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240" yWindow="15" windowWidth="19320" windowHeight="8190" firstSheet="14" activeTab="23"/>
  </bookViews>
  <sheets>
    <sheet name="TAB  SCF  JANV" sheetId="84" r:id="rId1"/>
    <sheet name="TAB  SCF  FEVR" sheetId="85" r:id="rId2"/>
    <sheet name="TAB  CUM A FEVR" sheetId="86" r:id="rId3"/>
    <sheet name="TAB MARS" sheetId="87" r:id="rId4"/>
    <sheet name="1T 2021" sheetId="88" r:id="rId5"/>
    <sheet name="cumul mars 2021" sheetId="110" r:id="rId6"/>
    <sheet name="TAB Av" sheetId="89" r:id="rId7"/>
    <sheet name="TAB CUMUL AVRIL" sheetId="93" r:id="rId8"/>
    <sheet name="TAB mai" sheetId="90" r:id="rId9"/>
    <sheet name="cumu à mai" sheetId="94" r:id="rId10"/>
    <sheet name="TAB juin" sheetId="91" r:id="rId11"/>
    <sheet name="2 T 21" sheetId="92" r:id="rId12"/>
    <sheet name="cumul juin 21" sheetId="95" r:id="rId13"/>
    <sheet name="TAB juillet" sheetId="96" r:id="rId14"/>
    <sheet name="CUMUL JUIllet " sheetId="97" r:id="rId15"/>
    <sheet name="TAB aout" sheetId="98" r:id="rId16"/>
    <sheet name="CUMUL aout" sheetId="99" r:id="rId17"/>
    <sheet name="septe" sheetId="100" r:id="rId18"/>
    <sheet name="CUMUL septembre" sheetId="101" r:id="rId19"/>
    <sheet name="3T 2021" sheetId="102" r:id="rId20"/>
    <sheet name="octo 21" sheetId="103" r:id="rId21"/>
    <sheet name="CUMUL OCT 21" sheetId="104" r:id="rId22"/>
    <sheet name="NOVE 20 " sheetId="105" r:id="rId23"/>
    <sheet name="CUMUL NOVE 20 " sheetId="106" r:id="rId24"/>
    <sheet name="dec 20" sheetId="107" r:id="rId25"/>
    <sheet name="cumul dec 20" sheetId="108" r:id="rId26"/>
    <sheet name="4T 20" sheetId="109" r:id="rId27"/>
    <sheet name="calcul de contrôle" sheetId="23" r:id="rId28"/>
    <sheet name="Feuil6" sheetId="24" r:id="rId29"/>
    <sheet name="Feuil7" sheetId="25" r:id="rId30"/>
    <sheet name="Feuil8" sheetId="26" r:id="rId31"/>
    <sheet name="Feuil9" sheetId="27" r:id="rId32"/>
    <sheet name="Feuil10" sheetId="28" r:id="rId33"/>
    <sheet name="Feuil11" sheetId="29" r:id="rId34"/>
    <sheet name="Feuil12" sheetId="30" r:id="rId35"/>
    <sheet name="Feuil13" sheetId="31" r:id="rId36"/>
    <sheet name="Feuil3" sheetId="3" r:id="rId37"/>
    <sheet name="Feuil14" sheetId="32" r:id="rId38"/>
    <sheet name="Feuil15" sheetId="33" r:id="rId39"/>
    <sheet name="TAB  SCF  GEST aout 12 (3)" sheetId="56" r:id="rId40"/>
    <sheet name="Feuil16" sheetId="34" r:id="rId41"/>
    <sheet name="Feuil17" sheetId="35" r:id="rId42"/>
    <sheet name="Feuil18" sheetId="36" r:id="rId43"/>
    <sheet name="Feuil19" sheetId="37" r:id="rId44"/>
    <sheet name="Feuil20" sheetId="38" r:id="rId45"/>
    <sheet name="Feuil21" sheetId="39" r:id="rId46"/>
    <sheet name="Feuil22" sheetId="40" r:id="rId47"/>
    <sheet name="Feuil23" sheetId="41" r:id="rId48"/>
    <sheet name="Feuil24" sheetId="42" r:id="rId49"/>
    <sheet name="Feuil25" sheetId="43" r:id="rId50"/>
    <sheet name="Feuil26" sheetId="44" r:id="rId51"/>
    <sheet name="Feuil27" sheetId="45" r:id="rId52"/>
    <sheet name="Feuil28" sheetId="46" r:id="rId53"/>
  </sheets>
  <externalReferences>
    <externalReference r:id="rId54"/>
  </externalReferences>
  <definedNames>
    <definedName name="_xlnm.Print_Area" localSheetId="4">'1T 2021'!$A:$G</definedName>
    <definedName name="_xlnm.Print_Area" localSheetId="11">'2 T 21'!$A:$G</definedName>
    <definedName name="_xlnm.Print_Area" localSheetId="19">'3T 2021'!$A:$G</definedName>
    <definedName name="_xlnm.Print_Area" localSheetId="26">'4T 20'!$A:$G</definedName>
    <definedName name="_xlnm.Print_Area" localSheetId="27">'calcul de contrôle'!$G$48:$O$67</definedName>
    <definedName name="_xlnm.Print_Area" localSheetId="9">'cumu à mai'!$A:$G</definedName>
    <definedName name="_xlnm.Print_Area" localSheetId="16">'CUMUL aout'!$A:$G</definedName>
    <definedName name="_xlnm.Print_Area" localSheetId="25">'cumul dec 20'!$A:$G</definedName>
    <definedName name="_xlnm.Print_Area" localSheetId="14">'CUMUL JUIllet '!#REF!</definedName>
    <definedName name="_xlnm.Print_Area" localSheetId="12">'cumul juin 21'!$A:$G</definedName>
    <definedName name="_xlnm.Print_Area" localSheetId="5">'cumul mars 2021'!$A:$G</definedName>
    <definedName name="_xlnm.Print_Area" localSheetId="23">'CUMUL NOVE 20 '!$A:$G</definedName>
    <definedName name="_xlnm.Print_Area" localSheetId="21">'CUMUL OCT 21'!$A:$G</definedName>
    <definedName name="_xlnm.Print_Area" localSheetId="18">'CUMUL septembre'!$A:$G</definedName>
    <definedName name="_xlnm.Print_Area" localSheetId="24">'dec 20'!$A:$G</definedName>
    <definedName name="_xlnm.Print_Area" localSheetId="30">Feuil8!$B$6:$D$38</definedName>
    <definedName name="_xlnm.Print_Area" localSheetId="22">'NOVE 20 '!$A:$G</definedName>
    <definedName name="_xlnm.Print_Area" localSheetId="20">'octo 21'!$A:$G</definedName>
    <definedName name="_xlnm.Print_Area" localSheetId="17">septe!$A:$G</definedName>
    <definedName name="_xlnm.Print_Area" localSheetId="2">'TAB  CUM A FEVR'!$A:$G</definedName>
    <definedName name="_xlnm.Print_Area" localSheetId="1">'TAB  SCF  FEVR'!$A:$G</definedName>
    <definedName name="_xlnm.Print_Area" localSheetId="39">'TAB  SCF  GEST aout 12 (3)'!$A:$G</definedName>
    <definedName name="_xlnm.Print_Area" localSheetId="0">'TAB  SCF  JANV'!$A:$G</definedName>
    <definedName name="_xlnm.Print_Area" localSheetId="15">'TAB aout'!$A:$G</definedName>
    <definedName name="_xlnm.Print_Area" localSheetId="6">'TAB Av'!$A:$G</definedName>
    <definedName name="_xlnm.Print_Area" localSheetId="7">'TAB CUMUL AVRIL'!$A:$G</definedName>
    <definedName name="_xlnm.Print_Area" localSheetId="13">'TAB juillet'!$A:$G</definedName>
    <definedName name="_xlnm.Print_Area" localSheetId="10">'TAB juin'!$A:$G</definedName>
    <definedName name="_xlnm.Print_Area" localSheetId="8">'TAB mai'!$A:$G</definedName>
    <definedName name="_xlnm.Print_Area" localSheetId="3">'TAB MARS'!$A:$G</definedName>
  </definedNames>
  <calcPr calcId="162913"/>
</workbook>
</file>

<file path=xl/calcChain.xml><?xml version="1.0" encoding="utf-8"?>
<calcChain xmlns="http://schemas.openxmlformats.org/spreadsheetml/2006/main">
  <c r="G1245" i="103" l="1"/>
  <c r="F1245" i="103"/>
  <c r="F1244" i="103"/>
  <c r="G1244" i="103" s="1"/>
  <c r="G1243" i="103"/>
  <c r="F1243" i="103"/>
  <c r="F1242" i="103"/>
  <c r="G1242" i="103" s="1"/>
  <c r="E1239" i="103"/>
  <c r="D1239" i="103"/>
  <c r="F1239" i="103" s="1"/>
  <c r="G1239" i="103" s="1"/>
  <c r="F1237" i="103"/>
  <c r="G1237" i="103" s="1"/>
  <c r="F1235" i="103"/>
  <c r="G1235" i="103" s="1"/>
  <c r="G1234" i="103"/>
  <c r="F1234" i="103"/>
  <c r="F1233" i="103"/>
  <c r="G1233" i="103" s="1"/>
  <c r="E1229" i="103"/>
  <c r="D1229" i="103"/>
  <c r="F1229" i="103" s="1"/>
  <c r="G1229" i="103" s="1"/>
  <c r="G1227" i="103"/>
  <c r="F1227" i="103"/>
  <c r="F1226" i="103"/>
  <c r="G1226" i="103" s="1"/>
  <c r="F1222" i="103"/>
  <c r="G1222" i="103" s="1"/>
  <c r="E1217" i="103"/>
  <c r="F1217" i="103" s="1"/>
  <c r="G1217" i="103" s="1"/>
  <c r="D1217" i="103"/>
  <c r="F1216" i="103"/>
  <c r="G1216" i="103" s="1"/>
  <c r="G1215" i="103"/>
  <c r="F1215" i="103"/>
  <c r="F1213" i="103"/>
  <c r="G1213" i="103" s="1"/>
  <c r="F1212" i="103"/>
  <c r="G1212" i="103" s="1"/>
  <c r="F1211" i="103"/>
  <c r="G1211" i="103" s="1"/>
  <c r="F1210" i="103"/>
  <c r="G1210" i="103" s="1"/>
  <c r="F1208" i="103"/>
  <c r="G1208" i="103" s="1"/>
  <c r="G1206" i="103"/>
  <c r="F1206" i="103"/>
  <c r="F1204" i="103"/>
  <c r="G1204" i="103" s="1"/>
  <c r="F1201" i="103"/>
  <c r="G1201" i="103" s="1"/>
  <c r="F1200" i="103"/>
  <c r="G1200" i="103" s="1"/>
  <c r="G1199" i="103"/>
  <c r="F1199" i="103"/>
  <c r="F1198" i="103"/>
  <c r="G1198" i="103" s="1"/>
  <c r="F1197" i="103"/>
  <c r="G1197" i="103" s="1"/>
  <c r="E1196" i="103"/>
  <c r="E1202" i="103" s="1"/>
  <c r="D1196" i="103"/>
  <c r="D1202" i="103" s="1"/>
  <c r="F1193" i="103"/>
  <c r="G1193" i="103" s="1"/>
  <c r="G1190" i="103"/>
  <c r="F1190" i="103"/>
  <c r="E1187" i="103"/>
  <c r="D1187" i="103"/>
  <c r="D1195" i="103" s="1"/>
  <c r="F1186" i="103"/>
  <c r="G1186" i="103" s="1"/>
  <c r="G1185" i="103"/>
  <c r="F1185" i="103"/>
  <c r="F1184" i="103"/>
  <c r="G1184" i="103" s="1"/>
  <c r="G1183" i="103"/>
  <c r="F1183" i="103"/>
  <c r="F1182" i="103"/>
  <c r="G1182" i="103" s="1"/>
  <c r="G1180" i="103"/>
  <c r="F1180" i="103"/>
  <c r="F1179" i="103"/>
  <c r="G1179" i="103" s="1"/>
  <c r="F1178" i="103"/>
  <c r="G1178" i="103" s="1"/>
  <c r="F1177" i="103"/>
  <c r="G1177" i="103" s="1"/>
  <c r="E1163" i="103"/>
  <c r="D1163" i="103"/>
  <c r="E1013" i="103"/>
  <c r="F1013" i="103" s="1"/>
  <c r="D1013" i="103"/>
  <c r="D942" i="103"/>
  <c r="E869" i="103"/>
  <c r="D869" i="103"/>
  <c r="F1202" i="103" l="1"/>
  <c r="G1202" i="103" s="1"/>
  <c r="F1187" i="103"/>
  <c r="G1187" i="103" s="1"/>
  <c r="D1203" i="103"/>
  <c r="E1195" i="103"/>
  <c r="E1203" i="103" s="1"/>
  <c r="E1209" i="103" s="1"/>
  <c r="E1214" i="103" s="1"/>
  <c r="E1218" i="103" s="1"/>
  <c r="F1196" i="103"/>
  <c r="G1196" i="103" s="1"/>
  <c r="E468" i="103"/>
  <c r="D468" i="103"/>
  <c r="D1209" i="103" l="1"/>
  <c r="F1203" i="103"/>
  <c r="G1203" i="103" s="1"/>
  <c r="F1195" i="103"/>
  <c r="G1195" i="103" s="1"/>
  <c r="E322" i="103"/>
  <c r="D322" i="103"/>
  <c r="D1214" i="103" l="1"/>
  <c r="F1209" i="103"/>
  <c r="G1209" i="103" s="1"/>
  <c r="O56" i="23"/>
  <c r="L67" i="23"/>
  <c r="O67" i="23" s="1"/>
  <c r="L66" i="23"/>
  <c r="K67" i="23"/>
  <c r="J67" i="23"/>
  <c r="I67" i="23"/>
  <c r="H67" i="23"/>
  <c r="L55" i="23"/>
  <c r="L56" i="23" s="1"/>
  <c r="I56" i="23"/>
  <c r="J56" i="23"/>
  <c r="K56" i="23"/>
  <c r="H56" i="23"/>
  <c r="L64" i="23"/>
  <c r="L62" i="23"/>
  <c r="L61" i="23"/>
  <c r="O64" i="23"/>
  <c r="K64" i="23"/>
  <c r="J64" i="23"/>
  <c r="I64" i="23"/>
  <c r="H64" i="23"/>
  <c r="O53" i="23"/>
  <c r="I53" i="23"/>
  <c r="J53" i="23"/>
  <c r="K53" i="23"/>
  <c r="H53" i="23"/>
  <c r="L51" i="23"/>
  <c r="L50" i="23"/>
  <c r="D1218" i="103" l="1"/>
  <c r="F1218" i="103" s="1"/>
  <c r="G1218" i="103" s="1"/>
  <c r="F1214" i="103"/>
  <c r="G1214" i="103" s="1"/>
  <c r="L53" i="23"/>
  <c r="O11" i="23"/>
  <c r="K45" i="23" l="1"/>
  <c r="J45" i="23"/>
  <c r="K44" i="23"/>
  <c r="J44" i="23"/>
  <c r="K43" i="23"/>
  <c r="J43" i="23"/>
  <c r="K42" i="23"/>
  <c r="J42" i="23"/>
  <c r="K41" i="23"/>
  <c r="O41" i="23" s="1"/>
  <c r="J41" i="23"/>
  <c r="I45" i="23"/>
  <c r="I44" i="23"/>
  <c r="I43" i="23"/>
  <c r="I42" i="23"/>
  <c r="I41" i="23"/>
  <c r="H45" i="23"/>
  <c r="H44" i="23"/>
  <c r="H43" i="23"/>
  <c r="H42" i="23"/>
  <c r="H41" i="23"/>
  <c r="K35" i="23"/>
  <c r="K34" i="23"/>
  <c r="K33" i="23"/>
  <c r="K32" i="23"/>
  <c r="K31" i="23"/>
  <c r="O31" i="23" s="1"/>
  <c r="J35" i="23"/>
  <c r="J34" i="23"/>
  <c r="J33" i="23"/>
  <c r="J32" i="23"/>
  <c r="J31" i="23"/>
  <c r="I35" i="23"/>
  <c r="I34" i="23"/>
  <c r="I33" i="23"/>
  <c r="I32" i="23"/>
  <c r="I31" i="23"/>
  <c r="H35" i="23"/>
  <c r="H34" i="23"/>
  <c r="H33" i="23"/>
  <c r="H32" i="23"/>
  <c r="H31" i="23"/>
  <c r="K25" i="23"/>
  <c r="J25" i="23"/>
  <c r="K24" i="23"/>
  <c r="J24" i="23"/>
  <c r="K23" i="23"/>
  <c r="J23" i="23"/>
  <c r="K22" i="23"/>
  <c r="J22" i="23"/>
  <c r="K21" i="23"/>
  <c r="O21" i="23" s="1"/>
  <c r="J21" i="23"/>
  <c r="I25" i="23"/>
  <c r="I24" i="23"/>
  <c r="I23" i="23"/>
  <c r="I22" i="23"/>
  <c r="I21" i="23"/>
  <c r="H25" i="23"/>
  <c r="H24" i="23"/>
  <c r="H23" i="23"/>
  <c r="H22" i="23"/>
  <c r="H21" i="23"/>
  <c r="L12" i="23"/>
  <c r="L13" i="23"/>
  <c r="L14" i="23"/>
  <c r="L15" i="23"/>
  <c r="L11" i="23"/>
  <c r="E1163" i="100" l="1"/>
  <c r="D1163" i="100"/>
  <c r="F1163" i="100" s="1"/>
  <c r="G1163" i="100" s="1"/>
  <c r="E1014" i="100"/>
  <c r="D1014" i="100"/>
  <c r="E541" i="100"/>
  <c r="E468" i="100"/>
  <c r="D468" i="100"/>
  <c r="E322" i="100"/>
  <c r="D322" i="100"/>
  <c r="E1217" i="98" l="1"/>
  <c r="D1217" i="98"/>
  <c r="E1196" i="98"/>
  <c r="E1202" i="98" s="1"/>
  <c r="D1196" i="98"/>
  <c r="D1202" i="98" s="1"/>
  <c r="E1187" i="98"/>
  <c r="E1195" i="98" s="1"/>
  <c r="E1203" i="98" s="1"/>
  <c r="E1209" i="98" s="1"/>
  <c r="E1214" i="98" s="1"/>
  <c r="E1218" i="98" s="1"/>
  <c r="D1187" i="98"/>
  <c r="D1195" i="98" s="1"/>
  <c r="D1203" i="98" l="1"/>
  <c r="D1209" i="98" s="1"/>
  <c r="D1214" i="98" s="1"/>
  <c r="D1218" i="98" s="1"/>
  <c r="E1239" i="98"/>
  <c r="D1239" i="98"/>
  <c r="E1229" i="98"/>
  <c r="D1229" i="98"/>
  <c r="E1163" i="98" l="1"/>
  <c r="D1163" i="98"/>
  <c r="E1014" i="98" l="1"/>
  <c r="E1015" i="98"/>
  <c r="E1013" i="98"/>
  <c r="D1014" i="98"/>
  <c r="D1013" i="98"/>
  <c r="D942" i="98"/>
  <c r="E867" i="98"/>
  <c r="E514" i="98"/>
  <c r="D514" i="98"/>
  <c r="E468" i="98"/>
  <c r="D468" i="98"/>
  <c r="E322" i="98"/>
  <c r="D322" i="98"/>
  <c r="E1163" i="96" l="1"/>
  <c r="D1163" i="96"/>
  <c r="D1013" i="96"/>
  <c r="D942" i="96"/>
  <c r="E468" i="96"/>
  <c r="D468" i="96"/>
  <c r="D322" i="96"/>
  <c r="J322" i="96"/>
  <c r="E1163" i="91" l="1"/>
  <c r="D1163" i="91"/>
  <c r="D1013" i="91"/>
  <c r="D942" i="91"/>
  <c r="E869" i="91"/>
  <c r="D869" i="91"/>
  <c r="D541" i="91"/>
  <c r="E468" i="91"/>
  <c r="D468" i="91"/>
  <c r="E322" i="91"/>
  <c r="D322" i="91"/>
  <c r="D1264" i="90" l="1"/>
  <c r="E1264" i="90"/>
  <c r="D1265" i="90"/>
  <c r="E1265" i="90"/>
  <c r="D1266" i="90"/>
  <c r="E1266" i="90"/>
  <c r="D1267" i="90"/>
  <c r="E1267" i="90"/>
  <c r="E1163" i="90"/>
  <c r="D1163" i="90"/>
  <c r="F1163" i="90" s="1"/>
  <c r="G1163" i="90" s="1"/>
  <c r="D1013" i="90"/>
  <c r="F733" i="90" l="1"/>
  <c r="G733" i="90" s="1"/>
  <c r="F732" i="90"/>
  <c r="G732" i="90" s="1"/>
  <c r="F731" i="90"/>
  <c r="G731" i="90" s="1"/>
  <c r="F730" i="90"/>
  <c r="G730" i="90" s="1"/>
  <c r="F727" i="90"/>
  <c r="G727" i="90" s="1"/>
  <c r="E727" i="90"/>
  <c r="D727" i="90"/>
  <c r="F725" i="90"/>
  <c r="G725" i="90" s="1"/>
  <c r="F723" i="90"/>
  <c r="G723" i="90" s="1"/>
  <c r="F722" i="90"/>
  <c r="G722" i="90" s="1"/>
  <c r="F721" i="90"/>
  <c r="G721" i="90" s="1"/>
  <c r="F717" i="90"/>
  <c r="G717" i="90" s="1"/>
  <c r="E717" i="90"/>
  <c r="D717" i="90"/>
  <c r="F715" i="90"/>
  <c r="G715" i="90" s="1"/>
  <c r="F714" i="90"/>
  <c r="G714" i="90" s="1"/>
  <c r="F710" i="90"/>
  <c r="G710" i="90" s="1"/>
  <c r="E705" i="90"/>
  <c r="D705" i="90"/>
  <c r="F705" i="90" s="1"/>
  <c r="G705" i="90" s="1"/>
  <c r="F704" i="90"/>
  <c r="G704" i="90" s="1"/>
  <c r="F703" i="90"/>
  <c r="G703" i="90" s="1"/>
  <c r="F701" i="90"/>
  <c r="G701" i="90" s="1"/>
  <c r="F700" i="90"/>
  <c r="G700" i="90" s="1"/>
  <c r="F699" i="90"/>
  <c r="G699" i="90" s="1"/>
  <c r="F698" i="90"/>
  <c r="G698" i="90" s="1"/>
  <c r="F696" i="90"/>
  <c r="G696" i="90" s="1"/>
  <c r="F694" i="90"/>
  <c r="G694" i="90" s="1"/>
  <c r="F692" i="90"/>
  <c r="G692" i="90" s="1"/>
  <c r="F689" i="90"/>
  <c r="G689" i="90" s="1"/>
  <c r="F688" i="90"/>
  <c r="G688" i="90" s="1"/>
  <c r="F687" i="90"/>
  <c r="G687" i="90" s="1"/>
  <c r="F686" i="90"/>
  <c r="G686" i="90" s="1"/>
  <c r="F685" i="90"/>
  <c r="G685" i="90" s="1"/>
  <c r="E684" i="90"/>
  <c r="E690" i="90" s="1"/>
  <c r="D684" i="90"/>
  <c r="D690" i="90" s="1"/>
  <c r="F690" i="90" s="1"/>
  <c r="G690" i="90" s="1"/>
  <c r="F681" i="90"/>
  <c r="G681" i="90" s="1"/>
  <c r="F678" i="90"/>
  <c r="G678" i="90" s="1"/>
  <c r="E675" i="90"/>
  <c r="E683" i="90" s="1"/>
  <c r="E691" i="90" s="1"/>
  <c r="E697" i="90" s="1"/>
  <c r="E702" i="90" s="1"/>
  <c r="E706" i="90" s="1"/>
  <c r="D675" i="90"/>
  <c r="D683" i="90" s="1"/>
  <c r="F674" i="90"/>
  <c r="G674" i="90" s="1"/>
  <c r="F673" i="90"/>
  <c r="G673" i="90" s="1"/>
  <c r="F672" i="90"/>
  <c r="G672" i="90" s="1"/>
  <c r="F671" i="90"/>
  <c r="G671" i="90" s="1"/>
  <c r="F670" i="90"/>
  <c r="G670" i="90" s="1"/>
  <c r="F668" i="90"/>
  <c r="G668" i="90" s="1"/>
  <c r="F667" i="90"/>
  <c r="G667" i="90" s="1"/>
  <c r="F666" i="90"/>
  <c r="G666" i="90" s="1"/>
  <c r="F665" i="90"/>
  <c r="G665" i="90" s="1"/>
  <c r="D691" i="90" l="1"/>
  <c r="F683" i="90"/>
  <c r="G683" i="90" s="1"/>
  <c r="F675" i="90"/>
  <c r="G675" i="90" s="1"/>
  <c r="F684" i="90"/>
  <c r="G684" i="90" s="1"/>
  <c r="E467" i="90"/>
  <c r="D468" i="90"/>
  <c r="E322" i="90"/>
  <c r="D322" i="90"/>
  <c r="D697" i="90" l="1"/>
  <c r="F691" i="90"/>
  <c r="G691" i="90" s="1"/>
  <c r="E468" i="89"/>
  <c r="D468" i="89"/>
  <c r="E322" i="89"/>
  <c r="D322" i="89"/>
  <c r="D702" i="90" l="1"/>
  <c r="F697" i="90"/>
  <c r="G697" i="90" s="1"/>
  <c r="E1245" i="110"/>
  <c r="D1245" i="110"/>
  <c r="F1245" i="110" s="1"/>
  <c r="G1245" i="110" s="1"/>
  <c r="E1244" i="110"/>
  <c r="D1244" i="110"/>
  <c r="F1244" i="110" s="1"/>
  <c r="G1244" i="110" s="1"/>
  <c r="E1243" i="110"/>
  <c r="D1243" i="110"/>
  <c r="F1243" i="110" s="1"/>
  <c r="G1243" i="110" s="1"/>
  <c r="E1242" i="110"/>
  <c r="D1242" i="110"/>
  <c r="F1242" i="110" s="1"/>
  <c r="G1242" i="110" s="1"/>
  <c r="E1237" i="110"/>
  <c r="D1237" i="110"/>
  <c r="F1237" i="110" s="1"/>
  <c r="G1237" i="110" s="1"/>
  <c r="F1235" i="110"/>
  <c r="G1235" i="110" s="1"/>
  <c r="E1235" i="110"/>
  <c r="D1235" i="110"/>
  <c r="E1234" i="110"/>
  <c r="D1234" i="110"/>
  <c r="D1229" i="110" s="1"/>
  <c r="F1229" i="110" s="1"/>
  <c r="G1229" i="110" s="1"/>
  <c r="E1233" i="110"/>
  <c r="D1233" i="110"/>
  <c r="F1233" i="110" s="1"/>
  <c r="G1233" i="110" s="1"/>
  <c r="E1229" i="110"/>
  <c r="F1227" i="110"/>
  <c r="G1227" i="110" s="1"/>
  <c r="E1227" i="110"/>
  <c r="D1227" i="110"/>
  <c r="F1226" i="110"/>
  <c r="G1226" i="110" s="1"/>
  <c r="E1226" i="110"/>
  <c r="D1226" i="110"/>
  <c r="E1222" i="110"/>
  <c r="D1222" i="110"/>
  <c r="F1216" i="110"/>
  <c r="G1216" i="110" s="1"/>
  <c r="E1216" i="110"/>
  <c r="D1216" i="110"/>
  <c r="E1215" i="110"/>
  <c r="E1217" i="110" s="1"/>
  <c r="D1215" i="110"/>
  <c r="D1217" i="110" s="1"/>
  <c r="E1213" i="110"/>
  <c r="F1213" i="110" s="1"/>
  <c r="G1213" i="110" s="1"/>
  <c r="D1213" i="110"/>
  <c r="E1212" i="110"/>
  <c r="D1212" i="110"/>
  <c r="F1212" i="110" s="1"/>
  <c r="G1212" i="110" s="1"/>
  <c r="E1211" i="110"/>
  <c r="D1211" i="110"/>
  <c r="F1211" i="110" s="1"/>
  <c r="G1211" i="110" s="1"/>
  <c r="E1210" i="110"/>
  <c r="D1210" i="110"/>
  <c r="F1210" i="110" s="1"/>
  <c r="G1210" i="110" s="1"/>
  <c r="E1208" i="110"/>
  <c r="D1208" i="110"/>
  <c r="F1208" i="110" s="1"/>
  <c r="G1208" i="110" s="1"/>
  <c r="E1206" i="110"/>
  <c r="D1206" i="110"/>
  <c r="E1204" i="110"/>
  <c r="D1204" i="110"/>
  <c r="F1204" i="110" s="1"/>
  <c r="G1204" i="110" s="1"/>
  <c r="E1201" i="110"/>
  <c r="D1201" i="110"/>
  <c r="E1200" i="110"/>
  <c r="D1200" i="110"/>
  <c r="D1202" i="110" s="1"/>
  <c r="F1202" i="110" s="1"/>
  <c r="G1202" i="110" s="1"/>
  <c r="E1199" i="110"/>
  <c r="F1199" i="110" s="1"/>
  <c r="G1199" i="110" s="1"/>
  <c r="D1199" i="110"/>
  <c r="F1198" i="110"/>
  <c r="G1198" i="110" s="1"/>
  <c r="E1198" i="110"/>
  <c r="D1198" i="110"/>
  <c r="E1197" i="110"/>
  <c r="E1196" i="110" s="1"/>
  <c r="E1202" i="110" s="1"/>
  <c r="D1197" i="110"/>
  <c r="F1196" i="110"/>
  <c r="G1196" i="110" s="1"/>
  <c r="D1196" i="110"/>
  <c r="F1194" i="110"/>
  <c r="G1194" i="110" s="1"/>
  <c r="E1194" i="110"/>
  <c r="D1194" i="110"/>
  <c r="E1193" i="110"/>
  <c r="D1193" i="110"/>
  <c r="F1192" i="110"/>
  <c r="G1192" i="110" s="1"/>
  <c r="E1192" i="110"/>
  <c r="D1192" i="110"/>
  <c r="E1190" i="110"/>
  <c r="F1190" i="110" s="1"/>
  <c r="G1190" i="110" s="1"/>
  <c r="D1190" i="110"/>
  <c r="E1186" i="110"/>
  <c r="D1186" i="110"/>
  <c r="F1186" i="110" s="1"/>
  <c r="G1186" i="110" s="1"/>
  <c r="E1185" i="110"/>
  <c r="D1185" i="110"/>
  <c r="F1185" i="110" s="1"/>
  <c r="G1185" i="110" s="1"/>
  <c r="E1184" i="110"/>
  <c r="F1184" i="110" s="1"/>
  <c r="G1184" i="110" s="1"/>
  <c r="D1184" i="110"/>
  <c r="E1183" i="110"/>
  <c r="D1183" i="110"/>
  <c r="F1183" i="110" s="1"/>
  <c r="G1183" i="110" s="1"/>
  <c r="E1182" i="110"/>
  <c r="D1182" i="110"/>
  <c r="F1182" i="110" s="1"/>
  <c r="G1182" i="110" s="1"/>
  <c r="F1180" i="110"/>
  <c r="G1180" i="110" s="1"/>
  <c r="E1180" i="110"/>
  <c r="D1180" i="110"/>
  <c r="E1179" i="110"/>
  <c r="F1179" i="110" s="1"/>
  <c r="G1179" i="110" s="1"/>
  <c r="D1179" i="110"/>
  <c r="F1178" i="110"/>
  <c r="G1178" i="110" s="1"/>
  <c r="E1178" i="110"/>
  <c r="D1178" i="110"/>
  <c r="D1187" i="110" s="1"/>
  <c r="E1177" i="110"/>
  <c r="D1177" i="110"/>
  <c r="F1177" i="110" s="1"/>
  <c r="G1177" i="110" s="1"/>
  <c r="E1171" i="110"/>
  <c r="D1171" i="110"/>
  <c r="F1171" i="110" s="1"/>
  <c r="G1171" i="110" s="1"/>
  <c r="E1170" i="110"/>
  <c r="F1170" i="110" s="1"/>
  <c r="G1170" i="110" s="1"/>
  <c r="D1170" i="110"/>
  <c r="E1169" i="110"/>
  <c r="D1169" i="110"/>
  <c r="F1169" i="110" s="1"/>
  <c r="G1169" i="110" s="1"/>
  <c r="E1168" i="110"/>
  <c r="D1168" i="110"/>
  <c r="F1168" i="110" s="1"/>
  <c r="G1168" i="110" s="1"/>
  <c r="F1163" i="110"/>
  <c r="G1163" i="110" s="1"/>
  <c r="E1163" i="110"/>
  <c r="D1163" i="110"/>
  <c r="E1161" i="110"/>
  <c r="F1161" i="110" s="1"/>
  <c r="G1161" i="110" s="1"/>
  <c r="D1161" i="110"/>
  <c r="E1160" i="110"/>
  <c r="D1160" i="110"/>
  <c r="F1160" i="110" s="1"/>
  <c r="G1160" i="110" s="1"/>
  <c r="E1159" i="110"/>
  <c r="D1159" i="110"/>
  <c r="F1159" i="110" s="1"/>
  <c r="G1159" i="110" s="1"/>
  <c r="D1155" i="110"/>
  <c r="E1153" i="110"/>
  <c r="F1153" i="110" s="1"/>
  <c r="G1153" i="110" s="1"/>
  <c r="D1153" i="110"/>
  <c r="E1152" i="110"/>
  <c r="D1152" i="110"/>
  <c r="F1152" i="110" s="1"/>
  <c r="G1152" i="110" s="1"/>
  <c r="E1148" i="110"/>
  <c r="D1148" i="110"/>
  <c r="E1143" i="110"/>
  <c r="E1142" i="110"/>
  <c r="D1142" i="110"/>
  <c r="F1142" i="110" s="1"/>
  <c r="G1142" i="110" s="1"/>
  <c r="E1141" i="110"/>
  <c r="D1141" i="110"/>
  <c r="E1139" i="110"/>
  <c r="F1139" i="110" s="1"/>
  <c r="G1139" i="110" s="1"/>
  <c r="D1139" i="110"/>
  <c r="E1138" i="110"/>
  <c r="D1138" i="110"/>
  <c r="F1138" i="110" s="1"/>
  <c r="G1138" i="110" s="1"/>
  <c r="E1137" i="110"/>
  <c r="D1137" i="110"/>
  <c r="F1137" i="110" s="1"/>
  <c r="G1137" i="110" s="1"/>
  <c r="F1136" i="110"/>
  <c r="G1136" i="110" s="1"/>
  <c r="E1136" i="110"/>
  <c r="D1136" i="110"/>
  <c r="F1134" i="110"/>
  <c r="G1134" i="110" s="1"/>
  <c r="E1134" i="110"/>
  <c r="D1134" i="110"/>
  <c r="E1132" i="110"/>
  <c r="D1132" i="110"/>
  <c r="E1130" i="110"/>
  <c r="D1130" i="110"/>
  <c r="F1130" i="110" s="1"/>
  <c r="G1130" i="110" s="1"/>
  <c r="E1127" i="110"/>
  <c r="D1127" i="110"/>
  <c r="F1126" i="110"/>
  <c r="G1126" i="110" s="1"/>
  <c r="E1126" i="110"/>
  <c r="D1126" i="110"/>
  <c r="E1125" i="110"/>
  <c r="F1125" i="110" s="1"/>
  <c r="G1125" i="110" s="1"/>
  <c r="D1125" i="110"/>
  <c r="E1124" i="110"/>
  <c r="D1124" i="110"/>
  <c r="F1124" i="110" s="1"/>
  <c r="G1124" i="110" s="1"/>
  <c r="E1123" i="110"/>
  <c r="E1122" i="110" s="1"/>
  <c r="F1122" i="110" s="1"/>
  <c r="G1122" i="110" s="1"/>
  <c r="D1123" i="110"/>
  <c r="D1122" i="110"/>
  <c r="D1128" i="110" s="1"/>
  <c r="E1120" i="110"/>
  <c r="D1120" i="110"/>
  <c r="F1120" i="110" s="1"/>
  <c r="G1120" i="110" s="1"/>
  <c r="E1119" i="110"/>
  <c r="D1119" i="110"/>
  <c r="E1118" i="110"/>
  <c r="D1118" i="110"/>
  <c r="F1118" i="110" s="1"/>
  <c r="G1118" i="110" s="1"/>
  <c r="E1116" i="110"/>
  <c r="F1116" i="110" s="1"/>
  <c r="G1116" i="110" s="1"/>
  <c r="D1116" i="110"/>
  <c r="E1112" i="110"/>
  <c r="D1112" i="110"/>
  <c r="F1112" i="110" s="1"/>
  <c r="G1112" i="110" s="1"/>
  <c r="F1111" i="110"/>
  <c r="G1111" i="110" s="1"/>
  <c r="E1111" i="110"/>
  <c r="D1111" i="110"/>
  <c r="E1110" i="110"/>
  <c r="D1110" i="110"/>
  <c r="E1109" i="110"/>
  <c r="D1109" i="110"/>
  <c r="F1109" i="110" s="1"/>
  <c r="G1109" i="110" s="1"/>
  <c r="E1108" i="110"/>
  <c r="F1108" i="110" s="1"/>
  <c r="G1108" i="110" s="1"/>
  <c r="D1108" i="110"/>
  <c r="E1106" i="110"/>
  <c r="D1106" i="110"/>
  <c r="F1106" i="110" s="1"/>
  <c r="G1106" i="110" s="1"/>
  <c r="E1105" i="110"/>
  <c r="D1105" i="110"/>
  <c r="E1104" i="110"/>
  <c r="D1104" i="110"/>
  <c r="D1113" i="110" s="1"/>
  <c r="E1103" i="110"/>
  <c r="D1103" i="110"/>
  <c r="F1098" i="110"/>
  <c r="G1098" i="110" s="1"/>
  <c r="E1098" i="110"/>
  <c r="D1098" i="110"/>
  <c r="E1097" i="110"/>
  <c r="D1097" i="110"/>
  <c r="F1096" i="110"/>
  <c r="G1096" i="110" s="1"/>
  <c r="E1096" i="110"/>
  <c r="D1096" i="110"/>
  <c r="E1095" i="110"/>
  <c r="F1095" i="110" s="1"/>
  <c r="G1095" i="110" s="1"/>
  <c r="D1095" i="110"/>
  <c r="E1090" i="110"/>
  <c r="D1090" i="110"/>
  <c r="F1090" i="110" s="1"/>
  <c r="G1090" i="110" s="1"/>
  <c r="E1088" i="110"/>
  <c r="D1088" i="110"/>
  <c r="E1087" i="110"/>
  <c r="D1087" i="110"/>
  <c r="F1087" i="110" s="1"/>
  <c r="G1087" i="110" s="1"/>
  <c r="E1086" i="110"/>
  <c r="D1086" i="110"/>
  <c r="D1082" i="110"/>
  <c r="E1080" i="110"/>
  <c r="D1080" i="110"/>
  <c r="F1080" i="110" s="1"/>
  <c r="G1080" i="110" s="1"/>
  <c r="F1079" i="110"/>
  <c r="G1079" i="110" s="1"/>
  <c r="E1079" i="110"/>
  <c r="D1079" i="110"/>
  <c r="E1075" i="110"/>
  <c r="F1075" i="110" s="1"/>
  <c r="G1075" i="110" s="1"/>
  <c r="D1075" i="110"/>
  <c r="F1069" i="110"/>
  <c r="G1069" i="110" s="1"/>
  <c r="E1069" i="110"/>
  <c r="D1069" i="110"/>
  <c r="E1068" i="110"/>
  <c r="E1070" i="110" s="1"/>
  <c r="D1068" i="110"/>
  <c r="D1070" i="110" s="1"/>
  <c r="E1066" i="110"/>
  <c r="D1066" i="110"/>
  <c r="E1065" i="110"/>
  <c r="D1065" i="110"/>
  <c r="F1065" i="110" s="1"/>
  <c r="G1065" i="110" s="1"/>
  <c r="E1064" i="110"/>
  <c r="D1064" i="110"/>
  <c r="F1064" i="110" s="1"/>
  <c r="G1064" i="110" s="1"/>
  <c r="E1063" i="110"/>
  <c r="D1063" i="110"/>
  <c r="F1063" i="110" s="1"/>
  <c r="G1063" i="110" s="1"/>
  <c r="E1061" i="110"/>
  <c r="D1061" i="110"/>
  <c r="F1061" i="110" s="1"/>
  <c r="G1061" i="110" s="1"/>
  <c r="E1059" i="110"/>
  <c r="F1059" i="110" s="1"/>
  <c r="G1059" i="110" s="1"/>
  <c r="D1059" i="110"/>
  <c r="F1057" i="110"/>
  <c r="G1057" i="110" s="1"/>
  <c r="E1057" i="110"/>
  <c r="D1057" i="110"/>
  <c r="D1055" i="110"/>
  <c r="F1055" i="110" s="1"/>
  <c r="G1055" i="110" s="1"/>
  <c r="E1054" i="110"/>
  <c r="D1054" i="110"/>
  <c r="F1054" i="110" s="1"/>
  <c r="G1054" i="110" s="1"/>
  <c r="F1053" i="110"/>
  <c r="G1053" i="110" s="1"/>
  <c r="E1053" i="110"/>
  <c r="D1053" i="110"/>
  <c r="F1052" i="110"/>
  <c r="G1052" i="110" s="1"/>
  <c r="E1052" i="110"/>
  <c r="D1052" i="110"/>
  <c r="E1051" i="110"/>
  <c r="D1051" i="110"/>
  <c r="F1051" i="110" s="1"/>
  <c r="G1051" i="110" s="1"/>
  <c r="E1050" i="110"/>
  <c r="D1050" i="110"/>
  <c r="F1050" i="110" s="1"/>
  <c r="G1050" i="110" s="1"/>
  <c r="F1049" i="110"/>
  <c r="G1049" i="110" s="1"/>
  <c r="E1049" i="110"/>
  <c r="E1055" i="110" s="1"/>
  <c r="D1049" i="110"/>
  <c r="F1047" i="110"/>
  <c r="G1047" i="110" s="1"/>
  <c r="E1047" i="110"/>
  <c r="D1047" i="110"/>
  <c r="E1046" i="110"/>
  <c r="D1046" i="110"/>
  <c r="F1046" i="110" s="1"/>
  <c r="G1046" i="110" s="1"/>
  <c r="F1045" i="110"/>
  <c r="G1045" i="110" s="1"/>
  <c r="E1045" i="110"/>
  <c r="D1045" i="110"/>
  <c r="E1043" i="110"/>
  <c r="F1043" i="110" s="1"/>
  <c r="G1043" i="110" s="1"/>
  <c r="D1043" i="110"/>
  <c r="E1039" i="110"/>
  <c r="E1040" i="110" s="1"/>
  <c r="E1048" i="110" s="1"/>
  <c r="E1056" i="110" s="1"/>
  <c r="E1062" i="110" s="1"/>
  <c r="D1039" i="110"/>
  <c r="E1038" i="110"/>
  <c r="D1038" i="110"/>
  <c r="F1038" i="110" s="1"/>
  <c r="G1038" i="110" s="1"/>
  <c r="F1037" i="110"/>
  <c r="G1037" i="110" s="1"/>
  <c r="E1037" i="110"/>
  <c r="D1037" i="110"/>
  <c r="F1036" i="110"/>
  <c r="G1036" i="110" s="1"/>
  <c r="E1036" i="110"/>
  <c r="D1036" i="110"/>
  <c r="E1035" i="110"/>
  <c r="D1035" i="110"/>
  <c r="F1035" i="110" s="1"/>
  <c r="G1035" i="110" s="1"/>
  <c r="F1033" i="110"/>
  <c r="G1033" i="110" s="1"/>
  <c r="E1033" i="110"/>
  <c r="D1033" i="110"/>
  <c r="F1032" i="110"/>
  <c r="G1032" i="110" s="1"/>
  <c r="E1032" i="110"/>
  <c r="D1032" i="110"/>
  <c r="E1031" i="110"/>
  <c r="D1031" i="110"/>
  <c r="F1031" i="110" s="1"/>
  <c r="G1031" i="110" s="1"/>
  <c r="E1030" i="110"/>
  <c r="D1030" i="110"/>
  <c r="F1025" i="110"/>
  <c r="G1025" i="110" s="1"/>
  <c r="E1025" i="110"/>
  <c r="D1025" i="110"/>
  <c r="F1024" i="110"/>
  <c r="G1024" i="110" s="1"/>
  <c r="E1024" i="110"/>
  <c r="D1024" i="110"/>
  <c r="E1023" i="110"/>
  <c r="D1023" i="110"/>
  <c r="F1023" i="110" s="1"/>
  <c r="G1023" i="110" s="1"/>
  <c r="E1022" i="110"/>
  <c r="D1022" i="110"/>
  <c r="F1022" i="110" s="1"/>
  <c r="G1022" i="110" s="1"/>
  <c r="F1017" i="110"/>
  <c r="G1017" i="110" s="1"/>
  <c r="E1017" i="110"/>
  <c r="D1017" i="110"/>
  <c r="F1015" i="110"/>
  <c r="G1015" i="110" s="1"/>
  <c r="E1015" i="110"/>
  <c r="D1015" i="110"/>
  <c r="E1014" i="110"/>
  <c r="D1014" i="110"/>
  <c r="D1009" i="110" s="1"/>
  <c r="F1009" i="110" s="1"/>
  <c r="G1009" i="110" s="1"/>
  <c r="E1013" i="110"/>
  <c r="D1013" i="110"/>
  <c r="F1013" i="110" s="1"/>
  <c r="G1013" i="110" s="1"/>
  <c r="E1009" i="110"/>
  <c r="F1007" i="110"/>
  <c r="G1007" i="110" s="1"/>
  <c r="E1007" i="110"/>
  <c r="D1007" i="110"/>
  <c r="F1006" i="110"/>
  <c r="G1006" i="110" s="1"/>
  <c r="E1006" i="110"/>
  <c r="D1006" i="110"/>
  <c r="E1002" i="110"/>
  <c r="D1002" i="110"/>
  <c r="F1002" i="110" s="1"/>
  <c r="G1002" i="110" s="1"/>
  <c r="E996" i="110"/>
  <c r="D996" i="110"/>
  <c r="D997" i="110" s="1"/>
  <c r="F997" i="110" s="1"/>
  <c r="G997" i="110" s="1"/>
  <c r="F995" i="110"/>
  <c r="G995" i="110" s="1"/>
  <c r="E995" i="110"/>
  <c r="E997" i="110" s="1"/>
  <c r="D995" i="110"/>
  <c r="E993" i="110"/>
  <c r="D993" i="110"/>
  <c r="F993" i="110" s="1"/>
  <c r="G993" i="110" s="1"/>
  <c r="F992" i="110"/>
  <c r="G992" i="110" s="1"/>
  <c r="E992" i="110"/>
  <c r="D992" i="110"/>
  <c r="F991" i="110"/>
  <c r="G991" i="110" s="1"/>
  <c r="E991" i="110"/>
  <c r="D991" i="110"/>
  <c r="E990" i="110"/>
  <c r="D990" i="110"/>
  <c r="F990" i="110" s="1"/>
  <c r="G990" i="110" s="1"/>
  <c r="E988" i="110"/>
  <c r="D988" i="110"/>
  <c r="F988" i="110" s="1"/>
  <c r="G988" i="110" s="1"/>
  <c r="E986" i="110"/>
  <c r="D986" i="110"/>
  <c r="F986" i="110" s="1"/>
  <c r="G986" i="110" s="1"/>
  <c r="F984" i="110"/>
  <c r="G984" i="110" s="1"/>
  <c r="E984" i="110"/>
  <c r="D984" i="110"/>
  <c r="F981" i="110"/>
  <c r="G981" i="110" s="1"/>
  <c r="E981" i="110"/>
  <c r="D981" i="110"/>
  <c r="E980" i="110"/>
  <c r="D980" i="110"/>
  <c r="D982" i="110" s="1"/>
  <c r="F982" i="110" s="1"/>
  <c r="G982" i="110" s="1"/>
  <c r="E979" i="110"/>
  <c r="D979" i="110"/>
  <c r="F979" i="110" s="1"/>
  <c r="G979" i="110" s="1"/>
  <c r="F978" i="110"/>
  <c r="G978" i="110" s="1"/>
  <c r="E978" i="110"/>
  <c r="D978" i="110"/>
  <c r="F977" i="110"/>
  <c r="G977" i="110" s="1"/>
  <c r="E977" i="110"/>
  <c r="D977" i="110"/>
  <c r="E976" i="110"/>
  <c r="E982" i="110" s="1"/>
  <c r="D976" i="110"/>
  <c r="F976" i="110" s="1"/>
  <c r="G976" i="110" s="1"/>
  <c r="F974" i="110"/>
  <c r="G974" i="110" s="1"/>
  <c r="E974" i="110"/>
  <c r="D974" i="110"/>
  <c r="F973" i="110"/>
  <c r="G973" i="110" s="1"/>
  <c r="E973" i="110"/>
  <c r="D973" i="110"/>
  <c r="E972" i="110"/>
  <c r="D972" i="110"/>
  <c r="F972" i="110" s="1"/>
  <c r="G972" i="110" s="1"/>
  <c r="E970" i="110"/>
  <c r="D970" i="110"/>
  <c r="F970" i="110" s="1"/>
  <c r="G970" i="110" s="1"/>
  <c r="E966" i="110"/>
  <c r="D966" i="110"/>
  <c r="F966" i="110" s="1"/>
  <c r="G966" i="110" s="1"/>
  <c r="F965" i="110"/>
  <c r="G965" i="110" s="1"/>
  <c r="E965" i="110"/>
  <c r="D965" i="110"/>
  <c r="F964" i="110"/>
  <c r="G964" i="110" s="1"/>
  <c r="E964" i="110"/>
  <c r="D964" i="110"/>
  <c r="E963" i="110"/>
  <c r="D963" i="110"/>
  <c r="F963" i="110" s="1"/>
  <c r="G963" i="110" s="1"/>
  <c r="E962" i="110"/>
  <c r="D962" i="110"/>
  <c r="F962" i="110" s="1"/>
  <c r="G962" i="110" s="1"/>
  <c r="F960" i="110"/>
  <c r="G960" i="110" s="1"/>
  <c r="E960" i="110"/>
  <c r="D960" i="110"/>
  <c r="F959" i="110"/>
  <c r="G959" i="110" s="1"/>
  <c r="E959" i="110"/>
  <c r="D959" i="110"/>
  <c r="E958" i="110"/>
  <c r="D958" i="110"/>
  <c r="D967" i="110" s="1"/>
  <c r="E957" i="110"/>
  <c r="E967" i="110" s="1"/>
  <c r="E975" i="110" s="1"/>
  <c r="E983" i="110" s="1"/>
  <c r="E989" i="110" s="1"/>
  <c r="E994" i="110" s="1"/>
  <c r="D957" i="110"/>
  <c r="F957" i="110" s="1"/>
  <c r="G957" i="110" s="1"/>
  <c r="E952" i="110"/>
  <c r="D952" i="110"/>
  <c r="F952" i="110" s="1"/>
  <c r="G952" i="110" s="1"/>
  <c r="F951" i="110"/>
  <c r="G951" i="110" s="1"/>
  <c r="E951" i="110"/>
  <c r="D951" i="110"/>
  <c r="F950" i="110"/>
  <c r="G950" i="110" s="1"/>
  <c r="E950" i="110"/>
  <c r="D950" i="110"/>
  <c r="E949" i="110"/>
  <c r="D949" i="110"/>
  <c r="F949" i="110" s="1"/>
  <c r="G949" i="110" s="1"/>
  <c r="F944" i="110"/>
  <c r="G944" i="110" s="1"/>
  <c r="E944" i="110"/>
  <c r="D944" i="110"/>
  <c r="F942" i="110"/>
  <c r="G942" i="110" s="1"/>
  <c r="E942" i="110"/>
  <c r="D942" i="110"/>
  <c r="E941" i="110"/>
  <c r="D941" i="110"/>
  <c r="D936" i="110" s="1"/>
  <c r="F936" i="110" s="1"/>
  <c r="G936" i="110" s="1"/>
  <c r="E940" i="110"/>
  <c r="D940" i="110"/>
  <c r="F940" i="110" s="1"/>
  <c r="G940" i="110" s="1"/>
  <c r="E936" i="110"/>
  <c r="F934" i="110"/>
  <c r="G934" i="110" s="1"/>
  <c r="E934" i="110"/>
  <c r="D934" i="110"/>
  <c r="E933" i="110"/>
  <c r="D933" i="110"/>
  <c r="F933" i="110" s="1"/>
  <c r="G933" i="110" s="1"/>
  <c r="E929" i="110"/>
  <c r="D929" i="110"/>
  <c r="F929" i="110" s="1"/>
  <c r="G929" i="110" s="1"/>
  <c r="F923" i="110"/>
  <c r="G923" i="110" s="1"/>
  <c r="E923" i="110"/>
  <c r="D923" i="110"/>
  <c r="D924" i="110" s="1"/>
  <c r="F922" i="110"/>
  <c r="G922" i="110" s="1"/>
  <c r="E922" i="110"/>
  <c r="E924" i="110" s="1"/>
  <c r="D922" i="110"/>
  <c r="F920" i="110"/>
  <c r="G920" i="110" s="1"/>
  <c r="E920" i="110"/>
  <c r="D920" i="110"/>
  <c r="F919" i="110"/>
  <c r="G919" i="110" s="1"/>
  <c r="E919" i="110"/>
  <c r="D919" i="110"/>
  <c r="E918" i="110"/>
  <c r="D918" i="110"/>
  <c r="F918" i="110" s="1"/>
  <c r="G918" i="110" s="1"/>
  <c r="E917" i="110"/>
  <c r="D917" i="110"/>
  <c r="F917" i="110" s="1"/>
  <c r="G917" i="110" s="1"/>
  <c r="F915" i="110"/>
  <c r="G915" i="110" s="1"/>
  <c r="E915" i="110"/>
  <c r="D915" i="110"/>
  <c r="E913" i="110"/>
  <c r="D913" i="110"/>
  <c r="F913" i="110" s="1"/>
  <c r="G913" i="110" s="1"/>
  <c r="F911" i="110"/>
  <c r="G911" i="110" s="1"/>
  <c r="E911" i="110"/>
  <c r="D911" i="110"/>
  <c r="F908" i="110"/>
  <c r="G908" i="110" s="1"/>
  <c r="E908" i="110"/>
  <c r="D908" i="110"/>
  <c r="E907" i="110"/>
  <c r="D907" i="110"/>
  <c r="F907" i="110" s="1"/>
  <c r="G907" i="110" s="1"/>
  <c r="E906" i="110"/>
  <c r="D906" i="110"/>
  <c r="F906" i="110" s="1"/>
  <c r="G906" i="110" s="1"/>
  <c r="E905" i="110"/>
  <c r="D905" i="110"/>
  <c r="F905" i="110" s="1"/>
  <c r="G905" i="110" s="1"/>
  <c r="F904" i="110"/>
  <c r="G904" i="110" s="1"/>
  <c r="E904" i="110"/>
  <c r="D904" i="110"/>
  <c r="E903" i="110"/>
  <c r="E909" i="110" s="1"/>
  <c r="F901" i="110"/>
  <c r="G901" i="110" s="1"/>
  <c r="E901" i="110"/>
  <c r="D901" i="110"/>
  <c r="E900" i="110"/>
  <c r="D900" i="110"/>
  <c r="F900" i="110" s="1"/>
  <c r="G900" i="110" s="1"/>
  <c r="E899" i="110"/>
  <c r="D899" i="110"/>
  <c r="F899" i="110" s="1"/>
  <c r="G899" i="110" s="1"/>
  <c r="F897" i="110"/>
  <c r="G897" i="110" s="1"/>
  <c r="E897" i="110"/>
  <c r="D897" i="110"/>
  <c r="D894" i="110"/>
  <c r="F894" i="110" s="1"/>
  <c r="G894" i="110" s="1"/>
  <c r="E893" i="110"/>
  <c r="D893" i="110"/>
  <c r="F893" i="110" s="1"/>
  <c r="G893" i="110" s="1"/>
  <c r="E892" i="110"/>
  <c r="D892" i="110"/>
  <c r="F892" i="110" s="1"/>
  <c r="G892" i="110" s="1"/>
  <c r="F891" i="110"/>
  <c r="G891" i="110" s="1"/>
  <c r="E891" i="110"/>
  <c r="D891" i="110"/>
  <c r="F890" i="110"/>
  <c r="G890" i="110" s="1"/>
  <c r="E890" i="110"/>
  <c r="D890" i="110"/>
  <c r="E889" i="110"/>
  <c r="D889" i="110"/>
  <c r="F889" i="110" s="1"/>
  <c r="G889" i="110" s="1"/>
  <c r="E887" i="110"/>
  <c r="D887" i="110"/>
  <c r="F887" i="110" s="1"/>
  <c r="G887" i="110" s="1"/>
  <c r="F886" i="110"/>
  <c r="G886" i="110" s="1"/>
  <c r="E886" i="110"/>
  <c r="D886" i="110"/>
  <c r="F885" i="110"/>
  <c r="G885" i="110" s="1"/>
  <c r="E885" i="110"/>
  <c r="D885" i="110"/>
  <c r="E884" i="110"/>
  <c r="E894" i="110" s="1"/>
  <c r="E902" i="110" s="1"/>
  <c r="E910" i="110" s="1"/>
  <c r="E916" i="110" s="1"/>
  <c r="E921" i="110" s="1"/>
  <c r="D884" i="110"/>
  <c r="F884" i="110" s="1"/>
  <c r="G884" i="110" s="1"/>
  <c r="F879" i="110"/>
  <c r="G879" i="110" s="1"/>
  <c r="E879" i="110"/>
  <c r="D879" i="110"/>
  <c r="F878" i="110"/>
  <c r="G878" i="110" s="1"/>
  <c r="E878" i="110"/>
  <c r="D878" i="110"/>
  <c r="E877" i="110"/>
  <c r="D877" i="110"/>
  <c r="F877" i="110" s="1"/>
  <c r="G877" i="110" s="1"/>
  <c r="E876" i="110"/>
  <c r="D876" i="110"/>
  <c r="F876" i="110" s="1"/>
  <c r="G876" i="110" s="1"/>
  <c r="F871" i="110"/>
  <c r="G871" i="110" s="1"/>
  <c r="E871" i="110"/>
  <c r="D871" i="110"/>
  <c r="F869" i="110"/>
  <c r="G869" i="110" s="1"/>
  <c r="E869" i="110"/>
  <c r="D869" i="110"/>
  <c r="E868" i="110"/>
  <c r="D868" i="110"/>
  <c r="D863" i="110" s="1"/>
  <c r="F863" i="110" s="1"/>
  <c r="G863" i="110" s="1"/>
  <c r="E867" i="110"/>
  <c r="D867" i="110"/>
  <c r="F867" i="110" s="1"/>
  <c r="G867" i="110" s="1"/>
  <c r="E863" i="110"/>
  <c r="F861" i="110"/>
  <c r="G861" i="110" s="1"/>
  <c r="E861" i="110"/>
  <c r="D861" i="110"/>
  <c r="F860" i="110"/>
  <c r="G860" i="110" s="1"/>
  <c r="E860" i="110"/>
  <c r="D860" i="110"/>
  <c r="E856" i="110"/>
  <c r="D856" i="110"/>
  <c r="F856" i="110" s="1"/>
  <c r="G856" i="110" s="1"/>
  <c r="F850" i="110"/>
  <c r="G850" i="110" s="1"/>
  <c r="E850" i="110"/>
  <c r="D850" i="110"/>
  <c r="D851" i="110" s="1"/>
  <c r="F849" i="110"/>
  <c r="G849" i="110" s="1"/>
  <c r="E849" i="110"/>
  <c r="E851" i="110" s="1"/>
  <c r="D849" i="110"/>
  <c r="E847" i="110"/>
  <c r="D847" i="110"/>
  <c r="F847" i="110" s="1"/>
  <c r="G847" i="110" s="1"/>
  <c r="F846" i="110"/>
  <c r="G846" i="110" s="1"/>
  <c r="E846" i="110"/>
  <c r="D846" i="110"/>
  <c r="F845" i="110"/>
  <c r="G845" i="110" s="1"/>
  <c r="E845" i="110"/>
  <c r="D845" i="110"/>
  <c r="E844" i="110"/>
  <c r="D844" i="110"/>
  <c r="F844" i="110" s="1"/>
  <c r="G844" i="110" s="1"/>
  <c r="E842" i="110"/>
  <c r="D842" i="110"/>
  <c r="F842" i="110" s="1"/>
  <c r="G842" i="110" s="1"/>
  <c r="E840" i="110"/>
  <c r="D840" i="110"/>
  <c r="F840" i="110" s="1"/>
  <c r="G840" i="110" s="1"/>
  <c r="E838" i="110"/>
  <c r="D838" i="110"/>
  <c r="F838" i="110" s="1"/>
  <c r="G838" i="110" s="1"/>
  <c r="F835" i="110"/>
  <c r="G835" i="110" s="1"/>
  <c r="E835" i="110"/>
  <c r="D835" i="110"/>
  <c r="E834" i="110"/>
  <c r="D834" i="110"/>
  <c r="D836" i="110" s="1"/>
  <c r="F836" i="110" s="1"/>
  <c r="G836" i="110" s="1"/>
  <c r="E833" i="110"/>
  <c r="D833" i="110"/>
  <c r="F833" i="110" s="1"/>
  <c r="G833" i="110" s="1"/>
  <c r="F832" i="110"/>
  <c r="G832" i="110" s="1"/>
  <c r="E832" i="110"/>
  <c r="D832" i="110"/>
  <c r="F831" i="110"/>
  <c r="G831" i="110" s="1"/>
  <c r="E831" i="110"/>
  <c r="D831" i="110"/>
  <c r="E830" i="110"/>
  <c r="E836" i="110" s="1"/>
  <c r="D830" i="110"/>
  <c r="F830" i="110" s="1"/>
  <c r="G830" i="110" s="1"/>
  <c r="F828" i="110"/>
  <c r="G828" i="110" s="1"/>
  <c r="E828" i="110"/>
  <c r="D828" i="110"/>
  <c r="E827" i="110"/>
  <c r="D827" i="110"/>
  <c r="F827" i="110" s="1"/>
  <c r="G827" i="110" s="1"/>
  <c r="E826" i="110"/>
  <c r="D826" i="110"/>
  <c r="F826" i="110" s="1"/>
  <c r="G826" i="110" s="1"/>
  <c r="E824" i="110"/>
  <c r="D824" i="110"/>
  <c r="F824" i="110" s="1"/>
  <c r="G824" i="110" s="1"/>
  <c r="D821" i="110"/>
  <c r="F821" i="110" s="1"/>
  <c r="G821" i="110" s="1"/>
  <c r="E820" i="110"/>
  <c r="D820" i="110"/>
  <c r="F820" i="110" s="1"/>
  <c r="G820" i="110" s="1"/>
  <c r="F819" i="110"/>
  <c r="G819" i="110" s="1"/>
  <c r="E819" i="110"/>
  <c r="D819" i="110"/>
  <c r="F818" i="110"/>
  <c r="G818" i="110" s="1"/>
  <c r="E818" i="110"/>
  <c r="D818" i="110"/>
  <c r="E817" i="110"/>
  <c r="D817" i="110"/>
  <c r="F817" i="110" s="1"/>
  <c r="G817" i="110" s="1"/>
  <c r="E816" i="110"/>
  <c r="D816" i="110"/>
  <c r="F816" i="110" s="1"/>
  <c r="G816" i="110" s="1"/>
  <c r="E814" i="110"/>
  <c r="D814" i="110"/>
  <c r="F814" i="110" s="1"/>
  <c r="G814" i="110" s="1"/>
  <c r="F813" i="110"/>
  <c r="G813" i="110" s="1"/>
  <c r="E813" i="110"/>
  <c r="D813" i="110"/>
  <c r="F812" i="110"/>
  <c r="G812" i="110" s="1"/>
  <c r="E812" i="110"/>
  <c r="D812" i="110"/>
  <c r="E811" i="110"/>
  <c r="E821" i="110" s="1"/>
  <c r="E829" i="110" s="1"/>
  <c r="E837" i="110" s="1"/>
  <c r="E843" i="110" s="1"/>
  <c r="E848" i="110" s="1"/>
  <c r="D811" i="110"/>
  <c r="F811" i="110" s="1"/>
  <c r="G811" i="110" s="1"/>
  <c r="E806" i="110"/>
  <c r="D806" i="110"/>
  <c r="F806" i="110" s="1"/>
  <c r="G806" i="110" s="1"/>
  <c r="F805" i="110"/>
  <c r="G805" i="110" s="1"/>
  <c r="E805" i="110"/>
  <c r="D805" i="110"/>
  <c r="F804" i="110"/>
  <c r="G804" i="110" s="1"/>
  <c r="E804" i="110"/>
  <c r="D804" i="110"/>
  <c r="E803" i="110"/>
  <c r="D803" i="110"/>
  <c r="F803" i="110" s="1"/>
  <c r="G803" i="110" s="1"/>
  <c r="F798" i="110"/>
  <c r="G798" i="110" s="1"/>
  <c r="E798" i="110"/>
  <c r="D798" i="110"/>
  <c r="F796" i="110"/>
  <c r="G796" i="110" s="1"/>
  <c r="E796" i="110"/>
  <c r="D796" i="110"/>
  <c r="E795" i="110"/>
  <c r="D795" i="110"/>
  <c r="D790" i="110" s="1"/>
  <c r="F790" i="110" s="1"/>
  <c r="G790" i="110" s="1"/>
  <c r="E794" i="110"/>
  <c r="D794" i="110"/>
  <c r="F794" i="110" s="1"/>
  <c r="G794" i="110" s="1"/>
  <c r="E790" i="110"/>
  <c r="F788" i="110"/>
  <c r="G788" i="110" s="1"/>
  <c r="E788" i="110"/>
  <c r="D788" i="110"/>
  <c r="E787" i="110"/>
  <c r="D787" i="110"/>
  <c r="F787" i="110" s="1"/>
  <c r="G787" i="110" s="1"/>
  <c r="E783" i="110"/>
  <c r="D783" i="110"/>
  <c r="F783" i="110" s="1"/>
  <c r="G783" i="110" s="1"/>
  <c r="F777" i="110"/>
  <c r="G777" i="110" s="1"/>
  <c r="E777" i="110"/>
  <c r="D777" i="110"/>
  <c r="D778" i="110" s="1"/>
  <c r="F776" i="110"/>
  <c r="G776" i="110" s="1"/>
  <c r="E776" i="110"/>
  <c r="E778" i="110" s="1"/>
  <c r="D776" i="110"/>
  <c r="F774" i="110"/>
  <c r="G774" i="110" s="1"/>
  <c r="E774" i="110"/>
  <c r="D774" i="110"/>
  <c r="F773" i="110"/>
  <c r="G773" i="110" s="1"/>
  <c r="E773" i="110"/>
  <c r="D773" i="110"/>
  <c r="E772" i="110"/>
  <c r="D772" i="110"/>
  <c r="F772" i="110" s="1"/>
  <c r="G772" i="110" s="1"/>
  <c r="E771" i="110"/>
  <c r="D771" i="110"/>
  <c r="F771" i="110" s="1"/>
  <c r="G771" i="110" s="1"/>
  <c r="F769" i="110"/>
  <c r="G769" i="110" s="1"/>
  <c r="E769" i="110"/>
  <c r="D769" i="110"/>
  <c r="E767" i="110"/>
  <c r="D767" i="110"/>
  <c r="F767" i="110" s="1"/>
  <c r="G767" i="110" s="1"/>
  <c r="E765" i="110"/>
  <c r="D765" i="110"/>
  <c r="F765" i="110" s="1"/>
  <c r="G765" i="110" s="1"/>
  <c r="F762" i="110"/>
  <c r="G762" i="110" s="1"/>
  <c r="E762" i="110"/>
  <c r="D762" i="110"/>
  <c r="E761" i="110"/>
  <c r="D761" i="110"/>
  <c r="F761" i="110" s="1"/>
  <c r="G761" i="110" s="1"/>
  <c r="E760" i="110"/>
  <c r="D760" i="110"/>
  <c r="F760" i="110" s="1"/>
  <c r="G760" i="110" s="1"/>
  <c r="E759" i="110"/>
  <c r="D759" i="110"/>
  <c r="F759" i="110" s="1"/>
  <c r="G759" i="110" s="1"/>
  <c r="F758" i="110"/>
  <c r="G758" i="110" s="1"/>
  <c r="E758" i="110"/>
  <c r="D758" i="110"/>
  <c r="E757" i="110"/>
  <c r="E763" i="110" s="1"/>
  <c r="F755" i="110"/>
  <c r="G755" i="110" s="1"/>
  <c r="E755" i="110"/>
  <c r="D755" i="110"/>
  <c r="F754" i="110"/>
  <c r="G754" i="110" s="1"/>
  <c r="E754" i="110"/>
  <c r="D754" i="110"/>
  <c r="E753" i="110"/>
  <c r="D753" i="110"/>
  <c r="F753" i="110" s="1"/>
  <c r="G753" i="110" s="1"/>
  <c r="F751" i="110"/>
  <c r="G751" i="110" s="1"/>
  <c r="E751" i="110"/>
  <c r="D751" i="110"/>
  <c r="E747" i="110"/>
  <c r="D747" i="110"/>
  <c r="F747" i="110" s="1"/>
  <c r="G747" i="110" s="1"/>
  <c r="E746" i="110"/>
  <c r="D746" i="110"/>
  <c r="F746" i="110" s="1"/>
  <c r="G746" i="110" s="1"/>
  <c r="F745" i="110"/>
  <c r="G745" i="110" s="1"/>
  <c r="E745" i="110"/>
  <c r="D745" i="110"/>
  <c r="F744" i="110"/>
  <c r="G744" i="110" s="1"/>
  <c r="E744" i="110"/>
  <c r="D744" i="110"/>
  <c r="E743" i="110"/>
  <c r="D743" i="110"/>
  <c r="F743" i="110" s="1"/>
  <c r="G743" i="110" s="1"/>
  <c r="E741" i="110"/>
  <c r="D741" i="110"/>
  <c r="F741" i="110" s="1"/>
  <c r="G741" i="110" s="1"/>
  <c r="F740" i="110"/>
  <c r="G740" i="110" s="1"/>
  <c r="E740" i="110"/>
  <c r="D740" i="110"/>
  <c r="F739" i="110"/>
  <c r="G739" i="110" s="1"/>
  <c r="E739" i="110"/>
  <c r="D739" i="110"/>
  <c r="D748" i="110" s="1"/>
  <c r="E738" i="110"/>
  <c r="E748" i="110" s="1"/>
  <c r="E756" i="110" s="1"/>
  <c r="E764" i="110" s="1"/>
  <c r="E770" i="110" s="1"/>
  <c r="E775" i="110" s="1"/>
  <c r="D738" i="110"/>
  <c r="F738" i="110" s="1"/>
  <c r="G738" i="110" s="1"/>
  <c r="F733" i="110"/>
  <c r="G733" i="110" s="1"/>
  <c r="E733" i="110"/>
  <c r="D733" i="110"/>
  <c r="F732" i="110"/>
  <c r="G732" i="110" s="1"/>
  <c r="E732" i="110"/>
  <c r="D732" i="110"/>
  <c r="E731" i="110"/>
  <c r="D731" i="110"/>
  <c r="F731" i="110" s="1"/>
  <c r="G731" i="110" s="1"/>
  <c r="E730" i="110"/>
  <c r="D730" i="110"/>
  <c r="F730" i="110" s="1"/>
  <c r="G730" i="110" s="1"/>
  <c r="E725" i="110"/>
  <c r="D725" i="110"/>
  <c r="F725" i="110" s="1"/>
  <c r="G725" i="110" s="1"/>
  <c r="F723" i="110"/>
  <c r="G723" i="110" s="1"/>
  <c r="E723" i="110"/>
  <c r="D723" i="110"/>
  <c r="F722" i="110"/>
  <c r="G722" i="110" s="1"/>
  <c r="E722" i="110"/>
  <c r="D722" i="110"/>
  <c r="D717" i="110" s="1"/>
  <c r="F717" i="110" s="1"/>
  <c r="G717" i="110" s="1"/>
  <c r="E721" i="110"/>
  <c r="D721" i="110"/>
  <c r="F721" i="110" s="1"/>
  <c r="G721" i="110" s="1"/>
  <c r="E717" i="110"/>
  <c r="F715" i="110"/>
  <c r="G715" i="110" s="1"/>
  <c r="E715" i="110"/>
  <c r="D715" i="110"/>
  <c r="F714" i="110"/>
  <c r="G714" i="110" s="1"/>
  <c r="E714" i="110"/>
  <c r="D714" i="110"/>
  <c r="E710" i="110"/>
  <c r="D710" i="110"/>
  <c r="F710" i="110" s="1"/>
  <c r="G710" i="110" s="1"/>
  <c r="F704" i="110"/>
  <c r="G704" i="110" s="1"/>
  <c r="E704" i="110"/>
  <c r="D704" i="110"/>
  <c r="D705" i="110" s="1"/>
  <c r="F703" i="110"/>
  <c r="G703" i="110" s="1"/>
  <c r="E703" i="110"/>
  <c r="E705" i="110" s="1"/>
  <c r="D703" i="110"/>
  <c r="E701" i="110"/>
  <c r="D701" i="110"/>
  <c r="F701" i="110" s="1"/>
  <c r="G701" i="110" s="1"/>
  <c r="E700" i="110"/>
  <c r="F700" i="110" s="1"/>
  <c r="G700" i="110" s="1"/>
  <c r="D700" i="110"/>
  <c r="E699" i="110"/>
  <c r="D699" i="110"/>
  <c r="F699" i="110" s="1"/>
  <c r="G699" i="110" s="1"/>
  <c r="E698" i="110"/>
  <c r="D698" i="110"/>
  <c r="F698" i="110" s="1"/>
  <c r="G698" i="110" s="1"/>
  <c r="E696" i="110"/>
  <c r="F696" i="110" s="1"/>
  <c r="G696" i="110" s="1"/>
  <c r="D696" i="110"/>
  <c r="F694" i="110"/>
  <c r="G694" i="110" s="1"/>
  <c r="E694" i="110"/>
  <c r="D694" i="110"/>
  <c r="E692" i="110"/>
  <c r="D692" i="110"/>
  <c r="F689" i="110"/>
  <c r="G689" i="110" s="1"/>
  <c r="E689" i="110"/>
  <c r="D689" i="110"/>
  <c r="E688" i="110"/>
  <c r="D688" i="110"/>
  <c r="E687" i="110"/>
  <c r="D687" i="110"/>
  <c r="F687" i="110" s="1"/>
  <c r="G687" i="110" s="1"/>
  <c r="E686" i="110"/>
  <c r="F686" i="110" s="1"/>
  <c r="G686" i="110" s="1"/>
  <c r="D686" i="110"/>
  <c r="E685" i="110"/>
  <c r="D685" i="110"/>
  <c r="E684" i="110"/>
  <c r="E690" i="110" s="1"/>
  <c r="E682" i="110"/>
  <c r="F682" i="110" s="1"/>
  <c r="G682" i="110" s="1"/>
  <c r="D682" i="110"/>
  <c r="E681" i="110"/>
  <c r="D681" i="110"/>
  <c r="F681" i="110" s="1"/>
  <c r="G681" i="110" s="1"/>
  <c r="E680" i="110"/>
  <c r="D680" i="110"/>
  <c r="E678" i="110"/>
  <c r="D678" i="110"/>
  <c r="F678" i="110" s="1"/>
  <c r="G678" i="110" s="1"/>
  <c r="F674" i="110"/>
  <c r="G674" i="110" s="1"/>
  <c r="E674" i="110"/>
  <c r="D674" i="110"/>
  <c r="E673" i="110"/>
  <c r="D673" i="110"/>
  <c r="F673" i="110" s="1"/>
  <c r="G673" i="110" s="1"/>
  <c r="F672" i="110"/>
  <c r="G672" i="110" s="1"/>
  <c r="E672" i="110"/>
  <c r="D672" i="110"/>
  <c r="E671" i="110"/>
  <c r="F671" i="110" s="1"/>
  <c r="G671" i="110" s="1"/>
  <c r="D671" i="110"/>
  <c r="E670" i="110"/>
  <c r="D670" i="110"/>
  <c r="F670" i="110" s="1"/>
  <c r="G670" i="110" s="1"/>
  <c r="E668" i="110"/>
  <c r="D668" i="110"/>
  <c r="F668" i="110" s="1"/>
  <c r="G668" i="110" s="1"/>
  <c r="E667" i="110"/>
  <c r="D667" i="110"/>
  <c r="F667" i="110" s="1"/>
  <c r="G667" i="110" s="1"/>
  <c r="E666" i="110"/>
  <c r="D666" i="110"/>
  <c r="F665" i="110"/>
  <c r="G665" i="110" s="1"/>
  <c r="E665" i="110"/>
  <c r="D665" i="110"/>
  <c r="D675" i="110" s="1"/>
  <c r="E660" i="110"/>
  <c r="D660" i="110"/>
  <c r="F660" i="110" s="1"/>
  <c r="G660" i="110" s="1"/>
  <c r="F659" i="110"/>
  <c r="G659" i="110" s="1"/>
  <c r="E659" i="110"/>
  <c r="D659" i="110"/>
  <c r="E658" i="110"/>
  <c r="F658" i="110" s="1"/>
  <c r="G658" i="110" s="1"/>
  <c r="D658" i="110"/>
  <c r="E657" i="110"/>
  <c r="D657" i="110"/>
  <c r="F657" i="110" s="1"/>
  <c r="G657" i="110" s="1"/>
  <c r="E652" i="110"/>
  <c r="D652" i="110"/>
  <c r="F652" i="110" s="1"/>
  <c r="G652" i="110" s="1"/>
  <c r="E650" i="110"/>
  <c r="D650" i="110"/>
  <c r="F650" i="110" s="1"/>
  <c r="G650" i="110" s="1"/>
  <c r="E649" i="110"/>
  <c r="D649" i="110"/>
  <c r="E648" i="110"/>
  <c r="D648" i="110"/>
  <c r="D644" i="110" s="1"/>
  <c r="E642" i="110"/>
  <c r="D642" i="110"/>
  <c r="F642" i="110" s="1"/>
  <c r="G642" i="110" s="1"/>
  <c r="E641" i="110"/>
  <c r="F641" i="110" s="1"/>
  <c r="G641" i="110" s="1"/>
  <c r="D641" i="110"/>
  <c r="F637" i="110"/>
  <c r="G637" i="110" s="1"/>
  <c r="E637" i="110"/>
  <c r="D637" i="110"/>
  <c r="D632" i="110"/>
  <c r="E631" i="110"/>
  <c r="F631" i="110" s="1"/>
  <c r="G631" i="110" s="1"/>
  <c r="D631" i="110"/>
  <c r="F630" i="110"/>
  <c r="G630" i="110" s="1"/>
  <c r="E630" i="110"/>
  <c r="E632" i="110" s="1"/>
  <c r="D630" i="110"/>
  <c r="F628" i="110"/>
  <c r="G628" i="110" s="1"/>
  <c r="E628" i="110"/>
  <c r="D628" i="110"/>
  <c r="E627" i="110"/>
  <c r="F627" i="110" s="1"/>
  <c r="G627" i="110" s="1"/>
  <c r="D627" i="110"/>
  <c r="E626" i="110"/>
  <c r="D626" i="110"/>
  <c r="F626" i="110" s="1"/>
  <c r="G626" i="110" s="1"/>
  <c r="E625" i="110"/>
  <c r="D625" i="110"/>
  <c r="F625" i="110" s="1"/>
  <c r="G625" i="110" s="1"/>
  <c r="E623" i="110"/>
  <c r="F623" i="110" s="1"/>
  <c r="G623" i="110" s="1"/>
  <c r="D623" i="110"/>
  <c r="E621" i="110"/>
  <c r="D621" i="110"/>
  <c r="F621" i="110" s="1"/>
  <c r="G621" i="110" s="1"/>
  <c r="E619" i="110"/>
  <c r="D619" i="110"/>
  <c r="F616" i="110"/>
  <c r="G616" i="110" s="1"/>
  <c r="E616" i="110"/>
  <c r="D616" i="110"/>
  <c r="E615" i="110"/>
  <c r="D615" i="110"/>
  <c r="F615" i="110" s="1"/>
  <c r="G615" i="110" s="1"/>
  <c r="F614" i="110"/>
  <c r="G614" i="110" s="1"/>
  <c r="E614" i="110"/>
  <c r="D614" i="110"/>
  <c r="F613" i="110"/>
  <c r="G613" i="110" s="1"/>
  <c r="E613" i="110"/>
  <c r="D613" i="110"/>
  <c r="E612" i="110"/>
  <c r="E611" i="110" s="1"/>
  <c r="E617" i="110" s="1"/>
  <c r="D612" i="110"/>
  <c r="F609" i="110"/>
  <c r="G609" i="110" s="1"/>
  <c r="E609" i="110"/>
  <c r="D609" i="110"/>
  <c r="E608" i="110"/>
  <c r="F608" i="110" s="1"/>
  <c r="G608" i="110" s="1"/>
  <c r="D608" i="110"/>
  <c r="E607" i="110"/>
  <c r="D607" i="110"/>
  <c r="E605" i="110"/>
  <c r="D605" i="110"/>
  <c r="F605" i="110" s="1"/>
  <c r="G605" i="110" s="1"/>
  <c r="E601" i="110"/>
  <c r="D601" i="110"/>
  <c r="F601" i="110" s="1"/>
  <c r="G601" i="110" s="1"/>
  <c r="E600" i="110"/>
  <c r="D600" i="110"/>
  <c r="E599" i="110"/>
  <c r="D599" i="110"/>
  <c r="F599" i="110" s="1"/>
  <c r="G599" i="110" s="1"/>
  <c r="E598" i="110"/>
  <c r="F598" i="110" s="1"/>
  <c r="G598" i="110" s="1"/>
  <c r="D598" i="110"/>
  <c r="F597" i="110"/>
  <c r="G597" i="110" s="1"/>
  <c r="E597" i="110"/>
  <c r="D597" i="110"/>
  <c r="E595" i="110"/>
  <c r="D595" i="110"/>
  <c r="F595" i="110" s="1"/>
  <c r="G595" i="110" s="1"/>
  <c r="E594" i="110"/>
  <c r="D594" i="110"/>
  <c r="F594" i="110" s="1"/>
  <c r="G594" i="110" s="1"/>
  <c r="F593" i="110"/>
  <c r="G593" i="110" s="1"/>
  <c r="E593" i="110"/>
  <c r="D593" i="110"/>
  <c r="E592" i="110"/>
  <c r="F592" i="110" s="1"/>
  <c r="G592" i="110" s="1"/>
  <c r="D592" i="110"/>
  <c r="E587" i="110"/>
  <c r="D587" i="110"/>
  <c r="E586" i="110"/>
  <c r="D586" i="110"/>
  <c r="F586" i="110" s="1"/>
  <c r="G586" i="110" s="1"/>
  <c r="E585" i="110"/>
  <c r="F585" i="110" s="1"/>
  <c r="G585" i="110" s="1"/>
  <c r="D585" i="110"/>
  <c r="E584" i="110"/>
  <c r="D584" i="110"/>
  <c r="F584" i="110" s="1"/>
  <c r="G584" i="110" s="1"/>
  <c r="E579" i="110"/>
  <c r="D579" i="110"/>
  <c r="F577" i="110"/>
  <c r="G577" i="110" s="1"/>
  <c r="E577" i="110"/>
  <c r="D577" i="110"/>
  <c r="E576" i="110"/>
  <c r="F576" i="110" s="1"/>
  <c r="G576" i="110" s="1"/>
  <c r="D576" i="110"/>
  <c r="F575" i="110"/>
  <c r="G575" i="110" s="1"/>
  <c r="E575" i="110"/>
  <c r="D575" i="110"/>
  <c r="E571" i="110"/>
  <c r="F569" i="110"/>
  <c r="G569" i="110" s="1"/>
  <c r="E569" i="110"/>
  <c r="D569" i="110"/>
  <c r="E568" i="110"/>
  <c r="F568" i="110" s="1"/>
  <c r="G568" i="110" s="1"/>
  <c r="D568" i="110"/>
  <c r="E564" i="110"/>
  <c r="D564" i="110"/>
  <c r="F564" i="110" s="1"/>
  <c r="G564" i="110" s="1"/>
  <c r="E558" i="110"/>
  <c r="F558" i="110" s="1"/>
  <c r="G558" i="110" s="1"/>
  <c r="D558" i="110"/>
  <c r="E557" i="110"/>
  <c r="D557" i="110"/>
  <c r="D559" i="110" s="1"/>
  <c r="E555" i="110"/>
  <c r="D555" i="110"/>
  <c r="F555" i="110" s="1"/>
  <c r="G555" i="110" s="1"/>
  <c r="E554" i="110"/>
  <c r="F554" i="110" s="1"/>
  <c r="G554" i="110" s="1"/>
  <c r="D554" i="110"/>
  <c r="E553" i="110"/>
  <c r="D553" i="110"/>
  <c r="F553" i="110" s="1"/>
  <c r="G553" i="110" s="1"/>
  <c r="E552" i="110"/>
  <c r="D552" i="110"/>
  <c r="E550" i="110"/>
  <c r="F550" i="110" s="1"/>
  <c r="G550" i="110" s="1"/>
  <c r="D550" i="110"/>
  <c r="F548" i="110"/>
  <c r="G548" i="110" s="1"/>
  <c r="E548" i="110"/>
  <c r="D548" i="110"/>
  <c r="E546" i="110"/>
  <c r="D546" i="110"/>
  <c r="F546" i="110" s="1"/>
  <c r="G546" i="110" s="1"/>
  <c r="F543" i="110"/>
  <c r="G543" i="110" s="1"/>
  <c r="E543" i="110"/>
  <c r="D543" i="110"/>
  <c r="E542" i="110"/>
  <c r="D542" i="110"/>
  <c r="F542" i="110" s="1"/>
  <c r="G542" i="110" s="1"/>
  <c r="F541" i="110"/>
  <c r="G541" i="110" s="1"/>
  <c r="E541" i="110"/>
  <c r="D541" i="110"/>
  <c r="E540" i="110"/>
  <c r="F540" i="110" s="1"/>
  <c r="G540" i="110" s="1"/>
  <c r="D540" i="110"/>
  <c r="E539" i="110"/>
  <c r="D539" i="110"/>
  <c r="D538" i="110" s="1"/>
  <c r="E536" i="110"/>
  <c r="F536" i="110" s="1"/>
  <c r="G536" i="110" s="1"/>
  <c r="D536" i="110"/>
  <c r="E535" i="110"/>
  <c r="D535" i="110"/>
  <c r="F535" i="110" s="1"/>
  <c r="G535" i="110" s="1"/>
  <c r="E534" i="110"/>
  <c r="D534" i="110"/>
  <c r="F534" i="110" s="1"/>
  <c r="G534" i="110" s="1"/>
  <c r="E532" i="110"/>
  <c r="D532" i="110"/>
  <c r="F532" i="110" s="1"/>
  <c r="G532" i="110" s="1"/>
  <c r="E528" i="110"/>
  <c r="D528" i="110"/>
  <c r="F528" i="110" s="1"/>
  <c r="G528" i="110" s="1"/>
  <c r="E527" i="110"/>
  <c r="D527" i="110"/>
  <c r="F526" i="110"/>
  <c r="G526" i="110" s="1"/>
  <c r="E526" i="110"/>
  <c r="D526" i="110"/>
  <c r="E525" i="110"/>
  <c r="F525" i="110" s="1"/>
  <c r="G525" i="110" s="1"/>
  <c r="D525" i="110"/>
  <c r="F524" i="110"/>
  <c r="G524" i="110" s="1"/>
  <c r="E524" i="110"/>
  <c r="D524" i="110"/>
  <c r="E522" i="110"/>
  <c r="E529" i="110" s="1"/>
  <c r="E537" i="110" s="1"/>
  <c r="D522" i="110"/>
  <c r="E521" i="110"/>
  <c r="D521" i="110"/>
  <c r="F521" i="110" s="1"/>
  <c r="G521" i="110" s="1"/>
  <c r="E520" i="110"/>
  <c r="F520" i="110" s="1"/>
  <c r="G520" i="110" s="1"/>
  <c r="D520" i="110"/>
  <c r="E519" i="110"/>
  <c r="D519" i="110"/>
  <c r="E514" i="110"/>
  <c r="D514" i="110"/>
  <c r="F513" i="110"/>
  <c r="G513" i="110" s="1"/>
  <c r="E513" i="110"/>
  <c r="D513" i="110"/>
  <c r="E512" i="110"/>
  <c r="F512" i="110" s="1"/>
  <c r="G512" i="110" s="1"/>
  <c r="D512" i="110"/>
  <c r="F511" i="110"/>
  <c r="G511" i="110" s="1"/>
  <c r="E511" i="110"/>
  <c r="D511" i="110"/>
  <c r="E506" i="110"/>
  <c r="D506" i="110"/>
  <c r="E504" i="110"/>
  <c r="D504" i="110"/>
  <c r="F504" i="110" s="1"/>
  <c r="G504" i="110" s="1"/>
  <c r="E503" i="110"/>
  <c r="F503" i="110" s="1"/>
  <c r="G503" i="110" s="1"/>
  <c r="D503" i="110"/>
  <c r="E502" i="110"/>
  <c r="D502" i="110"/>
  <c r="E498" i="110"/>
  <c r="E496" i="110"/>
  <c r="D496" i="110"/>
  <c r="F496" i="110" s="1"/>
  <c r="G496" i="110" s="1"/>
  <c r="E495" i="110"/>
  <c r="D495" i="110"/>
  <c r="F495" i="110" s="1"/>
  <c r="G495" i="110" s="1"/>
  <c r="F491" i="110"/>
  <c r="G491" i="110" s="1"/>
  <c r="E491" i="110"/>
  <c r="D491" i="110"/>
  <c r="F485" i="110"/>
  <c r="G485" i="110" s="1"/>
  <c r="E485" i="110"/>
  <c r="D485" i="110"/>
  <c r="E484" i="110"/>
  <c r="E486" i="110" s="1"/>
  <c r="D484" i="110"/>
  <c r="D486" i="110" s="1"/>
  <c r="F486" i="110" s="1"/>
  <c r="G486" i="110" s="1"/>
  <c r="F482" i="110"/>
  <c r="G482" i="110" s="1"/>
  <c r="E482" i="110"/>
  <c r="D482" i="110"/>
  <c r="E481" i="110"/>
  <c r="D481" i="110"/>
  <c r="F481" i="110" s="1"/>
  <c r="G481" i="110" s="1"/>
  <c r="E480" i="110"/>
  <c r="D480" i="110"/>
  <c r="F480" i="110" s="1"/>
  <c r="G480" i="110" s="1"/>
  <c r="F479" i="110"/>
  <c r="G479" i="110" s="1"/>
  <c r="E479" i="110"/>
  <c r="D479" i="110"/>
  <c r="E477" i="110"/>
  <c r="D477" i="110"/>
  <c r="F477" i="110" s="1"/>
  <c r="G477" i="110" s="1"/>
  <c r="F475" i="110"/>
  <c r="G475" i="110" s="1"/>
  <c r="E475" i="110"/>
  <c r="D475" i="110"/>
  <c r="F473" i="110"/>
  <c r="G473" i="110" s="1"/>
  <c r="E473" i="110"/>
  <c r="D473" i="110"/>
  <c r="E470" i="110"/>
  <c r="D470" i="110"/>
  <c r="F470" i="110" s="1"/>
  <c r="G470" i="110" s="1"/>
  <c r="E469" i="110"/>
  <c r="D469" i="110"/>
  <c r="F469" i="110" s="1"/>
  <c r="G469" i="110" s="1"/>
  <c r="F468" i="110"/>
  <c r="G468" i="110" s="1"/>
  <c r="E468" i="110"/>
  <c r="D468" i="110"/>
  <c r="F467" i="110"/>
  <c r="G467" i="110" s="1"/>
  <c r="E467" i="110"/>
  <c r="D467" i="110"/>
  <c r="E466" i="110"/>
  <c r="D466" i="110"/>
  <c r="F466" i="110" s="1"/>
  <c r="G466" i="110" s="1"/>
  <c r="E465" i="110"/>
  <c r="E471" i="110" s="1"/>
  <c r="D465" i="110"/>
  <c r="D471" i="110" s="1"/>
  <c r="F471" i="110" s="1"/>
  <c r="G471" i="110" s="1"/>
  <c r="E463" i="110"/>
  <c r="D463" i="110"/>
  <c r="F463" i="110" s="1"/>
  <c r="G463" i="110" s="1"/>
  <c r="E462" i="110"/>
  <c r="D462" i="110"/>
  <c r="F462" i="110" s="1"/>
  <c r="G462" i="110" s="1"/>
  <c r="F461" i="110"/>
  <c r="G461" i="110" s="1"/>
  <c r="E461" i="110"/>
  <c r="D461" i="110"/>
  <c r="F459" i="110"/>
  <c r="G459" i="110" s="1"/>
  <c r="E459" i="110"/>
  <c r="D459" i="110"/>
  <c r="F455" i="110"/>
  <c r="G455" i="110" s="1"/>
  <c r="E455" i="110"/>
  <c r="D455" i="110"/>
  <c r="F454" i="110"/>
  <c r="G454" i="110" s="1"/>
  <c r="E454" i="110"/>
  <c r="D454" i="110"/>
  <c r="E453" i="110"/>
  <c r="D453" i="110"/>
  <c r="F453" i="110" s="1"/>
  <c r="G453" i="110" s="1"/>
  <c r="E452" i="110"/>
  <c r="D452" i="110"/>
  <c r="F452" i="110" s="1"/>
  <c r="G452" i="110" s="1"/>
  <c r="F451" i="110"/>
  <c r="G451" i="110" s="1"/>
  <c r="E451" i="110"/>
  <c r="D451" i="110"/>
  <c r="F449" i="110"/>
  <c r="G449" i="110" s="1"/>
  <c r="E449" i="110"/>
  <c r="D449" i="110"/>
  <c r="E448" i="110"/>
  <c r="D448" i="110"/>
  <c r="F448" i="110" s="1"/>
  <c r="G448" i="110" s="1"/>
  <c r="E447" i="110"/>
  <c r="D447" i="110"/>
  <c r="D456" i="110" s="1"/>
  <c r="F446" i="110"/>
  <c r="G446" i="110" s="1"/>
  <c r="E446" i="110"/>
  <c r="E456" i="110" s="1"/>
  <c r="E464" i="110" s="1"/>
  <c r="E472" i="110" s="1"/>
  <c r="E478" i="110" s="1"/>
  <c r="E483" i="110" s="1"/>
  <c r="D446" i="110"/>
  <c r="F441" i="110"/>
  <c r="G441" i="110" s="1"/>
  <c r="E441" i="110"/>
  <c r="D441" i="110"/>
  <c r="E440" i="110"/>
  <c r="D440" i="110"/>
  <c r="F440" i="110" s="1"/>
  <c r="G440" i="110" s="1"/>
  <c r="E439" i="110"/>
  <c r="D439" i="110"/>
  <c r="F439" i="110" s="1"/>
  <c r="G439" i="110" s="1"/>
  <c r="F438" i="110"/>
  <c r="G438" i="110" s="1"/>
  <c r="E438" i="110"/>
  <c r="D438" i="110"/>
  <c r="F433" i="110"/>
  <c r="G433" i="110" s="1"/>
  <c r="E433" i="110"/>
  <c r="D433" i="110"/>
  <c r="E431" i="110"/>
  <c r="D431" i="110"/>
  <c r="F431" i="110" s="1"/>
  <c r="G431" i="110" s="1"/>
  <c r="E430" i="110"/>
  <c r="D430" i="110"/>
  <c r="F430" i="110" s="1"/>
  <c r="G430" i="110" s="1"/>
  <c r="F429" i="110"/>
  <c r="G429" i="110" s="1"/>
  <c r="E429" i="110"/>
  <c r="D429" i="110"/>
  <c r="E425" i="110"/>
  <c r="E423" i="110"/>
  <c r="D423" i="110"/>
  <c r="F423" i="110" s="1"/>
  <c r="G423" i="110" s="1"/>
  <c r="E422" i="110"/>
  <c r="D422" i="110"/>
  <c r="F422" i="110" s="1"/>
  <c r="G422" i="110" s="1"/>
  <c r="F418" i="110"/>
  <c r="G418" i="110" s="1"/>
  <c r="E418" i="110"/>
  <c r="D418" i="110"/>
  <c r="F412" i="110"/>
  <c r="G412" i="110" s="1"/>
  <c r="E412" i="110"/>
  <c r="D412" i="110"/>
  <c r="E411" i="110"/>
  <c r="E413" i="110" s="1"/>
  <c r="D411" i="110"/>
  <c r="D413" i="110" s="1"/>
  <c r="F413" i="110" s="1"/>
  <c r="G413" i="110" s="1"/>
  <c r="F409" i="110"/>
  <c r="G409" i="110" s="1"/>
  <c r="E409" i="110"/>
  <c r="D409" i="110"/>
  <c r="E408" i="110"/>
  <c r="D408" i="110"/>
  <c r="F408" i="110" s="1"/>
  <c r="G408" i="110" s="1"/>
  <c r="E407" i="110"/>
  <c r="D407" i="110"/>
  <c r="F407" i="110" s="1"/>
  <c r="G407" i="110" s="1"/>
  <c r="F406" i="110"/>
  <c r="G406" i="110" s="1"/>
  <c r="E406" i="110"/>
  <c r="D406" i="110"/>
  <c r="E404" i="110"/>
  <c r="D404" i="110"/>
  <c r="F404" i="110" s="1"/>
  <c r="G404" i="110" s="1"/>
  <c r="F402" i="110"/>
  <c r="G402" i="110" s="1"/>
  <c r="E402" i="110"/>
  <c r="D402" i="110"/>
  <c r="F400" i="110"/>
  <c r="G400" i="110" s="1"/>
  <c r="E400" i="110"/>
  <c r="D400" i="110"/>
  <c r="E397" i="110"/>
  <c r="D397" i="110"/>
  <c r="F397" i="110" s="1"/>
  <c r="G397" i="110" s="1"/>
  <c r="E396" i="110"/>
  <c r="D396" i="110"/>
  <c r="F396" i="110" s="1"/>
  <c r="G396" i="110" s="1"/>
  <c r="F395" i="110"/>
  <c r="G395" i="110" s="1"/>
  <c r="E395" i="110"/>
  <c r="D395" i="110"/>
  <c r="F394" i="110"/>
  <c r="G394" i="110" s="1"/>
  <c r="E394" i="110"/>
  <c r="D394" i="110"/>
  <c r="E393" i="110"/>
  <c r="D393" i="110"/>
  <c r="F393" i="110" s="1"/>
  <c r="G393" i="110" s="1"/>
  <c r="E392" i="110"/>
  <c r="E398" i="110" s="1"/>
  <c r="D392" i="110"/>
  <c r="D398" i="110" s="1"/>
  <c r="F398" i="110" s="1"/>
  <c r="G398" i="110" s="1"/>
  <c r="E390" i="110"/>
  <c r="D390" i="110"/>
  <c r="F390" i="110" s="1"/>
  <c r="G390" i="110" s="1"/>
  <c r="E389" i="110"/>
  <c r="D389" i="110"/>
  <c r="F389" i="110" s="1"/>
  <c r="G389" i="110" s="1"/>
  <c r="F388" i="110"/>
  <c r="G388" i="110" s="1"/>
  <c r="E388" i="110"/>
  <c r="D388" i="110"/>
  <c r="F386" i="110"/>
  <c r="G386" i="110" s="1"/>
  <c r="E386" i="110"/>
  <c r="D386" i="110"/>
  <c r="F382" i="110"/>
  <c r="G382" i="110" s="1"/>
  <c r="E382" i="110"/>
  <c r="D382" i="110"/>
  <c r="F381" i="110"/>
  <c r="G381" i="110" s="1"/>
  <c r="E381" i="110"/>
  <c r="D381" i="110"/>
  <c r="E380" i="110"/>
  <c r="D380" i="110"/>
  <c r="F380" i="110" s="1"/>
  <c r="G380" i="110" s="1"/>
  <c r="E379" i="110"/>
  <c r="D379" i="110"/>
  <c r="F379" i="110" s="1"/>
  <c r="G379" i="110" s="1"/>
  <c r="F378" i="110"/>
  <c r="G378" i="110" s="1"/>
  <c r="E378" i="110"/>
  <c r="D378" i="110"/>
  <c r="F376" i="110"/>
  <c r="G376" i="110" s="1"/>
  <c r="E376" i="110"/>
  <c r="D376" i="110"/>
  <c r="E375" i="110"/>
  <c r="D375" i="110"/>
  <c r="F375" i="110" s="1"/>
  <c r="G375" i="110" s="1"/>
  <c r="E374" i="110"/>
  <c r="D374" i="110"/>
  <c r="D383" i="110" s="1"/>
  <c r="F373" i="110"/>
  <c r="G373" i="110" s="1"/>
  <c r="E373" i="110"/>
  <c r="E383" i="110" s="1"/>
  <c r="E391" i="110" s="1"/>
  <c r="E399" i="110" s="1"/>
  <c r="E405" i="110" s="1"/>
  <c r="E410" i="110" s="1"/>
  <c r="D373" i="110"/>
  <c r="F368" i="110"/>
  <c r="G368" i="110" s="1"/>
  <c r="E368" i="110"/>
  <c r="D368" i="110"/>
  <c r="E367" i="110"/>
  <c r="D367" i="110"/>
  <c r="F367" i="110" s="1"/>
  <c r="G367" i="110" s="1"/>
  <c r="E366" i="110"/>
  <c r="D366" i="110"/>
  <c r="F366" i="110" s="1"/>
  <c r="G366" i="110" s="1"/>
  <c r="F365" i="110"/>
  <c r="G365" i="110" s="1"/>
  <c r="E365" i="110"/>
  <c r="D365" i="110"/>
  <c r="F360" i="110"/>
  <c r="G360" i="110" s="1"/>
  <c r="E360" i="110"/>
  <c r="D360" i="110"/>
  <c r="E358" i="110"/>
  <c r="D358" i="110"/>
  <c r="F358" i="110" s="1"/>
  <c r="G358" i="110" s="1"/>
  <c r="E357" i="110"/>
  <c r="D357" i="110"/>
  <c r="F357" i="110" s="1"/>
  <c r="G357" i="110" s="1"/>
  <c r="F356" i="110"/>
  <c r="G356" i="110" s="1"/>
  <c r="E356" i="110"/>
  <c r="D356" i="110"/>
  <c r="E352" i="110"/>
  <c r="E350" i="110"/>
  <c r="D350" i="110"/>
  <c r="F350" i="110" s="1"/>
  <c r="G350" i="110" s="1"/>
  <c r="E349" i="110"/>
  <c r="D349" i="110"/>
  <c r="F349" i="110" s="1"/>
  <c r="G349" i="110" s="1"/>
  <c r="F345" i="110"/>
  <c r="G345" i="110" s="1"/>
  <c r="E345" i="110"/>
  <c r="D345" i="110"/>
  <c r="F339" i="110"/>
  <c r="G339" i="110" s="1"/>
  <c r="E339" i="110"/>
  <c r="D339" i="110"/>
  <c r="E338" i="110"/>
  <c r="E340" i="110" s="1"/>
  <c r="D338" i="110"/>
  <c r="D340" i="110" s="1"/>
  <c r="F340" i="110" s="1"/>
  <c r="G340" i="110" s="1"/>
  <c r="F336" i="110"/>
  <c r="G336" i="110" s="1"/>
  <c r="E336" i="110"/>
  <c r="D336" i="110"/>
  <c r="E335" i="110"/>
  <c r="D335" i="110"/>
  <c r="F335" i="110" s="1"/>
  <c r="G335" i="110" s="1"/>
  <c r="E334" i="110"/>
  <c r="D334" i="110"/>
  <c r="F334" i="110" s="1"/>
  <c r="G334" i="110" s="1"/>
  <c r="F333" i="110"/>
  <c r="G333" i="110" s="1"/>
  <c r="E333" i="110"/>
  <c r="D333" i="110"/>
  <c r="E331" i="110"/>
  <c r="D331" i="110"/>
  <c r="F331" i="110" s="1"/>
  <c r="G331" i="110" s="1"/>
  <c r="F329" i="110"/>
  <c r="G329" i="110" s="1"/>
  <c r="E329" i="110"/>
  <c r="D329" i="110"/>
  <c r="F327" i="110"/>
  <c r="G327" i="110" s="1"/>
  <c r="E327" i="110"/>
  <c r="D327" i="110"/>
  <c r="E324" i="110"/>
  <c r="D324" i="110"/>
  <c r="F324" i="110" s="1"/>
  <c r="G324" i="110" s="1"/>
  <c r="E323" i="110"/>
  <c r="D323" i="110"/>
  <c r="F323" i="110" s="1"/>
  <c r="G323" i="110" s="1"/>
  <c r="F322" i="110"/>
  <c r="G322" i="110" s="1"/>
  <c r="E322" i="110"/>
  <c r="D322" i="110"/>
  <c r="F321" i="110"/>
  <c r="G321" i="110" s="1"/>
  <c r="E321" i="110"/>
  <c r="D321" i="110"/>
  <c r="E320" i="110"/>
  <c r="D320" i="110"/>
  <c r="F320" i="110" s="1"/>
  <c r="G320" i="110" s="1"/>
  <c r="E319" i="110"/>
  <c r="E325" i="110" s="1"/>
  <c r="D319" i="110"/>
  <c r="D325" i="110" s="1"/>
  <c r="F325" i="110" s="1"/>
  <c r="G325" i="110" s="1"/>
  <c r="E317" i="110"/>
  <c r="D317" i="110"/>
  <c r="F317" i="110" s="1"/>
  <c r="G317" i="110" s="1"/>
  <c r="E316" i="110"/>
  <c r="D316" i="110"/>
  <c r="F316" i="110" s="1"/>
  <c r="G316" i="110" s="1"/>
  <c r="F315" i="110"/>
  <c r="G315" i="110" s="1"/>
  <c r="E315" i="110"/>
  <c r="D315" i="110"/>
  <c r="F313" i="110"/>
  <c r="G313" i="110" s="1"/>
  <c r="E313" i="110"/>
  <c r="D313" i="110"/>
  <c r="F309" i="110"/>
  <c r="G309" i="110" s="1"/>
  <c r="E309" i="110"/>
  <c r="D309" i="110"/>
  <c r="F308" i="110"/>
  <c r="G308" i="110" s="1"/>
  <c r="E308" i="110"/>
  <c r="D308" i="110"/>
  <c r="E307" i="110"/>
  <c r="D307" i="110"/>
  <c r="F307" i="110" s="1"/>
  <c r="G307" i="110" s="1"/>
  <c r="E306" i="110"/>
  <c r="D306" i="110"/>
  <c r="F306" i="110" s="1"/>
  <c r="G306" i="110" s="1"/>
  <c r="F305" i="110"/>
  <c r="G305" i="110" s="1"/>
  <c r="E305" i="110"/>
  <c r="D305" i="110"/>
  <c r="F303" i="110"/>
  <c r="G303" i="110" s="1"/>
  <c r="E303" i="110"/>
  <c r="D303" i="110"/>
  <c r="E302" i="110"/>
  <c r="D302" i="110"/>
  <c r="F302" i="110" s="1"/>
  <c r="G302" i="110" s="1"/>
  <c r="E301" i="110"/>
  <c r="D301" i="110"/>
  <c r="D310" i="110" s="1"/>
  <c r="F300" i="110"/>
  <c r="G300" i="110" s="1"/>
  <c r="E300" i="110"/>
  <c r="E310" i="110" s="1"/>
  <c r="E318" i="110" s="1"/>
  <c r="E326" i="110" s="1"/>
  <c r="E332" i="110" s="1"/>
  <c r="E337" i="110" s="1"/>
  <c r="D300" i="110"/>
  <c r="F295" i="110"/>
  <c r="G295" i="110" s="1"/>
  <c r="E295" i="110"/>
  <c r="D295" i="110"/>
  <c r="E294" i="110"/>
  <c r="D294" i="110"/>
  <c r="F294" i="110" s="1"/>
  <c r="G294" i="110" s="1"/>
  <c r="E293" i="110"/>
  <c r="D293" i="110"/>
  <c r="F293" i="110" s="1"/>
  <c r="G293" i="110" s="1"/>
  <c r="F292" i="110"/>
  <c r="G292" i="110" s="1"/>
  <c r="E292" i="110"/>
  <c r="D292" i="110"/>
  <c r="F287" i="110"/>
  <c r="G287" i="110" s="1"/>
  <c r="E287" i="110"/>
  <c r="D287" i="110"/>
  <c r="E285" i="110"/>
  <c r="D285" i="110"/>
  <c r="F285" i="110" s="1"/>
  <c r="G285" i="110" s="1"/>
  <c r="E284" i="110"/>
  <c r="D284" i="110"/>
  <c r="F284" i="110" s="1"/>
  <c r="G284" i="110" s="1"/>
  <c r="F283" i="110"/>
  <c r="G283" i="110" s="1"/>
  <c r="E283" i="110"/>
  <c r="D283" i="110"/>
  <c r="E279" i="110"/>
  <c r="E277" i="110"/>
  <c r="D277" i="110"/>
  <c r="F277" i="110" s="1"/>
  <c r="G277" i="110" s="1"/>
  <c r="E276" i="110"/>
  <c r="D276" i="110"/>
  <c r="F276" i="110" s="1"/>
  <c r="G276" i="110" s="1"/>
  <c r="F272" i="110"/>
  <c r="G272" i="110" s="1"/>
  <c r="E272" i="110"/>
  <c r="D272" i="110"/>
  <c r="F266" i="110"/>
  <c r="G266" i="110" s="1"/>
  <c r="E266" i="110"/>
  <c r="D266" i="110"/>
  <c r="E265" i="110"/>
  <c r="E267" i="110" s="1"/>
  <c r="D265" i="110"/>
  <c r="D267" i="110" s="1"/>
  <c r="F267" i="110" s="1"/>
  <c r="G267" i="110" s="1"/>
  <c r="F263" i="110"/>
  <c r="G263" i="110" s="1"/>
  <c r="E263" i="110"/>
  <c r="D263" i="110"/>
  <c r="E262" i="110"/>
  <c r="D262" i="110"/>
  <c r="F262" i="110" s="1"/>
  <c r="G262" i="110" s="1"/>
  <c r="E261" i="110"/>
  <c r="D261" i="110"/>
  <c r="F261" i="110" s="1"/>
  <c r="G261" i="110" s="1"/>
  <c r="F260" i="110"/>
  <c r="G260" i="110" s="1"/>
  <c r="E260" i="110"/>
  <c r="D260" i="110"/>
  <c r="E258" i="110"/>
  <c r="D258" i="110"/>
  <c r="F258" i="110" s="1"/>
  <c r="G258" i="110" s="1"/>
  <c r="F256" i="110"/>
  <c r="G256" i="110" s="1"/>
  <c r="E256" i="110"/>
  <c r="D256" i="110"/>
  <c r="F254" i="110"/>
  <c r="G254" i="110" s="1"/>
  <c r="E254" i="110"/>
  <c r="D254" i="110"/>
  <c r="E251" i="110"/>
  <c r="D251" i="110"/>
  <c r="F251" i="110" s="1"/>
  <c r="G251" i="110" s="1"/>
  <c r="E250" i="110"/>
  <c r="D250" i="110"/>
  <c r="F250" i="110" s="1"/>
  <c r="G250" i="110" s="1"/>
  <c r="F249" i="110"/>
  <c r="G249" i="110" s="1"/>
  <c r="E249" i="110"/>
  <c r="D249" i="110"/>
  <c r="F248" i="110"/>
  <c r="G248" i="110" s="1"/>
  <c r="E248" i="110"/>
  <c r="D248" i="110"/>
  <c r="E247" i="110"/>
  <c r="D247" i="110"/>
  <c r="F247" i="110" s="1"/>
  <c r="G247" i="110" s="1"/>
  <c r="E246" i="110"/>
  <c r="E252" i="110" s="1"/>
  <c r="D246" i="110"/>
  <c r="D252" i="110" s="1"/>
  <c r="F252" i="110" s="1"/>
  <c r="G252" i="110" s="1"/>
  <c r="E244" i="110"/>
  <c r="D244" i="110"/>
  <c r="F244" i="110" s="1"/>
  <c r="G244" i="110" s="1"/>
  <c r="E243" i="110"/>
  <c r="D243" i="110"/>
  <c r="F243" i="110" s="1"/>
  <c r="G243" i="110" s="1"/>
  <c r="F242" i="110"/>
  <c r="G242" i="110" s="1"/>
  <c r="E242" i="110"/>
  <c r="D242" i="110"/>
  <c r="F240" i="110"/>
  <c r="G240" i="110" s="1"/>
  <c r="E240" i="110"/>
  <c r="D240" i="110"/>
  <c r="F236" i="110"/>
  <c r="G236" i="110" s="1"/>
  <c r="E236" i="110"/>
  <c r="D236" i="110"/>
  <c r="F235" i="110"/>
  <c r="G235" i="110" s="1"/>
  <c r="E235" i="110"/>
  <c r="D235" i="110"/>
  <c r="E234" i="110"/>
  <c r="D234" i="110"/>
  <c r="F234" i="110" s="1"/>
  <c r="G234" i="110" s="1"/>
  <c r="E233" i="110"/>
  <c r="D233" i="110"/>
  <c r="F233" i="110" s="1"/>
  <c r="G233" i="110" s="1"/>
  <c r="E232" i="110"/>
  <c r="F232" i="110" s="1"/>
  <c r="G232" i="110" s="1"/>
  <c r="D232" i="110"/>
  <c r="F230" i="110"/>
  <c r="G230" i="110" s="1"/>
  <c r="E230" i="110"/>
  <c r="D230" i="110"/>
  <c r="E229" i="110"/>
  <c r="D229" i="110"/>
  <c r="F229" i="110" s="1"/>
  <c r="G229" i="110" s="1"/>
  <c r="E228" i="110"/>
  <c r="D228" i="110"/>
  <c r="D237" i="110" s="1"/>
  <c r="E227" i="110"/>
  <c r="D227" i="110"/>
  <c r="F221" i="110"/>
  <c r="G221" i="110" s="1"/>
  <c r="E221" i="110"/>
  <c r="D221" i="110"/>
  <c r="E220" i="110"/>
  <c r="D220" i="110"/>
  <c r="F220" i="110" s="1"/>
  <c r="G220" i="110" s="1"/>
  <c r="E219" i="110"/>
  <c r="D219" i="110"/>
  <c r="F219" i="110" s="1"/>
  <c r="G219" i="110" s="1"/>
  <c r="E218" i="110"/>
  <c r="F218" i="110" s="1"/>
  <c r="G218" i="110" s="1"/>
  <c r="D218" i="110"/>
  <c r="F213" i="110"/>
  <c r="G213" i="110" s="1"/>
  <c r="E213" i="110"/>
  <c r="D213" i="110"/>
  <c r="E211" i="110"/>
  <c r="D211" i="110"/>
  <c r="F211" i="110" s="1"/>
  <c r="G211" i="110" s="1"/>
  <c r="E210" i="110"/>
  <c r="D210" i="110"/>
  <c r="F210" i="110" s="1"/>
  <c r="G210" i="110" s="1"/>
  <c r="E209" i="110"/>
  <c r="F209" i="110" s="1"/>
  <c r="G209" i="110" s="1"/>
  <c r="D209" i="110"/>
  <c r="E203" i="110"/>
  <c r="D203" i="110"/>
  <c r="F203" i="110" s="1"/>
  <c r="G203" i="110" s="1"/>
  <c r="E202" i="110"/>
  <c r="D202" i="110"/>
  <c r="F202" i="110" s="1"/>
  <c r="G202" i="110" s="1"/>
  <c r="E198" i="110"/>
  <c r="F198" i="110" s="1"/>
  <c r="G198" i="110" s="1"/>
  <c r="D198" i="110"/>
  <c r="E193" i="110"/>
  <c r="E192" i="110"/>
  <c r="D192" i="110"/>
  <c r="D193" i="110" s="1"/>
  <c r="F193" i="110" s="1"/>
  <c r="G193" i="110" s="1"/>
  <c r="E191" i="110"/>
  <c r="F191" i="110" s="1"/>
  <c r="G191" i="110" s="1"/>
  <c r="D191" i="110"/>
  <c r="E189" i="110"/>
  <c r="D189" i="110"/>
  <c r="F189" i="110" s="1"/>
  <c r="G189" i="110" s="1"/>
  <c r="E188" i="110"/>
  <c r="D188" i="110"/>
  <c r="F188" i="110" s="1"/>
  <c r="G188" i="110" s="1"/>
  <c r="E187" i="110"/>
  <c r="F187" i="110" s="1"/>
  <c r="G187" i="110" s="1"/>
  <c r="D187" i="110"/>
  <c r="F186" i="110"/>
  <c r="G186" i="110" s="1"/>
  <c r="E186" i="110"/>
  <c r="D186" i="110"/>
  <c r="E184" i="110"/>
  <c r="D184" i="110"/>
  <c r="F184" i="110" s="1"/>
  <c r="G184" i="110" s="1"/>
  <c r="E182" i="110"/>
  <c r="F182" i="110" s="1"/>
  <c r="G182" i="110" s="1"/>
  <c r="D182" i="110"/>
  <c r="F180" i="110"/>
  <c r="G180" i="110" s="1"/>
  <c r="E180" i="110"/>
  <c r="D180" i="110"/>
  <c r="E177" i="110"/>
  <c r="F177" i="110" s="1"/>
  <c r="G177" i="110" s="1"/>
  <c r="D177" i="110"/>
  <c r="F176" i="110"/>
  <c r="G176" i="110" s="1"/>
  <c r="E176" i="110"/>
  <c r="D176" i="110"/>
  <c r="E175" i="110"/>
  <c r="D175" i="110"/>
  <c r="F175" i="110" s="1"/>
  <c r="G175" i="110" s="1"/>
  <c r="E174" i="110"/>
  <c r="D174" i="110"/>
  <c r="F174" i="110" s="1"/>
  <c r="G174" i="110" s="1"/>
  <c r="E173" i="110"/>
  <c r="F173" i="110" s="1"/>
  <c r="G173" i="110" s="1"/>
  <c r="D173" i="110"/>
  <c r="E170" i="110"/>
  <c r="D170" i="110"/>
  <c r="F170" i="110" s="1"/>
  <c r="G170" i="110" s="1"/>
  <c r="E169" i="110"/>
  <c r="F169" i="110" s="1"/>
  <c r="G169" i="110" s="1"/>
  <c r="D169" i="110"/>
  <c r="F168" i="110"/>
  <c r="G168" i="110" s="1"/>
  <c r="E168" i="110"/>
  <c r="D168" i="110"/>
  <c r="E166" i="110"/>
  <c r="D166" i="110"/>
  <c r="F166" i="110" s="1"/>
  <c r="G166" i="110" s="1"/>
  <c r="E162" i="110"/>
  <c r="F162" i="110" s="1"/>
  <c r="G162" i="110" s="1"/>
  <c r="D162" i="110"/>
  <c r="F161" i="110"/>
  <c r="G161" i="110" s="1"/>
  <c r="E161" i="110"/>
  <c r="D161" i="110"/>
  <c r="E160" i="110"/>
  <c r="D160" i="110"/>
  <c r="F160" i="110" s="1"/>
  <c r="G160" i="110" s="1"/>
  <c r="E159" i="110"/>
  <c r="D159" i="110"/>
  <c r="F159" i="110" s="1"/>
  <c r="G159" i="110" s="1"/>
  <c r="E158" i="110"/>
  <c r="F158" i="110" s="1"/>
  <c r="G158" i="110" s="1"/>
  <c r="D158" i="110"/>
  <c r="F156" i="110"/>
  <c r="G156" i="110" s="1"/>
  <c r="E156" i="110"/>
  <c r="D156" i="110"/>
  <c r="E155" i="110"/>
  <c r="D155" i="110"/>
  <c r="F155" i="110" s="1"/>
  <c r="G155" i="110" s="1"/>
  <c r="E154" i="110"/>
  <c r="D154" i="110"/>
  <c r="F154" i="110" s="1"/>
  <c r="G154" i="110" s="1"/>
  <c r="E153" i="110"/>
  <c r="E163" i="110" s="1"/>
  <c r="E171" i="110" s="1"/>
  <c r="D153" i="110"/>
  <c r="F147" i="110"/>
  <c r="G147" i="110" s="1"/>
  <c r="E147" i="110"/>
  <c r="D147" i="110"/>
  <c r="E146" i="110"/>
  <c r="D146" i="110"/>
  <c r="F146" i="110" s="1"/>
  <c r="G146" i="110" s="1"/>
  <c r="E145" i="110"/>
  <c r="D145" i="110"/>
  <c r="F145" i="110" s="1"/>
  <c r="G145" i="110" s="1"/>
  <c r="E144" i="110"/>
  <c r="F144" i="110" s="1"/>
  <c r="G144" i="110" s="1"/>
  <c r="D144" i="110"/>
  <c r="F139" i="110"/>
  <c r="G139" i="110" s="1"/>
  <c r="E139" i="110"/>
  <c r="D139" i="110"/>
  <c r="E137" i="110"/>
  <c r="D137" i="110"/>
  <c r="F137" i="110" s="1"/>
  <c r="G137" i="110" s="1"/>
  <c r="E136" i="110"/>
  <c r="D136" i="110"/>
  <c r="F136" i="110" s="1"/>
  <c r="G136" i="110" s="1"/>
  <c r="E135" i="110"/>
  <c r="F135" i="110" s="1"/>
  <c r="G135" i="110" s="1"/>
  <c r="D135" i="110"/>
  <c r="E129" i="110"/>
  <c r="E1300" i="110" s="1"/>
  <c r="D129" i="110"/>
  <c r="F129" i="110" s="1"/>
  <c r="G129" i="110" s="1"/>
  <c r="E128" i="110"/>
  <c r="D128" i="110"/>
  <c r="F128" i="110" s="1"/>
  <c r="G128" i="110" s="1"/>
  <c r="E124" i="110"/>
  <c r="F124" i="110" s="1"/>
  <c r="G124" i="110" s="1"/>
  <c r="D124" i="110"/>
  <c r="E119" i="110"/>
  <c r="E118" i="110"/>
  <c r="D118" i="110"/>
  <c r="D119" i="110" s="1"/>
  <c r="F119" i="110" s="1"/>
  <c r="G119" i="110" s="1"/>
  <c r="E117" i="110"/>
  <c r="F117" i="110" s="1"/>
  <c r="G117" i="110" s="1"/>
  <c r="D117" i="110"/>
  <c r="E115" i="110"/>
  <c r="D115" i="110"/>
  <c r="F115" i="110" s="1"/>
  <c r="G115" i="110" s="1"/>
  <c r="E114" i="110"/>
  <c r="D114" i="110"/>
  <c r="F114" i="110" s="1"/>
  <c r="G114" i="110" s="1"/>
  <c r="E113" i="110"/>
  <c r="F113" i="110" s="1"/>
  <c r="G113" i="110" s="1"/>
  <c r="D113" i="110"/>
  <c r="F112" i="110"/>
  <c r="G112" i="110" s="1"/>
  <c r="E112" i="110"/>
  <c r="D112" i="110"/>
  <c r="E110" i="110"/>
  <c r="D110" i="110"/>
  <c r="F110" i="110" s="1"/>
  <c r="G110" i="110" s="1"/>
  <c r="E108" i="110"/>
  <c r="F108" i="110" s="1"/>
  <c r="G108" i="110" s="1"/>
  <c r="D108" i="110"/>
  <c r="F106" i="110"/>
  <c r="G106" i="110" s="1"/>
  <c r="E106" i="110"/>
  <c r="D106" i="110"/>
  <c r="E103" i="110"/>
  <c r="F103" i="110" s="1"/>
  <c r="G103" i="110" s="1"/>
  <c r="D103" i="110"/>
  <c r="F102" i="110"/>
  <c r="G102" i="110" s="1"/>
  <c r="E102" i="110"/>
  <c r="D102" i="110"/>
  <c r="E101" i="110"/>
  <c r="D101" i="110"/>
  <c r="F101" i="110" s="1"/>
  <c r="G101" i="110" s="1"/>
  <c r="E100" i="110"/>
  <c r="D100" i="110"/>
  <c r="F100" i="110" s="1"/>
  <c r="G100" i="110" s="1"/>
  <c r="E99" i="110"/>
  <c r="F99" i="110" s="1"/>
  <c r="G99" i="110" s="1"/>
  <c r="D99" i="110"/>
  <c r="E96" i="110"/>
  <c r="D96" i="110"/>
  <c r="F96" i="110" s="1"/>
  <c r="G96" i="110" s="1"/>
  <c r="E95" i="110"/>
  <c r="F95" i="110" s="1"/>
  <c r="G95" i="110" s="1"/>
  <c r="D95" i="110"/>
  <c r="F94" i="110"/>
  <c r="G94" i="110" s="1"/>
  <c r="E94" i="110"/>
  <c r="D94" i="110"/>
  <c r="E92" i="110"/>
  <c r="D92" i="110"/>
  <c r="F92" i="110" s="1"/>
  <c r="G92" i="110" s="1"/>
  <c r="E88" i="110"/>
  <c r="F88" i="110" s="1"/>
  <c r="G88" i="110" s="1"/>
  <c r="D88" i="110"/>
  <c r="F87" i="110"/>
  <c r="G87" i="110" s="1"/>
  <c r="E87" i="110"/>
  <c r="D87" i="110"/>
  <c r="E86" i="110"/>
  <c r="E1257" i="110" s="1"/>
  <c r="D86" i="110"/>
  <c r="F86" i="110" s="1"/>
  <c r="G86" i="110" s="1"/>
  <c r="E85" i="110"/>
  <c r="D85" i="110"/>
  <c r="F85" i="110" s="1"/>
  <c r="G85" i="110" s="1"/>
  <c r="E84" i="110"/>
  <c r="F84" i="110" s="1"/>
  <c r="G84" i="110" s="1"/>
  <c r="D84" i="110"/>
  <c r="F82" i="110"/>
  <c r="G82" i="110" s="1"/>
  <c r="E82" i="110"/>
  <c r="D82" i="110"/>
  <c r="E81" i="110"/>
  <c r="D81" i="110"/>
  <c r="F81" i="110" s="1"/>
  <c r="G81" i="110" s="1"/>
  <c r="E80" i="110"/>
  <c r="D80" i="110"/>
  <c r="F80" i="110" s="1"/>
  <c r="G80" i="110" s="1"/>
  <c r="E79" i="110"/>
  <c r="E89" i="110" s="1"/>
  <c r="E97" i="110" s="1"/>
  <c r="D79" i="110"/>
  <c r="F72" i="110"/>
  <c r="G72" i="110" s="1"/>
  <c r="E72" i="110"/>
  <c r="D72" i="110"/>
  <c r="D1318" i="110" s="1"/>
  <c r="E71" i="110"/>
  <c r="E1317" i="110" s="1"/>
  <c r="D71" i="110"/>
  <c r="E70" i="110"/>
  <c r="D70" i="110"/>
  <c r="D1316" i="110" s="1"/>
  <c r="E69" i="110"/>
  <c r="E1315" i="110" s="1"/>
  <c r="D69" i="110"/>
  <c r="F64" i="110"/>
  <c r="G64" i="110" s="1"/>
  <c r="E64" i="110"/>
  <c r="D64" i="110"/>
  <c r="D1310" i="110" s="1"/>
  <c r="E62" i="110"/>
  <c r="E1308" i="110" s="1"/>
  <c r="D62" i="110"/>
  <c r="E61" i="110"/>
  <c r="E1307" i="110" s="1"/>
  <c r="D61" i="110"/>
  <c r="D1307" i="110" s="1"/>
  <c r="F1307" i="110" s="1"/>
  <c r="G1307" i="110" s="1"/>
  <c r="E60" i="110"/>
  <c r="D60" i="110"/>
  <c r="D1306" i="110" s="1"/>
  <c r="D56" i="110"/>
  <c r="E54" i="110"/>
  <c r="D54" i="110"/>
  <c r="D1300" i="110" s="1"/>
  <c r="E53" i="110"/>
  <c r="D53" i="110"/>
  <c r="D1299" i="110" s="1"/>
  <c r="E49" i="110"/>
  <c r="D49" i="110"/>
  <c r="D1295" i="110" s="1"/>
  <c r="E43" i="110"/>
  <c r="D43" i="110"/>
  <c r="D1289" i="110" s="1"/>
  <c r="E42" i="110"/>
  <c r="D42" i="110"/>
  <c r="D1288" i="110" s="1"/>
  <c r="E40" i="110"/>
  <c r="D40" i="110"/>
  <c r="D1286" i="110" s="1"/>
  <c r="E39" i="110"/>
  <c r="E1285" i="110" s="1"/>
  <c r="D39" i="110"/>
  <c r="D1285" i="110" s="1"/>
  <c r="F1285" i="110" s="1"/>
  <c r="G1285" i="110" s="1"/>
  <c r="E38" i="110"/>
  <c r="D38" i="110"/>
  <c r="D1284" i="110" s="1"/>
  <c r="E37" i="110"/>
  <c r="D37" i="110"/>
  <c r="D1283" i="110" s="1"/>
  <c r="E35" i="110"/>
  <c r="D35" i="110"/>
  <c r="D1281" i="110" s="1"/>
  <c r="E33" i="110"/>
  <c r="D33" i="110"/>
  <c r="D1279" i="110" s="1"/>
  <c r="E31" i="110"/>
  <c r="D31" i="110"/>
  <c r="D1277" i="110" s="1"/>
  <c r="E28" i="110"/>
  <c r="D28" i="110"/>
  <c r="D1274" i="110" s="1"/>
  <c r="E27" i="110"/>
  <c r="E1273" i="110" s="1"/>
  <c r="D27" i="110"/>
  <c r="D1273" i="110" s="1"/>
  <c r="F1273" i="110" s="1"/>
  <c r="G1273" i="110" s="1"/>
  <c r="E26" i="110"/>
  <c r="D26" i="110"/>
  <c r="D1272" i="110" s="1"/>
  <c r="E25" i="110"/>
  <c r="D25" i="110"/>
  <c r="D1271" i="110" s="1"/>
  <c r="E24" i="110"/>
  <c r="D24" i="110"/>
  <c r="D1270" i="110" s="1"/>
  <c r="E23" i="110"/>
  <c r="E29" i="110" s="1"/>
  <c r="D23" i="110"/>
  <c r="F23" i="110" s="1"/>
  <c r="G23" i="110" s="1"/>
  <c r="E21" i="110"/>
  <c r="D21" i="110"/>
  <c r="D1267" i="110" s="1"/>
  <c r="E20" i="110"/>
  <c r="D20" i="110"/>
  <c r="D1266" i="110" s="1"/>
  <c r="E19" i="110"/>
  <c r="D19" i="110"/>
  <c r="D1265" i="110" s="1"/>
  <c r="E17" i="110"/>
  <c r="D17" i="110"/>
  <c r="D1263" i="110" s="1"/>
  <c r="E13" i="110"/>
  <c r="D13" i="110"/>
  <c r="D1259" i="110" s="1"/>
  <c r="E12" i="110"/>
  <c r="D12" i="110"/>
  <c r="D1258" i="110" s="1"/>
  <c r="E11" i="110"/>
  <c r="D11" i="110"/>
  <c r="D1257" i="110" s="1"/>
  <c r="E10" i="110"/>
  <c r="D10" i="110"/>
  <c r="D1256" i="110" s="1"/>
  <c r="E9" i="110"/>
  <c r="D9" i="110"/>
  <c r="D1255" i="110" s="1"/>
  <c r="E7" i="110"/>
  <c r="D7" i="110"/>
  <c r="D1253" i="110" s="1"/>
  <c r="E6" i="110"/>
  <c r="D6" i="110"/>
  <c r="D1252" i="110" s="1"/>
  <c r="E5" i="110"/>
  <c r="D5" i="110"/>
  <c r="D1251" i="110" s="1"/>
  <c r="E4" i="110"/>
  <c r="D4" i="110"/>
  <c r="D1250" i="110" s="1"/>
  <c r="D706" i="90" l="1"/>
  <c r="F706" i="90" s="1"/>
  <c r="G706" i="90" s="1"/>
  <c r="F702" i="90"/>
  <c r="G702" i="90" s="1"/>
  <c r="F1283" i="110"/>
  <c r="G1283" i="110" s="1"/>
  <c r="F383" i="110"/>
  <c r="G383" i="110" s="1"/>
  <c r="D391" i="110"/>
  <c r="F748" i="110"/>
  <c r="G748" i="110" s="1"/>
  <c r="D756" i="110"/>
  <c r="D245" i="110"/>
  <c r="F967" i="110"/>
  <c r="G967" i="110" s="1"/>
  <c r="D975" i="110"/>
  <c r="F1271" i="110"/>
  <c r="G1271" i="110" s="1"/>
  <c r="F56" i="110"/>
  <c r="G56" i="110" s="1"/>
  <c r="F310" i="110"/>
  <c r="G310" i="110" s="1"/>
  <c r="D318" i="110"/>
  <c r="F456" i="110"/>
  <c r="G456" i="110" s="1"/>
  <c r="D464" i="110"/>
  <c r="E545" i="110"/>
  <c r="E551" i="110" s="1"/>
  <c r="E556" i="110" s="1"/>
  <c r="F1250" i="110"/>
  <c r="G1250" i="110" s="1"/>
  <c r="D1260" i="110"/>
  <c r="F1258" i="110"/>
  <c r="G1258" i="110" s="1"/>
  <c r="F1274" i="110"/>
  <c r="G1274" i="110" s="1"/>
  <c r="D29" i="110"/>
  <c r="F29" i="110" s="1"/>
  <c r="G29" i="110" s="1"/>
  <c r="F1279" i="110"/>
  <c r="G1279" i="110" s="1"/>
  <c r="D1290" i="110"/>
  <c r="D44" i="110"/>
  <c r="D1302" i="110"/>
  <c r="D89" i="110"/>
  <c r="D163" i="110"/>
  <c r="F4" i="110"/>
  <c r="G4" i="110" s="1"/>
  <c r="F5" i="110"/>
  <c r="G5" i="110" s="1"/>
  <c r="F6" i="110"/>
  <c r="G6" i="110" s="1"/>
  <c r="F7" i="110"/>
  <c r="G7" i="110" s="1"/>
  <c r="F9" i="110"/>
  <c r="G9" i="110" s="1"/>
  <c r="F10" i="110"/>
  <c r="G10" i="110" s="1"/>
  <c r="F11" i="110"/>
  <c r="G11" i="110" s="1"/>
  <c r="F12" i="110"/>
  <c r="G12" i="110" s="1"/>
  <c r="F13" i="110"/>
  <c r="G13" i="110" s="1"/>
  <c r="F17" i="110"/>
  <c r="G17" i="110" s="1"/>
  <c r="F19" i="110"/>
  <c r="G19" i="110" s="1"/>
  <c r="F20" i="110"/>
  <c r="G20" i="110" s="1"/>
  <c r="F21" i="110"/>
  <c r="G21" i="110" s="1"/>
  <c r="F24" i="110"/>
  <c r="G24" i="110" s="1"/>
  <c r="F25" i="110"/>
  <c r="G25" i="110" s="1"/>
  <c r="F26" i="110"/>
  <c r="G26" i="110" s="1"/>
  <c r="F27" i="110"/>
  <c r="G27" i="110" s="1"/>
  <c r="F28" i="110"/>
  <c r="G28" i="110" s="1"/>
  <c r="F31" i="110"/>
  <c r="G31" i="110" s="1"/>
  <c r="F33" i="110"/>
  <c r="G33" i="110" s="1"/>
  <c r="F35" i="110"/>
  <c r="G35" i="110" s="1"/>
  <c r="F37" i="110"/>
  <c r="G37" i="110" s="1"/>
  <c r="F38" i="110"/>
  <c r="G38" i="110" s="1"/>
  <c r="F39" i="110"/>
  <c r="G39" i="110" s="1"/>
  <c r="F40" i="110"/>
  <c r="G40" i="110" s="1"/>
  <c r="F42" i="110"/>
  <c r="G42" i="110" s="1"/>
  <c r="F43" i="110"/>
  <c r="G43" i="110" s="1"/>
  <c r="F49" i="110"/>
  <c r="G49" i="110" s="1"/>
  <c r="F53" i="110"/>
  <c r="G53" i="110" s="1"/>
  <c r="F54" i="110"/>
  <c r="G54" i="110" s="1"/>
  <c r="F60" i="110"/>
  <c r="G60" i="110" s="1"/>
  <c r="F61" i="110"/>
  <c r="G61" i="110" s="1"/>
  <c r="E1312" i="110"/>
  <c r="F70" i="110"/>
  <c r="G70" i="110" s="1"/>
  <c r="F1318" i="110"/>
  <c r="G1318" i="110" s="1"/>
  <c r="D98" i="110"/>
  <c r="F118" i="110"/>
  <c r="G118" i="110" s="1"/>
  <c r="D131" i="110"/>
  <c r="D172" i="110"/>
  <c r="F192" i="110"/>
  <c r="G192" i="110" s="1"/>
  <c r="D205" i="110"/>
  <c r="F205" i="110" s="1"/>
  <c r="G205" i="110" s="1"/>
  <c r="E237" i="110"/>
  <c r="E245" i="110" s="1"/>
  <c r="E253" i="110" s="1"/>
  <c r="E259" i="110" s="1"/>
  <c r="E264" i="110" s="1"/>
  <c r="E268" i="110" s="1"/>
  <c r="F228" i="110"/>
  <c r="G228" i="110" s="1"/>
  <c r="F246" i="110"/>
  <c r="G246" i="110" s="1"/>
  <c r="D279" i="110"/>
  <c r="F279" i="110" s="1"/>
  <c r="G279" i="110" s="1"/>
  <c r="E341" i="110"/>
  <c r="F301" i="110"/>
  <c r="G301" i="110" s="1"/>
  <c r="F319" i="110"/>
  <c r="G319" i="110" s="1"/>
  <c r="D352" i="110"/>
  <c r="F352" i="110" s="1"/>
  <c r="G352" i="110" s="1"/>
  <c r="E414" i="110"/>
  <c r="F374" i="110"/>
  <c r="G374" i="110" s="1"/>
  <c r="F392" i="110"/>
  <c r="G392" i="110" s="1"/>
  <c r="D425" i="110"/>
  <c r="F425" i="110" s="1"/>
  <c r="G425" i="110" s="1"/>
  <c r="E487" i="110"/>
  <c r="F447" i="110"/>
  <c r="G447" i="110" s="1"/>
  <c r="F465" i="110"/>
  <c r="G465" i="110" s="1"/>
  <c r="F539" i="110"/>
  <c r="G539" i="110" s="1"/>
  <c r="F557" i="110"/>
  <c r="G557" i="110" s="1"/>
  <c r="E602" i="110"/>
  <c r="E610" i="110" s="1"/>
  <c r="E618" i="110" s="1"/>
  <c r="E624" i="110" s="1"/>
  <c r="E629" i="110" s="1"/>
  <c r="E633" i="110" s="1"/>
  <c r="F666" i="110"/>
  <c r="G666" i="110" s="1"/>
  <c r="E675" i="110"/>
  <c r="E683" i="110" s="1"/>
  <c r="E691" i="110" s="1"/>
  <c r="E697" i="110" s="1"/>
  <c r="E702" i="110" s="1"/>
  <c r="E706" i="110" s="1"/>
  <c r="F705" i="110"/>
  <c r="G705" i="110" s="1"/>
  <c r="F778" i="110"/>
  <c r="G778" i="110" s="1"/>
  <c r="F795" i="110"/>
  <c r="G795" i="110" s="1"/>
  <c r="F834" i="110"/>
  <c r="G834" i="110" s="1"/>
  <c r="F868" i="110"/>
  <c r="G868" i="110" s="1"/>
  <c r="D902" i="110"/>
  <c r="F958" i="110"/>
  <c r="G958" i="110" s="1"/>
  <c r="F996" i="110"/>
  <c r="G996" i="110" s="1"/>
  <c r="D1040" i="110"/>
  <c r="D1308" i="110"/>
  <c r="F1308" i="110" s="1"/>
  <c r="G1308" i="110" s="1"/>
  <c r="E1310" i="110"/>
  <c r="F1310" i="110" s="1"/>
  <c r="G1310" i="110" s="1"/>
  <c r="F69" i="110"/>
  <c r="G69" i="110" s="1"/>
  <c r="D1317" i="110"/>
  <c r="F1317" i="110" s="1"/>
  <c r="G1317" i="110" s="1"/>
  <c r="E1318" i="110"/>
  <c r="F79" i="110"/>
  <c r="G79" i="110" s="1"/>
  <c r="E98" i="110"/>
  <c r="E104" i="110" s="1"/>
  <c r="E105" i="110" s="1"/>
  <c r="E111" i="110" s="1"/>
  <c r="E116" i="110" s="1"/>
  <c r="E120" i="110" s="1"/>
  <c r="E131" i="110"/>
  <c r="F153" i="110"/>
  <c r="G153" i="110" s="1"/>
  <c r="E172" i="110"/>
  <c r="E178" i="110" s="1"/>
  <c r="E179" i="110" s="1"/>
  <c r="E185" i="110" s="1"/>
  <c r="E190" i="110" s="1"/>
  <c r="E194" i="110" s="1"/>
  <c r="E205" i="110"/>
  <c r="F227" i="110"/>
  <c r="G227" i="110" s="1"/>
  <c r="D498" i="110"/>
  <c r="F498" i="110" s="1"/>
  <c r="G498" i="110" s="1"/>
  <c r="F506" i="110"/>
  <c r="G506" i="110" s="1"/>
  <c r="D529" i="110"/>
  <c r="F522" i="110"/>
  <c r="G522" i="110" s="1"/>
  <c r="E538" i="110"/>
  <c r="E544" i="110" s="1"/>
  <c r="F612" i="110"/>
  <c r="G612" i="110" s="1"/>
  <c r="F644" i="110"/>
  <c r="G644" i="110" s="1"/>
  <c r="F649" i="110"/>
  <c r="G649" i="110" s="1"/>
  <c r="E644" i="110"/>
  <c r="F1128" i="110"/>
  <c r="G1128" i="110" s="1"/>
  <c r="F1255" i="110"/>
  <c r="G1255" i="110" s="1"/>
  <c r="F1257" i="110"/>
  <c r="G1257" i="110" s="1"/>
  <c r="D14" i="110"/>
  <c r="F1267" i="110"/>
  <c r="G1267" i="110" s="1"/>
  <c r="D1269" i="110"/>
  <c r="F1286" i="110"/>
  <c r="G1286" i="110" s="1"/>
  <c r="F1300" i="110"/>
  <c r="G1300" i="110" s="1"/>
  <c r="D544" i="110"/>
  <c r="F544" i="110" s="1"/>
  <c r="G544" i="110" s="1"/>
  <c r="F538" i="110"/>
  <c r="G538" i="110" s="1"/>
  <c r="E1250" i="110"/>
  <c r="E1251" i="110"/>
  <c r="F1251" i="110" s="1"/>
  <c r="G1251" i="110" s="1"/>
  <c r="E1252" i="110"/>
  <c r="F1252" i="110" s="1"/>
  <c r="G1252" i="110" s="1"/>
  <c r="E1253" i="110"/>
  <c r="F1253" i="110" s="1"/>
  <c r="G1253" i="110" s="1"/>
  <c r="E1255" i="110"/>
  <c r="E1256" i="110"/>
  <c r="F1256" i="110" s="1"/>
  <c r="G1256" i="110" s="1"/>
  <c r="E1258" i="110"/>
  <c r="E1259" i="110"/>
  <c r="F1259" i="110" s="1"/>
  <c r="G1259" i="110" s="1"/>
  <c r="E14" i="110"/>
  <c r="E22" i="110" s="1"/>
  <c r="E30" i="110" s="1"/>
  <c r="E36" i="110" s="1"/>
  <c r="E41" i="110" s="1"/>
  <c r="E1263" i="110"/>
  <c r="F1263" i="110" s="1"/>
  <c r="G1263" i="110" s="1"/>
  <c r="E1265" i="110"/>
  <c r="F1265" i="110" s="1"/>
  <c r="G1265" i="110" s="1"/>
  <c r="E1266" i="110"/>
  <c r="F1266" i="110" s="1"/>
  <c r="G1266" i="110" s="1"/>
  <c r="E1267" i="110"/>
  <c r="E1270" i="110"/>
  <c r="E1269" i="110" s="1"/>
  <c r="E1275" i="110" s="1"/>
  <c r="E1271" i="110"/>
  <c r="E1272" i="110"/>
  <c r="F1272" i="110" s="1"/>
  <c r="G1272" i="110" s="1"/>
  <c r="E1274" i="110"/>
  <c r="E1277" i="110"/>
  <c r="F1277" i="110" s="1"/>
  <c r="G1277" i="110" s="1"/>
  <c r="E1279" i="110"/>
  <c r="E1281" i="110"/>
  <c r="F1281" i="110" s="1"/>
  <c r="G1281" i="110" s="1"/>
  <c r="E1283" i="110"/>
  <c r="E1284" i="110"/>
  <c r="F1284" i="110" s="1"/>
  <c r="G1284" i="110" s="1"/>
  <c r="E1286" i="110"/>
  <c r="E1288" i="110"/>
  <c r="E1290" i="110" s="1"/>
  <c r="E1289" i="110"/>
  <c r="F1289" i="110" s="1"/>
  <c r="G1289" i="110" s="1"/>
  <c r="E44" i="110"/>
  <c r="E1295" i="110"/>
  <c r="F1295" i="110" s="1"/>
  <c r="G1295" i="110" s="1"/>
  <c r="E1299" i="110"/>
  <c r="F1299" i="110" s="1"/>
  <c r="G1299" i="110" s="1"/>
  <c r="E56" i="110"/>
  <c r="E1306" i="110"/>
  <c r="E1302" i="110" s="1"/>
  <c r="F62" i="110"/>
  <c r="G62" i="110" s="1"/>
  <c r="D1315" i="110"/>
  <c r="E1316" i="110"/>
  <c r="F1316" i="110" s="1"/>
  <c r="G1316" i="110" s="1"/>
  <c r="F71" i="110"/>
  <c r="G71" i="110" s="1"/>
  <c r="F265" i="110"/>
  <c r="G265" i="110" s="1"/>
  <c r="F338" i="110"/>
  <c r="G338" i="110" s="1"/>
  <c r="F411" i="110"/>
  <c r="G411" i="110" s="1"/>
  <c r="F484" i="110"/>
  <c r="G484" i="110" s="1"/>
  <c r="F502" i="110"/>
  <c r="G502" i="110" s="1"/>
  <c r="F514" i="110"/>
  <c r="G514" i="110" s="1"/>
  <c r="F519" i="110"/>
  <c r="G519" i="110" s="1"/>
  <c r="F527" i="110"/>
  <c r="G527" i="110" s="1"/>
  <c r="F552" i="110"/>
  <c r="G552" i="110" s="1"/>
  <c r="E559" i="110"/>
  <c r="F559" i="110" s="1"/>
  <c r="G559" i="110" s="1"/>
  <c r="D571" i="110"/>
  <c r="F571" i="110" s="1"/>
  <c r="G571" i="110" s="1"/>
  <c r="F579" i="110"/>
  <c r="G579" i="110" s="1"/>
  <c r="F632" i="110"/>
  <c r="G632" i="110" s="1"/>
  <c r="F648" i="110"/>
  <c r="G648" i="110" s="1"/>
  <c r="D683" i="110"/>
  <c r="D829" i="110"/>
  <c r="F851" i="110"/>
  <c r="G851" i="110" s="1"/>
  <c r="F924" i="110"/>
  <c r="G924" i="110" s="1"/>
  <c r="F941" i="110"/>
  <c r="G941" i="110" s="1"/>
  <c r="F980" i="110"/>
  <c r="G980" i="110" s="1"/>
  <c r="F1014" i="110"/>
  <c r="G1014" i="110" s="1"/>
  <c r="F1082" i="110"/>
  <c r="G1082" i="110" s="1"/>
  <c r="D1195" i="110"/>
  <c r="F587" i="110"/>
  <c r="G587" i="110" s="1"/>
  <c r="F607" i="110"/>
  <c r="G607" i="110" s="1"/>
  <c r="D684" i="110"/>
  <c r="F688" i="110"/>
  <c r="G688" i="110" s="1"/>
  <c r="F692" i="110"/>
  <c r="G692" i="110" s="1"/>
  <c r="E852" i="110"/>
  <c r="E998" i="110"/>
  <c r="E1067" i="110"/>
  <c r="E1071" i="110" s="1"/>
  <c r="F1104" i="110"/>
  <c r="G1104" i="110" s="1"/>
  <c r="F1200" i="110"/>
  <c r="G1200" i="110" s="1"/>
  <c r="D602" i="110"/>
  <c r="F600" i="110"/>
  <c r="G600" i="110" s="1"/>
  <c r="D611" i="110"/>
  <c r="F619" i="110"/>
  <c r="G619" i="110" s="1"/>
  <c r="F680" i="110"/>
  <c r="G680" i="110" s="1"/>
  <c r="F685" i="110"/>
  <c r="G685" i="110" s="1"/>
  <c r="E779" i="110"/>
  <c r="D757" i="110"/>
  <c r="E925" i="110"/>
  <c r="D903" i="110"/>
  <c r="D1121" i="110"/>
  <c r="F1234" i="110"/>
  <c r="G1234" i="110" s="1"/>
  <c r="F1030" i="110"/>
  <c r="G1030" i="110" s="1"/>
  <c r="F1039" i="110"/>
  <c r="G1039" i="110" s="1"/>
  <c r="E1128" i="110"/>
  <c r="F1086" i="110"/>
  <c r="G1086" i="110" s="1"/>
  <c r="E1082" i="110"/>
  <c r="F1088" i="110"/>
  <c r="G1088" i="110" s="1"/>
  <c r="F1103" i="110"/>
  <c r="G1103" i="110" s="1"/>
  <c r="E1113" i="110"/>
  <c r="E1121" i="110" s="1"/>
  <c r="E1129" i="110" s="1"/>
  <c r="E1135" i="110" s="1"/>
  <c r="E1140" i="110" s="1"/>
  <c r="E1144" i="110" s="1"/>
  <c r="F1105" i="110"/>
  <c r="G1105" i="110" s="1"/>
  <c r="F1119" i="110"/>
  <c r="G1119" i="110" s="1"/>
  <c r="F1123" i="110"/>
  <c r="G1123" i="110" s="1"/>
  <c r="D1143" i="110"/>
  <c r="F1143" i="110" s="1"/>
  <c r="G1143" i="110" s="1"/>
  <c r="F1148" i="110"/>
  <c r="G1148" i="110" s="1"/>
  <c r="F1201" i="110"/>
  <c r="G1201" i="110" s="1"/>
  <c r="F1206" i="110"/>
  <c r="G1206" i="110" s="1"/>
  <c r="F1066" i="110"/>
  <c r="G1066" i="110" s="1"/>
  <c r="F1070" i="110"/>
  <c r="G1070" i="110" s="1"/>
  <c r="F1097" i="110"/>
  <c r="G1097" i="110" s="1"/>
  <c r="F1110" i="110"/>
  <c r="G1110" i="110" s="1"/>
  <c r="F1127" i="110"/>
  <c r="G1127" i="110" s="1"/>
  <c r="F1132" i="110"/>
  <c r="G1132" i="110" s="1"/>
  <c r="E1155" i="110"/>
  <c r="F1155" i="110" s="1"/>
  <c r="G1155" i="110" s="1"/>
  <c r="E1187" i="110"/>
  <c r="E1195" i="110" s="1"/>
  <c r="E1203" i="110" s="1"/>
  <c r="E1209" i="110" s="1"/>
  <c r="E1214" i="110" s="1"/>
  <c r="E1218" i="110" s="1"/>
  <c r="F1193" i="110"/>
  <c r="G1193" i="110" s="1"/>
  <c r="F1197" i="110"/>
  <c r="G1197" i="110" s="1"/>
  <c r="F1217" i="110"/>
  <c r="G1217" i="110" s="1"/>
  <c r="F1222" i="110"/>
  <c r="G1222" i="110" s="1"/>
  <c r="F1068" i="110"/>
  <c r="G1068" i="110" s="1"/>
  <c r="F1141" i="110"/>
  <c r="G1141" i="110" s="1"/>
  <c r="F1215" i="110"/>
  <c r="G1215" i="110" s="1"/>
  <c r="E1163" i="88"/>
  <c r="D1163" i="88"/>
  <c r="D1129" i="110" l="1"/>
  <c r="F1121" i="110"/>
  <c r="G1121" i="110" s="1"/>
  <c r="D617" i="110"/>
  <c r="F617" i="110" s="1"/>
  <c r="G617" i="110" s="1"/>
  <c r="F611" i="110"/>
  <c r="G611" i="110" s="1"/>
  <c r="D1312" i="110"/>
  <c r="F1312" i="110" s="1"/>
  <c r="G1312" i="110" s="1"/>
  <c r="F1315" i="110"/>
  <c r="G1315" i="110" s="1"/>
  <c r="D1275" i="110"/>
  <c r="F1275" i="110" s="1"/>
  <c r="G1275" i="110" s="1"/>
  <c r="F1269" i="110"/>
  <c r="G1269" i="110" s="1"/>
  <c r="F1302" i="110"/>
  <c r="G1302" i="110" s="1"/>
  <c r="F1288" i="110"/>
  <c r="G1288" i="110" s="1"/>
  <c r="F975" i="110"/>
  <c r="G975" i="110" s="1"/>
  <c r="D983" i="110"/>
  <c r="F756" i="110"/>
  <c r="G756" i="110" s="1"/>
  <c r="D764" i="110"/>
  <c r="F903" i="110"/>
  <c r="G903" i="110" s="1"/>
  <c r="D909" i="110"/>
  <c r="F909" i="110" s="1"/>
  <c r="G909" i="110" s="1"/>
  <c r="F1187" i="110"/>
  <c r="G1187" i="110" s="1"/>
  <c r="F1270" i="110"/>
  <c r="G1270" i="110" s="1"/>
  <c r="F902" i="110"/>
  <c r="G902" i="110" s="1"/>
  <c r="D910" i="110"/>
  <c r="F675" i="110"/>
  <c r="G675" i="110" s="1"/>
  <c r="F98" i="110"/>
  <c r="G98" i="110" s="1"/>
  <c r="D104" i="110"/>
  <c r="F104" i="110" s="1"/>
  <c r="G104" i="110" s="1"/>
  <c r="D171" i="110"/>
  <c r="F163" i="110"/>
  <c r="G163" i="110" s="1"/>
  <c r="F1306" i="110"/>
  <c r="G1306" i="110" s="1"/>
  <c r="F1290" i="110"/>
  <c r="G1290" i="110" s="1"/>
  <c r="D326" i="110"/>
  <c r="F318" i="110"/>
  <c r="G318" i="110" s="1"/>
  <c r="D610" i="110"/>
  <c r="F602" i="110"/>
  <c r="G602" i="110" s="1"/>
  <c r="D690" i="110"/>
  <c r="F690" i="110" s="1"/>
  <c r="G690" i="110" s="1"/>
  <c r="F684" i="110"/>
  <c r="G684" i="110" s="1"/>
  <c r="D1203" i="110"/>
  <c r="F1195" i="110"/>
  <c r="G1195" i="110" s="1"/>
  <c r="F829" i="110"/>
  <c r="G829" i="110" s="1"/>
  <c r="D837" i="110"/>
  <c r="D1048" i="110"/>
  <c r="F1040" i="110"/>
  <c r="G1040" i="110" s="1"/>
  <c r="D178" i="110"/>
  <c r="F178" i="110" s="1"/>
  <c r="G178" i="110" s="1"/>
  <c r="F172" i="110"/>
  <c r="G172" i="110" s="1"/>
  <c r="D97" i="110"/>
  <c r="F89" i="110"/>
  <c r="G89" i="110" s="1"/>
  <c r="E560" i="110"/>
  <c r="D253" i="110"/>
  <c r="F245" i="110"/>
  <c r="G245" i="110" s="1"/>
  <c r="D399" i="110"/>
  <c r="F391" i="110"/>
  <c r="G391" i="110" s="1"/>
  <c r="F1113" i="110"/>
  <c r="G1113" i="110" s="1"/>
  <c r="F757" i="110"/>
  <c r="G757" i="110" s="1"/>
  <c r="D763" i="110"/>
  <c r="F763" i="110" s="1"/>
  <c r="G763" i="110" s="1"/>
  <c r="D691" i="110"/>
  <c r="F683" i="110"/>
  <c r="G683" i="110" s="1"/>
  <c r="E45" i="110"/>
  <c r="E1260" i="110"/>
  <c r="E1268" i="110" s="1"/>
  <c r="E1276" i="110" s="1"/>
  <c r="E1282" i="110" s="1"/>
  <c r="E1287" i="110" s="1"/>
  <c r="E1291" i="110" s="1"/>
  <c r="F14" i="110"/>
  <c r="G14" i="110" s="1"/>
  <c r="D22" i="110"/>
  <c r="F529" i="110"/>
  <c r="G529" i="110" s="1"/>
  <c r="D537" i="110"/>
  <c r="F131" i="110"/>
  <c r="G131" i="110" s="1"/>
  <c r="F44" i="110"/>
  <c r="G44" i="110" s="1"/>
  <c r="D1268" i="110"/>
  <c r="F1260" i="110"/>
  <c r="G1260" i="110" s="1"/>
  <c r="D472" i="110"/>
  <c r="F464" i="110"/>
  <c r="G464" i="110" s="1"/>
  <c r="F237" i="110"/>
  <c r="G237" i="110" s="1"/>
  <c r="D1310" i="87"/>
  <c r="D697" i="110" l="1"/>
  <c r="F691" i="110"/>
  <c r="G691" i="110" s="1"/>
  <c r="F326" i="110"/>
  <c r="G326" i="110" s="1"/>
  <c r="D332" i="110"/>
  <c r="F171" i="110"/>
  <c r="G171" i="110" s="1"/>
  <c r="D179" i="110"/>
  <c r="F910" i="110"/>
  <c r="G910" i="110" s="1"/>
  <c r="D916" i="110"/>
  <c r="F983" i="110"/>
  <c r="G983" i="110" s="1"/>
  <c r="D989" i="110"/>
  <c r="D545" i="110"/>
  <c r="F537" i="110"/>
  <c r="G537" i="110" s="1"/>
  <c r="F399" i="110"/>
  <c r="G399" i="110" s="1"/>
  <c r="D405" i="110"/>
  <c r="F472" i="110"/>
  <c r="G472" i="110" s="1"/>
  <c r="D478" i="110"/>
  <c r="D1276" i="110"/>
  <c r="F1268" i="110"/>
  <c r="G1268" i="110" s="1"/>
  <c r="F97" i="110"/>
  <c r="G97" i="110" s="1"/>
  <c r="D105" i="110"/>
  <c r="F1048" i="110"/>
  <c r="G1048" i="110" s="1"/>
  <c r="D1056" i="110"/>
  <c r="D1209" i="110"/>
  <c r="F1203" i="110"/>
  <c r="G1203" i="110" s="1"/>
  <c r="D618" i="110"/>
  <c r="F610" i="110"/>
  <c r="G610" i="110" s="1"/>
  <c r="F764" i="110"/>
  <c r="G764" i="110" s="1"/>
  <c r="D770" i="110"/>
  <c r="F22" i="110"/>
  <c r="G22" i="110" s="1"/>
  <c r="D30" i="110"/>
  <c r="F253" i="110"/>
  <c r="G253" i="110" s="1"/>
  <c r="D259" i="110"/>
  <c r="F837" i="110"/>
  <c r="G837" i="110" s="1"/>
  <c r="D843" i="110"/>
  <c r="D1135" i="110"/>
  <c r="F1129" i="110"/>
  <c r="G1129" i="110" s="1"/>
  <c r="D1260" i="87"/>
  <c r="D36" i="110" l="1"/>
  <c r="F30" i="110"/>
  <c r="G30" i="110" s="1"/>
  <c r="D264" i="110"/>
  <c r="F259" i="110"/>
  <c r="G259" i="110" s="1"/>
  <c r="D775" i="110"/>
  <c r="F770" i="110"/>
  <c r="G770" i="110" s="1"/>
  <c r="F105" i="110"/>
  <c r="G105" i="110" s="1"/>
  <c r="D111" i="110"/>
  <c r="D483" i="110"/>
  <c r="F478" i="110"/>
  <c r="G478" i="110" s="1"/>
  <c r="D921" i="110"/>
  <c r="F916" i="110"/>
  <c r="G916" i="110" s="1"/>
  <c r="D337" i="110"/>
  <c r="F332" i="110"/>
  <c r="G332" i="110" s="1"/>
  <c r="F1135" i="110"/>
  <c r="G1135" i="110" s="1"/>
  <c r="D1140" i="110"/>
  <c r="F1209" i="110"/>
  <c r="G1209" i="110" s="1"/>
  <c r="D1214" i="110"/>
  <c r="D551" i="110"/>
  <c r="F545" i="110"/>
  <c r="G545" i="110" s="1"/>
  <c r="D848" i="110"/>
  <c r="F843" i="110"/>
  <c r="G843" i="110" s="1"/>
  <c r="D1062" i="110"/>
  <c r="F1056" i="110"/>
  <c r="G1056" i="110" s="1"/>
  <c r="D410" i="110"/>
  <c r="F405" i="110"/>
  <c r="G405" i="110" s="1"/>
  <c r="D994" i="110"/>
  <c r="F989" i="110"/>
  <c r="G989" i="110" s="1"/>
  <c r="F179" i="110"/>
  <c r="G179" i="110" s="1"/>
  <c r="D185" i="110"/>
  <c r="F618" i="110"/>
  <c r="G618" i="110" s="1"/>
  <c r="D624" i="110"/>
  <c r="D1282" i="110"/>
  <c r="F1276" i="110"/>
  <c r="G1276" i="110" s="1"/>
  <c r="D702" i="110"/>
  <c r="F697" i="110"/>
  <c r="G697" i="110" s="1"/>
  <c r="D540" i="87"/>
  <c r="D541" i="87"/>
  <c r="D629" i="110" l="1"/>
  <c r="F624" i="110"/>
  <c r="G624" i="110" s="1"/>
  <c r="D1144" i="110"/>
  <c r="F1144" i="110" s="1"/>
  <c r="G1144" i="110" s="1"/>
  <c r="F1140" i="110"/>
  <c r="G1140" i="110" s="1"/>
  <c r="F111" i="110"/>
  <c r="G111" i="110" s="1"/>
  <c r="D116" i="110"/>
  <c r="D706" i="110"/>
  <c r="F706" i="110" s="1"/>
  <c r="G706" i="110" s="1"/>
  <c r="F702" i="110"/>
  <c r="G702" i="110" s="1"/>
  <c r="D998" i="110"/>
  <c r="F998" i="110" s="1"/>
  <c r="G998" i="110" s="1"/>
  <c r="F994" i="110"/>
  <c r="G994" i="110" s="1"/>
  <c r="F1062" i="110"/>
  <c r="G1062" i="110" s="1"/>
  <c r="D1067" i="110"/>
  <c r="D556" i="110"/>
  <c r="F551" i="110"/>
  <c r="G551" i="110" s="1"/>
  <c r="D925" i="110"/>
  <c r="F925" i="110" s="1"/>
  <c r="G925" i="110" s="1"/>
  <c r="F921" i="110"/>
  <c r="G921" i="110" s="1"/>
  <c r="D268" i="110"/>
  <c r="F268" i="110" s="1"/>
  <c r="G268" i="110" s="1"/>
  <c r="F264" i="110"/>
  <c r="G264" i="110" s="1"/>
  <c r="F185" i="110"/>
  <c r="G185" i="110" s="1"/>
  <c r="D190" i="110"/>
  <c r="D1218" i="110"/>
  <c r="F1218" i="110" s="1"/>
  <c r="G1218" i="110" s="1"/>
  <c r="F1214" i="110"/>
  <c r="G1214" i="110" s="1"/>
  <c r="F1282" i="110"/>
  <c r="G1282" i="110" s="1"/>
  <c r="D1287" i="110"/>
  <c r="D414" i="110"/>
  <c r="F414" i="110" s="1"/>
  <c r="G414" i="110" s="1"/>
  <c r="F410" i="110"/>
  <c r="G410" i="110" s="1"/>
  <c r="D852" i="110"/>
  <c r="F852" i="110" s="1"/>
  <c r="G852" i="110" s="1"/>
  <c r="F848" i="110"/>
  <c r="G848" i="110" s="1"/>
  <c r="D341" i="110"/>
  <c r="F341" i="110" s="1"/>
  <c r="G341" i="110" s="1"/>
  <c r="F337" i="110"/>
  <c r="G337" i="110" s="1"/>
  <c r="D487" i="110"/>
  <c r="F487" i="110" s="1"/>
  <c r="G487" i="110" s="1"/>
  <c r="F483" i="110"/>
  <c r="G483" i="110" s="1"/>
  <c r="D779" i="110"/>
  <c r="F779" i="110" s="1"/>
  <c r="G779" i="110" s="1"/>
  <c r="F775" i="110"/>
  <c r="G775" i="110" s="1"/>
  <c r="D41" i="110"/>
  <c r="F36" i="110"/>
  <c r="G36" i="110" s="1"/>
  <c r="F1163" i="87"/>
  <c r="G1163" i="87" s="1"/>
  <c r="D1163" i="87"/>
  <c r="D869" i="87"/>
  <c r="E468" i="87"/>
  <c r="D468" i="87"/>
  <c r="E322" i="87"/>
  <c r="D322" i="87"/>
  <c r="F1075" i="85"/>
  <c r="D1291" i="110" l="1"/>
  <c r="F1291" i="110" s="1"/>
  <c r="G1291" i="110" s="1"/>
  <c r="F1287" i="110"/>
  <c r="G1287" i="110" s="1"/>
  <c r="D194" i="110"/>
  <c r="F194" i="110" s="1"/>
  <c r="G194" i="110" s="1"/>
  <c r="F190" i="110"/>
  <c r="G190" i="110" s="1"/>
  <c r="D1071" i="110"/>
  <c r="F1071" i="110" s="1"/>
  <c r="G1071" i="110" s="1"/>
  <c r="F1067" i="110"/>
  <c r="G1067" i="110" s="1"/>
  <c r="F41" i="110"/>
  <c r="G41" i="110" s="1"/>
  <c r="D45" i="110"/>
  <c r="F45" i="110" s="1"/>
  <c r="G45" i="110" s="1"/>
  <c r="D120" i="110"/>
  <c r="F120" i="110" s="1"/>
  <c r="G120" i="110" s="1"/>
  <c r="F116" i="110"/>
  <c r="G116" i="110" s="1"/>
  <c r="F556" i="110"/>
  <c r="G556" i="110" s="1"/>
  <c r="D560" i="110"/>
  <c r="F560" i="110" s="1"/>
  <c r="G560" i="110" s="1"/>
  <c r="D633" i="110"/>
  <c r="F633" i="110" s="1"/>
  <c r="G633" i="110" s="1"/>
  <c r="F629" i="110"/>
  <c r="G629" i="110" s="1"/>
  <c r="E1163" i="85"/>
  <c r="D1163" i="85"/>
  <c r="F1163" i="85" s="1"/>
  <c r="G1163" i="85" s="1"/>
  <c r="D1013" i="85"/>
  <c r="D942" i="85"/>
  <c r="D730" i="85"/>
  <c r="E468" i="85"/>
  <c r="D468" i="85"/>
  <c r="E322" i="85"/>
  <c r="D322" i="85"/>
  <c r="E1267" i="84"/>
  <c r="D1267" i="84"/>
  <c r="D1265" i="84"/>
  <c r="E1266" i="84"/>
  <c r="D1266" i="84"/>
  <c r="E1265" i="84"/>
  <c r="F1163" i="84"/>
  <c r="G1163" i="84" s="1"/>
  <c r="E1163" i="84"/>
  <c r="D1163" i="84"/>
  <c r="D942" i="84" l="1"/>
  <c r="E869" i="84"/>
  <c r="E468" i="84" l="1"/>
  <c r="D468" i="84"/>
  <c r="E322" i="84" l="1"/>
  <c r="D322" i="84"/>
  <c r="D221" i="84"/>
  <c r="D220" i="84"/>
  <c r="D219" i="84"/>
  <c r="D218" i="84"/>
  <c r="E650" i="104" l="1"/>
  <c r="D650" i="104"/>
  <c r="E649" i="104"/>
  <c r="D649" i="104"/>
  <c r="E648" i="104"/>
  <c r="D648" i="104"/>
  <c r="E642" i="104"/>
  <c r="D642" i="104"/>
  <c r="E641" i="104"/>
  <c r="D641" i="104"/>
  <c r="G1318" i="107"/>
  <c r="F1318" i="107"/>
  <c r="E1318" i="107"/>
  <c r="D1318" i="107"/>
  <c r="G1317" i="107"/>
  <c r="F1317" i="107"/>
  <c r="E1317" i="107"/>
  <c r="D1317" i="107"/>
  <c r="G1316" i="107"/>
  <c r="F1316" i="107"/>
  <c r="E1316" i="107"/>
  <c r="D1316" i="107"/>
  <c r="G1315" i="107"/>
  <c r="F1315" i="107"/>
  <c r="E1315" i="107"/>
  <c r="D1315" i="107"/>
  <c r="G1312" i="107"/>
  <c r="F1312" i="107"/>
  <c r="E1312" i="107"/>
  <c r="D1312" i="107"/>
  <c r="G1310" i="107"/>
  <c r="F1310" i="107"/>
  <c r="E1310" i="107"/>
  <c r="D1310" i="107"/>
  <c r="G1308" i="107"/>
  <c r="F1308" i="107"/>
  <c r="E1308" i="107"/>
  <c r="D1308" i="107"/>
  <c r="G1307" i="107"/>
  <c r="F1307" i="107"/>
  <c r="E1307" i="107"/>
  <c r="D1307" i="107"/>
  <c r="G1306" i="107"/>
  <c r="F1306" i="107"/>
  <c r="E1306" i="107"/>
  <c r="D1306" i="107"/>
  <c r="G1302" i="107"/>
  <c r="F1302" i="107"/>
  <c r="E1302" i="107"/>
  <c r="D1302" i="107"/>
  <c r="G1300" i="107"/>
  <c r="F1300" i="107"/>
  <c r="E1300" i="107"/>
  <c r="D1300" i="107"/>
  <c r="G1299" i="107"/>
  <c r="F1299" i="107"/>
  <c r="E1299" i="107"/>
  <c r="D1299" i="107"/>
  <c r="G1295" i="107"/>
  <c r="F1295" i="107"/>
  <c r="E1295" i="107"/>
  <c r="D1295" i="107"/>
  <c r="G1289" i="107"/>
  <c r="F1289" i="107"/>
  <c r="E1289" i="107"/>
  <c r="D1289" i="107"/>
  <c r="G1288" i="107"/>
  <c r="F1288" i="107"/>
  <c r="E1288" i="107"/>
  <c r="E1290" i="107" s="1"/>
  <c r="D1288" i="107"/>
  <c r="D1290" i="107" s="1"/>
  <c r="G1286" i="107"/>
  <c r="F1286" i="107"/>
  <c r="E1286" i="107"/>
  <c r="D1286" i="107"/>
  <c r="G1285" i="107"/>
  <c r="F1285" i="107"/>
  <c r="E1285" i="107"/>
  <c r="D1285" i="107"/>
  <c r="G1284" i="107"/>
  <c r="F1284" i="107"/>
  <c r="E1284" i="107"/>
  <c r="D1284" i="107"/>
  <c r="G1283" i="107"/>
  <c r="F1283" i="107"/>
  <c r="E1283" i="107"/>
  <c r="D1283" i="107"/>
  <c r="G1281" i="107"/>
  <c r="F1281" i="107"/>
  <c r="E1281" i="107"/>
  <c r="D1281" i="107"/>
  <c r="G1279" i="107"/>
  <c r="F1279" i="107"/>
  <c r="E1279" i="107"/>
  <c r="D1279" i="107"/>
  <c r="G1277" i="107"/>
  <c r="F1277" i="107"/>
  <c r="E1277" i="107"/>
  <c r="D1277" i="107"/>
  <c r="G1274" i="107"/>
  <c r="F1274" i="107"/>
  <c r="E1274" i="107"/>
  <c r="D1274" i="107"/>
  <c r="G1273" i="107"/>
  <c r="F1273" i="107"/>
  <c r="E1273" i="107"/>
  <c r="D1273" i="107"/>
  <c r="G1272" i="107"/>
  <c r="F1272" i="107"/>
  <c r="E1272" i="107"/>
  <c r="D1272" i="107"/>
  <c r="G1271" i="107"/>
  <c r="F1271" i="107"/>
  <c r="E1271" i="107"/>
  <c r="D1271" i="107"/>
  <c r="G1270" i="107"/>
  <c r="F1270" i="107"/>
  <c r="E1270" i="107"/>
  <c r="D1270" i="107"/>
  <c r="G1269" i="107"/>
  <c r="F1269" i="107"/>
  <c r="E1269" i="107"/>
  <c r="E1275" i="107" s="1"/>
  <c r="D1269" i="107"/>
  <c r="D1275" i="107" s="1"/>
  <c r="G1267" i="107"/>
  <c r="F1267" i="107"/>
  <c r="F1266" i="107"/>
  <c r="G1266" i="107" s="1"/>
  <c r="F1265" i="107"/>
  <c r="G1265" i="107" s="1"/>
  <c r="E1263" i="107"/>
  <c r="D1263" i="107"/>
  <c r="E1259" i="107"/>
  <c r="D1259" i="107"/>
  <c r="F1259" i="107" s="1"/>
  <c r="G1259" i="107" s="1"/>
  <c r="E1258" i="107"/>
  <c r="D1258" i="107"/>
  <c r="E1257" i="107"/>
  <c r="D1257" i="107"/>
  <c r="F1257" i="107" s="1"/>
  <c r="G1257" i="107" s="1"/>
  <c r="E1256" i="107"/>
  <c r="D1256" i="107"/>
  <c r="E1255" i="107"/>
  <c r="D1255" i="107"/>
  <c r="F1255" i="107" s="1"/>
  <c r="G1255" i="107" s="1"/>
  <c r="E1253" i="107"/>
  <c r="D1253" i="107"/>
  <c r="E1252" i="107"/>
  <c r="D1252" i="107"/>
  <c r="F1252" i="107" s="1"/>
  <c r="G1252" i="107" s="1"/>
  <c r="E1251" i="107"/>
  <c r="D1251" i="107"/>
  <c r="E1250" i="107"/>
  <c r="D1250" i="107"/>
  <c r="F1250" i="107" s="1"/>
  <c r="G1250" i="107" s="1"/>
  <c r="F1245" i="107"/>
  <c r="G1245" i="107" s="1"/>
  <c r="F1244" i="107"/>
  <c r="G1244" i="107" s="1"/>
  <c r="F1243" i="107"/>
  <c r="G1243" i="107" s="1"/>
  <c r="G1242" i="107"/>
  <c r="F1242" i="107"/>
  <c r="E1239" i="107"/>
  <c r="D1239" i="107"/>
  <c r="F1239" i="107" s="1"/>
  <c r="G1239" i="107" s="1"/>
  <c r="F1237" i="107"/>
  <c r="G1237" i="107" s="1"/>
  <c r="F1235" i="107"/>
  <c r="G1235" i="107" s="1"/>
  <c r="F1234" i="107"/>
  <c r="G1234" i="107" s="1"/>
  <c r="G1233" i="107"/>
  <c r="F1233" i="107"/>
  <c r="E1229" i="107"/>
  <c r="D1229" i="107"/>
  <c r="F1227" i="107"/>
  <c r="G1227" i="107" s="1"/>
  <c r="F1226" i="107"/>
  <c r="G1226" i="107" s="1"/>
  <c r="G1222" i="107"/>
  <c r="F1222" i="107"/>
  <c r="E1217" i="107"/>
  <c r="D1217" i="107"/>
  <c r="F1216" i="107"/>
  <c r="G1216" i="107" s="1"/>
  <c r="F1215" i="107"/>
  <c r="G1215" i="107" s="1"/>
  <c r="F1213" i="107"/>
  <c r="G1213" i="107" s="1"/>
  <c r="F1212" i="107"/>
  <c r="G1212" i="107" s="1"/>
  <c r="F1211" i="107"/>
  <c r="G1211" i="107" s="1"/>
  <c r="G1210" i="107"/>
  <c r="F1210" i="107"/>
  <c r="F1208" i="107"/>
  <c r="G1208" i="107" s="1"/>
  <c r="F1206" i="107"/>
  <c r="G1206" i="107" s="1"/>
  <c r="F1204" i="107"/>
  <c r="G1204" i="107" s="1"/>
  <c r="G1201" i="107"/>
  <c r="F1201" i="107"/>
  <c r="G1200" i="107"/>
  <c r="F1200" i="107"/>
  <c r="G1199" i="107"/>
  <c r="F1199" i="107"/>
  <c r="G1198" i="107"/>
  <c r="F1198" i="107"/>
  <c r="G1197" i="107"/>
  <c r="F1197" i="107"/>
  <c r="E1196" i="107"/>
  <c r="E1202" i="107" s="1"/>
  <c r="E1203" i="107" s="1"/>
  <c r="E1209" i="107" s="1"/>
  <c r="E1214" i="107" s="1"/>
  <c r="E1218" i="107" s="1"/>
  <c r="D1196" i="107"/>
  <c r="G1193" i="107"/>
  <c r="F1193" i="107"/>
  <c r="F1190" i="107"/>
  <c r="G1190" i="107" s="1"/>
  <c r="E1187" i="107"/>
  <c r="E1195" i="107" s="1"/>
  <c r="D1187" i="107"/>
  <c r="G1186" i="107"/>
  <c r="F1186" i="107"/>
  <c r="F1185" i="107"/>
  <c r="G1185" i="107" s="1"/>
  <c r="F1184" i="107"/>
  <c r="G1184" i="107" s="1"/>
  <c r="F1183" i="107"/>
  <c r="G1183" i="107" s="1"/>
  <c r="F1182" i="107"/>
  <c r="G1182" i="107" s="1"/>
  <c r="F1180" i="107"/>
  <c r="G1180" i="107" s="1"/>
  <c r="G1179" i="107"/>
  <c r="F1179" i="107"/>
  <c r="F1178" i="107"/>
  <c r="G1178" i="107" s="1"/>
  <c r="F1177" i="107"/>
  <c r="G1177" i="107" s="1"/>
  <c r="F1171" i="107"/>
  <c r="G1171" i="107" s="1"/>
  <c r="G1170" i="107"/>
  <c r="F1170" i="107"/>
  <c r="G1169" i="107"/>
  <c r="F1169" i="107"/>
  <c r="G1168" i="107"/>
  <c r="F1168" i="107"/>
  <c r="E1165" i="107"/>
  <c r="D1165" i="107"/>
  <c r="F1163" i="107"/>
  <c r="G1163" i="107" s="1"/>
  <c r="F1161" i="107"/>
  <c r="G1161" i="107" s="1"/>
  <c r="F1160" i="107"/>
  <c r="G1160" i="107" s="1"/>
  <c r="G1159" i="107"/>
  <c r="F1159" i="107"/>
  <c r="E1155" i="107"/>
  <c r="D1155" i="107"/>
  <c r="F1153" i="107"/>
  <c r="G1153" i="107" s="1"/>
  <c r="F1152" i="107"/>
  <c r="G1152" i="107" s="1"/>
  <c r="F1148" i="107"/>
  <c r="G1148" i="107" s="1"/>
  <c r="E1143" i="107"/>
  <c r="F1143" i="107" s="1"/>
  <c r="G1143" i="107" s="1"/>
  <c r="D1143" i="107"/>
  <c r="G1142" i="107"/>
  <c r="F1142" i="107"/>
  <c r="F1141" i="107"/>
  <c r="G1141" i="107" s="1"/>
  <c r="F1139" i="107"/>
  <c r="G1139" i="107" s="1"/>
  <c r="F1138" i="107"/>
  <c r="G1138" i="107" s="1"/>
  <c r="G1137" i="107"/>
  <c r="F1137" i="107"/>
  <c r="F1136" i="107"/>
  <c r="G1136" i="107" s="1"/>
  <c r="G1134" i="107"/>
  <c r="F1134" i="107"/>
  <c r="F1132" i="107"/>
  <c r="G1132" i="107" s="1"/>
  <c r="G1130" i="107"/>
  <c r="F1130" i="107"/>
  <c r="E1128" i="107"/>
  <c r="F1127" i="107"/>
  <c r="G1127" i="107" s="1"/>
  <c r="F1126" i="107"/>
  <c r="G1126" i="107" s="1"/>
  <c r="F1125" i="107"/>
  <c r="G1125" i="107" s="1"/>
  <c r="G1124" i="107"/>
  <c r="F1124" i="107"/>
  <c r="F1123" i="107"/>
  <c r="G1123" i="107" s="1"/>
  <c r="E1122" i="107"/>
  <c r="D1122" i="107"/>
  <c r="F1122" i="107" s="1"/>
  <c r="G1122" i="107" s="1"/>
  <c r="F1119" i="107"/>
  <c r="G1119" i="107" s="1"/>
  <c r="F1116" i="107"/>
  <c r="G1116" i="107" s="1"/>
  <c r="E1113" i="107"/>
  <c r="D1113" i="107"/>
  <c r="D1121" i="107" s="1"/>
  <c r="G1112" i="107"/>
  <c r="F1112" i="107"/>
  <c r="F1111" i="107"/>
  <c r="G1111" i="107" s="1"/>
  <c r="F1110" i="107"/>
  <c r="G1110" i="107" s="1"/>
  <c r="F1109" i="107"/>
  <c r="G1109" i="107" s="1"/>
  <c r="G1108" i="107"/>
  <c r="F1108" i="107"/>
  <c r="F1106" i="107"/>
  <c r="G1106" i="107" s="1"/>
  <c r="G1105" i="107"/>
  <c r="F1105" i="107"/>
  <c r="F1104" i="107"/>
  <c r="G1104" i="107" s="1"/>
  <c r="G1103" i="107"/>
  <c r="F1103" i="107"/>
  <c r="F1098" i="107"/>
  <c r="G1098" i="107" s="1"/>
  <c r="F1097" i="107"/>
  <c r="G1097" i="107" s="1"/>
  <c r="F1096" i="107"/>
  <c r="G1096" i="107" s="1"/>
  <c r="G1095" i="107"/>
  <c r="F1095" i="107"/>
  <c r="E1092" i="107"/>
  <c r="D1092" i="107"/>
  <c r="F1090" i="107"/>
  <c r="G1090" i="107" s="1"/>
  <c r="F1088" i="107"/>
  <c r="G1088" i="107" s="1"/>
  <c r="F1087" i="107"/>
  <c r="G1087" i="107" s="1"/>
  <c r="G1086" i="107"/>
  <c r="F1086" i="107"/>
  <c r="E1082" i="107"/>
  <c r="D1082" i="107"/>
  <c r="F1080" i="107"/>
  <c r="G1080" i="107" s="1"/>
  <c r="F1079" i="107"/>
  <c r="G1079" i="107" s="1"/>
  <c r="F1075" i="107"/>
  <c r="G1075" i="107" s="1"/>
  <c r="E1070" i="107"/>
  <c r="D1070" i="107"/>
  <c r="G1069" i="107"/>
  <c r="F1069" i="107"/>
  <c r="F1068" i="107"/>
  <c r="G1068" i="107" s="1"/>
  <c r="G1066" i="107"/>
  <c r="F1066" i="107"/>
  <c r="F1065" i="107"/>
  <c r="G1065" i="107" s="1"/>
  <c r="G1064" i="107"/>
  <c r="F1064" i="107"/>
  <c r="G1063" i="107"/>
  <c r="F1063" i="107"/>
  <c r="G1061" i="107"/>
  <c r="F1061" i="107"/>
  <c r="G1059" i="107"/>
  <c r="F1059" i="107"/>
  <c r="G1057" i="107"/>
  <c r="F1057" i="107"/>
  <c r="F1054" i="107"/>
  <c r="G1054" i="107" s="1"/>
  <c r="G1053" i="107"/>
  <c r="F1053" i="107"/>
  <c r="F1052" i="107"/>
  <c r="G1052" i="107" s="1"/>
  <c r="G1051" i="107"/>
  <c r="F1051" i="107"/>
  <c r="F1050" i="107"/>
  <c r="G1050" i="107" s="1"/>
  <c r="E1049" i="107"/>
  <c r="E1055" i="107" s="1"/>
  <c r="D1049" i="107"/>
  <c r="G1046" i="107"/>
  <c r="F1046" i="107"/>
  <c r="F1043" i="107"/>
  <c r="G1043" i="107" s="1"/>
  <c r="E1040" i="107"/>
  <c r="E1048" i="107" s="1"/>
  <c r="E1056" i="107" s="1"/>
  <c r="E1062" i="107" s="1"/>
  <c r="E1067" i="107" s="1"/>
  <c r="E1071" i="107" s="1"/>
  <c r="D1040" i="107"/>
  <c r="G1039" i="107"/>
  <c r="F1039" i="107"/>
  <c r="G1038" i="107"/>
  <c r="F1038" i="107"/>
  <c r="G1037" i="107"/>
  <c r="F1037" i="107"/>
  <c r="G1036" i="107"/>
  <c r="F1036" i="107"/>
  <c r="G1035" i="107"/>
  <c r="F1035" i="107"/>
  <c r="F1033" i="107"/>
  <c r="G1033" i="107" s="1"/>
  <c r="F1032" i="107"/>
  <c r="G1032" i="107" s="1"/>
  <c r="F1031" i="107"/>
  <c r="G1031" i="107" s="1"/>
  <c r="G1030" i="107"/>
  <c r="F1030" i="107"/>
  <c r="F1025" i="107"/>
  <c r="G1025" i="107" s="1"/>
  <c r="F1024" i="107"/>
  <c r="G1024" i="107" s="1"/>
  <c r="F1023" i="107"/>
  <c r="G1023" i="107" s="1"/>
  <c r="G1022" i="107"/>
  <c r="F1022" i="107"/>
  <c r="E1019" i="107"/>
  <c r="D1019" i="107"/>
  <c r="G1017" i="107"/>
  <c r="F1017" i="107"/>
  <c r="F1015" i="107"/>
  <c r="G1015" i="107" s="1"/>
  <c r="F1014" i="107"/>
  <c r="G1014" i="107" s="1"/>
  <c r="F1013" i="107"/>
  <c r="G1013" i="107" s="1"/>
  <c r="E1009" i="107"/>
  <c r="D1009" i="107"/>
  <c r="F1007" i="107"/>
  <c r="G1007" i="107" s="1"/>
  <c r="G1006" i="107"/>
  <c r="F1006" i="107"/>
  <c r="F1002" i="107"/>
  <c r="G1002" i="107" s="1"/>
  <c r="F997" i="107"/>
  <c r="G997" i="107" s="1"/>
  <c r="E997" i="107"/>
  <c r="D997" i="107"/>
  <c r="F996" i="107"/>
  <c r="G996" i="107" s="1"/>
  <c r="F995" i="107"/>
  <c r="G995" i="107" s="1"/>
  <c r="F993" i="107"/>
  <c r="G993" i="107" s="1"/>
  <c r="F992" i="107"/>
  <c r="G992" i="107" s="1"/>
  <c r="G991" i="107"/>
  <c r="F991" i="107"/>
  <c r="F990" i="107"/>
  <c r="G990" i="107" s="1"/>
  <c r="F988" i="107"/>
  <c r="G988" i="107" s="1"/>
  <c r="F986" i="107"/>
  <c r="G986" i="107" s="1"/>
  <c r="F984" i="107"/>
  <c r="G984" i="107" s="1"/>
  <c r="D982" i="107"/>
  <c r="F981" i="107"/>
  <c r="G981" i="107" s="1"/>
  <c r="F980" i="107"/>
  <c r="G980" i="107" s="1"/>
  <c r="G979" i="107"/>
  <c r="F979" i="107"/>
  <c r="F978" i="107"/>
  <c r="G978" i="107" s="1"/>
  <c r="F977" i="107"/>
  <c r="G977" i="107" s="1"/>
  <c r="E976" i="107"/>
  <c r="E982" i="107" s="1"/>
  <c r="D976" i="107"/>
  <c r="F973" i="107"/>
  <c r="G973" i="107" s="1"/>
  <c r="F970" i="107"/>
  <c r="G970" i="107" s="1"/>
  <c r="F967" i="107"/>
  <c r="G967" i="107" s="1"/>
  <c r="E967" i="107"/>
  <c r="E975" i="107" s="1"/>
  <c r="D967" i="107"/>
  <c r="D975" i="107" s="1"/>
  <c r="F966" i="107"/>
  <c r="G966" i="107" s="1"/>
  <c r="F965" i="107"/>
  <c r="G965" i="107" s="1"/>
  <c r="G964" i="107"/>
  <c r="F964" i="107"/>
  <c r="F963" i="107"/>
  <c r="G963" i="107" s="1"/>
  <c r="G962" i="107"/>
  <c r="F962" i="107"/>
  <c r="F960" i="107"/>
  <c r="G960" i="107" s="1"/>
  <c r="F959" i="107"/>
  <c r="G959" i="107" s="1"/>
  <c r="F958" i="107"/>
  <c r="G958" i="107" s="1"/>
  <c r="F957" i="107"/>
  <c r="G957" i="107" s="1"/>
  <c r="F952" i="107"/>
  <c r="G952" i="107" s="1"/>
  <c r="G951" i="107"/>
  <c r="F951" i="107"/>
  <c r="F950" i="107"/>
  <c r="G950" i="107" s="1"/>
  <c r="G949" i="107"/>
  <c r="F949" i="107"/>
  <c r="E946" i="107"/>
  <c r="D946" i="107"/>
  <c r="F946" i="107" s="1"/>
  <c r="G946" i="107" s="1"/>
  <c r="G944" i="107"/>
  <c r="F944" i="107"/>
  <c r="F942" i="107"/>
  <c r="G942" i="107" s="1"/>
  <c r="G941" i="107"/>
  <c r="F941" i="107"/>
  <c r="F940" i="107"/>
  <c r="G940" i="107" s="1"/>
  <c r="E936" i="107"/>
  <c r="D936" i="107"/>
  <c r="F934" i="107"/>
  <c r="G934" i="107" s="1"/>
  <c r="G933" i="107"/>
  <c r="F933" i="107"/>
  <c r="F929" i="107"/>
  <c r="G929" i="107" s="1"/>
  <c r="E924" i="107"/>
  <c r="D924" i="107"/>
  <c r="G923" i="107"/>
  <c r="F923" i="107"/>
  <c r="G922" i="107"/>
  <c r="F922" i="107"/>
  <c r="G920" i="107"/>
  <c r="F920" i="107"/>
  <c r="G919" i="107"/>
  <c r="F919" i="107"/>
  <c r="G918" i="107"/>
  <c r="F918" i="107"/>
  <c r="G917" i="107"/>
  <c r="F917" i="107"/>
  <c r="G915" i="107"/>
  <c r="F915" i="107"/>
  <c r="G913" i="107"/>
  <c r="F913" i="107"/>
  <c r="G911" i="107"/>
  <c r="F911" i="107"/>
  <c r="E909" i="107"/>
  <c r="D909" i="107"/>
  <c r="G908" i="107"/>
  <c r="F908" i="107"/>
  <c r="G907" i="107"/>
  <c r="F907" i="107"/>
  <c r="G906" i="107"/>
  <c r="F906" i="107"/>
  <c r="G905" i="107"/>
  <c r="F905" i="107"/>
  <c r="G904" i="107"/>
  <c r="F904" i="107"/>
  <c r="G903" i="107"/>
  <c r="E903" i="107"/>
  <c r="F903" i="107" s="1"/>
  <c r="D903" i="107"/>
  <c r="G900" i="107"/>
  <c r="F900" i="107"/>
  <c r="G897" i="107"/>
  <c r="F897" i="107"/>
  <c r="E894" i="107"/>
  <c r="D894" i="107"/>
  <c r="D902" i="107" s="1"/>
  <c r="G893" i="107"/>
  <c r="F893" i="107"/>
  <c r="G892" i="107"/>
  <c r="F892" i="107"/>
  <c r="G891" i="107"/>
  <c r="F891" i="107"/>
  <c r="G890" i="107"/>
  <c r="F890" i="107"/>
  <c r="G889" i="107"/>
  <c r="F889" i="107"/>
  <c r="G887" i="107"/>
  <c r="F887" i="107"/>
  <c r="G886" i="107"/>
  <c r="F886" i="107"/>
  <c r="G885" i="107"/>
  <c r="F885" i="107"/>
  <c r="G884" i="107"/>
  <c r="F884" i="107"/>
  <c r="G879" i="107"/>
  <c r="F879" i="107"/>
  <c r="G878" i="107"/>
  <c r="F878" i="107"/>
  <c r="G877" i="107"/>
  <c r="F877" i="107"/>
  <c r="G876" i="107"/>
  <c r="F876" i="107"/>
  <c r="E873" i="107"/>
  <c r="D873" i="107"/>
  <c r="G871" i="107"/>
  <c r="F871" i="107"/>
  <c r="G869" i="107"/>
  <c r="F869" i="107"/>
  <c r="G868" i="107"/>
  <c r="F868" i="107"/>
  <c r="G867" i="107"/>
  <c r="F867" i="107"/>
  <c r="E863" i="107"/>
  <c r="D863" i="107"/>
  <c r="G861" i="107"/>
  <c r="F861" i="107"/>
  <c r="G860" i="107"/>
  <c r="F860" i="107"/>
  <c r="G856" i="107"/>
  <c r="F856" i="107"/>
  <c r="E851" i="107"/>
  <c r="F851" i="107" s="1"/>
  <c r="G851" i="107" s="1"/>
  <c r="D851" i="107"/>
  <c r="G850" i="107"/>
  <c r="F850" i="107"/>
  <c r="G849" i="107"/>
  <c r="F849" i="107"/>
  <c r="G847" i="107"/>
  <c r="F847" i="107"/>
  <c r="G846" i="107"/>
  <c r="F846" i="107"/>
  <c r="G845" i="107"/>
  <c r="F845" i="107"/>
  <c r="G844" i="107"/>
  <c r="F844" i="107"/>
  <c r="G842" i="107"/>
  <c r="F842" i="107"/>
  <c r="G840" i="107"/>
  <c r="F840" i="107"/>
  <c r="G838" i="107"/>
  <c r="F838" i="107"/>
  <c r="E836" i="107"/>
  <c r="G835" i="107"/>
  <c r="F835" i="107"/>
  <c r="G834" i="107"/>
  <c r="F834" i="107"/>
  <c r="G833" i="107"/>
  <c r="F833" i="107"/>
  <c r="G832" i="107"/>
  <c r="F832" i="107"/>
  <c r="G831" i="107"/>
  <c r="F831" i="107"/>
  <c r="E830" i="107"/>
  <c r="D830" i="107"/>
  <c r="G827" i="107"/>
  <c r="F827" i="107"/>
  <c r="F824" i="107"/>
  <c r="G824" i="107" s="1"/>
  <c r="E821" i="107"/>
  <c r="E829" i="107" s="1"/>
  <c r="D821" i="107"/>
  <c r="G820" i="107"/>
  <c r="F820" i="107"/>
  <c r="F819" i="107"/>
  <c r="G819" i="107" s="1"/>
  <c r="G818" i="107"/>
  <c r="F818" i="107"/>
  <c r="F817" i="107"/>
  <c r="G817" i="107" s="1"/>
  <c r="G816" i="107"/>
  <c r="F816" i="107"/>
  <c r="F814" i="107"/>
  <c r="G814" i="107" s="1"/>
  <c r="G813" i="107"/>
  <c r="F813" i="107"/>
  <c r="F812" i="107"/>
  <c r="G812" i="107" s="1"/>
  <c r="G811" i="107"/>
  <c r="F811" i="107"/>
  <c r="F806" i="107"/>
  <c r="G806" i="107" s="1"/>
  <c r="G805" i="107"/>
  <c r="F805" i="107"/>
  <c r="F804" i="107"/>
  <c r="G804" i="107" s="1"/>
  <c r="G803" i="107"/>
  <c r="F803" i="107"/>
  <c r="E800" i="107"/>
  <c r="D800" i="107"/>
  <c r="G798" i="107"/>
  <c r="F798" i="107"/>
  <c r="F796" i="107"/>
  <c r="G796" i="107" s="1"/>
  <c r="G795" i="107"/>
  <c r="F795" i="107"/>
  <c r="F794" i="107"/>
  <c r="G794" i="107" s="1"/>
  <c r="E790" i="107"/>
  <c r="D790" i="107"/>
  <c r="F788" i="107"/>
  <c r="G788" i="107" s="1"/>
  <c r="G787" i="107"/>
  <c r="F787" i="107"/>
  <c r="F783" i="107"/>
  <c r="G783" i="107" s="1"/>
  <c r="E778" i="107"/>
  <c r="D778" i="107"/>
  <c r="G777" i="107"/>
  <c r="F777" i="107"/>
  <c r="G776" i="107"/>
  <c r="F776" i="107"/>
  <c r="G774" i="107"/>
  <c r="F774" i="107"/>
  <c r="G773" i="107"/>
  <c r="F773" i="107"/>
  <c r="G772" i="107"/>
  <c r="F772" i="107"/>
  <c r="G771" i="107"/>
  <c r="F771" i="107"/>
  <c r="G769" i="107"/>
  <c r="F769" i="107"/>
  <c r="G767" i="107"/>
  <c r="F767" i="107"/>
  <c r="G765" i="107"/>
  <c r="F765" i="107"/>
  <c r="E763" i="107"/>
  <c r="D763" i="107"/>
  <c r="G762" i="107"/>
  <c r="F762" i="107"/>
  <c r="G761" i="107"/>
  <c r="F761" i="107"/>
  <c r="G760" i="107"/>
  <c r="F760" i="107"/>
  <c r="G759" i="107"/>
  <c r="F759" i="107"/>
  <c r="G758" i="107"/>
  <c r="F758" i="107"/>
  <c r="G757" i="107"/>
  <c r="E757" i="107"/>
  <c r="F757" i="107" s="1"/>
  <c r="D757" i="107"/>
  <c r="G754" i="107"/>
  <c r="F754" i="107"/>
  <c r="G751" i="107"/>
  <c r="F751" i="107"/>
  <c r="E748" i="107"/>
  <c r="D748" i="107"/>
  <c r="D756" i="107" s="1"/>
  <c r="G747" i="107"/>
  <c r="F747" i="107"/>
  <c r="G746" i="107"/>
  <c r="F746" i="107"/>
  <c r="G745" i="107"/>
  <c r="F745" i="107"/>
  <c r="G744" i="107"/>
  <c r="F744" i="107"/>
  <c r="G743" i="107"/>
  <c r="F743" i="107"/>
  <c r="G741" i="107"/>
  <c r="F741" i="107"/>
  <c r="G740" i="107"/>
  <c r="F740" i="107"/>
  <c r="G739" i="107"/>
  <c r="F739" i="107"/>
  <c r="G738" i="107"/>
  <c r="F738" i="107"/>
  <c r="G733" i="107"/>
  <c r="F733" i="107"/>
  <c r="G732" i="107"/>
  <c r="F732" i="107"/>
  <c r="G731" i="107"/>
  <c r="F731" i="107"/>
  <c r="G730" i="107"/>
  <c r="F730" i="107"/>
  <c r="E727" i="107"/>
  <c r="D727" i="107"/>
  <c r="G725" i="107"/>
  <c r="F725" i="107"/>
  <c r="G723" i="107"/>
  <c r="F723" i="107"/>
  <c r="G722" i="107"/>
  <c r="F722" i="107"/>
  <c r="G721" i="107"/>
  <c r="F721" i="107"/>
  <c r="E717" i="107"/>
  <c r="D717" i="107"/>
  <c r="G715" i="107"/>
  <c r="F715" i="107"/>
  <c r="G714" i="107"/>
  <c r="F714" i="107"/>
  <c r="G710" i="107"/>
  <c r="F710" i="107"/>
  <c r="G705" i="107"/>
  <c r="E705" i="107"/>
  <c r="F705" i="107" s="1"/>
  <c r="D705" i="107"/>
  <c r="G704" i="107"/>
  <c r="F704" i="107"/>
  <c r="G703" i="107"/>
  <c r="F703" i="107"/>
  <c r="G701" i="107"/>
  <c r="F701" i="107"/>
  <c r="G700" i="107"/>
  <c r="F700" i="107"/>
  <c r="G699" i="107"/>
  <c r="F699" i="107"/>
  <c r="G698" i="107"/>
  <c r="F698" i="107"/>
  <c r="G696" i="107"/>
  <c r="F696" i="107"/>
  <c r="G694" i="107"/>
  <c r="F694" i="107"/>
  <c r="G692" i="107"/>
  <c r="F692" i="107"/>
  <c r="F689" i="107"/>
  <c r="G689" i="107" s="1"/>
  <c r="G688" i="107"/>
  <c r="F688" i="107"/>
  <c r="F687" i="107"/>
  <c r="G687" i="107" s="1"/>
  <c r="G686" i="107"/>
  <c r="F686" i="107"/>
  <c r="F685" i="107"/>
  <c r="G685" i="107" s="1"/>
  <c r="E684" i="107"/>
  <c r="E690" i="107" s="1"/>
  <c r="D684" i="107"/>
  <c r="G681" i="107"/>
  <c r="F681" i="107"/>
  <c r="G678" i="107"/>
  <c r="F678" i="107"/>
  <c r="E675" i="107"/>
  <c r="E683" i="107" s="1"/>
  <c r="D675" i="107"/>
  <c r="G674" i="107"/>
  <c r="F674" i="107"/>
  <c r="F673" i="107"/>
  <c r="G673" i="107" s="1"/>
  <c r="G672" i="107"/>
  <c r="F672" i="107"/>
  <c r="F671" i="107"/>
  <c r="G671" i="107" s="1"/>
  <c r="G670" i="107"/>
  <c r="F670" i="107"/>
  <c r="F668" i="107"/>
  <c r="G668" i="107" s="1"/>
  <c r="G667" i="107"/>
  <c r="F667" i="107"/>
  <c r="F666" i="107"/>
  <c r="G666" i="107" s="1"/>
  <c r="G665" i="107"/>
  <c r="F665" i="107"/>
  <c r="F660" i="107"/>
  <c r="G660" i="107" s="1"/>
  <c r="G659" i="107"/>
  <c r="F659" i="107"/>
  <c r="F658" i="107"/>
  <c r="G658" i="107" s="1"/>
  <c r="G657" i="107"/>
  <c r="F657" i="107"/>
  <c r="E654" i="107"/>
  <c r="D654" i="107"/>
  <c r="F654" i="107" s="1"/>
  <c r="G654" i="107" s="1"/>
  <c r="G652" i="107"/>
  <c r="F652" i="107"/>
  <c r="F650" i="107"/>
  <c r="G650" i="107" s="1"/>
  <c r="G649" i="107"/>
  <c r="F649" i="107"/>
  <c r="F648" i="107"/>
  <c r="G648" i="107" s="1"/>
  <c r="E644" i="107"/>
  <c r="D644" i="107"/>
  <c r="F642" i="107"/>
  <c r="G642" i="107" s="1"/>
  <c r="G641" i="107"/>
  <c r="F641" i="107"/>
  <c r="F637" i="107"/>
  <c r="G637" i="107" s="1"/>
  <c r="E632" i="107"/>
  <c r="D632" i="107"/>
  <c r="G631" i="107"/>
  <c r="F631" i="107"/>
  <c r="G630" i="107"/>
  <c r="F630" i="107"/>
  <c r="G628" i="107"/>
  <c r="F628" i="107"/>
  <c r="G627" i="107"/>
  <c r="F627" i="107"/>
  <c r="G626" i="107"/>
  <c r="F626" i="107"/>
  <c r="G625" i="107"/>
  <c r="F625" i="107"/>
  <c r="G623" i="107"/>
  <c r="F623" i="107"/>
  <c r="G621" i="107"/>
  <c r="F621" i="107"/>
  <c r="G619" i="107"/>
  <c r="F619" i="107"/>
  <c r="E617" i="107"/>
  <c r="D617" i="107"/>
  <c r="G616" i="107"/>
  <c r="F616" i="107"/>
  <c r="G615" i="107"/>
  <c r="F615" i="107"/>
  <c r="G614" i="107"/>
  <c r="F614" i="107"/>
  <c r="G613" i="107"/>
  <c r="F613" i="107"/>
  <c r="G612" i="107"/>
  <c r="F612" i="107"/>
  <c r="G611" i="107"/>
  <c r="E611" i="107"/>
  <c r="F611" i="107" s="1"/>
  <c r="D611" i="107"/>
  <c r="G608" i="107"/>
  <c r="F608" i="107"/>
  <c r="G605" i="107"/>
  <c r="F605" i="107"/>
  <c r="E602" i="107"/>
  <c r="D602" i="107"/>
  <c r="D610" i="107" s="1"/>
  <c r="G601" i="107"/>
  <c r="F601" i="107"/>
  <c r="G600" i="107"/>
  <c r="F600" i="107"/>
  <c r="G599" i="107"/>
  <c r="F599" i="107"/>
  <c r="G598" i="107"/>
  <c r="F598" i="107"/>
  <c r="G597" i="107"/>
  <c r="F597" i="107"/>
  <c r="G595" i="107"/>
  <c r="F595" i="107"/>
  <c r="G594" i="107"/>
  <c r="F594" i="107"/>
  <c r="G593" i="107"/>
  <c r="F593" i="107"/>
  <c r="G592" i="107"/>
  <c r="F592" i="107"/>
  <c r="G587" i="107"/>
  <c r="F587" i="107"/>
  <c r="G586" i="107"/>
  <c r="F586" i="107"/>
  <c r="G585" i="107"/>
  <c r="F585" i="107"/>
  <c r="G584" i="107"/>
  <c r="F584" i="107"/>
  <c r="E581" i="107"/>
  <c r="D581" i="107"/>
  <c r="G579" i="107"/>
  <c r="F579" i="107"/>
  <c r="G577" i="107"/>
  <c r="F577" i="107"/>
  <c r="G576" i="107"/>
  <c r="F576" i="107"/>
  <c r="G575" i="107"/>
  <c r="F575" i="107"/>
  <c r="E571" i="107"/>
  <c r="D571" i="107"/>
  <c r="G569" i="107"/>
  <c r="F569" i="107"/>
  <c r="G568" i="107"/>
  <c r="F568" i="107"/>
  <c r="G564" i="107"/>
  <c r="F564" i="107"/>
  <c r="E559" i="107"/>
  <c r="F559" i="107" s="1"/>
  <c r="G559" i="107" s="1"/>
  <c r="D559" i="107"/>
  <c r="G558" i="107"/>
  <c r="F558" i="107"/>
  <c r="G557" i="107"/>
  <c r="F557" i="107"/>
  <c r="G555" i="107"/>
  <c r="F555" i="107"/>
  <c r="G554" i="107"/>
  <c r="F554" i="107"/>
  <c r="G553" i="107"/>
  <c r="F553" i="107"/>
  <c r="G552" i="107"/>
  <c r="F552" i="107"/>
  <c r="G550" i="107"/>
  <c r="F550" i="107"/>
  <c r="G548" i="107"/>
  <c r="F548" i="107"/>
  <c r="G546" i="107"/>
  <c r="F546" i="107"/>
  <c r="E544" i="107"/>
  <c r="G543" i="107"/>
  <c r="F543" i="107"/>
  <c r="G542" i="107"/>
  <c r="F542" i="107"/>
  <c r="G541" i="107"/>
  <c r="F541" i="107"/>
  <c r="G540" i="107"/>
  <c r="F540" i="107"/>
  <c r="G539" i="107"/>
  <c r="F539" i="107"/>
  <c r="E538" i="107"/>
  <c r="D538" i="107"/>
  <c r="G535" i="107"/>
  <c r="F535" i="107"/>
  <c r="F532" i="107"/>
  <c r="G532" i="107" s="1"/>
  <c r="E529" i="107"/>
  <c r="E537" i="107" s="1"/>
  <c r="D529" i="107"/>
  <c r="G528" i="107"/>
  <c r="F528" i="107"/>
  <c r="F527" i="107"/>
  <c r="G527" i="107" s="1"/>
  <c r="G526" i="107"/>
  <c r="F526" i="107"/>
  <c r="F525" i="107"/>
  <c r="G525" i="107" s="1"/>
  <c r="G524" i="107"/>
  <c r="F524" i="107"/>
  <c r="F522" i="107"/>
  <c r="G522" i="107" s="1"/>
  <c r="G521" i="107"/>
  <c r="F521" i="107"/>
  <c r="F520" i="107"/>
  <c r="G520" i="107" s="1"/>
  <c r="G519" i="107"/>
  <c r="F519" i="107"/>
  <c r="F514" i="107"/>
  <c r="G514" i="107" s="1"/>
  <c r="G513" i="107"/>
  <c r="F513" i="107"/>
  <c r="F512" i="107"/>
  <c r="G512" i="107" s="1"/>
  <c r="G511" i="107"/>
  <c r="F511" i="107"/>
  <c r="E508" i="107"/>
  <c r="D508" i="107"/>
  <c r="G506" i="107"/>
  <c r="F506" i="107"/>
  <c r="F504" i="107"/>
  <c r="G504" i="107" s="1"/>
  <c r="G503" i="107"/>
  <c r="F503" i="107"/>
  <c r="F502" i="107"/>
  <c r="G502" i="107" s="1"/>
  <c r="E498" i="107"/>
  <c r="D498" i="107"/>
  <c r="F496" i="107"/>
  <c r="G496" i="107" s="1"/>
  <c r="G495" i="107"/>
  <c r="F495" i="107"/>
  <c r="F491" i="107"/>
  <c r="G491" i="107" s="1"/>
  <c r="E486" i="107"/>
  <c r="D486" i="107"/>
  <c r="G485" i="107"/>
  <c r="F485" i="107"/>
  <c r="G484" i="107"/>
  <c r="F484" i="107"/>
  <c r="G482" i="107"/>
  <c r="F482" i="107"/>
  <c r="G481" i="107"/>
  <c r="F481" i="107"/>
  <c r="G480" i="107"/>
  <c r="F480" i="107"/>
  <c r="G479" i="107"/>
  <c r="F479" i="107"/>
  <c r="G477" i="107"/>
  <c r="F477" i="107"/>
  <c r="G475" i="107"/>
  <c r="F475" i="107"/>
  <c r="G473" i="107"/>
  <c r="F473" i="107"/>
  <c r="D471" i="107"/>
  <c r="G470" i="107"/>
  <c r="F470" i="107"/>
  <c r="G469" i="107"/>
  <c r="F469" i="107"/>
  <c r="G468" i="107"/>
  <c r="F468" i="107"/>
  <c r="G467" i="107"/>
  <c r="F467" i="107"/>
  <c r="G466" i="107"/>
  <c r="F466" i="107"/>
  <c r="E465" i="107"/>
  <c r="F465" i="107" s="1"/>
  <c r="G465" i="107" s="1"/>
  <c r="D465" i="107"/>
  <c r="G462" i="107"/>
  <c r="F462" i="107"/>
  <c r="G459" i="107"/>
  <c r="F459" i="107"/>
  <c r="E456" i="107"/>
  <c r="D456" i="107"/>
  <c r="D464" i="107" s="1"/>
  <c r="G455" i="107"/>
  <c r="F455" i="107"/>
  <c r="F454" i="107"/>
  <c r="G454" i="107" s="1"/>
  <c r="F453" i="107"/>
  <c r="G453" i="107" s="1"/>
  <c r="F452" i="107"/>
  <c r="G452" i="107" s="1"/>
  <c r="G451" i="107"/>
  <c r="F451" i="107"/>
  <c r="F449" i="107"/>
  <c r="G449" i="107" s="1"/>
  <c r="G448" i="107"/>
  <c r="F448" i="107"/>
  <c r="F447" i="107"/>
  <c r="G447" i="107" s="1"/>
  <c r="F446" i="107"/>
  <c r="G446" i="107" s="1"/>
  <c r="G441" i="107"/>
  <c r="F441" i="107"/>
  <c r="F440" i="107"/>
  <c r="G440" i="107" s="1"/>
  <c r="G439" i="107"/>
  <c r="F439" i="107"/>
  <c r="F438" i="107"/>
  <c r="G438" i="107" s="1"/>
  <c r="E435" i="107"/>
  <c r="D435" i="107"/>
  <c r="F433" i="107"/>
  <c r="G433" i="107" s="1"/>
  <c r="G431" i="107"/>
  <c r="F431" i="107"/>
  <c r="F430" i="107"/>
  <c r="G430" i="107" s="1"/>
  <c r="G429" i="107"/>
  <c r="F429" i="107"/>
  <c r="E425" i="107"/>
  <c r="D425" i="107"/>
  <c r="G423" i="107"/>
  <c r="F423" i="107"/>
  <c r="F422" i="107"/>
  <c r="G422" i="107" s="1"/>
  <c r="G418" i="107"/>
  <c r="F418" i="107"/>
  <c r="F413" i="107"/>
  <c r="G413" i="107" s="1"/>
  <c r="E413" i="107"/>
  <c r="D413" i="107"/>
  <c r="F412" i="107"/>
  <c r="G412" i="107" s="1"/>
  <c r="G411" i="107"/>
  <c r="F411" i="107"/>
  <c r="F409" i="107"/>
  <c r="G409" i="107" s="1"/>
  <c r="G408" i="107"/>
  <c r="F408" i="107"/>
  <c r="F407" i="107"/>
  <c r="G407" i="107" s="1"/>
  <c r="G406" i="107"/>
  <c r="F406" i="107"/>
  <c r="F404" i="107"/>
  <c r="G404" i="107" s="1"/>
  <c r="G402" i="107"/>
  <c r="F402" i="107"/>
  <c r="F400" i="107"/>
  <c r="G400" i="107" s="1"/>
  <c r="F397" i="107"/>
  <c r="G397" i="107" s="1"/>
  <c r="G396" i="107"/>
  <c r="F396" i="107"/>
  <c r="F395" i="107"/>
  <c r="G395" i="107" s="1"/>
  <c r="G394" i="107"/>
  <c r="F394" i="107"/>
  <c r="F393" i="107"/>
  <c r="G393" i="107" s="1"/>
  <c r="E392" i="107"/>
  <c r="E398" i="107" s="1"/>
  <c r="D392" i="107"/>
  <c r="G389" i="107"/>
  <c r="F389" i="107"/>
  <c r="F386" i="107"/>
  <c r="G386" i="107" s="1"/>
  <c r="E383" i="107"/>
  <c r="E391" i="107" s="1"/>
  <c r="D383" i="107"/>
  <c r="G382" i="107"/>
  <c r="F382" i="107"/>
  <c r="G381" i="107"/>
  <c r="F381" i="107"/>
  <c r="G380" i="107"/>
  <c r="F380" i="107"/>
  <c r="G379" i="107"/>
  <c r="F379" i="107"/>
  <c r="G378" i="107"/>
  <c r="F378" i="107"/>
  <c r="G376" i="107"/>
  <c r="F376" i="107"/>
  <c r="G375" i="107"/>
  <c r="F375" i="107"/>
  <c r="G374" i="107"/>
  <c r="F374" i="107"/>
  <c r="G373" i="107"/>
  <c r="F373" i="107"/>
  <c r="G368" i="107"/>
  <c r="F368" i="107"/>
  <c r="G367" i="107"/>
  <c r="F367" i="107"/>
  <c r="G366" i="107"/>
  <c r="F366" i="107"/>
  <c r="G365" i="107"/>
  <c r="F365" i="107"/>
  <c r="E362" i="107"/>
  <c r="D362" i="107"/>
  <c r="G360" i="107"/>
  <c r="F360" i="107"/>
  <c r="G358" i="107"/>
  <c r="F358" i="107"/>
  <c r="G357" i="107"/>
  <c r="F357" i="107"/>
  <c r="G356" i="107"/>
  <c r="F356" i="107"/>
  <c r="E352" i="107"/>
  <c r="D352" i="107"/>
  <c r="G350" i="107"/>
  <c r="F350" i="107"/>
  <c r="G349" i="107"/>
  <c r="F349" i="107"/>
  <c r="G345" i="107"/>
  <c r="F345" i="107"/>
  <c r="E340" i="107"/>
  <c r="D340" i="107"/>
  <c r="F340" i="107" s="1"/>
  <c r="G340" i="107" s="1"/>
  <c r="G339" i="107"/>
  <c r="F339" i="107"/>
  <c r="F338" i="107"/>
  <c r="G338" i="107" s="1"/>
  <c r="G336" i="107"/>
  <c r="F336" i="107"/>
  <c r="F335" i="107"/>
  <c r="G335" i="107" s="1"/>
  <c r="G334" i="107"/>
  <c r="F334" i="107"/>
  <c r="F333" i="107"/>
  <c r="G333" i="107" s="1"/>
  <c r="G331" i="107"/>
  <c r="F331" i="107"/>
  <c r="F329" i="107"/>
  <c r="G329" i="107" s="1"/>
  <c r="G327" i="107"/>
  <c r="F327" i="107"/>
  <c r="E325" i="107"/>
  <c r="D325" i="107"/>
  <c r="F325" i="107" s="1"/>
  <c r="G325" i="107" s="1"/>
  <c r="G324" i="107"/>
  <c r="F324" i="107"/>
  <c r="F323" i="107"/>
  <c r="G323" i="107" s="1"/>
  <c r="G322" i="107"/>
  <c r="F322" i="107"/>
  <c r="F321" i="107"/>
  <c r="G321" i="107" s="1"/>
  <c r="G320" i="107"/>
  <c r="F320" i="107"/>
  <c r="F319" i="107"/>
  <c r="G319" i="107" s="1"/>
  <c r="E319" i="107"/>
  <c r="D319" i="107"/>
  <c r="F316" i="107"/>
  <c r="G316" i="107" s="1"/>
  <c r="G313" i="107"/>
  <c r="F313" i="107"/>
  <c r="F310" i="107"/>
  <c r="G310" i="107" s="1"/>
  <c r="E310" i="107"/>
  <c r="E318" i="107" s="1"/>
  <c r="D310" i="107"/>
  <c r="D318" i="107" s="1"/>
  <c r="F309" i="107"/>
  <c r="G309" i="107" s="1"/>
  <c r="G308" i="107"/>
  <c r="F308" i="107"/>
  <c r="F307" i="107"/>
  <c r="G307" i="107" s="1"/>
  <c r="G306" i="107"/>
  <c r="F306" i="107"/>
  <c r="F305" i="107"/>
  <c r="G305" i="107" s="1"/>
  <c r="G303" i="107"/>
  <c r="F303" i="107"/>
  <c r="F302" i="107"/>
  <c r="G302" i="107" s="1"/>
  <c r="G301" i="107"/>
  <c r="F301" i="107"/>
  <c r="F300" i="107"/>
  <c r="G300" i="107" s="1"/>
  <c r="G295" i="107"/>
  <c r="F295" i="107"/>
  <c r="F294" i="107"/>
  <c r="G294" i="107" s="1"/>
  <c r="G293" i="107"/>
  <c r="F293" i="107"/>
  <c r="F292" i="107"/>
  <c r="G292" i="107" s="1"/>
  <c r="E289" i="107"/>
  <c r="D289" i="107"/>
  <c r="F287" i="107"/>
  <c r="G287" i="107" s="1"/>
  <c r="G285" i="107"/>
  <c r="F285" i="107"/>
  <c r="F284" i="107"/>
  <c r="G284" i="107" s="1"/>
  <c r="G283" i="107"/>
  <c r="F283" i="107"/>
  <c r="E279" i="107"/>
  <c r="D279" i="107"/>
  <c r="G277" i="107"/>
  <c r="F277" i="107"/>
  <c r="F276" i="107"/>
  <c r="G276" i="107" s="1"/>
  <c r="G272" i="107"/>
  <c r="F272" i="107"/>
  <c r="F267" i="107"/>
  <c r="G267" i="107" s="1"/>
  <c r="E267" i="107"/>
  <c r="D267" i="107"/>
  <c r="F266" i="107"/>
  <c r="G266" i="107" s="1"/>
  <c r="G265" i="107"/>
  <c r="F265" i="107"/>
  <c r="F263" i="107"/>
  <c r="G263" i="107" s="1"/>
  <c r="G262" i="107"/>
  <c r="F262" i="107"/>
  <c r="F261" i="107"/>
  <c r="G261" i="107" s="1"/>
  <c r="G260" i="107"/>
  <c r="F260" i="107"/>
  <c r="F258" i="107"/>
  <c r="G258" i="107" s="1"/>
  <c r="G256" i="107"/>
  <c r="F256" i="107"/>
  <c r="F254" i="107"/>
  <c r="G254" i="107" s="1"/>
  <c r="G251" i="107"/>
  <c r="F251" i="107"/>
  <c r="G250" i="107"/>
  <c r="F250" i="107"/>
  <c r="G249" i="107"/>
  <c r="F249" i="107"/>
  <c r="G248" i="107"/>
  <c r="F248" i="107"/>
  <c r="G247" i="107"/>
  <c r="F247" i="107"/>
  <c r="E246" i="107"/>
  <c r="E252" i="107" s="1"/>
  <c r="D246" i="107"/>
  <c r="G243" i="107"/>
  <c r="F243" i="107"/>
  <c r="F240" i="107"/>
  <c r="G240" i="107" s="1"/>
  <c r="E237" i="107"/>
  <c r="E245" i="107" s="1"/>
  <c r="E253" i="107" s="1"/>
  <c r="E259" i="107" s="1"/>
  <c r="E264" i="107" s="1"/>
  <c r="E268" i="107" s="1"/>
  <c r="D237" i="107"/>
  <c r="G236" i="107"/>
  <c r="F236" i="107"/>
  <c r="G235" i="107"/>
  <c r="F235" i="107"/>
  <c r="G234" i="107"/>
  <c r="F234" i="107"/>
  <c r="G233" i="107"/>
  <c r="F233" i="107"/>
  <c r="G232" i="107"/>
  <c r="F232" i="107"/>
  <c r="G230" i="107"/>
  <c r="F230" i="107"/>
  <c r="G229" i="107"/>
  <c r="F229" i="107"/>
  <c r="G228" i="107"/>
  <c r="F228" i="107"/>
  <c r="G227" i="107"/>
  <c r="F227" i="107"/>
  <c r="G221" i="107"/>
  <c r="F221" i="107"/>
  <c r="G220" i="107"/>
  <c r="F220" i="107"/>
  <c r="G219" i="107"/>
  <c r="F219" i="107"/>
  <c r="G218" i="107"/>
  <c r="F218" i="107"/>
  <c r="E215" i="107"/>
  <c r="D215" i="107"/>
  <c r="G213" i="107"/>
  <c r="F213" i="107"/>
  <c r="G211" i="107"/>
  <c r="F211" i="107"/>
  <c r="G210" i="107"/>
  <c r="F210" i="107"/>
  <c r="G209" i="107"/>
  <c r="F209" i="107"/>
  <c r="E205" i="107"/>
  <c r="D205" i="107"/>
  <c r="G203" i="107"/>
  <c r="F203" i="107"/>
  <c r="G202" i="107"/>
  <c r="F202" i="107"/>
  <c r="G198" i="107"/>
  <c r="F198" i="107"/>
  <c r="E193" i="107"/>
  <c r="D193" i="107"/>
  <c r="F193" i="107" s="1"/>
  <c r="G193" i="107" s="1"/>
  <c r="G192" i="107"/>
  <c r="F192" i="107"/>
  <c r="F191" i="107"/>
  <c r="G191" i="107" s="1"/>
  <c r="G189" i="107"/>
  <c r="F189" i="107"/>
  <c r="F188" i="107"/>
  <c r="G188" i="107" s="1"/>
  <c r="G187" i="107"/>
  <c r="F187" i="107"/>
  <c r="F186" i="107"/>
  <c r="G186" i="107" s="1"/>
  <c r="G184" i="107"/>
  <c r="F184" i="107"/>
  <c r="F182" i="107"/>
  <c r="G182" i="107" s="1"/>
  <c r="G180" i="107"/>
  <c r="F180" i="107"/>
  <c r="E178" i="107"/>
  <c r="D178" i="107"/>
  <c r="G177" i="107"/>
  <c r="F177" i="107"/>
  <c r="F176" i="107"/>
  <c r="G176" i="107" s="1"/>
  <c r="G175" i="107"/>
  <c r="F175" i="107"/>
  <c r="F174" i="107"/>
  <c r="G174" i="107" s="1"/>
  <c r="G173" i="107"/>
  <c r="F173" i="107"/>
  <c r="F172" i="107"/>
  <c r="G172" i="107" s="1"/>
  <c r="E172" i="107"/>
  <c r="D172" i="107"/>
  <c r="F169" i="107"/>
  <c r="G169" i="107" s="1"/>
  <c r="G166" i="107"/>
  <c r="F166" i="107"/>
  <c r="F163" i="107"/>
  <c r="G163" i="107" s="1"/>
  <c r="E163" i="107"/>
  <c r="E171" i="107" s="1"/>
  <c r="D163" i="107"/>
  <c r="D171" i="107" s="1"/>
  <c r="F162" i="107"/>
  <c r="G162" i="107" s="1"/>
  <c r="G161" i="107"/>
  <c r="F161" i="107"/>
  <c r="F160" i="107"/>
  <c r="G160" i="107" s="1"/>
  <c r="G159" i="107"/>
  <c r="F159" i="107"/>
  <c r="F158" i="107"/>
  <c r="G158" i="107" s="1"/>
  <c r="G156" i="107"/>
  <c r="F156" i="107"/>
  <c r="F155" i="107"/>
  <c r="G155" i="107" s="1"/>
  <c r="G154" i="107"/>
  <c r="F154" i="107"/>
  <c r="F153" i="107"/>
  <c r="G153" i="107" s="1"/>
  <c r="G147" i="107"/>
  <c r="F147" i="107"/>
  <c r="F146" i="107"/>
  <c r="G146" i="107" s="1"/>
  <c r="G145" i="107"/>
  <c r="F145" i="107"/>
  <c r="F144" i="107"/>
  <c r="G144" i="107" s="1"/>
  <c r="E141" i="107"/>
  <c r="D141" i="107"/>
  <c r="F139" i="107"/>
  <c r="G139" i="107" s="1"/>
  <c r="G137" i="107"/>
  <c r="F137" i="107"/>
  <c r="F136" i="107"/>
  <c r="G136" i="107" s="1"/>
  <c r="G135" i="107"/>
  <c r="F135" i="107"/>
  <c r="E131" i="107"/>
  <c r="D131" i="107"/>
  <c r="G129" i="107"/>
  <c r="F129" i="107"/>
  <c r="F128" i="107"/>
  <c r="G128" i="107" s="1"/>
  <c r="G124" i="107"/>
  <c r="F124" i="107"/>
  <c r="F119" i="107"/>
  <c r="G119" i="107" s="1"/>
  <c r="E119" i="107"/>
  <c r="D119" i="107"/>
  <c r="F118" i="107"/>
  <c r="G118" i="107" s="1"/>
  <c r="G117" i="107"/>
  <c r="F117" i="107"/>
  <c r="F115" i="107"/>
  <c r="G115" i="107" s="1"/>
  <c r="G114" i="107"/>
  <c r="F114" i="107"/>
  <c r="F113" i="107"/>
  <c r="G113" i="107" s="1"/>
  <c r="G112" i="107"/>
  <c r="F112" i="107"/>
  <c r="F110" i="107"/>
  <c r="G110" i="107" s="1"/>
  <c r="G108" i="107"/>
  <c r="F108" i="107"/>
  <c r="F106" i="107"/>
  <c r="G106" i="107" s="1"/>
  <c r="F103" i="107"/>
  <c r="G103" i="107" s="1"/>
  <c r="G102" i="107"/>
  <c r="F102" i="107"/>
  <c r="F101" i="107"/>
  <c r="G101" i="107" s="1"/>
  <c r="G100" i="107"/>
  <c r="F100" i="107"/>
  <c r="F99" i="107"/>
  <c r="G99" i="107" s="1"/>
  <c r="E98" i="107"/>
  <c r="E104" i="107" s="1"/>
  <c r="D98" i="107"/>
  <c r="G95" i="107"/>
  <c r="F95" i="107"/>
  <c r="F92" i="107"/>
  <c r="G92" i="107" s="1"/>
  <c r="F89" i="107"/>
  <c r="G89" i="107" s="1"/>
  <c r="E89" i="107"/>
  <c r="E97" i="107" s="1"/>
  <c r="D89" i="107"/>
  <c r="D97" i="107" s="1"/>
  <c r="F88" i="107"/>
  <c r="G88" i="107" s="1"/>
  <c r="F87" i="107"/>
  <c r="G87" i="107" s="1"/>
  <c r="F86" i="107"/>
  <c r="G86" i="107" s="1"/>
  <c r="F85" i="107"/>
  <c r="G85" i="107" s="1"/>
  <c r="G84" i="107"/>
  <c r="F84" i="107"/>
  <c r="F82" i="107"/>
  <c r="G82" i="107" s="1"/>
  <c r="F81" i="107"/>
  <c r="G81" i="107" s="1"/>
  <c r="F80" i="107"/>
  <c r="G80" i="107" s="1"/>
  <c r="G79" i="107"/>
  <c r="F79" i="107"/>
  <c r="F72" i="107"/>
  <c r="G72" i="107" s="1"/>
  <c r="F71" i="107"/>
  <c r="G71" i="107" s="1"/>
  <c r="F70" i="107"/>
  <c r="G70" i="107" s="1"/>
  <c r="G69" i="107"/>
  <c r="F69" i="107"/>
  <c r="E66" i="107"/>
  <c r="D66" i="107"/>
  <c r="G64" i="107"/>
  <c r="F64" i="107"/>
  <c r="F62" i="107"/>
  <c r="G62" i="107" s="1"/>
  <c r="G61" i="107"/>
  <c r="F61" i="107"/>
  <c r="F60" i="107"/>
  <c r="G60" i="107" s="1"/>
  <c r="E56" i="107"/>
  <c r="D56" i="107"/>
  <c r="F54" i="107"/>
  <c r="G54" i="107" s="1"/>
  <c r="F53" i="107"/>
  <c r="G53" i="107" s="1"/>
  <c r="F49" i="107"/>
  <c r="G49" i="107" s="1"/>
  <c r="E44" i="107"/>
  <c r="D44" i="107"/>
  <c r="F44" i="107" s="1"/>
  <c r="G44" i="107" s="1"/>
  <c r="G43" i="107"/>
  <c r="F43" i="107"/>
  <c r="F42" i="107"/>
  <c r="G42" i="107" s="1"/>
  <c r="G40" i="107"/>
  <c r="F40" i="107"/>
  <c r="F39" i="107"/>
  <c r="G39" i="107" s="1"/>
  <c r="G38" i="107"/>
  <c r="F38" i="107"/>
  <c r="F37" i="107"/>
  <c r="G37" i="107" s="1"/>
  <c r="F35" i="107"/>
  <c r="G35" i="107" s="1"/>
  <c r="F33" i="107"/>
  <c r="G33" i="107" s="1"/>
  <c r="F31" i="107"/>
  <c r="G31" i="107" s="1"/>
  <c r="F28" i="107"/>
  <c r="G28" i="107" s="1"/>
  <c r="G27" i="107"/>
  <c r="F27" i="107"/>
  <c r="F26" i="107"/>
  <c r="G26" i="107" s="1"/>
  <c r="F25" i="107"/>
  <c r="G25" i="107" s="1"/>
  <c r="F24" i="107"/>
  <c r="G24" i="107" s="1"/>
  <c r="E23" i="107"/>
  <c r="E29" i="107" s="1"/>
  <c r="D23" i="107"/>
  <c r="G20" i="107"/>
  <c r="F20" i="107"/>
  <c r="F17" i="107"/>
  <c r="G17" i="107" s="1"/>
  <c r="E14" i="107"/>
  <c r="E22" i="107" s="1"/>
  <c r="D14" i="107"/>
  <c r="F13" i="107"/>
  <c r="G13" i="107" s="1"/>
  <c r="F12" i="107"/>
  <c r="G12" i="107" s="1"/>
  <c r="G11" i="107"/>
  <c r="F11" i="107"/>
  <c r="F10" i="107"/>
  <c r="G10" i="107" s="1"/>
  <c r="F9" i="107"/>
  <c r="G9" i="107" s="1"/>
  <c r="F7" i="107"/>
  <c r="G7" i="107" s="1"/>
  <c r="G6" i="107"/>
  <c r="F6" i="107"/>
  <c r="F5" i="107"/>
  <c r="G5" i="107" s="1"/>
  <c r="G4" i="107"/>
  <c r="F4" i="107"/>
  <c r="E1318" i="105"/>
  <c r="D1318" i="105"/>
  <c r="F1317" i="105"/>
  <c r="G1317" i="105" s="1"/>
  <c r="E1317" i="105"/>
  <c r="D1317" i="105"/>
  <c r="F1316" i="105"/>
  <c r="G1316" i="105" s="1"/>
  <c r="E1316" i="105"/>
  <c r="D1316" i="105"/>
  <c r="E1315" i="105"/>
  <c r="D1315" i="105"/>
  <c r="F1310" i="105"/>
  <c r="G1310" i="105" s="1"/>
  <c r="E1310" i="105"/>
  <c r="D1310" i="105"/>
  <c r="E1308" i="105"/>
  <c r="D1308" i="105"/>
  <c r="E1307" i="105"/>
  <c r="D1307" i="105"/>
  <c r="F1307" i="105" s="1"/>
  <c r="G1307" i="105" s="1"/>
  <c r="E1306" i="105"/>
  <c r="F1306" i="105" s="1"/>
  <c r="G1306" i="105" s="1"/>
  <c r="D1306" i="105"/>
  <c r="E1300" i="105"/>
  <c r="D1300" i="105"/>
  <c r="F1300" i="105" s="1"/>
  <c r="G1300" i="105" s="1"/>
  <c r="E1299" i="105"/>
  <c r="D1299" i="105"/>
  <c r="F1299" i="105" s="1"/>
  <c r="G1299" i="105" s="1"/>
  <c r="E1295" i="105"/>
  <c r="F1295" i="105" s="1"/>
  <c r="G1295" i="105" s="1"/>
  <c r="D1295" i="105"/>
  <c r="E1290" i="105"/>
  <c r="F1289" i="105"/>
  <c r="G1289" i="105" s="1"/>
  <c r="E1289" i="105"/>
  <c r="D1289" i="105"/>
  <c r="F1288" i="105"/>
  <c r="G1288" i="105" s="1"/>
  <c r="E1288" i="105"/>
  <c r="D1288" i="105"/>
  <c r="E1286" i="105"/>
  <c r="D1286" i="105"/>
  <c r="E1285" i="105"/>
  <c r="D1285" i="105"/>
  <c r="F1284" i="105"/>
  <c r="G1284" i="105" s="1"/>
  <c r="E1284" i="105"/>
  <c r="D1284" i="105"/>
  <c r="E1283" i="105"/>
  <c r="D1283" i="105"/>
  <c r="E1281" i="105"/>
  <c r="D1281" i="105"/>
  <c r="E1279" i="105"/>
  <c r="F1279" i="105" s="1"/>
  <c r="G1279" i="105" s="1"/>
  <c r="D1279" i="105"/>
  <c r="F1277" i="105"/>
  <c r="G1277" i="105" s="1"/>
  <c r="E1277" i="105"/>
  <c r="D1277" i="105"/>
  <c r="E1274" i="105"/>
  <c r="D1274" i="105"/>
  <c r="E1273" i="105"/>
  <c r="D1273" i="105"/>
  <c r="F1273" i="105" s="1"/>
  <c r="G1273" i="105" s="1"/>
  <c r="E1272" i="105"/>
  <c r="F1272" i="105" s="1"/>
  <c r="G1272" i="105" s="1"/>
  <c r="D1272" i="105"/>
  <c r="E1271" i="105"/>
  <c r="D1271" i="105"/>
  <c r="F1271" i="105" s="1"/>
  <c r="G1271" i="105" s="1"/>
  <c r="F1270" i="105"/>
  <c r="G1270" i="105" s="1"/>
  <c r="E1270" i="105"/>
  <c r="D1270" i="105"/>
  <c r="D1269" i="105"/>
  <c r="F1267" i="105"/>
  <c r="G1267" i="105" s="1"/>
  <c r="F1266" i="105"/>
  <c r="G1266" i="105" s="1"/>
  <c r="F1265" i="105"/>
  <c r="G1265" i="105" s="1"/>
  <c r="E1263" i="105"/>
  <c r="D1263" i="105"/>
  <c r="E1259" i="105"/>
  <c r="D1259" i="105"/>
  <c r="G1258" i="105"/>
  <c r="E1258" i="105"/>
  <c r="D1258" i="105"/>
  <c r="F1258" i="105" s="1"/>
  <c r="E1257" i="105"/>
  <c r="D1257" i="105"/>
  <c r="F1257" i="105" s="1"/>
  <c r="G1257" i="105" s="1"/>
  <c r="E1256" i="105"/>
  <c r="D1256" i="105"/>
  <c r="E1255" i="105"/>
  <c r="D1255" i="105"/>
  <c r="F1255" i="105" s="1"/>
  <c r="G1255" i="105" s="1"/>
  <c r="E1253" i="105"/>
  <c r="D1253" i="105"/>
  <c r="F1253" i="105" s="1"/>
  <c r="G1253" i="105" s="1"/>
  <c r="E1252" i="105"/>
  <c r="D1252" i="105"/>
  <c r="E1251" i="105"/>
  <c r="D1251" i="105"/>
  <c r="F1251" i="105" s="1"/>
  <c r="G1251" i="105" s="1"/>
  <c r="E1250" i="105"/>
  <c r="D1250" i="105"/>
  <c r="F1245" i="105"/>
  <c r="G1245" i="105" s="1"/>
  <c r="F1244" i="105"/>
  <c r="G1244" i="105" s="1"/>
  <c r="F1243" i="105"/>
  <c r="G1243" i="105" s="1"/>
  <c r="F1242" i="105"/>
  <c r="G1242" i="105" s="1"/>
  <c r="E1239" i="105"/>
  <c r="D1239" i="105"/>
  <c r="F1237" i="105"/>
  <c r="G1237" i="105" s="1"/>
  <c r="F1235" i="105"/>
  <c r="G1235" i="105" s="1"/>
  <c r="F1234" i="105"/>
  <c r="G1234" i="105" s="1"/>
  <c r="F1233" i="105"/>
  <c r="G1233" i="105" s="1"/>
  <c r="G1229" i="105"/>
  <c r="E1229" i="105"/>
  <c r="D1229" i="105"/>
  <c r="F1229" i="105" s="1"/>
  <c r="F1227" i="105"/>
  <c r="G1227" i="105" s="1"/>
  <c r="F1226" i="105"/>
  <c r="G1226" i="105" s="1"/>
  <c r="F1222" i="105"/>
  <c r="G1222" i="105" s="1"/>
  <c r="F1217" i="105"/>
  <c r="G1217" i="105" s="1"/>
  <c r="E1217" i="105"/>
  <c r="D1217" i="105"/>
  <c r="F1216" i="105"/>
  <c r="G1216" i="105" s="1"/>
  <c r="G1215" i="105"/>
  <c r="F1215" i="105"/>
  <c r="F1213" i="105"/>
  <c r="G1213" i="105" s="1"/>
  <c r="G1212" i="105"/>
  <c r="F1212" i="105"/>
  <c r="F1211" i="105"/>
  <c r="G1211" i="105" s="1"/>
  <c r="F1210" i="105"/>
  <c r="G1210" i="105" s="1"/>
  <c r="F1208" i="105"/>
  <c r="G1208" i="105" s="1"/>
  <c r="F1206" i="105"/>
  <c r="G1206" i="105" s="1"/>
  <c r="F1204" i="105"/>
  <c r="G1204" i="105" s="1"/>
  <c r="D1202" i="105"/>
  <c r="F1202" i="105" s="1"/>
  <c r="G1202" i="105" s="1"/>
  <c r="F1201" i="105"/>
  <c r="G1201" i="105" s="1"/>
  <c r="F1200" i="105"/>
  <c r="G1200" i="105" s="1"/>
  <c r="G1199" i="105"/>
  <c r="F1199" i="105"/>
  <c r="F1198" i="105"/>
  <c r="G1198" i="105" s="1"/>
  <c r="F1197" i="105"/>
  <c r="G1197" i="105" s="1"/>
  <c r="F1196" i="105"/>
  <c r="G1196" i="105" s="1"/>
  <c r="E1196" i="105"/>
  <c r="E1202" i="105" s="1"/>
  <c r="D1196" i="105"/>
  <c r="F1193" i="105"/>
  <c r="G1193" i="105" s="1"/>
  <c r="G1190" i="105"/>
  <c r="F1190" i="105"/>
  <c r="E1187" i="105"/>
  <c r="D1187" i="105"/>
  <c r="D1195" i="105" s="1"/>
  <c r="F1186" i="105"/>
  <c r="G1186" i="105" s="1"/>
  <c r="F1185" i="105"/>
  <c r="G1185" i="105" s="1"/>
  <c r="F1184" i="105"/>
  <c r="G1184" i="105" s="1"/>
  <c r="F1183" i="105"/>
  <c r="G1183" i="105" s="1"/>
  <c r="F1182" i="105"/>
  <c r="G1182" i="105" s="1"/>
  <c r="G1180" i="105"/>
  <c r="F1180" i="105"/>
  <c r="F1179" i="105"/>
  <c r="G1179" i="105" s="1"/>
  <c r="F1178" i="105"/>
  <c r="G1178" i="105" s="1"/>
  <c r="F1177" i="105"/>
  <c r="G1177" i="105" s="1"/>
  <c r="F1171" i="105"/>
  <c r="G1171" i="105" s="1"/>
  <c r="F1170" i="105"/>
  <c r="G1170" i="105" s="1"/>
  <c r="F1169" i="105"/>
  <c r="G1169" i="105" s="1"/>
  <c r="F1168" i="105"/>
  <c r="G1168" i="105" s="1"/>
  <c r="G1165" i="105"/>
  <c r="E1165" i="105"/>
  <c r="D1165" i="105"/>
  <c r="F1165" i="105" s="1"/>
  <c r="F1163" i="105"/>
  <c r="G1163" i="105" s="1"/>
  <c r="F1161" i="105"/>
  <c r="G1161" i="105" s="1"/>
  <c r="F1160" i="105"/>
  <c r="G1160" i="105" s="1"/>
  <c r="F1159" i="105"/>
  <c r="G1159" i="105" s="1"/>
  <c r="E1155" i="105"/>
  <c r="D1155" i="105"/>
  <c r="G1153" i="105"/>
  <c r="F1153" i="105"/>
  <c r="F1152" i="105"/>
  <c r="G1152" i="105" s="1"/>
  <c r="F1148" i="105"/>
  <c r="G1148" i="105" s="1"/>
  <c r="E1143" i="105"/>
  <c r="D1143" i="105"/>
  <c r="F1142" i="105"/>
  <c r="G1142" i="105" s="1"/>
  <c r="G1141" i="105"/>
  <c r="F1141" i="105"/>
  <c r="F1139" i="105"/>
  <c r="G1139" i="105" s="1"/>
  <c r="F1138" i="105"/>
  <c r="G1138" i="105" s="1"/>
  <c r="F1137" i="105"/>
  <c r="G1137" i="105" s="1"/>
  <c r="G1136" i="105"/>
  <c r="F1136" i="105"/>
  <c r="F1134" i="105"/>
  <c r="G1134" i="105" s="1"/>
  <c r="F1132" i="105"/>
  <c r="G1132" i="105" s="1"/>
  <c r="F1130" i="105"/>
  <c r="G1130" i="105" s="1"/>
  <c r="F1127" i="105"/>
  <c r="G1127" i="105" s="1"/>
  <c r="F1126" i="105"/>
  <c r="G1126" i="105" s="1"/>
  <c r="F1125" i="105"/>
  <c r="G1125" i="105" s="1"/>
  <c r="F1124" i="105"/>
  <c r="G1124" i="105" s="1"/>
  <c r="G1123" i="105"/>
  <c r="F1123" i="105"/>
  <c r="E1122" i="105"/>
  <c r="E1128" i="105" s="1"/>
  <c r="D1122" i="105"/>
  <c r="D1128" i="105" s="1"/>
  <c r="F1119" i="105"/>
  <c r="G1119" i="105" s="1"/>
  <c r="F1116" i="105"/>
  <c r="G1116" i="105" s="1"/>
  <c r="E1113" i="105"/>
  <c r="E1121" i="105" s="1"/>
  <c r="E1129" i="105" s="1"/>
  <c r="E1135" i="105" s="1"/>
  <c r="E1140" i="105" s="1"/>
  <c r="E1144" i="105" s="1"/>
  <c r="D1113" i="105"/>
  <c r="D1121" i="105" s="1"/>
  <c r="D1129" i="105" s="1"/>
  <c r="F1112" i="105"/>
  <c r="G1112" i="105" s="1"/>
  <c r="G1111" i="105"/>
  <c r="F1111" i="105"/>
  <c r="F1110" i="105"/>
  <c r="G1110" i="105" s="1"/>
  <c r="F1109" i="105"/>
  <c r="G1109" i="105" s="1"/>
  <c r="F1108" i="105"/>
  <c r="G1108" i="105" s="1"/>
  <c r="G1106" i="105"/>
  <c r="F1106" i="105"/>
  <c r="F1105" i="105"/>
  <c r="G1105" i="105" s="1"/>
  <c r="G1104" i="105"/>
  <c r="F1104" i="105"/>
  <c r="F1103" i="105"/>
  <c r="G1103" i="105" s="1"/>
  <c r="F1098" i="105"/>
  <c r="G1098" i="105" s="1"/>
  <c r="F1097" i="105"/>
  <c r="G1097" i="105" s="1"/>
  <c r="F1096" i="105"/>
  <c r="G1096" i="105" s="1"/>
  <c r="F1095" i="105"/>
  <c r="G1095" i="105" s="1"/>
  <c r="G1092" i="105"/>
  <c r="E1092" i="105"/>
  <c r="D1092" i="105"/>
  <c r="F1092" i="105" s="1"/>
  <c r="F1090" i="105"/>
  <c r="G1090" i="105" s="1"/>
  <c r="F1088" i="105"/>
  <c r="G1088" i="105" s="1"/>
  <c r="F1087" i="105"/>
  <c r="G1087" i="105" s="1"/>
  <c r="F1086" i="105"/>
  <c r="G1086" i="105" s="1"/>
  <c r="E1082" i="105"/>
  <c r="D1082" i="105"/>
  <c r="F1082" i="105" s="1"/>
  <c r="G1082" i="105" s="1"/>
  <c r="F1080" i="105"/>
  <c r="G1080" i="105" s="1"/>
  <c r="F1079" i="105"/>
  <c r="G1079" i="105" s="1"/>
  <c r="F1075" i="105"/>
  <c r="G1075" i="105" s="1"/>
  <c r="F1070" i="105"/>
  <c r="G1070" i="105" s="1"/>
  <c r="E1070" i="105"/>
  <c r="D1070" i="105"/>
  <c r="F1069" i="105"/>
  <c r="G1069" i="105" s="1"/>
  <c r="G1068" i="105"/>
  <c r="F1068" i="105"/>
  <c r="F1066" i="105"/>
  <c r="G1066" i="105" s="1"/>
  <c r="F1065" i="105"/>
  <c r="G1065" i="105" s="1"/>
  <c r="F1064" i="105"/>
  <c r="G1064" i="105" s="1"/>
  <c r="F1063" i="105"/>
  <c r="G1063" i="105" s="1"/>
  <c r="F1061" i="105"/>
  <c r="G1061" i="105" s="1"/>
  <c r="F1059" i="105"/>
  <c r="G1059" i="105" s="1"/>
  <c r="F1057" i="105"/>
  <c r="G1057" i="105" s="1"/>
  <c r="G1054" i="105"/>
  <c r="F1054" i="105"/>
  <c r="F1053" i="105"/>
  <c r="G1053" i="105" s="1"/>
  <c r="F1052" i="105"/>
  <c r="G1052" i="105" s="1"/>
  <c r="F1051" i="105"/>
  <c r="G1051" i="105" s="1"/>
  <c r="G1050" i="105"/>
  <c r="F1050" i="105"/>
  <c r="E1049" i="105"/>
  <c r="D1049" i="105"/>
  <c r="D1055" i="105" s="1"/>
  <c r="F1046" i="105"/>
  <c r="G1046" i="105" s="1"/>
  <c r="F1043" i="105"/>
  <c r="G1043" i="105" s="1"/>
  <c r="E1040" i="105"/>
  <c r="E1048" i="105" s="1"/>
  <c r="D1040" i="105"/>
  <c r="F1039" i="105"/>
  <c r="G1039" i="105" s="1"/>
  <c r="F1038" i="105"/>
  <c r="G1038" i="105" s="1"/>
  <c r="F1037" i="105"/>
  <c r="G1037" i="105" s="1"/>
  <c r="G1036" i="105"/>
  <c r="F1036" i="105"/>
  <c r="F1035" i="105"/>
  <c r="G1035" i="105" s="1"/>
  <c r="F1033" i="105"/>
  <c r="G1033" i="105" s="1"/>
  <c r="F1032" i="105"/>
  <c r="G1032" i="105" s="1"/>
  <c r="G1031" i="105"/>
  <c r="F1031" i="105"/>
  <c r="F1030" i="105"/>
  <c r="G1030" i="105" s="1"/>
  <c r="F1025" i="105"/>
  <c r="G1025" i="105" s="1"/>
  <c r="F1024" i="105"/>
  <c r="G1024" i="105" s="1"/>
  <c r="G1023" i="105"/>
  <c r="F1023" i="105"/>
  <c r="F1022" i="105"/>
  <c r="G1022" i="105" s="1"/>
  <c r="E1019" i="105"/>
  <c r="D1019" i="105"/>
  <c r="F1017" i="105"/>
  <c r="G1017" i="105" s="1"/>
  <c r="F1015" i="105"/>
  <c r="G1015" i="105" s="1"/>
  <c r="G1014" i="105"/>
  <c r="F1014" i="105"/>
  <c r="F1013" i="105"/>
  <c r="G1013" i="105" s="1"/>
  <c r="E1009" i="105"/>
  <c r="D1009" i="105"/>
  <c r="F1009" i="105" s="1"/>
  <c r="G1009" i="105" s="1"/>
  <c r="F1007" i="105"/>
  <c r="G1007" i="105" s="1"/>
  <c r="F1006" i="105"/>
  <c r="G1006" i="105" s="1"/>
  <c r="G1002" i="105"/>
  <c r="F1002" i="105"/>
  <c r="E997" i="105"/>
  <c r="D997" i="105"/>
  <c r="F997" i="105" s="1"/>
  <c r="G997" i="105" s="1"/>
  <c r="F996" i="105"/>
  <c r="G996" i="105" s="1"/>
  <c r="F995" i="105"/>
  <c r="G995" i="105" s="1"/>
  <c r="F993" i="105"/>
  <c r="G993" i="105" s="1"/>
  <c r="F992" i="105"/>
  <c r="G992" i="105" s="1"/>
  <c r="F991" i="105"/>
  <c r="G991" i="105" s="1"/>
  <c r="G990" i="105"/>
  <c r="F990" i="105"/>
  <c r="E989" i="105"/>
  <c r="E994" i="105" s="1"/>
  <c r="E998" i="105" s="1"/>
  <c r="F988" i="105"/>
  <c r="G988" i="105" s="1"/>
  <c r="G986" i="105"/>
  <c r="F986" i="105"/>
  <c r="F984" i="105"/>
  <c r="G984" i="105" s="1"/>
  <c r="G981" i="105"/>
  <c r="F981" i="105"/>
  <c r="F980" i="105"/>
  <c r="G980" i="105" s="1"/>
  <c r="F979" i="105"/>
  <c r="G979" i="105" s="1"/>
  <c r="F978" i="105"/>
  <c r="G978" i="105" s="1"/>
  <c r="G977" i="105"/>
  <c r="F977" i="105"/>
  <c r="F976" i="105"/>
  <c r="G976" i="105" s="1"/>
  <c r="E976" i="105"/>
  <c r="E982" i="105" s="1"/>
  <c r="D976" i="105"/>
  <c r="D982" i="105" s="1"/>
  <c r="F982" i="105" s="1"/>
  <c r="G982" i="105" s="1"/>
  <c r="E975" i="105"/>
  <c r="E983" i="105" s="1"/>
  <c r="F973" i="105"/>
  <c r="G973" i="105" s="1"/>
  <c r="G970" i="105"/>
  <c r="F970" i="105"/>
  <c r="F967" i="105"/>
  <c r="G967" i="105" s="1"/>
  <c r="E967" i="105"/>
  <c r="D967" i="105"/>
  <c r="D975" i="105" s="1"/>
  <c r="F966" i="105"/>
  <c r="G966" i="105" s="1"/>
  <c r="G965" i="105"/>
  <c r="F965" i="105"/>
  <c r="F964" i="105"/>
  <c r="G964" i="105" s="1"/>
  <c r="F963" i="105"/>
  <c r="G963" i="105" s="1"/>
  <c r="F962" i="105"/>
  <c r="G962" i="105" s="1"/>
  <c r="F960" i="105"/>
  <c r="G960" i="105" s="1"/>
  <c r="F959" i="105"/>
  <c r="G959" i="105" s="1"/>
  <c r="G958" i="105"/>
  <c r="F958" i="105"/>
  <c r="F957" i="105"/>
  <c r="G957" i="105" s="1"/>
  <c r="F952" i="105"/>
  <c r="G952" i="105" s="1"/>
  <c r="F951" i="105"/>
  <c r="G951" i="105" s="1"/>
  <c r="G950" i="105"/>
  <c r="F950" i="105"/>
  <c r="F949" i="105"/>
  <c r="G949" i="105" s="1"/>
  <c r="E946" i="105"/>
  <c r="D946" i="105"/>
  <c r="F946" i="105" s="1"/>
  <c r="G946" i="105" s="1"/>
  <c r="F944" i="105"/>
  <c r="G944" i="105" s="1"/>
  <c r="F942" i="105"/>
  <c r="G942" i="105" s="1"/>
  <c r="F941" i="105"/>
  <c r="G941" i="105" s="1"/>
  <c r="F940" i="105"/>
  <c r="G940" i="105" s="1"/>
  <c r="E936" i="105"/>
  <c r="D936" i="105"/>
  <c r="F936" i="105" s="1"/>
  <c r="G936" i="105" s="1"/>
  <c r="G934" i="105"/>
  <c r="F934" i="105"/>
  <c r="F933" i="105"/>
  <c r="G933" i="105" s="1"/>
  <c r="F929" i="105"/>
  <c r="G929" i="105" s="1"/>
  <c r="E924" i="105"/>
  <c r="D924" i="105"/>
  <c r="F924" i="105" s="1"/>
  <c r="G924" i="105" s="1"/>
  <c r="F923" i="105"/>
  <c r="G923" i="105" s="1"/>
  <c r="G922" i="105"/>
  <c r="F922" i="105"/>
  <c r="F920" i="105"/>
  <c r="G920" i="105" s="1"/>
  <c r="F919" i="105"/>
  <c r="G919" i="105" s="1"/>
  <c r="F918" i="105"/>
  <c r="G918" i="105" s="1"/>
  <c r="F917" i="105"/>
  <c r="G917" i="105" s="1"/>
  <c r="F915" i="105"/>
  <c r="G915" i="105" s="1"/>
  <c r="G913" i="105"/>
  <c r="F913" i="105"/>
  <c r="F911" i="105"/>
  <c r="G911" i="105" s="1"/>
  <c r="D909" i="105"/>
  <c r="G908" i="105"/>
  <c r="F908" i="105"/>
  <c r="F907" i="105"/>
  <c r="G907" i="105" s="1"/>
  <c r="F906" i="105"/>
  <c r="G906" i="105" s="1"/>
  <c r="F905" i="105"/>
  <c r="G905" i="105" s="1"/>
  <c r="F904" i="105"/>
  <c r="G904" i="105" s="1"/>
  <c r="E903" i="105"/>
  <c r="E909" i="105" s="1"/>
  <c r="D903" i="105"/>
  <c r="F900" i="105"/>
  <c r="G900" i="105" s="1"/>
  <c r="G897" i="105"/>
  <c r="F897" i="105"/>
  <c r="E894" i="105"/>
  <c r="E902" i="105" s="1"/>
  <c r="E910" i="105" s="1"/>
  <c r="E916" i="105" s="1"/>
  <c r="E921" i="105" s="1"/>
  <c r="E925" i="105" s="1"/>
  <c r="D894" i="105"/>
  <c r="D902" i="105" s="1"/>
  <c r="F893" i="105"/>
  <c r="G893" i="105" s="1"/>
  <c r="F892" i="105"/>
  <c r="G892" i="105" s="1"/>
  <c r="F891" i="105"/>
  <c r="G891" i="105" s="1"/>
  <c r="G890" i="105"/>
  <c r="F890" i="105"/>
  <c r="F889" i="105"/>
  <c r="G889" i="105" s="1"/>
  <c r="G887" i="105"/>
  <c r="F887" i="105"/>
  <c r="F886" i="105"/>
  <c r="G886" i="105" s="1"/>
  <c r="F885" i="105"/>
  <c r="G885" i="105" s="1"/>
  <c r="F884" i="105"/>
  <c r="G884" i="105" s="1"/>
  <c r="G879" i="105"/>
  <c r="F879" i="105"/>
  <c r="F878" i="105"/>
  <c r="G878" i="105" s="1"/>
  <c r="G877" i="105"/>
  <c r="F877" i="105"/>
  <c r="F876" i="105"/>
  <c r="G876" i="105" s="1"/>
  <c r="E873" i="105"/>
  <c r="F873" i="105" s="1"/>
  <c r="G873" i="105" s="1"/>
  <c r="D873" i="105"/>
  <c r="F871" i="105"/>
  <c r="G871" i="105" s="1"/>
  <c r="F869" i="105"/>
  <c r="G869" i="105" s="1"/>
  <c r="F868" i="105"/>
  <c r="G868" i="105" s="1"/>
  <c r="F867" i="105"/>
  <c r="G867" i="105" s="1"/>
  <c r="E863" i="105"/>
  <c r="D863" i="105"/>
  <c r="F863" i="105" s="1"/>
  <c r="G863" i="105" s="1"/>
  <c r="F861" i="105"/>
  <c r="G861" i="105" s="1"/>
  <c r="F860" i="105"/>
  <c r="G860" i="105" s="1"/>
  <c r="G856" i="105"/>
  <c r="F856" i="105"/>
  <c r="E851" i="105"/>
  <c r="D851" i="105"/>
  <c r="F850" i="105"/>
  <c r="G850" i="105" s="1"/>
  <c r="F849" i="105"/>
  <c r="G849" i="105" s="1"/>
  <c r="F847" i="105"/>
  <c r="G847" i="105" s="1"/>
  <c r="G846" i="105"/>
  <c r="F846" i="105"/>
  <c r="F845" i="105"/>
  <c r="G845" i="105" s="1"/>
  <c r="F844" i="105"/>
  <c r="G844" i="105" s="1"/>
  <c r="F842" i="105"/>
  <c r="G842" i="105" s="1"/>
  <c r="F840" i="105"/>
  <c r="G840" i="105" s="1"/>
  <c r="F838" i="105"/>
  <c r="G838" i="105" s="1"/>
  <c r="G835" i="105"/>
  <c r="F835" i="105"/>
  <c r="F834" i="105"/>
  <c r="G834" i="105" s="1"/>
  <c r="F833" i="105"/>
  <c r="G833" i="105" s="1"/>
  <c r="F832" i="105"/>
  <c r="G832" i="105" s="1"/>
  <c r="F831" i="105"/>
  <c r="G831" i="105" s="1"/>
  <c r="E830" i="105"/>
  <c r="E836" i="105" s="1"/>
  <c r="D830" i="105"/>
  <c r="F827" i="105"/>
  <c r="G827" i="105" s="1"/>
  <c r="F824" i="105"/>
  <c r="G824" i="105" s="1"/>
  <c r="E821" i="105"/>
  <c r="E829" i="105" s="1"/>
  <c r="D821" i="105"/>
  <c r="D829" i="105" s="1"/>
  <c r="F820" i="105"/>
  <c r="G820" i="105" s="1"/>
  <c r="F819" i="105"/>
  <c r="G819" i="105" s="1"/>
  <c r="F818" i="105"/>
  <c r="G818" i="105" s="1"/>
  <c r="F817" i="105"/>
  <c r="G817" i="105" s="1"/>
  <c r="F816" i="105"/>
  <c r="G816" i="105" s="1"/>
  <c r="F814" i="105"/>
  <c r="G814" i="105" s="1"/>
  <c r="F813" i="105"/>
  <c r="G813" i="105" s="1"/>
  <c r="G812" i="105"/>
  <c r="F812" i="105"/>
  <c r="F811" i="105"/>
  <c r="G811" i="105" s="1"/>
  <c r="F806" i="105"/>
  <c r="G806" i="105" s="1"/>
  <c r="F805" i="105"/>
  <c r="G805" i="105" s="1"/>
  <c r="F804" i="105"/>
  <c r="G804" i="105" s="1"/>
  <c r="F803" i="105"/>
  <c r="G803" i="105" s="1"/>
  <c r="E800" i="105"/>
  <c r="D800" i="105"/>
  <c r="G798" i="105"/>
  <c r="F798" i="105"/>
  <c r="F796" i="105"/>
  <c r="G796" i="105" s="1"/>
  <c r="F795" i="105"/>
  <c r="G795" i="105" s="1"/>
  <c r="F794" i="105"/>
  <c r="G794" i="105" s="1"/>
  <c r="E790" i="105"/>
  <c r="D790" i="105"/>
  <c r="F790" i="105" s="1"/>
  <c r="G790" i="105" s="1"/>
  <c r="F788" i="105"/>
  <c r="G788" i="105" s="1"/>
  <c r="F787" i="105"/>
  <c r="G787" i="105" s="1"/>
  <c r="F783" i="105"/>
  <c r="G783" i="105" s="1"/>
  <c r="E778" i="105"/>
  <c r="D778" i="105"/>
  <c r="F778" i="105" s="1"/>
  <c r="G778" i="105" s="1"/>
  <c r="F777" i="105"/>
  <c r="G777" i="105" s="1"/>
  <c r="F776" i="105"/>
  <c r="G776" i="105" s="1"/>
  <c r="F774" i="105"/>
  <c r="G774" i="105" s="1"/>
  <c r="G773" i="105"/>
  <c r="F773" i="105"/>
  <c r="F772" i="105"/>
  <c r="G772" i="105" s="1"/>
  <c r="F771" i="105"/>
  <c r="G771" i="105" s="1"/>
  <c r="F769" i="105"/>
  <c r="G769" i="105" s="1"/>
  <c r="F767" i="105"/>
  <c r="G767" i="105" s="1"/>
  <c r="F765" i="105"/>
  <c r="G765" i="105" s="1"/>
  <c r="F762" i="105"/>
  <c r="G762" i="105" s="1"/>
  <c r="F761" i="105"/>
  <c r="G761" i="105" s="1"/>
  <c r="F760" i="105"/>
  <c r="G760" i="105" s="1"/>
  <c r="F759" i="105"/>
  <c r="G759" i="105" s="1"/>
  <c r="F758" i="105"/>
  <c r="G758" i="105" s="1"/>
  <c r="E757" i="105"/>
  <c r="E763" i="105" s="1"/>
  <c r="D757" i="105"/>
  <c r="D763" i="105" s="1"/>
  <c r="F754" i="105"/>
  <c r="G754" i="105" s="1"/>
  <c r="G751" i="105"/>
  <c r="F751" i="105"/>
  <c r="E748" i="105"/>
  <c r="E756" i="105" s="1"/>
  <c r="D748" i="105"/>
  <c r="F747" i="105"/>
  <c r="G747" i="105" s="1"/>
  <c r="F746" i="105"/>
  <c r="G746" i="105" s="1"/>
  <c r="F745" i="105"/>
  <c r="G745" i="105" s="1"/>
  <c r="F744" i="105"/>
  <c r="G744" i="105" s="1"/>
  <c r="F743" i="105"/>
  <c r="G743" i="105" s="1"/>
  <c r="F741" i="105"/>
  <c r="G741" i="105" s="1"/>
  <c r="F740" i="105"/>
  <c r="G740" i="105" s="1"/>
  <c r="F739" i="105"/>
  <c r="G739" i="105" s="1"/>
  <c r="F738" i="105"/>
  <c r="G738" i="105" s="1"/>
  <c r="F733" i="105"/>
  <c r="G733" i="105" s="1"/>
  <c r="F732" i="105"/>
  <c r="G732" i="105" s="1"/>
  <c r="F731" i="105"/>
  <c r="G731" i="105" s="1"/>
  <c r="F730" i="105"/>
  <c r="G730" i="105" s="1"/>
  <c r="E727" i="105"/>
  <c r="D727" i="105"/>
  <c r="F727" i="105" s="1"/>
  <c r="G727" i="105" s="1"/>
  <c r="G725" i="105"/>
  <c r="F725" i="105"/>
  <c r="F723" i="105"/>
  <c r="G723" i="105" s="1"/>
  <c r="F722" i="105"/>
  <c r="G722" i="105" s="1"/>
  <c r="F721" i="105"/>
  <c r="G721" i="105" s="1"/>
  <c r="F717" i="105"/>
  <c r="G717" i="105" s="1"/>
  <c r="E717" i="105"/>
  <c r="D717" i="105"/>
  <c r="F715" i="105"/>
  <c r="G715" i="105" s="1"/>
  <c r="F714" i="105"/>
  <c r="G714" i="105" s="1"/>
  <c r="F710" i="105"/>
  <c r="G710" i="105" s="1"/>
  <c r="E705" i="105"/>
  <c r="D705" i="105"/>
  <c r="F705" i="105" s="1"/>
  <c r="G705" i="105" s="1"/>
  <c r="F704" i="105"/>
  <c r="G704" i="105" s="1"/>
  <c r="F703" i="105"/>
  <c r="G703" i="105" s="1"/>
  <c r="F701" i="105"/>
  <c r="G701" i="105" s="1"/>
  <c r="F700" i="105"/>
  <c r="G700" i="105" s="1"/>
  <c r="F699" i="105"/>
  <c r="G699" i="105" s="1"/>
  <c r="G698" i="105"/>
  <c r="F698" i="105"/>
  <c r="F696" i="105"/>
  <c r="G696" i="105" s="1"/>
  <c r="F694" i="105"/>
  <c r="G694" i="105" s="1"/>
  <c r="F692" i="105"/>
  <c r="G692" i="105" s="1"/>
  <c r="F689" i="105"/>
  <c r="G689" i="105" s="1"/>
  <c r="F688" i="105"/>
  <c r="G688" i="105" s="1"/>
  <c r="F687" i="105"/>
  <c r="G687" i="105" s="1"/>
  <c r="F686" i="105"/>
  <c r="G686" i="105" s="1"/>
  <c r="F685" i="105"/>
  <c r="G685" i="105" s="1"/>
  <c r="E684" i="105"/>
  <c r="E690" i="105" s="1"/>
  <c r="D684" i="105"/>
  <c r="E683" i="105"/>
  <c r="E691" i="105" s="1"/>
  <c r="E697" i="105" s="1"/>
  <c r="E702" i="105" s="1"/>
  <c r="E706" i="105" s="1"/>
  <c r="D683" i="105"/>
  <c r="F681" i="105"/>
  <c r="G681" i="105" s="1"/>
  <c r="F678" i="105"/>
  <c r="G678" i="105" s="1"/>
  <c r="F675" i="105"/>
  <c r="G675" i="105" s="1"/>
  <c r="E675" i="105"/>
  <c r="D675" i="105"/>
  <c r="F674" i="105"/>
  <c r="G674" i="105" s="1"/>
  <c r="G673" i="105"/>
  <c r="F673" i="105"/>
  <c r="F672" i="105"/>
  <c r="G672" i="105" s="1"/>
  <c r="F671" i="105"/>
  <c r="G671" i="105" s="1"/>
  <c r="F670" i="105"/>
  <c r="G670" i="105" s="1"/>
  <c r="F668" i="105"/>
  <c r="G668" i="105" s="1"/>
  <c r="F667" i="105"/>
  <c r="G667" i="105" s="1"/>
  <c r="G666" i="105"/>
  <c r="F666" i="105"/>
  <c r="F665" i="105"/>
  <c r="G665" i="105" s="1"/>
  <c r="F660" i="105"/>
  <c r="G660" i="105" s="1"/>
  <c r="F659" i="105"/>
  <c r="G659" i="105" s="1"/>
  <c r="F658" i="105"/>
  <c r="G658" i="105" s="1"/>
  <c r="F657" i="105"/>
  <c r="G657" i="105" s="1"/>
  <c r="E654" i="105"/>
  <c r="D654" i="105"/>
  <c r="F654" i="105" s="1"/>
  <c r="G654" i="105" s="1"/>
  <c r="F652" i="105"/>
  <c r="G652" i="105" s="1"/>
  <c r="G650" i="105"/>
  <c r="F650" i="105"/>
  <c r="F649" i="105"/>
  <c r="G649" i="105" s="1"/>
  <c r="F648" i="105"/>
  <c r="G648" i="105" s="1"/>
  <c r="E644" i="105"/>
  <c r="D644" i="105"/>
  <c r="F644" i="105" s="1"/>
  <c r="G644" i="105" s="1"/>
  <c r="F642" i="105"/>
  <c r="G642" i="105" s="1"/>
  <c r="F641" i="105"/>
  <c r="G641" i="105" s="1"/>
  <c r="F637" i="105"/>
  <c r="G637" i="105" s="1"/>
  <c r="E632" i="105"/>
  <c r="D632" i="105"/>
  <c r="G631" i="105"/>
  <c r="F631" i="105"/>
  <c r="F630" i="105"/>
  <c r="G630" i="105" s="1"/>
  <c r="F628" i="105"/>
  <c r="G628" i="105" s="1"/>
  <c r="F627" i="105"/>
  <c r="G627" i="105" s="1"/>
  <c r="G626" i="105"/>
  <c r="F626" i="105"/>
  <c r="F625" i="105"/>
  <c r="G625" i="105" s="1"/>
  <c r="G623" i="105"/>
  <c r="F623" i="105"/>
  <c r="F621" i="105"/>
  <c r="G621" i="105" s="1"/>
  <c r="F619" i="105"/>
  <c r="G619" i="105" s="1"/>
  <c r="F616" i="105"/>
  <c r="G616" i="105" s="1"/>
  <c r="G615" i="105"/>
  <c r="F615" i="105"/>
  <c r="F614" i="105"/>
  <c r="G614" i="105" s="1"/>
  <c r="F613" i="105"/>
  <c r="G613" i="105" s="1"/>
  <c r="F612" i="105"/>
  <c r="G612" i="105" s="1"/>
  <c r="E611" i="105"/>
  <c r="E617" i="105" s="1"/>
  <c r="D611" i="105"/>
  <c r="D617" i="105" s="1"/>
  <c r="G608" i="105"/>
  <c r="F608" i="105"/>
  <c r="F605" i="105"/>
  <c r="G605" i="105" s="1"/>
  <c r="E602" i="105"/>
  <c r="E610" i="105" s="1"/>
  <c r="D602" i="105"/>
  <c r="F602" i="105" s="1"/>
  <c r="G602" i="105" s="1"/>
  <c r="G601" i="105"/>
  <c r="F601" i="105"/>
  <c r="F600" i="105"/>
  <c r="G600" i="105" s="1"/>
  <c r="G599" i="105"/>
  <c r="F599" i="105"/>
  <c r="F598" i="105"/>
  <c r="G598" i="105" s="1"/>
  <c r="F597" i="105"/>
  <c r="G597" i="105" s="1"/>
  <c r="F595" i="105"/>
  <c r="G595" i="105" s="1"/>
  <c r="G594" i="105"/>
  <c r="F594" i="105"/>
  <c r="F593" i="105"/>
  <c r="G593" i="105" s="1"/>
  <c r="G592" i="105"/>
  <c r="F592" i="105"/>
  <c r="F587" i="105"/>
  <c r="G587" i="105" s="1"/>
  <c r="F586" i="105"/>
  <c r="G586" i="105" s="1"/>
  <c r="F585" i="105"/>
  <c r="G585" i="105" s="1"/>
  <c r="F584" i="105"/>
  <c r="G584" i="105" s="1"/>
  <c r="E581" i="105"/>
  <c r="F581" i="105" s="1"/>
  <c r="G581" i="105" s="1"/>
  <c r="D581" i="105"/>
  <c r="F579" i="105"/>
  <c r="G579" i="105" s="1"/>
  <c r="F577" i="105"/>
  <c r="G577" i="105" s="1"/>
  <c r="F576" i="105"/>
  <c r="G576" i="105" s="1"/>
  <c r="G575" i="105"/>
  <c r="F575" i="105"/>
  <c r="F571" i="105"/>
  <c r="G571" i="105" s="1"/>
  <c r="E571" i="105"/>
  <c r="D571" i="105"/>
  <c r="F569" i="105"/>
  <c r="G569" i="105" s="1"/>
  <c r="G568" i="105"/>
  <c r="F568" i="105"/>
  <c r="F564" i="105"/>
  <c r="G564" i="105" s="1"/>
  <c r="E559" i="105"/>
  <c r="D559" i="105"/>
  <c r="F559" i="105" s="1"/>
  <c r="G559" i="105" s="1"/>
  <c r="F558" i="105"/>
  <c r="G558" i="105" s="1"/>
  <c r="F557" i="105"/>
  <c r="G557" i="105" s="1"/>
  <c r="G555" i="105"/>
  <c r="F555" i="105"/>
  <c r="F554" i="105"/>
  <c r="G554" i="105" s="1"/>
  <c r="G553" i="105"/>
  <c r="F553" i="105"/>
  <c r="F552" i="105"/>
  <c r="G552" i="105" s="1"/>
  <c r="F550" i="105"/>
  <c r="G550" i="105" s="1"/>
  <c r="F548" i="105"/>
  <c r="G548" i="105" s="1"/>
  <c r="F546" i="105"/>
  <c r="G546" i="105" s="1"/>
  <c r="F543" i="105"/>
  <c r="G543" i="105" s="1"/>
  <c r="F542" i="105"/>
  <c r="G542" i="105" s="1"/>
  <c r="F541" i="105"/>
  <c r="G541" i="105" s="1"/>
  <c r="G540" i="105"/>
  <c r="F540" i="105"/>
  <c r="F539" i="105"/>
  <c r="G539" i="105" s="1"/>
  <c r="E538" i="105"/>
  <c r="E544" i="105" s="1"/>
  <c r="D538" i="105"/>
  <c r="D544" i="105" s="1"/>
  <c r="F535" i="105"/>
  <c r="G535" i="105" s="1"/>
  <c r="F532" i="105"/>
  <c r="G532" i="105" s="1"/>
  <c r="E529" i="105"/>
  <c r="E537" i="105" s="1"/>
  <c r="E545" i="105" s="1"/>
  <c r="E551" i="105" s="1"/>
  <c r="E556" i="105" s="1"/>
  <c r="E560" i="105" s="1"/>
  <c r="D529" i="105"/>
  <c r="G528" i="105"/>
  <c r="F528" i="105"/>
  <c r="F527" i="105"/>
  <c r="G527" i="105" s="1"/>
  <c r="F526" i="105"/>
  <c r="G526" i="105" s="1"/>
  <c r="F525" i="105"/>
  <c r="G525" i="105" s="1"/>
  <c r="G524" i="105"/>
  <c r="F524" i="105"/>
  <c r="F522" i="105"/>
  <c r="G522" i="105" s="1"/>
  <c r="G521" i="105"/>
  <c r="F521" i="105"/>
  <c r="F520" i="105"/>
  <c r="G520" i="105" s="1"/>
  <c r="F519" i="105"/>
  <c r="G519" i="105" s="1"/>
  <c r="F514" i="105"/>
  <c r="G514" i="105" s="1"/>
  <c r="F513" i="105"/>
  <c r="G513" i="105" s="1"/>
  <c r="F512" i="105"/>
  <c r="G512" i="105" s="1"/>
  <c r="G511" i="105"/>
  <c r="F511" i="105"/>
  <c r="F508" i="105"/>
  <c r="G508" i="105" s="1"/>
  <c r="E508" i="105"/>
  <c r="D508" i="105"/>
  <c r="F506" i="105"/>
  <c r="G506" i="105" s="1"/>
  <c r="G504" i="105"/>
  <c r="F504" i="105"/>
  <c r="F503" i="105"/>
  <c r="G503" i="105" s="1"/>
  <c r="F502" i="105"/>
  <c r="G502" i="105" s="1"/>
  <c r="F498" i="105"/>
  <c r="G498" i="105" s="1"/>
  <c r="E498" i="105"/>
  <c r="D498" i="105"/>
  <c r="F496" i="105"/>
  <c r="G496" i="105" s="1"/>
  <c r="G495" i="105"/>
  <c r="F495" i="105"/>
  <c r="F491" i="105"/>
  <c r="G491" i="105" s="1"/>
  <c r="E486" i="105"/>
  <c r="D486" i="105"/>
  <c r="F486" i="105" s="1"/>
  <c r="G486" i="105" s="1"/>
  <c r="G485" i="105"/>
  <c r="F485" i="105"/>
  <c r="F484" i="105"/>
  <c r="G484" i="105" s="1"/>
  <c r="G482" i="105"/>
  <c r="F482" i="105"/>
  <c r="F481" i="105"/>
  <c r="G481" i="105" s="1"/>
  <c r="F480" i="105"/>
  <c r="G480" i="105" s="1"/>
  <c r="F479" i="105"/>
  <c r="G479" i="105" s="1"/>
  <c r="F477" i="105"/>
  <c r="G477" i="105" s="1"/>
  <c r="F475" i="105"/>
  <c r="G475" i="105" s="1"/>
  <c r="G473" i="105"/>
  <c r="F473" i="105"/>
  <c r="F470" i="105"/>
  <c r="G470" i="105" s="1"/>
  <c r="G469" i="105"/>
  <c r="F469" i="105"/>
  <c r="F468" i="105"/>
  <c r="G468" i="105" s="1"/>
  <c r="F467" i="105"/>
  <c r="G467" i="105" s="1"/>
  <c r="F466" i="105"/>
  <c r="G466" i="105" s="1"/>
  <c r="E465" i="105"/>
  <c r="E471" i="105" s="1"/>
  <c r="D465" i="105"/>
  <c r="D471" i="105" s="1"/>
  <c r="G462" i="105"/>
  <c r="F462" i="105"/>
  <c r="F459" i="105"/>
  <c r="G459" i="105" s="1"/>
  <c r="E456" i="105"/>
  <c r="E464" i="105" s="1"/>
  <c r="D456" i="105"/>
  <c r="F456" i="105" s="1"/>
  <c r="G456" i="105" s="1"/>
  <c r="F455" i="105"/>
  <c r="G455" i="105" s="1"/>
  <c r="F454" i="105"/>
  <c r="G454" i="105" s="1"/>
  <c r="F453" i="105"/>
  <c r="G453" i="105" s="1"/>
  <c r="F452" i="105"/>
  <c r="G452" i="105" s="1"/>
  <c r="G451" i="105"/>
  <c r="F451" i="105"/>
  <c r="F449" i="105"/>
  <c r="G449" i="105" s="1"/>
  <c r="F448" i="105"/>
  <c r="G448" i="105" s="1"/>
  <c r="F447" i="105"/>
  <c r="G447" i="105" s="1"/>
  <c r="F446" i="105"/>
  <c r="G446" i="105" s="1"/>
  <c r="F441" i="105"/>
  <c r="G441" i="105" s="1"/>
  <c r="F440" i="105"/>
  <c r="G440" i="105" s="1"/>
  <c r="F439" i="105"/>
  <c r="G439" i="105" s="1"/>
  <c r="G438" i="105"/>
  <c r="F438" i="105"/>
  <c r="F435" i="105"/>
  <c r="G435" i="105" s="1"/>
  <c r="E435" i="105"/>
  <c r="D435" i="105"/>
  <c r="F433" i="105"/>
  <c r="G433" i="105" s="1"/>
  <c r="G431" i="105"/>
  <c r="F431" i="105"/>
  <c r="F430" i="105"/>
  <c r="G430" i="105" s="1"/>
  <c r="F429" i="105"/>
  <c r="G429" i="105" s="1"/>
  <c r="F425" i="105"/>
  <c r="G425" i="105" s="1"/>
  <c r="E425" i="105"/>
  <c r="D425" i="105"/>
  <c r="F423" i="105"/>
  <c r="G423" i="105" s="1"/>
  <c r="G422" i="105"/>
  <c r="F422" i="105"/>
  <c r="F418" i="105"/>
  <c r="G418" i="105" s="1"/>
  <c r="E413" i="105"/>
  <c r="D413" i="105"/>
  <c r="G412" i="105"/>
  <c r="F412" i="105"/>
  <c r="F411" i="105"/>
  <c r="G411" i="105" s="1"/>
  <c r="G409" i="105"/>
  <c r="F409" i="105"/>
  <c r="F408" i="105"/>
  <c r="G408" i="105" s="1"/>
  <c r="G407" i="105"/>
  <c r="F407" i="105"/>
  <c r="F406" i="105"/>
  <c r="G406" i="105" s="1"/>
  <c r="F404" i="105"/>
  <c r="G404" i="105" s="1"/>
  <c r="F402" i="105"/>
  <c r="G402" i="105" s="1"/>
  <c r="G400" i="105"/>
  <c r="F400" i="105"/>
  <c r="F397" i="105"/>
  <c r="G397" i="105" s="1"/>
  <c r="G396" i="105"/>
  <c r="F396" i="105"/>
  <c r="F395" i="105"/>
  <c r="G395" i="105" s="1"/>
  <c r="F394" i="105"/>
  <c r="G394" i="105" s="1"/>
  <c r="F393" i="105"/>
  <c r="G393" i="105" s="1"/>
  <c r="E392" i="105"/>
  <c r="E398" i="105" s="1"/>
  <c r="D392" i="105"/>
  <c r="D398" i="105" s="1"/>
  <c r="G389" i="105"/>
  <c r="F389" i="105"/>
  <c r="F386" i="105"/>
  <c r="G386" i="105" s="1"/>
  <c r="E383" i="105"/>
  <c r="E391" i="105" s="1"/>
  <c r="D383" i="105"/>
  <c r="F383" i="105" s="1"/>
  <c r="G383" i="105" s="1"/>
  <c r="F382" i="105"/>
  <c r="G382" i="105" s="1"/>
  <c r="F381" i="105"/>
  <c r="G381" i="105" s="1"/>
  <c r="G380" i="105"/>
  <c r="F380" i="105"/>
  <c r="F379" i="105"/>
  <c r="G379" i="105" s="1"/>
  <c r="F378" i="105"/>
  <c r="G378" i="105" s="1"/>
  <c r="F376" i="105"/>
  <c r="G376" i="105" s="1"/>
  <c r="F375" i="105"/>
  <c r="G375" i="105" s="1"/>
  <c r="F374" i="105"/>
  <c r="G374" i="105" s="1"/>
  <c r="F373" i="105"/>
  <c r="G373" i="105" s="1"/>
  <c r="F368" i="105"/>
  <c r="G368" i="105" s="1"/>
  <c r="G367" i="105"/>
  <c r="F367" i="105"/>
  <c r="F366" i="105"/>
  <c r="G366" i="105" s="1"/>
  <c r="F365" i="105"/>
  <c r="G365" i="105" s="1"/>
  <c r="E362" i="105"/>
  <c r="D362" i="105"/>
  <c r="F360" i="105"/>
  <c r="G360" i="105" s="1"/>
  <c r="F358" i="105"/>
  <c r="G358" i="105" s="1"/>
  <c r="F357" i="105"/>
  <c r="G357" i="105" s="1"/>
  <c r="G356" i="105"/>
  <c r="F356" i="105"/>
  <c r="E352" i="105"/>
  <c r="D352" i="105"/>
  <c r="F352" i="105" s="1"/>
  <c r="G352" i="105" s="1"/>
  <c r="F350" i="105"/>
  <c r="G350" i="105" s="1"/>
  <c r="F349" i="105"/>
  <c r="G349" i="105" s="1"/>
  <c r="F345" i="105"/>
  <c r="G345" i="105" s="1"/>
  <c r="E340" i="105"/>
  <c r="D340" i="105"/>
  <c r="F340" i="105" s="1"/>
  <c r="G340" i="105" s="1"/>
  <c r="G339" i="105"/>
  <c r="F339" i="105"/>
  <c r="F338" i="105"/>
  <c r="G338" i="105" s="1"/>
  <c r="F336" i="105"/>
  <c r="G336" i="105" s="1"/>
  <c r="F335" i="105"/>
  <c r="G335" i="105" s="1"/>
  <c r="F334" i="105"/>
  <c r="G334" i="105" s="1"/>
  <c r="F333" i="105"/>
  <c r="G333" i="105" s="1"/>
  <c r="G331" i="105"/>
  <c r="F331" i="105"/>
  <c r="F329" i="105"/>
  <c r="G329" i="105" s="1"/>
  <c r="F327" i="105"/>
  <c r="G327" i="105" s="1"/>
  <c r="F324" i="105"/>
  <c r="G324" i="105" s="1"/>
  <c r="F323" i="105"/>
  <c r="G323" i="105" s="1"/>
  <c r="F322" i="105"/>
  <c r="G322" i="105" s="1"/>
  <c r="G321" i="105"/>
  <c r="F321" i="105"/>
  <c r="F320" i="105"/>
  <c r="G320" i="105" s="1"/>
  <c r="E319" i="105"/>
  <c r="E325" i="105" s="1"/>
  <c r="D319" i="105"/>
  <c r="D325" i="105" s="1"/>
  <c r="F325" i="105" s="1"/>
  <c r="G325" i="105" s="1"/>
  <c r="F316" i="105"/>
  <c r="G316" i="105" s="1"/>
  <c r="F313" i="105"/>
  <c r="G313" i="105" s="1"/>
  <c r="E310" i="105"/>
  <c r="E318" i="105" s="1"/>
  <c r="E326" i="105" s="1"/>
  <c r="E332" i="105" s="1"/>
  <c r="E337" i="105" s="1"/>
  <c r="E341" i="105" s="1"/>
  <c r="D310" i="105"/>
  <c r="G309" i="105"/>
  <c r="F309" i="105"/>
  <c r="F308" i="105"/>
  <c r="G308" i="105" s="1"/>
  <c r="F307" i="105"/>
  <c r="G307" i="105" s="1"/>
  <c r="F306" i="105"/>
  <c r="G306" i="105" s="1"/>
  <c r="G305" i="105"/>
  <c r="F305" i="105"/>
  <c r="F303" i="105"/>
  <c r="G303" i="105" s="1"/>
  <c r="F302" i="105"/>
  <c r="G302" i="105" s="1"/>
  <c r="F301" i="105"/>
  <c r="G301" i="105" s="1"/>
  <c r="G300" i="105"/>
  <c r="F300" i="105"/>
  <c r="F295" i="105"/>
  <c r="G295" i="105" s="1"/>
  <c r="G294" i="105"/>
  <c r="F294" i="105"/>
  <c r="F293" i="105"/>
  <c r="G293" i="105" s="1"/>
  <c r="G292" i="105"/>
  <c r="F292" i="105"/>
  <c r="E289" i="105"/>
  <c r="D289" i="105"/>
  <c r="F289" i="105" s="1"/>
  <c r="G289" i="105" s="1"/>
  <c r="F287" i="105"/>
  <c r="G287" i="105" s="1"/>
  <c r="G285" i="105"/>
  <c r="F285" i="105"/>
  <c r="F284" i="105"/>
  <c r="G284" i="105" s="1"/>
  <c r="G283" i="105"/>
  <c r="F283" i="105"/>
  <c r="E279" i="105"/>
  <c r="D279" i="105"/>
  <c r="F279" i="105" s="1"/>
  <c r="G279" i="105" s="1"/>
  <c r="F277" i="105"/>
  <c r="G277" i="105" s="1"/>
  <c r="F276" i="105"/>
  <c r="G276" i="105" s="1"/>
  <c r="F272" i="105"/>
  <c r="G272" i="105" s="1"/>
  <c r="E267" i="105"/>
  <c r="D267" i="105"/>
  <c r="F266" i="105"/>
  <c r="G266" i="105" s="1"/>
  <c r="F265" i="105"/>
  <c r="G265" i="105" s="1"/>
  <c r="F263" i="105"/>
  <c r="G263" i="105" s="1"/>
  <c r="F262" i="105"/>
  <c r="G262" i="105" s="1"/>
  <c r="G261" i="105"/>
  <c r="F261" i="105"/>
  <c r="F260" i="105"/>
  <c r="G260" i="105" s="1"/>
  <c r="F258" i="105"/>
  <c r="G258" i="105" s="1"/>
  <c r="F256" i="105"/>
  <c r="G256" i="105" s="1"/>
  <c r="G254" i="105"/>
  <c r="F254" i="105"/>
  <c r="E252" i="105"/>
  <c r="F251" i="105"/>
  <c r="G251" i="105" s="1"/>
  <c r="G250" i="105"/>
  <c r="F250" i="105"/>
  <c r="F249" i="105"/>
  <c r="G249" i="105" s="1"/>
  <c r="F248" i="105"/>
  <c r="G248" i="105" s="1"/>
  <c r="F247" i="105"/>
  <c r="G247" i="105" s="1"/>
  <c r="E246" i="105"/>
  <c r="D246" i="105"/>
  <c r="D252" i="105" s="1"/>
  <c r="G243" i="105"/>
  <c r="F243" i="105"/>
  <c r="F240" i="105"/>
  <c r="G240" i="105" s="1"/>
  <c r="E237" i="105"/>
  <c r="E245" i="105" s="1"/>
  <c r="D237" i="105"/>
  <c r="F237" i="105" s="1"/>
  <c r="G237" i="105" s="1"/>
  <c r="G236" i="105"/>
  <c r="F236" i="105"/>
  <c r="F235" i="105"/>
  <c r="G235" i="105" s="1"/>
  <c r="G234" i="105"/>
  <c r="F234" i="105"/>
  <c r="F233" i="105"/>
  <c r="G233" i="105" s="1"/>
  <c r="F232" i="105"/>
  <c r="G232" i="105" s="1"/>
  <c r="F230" i="105"/>
  <c r="G230" i="105" s="1"/>
  <c r="G229" i="105"/>
  <c r="F229" i="105"/>
  <c r="F228" i="105"/>
  <c r="G228" i="105" s="1"/>
  <c r="G227" i="105"/>
  <c r="F227" i="105"/>
  <c r="F221" i="105"/>
  <c r="G221" i="105" s="1"/>
  <c r="F220" i="105"/>
  <c r="G220" i="105" s="1"/>
  <c r="F219" i="105"/>
  <c r="G219" i="105" s="1"/>
  <c r="F218" i="105"/>
  <c r="G218" i="105" s="1"/>
  <c r="E215" i="105"/>
  <c r="F215" i="105" s="1"/>
  <c r="G215" i="105" s="1"/>
  <c r="D215" i="105"/>
  <c r="F213" i="105"/>
  <c r="G213" i="105" s="1"/>
  <c r="F211" i="105"/>
  <c r="G211" i="105" s="1"/>
  <c r="F210" i="105"/>
  <c r="G210" i="105" s="1"/>
  <c r="F209" i="105"/>
  <c r="G209" i="105" s="1"/>
  <c r="F205" i="105"/>
  <c r="G205" i="105" s="1"/>
  <c r="E205" i="105"/>
  <c r="D205" i="105"/>
  <c r="F203" i="105"/>
  <c r="G203" i="105" s="1"/>
  <c r="G202" i="105"/>
  <c r="F202" i="105"/>
  <c r="F198" i="105"/>
  <c r="G198" i="105" s="1"/>
  <c r="E193" i="105"/>
  <c r="D193" i="105"/>
  <c r="F193" i="105" s="1"/>
  <c r="G193" i="105" s="1"/>
  <c r="F192" i="105"/>
  <c r="G192" i="105" s="1"/>
  <c r="F191" i="105"/>
  <c r="G191" i="105" s="1"/>
  <c r="G189" i="105"/>
  <c r="F189" i="105"/>
  <c r="F188" i="105"/>
  <c r="G188" i="105" s="1"/>
  <c r="F187" i="105"/>
  <c r="G187" i="105" s="1"/>
  <c r="F186" i="105"/>
  <c r="G186" i="105" s="1"/>
  <c r="G184" i="105"/>
  <c r="F184" i="105"/>
  <c r="F182" i="105"/>
  <c r="G182" i="105" s="1"/>
  <c r="F180" i="105"/>
  <c r="G180" i="105" s="1"/>
  <c r="F177" i="105"/>
  <c r="G177" i="105" s="1"/>
  <c r="F176" i="105"/>
  <c r="G176" i="105" s="1"/>
  <c r="F175" i="105"/>
  <c r="G175" i="105" s="1"/>
  <c r="G174" i="105"/>
  <c r="F174" i="105"/>
  <c r="F173" i="105"/>
  <c r="G173" i="105" s="1"/>
  <c r="E172" i="105"/>
  <c r="E178" i="105" s="1"/>
  <c r="D172" i="105"/>
  <c r="D178" i="105" s="1"/>
  <c r="F169" i="105"/>
  <c r="G169" i="105" s="1"/>
  <c r="F166" i="105"/>
  <c r="G166" i="105" s="1"/>
  <c r="E163" i="105"/>
  <c r="E171" i="105" s="1"/>
  <c r="D163" i="105"/>
  <c r="F162" i="105"/>
  <c r="G162" i="105" s="1"/>
  <c r="F161" i="105"/>
  <c r="G161" i="105" s="1"/>
  <c r="F160" i="105"/>
  <c r="G160" i="105" s="1"/>
  <c r="F159" i="105"/>
  <c r="G159" i="105" s="1"/>
  <c r="G158" i="105"/>
  <c r="F158" i="105"/>
  <c r="F156" i="105"/>
  <c r="G156" i="105" s="1"/>
  <c r="F155" i="105"/>
  <c r="G155" i="105" s="1"/>
  <c r="F154" i="105"/>
  <c r="G154" i="105" s="1"/>
  <c r="G153" i="105"/>
  <c r="F153" i="105"/>
  <c r="F147" i="105"/>
  <c r="G147" i="105" s="1"/>
  <c r="F146" i="105"/>
  <c r="G146" i="105" s="1"/>
  <c r="F145" i="105"/>
  <c r="G145" i="105" s="1"/>
  <c r="G144" i="105"/>
  <c r="F144" i="105"/>
  <c r="E141" i="105"/>
  <c r="F141" i="105" s="1"/>
  <c r="G141" i="105" s="1"/>
  <c r="D141" i="105"/>
  <c r="F139" i="105"/>
  <c r="G139" i="105" s="1"/>
  <c r="F137" i="105"/>
  <c r="G137" i="105" s="1"/>
  <c r="F136" i="105"/>
  <c r="G136" i="105" s="1"/>
  <c r="F135" i="105"/>
  <c r="G135" i="105" s="1"/>
  <c r="E131" i="105"/>
  <c r="F131" i="105" s="1"/>
  <c r="G131" i="105" s="1"/>
  <c r="D131" i="105"/>
  <c r="F129" i="105"/>
  <c r="G129" i="105" s="1"/>
  <c r="F128" i="105"/>
  <c r="G128" i="105" s="1"/>
  <c r="F124" i="105"/>
  <c r="G124" i="105" s="1"/>
  <c r="E119" i="105"/>
  <c r="D119" i="105"/>
  <c r="F119" i="105" s="1"/>
  <c r="G119" i="105" s="1"/>
  <c r="G118" i="105"/>
  <c r="F118" i="105"/>
  <c r="F117" i="105"/>
  <c r="G117" i="105" s="1"/>
  <c r="F115" i="105"/>
  <c r="G115" i="105" s="1"/>
  <c r="F114" i="105"/>
  <c r="G114" i="105" s="1"/>
  <c r="F113" i="105"/>
  <c r="G113" i="105" s="1"/>
  <c r="F112" i="105"/>
  <c r="G112" i="105" s="1"/>
  <c r="F110" i="105"/>
  <c r="G110" i="105" s="1"/>
  <c r="F108" i="105"/>
  <c r="G108" i="105" s="1"/>
  <c r="G106" i="105"/>
  <c r="F106" i="105"/>
  <c r="F103" i="105"/>
  <c r="G103" i="105" s="1"/>
  <c r="G102" i="105"/>
  <c r="F102" i="105"/>
  <c r="F101" i="105"/>
  <c r="G101" i="105" s="1"/>
  <c r="F100" i="105"/>
  <c r="G100" i="105" s="1"/>
  <c r="F99" i="105"/>
  <c r="G99" i="105" s="1"/>
  <c r="E98" i="105"/>
  <c r="E104" i="105" s="1"/>
  <c r="D98" i="105"/>
  <c r="D104" i="105" s="1"/>
  <c r="G95" i="105"/>
  <c r="F95" i="105"/>
  <c r="F92" i="105"/>
  <c r="G92" i="105" s="1"/>
  <c r="E89" i="105"/>
  <c r="E97" i="105" s="1"/>
  <c r="D89" i="105"/>
  <c r="F89" i="105" s="1"/>
  <c r="G89" i="105" s="1"/>
  <c r="F88" i="105"/>
  <c r="G88" i="105" s="1"/>
  <c r="F87" i="105"/>
  <c r="G87" i="105" s="1"/>
  <c r="G86" i="105"/>
  <c r="F86" i="105"/>
  <c r="F85" i="105"/>
  <c r="G85" i="105" s="1"/>
  <c r="F84" i="105"/>
  <c r="G84" i="105" s="1"/>
  <c r="F82" i="105"/>
  <c r="G82" i="105" s="1"/>
  <c r="G81" i="105"/>
  <c r="F81" i="105"/>
  <c r="F80" i="105"/>
  <c r="G80" i="105" s="1"/>
  <c r="F79" i="105"/>
  <c r="G79" i="105" s="1"/>
  <c r="F72" i="105"/>
  <c r="G72" i="105" s="1"/>
  <c r="G71" i="105"/>
  <c r="F71" i="105"/>
  <c r="F70" i="105"/>
  <c r="G70" i="105" s="1"/>
  <c r="G69" i="105"/>
  <c r="F69" i="105"/>
  <c r="E66" i="105"/>
  <c r="D66" i="105"/>
  <c r="F66" i="105" s="1"/>
  <c r="G66" i="105" s="1"/>
  <c r="F64" i="105"/>
  <c r="G64" i="105" s="1"/>
  <c r="F62" i="105"/>
  <c r="G62" i="105" s="1"/>
  <c r="F61" i="105"/>
  <c r="G61" i="105" s="1"/>
  <c r="G60" i="105"/>
  <c r="F60" i="105"/>
  <c r="E56" i="105"/>
  <c r="D56" i="105"/>
  <c r="F56" i="105" s="1"/>
  <c r="G56" i="105" s="1"/>
  <c r="F54" i="105"/>
  <c r="G54" i="105" s="1"/>
  <c r="F53" i="105"/>
  <c r="G53" i="105" s="1"/>
  <c r="F49" i="105"/>
  <c r="G49" i="105" s="1"/>
  <c r="E44" i="105"/>
  <c r="D44" i="105"/>
  <c r="F44" i="105" s="1"/>
  <c r="G44" i="105" s="1"/>
  <c r="F43" i="105"/>
  <c r="G43" i="105" s="1"/>
  <c r="F42" i="105"/>
  <c r="G42" i="105" s="1"/>
  <c r="F40" i="105"/>
  <c r="G40" i="105" s="1"/>
  <c r="F39" i="105"/>
  <c r="G39" i="105" s="1"/>
  <c r="F38" i="105"/>
  <c r="G38" i="105" s="1"/>
  <c r="F37" i="105"/>
  <c r="G37" i="105" s="1"/>
  <c r="G35" i="105"/>
  <c r="F35" i="105"/>
  <c r="F33" i="105"/>
  <c r="G33" i="105" s="1"/>
  <c r="F31" i="105"/>
  <c r="G31" i="105" s="1"/>
  <c r="F28" i="105"/>
  <c r="G28" i="105" s="1"/>
  <c r="G27" i="105"/>
  <c r="F27" i="105"/>
  <c r="F26" i="105"/>
  <c r="G26" i="105" s="1"/>
  <c r="G25" i="105"/>
  <c r="F25" i="105"/>
  <c r="F24" i="105"/>
  <c r="G24" i="105" s="1"/>
  <c r="E23" i="105"/>
  <c r="E29" i="105" s="1"/>
  <c r="D23" i="105"/>
  <c r="D29" i="105" s="1"/>
  <c r="F29" i="105" s="1"/>
  <c r="G29" i="105" s="1"/>
  <c r="G20" i="105"/>
  <c r="F20" i="105"/>
  <c r="F17" i="105"/>
  <c r="G17" i="105" s="1"/>
  <c r="E14" i="105"/>
  <c r="E22" i="105" s="1"/>
  <c r="E30" i="105" s="1"/>
  <c r="E36" i="105" s="1"/>
  <c r="E41" i="105" s="1"/>
  <c r="E45" i="105" s="1"/>
  <c r="D14" i="105"/>
  <c r="G13" i="105"/>
  <c r="F13" i="105"/>
  <c r="F12" i="105"/>
  <c r="G12" i="105" s="1"/>
  <c r="G11" i="105"/>
  <c r="F11" i="105"/>
  <c r="F10" i="105"/>
  <c r="G10" i="105" s="1"/>
  <c r="G9" i="105"/>
  <c r="F9" i="105"/>
  <c r="F7" i="105"/>
  <c r="G7" i="105" s="1"/>
  <c r="F6" i="105"/>
  <c r="G6" i="105" s="1"/>
  <c r="F5" i="105"/>
  <c r="G5" i="105" s="1"/>
  <c r="G4" i="105"/>
  <c r="F4" i="105"/>
  <c r="E1318" i="103"/>
  <c r="D1318" i="103"/>
  <c r="E1317" i="103"/>
  <c r="D1317" i="103"/>
  <c r="E1316" i="103"/>
  <c r="D1316" i="103"/>
  <c r="E1315" i="103"/>
  <c r="D1315" i="103"/>
  <c r="E1310" i="103"/>
  <c r="D1310" i="103"/>
  <c r="E1308" i="103"/>
  <c r="D1308" i="103"/>
  <c r="E1307" i="103"/>
  <c r="D1307" i="103"/>
  <c r="E1306" i="103"/>
  <c r="D1306" i="103"/>
  <c r="E1300" i="103"/>
  <c r="F1300" i="103" s="1"/>
  <c r="G1300" i="103" s="1"/>
  <c r="D1300" i="103"/>
  <c r="F1299" i="103"/>
  <c r="G1299" i="103" s="1"/>
  <c r="E1299" i="103"/>
  <c r="D1299" i="103"/>
  <c r="E1295" i="103"/>
  <c r="D1295" i="103"/>
  <c r="E1289" i="103"/>
  <c r="D1289" i="103"/>
  <c r="E1288" i="103"/>
  <c r="D1288" i="103"/>
  <c r="E1286" i="103"/>
  <c r="D1286" i="103"/>
  <c r="E1285" i="103"/>
  <c r="D1285" i="103"/>
  <c r="E1284" i="103"/>
  <c r="D1284" i="103"/>
  <c r="E1283" i="103"/>
  <c r="D1283" i="103"/>
  <c r="E1281" i="103"/>
  <c r="D1281" i="103"/>
  <c r="E1279" i="103"/>
  <c r="D1279" i="103"/>
  <c r="E1277" i="103"/>
  <c r="D1277" i="103"/>
  <c r="E1274" i="103"/>
  <c r="D1274" i="103"/>
  <c r="E1273" i="103"/>
  <c r="D1273" i="103"/>
  <c r="E1272" i="103"/>
  <c r="D1272" i="103"/>
  <c r="E1271" i="103"/>
  <c r="D1271" i="103"/>
  <c r="E1270" i="103"/>
  <c r="D1270" i="103"/>
  <c r="F1267" i="103"/>
  <c r="G1267" i="103" s="1"/>
  <c r="G1266" i="103"/>
  <c r="F1266" i="103"/>
  <c r="F1265" i="103"/>
  <c r="G1265" i="103" s="1"/>
  <c r="E1263" i="103"/>
  <c r="D1263" i="103"/>
  <c r="E1259" i="103"/>
  <c r="D1259" i="103"/>
  <c r="E1258" i="103"/>
  <c r="D1258" i="103"/>
  <c r="E1257" i="103"/>
  <c r="D1257" i="103"/>
  <c r="E1256" i="103"/>
  <c r="D1256" i="103"/>
  <c r="E1255" i="103"/>
  <c r="D1255" i="103"/>
  <c r="E1253" i="103"/>
  <c r="D1253" i="103"/>
  <c r="E1252" i="103"/>
  <c r="D1252" i="103"/>
  <c r="E1251" i="103"/>
  <c r="D1251" i="103"/>
  <c r="E1250" i="103"/>
  <c r="D1250" i="103"/>
  <c r="F1171" i="103"/>
  <c r="G1171" i="103" s="1"/>
  <c r="F1170" i="103"/>
  <c r="G1170" i="103" s="1"/>
  <c r="F1169" i="103"/>
  <c r="G1169" i="103" s="1"/>
  <c r="F1168" i="103"/>
  <c r="G1168" i="103" s="1"/>
  <c r="E1165" i="103"/>
  <c r="D1165" i="103"/>
  <c r="F1163" i="103"/>
  <c r="G1163" i="103" s="1"/>
  <c r="F1161" i="103"/>
  <c r="G1161" i="103" s="1"/>
  <c r="F1160" i="103"/>
  <c r="G1160" i="103" s="1"/>
  <c r="F1159" i="103"/>
  <c r="G1159" i="103" s="1"/>
  <c r="E1155" i="103"/>
  <c r="D1155" i="103"/>
  <c r="G1153" i="103"/>
  <c r="F1153" i="103"/>
  <c r="F1152" i="103"/>
  <c r="G1152" i="103" s="1"/>
  <c r="F1148" i="103"/>
  <c r="G1148" i="103" s="1"/>
  <c r="E1143" i="103"/>
  <c r="D1143" i="103"/>
  <c r="F1143" i="103" s="1"/>
  <c r="G1143" i="103" s="1"/>
  <c r="F1142" i="103"/>
  <c r="G1142" i="103" s="1"/>
  <c r="F1141" i="103"/>
  <c r="G1141" i="103" s="1"/>
  <c r="F1139" i="103"/>
  <c r="G1139" i="103" s="1"/>
  <c r="F1138" i="103"/>
  <c r="G1138" i="103" s="1"/>
  <c r="F1137" i="103"/>
  <c r="G1137" i="103" s="1"/>
  <c r="F1136" i="103"/>
  <c r="G1136" i="103" s="1"/>
  <c r="F1134" i="103"/>
  <c r="G1134" i="103" s="1"/>
  <c r="G1132" i="103"/>
  <c r="F1132" i="103"/>
  <c r="F1130" i="103"/>
  <c r="G1130" i="103" s="1"/>
  <c r="F1127" i="103"/>
  <c r="G1127" i="103" s="1"/>
  <c r="F1126" i="103"/>
  <c r="G1126" i="103" s="1"/>
  <c r="F1125" i="103"/>
  <c r="G1125" i="103" s="1"/>
  <c r="F1124" i="103"/>
  <c r="G1124" i="103" s="1"/>
  <c r="F1123" i="103"/>
  <c r="G1123" i="103" s="1"/>
  <c r="E1122" i="103"/>
  <c r="E1128" i="103" s="1"/>
  <c r="D1122" i="103"/>
  <c r="G1119" i="103"/>
  <c r="F1119" i="103"/>
  <c r="F1116" i="103"/>
  <c r="G1116" i="103" s="1"/>
  <c r="E1113" i="103"/>
  <c r="E1121" i="103" s="1"/>
  <c r="D1113" i="103"/>
  <c r="G1112" i="103"/>
  <c r="F1112" i="103"/>
  <c r="G1111" i="103"/>
  <c r="F1111" i="103"/>
  <c r="G1110" i="103"/>
  <c r="F1110" i="103"/>
  <c r="G1109" i="103"/>
  <c r="F1109" i="103"/>
  <c r="G1108" i="103"/>
  <c r="F1108" i="103"/>
  <c r="F1106" i="103"/>
  <c r="G1106" i="103" s="1"/>
  <c r="G1105" i="103"/>
  <c r="F1105" i="103"/>
  <c r="F1104" i="103"/>
  <c r="G1104" i="103" s="1"/>
  <c r="F1103" i="103"/>
  <c r="G1103" i="103" s="1"/>
  <c r="F1098" i="103"/>
  <c r="G1098" i="103" s="1"/>
  <c r="F1097" i="103"/>
  <c r="G1097" i="103" s="1"/>
  <c r="F1096" i="103"/>
  <c r="G1096" i="103" s="1"/>
  <c r="F1095" i="103"/>
  <c r="G1095" i="103" s="1"/>
  <c r="E1092" i="103"/>
  <c r="D1092" i="103"/>
  <c r="F1090" i="103"/>
  <c r="G1090" i="103" s="1"/>
  <c r="G1088" i="103"/>
  <c r="F1088" i="103"/>
  <c r="G1087" i="103"/>
  <c r="F1087" i="103"/>
  <c r="G1086" i="103"/>
  <c r="F1086" i="103"/>
  <c r="E1082" i="103"/>
  <c r="D1082" i="103"/>
  <c r="G1080" i="103"/>
  <c r="F1080" i="103"/>
  <c r="G1079" i="103"/>
  <c r="F1079" i="103"/>
  <c r="F1075" i="103"/>
  <c r="G1075" i="103" s="1"/>
  <c r="E1070" i="103"/>
  <c r="D1070" i="103"/>
  <c r="F1069" i="103"/>
  <c r="G1069" i="103" s="1"/>
  <c r="F1068" i="103"/>
  <c r="G1068" i="103" s="1"/>
  <c r="F1066" i="103"/>
  <c r="G1066" i="103" s="1"/>
  <c r="F1065" i="103"/>
  <c r="G1065" i="103" s="1"/>
  <c r="F1064" i="103"/>
  <c r="G1064" i="103" s="1"/>
  <c r="F1063" i="103"/>
  <c r="G1063" i="103" s="1"/>
  <c r="G1061" i="103"/>
  <c r="F1061" i="103"/>
  <c r="F1059" i="103"/>
  <c r="G1059" i="103" s="1"/>
  <c r="F1057" i="103"/>
  <c r="G1057" i="103" s="1"/>
  <c r="F1054" i="103"/>
  <c r="G1054" i="103" s="1"/>
  <c r="F1053" i="103"/>
  <c r="G1053" i="103" s="1"/>
  <c r="F1052" i="103"/>
  <c r="G1052" i="103" s="1"/>
  <c r="F1051" i="103"/>
  <c r="G1051" i="103" s="1"/>
  <c r="F1050" i="103"/>
  <c r="G1050" i="103" s="1"/>
  <c r="E1049" i="103"/>
  <c r="E1055" i="103" s="1"/>
  <c r="D1049" i="103"/>
  <c r="D1055" i="103" s="1"/>
  <c r="F1046" i="103"/>
  <c r="G1046" i="103" s="1"/>
  <c r="G1043" i="103"/>
  <c r="F1043" i="103"/>
  <c r="E1040" i="103"/>
  <c r="E1048" i="103" s="1"/>
  <c r="D1040" i="103"/>
  <c r="D1048" i="103" s="1"/>
  <c r="F1039" i="103"/>
  <c r="G1039" i="103" s="1"/>
  <c r="F1038" i="103"/>
  <c r="G1038" i="103" s="1"/>
  <c r="F1037" i="103"/>
  <c r="G1037" i="103" s="1"/>
  <c r="G1036" i="103"/>
  <c r="F1036" i="103"/>
  <c r="F1035" i="103"/>
  <c r="G1035" i="103" s="1"/>
  <c r="G1033" i="103"/>
  <c r="F1033" i="103"/>
  <c r="F1032" i="103"/>
  <c r="G1032" i="103" s="1"/>
  <c r="G1031" i="103"/>
  <c r="F1031" i="103"/>
  <c r="F1030" i="103"/>
  <c r="G1030" i="103" s="1"/>
  <c r="F1025" i="103"/>
  <c r="G1025" i="103" s="1"/>
  <c r="F1024" i="103"/>
  <c r="G1024" i="103" s="1"/>
  <c r="G1023" i="103"/>
  <c r="F1023" i="103"/>
  <c r="F1022" i="103"/>
  <c r="G1022" i="103" s="1"/>
  <c r="E1019" i="103"/>
  <c r="D1019" i="103"/>
  <c r="F1017" i="103"/>
  <c r="G1017" i="103" s="1"/>
  <c r="F1015" i="103"/>
  <c r="G1015" i="103" s="1"/>
  <c r="F1014" i="103"/>
  <c r="G1014" i="103" s="1"/>
  <c r="G1013" i="103"/>
  <c r="E1009" i="103"/>
  <c r="D1009" i="103"/>
  <c r="G1007" i="103"/>
  <c r="F1007" i="103"/>
  <c r="F1006" i="103"/>
  <c r="G1006" i="103" s="1"/>
  <c r="F1002" i="103"/>
  <c r="G1002" i="103" s="1"/>
  <c r="E997" i="103"/>
  <c r="D997" i="103"/>
  <c r="F996" i="103"/>
  <c r="G996" i="103" s="1"/>
  <c r="F995" i="103"/>
  <c r="G995" i="103" s="1"/>
  <c r="F993" i="103"/>
  <c r="G993" i="103" s="1"/>
  <c r="F992" i="103"/>
  <c r="G992" i="103" s="1"/>
  <c r="F991" i="103"/>
  <c r="G991" i="103" s="1"/>
  <c r="F990" i="103"/>
  <c r="G990" i="103" s="1"/>
  <c r="F988" i="103"/>
  <c r="G988" i="103" s="1"/>
  <c r="G986" i="103"/>
  <c r="F986" i="103"/>
  <c r="F984" i="103"/>
  <c r="G984" i="103" s="1"/>
  <c r="F981" i="103"/>
  <c r="G981" i="103" s="1"/>
  <c r="G980" i="103"/>
  <c r="F980" i="103"/>
  <c r="F979" i="103"/>
  <c r="G979" i="103" s="1"/>
  <c r="F978" i="103"/>
  <c r="G978" i="103" s="1"/>
  <c r="F977" i="103"/>
  <c r="G977" i="103" s="1"/>
  <c r="E976" i="103"/>
  <c r="E982" i="103" s="1"/>
  <c r="D976" i="103"/>
  <c r="G973" i="103"/>
  <c r="F973" i="103"/>
  <c r="F970" i="103"/>
  <c r="G970" i="103" s="1"/>
  <c r="E967" i="103"/>
  <c r="E975" i="103" s="1"/>
  <c r="D967" i="103"/>
  <c r="G966" i="103"/>
  <c r="F966" i="103"/>
  <c r="F965" i="103"/>
  <c r="G965" i="103" s="1"/>
  <c r="G964" i="103"/>
  <c r="F964" i="103"/>
  <c r="G963" i="103"/>
  <c r="F963" i="103"/>
  <c r="G962" i="103"/>
  <c r="F962" i="103"/>
  <c r="F960" i="103"/>
  <c r="G960" i="103" s="1"/>
  <c r="G959" i="103"/>
  <c r="F959" i="103"/>
  <c r="G958" i="103"/>
  <c r="F958" i="103"/>
  <c r="F957" i="103"/>
  <c r="G957" i="103" s="1"/>
  <c r="F952" i="103"/>
  <c r="G952" i="103" s="1"/>
  <c r="F951" i="103"/>
  <c r="G951" i="103" s="1"/>
  <c r="G950" i="103"/>
  <c r="F950" i="103"/>
  <c r="F949" i="103"/>
  <c r="G949" i="103" s="1"/>
  <c r="E946" i="103"/>
  <c r="D946" i="103"/>
  <c r="F944" i="103"/>
  <c r="G944" i="103" s="1"/>
  <c r="F942" i="103"/>
  <c r="G942" i="103" s="1"/>
  <c r="F941" i="103"/>
  <c r="G941" i="103" s="1"/>
  <c r="F940" i="103"/>
  <c r="G940" i="103" s="1"/>
  <c r="E936" i="103"/>
  <c r="D936" i="103"/>
  <c r="G934" i="103"/>
  <c r="F934" i="103"/>
  <c r="G933" i="103"/>
  <c r="F933" i="103"/>
  <c r="F929" i="103"/>
  <c r="G929" i="103" s="1"/>
  <c r="E924" i="103"/>
  <c r="D924" i="103"/>
  <c r="G923" i="103"/>
  <c r="F923" i="103"/>
  <c r="G922" i="103"/>
  <c r="F922" i="103"/>
  <c r="F920" i="103"/>
  <c r="G920" i="103" s="1"/>
  <c r="F919" i="103"/>
  <c r="G919" i="103" s="1"/>
  <c r="F918" i="103"/>
  <c r="G918" i="103" s="1"/>
  <c r="F917" i="103"/>
  <c r="G917" i="103" s="1"/>
  <c r="G915" i="103"/>
  <c r="F915" i="103"/>
  <c r="G913" i="103"/>
  <c r="F913" i="103"/>
  <c r="G911" i="103"/>
  <c r="F911" i="103"/>
  <c r="E909" i="103"/>
  <c r="F908" i="103"/>
  <c r="G908" i="103" s="1"/>
  <c r="F907" i="103"/>
  <c r="G907" i="103" s="1"/>
  <c r="G906" i="103"/>
  <c r="F906" i="103"/>
  <c r="F905" i="103"/>
  <c r="G905" i="103" s="1"/>
  <c r="G904" i="103"/>
  <c r="F904" i="103"/>
  <c r="E903" i="103"/>
  <c r="D903" i="103"/>
  <c r="D909" i="103" s="1"/>
  <c r="G900" i="103"/>
  <c r="F900" i="103"/>
  <c r="G897" i="103"/>
  <c r="F897" i="103"/>
  <c r="E894" i="103"/>
  <c r="E902" i="103" s="1"/>
  <c r="D894" i="103"/>
  <c r="D902" i="103" s="1"/>
  <c r="G893" i="103"/>
  <c r="F893" i="103"/>
  <c r="G892" i="103"/>
  <c r="F892" i="103"/>
  <c r="G891" i="103"/>
  <c r="F891" i="103"/>
  <c r="G890" i="103"/>
  <c r="F890" i="103"/>
  <c r="G889" i="103"/>
  <c r="F889" i="103"/>
  <c r="F887" i="103"/>
  <c r="G887" i="103" s="1"/>
  <c r="G886" i="103"/>
  <c r="F886" i="103"/>
  <c r="G885" i="103"/>
  <c r="F885" i="103"/>
  <c r="G884" i="103"/>
  <c r="F884" i="103"/>
  <c r="F879" i="103"/>
  <c r="G879" i="103" s="1"/>
  <c r="F878" i="103"/>
  <c r="G878" i="103" s="1"/>
  <c r="F877" i="103"/>
  <c r="G877" i="103" s="1"/>
  <c r="F876" i="103"/>
  <c r="G876" i="103" s="1"/>
  <c r="E873" i="103"/>
  <c r="D873" i="103"/>
  <c r="F871" i="103"/>
  <c r="G871" i="103" s="1"/>
  <c r="F869" i="103"/>
  <c r="G869" i="103" s="1"/>
  <c r="F868" i="103"/>
  <c r="G868" i="103" s="1"/>
  <c r="F867" i="103"/>
  <c r="G867" i="103" s="1"/>
  <c r="E863" i="103"/>
  <c r="D863" i="103"/>
  <c r="G861" i="103"/>
  <c r="F861" i="103"/>
  <c r="G860" i="103"/>
  <c r="F860" i="103"/>
  <c r="F856" i="103"/>
  <c r="G856" i="103" s="1"/>
  <c r="E851" i="103"/>
  <c r="D851" i="103"/>
  <c r="G850" i="103"/>
  <c r="F850" i="103"/>
  <c r="G849" i="103"/>
  <c r="F849" i="103"/>
  <c r="F847" i="103"/>
  <c r="G847" i="103" s="1"/>
  <c r="F846" i="103"/>
  <c r="G846" i="103" s="1"/>
  <c r="F845" i="103"/>
  <c r="G845" i="103" s="1"/>
  <c r="F844" i="103"/>
  <c r="G844" i="103" s="1"/>
  <c r="F842" i="103"/>
  <c r="G842" i="103" s="1"/>
  <c r="G840" i="103"/>
  <c r="F840" i="103"/>
  <c r="F838" i="103"/>
  <c r="G838" i="103" s="1"/>
  <c r="F835" i="103"/>
  <c r="G835" i="103" s="1"/>
  <c r="F834" i="103"/>
  <c r="G834" i="103" s="1"/>
  <c r="F833" i="103"/>
  <c r="G833" i="103" s="1"/>
  <c r="F832" i="103"/>
  <c r="G832" i="103" s="1"/>
  <c r="G831" i="103"/>
  <c r="F831" i="103"/>
  <c r="E830" i="103"/>
  <c r="E836" i="103" s="1"/>
  <c r="D830" i="103"/>
  <c r="F827" i="103"/>
  <c r="G827" i="103" s="1"/>
  <c r="F824" i="103"/>
  <c r="G824" i="103" s="1"/>
  <c r="E821" i="103"/>
  <c r="E829" i="103" s="1"/>
  <c r="D821" i="103"/>
  <c r="D829" i="103" s="1"/>
  <c r="F820" i="103"/>
  <c r="G820" i="103" s="1"/>
  <c r="G819" i="103"/>
  <c r="F819" i="103"/>
  <c r="F818" i="103"/>
  <c r="G818" i="103" s="1"/>
  <c r="G817" i="103"/>
  <c r="F817" i="103"/>
  <c r="F816" i="103"/>
  <c r="G816" i="103" s="1"/>
  <c r="F814" i="103"/>
  <c r="G814" i="103" s="1"/>
  <c r="F813" i="103"/>
  <c r="G813" i="103" s="1"/>
  <c r="F812" i="103"/>
  <c r="G812" i="103" s="1"/>
  <c r="F811" i="103"/>
  <c r="G811" i="103" s="1"/>
  <c r="F806" i="103"/>
  <c r="G806" i="103" s="1"/>
  <c r="F805" i="103"/>
  <c r="G805" i="103" s="1"/>
  <c r="F804" i="103"/>
  <c r="G804" i="103" s="1"/>
  <c r="F803" i="103"/>
  <c r="G803" i="103" s="1"/>
  <c r="E800" i="103"/>
  <c r="D800" i="103"/>
  <c r="F798" i="103"/>
  <c r="G798" i="103" s="1"/>
  <c r="F796" i="103"/>
  <c r="G796" i="103" s="1"/>
  <c r="F795" i="103"/>
  <c r="G795" i="103" s="1"/>
  <c r="F794" i="103"/>
  <c r="G794" i="103" s="1"/>
  <c r="E790" i="103"/>
  <c r="D790" i="103"/>
  <c r="F788" i="103"/>
  <c r="G788" i="103" s="1"/>
  <c r="G787" i="103"/>
  <c r="F787" i="103"/>
  <c r="F783" i="103"/>
  <c r="G783" i="103" s="1"/>
  <c r="E778" i="103"/>
  <c r="D778" i="103"/>
  <c r="F777" i="103"/>
  <c r="G777" i="103" s="1"/>
  <c r="F776" i="103"/>
  <c r="G776" i="103" s="1"/>
  <c r="F774" i="103"/>
  <c r="G774" i="103" s="1"/>
  <c r="F773" i="103"/>
  <c r="G773" i="103" s="1"/>
  <c r="F772" i="103"/>
  <c r="G772" i="103" s="1"/>
  <c r="F771" i="103"/>
  <c r="G771" i="103" s="1"/>
  <c r="F769" i="103"/>
  <c r="G769" i="103" s="1"/>
  <c r="G767" i="103"/>
  <c r="F767" i="103"/>
  <c r="F765" i="103"/>
  <c r="G765" i="103" s="1"/>
  <c r="F762" i="103"/>
  <c r="G762" i="103" s="1"/>
  <c r="F761" i="103"/>
  <c r="G761" i="103" s="1"/>
  <c r="F760" i="103"/>
  <c r="G760" i="103" s="1"/>
  <c r="F759" i="103"/>
  <c r="G759" i="103" s="1"/>
  <c r="F758" i="103"/>
  <c r="G758" i="103" s="1"/>
  <c r="E757" i="103"/>
  <c r="E763" i="103" s="1"/>
  <c r="D757" i="103"/>
  <c r="D763" i="103" s="1"/>
  <c r="G754" i="103"/>
  <c r="F754" i="103"/>
  <c r="F751" i="103"/>
  <c r="G751" i="103" s="1"/>
  <c r="E748" i="103"/>
  <c r="E756" i="103" s="1"/>
  <c r="D748" i="103"/>
  <c r="F747" i="103"/>
  <c r="G747" i="103" s="1"/>
  <c r="F746" i="103"/>
  <c r="G746" i="103" s="1"/>
  <c r="G745" i="103"/>
  <c r="F745" i="103"/>
  <c r="F744" i="103"/>
  <c r="G744" i="103" s="1"/>
  <c r="G743" i="103"/>
  <c r="F743" i="103"/>
  <c r="F741" i="103"/>
  <c r="G741" i="103" s="1"/>
  <c r="G740" i="103"/>
  <c r="F740" i="103"/>
  <c r="F739" i="103"/>
  <c r="G739" i="103" s="1"/>
  <c r="G738" i="103"/>
  <c r="F738" i="103"/>
  <c r="F733" i="103"/>
  <c r="G733" i="103" s="1"/>
  <c r="F732" i="103"/>
  <c r="G732" i="103" s="1"/>
  <c r="F731" i="103"/>
  <c r="G731" i="103" s="1"/>
  <c r="F730" i="103"/>
  <c r="G730" i="103" s="1"/>
  <c r="E727" i="103"/>
  <c r="D727" i="103"/>
  <c r="F725" i="103"/>
  <c r="G725" i="103" s="1"/>
  <c r="F723" i="103"/>
  <c r="G723" i="103" s="1"/>
  <c r="F722" i="103"/>
  <c r="G722" i="103" s="1"/>
  <c r="F721" i="103"/>
  <c r="G721" i="103" s="1"/>
  <c r="E717" i="103"/>
  <c r="D717" i="103"/>
  <c r="G715" i="103"/>
  <c r="F715" i="103"/>
  <c r="F714" i="103"/>
  <c r="G714" i="103" s="1"/>
  <c r="F710" i="103"/>
  <c r="G710" i="103" s="1"/>
  <c r="E705" i="103"/>
  <c r="D705" i="103"/>
  <c r="F704" i="103"/>
  <c r="G704" i="103" s="1"/>
  <c r="F703" i="103"/>
  <c r="G703" i="103" s="1"/>
  <c r="F701" i="103"/>
  <c r="G701" i="103" s="1"/>
  <c r="F700" i="103"/>
  <c r="G700" i="103" s="1"/>
  <c r="F699" i="103"/>
  <c r="G699" i="103" s="1"/>
  <c r="F698" i="103"/>
  <c r="G698" i="103" s="1"/>
  <c r="F696" i="103"/>
  <c r="G696" i="103" s="1"/>
  <c r="F694" i="103"/>
  <c r="G694" i="103" s="1"/>
  <c r="F692" i="103"/>
  <c r="G692" i="103" s="1"/>
  <c r="F689" i="103"/>
  <c r="G689" i="103" s="1"/>
  <c r="F688" i="103"/>
  <c r="G688" i="103" s="1"/>
  <c r="G687" i="103"/>
  <c r="F687" i="103"/>
  <c r="F686" i="103"/>
  <c r="G686" i="103" s="1"/>
  <c r="F685" i="103"/>
  <c r="G685" i="103" s="1"/>
  <c r="E684" i="103"/>
  <c r="E690" i="103" s="1"/>
  <c r="D684" i="103"/>
  <c r="D690" i="103" s="1"/>
  <c r="G681" i="103"/>
  <c r="F681" i="103"/>
  <c r="G678" i="103"/>
  <c r="F678" i="103"/>
  <c r="E675" i="103"/>
  <c r="E683" i="103" s="1"/>
  <c r="D675" i="103"/>
  <c r="D683" i="103" s="1"/>
  <c r="G674" i="103"/>
  <c r="F674" i="103"/>
  <c r="G673" i="103"/>
  <c r="F673" i="103"/>
  <c r="G672" i="103"/>
  <c r="F672" i="103"/>
  <c r="G671" i="103"/>
  <c r="F671" i="103"/>
  <c r="G670" i="103"/>
  <c r="F670" i="103"/>
  <c r="F668" i="103"/>
  <c r="G668" i="103" s="1"/>
  <c r="G667" i="103"/>
  <c r="F667" i="103"/>
  <c r="G666" i="103"/>
  <c r="F666" i="103"/>
  <c r="G665" i="103"/>
  <c r="F665" i="103"/>
  <c r="F660" i="103"/>
  <c r="G660" i="103" s="1"/>
  <c r="F659" i="103"/>
  <c r="G659" i="103" s="1"/>
  <c r="F658" i="103"/>
  <c r="G658" i="103" s="1"/>
  <c r="F657" i="103"/>
  <c r="G657" i="103" s="1"/>
  <c r="E654" i="103"/>
  <c r="D654" i="103"/>
  <c r="F652" i="103"/>
  <c r="G652" i="103" s="1"/>
  <c r="F650" i="103"/>
  <c r="G650" i="103" s="1"/>
  <c r="F649" i="103"/>
  <c r="G649" i="103" s="1"/>
  <c r="F648" i="103"/>
  <c r="G648" i="103" s="1"/>
  <c r="E644" i="103"/>
  <c r="D644" i="103"/>
  <c r="F642" i="103"/>
  <c r="G642" i="103" s="1"/>
  <c r="G641" i="103"/>
  <c r="F641" i="103"/>
  <c r="F637" i="103"/>
  <c r="G637" i="103" s="1"/>
  <c r="E632" i="103"/>
  <c r="D632" i="103"/>
  <c r="F631" i="103"/>
  <c r="G631" i="103" s="1"/>
  <c r="F630" i="103"/>
  <c r="G630" i="103" s="1"/>
  <c r="F628" i="103"/>
  <c r="G628" i="103" s="1"/>
  <c r="F627" i="103"/>
  <c r="G627" i="103" s="1"/>
  <c r="F626" i="103"/>
  <c r="G626" i="103" s="1"/>
  <c r="F625" i="103"/>
  <c r="G625" i="103" s="1"/>
  <c r="F623" i="103"/>
  <c r="G623" i="103" s="1"/>
  <c r="G621" i="103"/>
  <c r="F621" i="103"/>
  <c r="F619" i="103"/>
  <c r="G619" i="103" s="1"/>
  <c r="F616" i="103"/>
  <c r="G616" i="103" s="1"/>
  <c r="F615" i="103"/>
  <c r="G615" i="103" s="1"/>
  <c r="F614" i="103"/>
  <c r="G614" i="103" s="1"/>
  <c r="F613" i="103"/>
  <c r="G613" i="103" s="1"/>
  <c r="F612" i="103"/>
  <c r="G612" i="103" s="1"/>
  <c r="E611" i="103"/>
  <c r="E617" i="103" s="1"/>
  <c r="D611" i="103"/>
  <c r="F611" i="103" s="1"/>
  <c r="G611" i="103" s="1"/>
  <c r="G608" i="103"/>
  <c r="F608" i="103"/>
  <c r="F605" i="103"/>
  <c r="G605" i="103" s="1"/>
  <c r="E602" i="103"/>
  <c r="E610" i="103" s="1"/>
  <c r="D602" i="103"/>
  <c r="G601" i="103"/>
  <c r="F601" i="103"/>
  <c r="G600" i="103"/>
  <c r="F600" i="103"/>
  <c r="G599" i="103"/>
  <c r="F599" i="103"/>
  <c r="G598" i="103"/>
  <c r="F598" i="103"/>
  <c r="G597" i="103"/>
  <c r="F597" i="103"/>
  <c r="F595" i="103"/>
  <c r="G595" i="103" s="1"/>
  <c r="G594" i="103"/>
  <c r="F594" i="103"/>
  <c r="F593" i="103"/>
  <c r="G593" i="103" s="1"/>
  <c r="F592" i="103"/>
  <c r="G592" i="103" s="1"/>
  <c r="G587" i="103"/>
  <c r="F587" i="103"/>
  <c r="F586" i="103"/>
  <c r="G586" i="103" s="1"/>
  <c r="G585" i="103"/>
  <c r="F585" i="103"/>
  <c r="F584" i="103"/>
  <c r="G584" i="103" s="1"/>
  <c r="E581" i="103"/>
  <c r="D581" i="103"/>
  <c r="F579" i="103"/>
  <c r="G579" i="103" s="1"/>
  <c r="F577" i="103"/>
  <c r="G577" i="103" s="1"/>
  <c r="F576" i="103"/>
  <c r="G576" i="103" s="1"/>
  <c r="F575" i="103"/>
  <c r="G575" i="103" s="1"/>
  <c r="E571" i="103"/>
  <c r="D571" i="103"/>
  <c r="G569" i="103"/>
  <c r="F569" i="103"/>
  <c r="G568" i="103"/>
  <c r="F568" i="103"/>
  <c r="F564" i="103"/>
  <c r="G564" i="103" s="1"/>
  <c r="E559" i="103"/>
  <c r="D559" i="103"/>
  <c r="F558" i="103"/>
  <c r="G558" i="103" s="1"/>
  <c r="F557" i="103"/>
  <c r="G557" i="103" s="1"/>
  <c r="F555" i="103"/>
  <c r="G555" i="103" s="1"/>
  <c r="F554" i="103"/>
  <c r="G554" i="103" s="1"/>
  <c r="F553" i="103"/>
  <c r="G553" i="103" s="1"/>
  <c r="F552" i="103"/>
  <c r="G552" i="103" s="1"/>
  <c r="F550" i="103"/>
  <c r="G550" i="103" s="1"/>
  <c r="F548" i="103"/>
  <c r="G548" i="103" s="1"/>
  <c r="F546" i="103"/>
  <c r="G546" i="103" s="1"/>
  <c r="F543" i="103"/>
  <c r="G543" i="103" s="1"/>
  <c r="F542" i="103"/>
  <c r="G542" i="103" s="1"/>
  <c r="F541" i="103"/>
  <c r="G541" i="103" s="1"/>
  <c r="F540" i="103"/>
  <c r="G540" i="103" s="1"/>
  <c r="F539" i="103"/>
  <c r="G539" i="103" s="1"/>
  <c r="E538" i="103"/>
  <c r="E544" i="103" s="1"/>
  <c r="D538" i="103"/>
  <c r="F538" i="103" s="1"/>
  <c r="G538" i="103" s="1"/>
  <c r="G535" i="103"/>
  <c r="F535" i="103"/>
  <c r="G532" i="103"/>
  <c r="F532" i="103"/>
  <c r="E529" i="103"/>
  <c r="E537" i="103" s="1"/>
  <c r="D529" i="103"/>
  <c r="D537" i="103" s="1"/>
  <c r="F528" i="103"/>
  <c r="G528" i="103" s="1"/>
  <c r="G527" i="103"/>
  <c r="F527" i="103"/>
  <c r="G526" i="103"/>
  <c r="F526" i="103"/>
  <c r="G525" i="103"/>
  <c r="F525" i="103"/>
  <c r="G524" i="103"/>
  <c r="F524" i="103"/>
  <c r="F522" i="103"/>
  <c r="G522" i="103" s="1"/>
  <c r="G521" i="103"/>
  <c r="F521" i="103"/>
  <c r="F520" i="103"/>
  <c r="G520" i="103" s="1"/>
  <c r="F519" i="103"/>
  <c r="G519" i="103" s="1"/>
  <c r="F514" i="103"/>
  <c r="G514" i="103" s="1"/>
  <c r="F513" i="103"/>
  <c r="G513" i="103" s="1"/>
  <c r="F512" i="103"/>
  <c r="G512" i="103" s="1"/>
  <c r="F511" i="103"/>
  <c r="G511" i="103" s="1"/>
  <c r="E508" i="103"/>
  <c r="D508" i="103"/>
  <c r="G506" i="103"/>
  <c r="F506" i="103"/>
  <c r="F504" i="103"/>
  <c r="G504" i="103" s="1"/>
  <c r="F503" i="103"/>
  <c r="G503" i="103" s="1"/>
  <c r="F502" i="103"/>
  <c r="G502" i="103" s="1"/>
  <c r="E498" i="103"/>
  <c r="D498" i="103"/>
  <c r="G496" i="103"/>
  <c r="F496" i="103"/>
  <c r="G495" i="103"/>
  <c r="F495" i="103"/>
  <c r="F491" i="103"/>
  <c r="G491" i="103" s="1"/>
  <c r="E486" i="103"/>
  <c r="D486" i="103"/>
  <c r="F486" i="103" s="1"/>
  <c r="G486" i="103" s="1"/>
  <c r="F485" i="103"/>
  <c r="G485" i="103" s="1"/>
  <c r="F484" i="103"/>
  <c r="G484" i="103" s="1"/>
  <c r="F482" i="103"/>
  <c r="G482" i="103" s="1"/>
  <c r="F481" i="103"/>
  <c r="G481" i="103" s="1"/>
  <c r="F480" i="103"/>
  <c r="G480" i="103" s="1"/>
  <c r="F479" i="103"/>
  <c r="G479" i="103" s="1"/>
  <c r="F477" i="103"/>
  <c r="G477" i="103" s="1"/>
  <c r="F475" i="103"/>
  <c r="G475" i="103" s="1"/>
  <c r="F473" i="103"/>
  <c r="G473" i="103" s="1"/>
  <c r="F470" i="103"/>
  <c r="G470" i="103" s="1"/>
  <c r="F469" i="103"/>
  <c r="G469" i="103" s="1"/>
  <c r="F468" i="103"/>
  <c r="G468" i="103" s="1"/>
  <c r="F467" i="103"/>
  <c r="G467" i="103" s="1"/>
  <c r="F466" i="103"/>
  <c r="G466" i="103" s="1"/>
  <c r="E465" i="103"/>
  <c r="E471" i="103" s="1"/>
  <c r="E472" i="103" s="1"/>
  <c r="E478" i="103" s="1"/>
  <c r="E483" i="103" s="1"/>
  <c r="E487" i="103" s="1"/>
  <c r="D465" i="103"/>
  <c r="D471" i="103" s="1"/>
  <c r="G462" i="103"/>
  <c r="F462" i="103"/>
  <c r="G459" i="103"/>
  <c r="F459" i="103"/>
  <c r="E456" i="103"/>
  <c r="E464" i="103" s="1"/>
  <c r="D456" i="103"/>
  <c r="G455" i="103"/>
  <c r="F455" i="103"/>
  <c r="F454" i="103"/>
  <c r="G454" i="103" s="1"/>
  <c r="G453" i="103"/>
  <c r="F453" i="103"/>
  <c r="F452" i="103"/>
  <c r="G452" i="103" s="1"/>
  <c r="G451" i="103"/>
  <c r="F451" i="103"/>
  <c r="F449" i="103"/>
  <c r="G449" i="103" s="1"/>
  <c r="G448" i="103"/>
  <c r="F448" i="103"/>
  <c r="F447" i="103"/>
  <c r="G447" i="103" s="1"/>
  <c r="F446" i="103"/>
  <c r="G446" i="103" s="1"/>
  <c r="F441" i="103"/>
  <c r="G441" i="103" s="1"/>
  <c r="F440" i="103"/>
  <c r="G440" i="103" s="1"/>
  <c r="F439" i="103"/>
  <c r="G439" i="103" s="1"/>
  <c r="F438" i="103"/>
  <c r="G438" i="103" s="1"/>
  <c r="E435" i="103"/>
  <c r="D435" i="103"/>
  <c r="F433" i="103"/>
  <c r="G433" i="103" s="1"/>
  <c r="F431" i="103"/>
  <c r="G431" i="103" s="1"/>
  <c r="F430" i="103"/>
  <c r="G430" i="103" s="1"/>
  <c r="F429" i="103"/>
  <c r="G429" i="103" s="1"/>
  <c r="E425" i="103"/>
  <c r="D425" i="103"/>
  <c r="G423" i="103"/>
  <c r="F423" i="103"/>
  <c r="F422" i="103"/>
  <c r="G422" i="103" s="1"/>
  <c r="F418" i="103"/>
  <c r="G418" i="103" s="1"/>
  <c r="E413" i="103"/>
  <c r="D413" i="103"/>
  <c r="F412" i="103"/>
  <c r="G412" i="103" s="1"/>
  <c r="F411" i="103"/>
  <c r="G411" i="103" s="1"/>
  <c r="G409" i="103"/>
  <c r="F409" i="103"/>
  <c r="F408" i="103"/>
  <c r="G408" i="103" s="1"/>
  <c r="G407" i="103"/>
  <c r="F407" i="103"/>
  <c r="F406" i="103"/>
  <c r="G406" i="103" s="1"/>
  <c r="F404" i="103"/>
  <c r="G404" i="103" s="1"/>
  <c r="F402" i="103"/>
  <c r="G402" i="103" s="1"/>
  <c r="F400" i="103"/>
  <c r="G400" i="103" s="1"/>
  <c r="F397" i="103"/>
  <c r="G397" i="103" s="1"/>
  <c r="F396" i="103"/>
  <c r="G396" i="103" s="1"/>
  <c r="F395" i="103"/>
  <c r="G395" i="103" s="1"/>
  <c r="F394" i="103"/>
  <c r="G394" i="103" s="1"/>
  <c r="F393" i="103"/>
  <c r="G393" i="103" s="1"/>
  <c r="E392" i="103"/>
  <c r="D392" i="103"/>
  <c r="D398" i="103" s="1"/>
  <c r="G389" i="103"/>
  <c r="F389" i="103"/>
  <c r="G386" i="103"/>
  <c r="F386" i="103"/>
  <c r="E383" i="103"/>
  <c r="D383" i="103"/>
  <c r="D391" i="103" s="1"/>
  <c r="G382" i="103"/>
  <c r="F382" i="103"/>
  <c r="G381" i="103"/>
  <c r="F381" i="103"/>
  <c r="G380" i="103"/>
  <c r="F380" i="103"/>
  <c r="G379" i="103"/>
  <c r="F379" i="103"/>
  <c r="G378" i="103"/>
  <c r="F378" i="103"/>
  <c r="F376" i="103"/>
  <c r="G376" i="103" s="1"/>
  <c r="G375" i="103"/>
  <c r="F375" i="103"/>
  <c r="F374" i="103"/>
  <c r="G374" i="103" s="1"/>
  <c r="G373" i="103"/>
  <c r="F373" i="103"/>
  <c r="F368" i="103"/>
  <c r="G368" i="103" s="1"/>
  <c r="F367" i="103"/>
  <c r="G367" i="103" s="1"/>
  <c r="F366" i="103"/>
  <c r="G366" i="103" s="1"/>
  <c r="F365" i="103"/>
  <c r="G365" i="103" s="1"/>
  <c r="E362" i="103"/>
  <c r="D362" i="103"/>
  <c r="G360" i="103"/>
  <c r="F360" i="103"/>
  <c r="F358" i="103"/>
  <c r="G358" i="103" s="1"/>
  <c r="F357" i="103"/>
  <c r="G357" i="103" s="1"/>
  <c r="F356" i="103"/>
  <c r="G356" i="103" s="1"/>
  <c r="E352" i="103"/>
  <c r="D352" i="103"/>
  <c r="G350" i="103"/>
  <c r="F350" i="103"/>
  <c r="G349" i="103"/>
  <c r="F349" i="103"/>
  <c r="F345" i="103"/>
  <c r="G345" i="103" s="1"/>
  <c r="E340" i="103"/>
  <c r="D340" i="103"/>
  <c r="F340" i="103" s="1"/>
  <c r="G340" i="103" s="1"/>
  <c r="F339" i="103"/>
  <c r="G339" i="103" s="1"/>
  <c r="F338" i="103"/>
  <c r="G338" i="103" s="1"/>
  <c r="F336" i="103"/>
  <c r="G336" i="103" s="1"/>
  <c r="F335" i="103"/>
  <c r="G335" i="103" s="1"/>
  <c r="F334" i="103"/>
  <c r="G334" i="103" s="1"/>
  <c r="F333" i="103"/>
  <c r="G333" i="103" s="1"/>
  <c r="F331" i="103"/>
  <c r="G331" i="103" s="1"/>
  <c r="G329" i="103"/>
  <c r="F329" i="103"/>
  <c r="F327" i="103"/>
  <c r="G327" i="103" s="1"/>
  <c r="F324" i="103"/>
  <c r="G324" i="103" s="1"/>
  <c r="F323" i="103"/>
  <c r="G323" i="103" s="1"/>
  <c r="F322" i="103"/>
  <c r="G322" i="103" s="1"/>
  <c r="F321" i="103"/>
  <c r="G321" i="103" s="1"/>
  <c r="F320" i="103"/>
  <c r="G320" i="103" s="1"/>
  <c r="E319" i="103"/>
  <c r="E325" i="103" s="1"/>
  <c r="D319" i="103"/>
  <c r="G316" i="103"/>
  <c r="F316" i="103"/>
  <c r="F313" i="103"/>
  <c r="G313" i="103" s="1"/>
  <c r="E310" i="103"/>
  <c r="E318" i="103" s="1"/>
  <c r="D310" i="103"/>
  <c r="F309" i="103"/>
  <c r="G309" i="103" s="1"/>
  <c r="G308" i="103"/>
  <c r="F308" i="103"/>
  <c r="G307" i="103"/>
  <c r="F307" i="103"/>
  <c r="G306" i="103"/>
  <c r="F306" i="103"/>
  <c r="G305" i="103"/>
  <c r="F305" i="103"/>
  <c r="F303" i="103"/>
  <c r="G303" i="103" s="1"/>
  <c r="F302" i="103"/>
  <c r="G302" i="103" s="1"/>
  <c r="F301" i="103"/>
  <c r="G301" i="103" s="1"/>
  <c r="F300" i="103"/>
  <c r="G300" i="103" s="1"/>
  <c r="F295" i="103"/>
  <c r="G295" i="103" s="1"/>
  <c r="F294" i="103"/>
  <c r="G294" i="103" s="1"/>
  <c r="F293" i="103"/>
  <c r="G293" i="103" s="1"/>
  <c r="F292" i="103"/>
  <c r="G292" i="103" s="1"/>
  <c r="E289" i="103"/>
  <c r="D289" i="103"/>
  <c r="F287" i="103"/>
  <c r="G287" i="103" s="1"/>
  <c r="F285" i="103"/>
  <c r="G285" i="103" s="1"/>
  <c r="F284" i="103"/>
  <c r="G284" i="103" s="1"/>
  <c r="F283" i="103"/>
  <c r="G283" i="103" s="1"/>
  <c r="E279" i="103"/>
  <c r="D279" i="103"/>
  <c r="G277" i="103"/>
  <c r="F277" i="103"/>
  <c r="G276" i="103"/>
  <c r="F276" i="103"/>
  <c r="G272" i="103"/>
  <c r="F272" i="103"/>
  <c r="E267" i="103"/>
  <c r="D267" i="103"/>
  <c r="F266" i="103"/>
  <c r="G266" i="103" s="1"/>
  <c r="F265" i="103"/>
  <c r="G265" i="103" s="1"/>
  <c r="F263" i="103"/>
  <c r="G263" i="103" s="1"/>
  <c r="F262" i="103"/>
  <c r="G262" i="103" s="1"/>
  <c r="F261" i="103"/>
  <c r="G261" i="103" s="1"/>
  <c r="F260" i="103"/>
  <c r="G260" i="103" s="1"/>
  <c r="F258" i="103"/>
  <c r="G258" i="103" s="1"/>
  <c r="F256" i="103"/>
  <c r="G256" i="103" s="1"/>
  <c r="F254" i="103"/>
  <c r="G254" i="103" s="1"/>
  <c r="F251" i="103"/>
  <c r="G251" i="103" s="1"/>
  <c r="F250" i="103"/>
  <c r="G250" i="103" s="1"/>
  <c r="F249" i="103"/>
  <c r="G249" i="103" s="1"/>
  <c r="F248" i="103"/>
  <c r="G248" i="103" s="1"/>
  <c r="F247" i="103"/>
  <c r="G247" i="103" s="1"/>
  <c r="E246" i="103"/>
  <c r="D246" i="103"/>
  <c r="D252" i="103" s="1"/>
  <c r="G243" i="103"/>
  <c r="F243" i="103"/>
  <c r="F240" i="103"/>
  <c r="G240" i="103" s="1"/>
  <c r="E237" i="103"/>
  <c r="E245" i="103" s="1"/>
  <c r="D237" i="103"/>
  <c r="F236" i="103"/>
  <c r="G236" i="103" s="1"/>
  <c r="F235" i="103"/>
  <c r="G235" i="103" s="1"/>
  <c r="F234" i="103"/>
  <c r="G234" i="103" s="1"/>
  <c r="F233" i="103"/>
  <c r="G233" i="103" s="1"/>
  <c r="F232" i="103"/>
  <c r="G232" i="103" s="1"/>
  <c r="F230" i="103"/>
  <c r="G230" i="103" s="1"/>
  <c r="G229" i="103"/>
  <c r="F229" i="103"/>
  <c r="F228" i="103"/>
  <c r="G228" i="103" s="1"/>
  <c r="F227" i="103"/>
  <c r="G227" i="103" s="1"/>
  <c r="F221" i="103"/>
  <c r="G221" i="103" s="1"/>
  <c r="F220" i="103"/>
  <c r="G220" i="103" s="1"/>
  <c r="F219" i="103"/>
  <c r="G219" i="103" s="1"/>
  <c r="F218" i="103"/>
  <c r="G218" i="103" s="1"/>
  <c r="E215" i="103"/>
  <c r="D215" i="103"/>
  <c r="F213" i="103"/>
  <c r="G213" i="103" s="1"/>
  <c r="F211" i="103"/>
  <c r="G211" i="103" s="1"/>
  <c r="F210" i="103"/>
  <c r="G210" i="103" s="1"/>
  <c r="F209" i="103"/>
  <c r="G209" i="103" s="1"/>
  <c r="E205" i="103"/>
  <c r="D205" i="103"/>
  <c r="F203" i="103"/>
  <c r="G203" i="103" s="1"/>
  <c r="F202" i="103"/>
  <c r="G202" i="103" s="1"/>
  <c r="F198" i="103"/>
  <c r="G198" i="103" s="1"/>
  <c r="E193" i="103"/>
  <c r="D193" i="103"/>
  <c r="F193" i="103" s="1"/>
  <c r="G193" i="103" s="1"/>
  <c r="F192" i="103"/>
  <c r="G192" i="103" s="1"/>
  <c r="F191" i="103"/>
  <c r="G191" i="103" s="1"/>
  <c r="F189" i="103"/>
  <c r="G189" i="103" s="1"/>
  <c r="F188" i="103"/>
  <c r="G188" i="103" s="1"/>
  <c r="F187" i="103"/>
  <c r="G187" i="103" s="1"/>
  <c r="F186" i="103"/>
  <c r="G186" i="103" s="1"/>
  <c r="F184" i="103"/>
  <c r="G184" i="103" s="1"/>
  <c r="F182" i="103"/>
  <c r="G182" i="103" s="1"/>
  <c r="F180" i="103"/>
  <c r="G180" i="103" s="1"/>
  <c r="D178" i="103"/>
  <c r="F177" i="103"/>
  <c r="G177" i="103" s="1"/>
  <c r="F176" i="103"/>
  <c r="G176" i="103" s="1"/>
  <c r="F175" i="103"/>
  <c r="G175" i="103" s="1"/>
  <c r="F174" i="103"/>
  <c r="G174" i="103" s="1"/>
  <c r="F173" i="103"/>
  <c r="G173" i="103" s="1"/>
  <c r="E172" i="103"/>
  <c r="D172" i="103"/>
  <c r="F169" i="103"/>
  <c r="G169" i="103" s="1"/>
  <c r="F166" i="103"/>
  <c r="G166" i="103" s="1"/>
  <c r="E163" i="103"/>
  <c r="E171" i="103" s="1"/>
  <c r="D163" i="103"/>
  <c r="G162" i="103"/>
  <c r="F162" i="103"/>
  <c r="F161" i="103"/>
  <c r="G161" i="103" s="1"/>
  <c r="G160" i="103"/>
  <c r="F160" i="103"/>
  <c r="F159" i="103"/>
  <c r="G159" i="103" s="1"/>
  <c r="F158" i="103"/>
  <c r="G158" i="103" s="1"/>
  <c r="F156" i="103"/>
  <c r="G156" i="103" s="1"/>
  <c r="F155" i="103"/>
  <c r="G155" i="103" s="1"/>
  <c r="F154" i="103"/>
  <c r="G154" i="103" s="1"/>
  <c r="F153" i="103"/>
  <c r="G153" i="103" s="1"/>
  <c r="F147" i="103"/>
  <c r="G147" i="103" s="1"/>
  <c r="F146" i="103"/>
  <c r="G146" i="103" s="1"/>
  <c r="F145" i="103"/>
  <c r="G145" i="103" s="1"/>
  <c r="G144" i="103"/>
  <c r="F144" i="103"/>
  <c r="E141" i="103"/>
  <c r="D141" i="103"/>
  <c r="G139" i="103"/>
  <c r="F139" i="103"/>
  <c r="F137" i="103"/>
  <c r="G137" i="103" s="1"/>
  <c r="F136" i="103"/>
  <c r="G136" i="103" s="1"/>
  <c r="F135" i="103"/>
  <c r="G135" i="103" s="1"/>
  <c r="E131" i="103"/>
  <c r="D131" i="103"/>
  <c r="G129" i="103"/>
  <c r="F129" i="103"/>
  <c r="G128" i="103"/>
  <c r="F128" i="103"/>
  <c r="F124" i="103"/>
  <c r="G124" i="103" s="1"/>
  <c r="E119" i="103"/>
  <c r="D119" i="103"/>
  <c r="F118" i="103"/>
  <c r="G118" i="103" s="1"/>
  <c r="F117" i="103"/>
  <c r="G117" i="103" s="1"/>
  <c r="F115" i="103"/>
  <c r="G115" i="103" s="1"/>
  <c r="F114" i="103"/>
  <c r="G114" i="103" s="1"/>
  <c r="F113" i="103"/>
  <c r="G113" i="103" s="1"/>
  <c r="F112" i="103"/>
  <c r="G112" i="103" s="1"/>
  <c r="F110" i="103"/>
  <c r="G110" i="103" s="1"/>
  <c r="F108" i="103"/>
  <c r="G108" i="103" s="1"/>
  <c r="F106" i="103"/>
  <c r="G106" i="103" s="1"/>
  <c r="F103" i="103"/>
  <c r="G103" i="103" s="1"/>
  <c r="G102" i="103"/>
  <c r="F102" i="103"/>
  <c r="F101" i="103"/>
  <c r="G101" i="103" s="1"/>
  <c r="F100" i="103"/>
  <c r="G100" i="103" s="1"/>
  <c r="F99" i="103"/>
  <c r="G99" i="103" s="1"/>
  <c r="E98" i="103"/>
  <c r="E104" i="103" s="1"/>
  <c r="D98" i="103"/>
  <c r="F95" i="103"/>
  <c r="G95" i="103" s="1"/>
  <c r="F92" i="103"/>
  <c r="G92" i="103" s="1"/>
  <c r="E89" i="103"/>
  <c r="E97" i="103" s="1"/>
  <c r="D89" i="103"/>
  <c r="G88" i="103"/>
  <c r="F88" i="103"/>
  <c r="F87" i="103"/>
  <c r="G87" i="103" s="1"/>
  <c r="F86" i="103"/>
  <c r="G86" i="103" s="1"/>
  <c r="F85" i="103"/>
  <c r="G85" i="103" s="1"/>
  <c r="F84" i="103"/>
  <c r="G84" i="103" s="1"/>
  <c r="F82" i="103"/>
  <c r="G82" i="103" s="1"/>
  <c r="G81" i="103"/>
  <c r="F81" i="103"/>
  <c r="F80" i="103"/>
  <c r="G80" i="103" s="1"/>
  <c r="F79" i="103"/>
  <c r="G79" i="103" s="1"/>
  <c r="F72" i="103"/>
  <c r="G72" i="103" s="1"/>
  <c r="F71" i="103"/>
  <c r="G71" i="103" s="1"/>
  <c r="F70" i="103"/>
  <c r="G70" i="103" s="1"/>
  <c r="F69" i="103"/>
  <c r="G69" i="103" s="1"/>
  <c r="E66" i="103"/>
  <c r="D66" i="103"/>
  <c r="F64" i="103"/>
  <c r="G64" i="103" s="1"/>
  <c r="F62" i="103"/>
  <c r="G62" i="103" s="1"/>
  <c r="F61" i="103"/>
  <c r="G61" i="103" s="1"/>
  <c r="F60" i="103"/>
  <c r="G60" i="103" s="1"/>
  <c r="E56" i="103"/>
  <c r="D56" i="103"/>
  <c r="F54" i="103"/>
  <c r="G54" i="103" s="1"/>
  <c r="F53" i="103"/>
  <c r="G53" i="103" s="1"/>
  <c r="F49" i="103"/>
  <c r="G49" i="103" s="1"/>
  <c r="E44" i="103"/>
  <c r="D44" i="103"/>
  <c r="G43" i="103"/>
  <c r="F43" i="103"/>
  <c r="F42" i="103"/>
  <c r="G42" i="103" s="1"/>
  <c r="F40" i="103"/>
  <c r="G40" i="103" s="1"/>
  <c r="F39" i="103"/>
  <c r="G39" i="103" s="1"/>
  <c r="F38" i="103"/>
  <c r="G38" i="103" s="1"/>
  <c r="F37" i="103"/>
  <c r="G37" i="103" s="1"/>
  <c r="F35" i="103"/>
  <c r="G35" i="103" s="1"/>
  <c r="F33" i="103"/>
  <c r="G33" i="103" s="1"/>
  <c r="F31" i="103"/>
  <c r="G31" i="103" s="1"/>
  <c r="F28" i="103"/>
  <c r="G28" i="103" s="1"/>
  <c r="F27" i="103"/>
  <c r="G27" i="103" s="1"/>
  <c r="F26" i="103"/>
  <c r="G26" i="103" s="1"/>
  <c r="F25" i="103"/>
  <c r="G25" i="103" s="1"/>
  <c r="F24" i="103"/>
  <c r="G24" i="103" s="1"/>
  <c r="E23" i="103"/>
  <c r="E29" i="103" s="1"/>
  <c r="D23" i="103"/>
  <c r="D29" i="103" s="1"/>
  <c r="F20" i="103"/>
  <c r="G20" i="103" s="1"/>
  <c r="F17" i="103"/>
  <c r="G17" i="103" s="1"/>
  <c r="E14" i="103"/>
  <c r="E22" i="103" s="1"/>
  <c r="D14" i="103"/>
  <c r="F13" i="103"/>
  <c r="G13" i="103" s="1"/>
  <c r="F12" i="103"/>
  <c r="G12" i="103" s="1"/>
  <c r="G11" i="103"/>
  <c r="F11" i="103"/>
  <c r="F10" i="103"/>
  <c r="G10" i="103" s="1"/>
  <c r="F9" i="103"/>
  <c r="G9" i="103" s="1"/>
  <c r="F7" i="103"/>
  <c r="G7" i="103" s="1"/>
  <c r="F6" i="103"/>
  <c r="G6" i="103" s="1"/>
  <c r="F5" i="103"/>
  <c r="G5" i="103" s="1"/>
  <c r="F4" i="103"/>
  <c r="G4" i="103" s="1"/>
  <c r="E1318" i="100"/>
  <c r="D1318" i="100"/>
  <c r="F1318" i="100" s="1"/>
  <c r="G1318" i="100" s="1"/>
  <c r="E1317" i="100"/>
  <c r="D1317" i="100"/>
  <c r="E1316" i="100"/>
  <c r="D1316" i="100"/>
  <c r="E1315" i="100"/>
  <c r="D1315" i="100"/>
  <c r="E1310" i="100"/>
  <c r="D1310" i="100"/>
  <c r="F1310" i="100" s="1"/>
  <c r="G1310" i="100" s="1"/>
  <c r="E1308" i="100"/>
  <c r="D1308" i="100"/>
  <c r="E1307" i="100"/>
  <c r="D1307" i="100"/>
  <c r="E1306" i="100"/>
  <c r="D1306" i="100"/>
  <c r="E1300" i="100"/>
  <c r="D1300" i="100"/>
  <c r="F1300" i="100" s="1"/>
  <c r="G1300" i="100" s="1"/>
  <c r="G1299" i="100"/>
  <c r="E1299" i="100"/>
  <c r="D1299" i="100"/>
  <c r="F1299" i="100" s="1"/>
  <c r="E1295" i="100"/>
  <c r="D1295" i="100"/>
  <c r="E1289" i="100"/>
  <c r="D1289" i="100"/>
  <c r="E1288" i="100"/>
  <c r="D1288" i="100"/>
  <c r="E1286" i="100"/>
  <c r="D1286" i="100"/>
  <c r="E1285" i="100"/>
  <c r="D1285" i="100"/>
  <c r="E1284" i="100"/>
  <c r="D1284" i="100"/>
  <c r="E1283" i="100"/>
  <c r="D1283" i="100"/>
  <c r="E1281" i="100"/>
  <c r="D1281" i="100"/>
  <c r="G1279" i="100"/>
  <c r="E1279" i="100"/>
  <c r="D1279" i="100"/>
  <c r="F1279" i="100" s="1"/>
  <c r="E1277" i="100"/>
  <c r="D1277" i="100"/>
  <c r="E1274" i="100"/>
  <c r="D1274" i="100"/>
  <c r="E1273" i="100"/>
  <c r="D1273" i="100"/>
  <c r="E1272" i="100"/>
  <c r="D1272" i="100"/>
  <c r="E1271" i="100"/>
  <c r="D1271" i="100"/>
  <c r="E1270" i="100"/>
  <c r="D1270" i="100"/>
  <c r="G1267" i="100"/>
  <c r="F1267" i="100"/>
  <c r="F1266" i="100"/>
  <c r="G1266" i="100" s="1"/>
  <c r="G1265" i="100"/>
  <c r="F1265" i="100"/>
  <c r="E1263" i="100"/>
  <c r="D1263" i="100"/>
  <c r="E1259" i="100"/>
  <c r="D1259" i="100"/>
  <c r="E1258" i="100"/>
  <c r="D1258" i="100"/>
  <c r="E1257" i="100"/>
  <c r="D1257" i="100"/>
  <c r="E1256" i="100"/>
  <c r="D1256" i="100"/>
  <c r="E1255" i="100"/>
  <c r="D1255" i="100"/>
  <c r="E1253" i="100"/>
  <c r="D1253" i="100"/>
  <c r="E1252" i="100"/>
  <c r="D1252" i="100"/>
  <c r="E1251" i="100"/>
  <c r="D1251" i="100"/>
  <c r="E1250" i="100"/>
  <c r="D1250" i="100"/>
  <c r="F1245" i="100"/>
  <c r="G1245" i="100" s="1"/>
  <c r="F1244" i="100"/>
  <c r="G1244" i="100" s="1"/>
  <c r="F1243" i="100"/>
  <c r="G1243" i="100" s="1"/>
  <c r="F1242" i="100"/>
  <c r="G1242" i="100" s="1"/>
  <c r="E1239" i="100"/>
  <c r="D1239" i="100"/>
  <c r="F1237" i="100"/>
  <c r="G1237" i="100" s="1"/>
  <c r="F1235" i="100"/>
  <c r="G1235" i="100" s="1"/>
  <c r="F1234" i="100"/>
  <c r="G1234" i="100" s="1"/>
  <c r="F1233" i="100"/>
  <c r="G1233" i="100" s="1"/>
  <c r="E1229" i="100"/>
  <c r="D1229" i="100"/>
  <c r="F1229" i="100" s="1"/>
  <c r="G1229" i="100" s="1"/>
  <c r="F1227" i="100"/>
  <c r="G1227" i="100" s="1"/>
  <c r="F1226" i="100"/>
  <c r="G1226" i="100" s="1"/>
  <c r="F1222" i="100"/>
  <c r="G1222" i="100" s="1"/>
  <c r="E1217" i="100"/>
  <c r="D1217" i="100"/>
  <c r="F1216" i="100"/>
  <c r="G1216" i="100" s="1"/>
  <c r="F1215" i="100"/>
  <c r="G1215" i="100" s="1"/>
  <c r="G1213" i="100"/>
  <c r="F1213" i="100"/>
  <c r="F1212" i="100"/>
  <c r="G1212" i="100" s="1"/>
  <c r="F1211" i="100"/>
  <c r="G1211" i="100" s="1"/>
  <c r="F1210" i="100"/>
  <c r="G1210" i="100" s="1"/>
  <c r="F1208" i="100"/>
  <c r="G1208" i="100" s="1"/>
  <c r="G1206" i="100"/>
  <c r="F1206" i="100"/>
  <c r="F1204" i="100"/>
  <c r="G1204" i="100" s="1"/>
  <c r="D1202" i="100"/>
  <c r="F1201" i="100"/>
  <c r="G1201" i="100" s="1"/>
  <c r="F1200" i="100"/>
  <c r="G1200" i="100" s="1"/>
  <c r="F1199" i="100"/>
  <c r="G1199" i="100" s="1"/>
  <c r="G1198" i="100"/>
  <c r="F1198" i="100"/>
  <c r="F1197" i="100"/>
  <c r="G1197" i="100" s="1"/>
  <c r="E1196" i="100"/>
  <c r="E1202" i="100" s="1"/>
  <c r="D1196" i="100"/>
  <c r="F1193" i="100"/>
  <c r="G1193" i="100" s="1"/>
  <c r="F1190" i="100"/>
  <c r="G1190" i="100" s="1"/>
  <c r="E1187" i="100"/>
  <c r="E1195" i="100" s="1"/>
  <c r="D1187" i="100"/>
  <c r="D1195" i="100" s="1"/>
  <c r="G1186" i="100"/>
  <c r="F1186" i="100"/>
  <c r="F1185" i="100"/>
  <c r="G1185" i="100" s="1"/>
  <c r="F1184" i="100"/>
  <c r="G1184" i="100" s="1"/>
  <c r="F1183" i="100"/>
  <c r="G1183" i="100" s="1"/>
  <c r="G1182" i="100"/>
  <c r="F1182" i="100"/>
  <c r="F1180" i="100"/>
  <c r="G1180" i="100" s="1"/>
  <c r="G1179" i="100"/>
  <c r="F1179" i="100"/>
  <c r="F1178" i="100"/>
  <c r="G1178" i="100" s="1"/>
  <c r="F1177" i="100"/>
  <c r="G1177" i="100" s="1"/>
  <c r="F1171" i="100"/>
  <c r="G1171" i="100" s="1"/>
  <c r="F1170" i="100"/>
  <c r="G1170" i="100" s="1"/>
  <c r="F1169" i="100"/>
  <c r="G1169" i="100" s="1"/>
  <c r="F1168" i="100"/>
  <c r="G1168" i="100" s="1"/>
  <c r="E1165" i="100"/>
  <c r="D1165" i="100"/>
  <c r="F1165" i="100" s="1"/>
  <c r="G1165" i="100" s="1"/>
  <c r="F1161" i="100"/>
  <c r="G1161" i="100" s="1"/>
  <c r="F1160" i="100"/>
  <c r="G1160" i="100" s="1"/>
  <c r="F1159" i="100"/>
  <c r="G1159" i="100" s="1"/>
  <c r="E1155" i="100"/>
  <c r="D1155" i="100"/>
  <c r="F1153" i="100"/>
  <c r="G1153" i="100" s="1"/>
  <c r="F1152" i="100"/>
  <c r="G1152" i="100" s="1"/>
  <c r="F1148" i="100"/>
  <c r="G1148" i="100" s="1"/>
  <c r="E1143" i="100"/>
  <c r="D1143" i="100"/>
  <c r="F1143" i="100" s="1"/>
  <c r="G1143" i="100" s="1"/>
  <c r="F1142" i="100"/>
  <c r="G1142" i="100" s="1"/>
  <c r="F1141" i="100"/>
  <c r="G1141" i="100" s="1"/>
  <c r="F1139" i="100"/>
  <c r="G1139" i="100" s="1"/>
  <c r="F1138" i="100"/>
  <c r="G1138" i="100" s="1"/>
  <c r="F1137" i="100"/>
  <c r="G1137" i="100" s="1"/>
  <c r="F1136" i="100"/>
  <c r="G1136" i="100" s="1"/>
  <c r="F1134" i="100"/>
  <c r="G1134" i="100" s="1"/>
  <c r="F1132" i="100"/>
  <c r="G1132" i="100" s="1"/>
  <c r="F1130" i="100"/>
  <c r="G1130" i="100" s="1"/>
  <c r="F1127" i="100"/>
  <c r="G1127" i="100" s="1"/>
  <c r="F1126" i="100"/>
  <c r="G1126" i="100" s="1"/>
  <c r="G1125" i="100"/>
  <c r="F1125" i="100"/>
  <c r="F1124" i="100"/>
  <c r="G1124" i="100" s="1"/>
  <c r="F1123" i="100"/>
  <c r="G1123" i="100" s="1"/>
  <c r="E1122" i="100"/>
  <c r="E1128" i="100" s="1"/>
  <c r="D1122" i="100"/>
  <c r="D1128" i="100" s="1"/>
  <c r="F1128" i="100" s="1"/>
  <c r="G1128" i="100" s="1"/>
  <c r="F1119" i="100"/>
  <c r="G1119" i="100" s="1"/>
  <c r="G1116" i="100"/>
  <c r="F1116" i="100"/>
  <c r="E1113" i="100"/>
  <c r="E1121" i="100" s="1"/>
  <c r="D1113" i="100"/>
  <c r="F1112" i="100"/>
  <c r="G1112" i="100" s="1"/>
  <c r="F1111" i="100"/>
  <c r="G1111" i="100" s="1"/>
  <c r="F1110" i="100"/>
  <c r="G1110" i="100" s="1"/>
  <c r="G1109" i="100"/>
  <c r="F1109" i="100"/>
  <c r="F1108" i="100"/>
  <c r="G1108" i="100" s="1"/>
  <c r="F1106" i="100"/>
  <c r="G1106" i="100" s="1"/>
  <c r="F1105" i="100"/>
  <c r="G1105" i="100" s="1"/>
  <c r="F1104" i="100"/>
  <c r="G1104" i="100" s="1"/>
  <c r="F1103" i="100"/>
  <c r="G1103" i="100" s="1"/>
  <c r="F1098" i="100"/>
  <c r="G1098" i="100" s="1"/>
  <c r="F1097" i="100"/>
  <c r="G1097" i="100" s="1"/>
  <c r="F1096" i="100"/>
  <c r="G1096" i="100" s="1"/>
  <c r="F1095" i="100"/>
  <c r="G1095" i="100" s="1"/>
  <c r="E1092" i="100"/>
  <c r="D1092" i="100"/>
  <c r="F1090" i="100"/>
  <c r="G1090" i="100" s="1"/>
  <c r="F1088" i="100"/>
  <c r="G1088" i="100" s="1"/>
  <c r="F1087" i="100"/>
  <c r="G1087" i="100" s="1"/>
  <c r="F1086" i="100"/>
  <c r="G1086" i="100" s="1"/>
  <c r="E1082" i="100"/>
  <c r="D1082" i="100"/>
  <c r="F1080" i="100"/>
  <c r="G1080" i="100" s="1"/>
  <c r="G1079" i="100"/>
  <c r="F1079" i="100"/>
  <c r="G1075" i="100"/>
  <c r="F1075" i="100"/>
  <c r="E1070" i="100"/>
  <c r="D1070" i="100"/>
  <c r="F1070" i="100" s="1"/>
  <c r="G1070" i="100" s="1"/>
  <c r="G1069" i="100"/>
  <c r="F1069" i="100"/>
  <c r="F1068" i="100"/>
  <c r="G1068" i="100" s="1"/>
  <c r="F1066" i="100"/>
  <c r="G1066" i="100" s="1"/>
  <c r="F1065" i="100"/>
  <c r="G1065" i="100" s="1"/>
  <c r="F1064" i="100"/>
  <c r="G1064" i="100" s="1"/>
  <c r="F1063" i="100"/>
  <c r="G1063" i="100" s="1"/>
  <c r="F1061" i="100"/>
  <c r="G1061" i="100" s="1"/>
  <c r="F1059" i="100"/>
  <c r="G1059" i="100" s="1"/>
  <c r="G1057" i="100"/>
  <c r="F1057" i="100"/>
  <c r="E1055" i="100"/>
  <c r="D1055" i="100"/>
  <c r="F1055" i="100" s="1"/>
  <c r="G1055" i="100" s="1"/>
  <c r="F1054" i="100"/>
  <c r="G1054" i="100" s="1"/>
  <c r="F1053" i="100"/>
  <c r="G1053" i="100" s="1"/>
  <c r="G1052" i="100"/>
  <c r="F1052" i="100"/>
  <c r="F1051" i="100"/>
  <c r="G1051" i="100" s="1"/>
  <c r="F1050" i="100"/>
  <c r="G1050" i="100" s="1"/>
  <c r="E1049" i="100"/>
  <c r="D1049" i="100"/>
  <c r="F1049" i="100" s="1"/>
  <c r="G1049" i="100" s="1"/>
  <c r="F1046" i="100"/>
  <c r="G1046" i="100" s="1"/>
  <c r="F1043" i="100"/>
  <c r="G1043" i="100" s="1"/>
  <c r="E1040" i="100"/>
  <c r="E1048" i="100" s="1"/>
  <c r="D1040" i="100"/>
  <c r="F1039" i="100"/>
  <c r="G1039" i="100" s="1"/>
  <c r="F1038" i="100"/>
  <c r="G1038" i="100" s="1"/>
  <c r="G1037" i="100"/>
  <c r="F1037" i="100"/>
  <c r="F1036" i="100"/>
  <c r="G1036" i="100" s="1"/>
  <c r="G1035" i="100"/>
  <c r="F1035" i="100"/>
  <c r="F1033" i="100"/>
  <c r="G1033" i="100" s="1"/>
  <c r="G1032" i="100"/>
  <c r="F1032" i="100"/>
  <c r="F1031" i="100"/>
  <c r="G1031" i="100" s="1"/>
  <c r="F1030" i="100"/>
  <c r="G1030" i="100" s="1"/>
  <c r="F1025" i="100"/>
  <c r="G1025" i="100" s="1"/>
  <c r="F1024" i="100"/>
  <c r="G1024" i="100" s="1"/>
  <c r="F1023" i="100"/>
  <c r="G1023" i="100" s="1"/>
  <c r="G1022" i="100"/>
  <c r="F1022" i="100"/>
  <c r="E1019" i="100"/>
  <c r="D1019" i="100"/>
  <c r="F1017" i="100"/>
  <c r="G1017" i="100" s="1"/>
  <c r="F1015" i="100"/>
  <c r="G1015" i="100" s="1"/>
  <c r="F1014" i="100"/>
  <c r="G1014" i="100" s="1"/>
  <c r="F1013" i="100"/>
  <c r="G1013" i="100" s="1"/>
  <c r="E1009" i="100"/>
  <c r="D1009" i="100"/>
  <c r="F1007" i="100"/>
  <c r="G1007" i="100" s="1"/>
  <c r="F1006" i="100"/>
  <c r="G1006" i="100" s="1"/>
  <c r="F1002" i="100"/>
  <c r="G1002" i="100" s="1"/>
  <c r="E997" i="100"/>
  <c r="D997" i="100"/>
  <c r="F996" i="100"/>
  <c r="G996" i="100" s="1"/>
  <c r="F995" i="100"/>
  <c r="G995" i="100" s="1"/>
  <c r="F993" i="100"/>
  <c r="G993" i="100" s="1"/>
  <c r="F992" i="100"/>
  <c r="G992" i="100" s="1"/>
  <c r="F991" i="100"/>
  <c r="G991" i="100" s="1"/>
  <c r="F990" i="100"/>
  <c r="G990" i="100" s="1"/>
  <c r="F988" i="100"/>
  <c r="G988" i="100" s="1"/>
  <c r="F986" i="100"/>
  <c r="G986" i="100" s="1"/>
  <c r="G984" i="100"/>
  <c r="F984" i="100"/>
  <c r="D982" i="100"/>
  <c r="G981" i="100"/>
  <c r="F981" i="100"/>
  <c r="F980" i="100"/>
  <c r="G980" i="100" s="1"/>
  <c r="F979" i="100"/>
  <c r="G979" i="100" s="1"/>
  <c r="F978" i="100"/>
  <c r="G978" i="100" s="1"/>
  <c r="F977" i="100"/>
  <c r="G977" i="100" s="1"/>
  <c r="E976" i="100"/>
  <c r="E982" i="100" s="1"/>
  <c r="D976" i="100"/>
  <c r="F973" i="100"/>
  <c r="G973" i="100" s="1"/>
  <c r="F970" i="100"/>
  <c r="G970" i="100" s="1"/>
  <c r="E967" i="100"/>
  <c r="E975" i="100" s="1"/>
  <c r="D967" i="100"/>
  <c r="G966" i="100"/>
  <c r="F966" i="100"/>
  <c r="F965" i="100"/>
  <c r="G965" i="100" s="1"/>
  <c r="G964" i="100"/>
  <c r="F964" i="100"/>
  <c r="F963" i="100"/>
  <c r="G963" i="100" s="1"/>
  <c r="F962" i="100"/>
  <c r="G962" i="100" s="1"/>
  <c r="F960" i="100"/>
  <c r="G960" i="100" s="1"/>
  <c r="F959" i="100"/>
  <c r="G959" i="100" s="1"/>
  <c r="G958" i="100"/>
  <c r="F958" i="100"/>
  <c r="F957" i="100"/>
  <c r="G957" i="100" s="1"/>
  <c r="F952" i="100"/>
  <c r="G952" i="100" s="1"/>
  <c r="F951" i="100"/>
  <c r="G951" i="100" s="1"/>
  <c r="F950" i="100"/>
  <c r="G950" i="100" s="1"/>
  <c r="F949" i="100"/>
  <c r="G949" i="100" s="1"/>
  <c r="E946" i="100"/>
  <c r="D946" i="100"/>
  <c r="F944" i="100"/>
  <c r="G944" i="100" s="1"/>
  <c r="F942" i="100"/>
  <c r="G942" i="100" s="1"/>
  <c r="F941" i="100"/>
  <c r="G941" i="100" s="1"/>
  <c r="F940" i="100"/>
  <c r="G940" i="100" s="1"/>
  <c r="E936" i="100"/>
  <c r="D936" i="100"/>
  <c r="G934" i="100"/>
  <c r="F934" i="100"/>
  <c r="F933" i="100"/>
  <c r="G933" i="100" s="1"/>
  <c r="F929" i="100"/>
  <c r="G929" i="100" s="1"/>
  <c r="E924" i="100"/>
  <c r="D924" i="100"/>
  <c r="F923" i="100"/>
  <c r="G923" i="100" s="1"/>
  <c r="F922" i="100"/>
  <c r="G922" i="100" s="1"/>
  <c r="F920" i="100"/>
  <c r="G920" i="100" s="1"/>
  <c r="F919" i="100"/>
  <c r="G919" i="100" s="1"/>
  <c r="F918" i="100"/>
  <c r="G918" i="100" s="1"/>
  <c r="G917" i="100"/>
  <c r="F917" i="100"/>
  <c r="F915" i="100"/>
  <c r="G915" i="100" s="1"/>
  <c r="G913" i="100"/>
  <c r="F913" i="100"/>
  <c r="F911" i="100"/>
  <c r="G911" i="100" s="1"/>
  <c r="G908" i="100"/>
  <c r="F908" i="100"/>
  <c r="F907" i="100"/>
  <c r="G907" i="100" s="1"/>
  <c r="G906" i="100"/>
  <c r="F906" i="100"/>
  <c r="F905" i="100"/>
  <c r="G905" i="100" s="1"/>
  <c r="G904" i="100"/>
  <c r="F904" i="100"/>
  <c r="E903" i="100"/>
  <c r="E909" i="100" s="1"/>
  <c r="D903" i="100"/>
  <c r="G900" i="100"/>
  <c r="F900" i="100"/>
  <c r="F897" i="100"/>
  <c r="G897" i="100" s="1"/>
  <c r="E894" i="100"/>
  <c r="E902" i="100" s="1"/>
  <c r="D894" i="100"/>
  <c r="G893" i="100"/>
  <c r="F893" i="100"/>
  <c r="F892" i="100"/>
  <c r="G892" i="100" s="1"/>
  <c r="G891" i="100"/>
  <c r="F891" i="100"/>
  <c r="F890" i="100"/>
  <c r="G890" i="100" s="1"/>
  <c r="G889" i="100"/>
  <c r="F889" i="100"/>
  <c r="F887" i="100"/>
  <c r="G887" i="100" s="1"/>
  <c r="G886" i="100"/>
  <c r="F886" i="100"/>
  <c r="F885" i="100"/>
  <c r="G885" i="100" s="1"/>
  <c r="G884" i="100"/>
  <c r="F884" i="100"/>
  <c r="F879" i="100"/>
  <c r="G879" i="100" s="1"/>
  <c r="F878" i="100"/>
  <c r="G878" i="100" s="1"/>
  <c r="F877" i="100"/>
  <c r="G877" i="100" s="1"/>
  <c r="G876" i="100"/>
  <c r="F876" i="100"/>
  <c r="E873" i="100"/>
  <c r="D873" i="100"/>
  <c r="G871" i="100"/>
  <c r="F871" i="100"/>
  <c r="F869" i="100"/>
  <c r="G869" i="100" s="1"/>
  <c r="G868" i="100"/>
  <c r="F868" i="100"/>
  <c r="F867" i="100"/>
  <c r="G867" i="100" s="1"/>
  <c r="E863" i="100"/>
  <c r="D863" i="100"/>
  <c r="F861" i="100"/>
  <c r="G861" i="100" s="1"/>
  <c r="G860" i="100"/>
  <c r="F860" i="100"/>
  <c r="F856" i="100"/>
  <c r="G856" i="100" s="1"/>
  <c r="E851" i="100"/>
  <c r="D851" i="100"/>
  <c r="F851" i="100" s="1"/>
  <c r="G851" i="100" s="1"/>
  <c r="G850" i="100"/>
  <c r="F850" i="100"/>
  <c r="F849" i="100"/>
  <c r="G849" i="100" s="1"/>
  <c r="F847" i="100"/>
  <c r="G847" i="100" s="1"/>
  <c r="F846" i="100"/>
  <c r="G846" i="100" s="1"/>
  <c r="F845" i="100"/>
  <c r="G845" i="100" s="1"/>
  <c r="F844" i="100"/>
  <c r="G844" i="100" s="1"/>
  <c r="F842" i="100"/>
  <c r="G842" i="100" s="1"/>
  <c r="F840" i="100"/>
  <c r="G840" i="100" s="1"/>
  <c r="F838" i="100"/>
  <c r="G838" i="100" s="1"/>
  <c r="D836" i="100"/>
  <c r="F835" i="100"/>
  <c r="G835" i="100" s="1"/>
  <c r="F834" i="100"/>
  <c r="G834" i="100" s="1"/>
  <c r="G833" i="100"/>
  <c r="F833" i="100"/>
  <c r="F832" i="100"/>
  <c r="G832" i="100" s="1"/>
  <c r="F831" i="100"/>
  <c r="G831" i="100" s="1"/>
  <c r="E830" i="100"/>
  <c r="E836" i="100" s="1"/>
  <c r="D830" i="100"/>
  <c r="F827" i="100"/>
  <c r="G827" i="100" s="1"/>
  <c r="G824" i="100"/>
  <c r="F824" i="100"/>
  <c r="E821" i="100"/>
  <c r="D821" i="100"/>
  <c r="D829" i="100" s="1"/>
  <c r="F820" i="100"/>
  <c r="G820" i="100" s="1"/>
  <c r="G819" i="100"/>
  <c r="F819" i="100"/>
  <c r="F818" i="100"/>
  <c r="G818" i="100" s="1"/>
  <c r="G817" i="100"/>
  <c r="F817" i="100"/>
  <c r="F816" i="100"/>
  <c r="G816" i="100" s="1"/>
  <c r="G814" i="100"/>
  <c r="F814" i="100"/>
  <c r="F813" i="100"/>
  <c r="G813" i="100" s="1"/>
  <c r="F812" i="100"/>
  <c r="G812" i="100" s="1"/>
  <c r="F811" i="100"/>
  <c r="G811" i="100" s="1"/>
  <c r="F806" i="100"/>
  <c r="G806" i="100" s="1"/>
  <c r="F805" i="100"/>
  <c r="G805" i="100" s="1"/>
  <c r="F804" i="100"/>
  <c r="G804" i="100" s="1"/>
  <c r="F803" i="100"/>
  <c r="G803" i="100" s="1"/>
  <c r="E800" i="100"/>
  <c r="D800" i="100"/>
  <c r="F798" i="100"/>
  <c r="G798" i="100" s="1"/>
  <c r="F796" i="100"/>
  <c r="G796" i="100" s="1"/>
  <c r="F795" i="100"/>
  <c r="G795" i="100" s="1"/>
  <c r="F794" i="100"/>
  <c r="G794" i="100" s="1"/>
  <c r="E790" i="100"/>
  <c r="D790" i="100"/>
  <c r="G788" i="100"/>
  <c r="F788" i="100"/>
  <c r="F787" i="100"/>
  <c r="G787" i="100" s="1"/>
  <c r="F783" i="100"/>
  <c r="G783" i="100" s="1"/>
  <c r="E778" i="100"/>
  <c r="D778" i="100"/>
  <c r="F777" i="100"/>
  <c r="G777" i="100" s="1"/>
  <c r="F776" i="100"/>
  <c r="G776" i="100" s="1"/>
  <c r="F774" i="100"/>
  <c r="G774" i="100" s="1"/>
  <c r="F773" i="100"/>
  <c r="G773" i="100" s="1"/>
  <c r="F772" i="100"/>
  <c r="G772" i="100" s="1"/>
  <c r="G771" i="100"/>
  <c r="F771" i="100"/>
  <c r="F769" i="100"/>
  <c r="G769" i="100" s="1"/>
  <c r="G767" i="100"/>
  <c r="F767" i="100"/>
  <c r="F765" i="100"/>
  <c r="G765" i="100" s="1"/>
  <c r="E763" i="100"/>
  <c r="F762" i="100"/>
  <c r="G762" i="100" s="1"/>
  <c r="F761" i="100"/>
  <c r="G761" i="100" s="1"/>
  <c r="F760" i="100"/>
  <c r="G760" i="100" s="1"/>
  <c r="F759" i="100"/>
  <c r="G759" i="100" s="1"/>
  <c r="F758" i="100"/>
  <c r="G758" i="100" s="1"/>
  <c r="E757" i="100"/>
  <c r="D757" i="100"/>
  <c r="G754" i="100"/>
  <c r="F754" i="100"/>
  <c r="F751" i="100"/>
  <c r="G751" i="100" s="1"/>
  <c r="E748" i="100"/>
  <c r="E756" i="100" s="1"/>
  <c r="E764" i="100" s="1"/>
  <c r="E770" i="100" s="1"/>
  <c r="E775" i="100" s="1"/>
  <c r="D748" i="100"/>
  <c r="G747" i="100"/>
  <c r="F747" i="100"/>
  <c r="F746" i="100"/>
  <c r="G746" i="100" s="1"/>
  <c r="G745" i="100"/>
  <c r="F745" i="100"/>
  <c r="G744" i="100"/>
  <c r="F744" i="100"/>
  <c r="G743" i="100"/>
  <c r="F743" i="100"/>
  <c r="F741" i="100"/>
  <c r="G741" i="100" s="1"/>
  <c r="F740" i="100"/>
  <c r="G740" i="100" s="1"/>
  <c r="F739" i="100"/>
  <c r="G739" i="100" s="1"/>
  <c r="F738" i="100"/>
  <c r="G738" i="100" s="1"/>
  <c r="F733" i="100"/>
  <c r="G733" i="100" s="1"/>
  <c r="G732" i="100"/>
  <c r="F732" i="100"/>
  <c r="F731" i="100"/>
  <c r="G731" i="100" s="1"/>
  <c r="G730" i="100"/>
  <c r="F730" i="100"/>
  <c r="E727" i="100"/>
  <c r="D727" i="100"/>
  <c r="G725" i="100"/>
  <c r="F725" i="100"/>
  <c r="F723" i="100"/>
  <c r="G723" i="100" s="1"/>
  <c r="G722" i="100"/>
  <c r="F722" i="100"/>
  <c r="F721" i="100"/>
  <c r="G721" i="100" s="1"/>
  <c r="E717" i="100"/>
  <c r="D717" i="100"/>
  <c r="G715" i="100"/>
  <c r="F715" i="100"/>
  <c r="G714" i="100"/>
  <c r="F714" i="100"/>
  <c r="F710" i="100"/>
  <c r="G710" i="100" s="1"/>
  <c r="E705" i="100"/>
  <c r="D705" i="100"/>
  <c r="F704" i="100"/>
  <c r="G704" i="100" s="1"/>
  <c r="F703" i="100"/>
  <c r="G703" i="100" s="1"/>
  <c r="F701" i="100"/>
  <c r="G701" i="100" s="1"/>
  <c r="F700" i="100"/>
  <c r="G700" i="100" s="1"/>
  <c r="G699" i="100"/>
  <c r="F699" i="100"/>
  <c r="F698" i="100"/>
  <c r="G698" i="100" s="1"/>
  <c r="F696" i="100"/>
  <c r="G696" i="100" s="1"/>
  <c r="F694" i="100"/>
  <c r="G694" i="100" s="1"/>
  <c r="F692" i="100"/>
  <c r="G692" i="100" s="1"/>
  <c r="D690" i="100"/>
  <c r="G689" i="100"/>
  <c r="F689" i="100"/>
  <c r="F688" i="100"/>
  <c r="G688" i="100" s="1"/>
  <c r="G687" i="100"/>
  <c r="F687" i="100"/>
  <c r="F686" i="100"/>
  <c r="G686" i="100" s="1"/>
  <c r="G685" i="100"/>
  <c r="F685" i="100"/>
  <c r="E684" i="100"/>
  <c r="E690" i="100" s="1"/>
  <c r="D684" i="100"/>
  <c r="F684" i="100" s="1"/>
  <c r="G684" i="100" s="1"/>
  <c r="F681" i="100"/>
  <c r="G681" i="100" s="1"/>
  <c r="G678" i="100"/>
  <c r="F678" i="100"/>
  <c r="E675" i="100"/>
  <c r="D675" i="100"/>
  <c r="D683" i="100" s="1"/>
  <c r="F674" i="100"/>
  <c r="G674" i="100" s="1"/>
  <c r="G673" i="100"/>
  <c r="F673" i="100"/>
  <c r="F672" i="100"/>
  <c r="G672" i="100" s="1"/>
  <c r="G671" i="100"/>
  <c r="F671" i="100"/>
  <c r="F670" i="100"/>
  <c r="G670" i="100" s="1"/>
  <c r="G668" i="100"/>
  <c r="F668" i="100"/>
  <c r="F667" i="100"/>
  <c r="G667" i="100" s="1"/>
  <c r="G666" i="100"/>
  <c r="F666" i="100"/>
  <c r="F665" i="100"/>
  <c r="G665" i="100" s="1"/>
  <c r="F660" i="100"/>
  <c r="G660" i="100" s="1"/>
  <c r="F659" i="100"/>
  <c r="G659" i="100" s="1"/>
  <c r="F658" i="100"/>
  <c r="G658" i="100" s="1"/>
  <c r="F657" i="100"/>
  <c r="G657" i="100" s="1"/>
  <c r="E654" i="100"/>
  <c r="D654" i="100"/>
  <c r="F652" i="100"/>
  <c r="G652" i="100" s="1"/>
  <c r="F650" i="100"/>
  <c r="G650" i="100" s="1"/>
  <c r="F649" i="100"/>
  <c r="G649" i="100" s="1"/>
  <c r="F648" i="100"/>
  <c r="G648" i="100" s="1"/>
  <c r="E644" i="100"/>
  <c r="D644" i="100"/>
  <c r="G642" i="100"/>
  <c r="F642" i="100"/>
  <c r="F641" i="100"/>
  <c r="G641" i="100" s="1"/>
  <c r="F637" i="100"/>
  <c r="G637" i="100" s="1"/>
  <c r="E632" i="100"/>
  <c r="D632" i="100"/>
  <c r="F631" i="100"/>
  <c r="G631" i="100" s="1"/>
  <c r="G630" i="100"/>
  <c r="F630" i="100"/>
  <c r="F628" i="100"/>
  <c r="G628" i="100" s="1"/>
  <c r="F627" i="100"/>
  <c r="G627" i="100" s="1"/>
  <c r="F626" i="100"/>
  <c r="G626" i="100" s="1"/>
  <c r="G625" i="100"/>
  <c r="F625" i="100"/>
  <c r="F623" i="100"/>
  <c r="G623" i="100" s="1"/>
  <c r="G621" i="100"/>
  <c r="F621" i="100"/>
  <c r="F619" i="100"/>
  <c r="G619" i="100" s="1"/>
  <c r="F616" i="100"/>
  <c r="G616" i="100" s="1"/>
  <c r="F615" i="100"/>
  <c r="G615" i="100" s="1"/>
  <c r="F614" i="100"/>
  <c r="G614" i="100" s="1"/>
  <c r="F613" i="100"/>
  <c r="G613" i="100" s="1"/>
  <c r="F612" i="100"/>
  <c r="G612" i="100" s="1"/>
  <c r="E611" i="100"/>
  <c r="E617" i="100" s="1"/>
  <c r="D611" i="100"/>
  <c r="G608" i="100"/>
  <c r="F608" i="100"/>
  <c r="F605" i="100"/>
  <c r="G605" i="100" s="1"/>
  <c r="E602" i="100"/>
  <c r="E610" i="100" s="1"/>
  <c r="D602" i="100"/>
  <c r="G601" i="100"/>
  <c r="F601" i="100"/>
  <c r="F600" i="100"/>
  <c r="G600" i="100" s="1"/>
  <c r="G599" i="100"/>
  <c r="F599" i="100"/>
  <c r="F598" i="100"/>
  <c r="G598" i="100" s="1"/>
  <c r="G597" i="100"/>
  <c r="F597" i="100"/>
  <c r="F595" i="100"/>
  <c r="G595" i="100" s="1"/>
  <c r="G594" i="100"/>
  <c r="F594" i="100"/>
  <c r="F593" i="100"/>
  <c r="G593" i="100" s="1"/>
  <c r="G592" i="100"/>
  <c r="F592" i="100"/>
  <c r="F587" i="100"/>
  <c r="G587" i="100" s="1"/>
  <c r="F586" i="100"/>
  <c r="G586" i="100" s="1"/>
  <c r="F585" i="100"/>
  <c r="G585" i="100" s="1"/>
  <c r="F584" i="100"/>
  <c r="G584" i="100" s="1"/>
  <c r="E581" i="100"/>
  <c r="D581" i="100"/>
  <c r="F579" i="100"/>
  <c r="G579" i="100" s="1"/>
  <c r="F577" i="100"/>
  <c r="G577" i="100" s="1"/>
  <c r="F576" i="100"/>
  <c r="G576" i="100" s="1"/>
  <c r="F575" i="100"/>
  <c r="G575" i="100" s="1"/>
  <c r="E571" i="100"/>
  <c r="D571" i="100"/>
  <c r="F569" i="100"/>
  <c r="G569" i="100" s="1"/>
  <c r="G568" i="100"/>
  <c r="F568" i="100"/>
  <c r="F564" i="100"/>
  <c r="G564" i="100" s="1"/>
  <c r="E559" i="100"/>
  <c r="D559" i="100"/>
  <c r="F559" i="100" s="1"/>
  <c r="G559" i="100" s="1"/>
  <c r="G558" i="100"/>
  <c r="F558" i="100"/>
  <c r="F557" i="100"/>
  <c r="G557" i="100" s="1"/>
  <c r="G555" i="100"/>
  <c r="F555" i="100"/>
  <c r="F554" i="100"/>
  <c r="G554" i="100" s="1"/>
  <c r="F553" i="100"/>
  <c r="G553" i="100" s="1"/>
  <c r="F552" i="100"/>
  <c r="G552" i="100" s="1"/>
  <c r="F550" i="100"/>
  <c r="G550" i="100" s="1"/>
  <c r="F548" i="100"/>
  <c r="G548" i="100" s="1"/>
  <c r="F546" i="100"/>
  <c r="G546" i="100" s="1"/>
  <c r="D544" i="100"/>
  <c r="G543" i="100"/>
  <c r="F543" i="100"/>
  <c r="F542" i="100"/>
  <c r="G542" i="100" s="1"/>
  <c r="F541" i="100"/>
  <c r="G541" i="100" s="1"/>
  <c r="F540" i="100"/>
  <c r="G540" i="100" s="1"/>
  <c r="F539" i="100"/>
  <c r="G539" i="100" s="1"/>
  <c r="E538" i="100"/>
  <c r="D538" i="100"/>
  <c r="F535" i="100"/>
  <c r="G535" i="100" s="1"/>
  <c r="G532" i="100"/>
  <c r="F532" i="100"/>
  <c r="E529" i="100"/>
  <c r="D529" i="100"/>
  <c r="D537" i="100" s="1"/>
  <c r="F528" i="100"/>
  <c r="G528" i="100" s="1"/>
  <c r="G527" i="100"/>
  <c r="F527" i="100"/>
  <c r="F526" i="100"/>
  <c r="G526" i="100" s="1"/>
  <c r="G525" i="100"/>
  <c r="F525" i="100"/>
  <c r="F524" i="100"/>
  <c r="G524" i="100" s="1"/>
  <c r="F522" i="100"/>
  <c r="G522" i="100" s="1"/>
  <c r="F521" i="100"/>
  <c r="G521" i="100" s="1"/>
  <c r="F520" i="100"/>
  <c r="G520" i="100" s="1"/>
  <c r="F519" i="100"/>
  <c r="G519" i="100" s="1"/>
  <c r="G514" i="100"/>
  <c r="F514" i="100"/>
  <c r="F513" i="100"/>
  <c r="G513" i="100" s="1"/>
  <c r="F512" i="100"/>
  <c r="G512" i="100" s="1"/>
  <c r="F511" i="100"/>
  <c r="G511" i="100" s="1"/>
  <c r="E508" i="100"/>
  <c r="D508" i="100"/>
  <c r="F506" i="100"/>
  <c r="G506" i="100" s="1"/>
  <c r="G504" i="100"/>
  <c r="F504" i="100"/>
  <c r="F503" i="100"/>
  <c r="G503" i="100" s="1"/>
  <c r="G502" i="100"/>
  <c r="F502" i="100"/>
  <c r="E498" i="100"/>
  <c r="D498" i="100"/>
  <c r="F498" i="100" s="1"/>
  <c r="G498" i="100" s="1"/>
  <c r="G496" i="100"/>
  <c r="F496" i="100"/>
  <c r="F495" i="100"/>
  <c r="G495" i="100" s="1"/>
  <c r="F491" i="100"/>
  <c r="G491" i="100" s="1"/>
  <c r="E486" i="100"/>
  <c r="D486" i="100"/>
  <c r="F486" i="100" s="1"/>
  <c r="G486" i="100" s="1"/>
  <c r="F485" i="100"/>
  <c r="G485" i="100" s="1"/>
  <c r="G484" i="100"/>
  <c r="F484" i="100"/>
  <c r="F482" i="100"/>
  <c r="G482" i="100" s="1"/>
  <c r="F481" i="100"/>
  <c r="G481" i="100" s="1"/>
  <c r="F480" i="100"/>
  <c r="G480" i="100" s="1"/>
  <c r="F479" i="100"/>
  <c r="G479" i="100" s="1"/>
  <c r="F477" i="100"/>
  <c r="G477" i="100" s="1"/>
  <c r="G475" i="100"/>
  <c r="F475" i="100"/>
  <c r="F473" i="100"/>
  <c r="G473" i="100" s="1"/>
  <c r="F470" i="100"/>
  <c r="G470" i="100" s="1"/>
  <c r="F469" i="100"/>
  <c r="G469" i="100" s="1"/>
  <c r="F468" i="100"/>
  <c r="G468" i="100" s="1"/>
  <c r="G467" i="100"/>
  <c r="F467" i="100"/>
  <c r="F466" i="100"/>
  <c r="G466" i="100" s="1"/>
  <c r="E465" i="100"/>
  <c r="E471" i="100" s="1"/>
  <c r="D465" i="100"/>
  <c r="D471" i="100" s="1"/>
  <c r="F462" i="100"/>
  <c r="G462" i="100" s="1"/>
  <c r="F459" i="100"/>
  <c r="G459" i="100" s="1"/>
  <c r="E456" i="100"/>
  <c r="E464" i="100" s="1"/>
  <c r="D456" i="100"/>
  <c r="G455" i="100"/>
  <c r="F455" i="100"/>
  <c r="F454" i="100"/>
  <c r="G454" i="100" s="1"/>
  <c r="G453" i="100"/>
  <c r="F453" i="100"/>
  <c r="F452" i="100"/>
  <c r="G452" i="100" s="1"/>
  <c r="G451" i="100"/>
  <c r="F451" i="100"/>
  <c r="F449" i="100"/>
  <c r="G449" i="100" s="1"/>
  <c r="G448" i="100"/>
  <c r="F448" i="100"/>
  <c r="F447" i="100"/>
  <c r="G447" i="100" s="1"/>
  <c r="F446" i="100"/>
  <c r="G446" i="100" s="1"/>
  <c r="F441" i="100"/>
  <c r="G441" i="100" s="1"/>
  <c r="F440" i="100"/>
  <c r="G440" i="100" s="1"/>
  <c r="F439" i="100"/>
  <c r="G439" i="100" s="1"/>
  <c r="G438" i="100"/>
  <c r="F438" i="100"/>
  <c r="E435" i="100"/>
  <c r="D435" i="100"/>
  <c r="G433" i="100"/>
  <c r="F433" i="100"/>
  <c r="F431" i="100"/>
  <c r="G431" i="100" s="1"/>
  <c r="F430" i="100"/>
  <c r="G430" i="100" s="1"/>
  <c r="F429" i="100"/>
  <c r="G429" i="100" s="1"/>
  <c r="E425" i="100"/>
  <c r="D425" i="100"/>
  <c r="F423" i="100"/>
  <c r="G423" i="100" s="1"/>
  <c r="G422" i="100"/>
  <c r="F422" i="100"/>
  <c r="F418" i="100"/>
  <c r="G418" i="100" s="1"/>
  <c r="E413" i="100"/>
  <c r="D413" i="100"/>
  <c r="F412" i="100"/>
  <c r="G412" i="100" s="1"/>
  <c r="G411" i="100"/>
  <c r="F411" i="100"/>
  <c r="G409" i="100"/>
  <c r="F409" i="100"/>
  <c r="G408" i="100"/>
  <c r="F408" i="100"/>
  <c r="G407" i="100"/>
  <c r="F407" i="100"/>
  <c r="G406" i="100"/>
  <c r="F406" i="100"/>
  <c r="F404" i="100"/>
  <c r="G404" i="100" s="1"/>
  <c r="G402" i="100"/>
  <c r="F402" i="100"/>
  <c r="F400" i="100"/>
  <c r="G400" i="100" s="1"/>
  <c r="G397" i="100"/>
  <c r="F397" i="100"/>
  <c r="F396" i="100"/>
  <c r="G396" i="100" s="1"/>
  <c r="G395" i="100"/>
  <c r="F395" i="100"/>
  <c r="F394" i="100"/>
  <c r="G394" i="100" s="1"/>
  <c r="G393" i="100"/>
  <c r="F393" i="100"/>
  <c r="E392" i="100"/>
  <c r="D392" i="100"/>
  <c r="D398" i="100" s="1"/>
  <c r="G389" i="100"/>
  <c r="F389" i="100"/>
  <c r="G386" i="100"/>
  <c r="F386" i="100"/>
  <c r="E383" i="100"/>
  <c r="D383" i="100"/>
  <c r="D391" i="100" s="1"/>
  <c r="G382" i="100"/>
  <c r="F382" i="100"/>
  <c r="G381" i="100"/>
  <c r="F381" i="100"/>
  <c r="G380" i="100"/>
  <c r="F380" i="100"/>
  <c r="G379" i="100"/>
  <c r="F379" i="100"/>
  <c r="G378" i="100"/>
  <c r="F378" i="100"/>
  <c r="G376" i="100"/>
  <c r="F376" i="100"/>
  <c r="G375" i="100"/>
  <c r="F375" i="100"/>
  <c r="G374" i="100"/>
  <c r="F374" i="100"/>
  <c r="F373" i="100"/>
  <c r="G373" i="100" s="1"/>
  <c r="G368" i="100"/>
  <c r="F368" i="100"/>
  <c r="F367" i="100"/>
  <c r="G367" i="100" s="1"/>
  <c r="G366" i="100"/>
  <c r="F366" i="100"/>
  <c r="F365" i="100"/>
  <c r="G365" i="100" s="1"/>
  <c r="E362" i="100"/>
  <c r="D362" i="100"/>
  <c r="F360" i="100"/>
  <c r="G360" i="100" s="1"/>
  <c r="G358" i="100"/>
  <c r="F358" i="100"/>
  <c r="F357" i="100"/>
  <c r="G357" i="100" s="1"/>
  <c r="G356" i="100"/>
  <c r="F356" i="100"/>
  <c r="E352" i="100"/>
  <c r="D352" i="100"/>
  <c r="G350" i="100"/>
  <c r="F350" i="100"/>
  <c r="G349" i="100"/>
  <c r="F349" i="100"/>
  <c r="G345" i="100"/>
  <c r="F345" i="100"/>
  <c r="E340" i="100"/>
  <c r="D340" i="100"/>
  <c r="G339" i="100"/>
  <c r="F339" i="100"/>
  <c r="F338" i="100"/>
  <c r="G338" i="100" s="1"/>
  <c r="G336" i="100"/>
  <c r="F336" i="100"/>
  <c r="F335" i="100"/>
  <c r="G335" i="100" s="1"/>
  <c r="G334" i="100"/>
  <c r="F334" i="100"/>
  <c r="F333" i="100"/>
  <c r="G333" i="100" s="1"/>
  <c r="G331" i="100"/>
  <c r="F331" i="100"/>
  <c r="G329" i="100"/>
  <c r="F329" i="100"/>
  <c r="F327" i="100"/>
  <c r="G327" i="100" s="1"/>
  <c r="F324" i="100"/>
  <c r="G324" i="100" s="1"/>
  <c r="F323" i="100"/>
  <c r="G323" i="100" s="1"/>
  <c r="F322" i="100"/>
  <c r="G322" i="100" s="1"/>
  <c r="F321" i="100"/>
  <c r="G321" i="100" s="1"/>
  <c r="F320" i="100"/>
  <c r="G320" i="100" s="1"/>
  <c r="E319" i="100"/>
  <c r="E325" i="100" s="1"/>
  <c r="D319" i="100"/>
  <c r="G316" i="100"/>
  <c r="F316" i="100"/>
  <c r="G313" i="100"/>
  <c r="F313" i="100"/>
  <c r="E310" i="100"/>
  <c r="E318" i="100" s="1"/>
  <c r="D310" i="100"/>
  <c r="F309" i="100"/>
  <c r="G309" i="100" s="1"/>
  <c r="F308" i="100"/>
  <c r="G308" i="100" s="1"/>
  <c r="G307" i="100"/>
  <c r="F307" i="100"/>
  <c r="F306" i="100"/>
  <c r="G306" i="100" s="1"/>
  <c r="G305" i="100"/>
  <c r="F305" i="100"/>
  <c r="F303" i="100"/>
  <c r="G303" i="100" s="1"/>
  <c r="F302" i="100"/>
  <c r="G302" i="100" s="1"/>
  <c r="F301" i="100"/>
  <c r="G301" i="100" s="1"/>
  <c r="G300" i="100"/>
  <c r="F300" i="100"/>
  <c r="F295" i="100"/>
  <c r="G295" i="100" s="1"/>
  <c r="F294" i="100"/>
  <c r="G294" i="100" s="1"/>
  <c r="F293" i="100"/>
  <c r="G293" i="100" s="1"/>
  <c r="G292" i="100"/>
  <c r="F292" i="100"/>
  <c r="E289" i="100"/>
  <c r="D289" i="100"/>
  <c r="G287" i="100"/>
  <c r="F287" i="100"/>
  <c r="F285" i="100"/>
  <c r="G285" i="100" s="1"/>
  <c r="F284" i="100"/>
  <c r="G284" i="100" s="1"/>
  <c r="F283" i="100"/>
  <c r="G283" i="100" s="1"/>
  <c r="E279" i="100"/>
  <c r="D279" i="100"/>
  <c r="F277" i="100"/>
  <c r="G277" i="100" s="1"/>
  <c r="G276" i="100"/>
  <c r="F276" i="100"/>
  <c r="F272" i="100"/>
  <c r="G272" i="100" s="1"/>
  <c r="E267" i="100"/>
  <c r="D267" i="100"/>
  <c r="F266" i="100"/>
  <c r="G266" i="100" s="1"/>
  <c r="F265" i="100"/>
  <c r="G265" i="100" s="1"/>
  <c r="F263" i="100"/>
  <c r="G263" i="100" s="1"/>
  <c r="F262" i="100"/>
  <c r="G262" i="100" s="1"/>
  <c r="F261" i="100"/>
  <c r="G261" i="100" s="1"/>
  <c r="F260" i="100"/>
  <c r="G260" i="100" s="1"/>
  <c r="F258" i="100"/>
  <c r="G258" i="100" s="1"/>
  <c r="G256" i="100"/>
  <c r="F256" i="100"/>
  <c r="F254" i="100"/>
  <c r="G254" i="100" s="1"/>
  <c r="E252" i="100"/>
  <c r="F251" i="100"/>
  <c r="G251" i="100" s="1"/>
  <c r="G250" i="100"/>
  <c r="F250" i="100"/>
  <c r="G249" i="100"/>
  <c r="F249" i="100"/>
  <c r="G248" i="100"/>
  <c r="F248" i="100"/>
  <c r="G247" i="100"/>
  <c r="F247" i="100"/>
  <c r="G246" i="100"/>
  <c r="E246" i="100"/>
  <c r="F246" i="100" s="1"/>
  <c r="D246" i="100"/>
  <c r="D252" i="100" s="1"/>
  <c r="G243" i="100"/>
  <c r="F243" i="100"/>
  <c r="G240" i="100"/>
  <c r="F240" i="100"/>
  <c r="E237" i="100"/>
  <c r="D237" i="100"/>
  <c r="D245" i="100" s="1"/>
  <c r="G236" i="100"/>
  <c r="F236" i="100"/>
  <c r="G235" i="100"/>
  <c r="F235" i="100"/>
  <c r="G234" i="100"/>
  <c r="F234" i="100"/>
  <c r="G233" i="100"/>
  <c r="F233" i="100"/>
  <c r="G232" i="100"/>
  <c r="F232" i="100"/>
  <c r="F230" i="100"/>
  <c r="G230" i="100" s="1"/>
  <c r="G229" i="100"/>
  <c r="F229" i="100"/>
  <c r="G228" i="100"/>
  <c r="F228" i="100"/>
  <c r="G227" i="100"/>
  <c r="F227" i="100"/>
  <c r="G221" i="100"/>
  <c r="F221" i="100"/>
  <c r="F220" i="100"/>
  <c r="G220" i="100" s="1"/>
  <c r="G219" i="100"/>
  <c r="F219" i="100"/>
  <c r="F218" i="100"/>
  <c r="G218" i="100" s="1"/>
  <c r="E215" i="100"/>
  <c r="D215" i="100"/>
  <c r="F213" i="100"/>
  <c r="G213" i="100" s="1"/>
  <c r="F211" i="100"/>
  <c r="G211" i="100" s="1"/>
  <c r="F210" i="100"/>
  <c r="G210" i="100" s="1"/>
  <c r="F209" i="100"/>
  <c r="G209" i="100" s="1"/>
  <c r="E205" i="100"/>
  <c r="D205" i="100"/>
  <c r="G203" i="100"/>
  <c r="F203" i="100"/>
  <c r="G202" i="100"/>
  <c r="F202" i="100"/>
  <c r="F198" i="100"/>
  <c r="G198" i="100" s="1"/>
  <c r="E193" i="100"/>
  <c r="D193" i="100"/>
  <c r="F192" i="100"/>
  <c r="G192" i="100" s="1"/>
  <c r="F191" i="100"/>
  <c r="G191" i="100" s="1"/>
  <c r="F189" i="100"/>
  <c r="G189" i="100" s="1"/>
  <c r="F188" i="100"/>
  <c r="G188" i="100" s="1"/>
  <c r="F187" i="100"/>
  <c r="G187" i="100" s="1"/>
  <c r="F186" i="100"/>
  <c r="G186" i="100" s="1"/>
  <c r="F184" i="100"/>
  <c r="G184" i="100" s="1"/>
  <c r="G182" i="100"/>
  <c r="F182" i="100"/>
  <c r="F180" i="100"/>
  <c r="G180" i="100" s="1"/>
  <c r="F177" i="100"/>
  <c r="G177" i="100" s="1"/>
  <c r="F176" i="100"/>
  <c r="G176" i="100" s="1"/>
  <c r="F175" i="100"/>
  <c r="G175" i="100" s="1"/>
  <c r="F174" i="100"/>
  <c r="G174" i="100" s="1"/>
  <c r="F173" i="100"/>
  <c r="G173" i="100" s="1"/>
  <c r="E172" i="100"/>
  <c r="E178" i="100" s="1"/>
  <c r="D172" i="100"/>
  <c r="G169" i="100"/>
  <c r="F169" i="100"/>
  <c r="G166" i="100"/>
  <c r="F166" i="100"/>
  <c r="E163" i="100"/>
  <c r="E171" i="100" s="1"/>
  <c r="D163" i="100"/>
  <c r="G162" i="100"/>
  <c r="F162" i="100"/>
  <c r="F161" i="100"/>
  <c r="G161" i="100" s="1"/>
  <c r="G160" i="100"/>
  <c r="F160" i="100"/>
  <c r="F159" i="100"/>
  <c r="G159" i="100" s="1"/>
  <c r="F158" i="100"/>
  <c r="G158" i="100" s="1"/>
  <c r="F156" i="100"/>
  <c r="G156" i="100" s="1"/>
  <c r="F155" i="100"/>
  <c r="G155" i="100" s="1"/>
  <c r="F154" i="100"/>
  <c r="G154" i="100" s="1"/>
  <c r="G153" i="100"/>
  <c r="F153" i="100"/>
  <c r="F147" i="100"/>
  <c r="G147" i="100" s="1"/>
  <c r="F146" i="100"/>
  <c r="G146" i="100" s="1"/>
  <c r="F145" i="100"/>
  <c r="G145" i="100" s="1"/>
  <c r="F144" i="100"/>
  <c r="G144" i="100" s="1"/>
  <c r="E141" i="100"/>
  <c r="D141" i="100"/>
  <c r="F139" i="100"/>
  <c r="G139" i="100" s="1"/>
  <c r="F137" i="100"/>
  <c r="G137" i="100" s="1"/>
  <c r="F136" i="100"/>
  <c r="G136" i="100" s="1"/>
  <c r="F135" i="100"/>
  <c r="G135" i="100" s="1"/>
  <c r="E131" i="100"/>
  <c r="D131" i="100"/>
  <c r="F129" i="100"/>
  <c r="G129" i="100" s="1"/>
  <c r="F128" i="100"/>
  <c r="G128" i="100" s="1"/>
  <c r="F124" i="100"/>
  <c r="G124" i="100" s="1"/>
  <c r="E119" i="100"/>
  <c r="D119" i="100"/>
  <c r="G118" i="100"/>
  <c r="F118" i="100"/>
  <c r="F117" i="100"/>
  <c r="G117" i="100" s="1"/>
  <c r="F115" i="100"/>
  <c r="G115" i="100" s="1"/>
  <c r="F114" i="100"/>
  <c r="G114" i="100" s="1"/>
  <c r="F113" i="100"/>
  <c r="G113" i="100" s="1"/>
  <c r="F112" i="100"/>
  <c r="G112" i="100" s="1"/>
  <c r="F110" i="100"/>
  <c r="G110" i="100" s="1"/>
  <c r="F108" i="100"/>
  <c r="G108" i="100" s="1"/>
  <c r="F106" i="100"/>
  <c r="G106" i="100" s="1"/>
  <c r="F103" i="100"/>
  <c r="G103" i="100" s="1"/>
  <c r="F102" i="100"/>
  <c r="G102" i="100" s="1"/>
  <c r="F101" i="100"/>
  <c r="G101" i="100" s="1"/>
  <c r="F100" i="100"/>
  <c r="G100" i="100" s="1"/>
  <c r="F99" i="100"/>
  <c r="G99" i="100" s="1"/>
  <c r="E98" i="100"/>
  <c r="D98" i="100"/>
  <c r="D104" i="100" s="1"/>
  <c r="F95" i="100"/>
  <c r="G95" i="100" s="1"/>
  <c r="F92" i="100"/>
  <c r="G92" i="100" s="1"/>
  <c r="E89" i="100"/>
  <c r="E97" i="100" s="1"/>
  <c r="D89" i="100"/>
  <c r="F88" i="100"/>
  <c r="G88" i="100" s="1"/>
  <c r="F87" i="100"/>
  <c r="G87" i="100" s="1"/>
  <c r="F86" i="100"/>
  <c r="G86" i="100" s="1"/>
  <c r="G85" i="100"/>
  <c r="F85" i="100"/>
  <c r="F84" i="100"/>
  <c r="G84" i="100" s="1"/>
  <c r="F82" i="100"/>
  <c r="G82" i="100" s="1"/>
  <c r="F81" i="100"/>
  <c r="G81" i="100" s="1"/>
  <c r="F80" i="100"/>
  <c r="G80" i="100" s="1"/>
  <c r="F79" i="100"/>
  <c r="G79" i="100" s="1"/>
  <c r="F72" i="100"/>
  <c r="G72" i="100" s="1"/>
  <c r="F71" i="100"/>
  <c r="G71" i="100" s="1"/>
  <c r="G70" i="100"/>
  <c r="F70" i="100"/>
  <c r="F69" i="100"/>
  <c r="G69" i="100" s="1"/>
  <c r="E66" i="100"/>
  <c r="D66" i="100"/>
  <c r="F64" i="100"/>
  <c r="G64" i="100" s="1"/>
  <c r="F62" i="100"/>
  <c r="G62" i="100" s="1"/>
  <c r="F61" i="100"/>
  <c r="G61" i="100" s="1"/>
  <c r="F60" i="100"/>
  <c r="G60" i="100" s="1"/>
  <c r="E56" i="100"/>
  <c r="D56" i="100"/>
  <c r="F54" i="100"/>
  <c r="G54" i="100" s="1"/>
  <c r="F53" i="100"/>
  <c r="G53" i="100" s="1"/>
  <c r="G49" i="100"/>
  <c r="F49" i="100"/>
  <c r="E44" i="100"/>
  <c r="D44" i="100"/>
  <c r="F44" i="100" s="1"/>
  <c r="G44" i="100" s="1"/>
  <c r="F43" i="100"/>
  <c r="G43" i="100" s="1"/>
  <c r="F42" i="100"/>
  <c r="G42" i="100" s="1"/>
  <c r="F40" i="100"/>
  <c r="G40" i="100" s="1"/>
  <c r="F39" i="100"/>
  <c r="G39" i="100" s="1"/>
  <c r="F38" i="100"/>
  <c r="G38" i="100" s="1"/>
  <c r="F37" i="100"/>
  <c r="G37" i="100" s="1"/>
  <c r="F35" i="100"/>
  <c r="G35" i="100" s="1"/>
  <c r="F33" i="100"/>
  <c r="G33" i="100" s="1"/>
  <c r="F31" i="100"/>
  <c r="G31" i="100" s="1"/>
  <c r="F28" i="100"/>
  <c r="G28" i="100" s="1"/>
  <c r="F27" i="100"/>
  <c r="G27" i="100" s="1"/>
  <c r="F26" i="100"/>
  <c r="G26" i="100" s="1"/>
  <c r="F25" i="100"/>
  <c r="G25" i="100" s="1"/>
  <c r="F24" i="100"/>
  <c r="G24" i="100" s="1"/>
  <c r="E23" i="100"/>
  <c r="D23" i="100"/>
  <c r="D29" i="100" s="1"/>
  <c r="G20" i="100"/>
  <c r="F20" i="100"/>
  <c r="G17" i="100"/>
  <c r="F17" i="100"/>
  <c r="E14" i="100"/>
  <c r="D14" i="100"/>
  <c r="D22" i="100" s="1"/>
  <c r="G13" i="100"/>
  <c r="F13" i="100"/>
  <c r="F12" i="100"/>
  <c r="G12" i="100" s="1"/>
  <c r="G11" i="100"/>
  <c r="F11" i="100"/>
  <c r="G10" i="100"/>
  <c r="F10" i="100"/>
  <c r="G9" i="100"/>
  <c r="F9" i="100"/>
  <c r="F7" i="100"/>
  <c r="G7" i="100" s="1"/>
  <c r="G6" i="100"/>
  <c r="F6" i="100"/>
  <c r="F5" i="100"/>
  <c r="G5" i="100" s="1"/>
  <c r="G4" i="100"/>
  <c r="F4" i="100"/>
  <c r="E1318" i="98"/>
  <c r="D1318" i="98"/>
  <c r="E1317" i="98"/>
  <c r="D1317" i="98"/>
  <c r="E1316" i="98"/>
  <c r="D1316" i="98"/>
  <c r="E1315" i="98"/>
  <c r="D1315" i="98"/>
  <c r="E1310" i="98"/>
  <c r="D1310" i="98"/>
  <c r="E1308" i="98"/>
  <c r="D1308" i="98"/>
  <c r="E1307" i="98"/>
  <c r="D1307" i="98"/>
  <c r="E1306" i="98"/>
  <c r="D1306" i="98"/>
  <c r="E1300" i="98"/>
  <c r="D1300" i="98"/>
  <c r="E1299" i="98"/>
  <c r="D1299" i="98"/>
  <c r="E1295" i="98"/>
  <c r="D1295" i="98"/>
  <c r="E1289" i="98"/>
  <c r="D1289" i="98"/>
  <c r="E1288" i="98"/>
  <c r="D1288" i="98"/>
  <c r="E1286" i="98"/>
  <c r="D1286" i="98"/>
  <c r="E1285" i="98"/>
  <c r="D1285" i="98"/>
  <c r="E1284" i="98"/>
  <c r="D1284" i="98"/>
  <c r="E1283" i="98"/>
  <c r="D1283" i="98"/>
  <c r="E1281" i="98"/>
  <c r="D1281" i="98"/>
  <c r="F1279" i="98"/>
  <c r="G1279" i="98" s="1"/>
  <c r="E1279" i="98"/>
  <c r="D1279" i="98"/>
  <c r="E1277" i="98"/>
  <c r="D1277" i="98"/>
  <c r="E1274" i="98"/>
  <c r="D1274" i="98"/>
  <c r="E1273" i="98"/>
  <c r="D1273" i="98"/>
  <c r="E1272" i="98"/>
  <c r="D1272" i="98"/>
  <c r="E1271" i="98"/>
  <c r="D1271" i="98"/>
  <c r="E1270" i="98"/>
  <c r="D1270" i="98"/>
  <c r="G1267" i="98"/>
  <c r="F1267" i="98"/>
  <c r="G1266" i="98"/>
  <c r="F1266" i="98"/>
  <c r="G1265" i="98"/>
  <c r="F1265" i="98"/>
  <c r="E1263" i="98"/>
  <c r="D1263" i="98"/>
  <c r="E1259" i="98"/>
  <c r="D1259" i="98"/>
  <c r="E1258" i="98"/>
  <c r="D1258" i="98"/>
  <c r="E1257" i="98"/>
  <c r="D1257" i="98"/>
  <c r="E1256" i="98"/>
  <c r="D1256" i="98"/>
  <c r="E1255" i="98"/>
  <c r="D1255" i="98"/>
  <c r="E1253" i="98"/>
  <c r="D1253" i="98"/>
  <c r="E1252" i="98"/>
  <c r="D1252" i="98"/>
  <c r="E1251" i="98"/>
  <c r="D1251" i="98"/>
  <c r="E1250" i="98"/>
  <c r="D1250" i="98"/>
  <c r="F1245" i="98"/>
  <c r="G1245" i="98" s="1"/>
  <c r="F1244" i="98"/>
  <c r="G1244" i="98" s="1"/>
  <c r="F1243" i="98"/>
  <c r="G1243" i="98" s="1"/>
  <c r="F1242" i="98"/>
  <c r="G1242" i="98" s="1"/>
  <c r="F1237" i="98"/>
  <c r="G1237" i="98" s="1"/>
  <c r="F1235" i="98"/>
  <c r="G1235" i="98" s="1"/>
  <c r="F1234" i="98"/>
  <c r="G1234" i="98" s="1"/>
  <c r="F1233" i="98"/>
  <c r="G1233" i="98" s="1"/>
  <c r="F1227" i="98"/>
  <c r="G1227" i="98" s="1"/>
  <c r="F1226" i="98"/>
  <c r="G1226" i="98" s="1"/>
  <c r="F1222" i="98"/>
  <c r="G1222" i="98" s="1"/>
  <c r="F1217" i="98"/>
  <c r="G1217" i="98" s="1"/>
  <c r="F1216" i="98"/>
  <c r="G1216" i="98" s="1"/>
  <c r="F1215" i="98"/>
  <c r="G1215" i="98" s="1"/>
  <c r="F1213" i="98"/>
  <c r="G1213" i="98" s="1"/>
  <c r="F1212" i="98"/>
  <c r="G1212" i="98" s="1"/>
  <c r="F1211" i="98"/>
  <c r="G1211" i="98" s="1"/>
  <c r="F1210" i="98"/>
  <c r="G1210" i="98" s="1"/>
  <c r="F1208" i="98"/>
  <c r="G1208" i="98" s="1"/>
  <c r="F1206" i="98"/>
  <c r="G1206" i="98" s="1"/>
  <c r="F1204" i="98"/>
  <c r="G1204" i="98" s="1"/>
  <c r="F1201" i="98"/>
  <c r="G1201" i="98" s="1"/>
  <c r="G1200" i="98"/>
  <c r="F1200" i="98"/>
  <c r="F1199" i="98"/>
  <c r="G1199" i="98" s="1"/>
  <c r="F1198" i="98"/>
  <c r="G1198" i="98" s="1"/>
  <c r="F1197" i="98"/>
  <c r="G1197" i="98" s="1"/>
  <c r="F1193" i="98"/>
  <c r="G1193" i="98" s="1"/>
  <c r="F1190" i="98"/>
  <c r="G1190" i="98" s="1"/>
  <c r="F1186" i="98"/>
  <c r="G1186" i="98" s="1"/>
  <c r="F1185" i="98"/>
  <c r="G1185" i="98" s="1"/>
  <c r="F1184" i="98"/>
  <c r="G1184" i="98" s="1"/>
  <c r="F1183" i="98"/>
  <c r="G1183" i="98" s="1"/>
  <c r="F1182" i="98"/>
  <c r="G1182" i="98" s="1"/>
  <c r="F1180" i="98"/>
  <c r="G1180" i="98" s="1"/>
  <c r="F1179" i="98"/>
  <c r="G1179" i="98" s="1"/>
  <c r="F1178" i="98"/>
  <c r="G1178" i="98" s="1"/>
  <c r="F1177" i="98"/>
  <c r="G1177" i="98" s="1"/>
  <c r="F1171" i="98"/>
  <c r="G1171" i="98" s="1"/>
  <c r="F1170" i="98"/>
  <c r="G1170" i="98" s="1"/>
  <c r="F1169" i="98"/>
  <c r="G1169" i="98" s="1"/>
  <c r="F1168" i="98"/>
  <c r="G1168" i="98" s="1"/>
  <c r="E1165" i="98"/>
  <c r="D1165" i="98"/>
  <c r="F1163" i="98"/>
  <c r="G1163" i="98" s="1"/>
  <c r="F1161" i="98"/>
  <c r="G1161" i="98" s="1"/>
  <c r="F1160" i="98"/>
  <c r="G1160" i="98" s="1"/>
  <c r="F1159" i="98"/>
  <c r="G1159" i="98" s="1"/>
  <c r="E1155" i="98"/>
  <c r="D1155" i="98"/>
  <c r="F1153" i="98"/>
  <c r="G1153" i="98" s="1"/>
  <c r="F1152" i="98"/>
  <c r="G1152" i="98" s="1"/>
  <c r="F1148" i="98"/>
  <c r="G1148" i="98" s="1"/>
  <c r="E1143" i="98"/>
  <c r="D1143" i="98"/>
  <c r="F1142" i="98"/>
  <c r="G1142" i="98" s="1"/>
  <c r="F1141" i="98"/>
  <c r="G1141" i="98" s="1"/>
  <c r="F1139" i="98"/>
  <c r="G1139" i="98" s="1"/>
  <c r="F1138" i="98"/>
  <c r="G1138" i="98" s="1"/>
  <c r="F1137" i="98"/>
  <c r="G1137" i="98" s="1"/>
  <c r="F1136" i="98"/>
  <c r="G1136" i="98" s="1"/>
  <c r="F1134" i="98"/>
  <c r="G1134" i="98" s="1"/>
  <c r="F1132" i="98"/>
  <c r="G1132" i="98" s="1"/>
  <c r="F1130" i="98"/>
  <c r="G1130" i="98" s="1"/>
  <c r="F1127" i="98"/>
  <c r="G1127" i="98" s="1"/>
  <c r="F1126" i="98"/>
  <c r="G1126" i="98" s="1"/>
  <c r="F1125" i="98"/>
  <c r="G1125" i="98" s="1"/>
  <c r="G1124" i="98"/>
  <c r="F1124" i="98"/>
  <c r="F1123" i="98"/>
  <c r="G1123" i="98" s="1"/>
  <c r="E1122" i="98"/>
  <c r="E1128" i="98" s="1"/>
  <c r="D1122" i="98"/>
  <c r="F1122" i="98" s="1"/>
  <c r="G1122" i="98" s="1"/>
  <c r="F1119" i="98"/>
  <c r="G1119" i="98" s="1"/>
  <c r="F1116" i="98"/>
  <c r="G1116" i="98" s="1"/>
  <c r="E1113" i="98"/>
  <c r="E1121" i="98" s="1"/>
  <c r="D1113" i="98"/>
  <c r="D1121" i="98" s="1"/>
  <c r="F1121" i="98" s="1"/>
  <c r="G1121" i="98" s="1"/>
  <c r="F1112" i="98"/>
  <c r="G1112" i="98" s="1"/>
  <c r="F1111" i="98"/>
  <c r="G1111" i="98" s="1"/>
  <c r="F1110" i="98"/>
  <c r="G1110" i="98" s="1"/>
  <c r="F1109" i="98"/>
  <c r="G1109" i="98" s="1"/>
  <c r="F1108" i="98"/>
  <c r="G1108" i="98" s="1"/>
  <c r="F1106" i="98"/>
  <c r="G1106" i="98" s="1"/>
  <c r="F1105" i="98"/>
  <c r="G1105" i="98" s="1"/>
  <c r="G1104" i="98"/>
  <c r="F1104" i="98"/>
  <c r="F1103" i="98"/>
  <c r="G1103" i="98" s="1"/>
  <c r="F1098" i="98"/>
  <c r="G1098" i="98" s="1"/>
  <c r="F1097" i="98"/>
  <c r="G1097" i="98" s="1"/>
  <c r="F1096" i="98"/>
  <c r="G1096" i="98" s="1"/>
  <c r="F1095" i="98"/>
  <c r="G1095" i="98" s="1"/>
  <c r="E1092" i="98"/>
  <c r="D1092" i="98"/>
  <c r="F1090" i="98"/>
  <c r="G1090" i="98" s="1"/>
  <c r="G1088" i="98"/>
  <c r="F1088" i="98"/>
  <c r="F1087" i="98"/>
  <c r="G1087" i="98" s="1"/>
  <c r="F1086" i="98"/>
  <c r="G1086" i="98" s="1"/>
  <c r="E1082" i="98"/>
  <c r="D1082" i="98"/>
  <c r="F1080" i="98"/>
  <c r="G1080" i="98" s="1"/>
  <c r="F1079" i="98"/>
  <c r="G1079" i="98" s="1"/>
  <c r="F1075" i="98"/>
  <c r="G1075" i="98" s="1"/>
  <c r="E1070" i="98"/>
  <c r="D1070" i="98"/>
  <c r="F1070" i="98" s="1"/>
  <c r="G1070" i="98" s="1"/>
  <c r="F1069" i="98"/>
  <c r="G1069" i="98" s="1"/>
  <c r="F1068" i="98"/>
  <c r="G1068" i="98" s="1"/>
  <c r="F1066" i="98"/>
  <c r="G1066" i="98" s="1"/>
  <c r="F1065" i="98"/>
  <c r="G1065" i="98" s="1"/>
  <c r="F1064" i="98"/>
  <c r="G1064" i="98" s="1"/>
  <c r="F1063" i="98"/>
  <c r="G1063" i="98" s="1"/>
  <c r="F1061" i="98"/>
  <c r="G1061" i="98" s="1"/>
  <c r="F1059" i="98"/>
  <c r="G1059" i="98" s="1"/>
  <c r="F1057" i="98"/>
  <c r="G1057" i="98" s="1"/>
  <c r="F1054" i="98"/>
  <c r="G1054" i="98" s="1"/>
  <c r="F1053" i="98"/>
  <c r="G1053" i="98" s="1"/>
  <c r="F1052" i="98"/>
  <c r="G1052" i="98" s="1"/>
  <c r="F1051" i="98"/>
  <c r="G1051" i="98" s="1"/>
  <c r="F1050" i="98"/>
  <c r="G1050" i="98" s="1"/>
  <c r="E1049" i="98"/>
  <c r="D1049" i="98"/>
  <c r="D1055" i="98" s="1"/>
  <c r="F1046" i="98"/>
  <c r="G1046" i="98" s="1"/>
  <c r="F1043" i="98"/>
  <c r="G1043" i="98" s="1"/>
  <c r="E1040" i="98"/>
  <c r="E1048" i="98" s="1"/>
  <c r="D1040" i="98"/>
  <c r="D1048" i="98" s="1"/>
  <c r="F1039" i="98"/>
  <c r="G1039" i="98" s="1"/>
  <c r="G1038" i="98"/>
  <c r="F1038" i="98"/>
  <c r="F1037" i="98"/>
  <c r="G1037" i="98" s="1"/>
  <c r="F1036" i="98"/>
  <c r="G1036" i="98" s="1"/>
  <c r="F1035" i="98"/>
  <c r="G1035" i="98" s="1"/>
  <c r="F1033" i="98"/>
  <c r="G1033" i="98" s="1"/>
  <c r="F1032" i="98"/>
  <c r="G1032" i="98" s="1"/>
  <c r="F1031" i="98"/>
  <c r="G1031" i="98" s="1"/>
  <c r="F1030" i="98"/>
  <c r="G1030" i="98" s="1"/>
  <c r="G1025" i="98"/>
  <c r="F1025" i="98"/>
  <c r="F1024" i="98"/>
  <c r="G1024" i="98" s="1"/>
  <c r="F1023" i="98"/>
  <c r="G1023" i="98" s="1"/>
  <c r="F1022" i="98"/>
  <c r="G1022" i="98" s="1"/>
  <c r="E1019" i="98"/>
  <c r="D1019" i="98"/>
  <c r="F1017" i="98"/>
  <c r="G1017" i="98" s="1"/>
  <c r="F1015" i="98"/>
  <c r="G1015" i="98" s="1"/>
  <c r="F1014" i="98"/>
  <c r="G1014" i="98" s="1"/>
  <c r="F1013" i="98"/>
  <c r="G1013" i="98" s="1"/>
  <c r="E1009" i="98"/>
  <c r="D1009" i="98"/>
  <c r="F1007" i="98"/>
  <c r="G1007" i="98" s="1"/>
  <c r="F1006" i="98"/>
  <c r="G1006" i="98" s="1"/>
  <c r="F1002" i="98"/>
  <c r="G1002" i="98" s="1"/>
  <c r="E997" i="98"/>
  <c r="D997" i="98"/>
  <c r="F996" i="98"/>
  <c r="G996" i="98" s="1"/>
  <c r="F995" i="98"/>
  <c r="G995" i="98" s="1"/>
  <c r="F993" i="98"/>
  <c r="G993" i="98" s="1"/>
  <c r="F992" i="98"/>
  <c r="G992" i="98" s="1"/>
  <c r="F991" i="98"/>
  <c r="G991" i="98" s="1"/>
  <c r="F990" i="98"/>
  <c r="G990" i="98" s="1"/>
  <c r="F988" i="98"/>
  <c r="G988" i="98" s="1"/>
  <c r="F986" i="98"/>
  <c r="G986" i="98" s="1"/>
  <c r="G984" i="98"/>
  <c r="F984" i="98"/>
  <c r="F981" i="98"/>
  <c r="G981" i="98" s="1"/>
  <c r="F980" i="98"/>
  <c r="G980" i="98" s="1"/>
  <c r="F979" i="98"/>
  <c r="G979" i="98" s="1"/>
  <c r="F978" i="98"/>
  <c r="G978" i="98" s="1"/>
  <c r="F977" i="98"/>
  <c r="G977" i="98" s="1"/>
  <c r="E976" i="98"/>
  <c r="E982" i="98" s="1"/>
  <c r="D976" i="98"/>
  <c r="F976" i="98" s="1"/>
  <c r="G976" i="98" s="1"/>
  <c r="F973" i="98"/>
  <c r="G973" i="98" s="1"/>
  <c r="F970" i="98"/>
  <c r="G970" i="98" s="1"/>
  <c r="E967" i="98"/>
  <c r="E975" i="98" s="1"/>
  <c r="D967" i="98"/>
  <c r="F966" i="98"/>
  <c r="G966" i="98" s="1"/>
  <c r="F965" i="98"/>
  <c r="G965" i="98" s="1"/>
  <c r="G964" i="98"/>
  <c r="F964" i="98"/>
  <c r="F963" i="98"/>
  <c r="G963" i="98" s="1"/>
  <c r="F962" i="98"/>
  <c r="G962" i="98" s="1"/>
  <c r="F960" i="98"/>
  <c r="G960" i="98" s="1"/>
  <c r="G959" i="98"/>
  <c r="F959" i="98"/>
  <c r="F958" i="98"/>
  <c r="G958" i="98" s="1"/>
  <c r="F957" i="98"/>
  <c r="G957" i="98" s="1"/>
  <c r="F952" i="98"/>
  <c r="G952" i="98" s="1"/>
  <c r="F951" i="98"/>
  <c r="G951" i="98" s="1"/>
  <c r="F950" i="98"/>
  <c r="G950" i="98" s="1"/>
  <c r="F949" i="98"/>
  <c r="G949" i="98" s="1"/>
  <c r="E946" i="98"/>
  <c r="D946" i="98"/>
  <c r="F944" i="98"/>
  <c r="G944" i="98" s="1"/>
  <c r="F942" i="98"/>
  <c r="G942" i="98" s="1"/>
  <c r="F941" i="98"/>
  <c r="G941" i="98" s="1"/>
  <c r="G940" i="98"/>
  <c r="F940" i="98"/>
  <c r="E936" i="98"/>
  <c r="D936" i="98"/>
  <c r="F934" i="98"/>
  <c r="G934" i="98" s="1"/>
  <c r="F933" i="98"/>
  <c r="G933" i="98" s="1"/>
  <c r="F929" i="98"/>
  <c r="G929" i="98" s="1"/>
  <c r="E924" i="98"/>
  <c r="D924" i="98"/>
  <c r="F923" i="98"/>
  <c r="G923" i="98" s="1"/>
  <c r="F922" i="98"/>
  <c r="G922" i="98" s="1"/>
  <c r="F920" i="98"/>
  <c r="G920" i="98" s="1"/>
  <c r="F919" i="98"/>
  <c r="G919" i="98" s="1"/>
  <c r="F918" i="98"/>
  <c r="G918" i="98" s="1"/>
  <c r="F917" i="98"/>
  <c r="G917" i="98" s="1"/>
  <c r="G915" i="98"/>
  <c r="F915" i="98"/>
  <c r="F913" i="98"/>
  <c r="G913" i="98" s="1"/>
  <c r="F911" i="98"/>
  <c r="G911" i="98" s="1"/>
  <c r="E909" i="98"/>
  <c r="F908" i="98"/>
  <c r="G908" i="98" s="1"/>
  <c r="F907" i="98"/>
  <c r="G907" i="98" s="1"/>
  <c r="F906" i="98"/>
  <c r="G906" i="98" s="1"/>
  <c r="F905" i="98"/>
  <c r="G905" i="98" s="1"/>
  <c r="F904" i="98"/>
  <c r="G904" i="98" s="1"/>
  <c r="E903" i="98"/>
  <c r="D903" i="98"/>
  <c r="G900" i="98"/>
  <c r="F900" i="98"/>
  <c r="F897" i="98"/>
  <c r="G897" i="98" s="1"/>
  <c r="E894" i="98"/>
  <c r="E902" i="98" s="1"/>
  <c r="D894" i="98"/>
  <c r="D902" i="98" s="1"/>
  <c r="G893" i="98"/>
  <c r="F893" i="98"/>
  <c r="F892" i="98"/>
  <c r="G892" i="98" s="1"/>
  <c r="F891" i="98"/>
  <c r="G891" i="98" s="1"/>
  <c r="F890" i="98"/>
  <c r="G890" i="98" s="1"/>
  <c r="G889" i="98"/>
  <c r="F889" i="98"/>
  <c r="F887" i="98"/>
  <c r="G887" i="98" s="1"/>
  <c r="G886" i="98"/>
  <c r="F886" i="98"/>
  <c r="F885" i="98"/>
  <c r="G885" i="98" s="1"/>
  <c r="F884" i="98"/>
  <c r="G884" i="98" s="1"/>
  <c r="F879" i="98"/>
  <c r="G879" i="98" s="1"/>
  <c r="F878" i="98"/>
  <c r="G878" i="98" s="1"/>
  <c r="F877" i="98"/>
  <c r="G877" i="98" s="1"/>
  <c r="F876" i="98"/>
  <c r="G876" i="98" s="1"/>
  <c r="E873" i="98"/>
  <c r="D873" i="98"/>
  <c r="F871" i="98"/>
  <c r="G871" i="98" s="1"/>
  <c r="F869" i="98"/>
  <c r="G869" i="98" s="1"/>
  <c r="F868" i="98"/>
  <c r="G868" i="98" s="1"/>
  <c r="F867" i="98"/>
  <c r="G867" i="98" s="1"/>
  <c r="E863" i="98"/>
  <c r="D863" i="98"/>
  <c r="G861" i="98"/>
  <c r="F861" i="98"/>
  <c r="F860" i="98"/>
  <c r="G860" i="98" s="1"/>
  <c r="F856" i="98"/>
  <c r="G856" i="98" s="1"/>
  <c r="E851" i="98"/>
  <c r="D851" i="98"/>
  <c r="F850" i="98"/>
  <c r="G850" i="98" s="1"/>
  <c r="F849" i="98"/>
  <c r="G849" i="98" s="1"/>
  <c r="F847" i="98"/>
  <c r="G847" i="98" s="1"/>
  <c r="F846" i="98"/>
  <c r="G846" i="98" s="1"/>
  <c r="F845" i="98"/>
  <c r="G845" i="98" s="1"/>
  <c r="F844" i="98"/>
  <c r="G844" i="98" s="1"/>
  <c r="F842" i="98"/>
  <c r="G842" i="98" s="1"/>
  <c r="F840" i="98"/>
  <c r="G840" i="98" s="1"/>
  <c r="F838" i="98"/>
  <c r="G838" i="98" s="1"/>
  <c r="F835" i="98"/>
  <c r="G835" i="98" s="1"/>
  <c r="F834" i="98"/>
  <c r="G834" i="98" s="1"/>
  <c r="F833" i="98"/>
  <c r="G833" i="98" s="1"/>
  <c r="F832" i="98"/>
  <c r="G832" i="98" s="1"/>
  <c r="F831" i="98"/>
  <c r="G831" i="98" s="1"/>
  <c r="E830" i="98"/>
  <c r="E836" i="98" s="1"/>
  <c r="D830" i="98"/>
  <c r="G827" i="98"/>
  <c r="F827" i="98"/>
  <c r="F824" i="98"/>
  <c r="G824" i="98" s="1"/>
  <c r="E821" i="98"/>
  <c r="D821" i="98"/>
  <c r="D829" i="98" s="1"/>
  <c r="F820" i="98"/>
  <c r="G820" i="98" s="1"/>
  <c r="F819" i="98"/>
  <c r="G819" i="98" s="1"/>
  <c r="G818" i="98"/>
  <c r="F818" i="98"/>
  <c r="G817" i="98"/>
  <c r="F817" i="98"/>
  <c r="G816" i="98"/>
  <c r="F816" i="98"/>
  <c r="F814" i="98"/>
  <c r="G814" i="98" s="1"/>
  <c r="G813" i="98"/>
  <c r="F813" i="98"/>
  <c r="F812" i="98"/>
  <c r="G812" i="98" s="1"/>
  <c r="F811" i="98"/>
  <c r="G811" i="98" s="1"/>
  <c r="F806" i="98"/>
  <c r="G806" i="98" s="1"/>
  <c r="F805" i="98"/>
  <c r="G805" i="98" s="1"/>
  <c r="F804" i="98"/>
  <c r="G804" i="98" s="1"/>
  <c r="F803" i="98"/>
  <c r="G803" i="98" s="1"/>
  <c r="E800" i="98"/>
  <c r="D800" i="98"/>
  <c r="F798" i="98"/>
  <c r="G798" i="98" s="1"/>
  <c r="F796" i="98"/>
  <c r="G796" i="98" s="1"/>
  <c r="F795" i="98"/>
  <c r="G795" i="98" s="1"/>
  <c r="F794" i="98"/>
  <c r="G794" i="98" s="1"/>
  <c r="E790" i="98"/>
  <c r="D790" i="98"/>
  <c r="G788" i="98"/>
  <c r="F788" i="98"/>
  <c r="G787" i="98"/>
  <c r="F787" i="98"/>
  <c r="F783" i="98"/>
  <c r="G783" i="98" s="1"/>
  <c r="E778" i="98"/>
  <c r="D778" i="98"/>
  <c r="F778" i="98" s="1"/>
  <c r="G778" i="98" s="1"/>
  <c r="F777" i="98"/>
  <c r="G777" i="98" s="1"/>
  <c r="F776" i="98"/>
  <c r="G776" i="98" s="1"/>
  <c r="F774" i="98"/>
  <c r="G774" i="98" s="1"/>
  <c r="F773" i="98"/>
  <c r="G773" i="98" s="1"/>
  <c r="F772" i="98"/>
  <c r="G772" i="98" s="1"/>
  <c r="F771" i="98"/>
  <c r="G771" i="98" s="1"/>
  <c r="F769" i="98"/>
  <c r="G769" i="98" s="1"/>
  <c r="F767" i="98"/>
  <c r="G767" i="98" s="1"/>
  <c r="G765" i="98"/>
  <c r="F765" i="98"/>
  <c r="F762" i="98"/>
  <c r="G762" i="98" s="1"/>
  <c r="F761" i="98"/>
  <c r="G761" i="98" s="1"/>
  <c r="F760" i="98"/>
  <c r="G760" i="98" s="1"/>
  <c r="F759" i="98"/>
  <c r="G759" i="98" s="1"/>
  <c r="F758" i="98"/>
  <c r="G758" i="98" s="1"/>
  <c r="E757" i="98"/>
  <c r="E763" i="98" s="1"/>
  <c r="D757" i="98"/>
  <c r="G754" i="98"/>
  <c r="F754" i="98"/>
  <c r="F751" i="98"/>
  <c r="G751" i="98" s="1"/>
  <c r="E748" i="98"/>
  <c r="E756" i="98" s="1"/>
  <c r="D748" i="98"/>
  <c r="F747" i="98"/>
  <c r="G747" i="98" s="1"/>
  <c r="F746" i="98"/>
  <c r="G746" i="98" s="1"/>
  <c r="F745" i="98"/>
  <c r="G745" i="98" s="1"/>
  <c r="F744" i="98"/>
  <c r="G744" i="98" s="1"/>
  <c r="G743" i="98"/>
  <c r="F743" i="98"/>
  <c r="F741" i="98"/>
  <c r="G741" i="98" s="1"/>
  <c r="F740" i="98"/>
  <c r="G740" i="98" s="1"/>
  <c r="F739" i="98"/>
  <c r="G739" i="98" s="1"/>
  <c r="F738" i="98"/>
  <c r="G738" i="98" s="1"/>
  <c r="F733" i="98"/>
  <c r="G733" i="98" s="1"/>
  <c r="F732" i="98"/>
  <c r="G732" i="98" s="1"/>
  <c r="F731" i="98"/>
  <c r="G731" i="98" s="1"/>
  <c r="F730" i="98"/>
  <c r="G730" i="98" s="1"/>
  <c r="E727" i="98"/>
  <c r="D727" i="98"/>
  <c r="F725" i="98"/>
  <c r="G725" i="98" s="1"/>
  <c r="F723" i="98"/>
  <c r="G723" i="98" s="1"/>
  <c r="F722" i="98"/>
  <c r="G722" i="98" s="1"/>
  <c r="F721" i="98"/>
  <c r="G721" i="98" s="1"/>
  <c r="E717" i="98"/>
  <c r="D717" i="98"/>
  <c r="F715" i="98"/>
  <c r="G715" i="98" s="1"/>
  <c r="F714" i="98"/>
  <c r="G714" i="98" s="1"/>
  <c r="F710" i="98"/>
  <c r="G710" i="98" s="1"/>
  <c r="E705" i="98"/>
  <c r="D705" i="98"/>
  <c r="F704" i="98"/>
  <c r="G704" i="98" s="1"/>
  <c r="F703" i="98"/>
  <c r="G703" i="98" s="1"/>
  <c r="F701" i="98"/>
  <c r="G701" i="98" s="1"/>
  <c r="F700" i="98"/>
  <c r="G700" i="98" s="1"/>
  <c r="F699" i="98"/>
  <c r="G699" i="98" s="1"/>
  <c r="F698" i="98"/>
  <c r="G698" i="98" s="1"/>
  <c r="F696" i="98"/>
  <c r="G696" i="98" s="1"/>
  <c r="F694" i="98"/>
  <c r="G694" i="98" s="1"/>
  <c r="F692" i="98"/>
  <c r="G692" i="98" s="1"/>
  <c r="F689" i="98"/>
  <c r="G689" i="98" s="1"/>
  <c r="F688" i="98"/>
  <c r="G688" i="98" s="1"/>
  <c r="F687" i="98"/>
  <c r="G687" i="98" s="1"/>
  <c r="F686" i="98"/>
  <c r="G686" i="98" s="1"/>
  <c r="F685" i="98"/>
  <c r="G685" i="98" s="1"/>
  <c r="E684" i="98"/>
  <c r="D684" i="98"/>
  <c r="D690" i="98" s="1"/>
  <c r="F681" i="98"/>
  <c r="G681" i="98" s="1"/>
  <c r="G678" i="98"/>
  <c r="F678" i="98"/>
  <c r="E675" i="98"/>
  <c r="E683" i="98" s="1"/>
  <c r="D675" i="98"/>
  <c r="D683" i="98" s="1"/>
  <c r="F674" i="98"/>
  <c r="G674" i="98" s="1"/>
  <c r="G673" i="98"/>
  <c r="F673" i="98"/>
  <c r="F672" i="98"/>
  <c r="G672" i="98" s="1"/>
  <c r="G671" i="98"/>
  <c r="F671" i="98"/>
  <c r="F670" i="98"/>
  <c r="G670" i="98" s="1"/>
  <c r="F668" i="98"/>
  <c r="G668" i="98" s="1"/>
  <c r="F667" i="98"/>
  <c r="G667" i="98" s="1"/>
  <c r="G666" i="98"/>
  <c r="F666" i="98"/>
  <c r="F665" i="98"/>
  <c r="G665" i="98" s="1"/>
  <c r="F660" i="98"/>
  <c r="G660" i="98" s="1"/>
  <c r="F659" i="98"/>
  <c r="G659" i="98" s="1"/>
  <c r="F658" i="98"/>
  <c r="G658" i="98" s="1"/>
  <c r="F657" i="98"/>
  <c r="G657" i="98" s="1"/>
  <c r="E654" i="98"/>
  <c r="D654" i="98"/>
  <c r="F652" i="98"/>
  <c r="G652" i="98" s="1"/>
  <c r="F650" i="98"/>
  <c r="G650" i="98" s="1"/>
  <c r="F649" i="98"/>
  <c r="G649" i="98" s="1"/>
  <c r="F648" i="98"/>
  <c r="G648" i="98" s="1"/>
  <c r="E644" i="98"/>
  <c r="D644" i="98"/>
  <c r="F642" i="98"/>
  <c r="G642" i="98" s="1"/>
  <c r="F641" i="98"/>
  <c r="G641" i="98" s="1"/>
  <c r="F637" i="98"/>
  <c r="G637" i="98" s="1"/>
  <c r="E632" i="98"/>
  <c r="D632" i="98"/>
  <c r="F631" i="98"/>
  <c r="G631" i="98" s="1"/>
  <c r="F630" i="98"/>
  <c r="G630" i="98" s="1"/>
  <c r="F628" i="98"/>
  <c r="G628" i="98" s="1"/>
  <c r="F627" i="98"/>
  <c r="G627" i="98" s="1"/>
  <c r="F626" i="98"/>
  <c r="G626" i="98" s="1"/>
  <c r="F625" i="98"/>
  <c r="G625" i="98" s="1"/>
  <c r="G623" i="98"/>
  <c r="F623" i="98"/>
  <c r="F621" i="98"/>
  <c r="G621" i="98" s="1"/>
  <c r="F619" i="98"/>
  <c r="G619" i="98" s="1"/>
  <c r="F616" i="98"/>
  <c r="G616" i="98" s="1"/>
  <c r="F615" i="98"/>
  <c r="G615" i="98" s="1"/>
  <c r="F614" i="98"/>
  <c r="G614" i="98" s="1"/>
  <c r="F613" i="98"/>
  <c r="G613" i="98" s="1"/>
  <c r="F612" i="98"/>
  <c r="G612" i="98" s="1"/>
  <c r="E611" i="98"/>
  <c r="E617" i="98" s="1"/>
  <c r="D611" i="98"/>
  <c r="D617" i="98" s="1"/>
  <c r="F608" i="98"/>
  <c r="G608" i="98" s="1"/>
  <c r="F605" i="98"/>
  <c r="G605" i="98" s="1"/>
  <c r="E602" i="98"/>
  <c r="E610" i="98" s="1"/>
  <c r="D602" i="98"/>
  <c r="G601" i="98"/>
  <c r="F601" i="98"/>
  <c r="F600" i="98"/>
  <c r="G600" i="98" s="1"/>
  <c r="F599" i="98"/>
  <c r="G599" i="98" s="1"/>
  <c r="F598" i="98"/>
  <c r="G598" i="98" s="1"/>
  <c r="F597" i="98"/>
  <c r="G597" i="98" s="1"/>
  <c r="F595" i="98"/>
  <c r="G595" i="98" s="1"/>
  <c r="F594" i="98"/>
  <c r="G594" i="98" s="1"/>
  <c r="F593" i="98"/>
  <c r="G593" i="98" s="1"/>
  <c r="F592" i="98"/>
  <c r="G592" i="98" s="1"/>
  <c r="F587" i="98"/>
  <c r="G587" i="98" s="1"/>
  <c r="F586" i="98"/>
  <c r="G586" i="98" s="1"/>
  <c r="F585" i="98"/>
  <c r="G585" i="98" s="1"/>
  <c r="F584" i="98"/>
  <c r="G584" i="98" s="1"/>
  <c r="E581" i="98"/>
  <c r="D581" i="98"/>
  <c r="F579" i="98"/>
  <c r="G579" i="98" s="1"/>
  <c r="F577" i="98"/>
  <c r="G577" i="98" s="1"/>
  <c r="F576" i="98"/>
  <c r="G576" i="98" s="1"/>
  <c r="F575" i="98"/>
  <c r="G575" i="98" s="1"/>
  <c r="E571" i="98"/>
  <c r="D571" i="98"/>
  <c r="F569" i="98"/>
  <c r="G569" i="98" s="1"/>
  <c r="F568" i="98"/>
  <c r="G568" i="98" s="1"/>
  <c r="F564" i="98"/>
  <c r="G564" i="98" s="1"/>
  <c r="E559" i="98"/>
  <c r="D559" i="98"/>
  <c r="F559" i="98" s="1"/>
  <c r="G559" i="98" s="1"/>
  <c r="F558" i="98"/>
  <c r="G558" i="98" s="1"/>
  <c r="F557" i="98"/>
  <c r="G557" i="98" s="1"/>
  <c r="F555" i="98"/>
  <c r="G555" i="98" s="1"/>
  <c r="F554" i="98"/>
  <c r="G554" i="98" s="1"/>
  <c r="F553" i="98"/>
  <c r="G553" i="98" s="1"/>
  <c r="F552" i="98"/>
  <c r="G552" i="98" s="1"/>
  <c r="G550" i="98"/>
  <c r="F550" i="98"/>
  <c r="F548" i="98"/>
  <c r="G548" i="98" s="1"/>
  <c r="F546" i="98"/>
  <c r="G546" i="98" s="1"/>
  <c r="G543" i="98"/>
  <c r="F543" i="98"/>
  <c r="F542" i="98"/>
  <c r="G542" i="98" s="1"/>
  <c r="F541" i="98"/>
  <c r="G541" i="98" s="1"/>
  <c r="F540" i="98"/>
  <c r="G540" i="98" s="1"/>
  <c r="G539" i="98"/>
  <c r="F539" i="98"/>
  <c r="E538" i="98"/>
  <c r="F538" i="98" s="1"/>
  <c r="G538" i="98" s="1"/>
  <c r="D538" i="98"/>
  <c r="D544" i="98" s="1"/>
  <c r="F535" i="98"/>
  <c r="G535" i="98" s="1"/>
  <c r="G532" i="98"/>
  <c r="F532" i="98"/>
  <c r="E529" i="98"/>
  <c r="E537" i="98" s="1"/>
  <c r="D529" i="98"/>
  <c r="F528" i="98"/>
  <c r="G528" i="98" s="1"/>
  <c r="F527" i="98"/>
  <c r="G527" i="98" s="1"/>
  <c r="F526" i="98"/>
  <c r="G526" i="98" s="1"/>
  <c r="G525" i="98"/>
  <c r="F525" i="98"/>
  <c r="F524" i="98"/>
  <c r="G524" i="98" s="1"/>
  <c r="F522" i="98"/>
  <c r="G522" i="98" s="1"/>
  <c r="F521" i="98"/>
  <c r="G521" i="98" s="1"/>
  <c r="F520" i="98"/>
  <c r="G520" i="98" s="1"/>
  <c r="F519" i="98"/>
  <c r="G519" i="98" s="1"/>
  <c r="F514" i="98"/>
  <c r="G514" i="98" s="1"/>
  <c r="F513" i="98"/>
  <c r="G513" i="98" s="1"/>
  <c r="G512" i="98"/>
  <c r="F512" i="98"/>
  <c r="F511" i="98"/>
  <c r="G511" i="98" s="1"/>
  <c r="E508" i="98"/>
  <c r="D508" i="98"/>
  <c r="F506" i="98"/>
  <c r="G506" i="98" s="1"/>
  <c r="F504" i="98"/>
  <c r="G504" i="98" s="1"/>
  <c r="F503" i="98"/>
  <c r="G503" i="98" s="1"/>
  <c r="F502" i="98"/>
  <c r="G502" i="98" s="1"/>
  <c r="E498" i="98"/>
  <c r="D498" i="98"/>
  <c r="G496" i="98"/>
  <c r="F496" i="98"/>
  <c r="F495" i="98"/>
  <c r="G495" i="98" s="1"/>
  <c r="F491" i="98"/>
  <c r="G491" i="98" s="1"/>
  <c r="E486" i="98"/>
  <c r="D486" i="98"/>
  <c r="F486" i="98" s="1"/>
  <c r="G486" i="98" s="1"/>
  <c r="F485" i="98"/>
  <c r="G485" i="98" s="1"/>
  <c r="F484" i="98"/>
  <c r="G484" i="98" s="1"/>
  <c r="F482" i="98"/>
  <c r="G482" i="98" s="1"/>
  <c r="F481" i="98"/>
  <c r="G481" i="98" s="1"/>
  <c r="F480" i="98"/>
  <c r="G480" i="98" s="1"/>
  <c r="F479" i="98"/>
  <c r="G479" i="98" s="1"/>
  <c r="F477" i="98"/>
  <c r="G477" i="98" s="1"/>
  <c r="G475" i="98"/>
  <c r="F475" i="98"/>
  <c r="F473" i="98"/>
  <c r="G473" i="98" s="1"/>
  <c r="F470" i="98"/>
  <c r="G470" i="98" s="1"/>
  <c r="F469" i="98"/>
  <c r="G469" i="98" s="1"/>
  <c r="F468" i="98"/>
  <c r="G468" i="98" s="1"/>
  <c r="F467" i="98"/>
  <c r="G467" i="98" s="1"/>
  <c r="F466" i="98"/>
  <c r="G466" i="98" s="1"/>
  <c r="E465" i="98"/>
  <c r="E471" i="98" s="1"/>
  <c r="D465" i="98"/>
  <c r="G462" i="98"/>
  <c r="F462" i="98"/>
  <c r="G459" i="98"/>
  <c r="F459" i="98"/>
  <c r="E456" i="98"/>
  <c r="E464" i="98" s="1"/>
  <c r="D456" i="98"/>
  <c r="G455" i="98"/>
  <c r="F455" i="98"/>
  <c r="F454" i="98"/>
  <c r="G454" i="98" s="1"/>
  <c r="G453" i="98"/>
  <c r="F453" i="98"/>
  <c r="F452" i="98"/>
  <c r="G452" i="98" s="1"/>
  <c r="G451" i="98"/>
  <c r="F451" i="98"/>
  <c r="F449" i="98"/>
  <c r="G449" i="98" s="1"/>
  <c r="G448" i="98"/>
  <c r="F448" i="98"/>
  <c r="F447" i="98"/>
  <c r="G447" i="98" s="1"/>
  <c r="F446" i="98"/>
  <c r="G446" i="98" s="1"/>
  <c r="F441" i="98"/>
  <c r="G441" i="98" s="1"/>
  <c r="G440" i="98"/>
  <c r="F440" i="98"/>
  <c r="F439" i="98"/>
  <c r="G439" i="98" s="1"/>
  <c r="F438" i="98"/>
  <c r="G438" i="98" s="1"/>
  <c r="E435" i="98"/>
  <c r="D435" i="98"/>
  <c r="F433" i="98"/>
  <c r="G433" i="98" s="1"/>
  <c r="F431" i="98"/>
  <c r="G431" i="98" s="1"/>
  <c r="G430" i="98"/>
  <c r="F430" i="98"/>
  <c r="F429" i="98"/>
  <c r="G429" i="98" s="1"/>
  <c r="E425" i="98"/>
  <c r="D425" i="98"/>
  <c r="F423" i="98"/>
  <c r="G423" i="98" s="1"/>
  <c r="G422" i="98"/>
  <c r="F422" i="98"/>
  <c r="F418" i="98"/>
  <c r="G418" i="98" s="1"/>
  <c r="E413" i="98"/>
  <c r="D413" i="98"/>
  <c r="F413" i="98" s="1"/>
  <c r="G413" i="98" s="1"/>
  <c r="G412" i="98"/>
  <c r="F412" i="98"/>
  <c r="F411" i="98"/>
  <c r="G411" i="98" s="1"/>
  <c r="G409" i="98"/>
  <c r="F409" i="98"/>
  <c r="F408" i="98"/>
  <c r="G408" i="98" s="1"/>
  <c r="G407" i="98"/>
  <c r="F407" i="98"/>
  <c r="F406" i="98"/>
  <c r="G406" i="98" s="1"/>
  <c r="F404" i="98"/>
  <c r="G404" i="98" s="1"/>
  <c r="F402" i="98"/>
  <c r="G402" i="98" s="1"/>
  <c r="G400" i="98"/>
  <c r="F400" i="98"/>
  <c r="D398" i="98"/>
  <c r="F397" i="98"/>
  <c r="G397" i="98" s="1"/>
  <c r="F396" i="98"/>
  <c r="G396" i="98" s="1"/>
  <c r="G395" i="98"/>
  <c r="F395" i="98"/>
  <c r="F394" i="98"/>
  <c r="G394" i="98" s="1"/>
  <c r="F393" i="98"/>
  <c r="G393" i="98" s="1"/>
  <c r="E392" i="98"/>
  <c r="E398" i="98" s="1"/>
  <c r="D392" i="98"/>
  <c r="F389" i="98"/>
  <c r="G389" i="98" s="1"/>
  <c r="G386" i="98"/>
  <c r="F386" i="98"/>
  <c r="E383" i="98"/>
  <c r="E391" i="98" s="1"/>
  <c r="D383" i="98"/>
  <c r="D391" i="98" s="1"/>
  <c r="F382" i="98"/>
  <c r="G382" i="98" s="1"/>
  <c r="G381" i="98"/>
  <c r="F381" i="98"/>
  <c r="F380" i="98"/>
  <c r="G380" i="98" s="1"/>
  <c r="F379" i="98"/>
  <c r="G379" i="98" s="1"/>
  <c r="F378" i="98"/>
  <c r="G378" i="98" s="1"/>
  <c r="F376" i="98"/>
  <c r="G376" i="98" s="1"/>
  <c r="F375" i="98"/>
  <c r="G375" i="98" s="1"/>
  <c r="F374" i="98"/>
  <c r="G374" i="98" s="1"/>
  <c r="F373" i="98"/>
  <c r="G373" i="98" s="1"/>
  <c r="F368" i="98"/>
  <c r="G368" i="98" s="1"/>
  <c r="F367" i="98"/>
  <c r="G367" i="98" s="1"/>
  <c r="F366" i="98"/>
  <c r="G366" i="98" s="1"/>
  <c r="F365" i="98"/>
  <c r="G365" i="98" s="1"/>
  <c r="E362" i="98"/>
  <c r="D362" i="98"/>
  <c r="F362" i="98" s="1"/>
  <c r="G362" i="98" s="1"/>
  <c r="F360" i="98"/>
  <c r="G360" i="98" s="1"/>
  <c r="F358" i="98"/>
  <c r="G358" i="98" s="1"/>
  <c r="G357" i="98"/>
  <c r="F357" i="98"/>
  <c r="F356" i="98"/>
  <c r="G356" i="98" s="1"/>
  <c r="E352" i="98"/>
  <c r="D352" i="98"/>
  <c r="F350" i="98"/>
  <c r="G350" i="98" s="1"/>
  <c r="F349" i="98"/>
  <c r="G349" i="98" s="1"/>
  <c r="F345" i="98"/>
  <c r="G345" i="98" s="1"/>
  <c r="F340" i="98"/>
  <c r="G340" i="98" s="1"/>
  <c r="E340" i="98"/>
  <c r="D340" i="98"/>
  <c r="F339" i="98"/>
  <c r="G339" i="98" s="1"/>
  <c r="G338" i="98"/>
  <c r="F338" i="98"/>
  <c r="F336" i="98"/>
  <c r="G336" i="98" s="1"/>
  <c r="F335" i="98"/>
  <c r="G335" i="98" s="1"/>
  <c r="F334" i="98"/>
  <c r="G334" i="98" s="1"/>
  <c r="F333" i="98"/>
  <c r="G333" i="98" s="1"/>
  <c r="F331" i="98"/>
  <c r="G331" i="98" s="1"/>
  <c r="F329" i="98"/>
  <c r="G329" i="98" s="1"/>
  <c r="F327" i="98"/>
  <c r="G327" i="98" s="1"/>
  <c r="E325" i="98"/>
  <c r="F324" i="98"/>
  <c r="G324" i="98" s="1"/>
  <c r="F323" i="98"/>
  <c r="G323" i="98" s="1"/>
  <c r="F322" i="98"/>
  <c r="G322" i="98" s="1"/>
  <c r="F321" i="98"/>
  <c r="G321" i="98" s="1"/>
  <c r="F320" i="98"/>
  <c r="G320" i="98" s="1"/>
  <c r="E319" i="98"/>
  <c r="D319" i="98"/>
  <c r="F319" i="98" s="1"/>
  <c r="G319" i="98" s="1"/>
  <c r="F316" i="98"/>
  <c r="G316" i="98" s="1"/>
  <c r="F313" i="98"/>
  <c r="G313" i="98" s="1"/>
  <c r="E310" i="98"/>
  <c r="E318" i="98" s="1"/>
  <c r="D310" i="98"/>
  <c r="G309" i="98"/>
  <c r="F309" i="98"/>
  <c r="F308" i="98"/>
  <c r="G308" i="98" s="1"/>
  <c r="F307" i="98"/>
  <c r="G307" i="98" s="1"/>
  <c r="F306" i="98"/>
  <c r="G306" i="98" s="1"/>
  <c r="G305" i="98"/>
  <c r="F305" i="98"/>
  <c r="F303" i="98"/>
  <c r="G303" i="98" s="1"/>
  <c r="G302" i="98"/>
  <c r="F302" i="98"/>
  <c r="F301" i="98"/>
  <c r="G301" i="98" s="1"/>
  <c r="F300" i="98"/>
  <c r="G300" i="98" s="1"/>
  <c r="F295" i="98"/>
  <c r="G295" i="98" s="1"/>
  <c r="F294" i="98"/>
  <c r="G294" i="98" s="1"/>
  <c r="F293" i="98"/>
  <c r="G293" i="98" s="1"/>
  <c r="F292" i="98"/>
  <c r="G292" i="98" s="1"/>
  <c r="E289" i="98"/>
  <c r="D289" i="98"/>
  <c r="F287" i="98"/>
  <c r="G287" i="98" s="1"/>
  <c r="F285" i="98"/>
  <c r="G285" i="98" s="1"/>
  <c r="G284" i="98"/>
  <c r="F284" i="98"/>
  <c r="F283" i="98"/>
  <c r="G283" i="98" s="1"/>
  <c r="E279" i="98"/>
  <c r="D279" i="98"/>
  <c r="F277" i="98"/>
  <c r="G277" i="98" s="1"/>
  <c r="G276" i="98"/>
  <c r="F276" i="98"/>
  <c r="F272" i="98"/>
  <c r="G272" i="98" s="1"/>
  <c r="E267" i="98"/>
  <c r="D267" i="98"/>
  <c r="F266" i="98"/>
  <c r="G266" i="98" s="1"/>
  <c r="F265" i="98"/>
  <c r="G265" i="98" s="1"/>
  <c r="F263" i="98"/>
  <c r="G263" i="98" s="1"/>
  <c r="F262" i="98"/>
  <c r="G262" i="98" s="1"/>
  <c r="F261" i="98"/>
  <c r="G261" i="98" s="1"/>
  <c r="F260" i="98"/>
  <c r="G260" i="98" s="1"/>
  <c r="F258" i="98"/>
  <c r="G258" i="98" s="1"/>
  <c r="F256" i="98"/>
  <c r="G256" i="98" s="1"/>
  <c r="F254" i="98"/>
  <c r="G254" i="98" s="1"/>
  <c r="D252" i="98"/>
  <c r="F251" i="98"/>
  <c r="G251" i="98" s="1"/>
  <c r="F250" i="98"/>
  <c r="G250" i="98" s="1"/>
  <c r="F249" i="98"/>
  <c r="G249" i="98" s="1"/>
  <c r="G248" i="98"/>
  <c r="F248" i="98"/>
  <c r="F247" i="98"/>
  <c r="G247" i="98" s="1"/>
  <c r="E246" i="98"/>
  <c r="E252" i="98" s="1"/>
  <c r="E253" i="98" s="1"/>
  <c r="E259" i="98" s="1"/>
  <c r="E264" i="98" s="1"/>
  <c r="D246" i="98"/>
  <c r="F243" i="98"/>
  <c r="G243" i="98" s="1"/>
  <c r="F240" i="98"/>
  <c r="G240" i="98" s="1"/>
  <c r="F237" i="98"/>
  <c r="G237" i="98" s="1"/>
  <c r="E237" i="98"/>
  <c r="E245" i="98" s="1"/>
  <c r="D237" i="98"/>
  <c r="D245" i="98" s="1"/>
  <c r="F236" i="98"/>
  <c r="G236" i="98" s="1"/>
  <c r="F235" i="98"/>
  <c r="G235" i="98" s="1"/>
  <c r="G234" i="98"/>
  <c r="F234" i="98"/>
  <c r="F233" i="98"/>
  <c r="G233" i="98" s="1"/>
  <c r="F232" i="98"/>
  <c r="G232" i="98" s="1"/>
  <c r="F230" i="98"/>
  <c r="G230" i="98" s="1"/>
  <c r="F229" i="98"/>
  <c r="G229" i="98" s="1"/>
  <c r="F228" i="98"/>
  <c r="G228" i="98" s="1"/>
  <c r="G227" i="98"/>
  <c r="F227" i="98"/>
  <c r="F221" i="98"/>
  <c r="G221" i="98" s="1"/>
  <c r="F220" i="98"/>
  <c r="G220" i="98" s="1"/>
  <c r="F219" i="98"/>
  <c r="G219" i="98" s="1"/>
  <c r="F218" i="98"/>
  <c r="G218" i="98" s="1"/>
  <c r="E215" i="98"/>
  <c r="D215" i="98"/>
  <c r="F213" i="98"/>
  <c r="G213" i="98" s="1"/>
  <c r="F211" i="98"/>
  <c r="G211" i="98" s="1"/>
  <c r="F210" i="98"/>
  <c r="G210" i="98" s="1"/>
  <c r="F209" i="98"/>
  <c r="G209" i="98" s="1"/>
  <c r="E205" i="98"/>
  <c r="D205" i="98"/>
  <c r="F203" i="98"/>
  <c r="G203" i="98" s="1"/>
  <c r="F202" i="98"/>
  <c r="G202" i="98" s="1"/>
  <c r="F198" i="98"/>
  <c r="G198" i="98" s="1"/>
  <c r="E193" i="98"/>
  <c r="D193" i="98"/>
  <c r="G192" i="98"/>
  <c r="F192" i="98"/>
  <c r="F191" i="98"/>
  <c r="G191" i="98" s="1"/>
  <c r="F189" i="98"/>
  <c r="G189" i="98" s="1"/>
  <c r="F188" i="98"/>
  <c r="G188" i="98" s="1"/>
  <c r="F187" i="98"/>
  <c r="G187" i="98" s="1"/>
  <c r="F186" i="98"/>
  <c r="G186" i="98" s="1"/>
  <c r="F184" i="98"/>
  <c r="G184" i="98" s="1"/>
  <c r="F182" i="98"/>
  <c r="G182" i="98" s="1"/>
  <c r="G180" i="98"/>
  <c r="F180" i="98"/>
  <c r="F177" i="98"/>
  <c r="G177" i="98" s="1"/>
  <c r="F176" i="98"/>
  <c r="G176" i="98" s="1"/>
  <c r="F175" i="98"/>
  <c r="G175" i="98" s="1"/>
  <c r="F174" i="98"/>
  <c r="G174" i="98" s="1"/>
  <c r="F173" i="98"/>
  <c r="G173" i="98" s="1"/>
  <c r="E172" i="98"/>
  <c r="E178" i="98" s="1"/>
  <c r="D172" i="98"/>
  <c r="F169" i="98"/>
  <c r="G169" i="98" s="1"/>
  <c r="F166" i="98"/>
  <c r="G166" i="98" s="1"/>
  <c r="E163" i="98"/>
  <c r="E171" i="98" s="1"/>
  <c r="D163" i="98"/>
  <c r="G162" i="98"/>
  <c r="F162" i="98"/>
  <c r="F161" i="98"/>
  <c r="G161" i="98" s="1"/>
  <c r="F160" i="98"/>
  <c r="G160" i="98" s="1"/>
  <c r="F159" i="98"/>
  <c r="G159" i="98" s="1"/>
  <c r="G158" i="98"/>
  <c r="F158" i="98"/>
  <c r="F156" i="98"/>
  <c r="G156" i="98" s="1"/>
  <c r="F155" i="98"/>
  <c r="G155" i="98" s="1"/>
  <c r="F154" i="98"/>
  <c r="G154" i="98" s="1"/>
  <c r="G153" i="98"/>
  <c r="F153" i="98"/>
  <c r="F147" i="98"/>
  <c r="G147" i="98" s="1"/>
  <c r="F146" i="98"/>
  <c r="G146" i="98" s="1"/>
  <c r="F145" i="98"/>
  <c r="G145" i="98" s="1"/>
  <c r="F144" i="98"/>
  <c r="G144" i="98" s="1"/>
  <c r="E141" i="98"/>
  <c r="D141" i="98"/>
  <c r="F139" i="98"/>
  <c r="G139" i="98" s="1"/>
  <c r="F137" i="98"/>
  <c r="G137" i="98" s="1"/>
  <c r="F136" i="98"/>
  <c r="G136" i="98" s="1"/>
  <c r="F135" i="98"/>
  <c r="G135" i="98" s="1"/>
  <c r="E131" i="98"/>
  <c r="D131" i="98"/>
  <c r="F129" i="98"/>
  <c r="G129" i="98" s="1"/>
  <c r="F128" i="98"/>
  <c r="G128" i="98" s="1"/>
  <c r="F124" i="98"/>
  <c r="G124" i="98" s="1"/>
  <c r="E119" i="98"/>
  <c r="D119" i="98"/>
  <c r="F118" i="98"/>
  <c r="G118" i="98" s="1"/>
  <c r="F117" i="98"/>
  <c r="G117" i="98" s="1"/>
  <c r="F115" i="98"/>
  <c r="G115" i="98" s="1"/>
  <c r="F114" i="98"/>
  <c r="G114" i="98" s="1"/>
  <c r="G113" i="98"/>
  <c r="F113" i="98"/>
  <c r="F112" i="98"/>
  <c r="G112" i="98" s="1"/>
  <c r="F110" i="98"/>
  <c r="G110" i="98" s="1"/>
  <c r="F108" i="98"/>
  <c r="G108" i="98" s="1"/>
  <c r="F106" i="98"/>
  <c r="G106" i="98" s="1"/>
  <c r="F103" i="98"/>
  <c r="G103" i="98" s="1"/>
  <c r="F102" i="98"/>
  <c r="G102" i="98" s="1"/>
  <c r="F101" i="98"/>
  <c r="G101" i="98" s="1"/>
  <c r="F100" i="98"/>
  <c r="G100" i="98" s="1"/>
  <c r="F99" i="98"/>
  <c r="G99" i="98" s="1"/>
  <c r="E98" i="98"/>
  <c r="E104" i="98" s="1"/>
  <c r="D98" i="98"/>
  <c r="D104" i="98" s="1"/>
  <c r="F95" i="98"/>
  <c r="G95" i="98" s="1"/>
  <c r="F92" i="98"/>
  <c r="G92" i="98" s="1"/>
  <c r="E89" i="98"/>
  <c r="E97" i="98" s="1"/>
  <c r="D89" i="98"/>
  <c r="F89" i="98" s="1"/>
  <c r="G89" i="98" s="1"/>
  <c r="F88" i="98"/>
  <c r="G88" i="98" s="1"/>
  <c r="F87" i="98"/>
  <c r="G87" i="98" s="1"/>
  <c r="F86" i="98"/>
  <c r="G86" i="98" s="1"/>
  <c r="F85" i="98"/>
  <c r="G85" i="98" s="1"/>
  <c r="F84" i="98"/>
  <c r="G84" i="98" s="1"/>
  <c r="F82" i="98"/>
  <c r="G82" i="98" s="1"/>
  <c r="G81" i="98"/>
  <c r="F81" i="98"/>
  <c r="F80" i="98"/>
  <c r="G80" i="98" s="1"/>
  <c r="F79" i="98"/>
  <c r="G79" i="98" s="1"/>
  <c r="F72" i="98"/>
  <c r="G72" i="98" s="1"/>
  <c r="F71" i="98"/>
  <c r="G71" i="98" s="1"/>
  <c r="F70" i="98"/>
  <c r="G70" i="98" s="1"/>
  <c r="F69" i="98"/>
  <c r="G69" i="98" s="1"/>
  <c r="E66" i="98"/>
  <c r="D66" i="98"/>
  <c r="F64" i="98"/>
  <c r="G64" i="98" s="1"/>
  <c r="F62" i="98"/>
  <c r="G62" i="98" s="1"/>
  <c r="F61" i="98"/>
  <c r="G61" i="98" s="1"/>
  <c r="G60" i="98"/>
  <c r="F60" i="98"/>
  <c r="E56" i="98"/>
  <c r="D56" i="98"/>
  <c r="F56" i="98" s="1"/>
  <c r="G56" i="98" s="1"/>
  <c r="F54" i="98"/>
  <c r="G54" i="98" s="1"/>
  <c r="G53" i="98"/>
  <c r="F53" i="98"/>
  <c r="F49" i="98"/>
  <c r="G49" i="98" s="1"/>
  <c r="E44" i="98"/>
  <c r="D44" i="98"/>
  <c r="F43" i="98"/>
  <c r="G43" i="98" s="1"/>
  <c r="F42" i="98"/>
  <c r="G42" i="98" s="1"/>
  <c r="F40" i="98"/>
  <c r="G40" i="98" s="1"/>
  <c r="F39" i="98"/>
  <c r="G39" i="98" s="1"/>
  <c r="F38" i="98"/>
  <c r="G38" i="98" s="1"/>
  <c r="F37" i="98"/>
  <c r="G37" i="98" s="1"/>
  <c r="F35" i="98"/>
  <c r="G35" i="98" s="1"/>
  <c r="F33" i="98"/>
  <c r="G33" i="98" s="1"/>
  <c r="F31" i="98"/>
  <c r="G31" i="98" s="1"/>
  <c r="F28" i="98"/>
  <c r="G28" i="98" s="1"/>
  <c r="F27" i="98"/>
  <c r="G27" i="98" s="1"/>
  <c r="F26" i="98"/>
  <c r="G26" i="98" s="1"/>
  <c r="G25" i="98"/>
  <c r="F25" i="98"/>
  <c r="F24" i="98"/>
  <c r="G24" i="98" s="1"/>
  <c r="E23" i="98"/>
  <c r="E29" i="98" s="1"/>
  <c r="D23" i="98"/>
  <c r="F20" i="98"/>
  <c r="G20" i="98" s="1"/>
  <c r="F17" i="98"/>
  <c r="G17" i="98" s="1"/>
  <c r="E14" i="98"/>
  <c r="E22" i="98" s="1"/>
  <c r="D14" i="98"/>
  <c r="G13" i="98"/>
  <c r="F13" i="98"/>
  <c r="F12" i="98"/>
  <c r="G12" i="98" s="1"/>
  <c r="F11" i="98"/>
  <c r="G11" i="98" s="1"/>
  <c r="F10" i="98"/>
  <c r="G10" i="98" s="1"/>
  <c r="G9" i="98"/>
  <c r="F9" i="98"/>
  <c r="F7" i="98"/>
  <c r="G7" i="98" s="1"/>
  <c r="G6" i="98"/>
  <c r="F6" i="98"/>
  <c r="F5" i="98"/>
  <c r="G5" i="98" s="1"/>
  <c r="F4" i="98"/>
  <c r="G4" i="98" s="1"/>
  <c r="E1318" i="96"/>
  <c r="D1318" i="96"/>
  <c r="E1317" i="96"/>
  <c r="D1317" i="96"/>
  <c r="E1316" i="96"/>
  <c r="D1316" i="96"/>
  <c r="E1315" i="96"/>
  <c r="D1315" i="96"/>
  <c r="E1310" i="96"/>
  <c r="D1310" i="96"/>
  <c r="E1308" i="96"/>
  <c r="D1308" i="96"/>
  <c r="E1307" i="96"/>
  <c r="D1307" i="96"/>
  <c r="E1306" i="96"/>
  <c r="D1306" i="96"/>
  <c r="F1300" i="96"/>
  <c r="G1300" i="96" s="1"/>
  <c r="E1300" i="96"/>
  <c r="D1300" i="96"/>
  <c r="E1299" i="96"/>
  <c r="D1299" i="96"/>
  <c r="F1299" i="96" s="1"/>
  <c r="G1299" i="96" s="1"/>
  <c r="E1295" i="96"/>
  <c r="D1295" i="96"/>
  <c r="E1289" i="96"/>
  <c r="D1289" i="96"/>
  <c r="E1288" i="96"/>
  <c r="D1288" i="96"/>
  <c r="E1286" i="96"/>
  <c r="D1286" i="96"/>
  <c r="E1285" i="96"/>
  <c r="D1285" i="96"/>
  <c r="E1284" i="96"/>
  <c r="D1284" i="96"/>
  <c r="E1283" i="96"/>
  <c r="D1283" i="96"/>
  <c r="E1281" i="96"/>
  <c r="D1281" i="96"/>
  <c r="E1279" i="96"/>
  <c r="D1279" i="96"/>
  <c r="F1279" i="96" s="1"/>
  <c r="G1279" i="96" s="1"/>
  <c r="E1277" i="96"/>
  <c r="D1277" i="96"/>
  <c r="E1274" i="96"/>
  <c r="D1274" i="96"/>
  <c r="E1273" i="96"/>
  <c r="D1273" i="96"/>
  <c r="E1272" i="96"/>
  <c r="D1272" i="96"/>
  <c r="E1271" i="96"/>
  <c r="D1271" i="96"/>
  <c r="E1270" i="96"/>
  <c r="D1270" i="96"/>
  <c r="G1267" i="96"/>
  <c r="F1267" i="96"/>
  <c r="F1266" i="96"/>
  <c r="G1266" i="96" s="1"/>
  <c r="G1265" i="96"/>
  <c r="F1265" i="96"/>
  <c r="E1263" i="96"/>
  <c r="D1263" i="96"/>
  <c r="E1259" i="96"/>
  <c r="D1259" i="96"/>
  <c r="E1258" i="96"/>
  <c r="D1258" i="96"/>
  <c r="E1257" i="96"/>
  <c r="D1257" i="96"/>
  <c r="E1256" i="96"/>
  <c r="D1256" i="96"/>
  <c r="E1255" i="96"/>
  <c r="D1255" i="96"/>
  <c r="E1253" i="96"/>
  <c r="D1253" i="96"/>
  <c r="E1252" i="96"/>
  <c r="D1252" i="96"/>
  <c r="E1251" i="96"/>
  <c r="D1251" i="96"/>
  <c r="E1250" i="96"/>
  <c r="D1250" i="96"/>
  <c r="F1245" i="96"/>
  <c r="G1245" i="96" s="1"/>
  <c r="F1244" i="96"/>
  <c r="G1244" i="96" s="1"/>
  <c r="F1243" i="96"/>
  <c r="G1243" i="96" s="1"/>
  <c r="F1242" i="96"/>
  <c r="G1242" i="96" s="1"/>
  <c r="E1239" i="96"/>
  <c r="D1239" i="96"/>
  <c r="F1237" i="96"/>
  <c r="G1237" i="96" s="1"/>
  <c r="F1235" i="96"/>
  <c r="G1235" i="96" s="1"/>
  <c r="F1234" i="96"/>
  <c r="G1234" i="96" s="1"/>
  <c r="F1233" i="96"/>
  <c r="G1233" i="96" s="1"/>
  <c r="E1229" i="96"/>
  <c r="D1229" i="96"/>
  <c r="F1227" i="96"/>
  <c r="G1227" i="96" s="1"/>
  <c r="G1226" i="96"/>
  <c r="F1226" i="96"/>
  <c r="F1222" i="96"/>
  <c r="G1222" i="96" s="1"/>
  <c r="E1217" i="96"/>
  <c r="D1217" i="96"/>
  <c r="F1216" i="96"/>
  <c r="G1216" i="96" s="1"/>
  <c r="F1215" i="96"/>
  <c r="G1215" i="96" s="1"/>
  <c r="F1213" i="96"/>
  <c r="G1213" i="96" s="1"/>
  <c r="F1212" i="96"/>
  <c r="G1212" i="96" s="1"/>
  <c r="F1211" i="96"/>
  <c r="G1211" i="96" s="1"/>
  <c r="F1210" i="96"/>
  <c r="G1210" i="96" s="1"/>
  <c r="F1208" i="96"/>
  <c r="G1208" i="96" s="1"/>
  <c r="F1206" i="96"/>
  <c r="G1206" i="96" s="1"/>
  <c r="F1204" i="96"/>
  <c r="G1204" i="96" s="1"/>
  <c r="F1201" i="96"/>
  <c r="G1201" i="96" s="1"/>
  <c r="F1200" i="96"/>
  <c r="G1200" i="96" s="1"/>
  <c r="F1199" i="96"/>
  <c r="G1199" i="96" s="1"/>
  <c r="F1198" i="96"/>
  <c r="G1198" i="96" s="1"/>
  <c r="F1197" i="96"/>
  <c r="G1197" i="96" s="1"/>
  <c r="E1196" i="96"/>
  <c r="D1196" i="96"/>
  <c r="D1202" i="96" s="1"/>
  <c r="G1193" i="96"/>
  <c r="F1193" i="96"/>
  <c r="G1190" i="96"/>
  <c r="F1190" i="96"/>
  <c r="E1187" i="96"/>
  <c r="D1187" i="96"/>
  <c r="D1195" i="96" s="1"/>
  <c r="G1186" i="96"/>
  <c r="F1186" i="96"/>
  <c r="G1185" i="96"/>
  <c r="F1185" i="96"/>
  <c r="G1184" i="96"/>
  <c r="F1184" i="96"/>
  <c r="F1183" i="96"/>
  <c r="G1183" i="96" s="1"/>
  <c r="F1182" i="96"/>
  <c r="G1182" i="96" s="1"/>
  <c r="F1180" i="96"/>
  <c r="G1180" i="96" s="1"/>
  <c r="F1179" i="96"/>
  <c r="G1179" i="96" s="1"/>
  <c r="F1178" i="96"/>
  <c r="G1178" i="96" s="1"/>
  <c r="F1177" i="96"/>
  <c r="G1177" i="96" s="1"/>
  <c r="F1171" i="96"/>
  <c r="G1171" i="96" s="1"/>
  <c r="F1170" i="96"/>
  <c r="G1170" i="96" s="1"/>
  <c r="F1169" i="96"/>
  <c r="G1169" i="96" s="1"/>
  <c r="F1168" i="96"/>
  <c r="G1168" i="96" s="1"/>
  <c r="E1165" i="96"/>
  <c r="D1165" i="96"/>
  <c r="G1163" i="96"/>
  <c r="F1163" i="96"/>
  <c r="G1161" i="96"/>
  <c r="F1161" i="96"/>
  <c r="F1160" i="96"/>
  <c r="G1160" i="96" s="1"/>
  <c r="G1159" i="96"/>
  <c r="F1159" i="96"/>
  <c r="E1155" i="96"/>
  <c r="D1155" i="96"/>
  <c r="F1153" i="96"/>
  <c r="G1153" i="96" s="1"/>
  <c r="G1152" i="96"/>
  <c r="F1152" i="96"/>
  <c r="F1148" i="96"/>
  <c r="G1148" i="96" s="1"/>
  <c r="F1143" i="96"/>
  <c r="G1143" i="96" s="1"/>
  <c r="E1143" i="96"/>
  <c r="D1143" i="96"/>
  <c r="F1142" i="96"/>
  <c r="G1142" i="96" s="1"/>
  <c r="G1141" i="96"/>
  <c r="F1141" i="96"/>
  <c r="F1139" i="96"/>
  <c r="G1139" i="96" s="1"/>
  <c r="G1138" i="96"/>
  <c r="F1138" i="96"/>
  <c r="F1137" i="96"/>
  <c r="G1137" i="96" s="1"/>
  <c r="F1136" i="96"/>
  <c r="G1136" i="96" s="1"/>
  <c r="F1134" i="96"/>
  <c r="G1134" i="96" s="1"/>
  <c r="F1132" i="96"/>
  <c r="G1132" i="96" s="1"/>
  <c r="F1130" i="96"/>
  <c r="G1130" i="96" s="1"/>
  <c r="F1127" i="96"/>
  <c r="G1127" i="96" s="1"/>
  <c r="F1126" i="96"/>
  <c r="G1126" i="96" s="1"/>
  <c r="F1125" i="96"/>
  <c r="G1125" i="96" s="1"/>
  <c r="F1124" i="96"/>
  <c r="G1124" i="96" s="1"/>
  <c r="F1123" i="96"/>
  <c r="G1123" i="96" s="1"/>
  <c r="E1122" i="96"/>
  <c r="E1128" i="96" s="1"/>
  <c r="D1122" i="96"/>
  <c r="G1119" i="96"/>
  <c r="F1119" i="96"/>
  <c r="G1116" i="96"/>
  <c r="F1116" i="96"/>
  <c r="E1113" i="96"/>
  <c r="E1121" i="96" s="1"/>
  <c r="D1113" i="96"/>
  <c r="D1121" i="96" s="1"/>
  <c r="G1112" i="96"/>
  <c r="F1112" i="96"/>
  <c r="G1111" i="96"/>
  <c r="F1111" i="96"/>
  <c r="G1110" i="96"/>
  <c r="F1110" i="96"/>
  <c r="G1109" i="96"/>
  <c r="F1109" i="96"/>
  <c r="G1108" i="96"/>
  <c r="F1108" i="96"/>
  <c r="F1106" i="96"/>
  <c r="G1106" i="96" s="1"/>
  <c r="G1105" i="96"/>
  <c r="F1105" i="96"/>
  <c r="F1104" i="96"/>
  <c r="G1104" i="96" s="1"/>
  <c r="F1103" i="96"/>
  <c r="G1103" i="96" s="1"/>
  <c r="F1098" i="96"/>
  <c r="G1098" i="96" s="1"/>
  <c r="F1097" i="96"/>
  <c r="G1097" i="96" s="1"/>
  <c r="F1096" i="96"/>
  <c r="G1096" i="96" s="1"/>
  <c r="F1095" i="96"/>
  <c r="G1095" i="96" s="1"/>
  <c r="E1092" i="96"/>
  <c r="D1092" i="96"/>
  <c r="F1090" i="96"/>
  <c r="G1090" i="96" s="1"/>
  <c r="F1088" i="96"/>
  <c r="G1088" i="96" s="1"/>
  <c r="F1087" i="96"/>
  <c r="G1087" i="96" s="1"/>
  <c r="F1086" i="96"/>
  <c r="G1086" i="96" s="1"/>
  <c r="E1082" i="96"/>
  <c r="D1082" i="96"/>
  <c r="G1080" i="96"/>
  <c r="F1080" i="96"/>
  <c r="G1079" i="96"/>
  <c r="F1079" i="96"/>
  <c r="F1075" i="96"/>
  <c r="G1075" i="96" s="1"/>
  <c r="E1070" i="96"/>
  <c r="D1070" i="96"/>
  <c r="F1069" i="96"/>
  <c r="G1069" i="96" s="1"/>
  <c r="F1068" i="96"/>
  <c r="G1068" i="96" s="1"/>
  <c r="F1066" i="96"/>
  <c r="G1066" i="96" s="1"/>
  <c r="F1065" i="96"/>
  <c r="G1065" i="96" s="1"/>
  <c r="F1064" i="96"/>
  <c r="G1064" i="96" s="1"/>
  <c r="F1063" i="96"/>
  <c r="G1063" i="96" s="1"/>
  <c r="F1061" i="96"/>
  <c r="G1061" i="96" s="1"/>
  <c r="G1059" i="96"/>
  <c r="F1059" i="96"/>
  <c r="F1057" i="96"/>
  <c r="G1057" i="96" s="1"/>
  <c r="F1054" i="96"/>
  <c r="G1054" i="96" s="1"/>
  <c r="F1053" i="96"/>
  <c r="G1053" i="96" s="1"/>
  <c r="F1052" i="96"/>
  <c r="G1052" i="96" s="1"/>
  <c r="F1051" i="96"/>
  <c r="G1051" i="96" s="1"/>
  <c r="F1050" i="96"/>
  <c r="G1050" i="96" s="1"/>
  <c r="E1049" i="96"/>
  <c r="E1055" i="96" s="1"/>
  <c r="E1056" i="96" s="1"/>
  <c r="E1062" i="96" s="1"/>
  <c r="E1067" i="96" s="1"/>
  <c r="D1049" i="96"/>
  <c r="D1055" i="96" s="1"/>
  <c r="G1046" i="96"/>
  <c r="F1046" i="96"/>
  <c r="G1043" i="96"/>
  <c r="F1043" i="96"/>
  <c r="E1040" i="96"/>
  <c r="E1048" i="96" s="1"/>
  <c r="D1040" i="96"/>
  <c r="F1039" i="96"/>
  <c r="G1039" i="96" s="1"/>
  <c r="F1038" i="96"/>
  <c r="G1038" i="96" s="1"/>
  <c r="G1037" i="96"/>
  <c r="F1037" i="96"/>
  <c r="F1036" i="96"/>
  <c r="G1036" i="96" s="1"/>
  <c r="G1035" i="96"/>
  <c r="F1035" i="96"/>
  <c r="F1033" i="96"/>
  <c r="G1033" i="96" s="1"/>
  <c r="G1032" i="96"/>
  <c r="F1032" i="96"/>
  <c r="F1031" i="96"/>
  <c r="G1031" i="96" s="1"/>
  <c r="F1030" i="96"/>
  <c r="G1030" i="96" s="1"/>
  <c r="F1025" i="96"/>
  <c r="G1025" i="96" s="1"/>
  <c r="G1024" i="96"/>
  <c r="F1024" i="96"/>
  <c r="F1023" i="96"/>
  <c r="G1023" i="96" s="1"/>
  <c r="F1022" i="96"/>
  <c r="G1022" i="96" s="1"/>
  <c r="E1019" i="96"/>
  <c r="D1019" i="96"/>
  <c r="F1017" i="96"/>
  <c r="G1017" i="96" s="1"/>
  <c r="F1015" i="96"/>
  <c r="G1015" i="96" s="1"/>
  <c r="G1014" i="96"/>
  <c r="F1014" i="96"/>
  <c r="F1013" i="96"/>
  <c r="G1013" i="96" s="1"/>
  <c r="E1009" i="96"/>
  <c r="D1009" i="96"/>
  <c r="G1007" i="96"/>
  <c r="F1007" i="96"/>
  <c r="F1006" i="96"/>
  <c r="G1006" i="96" s="1"/>
  <c r="G1002" i="96"/>
  <c r="F1002" i="96"/>
  <c r="E997" i="96"/>
  <c r="D997" i="96"/>
  <c r="F996" i="96"/>
  <c r="G996" i="96" s="1"/>
  <c r="F995" i="96"/>
  <c r="G995" i="96" s="1"/>
  <c r="G993" i="96"/>
  <c r="F993" i="96"/>
  <c r="F992" i="96"/>
  <c r="G992" i="96" s="1"/>
  <c r="F991" i="96"/>
  <c r="G991" i="96" s="1"/>
  <c r="F990" i="96"/>
  <c r="G990" i="96" s="1"/>
  <c r="F988" i="96"/>
  <c r="G988" i="96" s="1"/>
  <c r="F986" i="96"/>
  <c r="G986" i="96" s="1"/>
  <c r="F984" i="96"/>
  <c r="G984" i="96" s="1"/>
  <c r="G981" i="96"/>
  <c r="F981" i="96"/>
  <c r="F980" i="96"/>
  <c r="G980" i="96" s="1"/>
  <c r="F979" i="96"/>
  <c r="G979" i="96" s="1"/>
  <c r="F978" i="96"/>
  <c r="G978" i="96" s="1"/>
  <c r="F977" i="96"/>
  <c r="G977" i="96" s="1"/>
  <c r="E976" i="96"/>
  <c r="E982" i="96" s="1"/>
  <c r="D976" i="96"/>
  <c r="D982" i="96" s="1"/>
  <c r="F973" i="96"/>
  <c r="G973" i="96" s="1"/>
  <c r="G970" i="96"/>
  <c r="F970" i="96"/>
  <c r="E967" i="96"/>
  <c r="E975" i="96" s="1"/>
  <c r="D967" i="96"/>
  <c r="D975" i="96" s="1"/>
  <c r="F966" i="96"/>
  <c r="G966" i="96" s="1"/>
  <c r="F965" i="96"/>
  <c r="G965" i="96" s="1"/>
  <c r="F964" i="96"/>
  <c r="G964" i="96" s="1"/>
  <c r="F963" i="96"/>
  <c r="G963" i="96" s="1"/>
  <c r="G962" i="96"/>
  <c r="F962" i="96"/>
  <c r="F960" i="96"/>
  <c r="G960" i="96" s="1"/>
  <c r="F959" i="96"/>
  <c r="G959" i="96" s="1"/>
  <c r="F958" i="96"/>
  <c r="G958" i="96" s="1"/>
  <c r="F957" i="96"/>
  <c r="G957" i="96" s="1"/>
  <c r="F952" i="96"/>
  <c r="G952" i="96" s="1"/>
  <c r="F951" i="96"/>
  <c r="G951" i="96" s="1"/>
  <c r="F950" i="96"/>
  <c r="G950" i="96" s="1"/>
  <c r="F949" i="96"/>
  <c r="G949" i="96" s="1"/>
  <c r="E946" i="96"/>
  <c r="D946" i="96"/>
  <c r="F944" i="96"/>
  <c r="G944" i="96" s="1"/>
  <c r="F942" i="96"/>
  <c r="G942" i="96" s="1"/>
  <c r="F941" i="96"/>
  <c r="G941" i="96" s="1"/>
  <c r="F940" i="96"/>
  <c r="G940" i="96" s="1"/>
  <c r="E936" i="96"/>
  <c r="D936" i="96"/>
  <c r="F934" i="96"/>
  <c r="G934" i="96" s="1"/>
  <c r="F933" i="96"/>
  <c r="G933" i="96" s="1"/>
  <c r="F929" i="96"/>
  <c r="G929" i="96" s="1"/>
  <c r="E924" i="96"/>
  <c r="D924" i="96"/>
  <c r="F923" i="96"/>
  <c r="G923" i="96" s="1"/>
  <c r="F922" i="96"/>
  <c r="G922" i="96" s="1"/>
  <c r="F920" i="96"/>
  <c r="G920" i="96" s="1"/>
  <c r="F919" i="96"/>
  <c r="G919" i="96" s="1"/>
  <c r="F918" i="96"/>
  <c r="G918" i="96" s="1"/>
  <c r="F917" i="96"/>
  <c r="G917" i="96" s="1"/>
  <c r="F915" i="96"/>
  <c r="G915" i="96" s="1"/>
  <c r="F913" i="96"/>
  <c r="G913" i="96" s="1"/>
  <c r="F911" i="96"/>
  <c r="G911" i="96" s="1"/>
  <c r="F908" i="96"/>
  <c r="G908" i="96" s="1"/>
  <c r="F907" i="96"/>
  <c r="G907" i="96" s="1"/>
  <c r="F906" i="96"/>
  <c r="G906" i="96" s="1"/>
  <c r="F905" i="96"/>
  <c r="G905" i="96" s="1"/>
  <c r="F904" i="96"/>
  <c r="G904" i="96" s="1"/>
  <c r="E903" i="96"/>
  <c r="E909" i="96" s="1"/>
  <c r="D903" i="96"/>
  <c r="F900" i="96"/>
  <c r="G900" i="96" s="1"/>
  <c r="F897" i="96"/>
  <c r="G897" i="96" s="1"/>
  <c r="E894" i="96"/>
  <c r="E902" i="96" s="1"/>
  <c r="D894" i="96"/>
  <c r="D902" i="96" s="1"/>
  <c r="F893" i="96"/>
  <c r="G893" i="96" s="1"/>
  <c r="F892" i="96"/>
  <c r="G892" i="96" s="1"/>
  <c r="G891" i="96"/>
  <c r="F891" i="96"/>
  <c r="F890" i="96"/>
  <c r="G890" i="96" s="1"/>
  <c r="G889" i="96"/>
  <c r="F889" i="96"/>
  <c r="F887" i="96"/>
  <c r="G887" i="96" s="1"/>
  <c r="F886" i="96"/>
  <c r="G886" i="96" s="1"/>
  <c r="F885" i="96"/>
  <c r="G885" i="96" s="1"/>
  <c r="G884" i="96"/>
  <c r="F884" i="96"/>
  <c r="F879" i="96"/>
  <c r="G879" i="96" s="1"/>
  <c r="F878" i="96"/>
  <c r="G878" i="96" s="1"/>
  <c r="F877" i="96"/>
  <c r="G877" i="96" s="1"/>
  <c r="F876" i="96"/>
  <c r="G876" i="96" s="1"/>
  <c r="E873" i="96"/>
  <c r="D873" i="96"/>
  <c r="F871" i="96"/>
  <c r="G871" i="96" s="1"/>
  <c r="G869" i="96"/>
  <c r="F869" i="96"/>
  <c r="F868" i="96"/>
  <c r="G868" i="96" s="1"/>
  <c r="F867" i="96"/>
  <c r="G867" i="96" s="1"/>
  <c r="E863" i="96"/>
  <c r="D863" i="96"/>
  <c r="F861" i="96"/>
  <c r="G861" i="96" s="1"/>
  <c r="G860" i="96"/>
  <c r="F860" i="96"/>
  <c r="F856" i="96"/>
  <c r="G856" i="96" s="1"/>
  <c r="F851" i="96"/>
  <c r="G851" i="96" s="1"/>
  <c r="E851" i="96"/>
  <c r="D851" i="96"/>
  <c r="F850" i="96"/>
  <c r="G850" i="96" s="1"/>
  <c r="F849" i="96"/>
  <c r="G849" i="96" s="1"/>
  <c r="F847" i="96"/>
  <c r="G847" i="96" s="1"/>
  <c r="F846" i="96"/>
  <c r="G846" i="96" s="1"/>
  <c r="F845" i="96"/>
  <c r="G845" i="96" s="1"/>
  <c r="F844" i="96"/>
  <c r="G844" i="96" s="1"/>
  <c r="F842" i="96"/>
  <c r="G842" i="96" s="1"/>
  <c r="G840" i="96"/>
  <c r="F840" i="96"/>
  <c r="F838" i="96"/>
  <c r="G838" i="96" s="1"/>
  <c r="F835" i="96"/>
  <c r="G835" i="96" s="1"/>
  <c r="F834" i="96"/>
  <c r="G834" i="96" s="1"/>
  <c r="F833" i="96"/>
  <c r="G833" i="96" s="1"/>
  <c r="F832" i="96"/>
  <c r="G832" i="96" s="1"/>
  <c r="F831" i="96"/>
  <c r="G831" i="96" s="1"/>
  <c r="E830" i="96"/>
  <c r="E836" i="96" s="1"/>
  <c r="D830" i="96"/>
  <c r="G827" i="96"/>
  <c r="F827" i="96"/>
  <c r="F824" i="96"/>
  <c r="G824" i="96" s="1"/>
  <c r="E821" i="96"/>
  <c r="E829" i="96" s="1"/>
  <c r="D821" i="96"/>
  <c r="G820" i="96"/>
  <c r="F820" i="96"/>
  <c r="G819" i="96"/>
  <c r="F819" i="96"/>
  <c r="G818" i="96"/>
  <c r="F818" i="96"/>
  <c r="G817" i="96"/>
  <c r="F817" i="96"/>
  <c r="G816" i="96"/>
  <c r="F816" i="96"/>
  <c r="F814" i="96"/>
  <c r="G814" i="96" s="1"/>
  <c r="G813" i="96"/>
  <c r="F813" i="96"/>
  <c r="F812" i="96"/>
  <c r="G812" i="96" s="1"/>
  <c r="G811" i="96"/>
  <c r="F811" i="96"/>
  <c r="F806" i="96"/>
  <c r="G806" i="96" s="1"/>
  <c r="G805" i="96"/>
  <c r="F805" i="96"/>
  <c r="F804" i="96"/>
  <c r="G804" i="96" s="1"/>
  <c r="G803" i="96"/>
  <c r="F803" i="96"/>
  <c r="E800" i="96"/>
  <c r="D800" i="96"/>
  <c r="G798" i="96"/>
  <c r="F798" i="96"/>
  <c r="F796" i="96"/>
  <c r="G796" i="96" s="1"/>
  <c r="F795" i="96"/>
  <c r="G795" i="96" s="1"/>
  <c r="F794" i="96"/>
  <c r="G794" i="96" s="1"/>
  <c r="E790" i="96"/>
  <c r="D790" i="96"/>
  <c r="G788" i="96"/>
  <c r="F788" i="96"/>
  <c r="G787" i="96"/>
  <c r="F787" i="96"/>
  <c r="F783" i="96"/>
  <c r="G783" i="96" s="1"/>
  <c r="E778" i="96"/>
  <c r="D778" i="96"/>
  <c r="F778" i="96" s="1"/>
  <c r="G778" i="96" s="1"/>
  <c r="F777" i="96"/>
  <c r="G777" i="96" s="1"/>
  <c r="G776" i="96"/>
  <c r="F776" i="96"/>
  <c r="F774" i="96"/>
  <c r="G774" i="96" s="1"/>
  <c r="F773" i="96"/>
  <c r="G773" i="96" s="1"/>
  <c r="F772" i="96"/>
  <c r="G772" i="96" s="1"/>
  <c r="F771" i="96"/>
  <c r="G771" i="96" s="1"/>
  <c r="F769" i="96"/>
  <c r="G769" i="96" s="1"/>
  <c r="F767" i="96"/>
  <c r="G767" i="96" s="1"/>
  <c r="F765" i="96"/>
  <c r="G765" i="96" s="1"/>
  <c r="F762" i="96"/>
  <c r="G762" i="96" s="1"/>
  <c r="F761" i="96"/>
  <c r="G761" i="96" s="1"/>
  <c r="F760" i="96"/>
  <c r="G760" i="96" s="1"/>
  <c r="F759" i="96"/>
  <c r="G759" i="96" s="1"/>
  <c r="F758" i="96"/>
  <c r="G758" i="96" s="1"/>
  <c r="E757" i="96"/>
  <c r="D757" i="96"/>
  <c r="D763" i="96" s="1"/>
  <c r="F754" i="96"/>
  <c r="G754" i="96" s="1"/>
  <c r="G751" i="96"/>
  <c r="F751" i="96"/>
  <c r="E748" i="96"/>
  <c r="E756" i="96" s="1"/>
  <c r="D748" i="96"/>
  <c r="D756" i="96" s="1"/>
  <c r="F747" i="96"/>
  <c r="G747" i="96" s="1"/>
  <c r="G746" i="96"/>
  <c r="F746" i="96"/>
  <c r="F745" i="96"/>
  <c r="G745" i="96" s="1"/>
  <c r="G744" i="96"/>
  <c r="F744" i="96"/>
  <c r="F743" i="96"/>
  <c r="G743" i="96" s="1"/>
  <c r="F741" i="96"/>
  <c r="G741" i="96" s="1"/>
  <c r="F740" i="96"/>
  <c r="G740" i="96" s="1"/>
  <c r="F739" i="96"/>
  <c r="G739" i="96" s="1"/>
  <c r="F738" i="96"/>
  <c r="G738" i="96" s="1"/>
  <c r="F733" i="96"/>
  <c r="G733" i="96" s="1"/>
  <c r="F732" i="96"/>
  <c r="G732" i="96" s="1"/>
  <c r="F731" i="96"/>
  <c r="G731" i="96" s="1"/>
  <c r="F730" i="96"/>
  <c r="G730" i="96" s="1"/>
  <c r="E727" i="96"/>
  <c r="D727" i="96"/>
  <c r="F725" i="96"/>
  <c r="G725" i="96" s="1"/>
  <c r="F723" i="96"/>
  <c r="G723" i="96" s="1"/>
  <c r="F722" i="96"/>
  <c r="G722" i="96" s="1"/>
  <c r="F721" i="96"/>
  <c r="G721" i="96" s="1"/>
  <c r="E717" i="96"/>
  <c r="D717" i="96"/>
  <c r="F715" i="96"/>
  <c r="G715" i="96" s="1"/>
  <c r="F714" i="96"/>
  <c r="G714" i="96" s="1"/>
  <c r="F710" i="96"/>
  <c r="G710" i="96" s="1"/>
  <c r="E705" i="96"/>
  <c r="D705" i="96"/>
  <c r="F705" i="96" s="1"/>
  <c r="G705" i="96" s="1"/>
  <c r="F704" i="96"/>
  <c r="G704" i="96" s="1"/>
  <c r="F703" i="96"/>
  <c r="G703" i="96" s="1"/>
  <c r="F701" i="96"/>
  <c r="G701" i="96" s="1"/>
  <c r="F700" i="96"/>
  <c r="G700" i="96" s="1"/>
  <c r="F699" i="96"/>
  <c r="G699" i="96" s="1"/>
  <c r="G698" i="96"/>
  <c r="F698" i="96"/>
  <c r="F696" i="96"/>
  <c r="G696" i="96" s="1"/>
  <c r="F694" i="96"/>
  <c r="G694" i="96" s="1"/>
  <c r="F692" i="96"/>
  <c r="G692" i="96" s="1"/>
  <c r="F689" i="96"/>
  <c r="G689" i="96" s="1"/>
  <c r="F688" i="96"/>
  <c r="G688" i="96" s="1"/>
  <c r="G687" i="96"/>
  <c r="F687" i="96"/>
  <c r="F686" i="96"/>
  <c r="G686" i="96" s="1"/>
  <c r="G685" i="96"/>
  <c r="F685" i="96"/>
  <c r="E684" i="96"/>
  <c r="E690" i="96" s="1"/>
  <c r="D684" i="96"/>
  <c r="F681" i="96"/>
  <c r="G681" i="96" s="1"/>
  <c r="F678" i="96"/>
  <c r="G678" i="96" s="1"/>
  <c r="E675" i="96"/>
  <c r="D675" i="96"/>
  <c r="D683" i="96" s="1"/>
  <c r="F674" i="96"/>
  <c r="G674" i="96" s="1"/>
  <c r="F673" i="96"/>
  <c r="G673" i="96" s="1"/>
  <c r="F672" i="96"/>
  <c r="G672" i="96" s="1"/>
  <c r="F671" i="96"/>
  <c r="G671" i="96" s="1"/>
  <c r="F670" i="96"/>
  <c r="G670" i="96" s="1"/>
  <c r="F668" i="96"/>
  <c r="G668" i="96" s="1"/>
  <c r="F667" i="96"/>
  <c r="G667" i="96" s="1"/>
  <c r="G666" i="96"/>
  <c r="F666" i="96"/>
  <c r="F665" i="96"/>
  <c r="G665" i="96" s="1"/>
  <c r="F660" i="96"/>
  <c r="G660" i="96" s="1"/>
  <c r="F659" i="96"/>
  <c r="G659" i="96" s="1"/>
  <c r="F658" i="96"/>
  <c r="G658" i="96" s="1"/>
  <c r="F657" i="96"/>
  <c r="G657" i="96" s="1"/>
  <c r="E654" i="96"/>
  <c r="D654" i="96"/>
  <c r="F652" i="96"/>
  <c r="G652" i="96" s="1"/>
  <c r="G650" i="96"/>
  <c r="F650" i="96"/>
  <c r="F649" i="96"/>
  <c r="G649" i="96" s="1"/>
  <c r="F648" i="96"/>
  <c r="G648" i="96" s="1"/>
  <c r="E644" i="96"/>
  <c r="D644" i="96"/>
  <c r="F642" i="96"/>
  <c r="G642" i="96" s="1"/>
  <c r="F641" i="96"/>
  <c r="G641" i="96" s="1"/>
  <c r="F637" i="96"/>
  <c r="G637" i="96" s="1"/>
  <c r="E632" i="96"/>
  <c r="D632" i="96"/>
  <c r="F631" i="96"/>
  <c r="G631" i="96" s="1"/>
  <c r="F630" i="96"/>
  <c r="G630" i="96" s="1"/>
  <c r="F628" i="96"/>
  <c r="G628" i="96" s="1"/>
  <c r="F627" i="96"/>
  <c r="G627" i="96" s="1"/>
  <c r="F626" i="96"/>
  <c r="G626" i="96" s="1"/>
  <c r="F625" i="96"/>
  <c r="G625" i="96" s="1"/>
  <c r="F623" i="96"/>
  <c r="G623" i="96" s="1"/>
  <c r="F621" i="96"/>
  <c r="G621" i="96" s="1"/>
  <c r="F619" i="96"/>
  <c r="G619" i="96" s="1"/>
  <c r="F616" i="96"/>
  <c r="G616" i="96" s="1"/>
  <c r="F615" i="96"/>
  <c r="G615" i="96" s="1"/>
  <c r="F614" i="96"/>
  <c r="G614" i="96" s="1"/>
  <c r="F613" i="96"/>
  <c r="G613" i="96" s="1"/>
  <c r="F612" i="96"/>
  <c r="G612" i="96" s="1"/>
  <c r="E611" i="96"/>
  <c r="D611" i="96"/>
  <c r="D617" i="96" s="1"/>
  <c r="F608" i="96"/>
  <c r="G608" i="96" s="1"/>
  <c r="F605" i="96"/>
  <c r="G605" i="96" s="1"/>
  <c r="E602" i="96"/>
  <c r="E610" i="96" s="1"/>
  <c r="D602" i="96"/>
  <c r="F601" i="96"/>
  <c r="G601" i="96" s="1"/>
  <c r="F600" i="96"/>
  <c r="G600" i="96" s="1"/>
  <c r="F599" i="96"/>
  <c r="G599" i="96" s="1"/>
  <c r="F598" i="96"/>
  <c r="G598" i="96" s="1"/>
  <c r="F597" i="96"/>
  <c r="G597" i="96" s="1"/>
  <c r="F595" i="96"/>
  <c r="G595" i="96" s="1"/>
  <c r="F594" i="96"/>
  <c r="G594" i="96" s="1"/>
  <c r="F593" i="96"/>
  <c r="G593" i="96" s="1"/>
  <c r="F592" i="96"/>
  <c r="G592" i="96" s="1"/>
  <c r="F587" i="96"/>
  <c r="G587" i="96" s="1"/>
  <c r="F586" i="96"/>
  <c r="G586" i="96" s="1"/>
  <c r="F585" i="96"/>
  <c r="G585" i="96" s="1"/>
  <c r="F584" i="96"/>
  <c r="G584" i="96" s="1"/>
  <c r="E581" i="96"/>
  <c r="D581" i="96"/>
  <c r="F579" i="96"/>
  <c r="G579" i="96" s="1"/>
  <c r="F577" i="96"/>
  <c r="G577" i="96" s="1"/>
  <c r="F576" i="96"/>
  <c r="G576" i="96" s="1"/>
  <c r="F575" i="96"/>
  <c r="G575" i="96" s="1"/>
  <c r="E571" i="96"/>
  <c r="D571" i="96"/>
  <c r="G569" i="96"/>
  <c r="F569" i="96"/>
  <c r="F568" i="96"/>
  <c r="G568" i="96" s="1"/>
  <c r="F564" i="96"/>
  <c r="G564" i="96" s="1"/>
  <c r="E559" i="96"/>
  <c r="D559" i="96"/>
  <c r="F559" i="96" s="1"/>
  <c r="G559" i="96" s="1"/>
  <c r="F558" i="96"/>
  <c r="G558" i="96" s="1"/>
  <c r="F557" i="96"/>
  <c r="G557" i="96" s="1"/>
  <c r="F555" i="96"/>
  <c r="G555" i="96" s="1"/>
  <c r="G554" i="96"/>
  <c r="F554" i="96"/>
  <c r="F553" i="96"/>
  <c r="G553" i="96" s="1"/>
  <c r="F552" i="96"/>
  <c r="G552" i="96" s="1"/>
  <c r="F550" i="96"/>
  <c r="G550" i="96" s="1"/>
  <c r="F548" i="96"/>
  <c r="G548" i="96" s="1"/>
  <c r="F546" i="96"/>
  <c r="G546" i="96" s="1"/>
  <c r="D544" i="96"/>
  <c r="F543" i="96"/>
  <c r="G543" i="96" s="1"/>
  <c r="F542" i="96"/>
  <c r="G542" i="96" s="1"/>
  <c r="G541" i="96"/>
  <c r="F541" i="96"/>
  <c r="F540" i="96"/>
  <c r="G540" i="96" s="1"/>
  <c r="F539" i="96"/>
  <c r="G539" i="96" s="1"/>
  <c r="E538" i="96"/>
  <c r="D538" i="96"/>
  <c r="F535" i="96"/>
  <c r="G535" i="96" s="1"/>
  <c r="F532" i="96"/>
  <c r="G532" i="96" s="1"/>
  <c r="E529" i="96"/>
  <c r="E537" i="96" s="1"/>
  <c r="D529" i="96"/>
  <c r="F528" i="96"/>
  <c r="G528" i="96" s="1"/>
  <c r="F527" i="96"/>
  <c r="G527" i="96" s="1"/>
  <c r="F526" i="96"/>
  <c r="G526" i="96" s="1"/>
  <c r="F525" i="96"/>
  <c r="G525" i="96" s="1"/>
  <c r="G524" i="96"/>
  <c r="F524" i="96"/>
  <c r="F522" i="96"/>
  <c r="G522" i="96" s="1"/>
  <c r="F521" i="96"/>
  <c r="G521" i="96" s="1"/>
  <c r="F520" i="96"/>
  <c r="G520" i="96" s="1"/>
  <c r="F519" i="96"/>
  <c r="G519" i="96" s="1"/>
  <c r="F514" i="96"/>
  <c r="G514" i="96" s="1"/>
  <c r="F513" i="96"/>
  <c r="G513" i="96" s="1"/>
  <c r="F512" i="96"/>
  <c r="G512" i="96" s="1"/>
  <c r="F511" i="96"/>
  <c r="G511" i="96" s="1"/>
  <c r="E508" i="96"/>
  <c r="D508" i="96"/>
  <c r="F506" i="96"/>
  <c r="G506" i="96" s="1"/>
  <c r="F504" i="96"/>
  <c r="G504" i="96" s="1"/>
  <c r="F503" i="96"/>
  <c r="G503" i="96" s="1"/>
  <c r="F502" i="96"/>
  <c r="G502" i="96" s="1"/>
  <c r="E498" i="96"/>
  <c r="D498" i="96"/>
  <c r="F496" i="96"/>
  <c r="G496" i="96" s="1"/>
  <c r="G495" i="96"/>
  <c r="F495" i="96"/>
  <c r="F491" i="96"/>
  <c r="G491" i="96" s="1"/>
  <c r="E486" i="96"/>
  <c r="D486" i="96"/>
  <c r="F486" i="96" s="1"/>
  <c r="G486" i="96" s="1"/>
  <c r="F485" i="96"/>
  <c r="G485" i="96" s="1"/>
  <c r="F484" i="96"/>
  <c r="G484" i="96" s="1"/>
  <c r="F482" i="96"/>
  <c r="G482" i="96" s="1"/>
  <c r="F481" i="96"/>
  <c r="G481" i="96" s="1"/>
  <c r="F480" i="96"/>
  <c r="G480" i="96" s="1"/>
  <c r="F479" i="96"/>
  <c r="G479" i="96" s="1"/>
  <c r="F477" i="96"/>
  <c r="G477" i="96" s="1"/>
  <c r="F475" i="96"/>
  <c r="G475" i="96" s="1"/>
  <c r="F473" i="96"/>
  <c r="G473" i="96" s="1"/>
  <c r="E471" i="96"/>
  <c r="F470" i="96"/>
  <c r="G470" i="96" s="1"/>
  <c r="F469" i="96"/>
  <c r="G469" i="96" s="1"/>
  <c r="F468" i="96"/>
  <c r="G468" i="96" s="1"/>
  <c r="F467" i="96"/>
  <c r="G467" i="96" s="1"/>
  <c r="F466" i="96"/>
  <c r="G466" i="96" s="1"/>
  <c r="E465" i="96"/>
  <c r="D465" i="96"/>
  <c r="D471" i="96" s="1"/>
  <c r="G462" i="96"/>
  <c r="F462" i="96"/>
  <c r="F459" i="96"/>
  <c r="G459" i="96" s="1"/>
  <c r="E456" i="96"/>
  <c r="E464" i="96" s="1"/>
  <c r="D456" i="96"/>
  <c r="D464" i="96" s="1"/>
  <c r="F464" i="96" s="1"/>
  <c r="G464" i="96" s="1"/>
  <c r="F455" i="96"/>
  <c r="G455" i="96" s="1"/>
  <c r="F454" i="96"/>
  <c r="G454" i="96" s="1"/>
  <c r="F453" i="96"/>
  <c r="G453" i="96" s="1"/>
  <c r="F452" i="96"/>
  <c r="G452" i="96" s="1"/>
  <c r="G451" i="96"/>
  <c r="F451" i="96"/>
  <c r="F449" i="96"/>
  <c r="G449" i="96" s="1"/>
  <c r="F448" i="96"/>
  <c r="G448" i="96" s="1"/>
  <c r="F447" i="96"/>
  <c r="G447" i="96" s="1"/>
  <c r="F446" i="96"/>
  <c r="G446" i="96" s="1"/>
  <c r="F441" i="96"/>
  <c r="G441" i="96" s="1"/>
  <c r="F440" i="96"/>
  <c r="G440" i="96" s="1"/>
  <c r="F439" i="96"/>
  <c r="G439" i="96" s="1"/>
  <c r="F438" i="96"/>
  <c r="G438" i="96" s="1"/>
  <c r="E435" i="96"/>
  <c r="D435" i="96"/>
  <c r="F433" i="96"/>
  <c r="G433" i="96" s="1"/>
  <c r="F431" i="96"/>
  <c r="G431" i="96" s="1"/>
  <c r="F430" i="96"/>
  <c r="G430" i="96" s="1"/>
  <c r="F429" i="96"/>
  <c r="G429" i="96" s="1"/>
  <c r="E425" i="96"/>
  <c r="D425" i="96"/>
  <c r="F423" i="96"/>
  <c r="G423" i="96" s="1"/>
  <c r="F422" i="96"/>
  <c r="G422" i="96" s="1"/>
  <c r="F418" i="96"/>
  <c r="G418" i="96" s="1"/>
  <c r="E413" i="96"/>
  <c r="D413" i="96"/>
  <c r="F412" i="96"/>
  <c r="G412" i="96" s="1"/>
  <c r="F411" i="96"/>
  <c r="G411" i="96" s="1"/>
  <c r="G409" i="96"/>
  <c r="F409" i="96"/>
  <c r="F408" i="96"/>
  <c r="G408" i="96" s="1"/>
  <c r="F407" i="96"/>
  <c r="G407" i="96" s="1"/>
  <c r="F406" i="96"/>
  <c r="G406" i="96" s="1"/>
  <c r="F404" i="96"/>
  <c r="G404" i="96" s="1"/>
  <c r="F402" i="96"/>
  <c r="G402" i="96" s="1"/>
  <c r="F400" i="96"/>
  <c r="G400" i="96" s="1"/>
  <c r="F397" i="96"/>
  <c r="G397" i="96" s="1"/>
  <c r="F396" i="96"/>
  <c r="G396" i="96" s="1"/>
  <c r="F395" i="96"/>
  <c r="G395" i="96" s="1"/>
  <c r="F394" i="96"/>
  <c r="G394" i="96" s="1"/>
  <c r="F393" i="96"/>
  <c r="G393" i="96" s="1"/>
  <c r="E392" i="96"/>
  <c r="E398" i="96" s="1"/>
  <c r="D392" i="96"/>
  <c r="F389" i="96"/>
  <c r="G389" i="96" s="1"/>
  <c r="F386" i="96"/>
  <c r="G386" i="96" s="1"/>
  <c r="E383" i="96"/>
  <c r="E391" i="96" s="1"/>
  <c r="D383" i="96"/>
  <c r="F382" i="96"/>
  <c r="G382" i="96" s="1"/>
  <c r="F381" i="96"/>
  <c r="G381" i="96" s="1"/>
  <c r="G380" i="96"/>
  <c r="F380" i="96"/>
  <c r="F379" i="96"/>
  <c r="G379" i="96" s="1"/>
  <c r="F378" i="96"/>
  <c r="G378" i="96" s="1"/>
  <c r="F376" i="96"/>
  <c r="G376" i="96" s="1"/>
  <c r="F375" i="96"/>
  <c r="G375" i="96" s="1"/>
  <c r="F374" i="96"/>
  <c r="G374" i="96" s="1"/>
  <c r="G373" i="96"/>
  <c r="F373" i="96"/>
  <c r="F368" i="96"/>
  <c r="G368" i="96" s="1"/>
  <c r="F367" i="96"/>
  <c r="G367" i="96" s="1"/>
  <c r="F366" i="96"/>
  <c r="G366" i="96" s="1"/>
  <c r="F365" i="96"/>
  <c r="G365" i="96" s="1"/>
  <c r="E362" i="96"/>
  <c r="D362" i="96"/>
  <c r="F360" i="96"/>
  <c r="G360" i="96" s="1"/>
  <c r="F358" i="96"/>
  <c r="G358" i="96" s="1"/>
  <c r="F357" i="96"/>
  <c r="G357" i="96" s="1"/>
  <c r="F356" i="96"/>
  <c r="G356" i="96" s="1"/>
  <c r="E352" i="96"/>
  <c r="D352" i="96"/>
  <c r="F350" i="96"/>
  <c r="G350" i="96" s="1"/>
  <c r="F349" i="96"/>
  <c r="G349" i="96" s="1"/>
  <c r="F345" i="96"/>
  <c r="G345" i="96" s="1"/>
  <c r="E340" i="96"/>
  <c r="D340" i="96"/>
  <c r="F339" i="96"/>
  <c r="G339" i="96" s="1"/>
  <c r="F338" i="96"/>
  <c r="G338" i="96" s="1"/>
  <c r="F336" i="96"/>
  <c r="G336" i="96" s="1"/>
  <c r="F335" i="96"/>
  <c r="G335" i="96" s="1"/>
  <c r="F334" i="96"/>
  <c r="G334" i="96" s="1"/>
  <c r="F333" i="96"/>
  <c r="G333" i="96" s="1"/>
  <c r="F331" i="96"/>
  <c r="G331" i="96" s="1"/>
  <c r="F329" i="96"/>
  <c r="G329" i="96" s="1"/>
  <c r="F327" i="96"/>
  <c r="G327" i="96" s="1"/>
  <c r="F324" i="96"/>
  <c r="G324" i="96" s="1"/>
  <c r="F323" i="96"/>
  <c r="G323" i="96" s="1"/>
  <c r="F322" i="96"/>
  <c r="G322" i="96" s="1"/>
  <c r="F321" i="96"/>
  <c r="G321" i="96" s="1"/>
  <c r="F320" i="96"/>
  <c r="G320" i="96" s="1"/>
  <c r="E319" i="96"/>
  <c r="E325" i="96" s="1"/>
  <c r="D319" i="96"/>
  <c r="F316" i="96"/>
  <c r="G316" i="96" s="1"/>
  <c r="F313" i="96"/>
  <c r="G313" i="96" s="1"/>
  <c r="E310" i="96"/>
  <c r="E318" i="96" s="1"/>
  <c r="D310" i="96"/>
  <c r="F309" i="96"/>
  <c r="G309" i="96" s="1"/>
  <c r="F308" i="96"/>
  <c r="G308" i="96" s="1"/>
  <c r="F307" i="96"/>
  <c r="G307" i="96" s="1"/>
  <c r="F306" i="96"/>
  <c r="G306" i="96" s="1"/>
  <c r="F305" i="96"/>
  <c r="G305" i="96" s="1"/>
  <c r="F303" i="96"/>
  <c r="G303" i="96" s="1"/>
  <c r="F302" i="96"/>
  <c r="G302" i="96" s="1"/>
  <c r="F301" i="96"/>
  <c r="G301" i="96" s="1"/>
  <c r="F300" i="96"/>
  <c r="G300" i="96" s="1"/>
  <c r="F295" i="96"/>
  <c r="G295" i="96" s="1"/>
  <c r="F294" i="96"/>
  <c r="G294" i="96" s="1"/>
  <c r="F293" i="96"/>
  <c r="G293" i="96" s="1"/>
  <c r="F292" i="96"/>
  <c r="G292" i="96" s="1"/>
  <c r="E289" i="96"/>
  <c r="D289" i="96"/>
  <c r="F287" i="96"/>
  <c r="G287" i="96" s="1"/>
  <c r="F285" i="96"/>
  <c r="G285" i="96" s="1"/>
  <c r="F284" i="96"/>
  <c r="G284" i="96" s="1"/>
  <c r="G283" i="96"/>
  <c r="F283" i="96"/>
  <c r="E279" i="96"/>
  <c r="D279" i="96"/>
  <c r="F277" i="96"/>
  <c r="G277" i="96" s="1"/>
  <c r="F276" i="96"/>
  <c r="G276" i="96" s="1"/>
  <c r="F272" i="96"/>
  <c r="G272" i="96" s="1"/>
  <c r="E267" i="96"/>
  <c r="D267" i="96"/>
  <c r="F266" i="96"/>
  <c r="G266" i="96" s="1"/>
  <c r="F265" i="96"/>
  <c r="G265" i="96" s="1"/>
  <c r="F263" i="96"/>
  <c r="G263" i="96" s="1"/>
  <c r="F262" i="96"/>
  <c r="G262" i="96" s="1"/>
  <c r="G261" i="96"/>
  <c r="F261" i="96"/>
  <c r="F260" i="96"/>
  <c r="G260" i="96" s="1"/>
  <c r="F258" i="96"/>
  <c r="G258" i="96" s="1"/>
  <c r="F256" i="96"/>
  <c r="G256" i="96" s="1"/>
  <c r="F254" i="96"/>
  <c r="G254" i="96" s="1"/>
  <c r="F251" i="96"/>
  <c r="G251" i="96" s="1"/>
  <c r="F250" i="96"/>
  <c r="G250" i="96" s="1"/>
  <c r="F249" i="96"/>
  <c r="G249" i="96" s="1"/>
  <c r="F248" i="96"/>
  <c r="G248" i="96" s="1"/>
  <c r="F247" i="96"/>
  <c r="G247" i="96" s="1"/>
  <c r="E246" i="96"/>
  <c r="E252" i="96" s="1"/>
  <c r="D246" i="96"/>
  <c r="F243" i="96"/>
  <c r="G243" i="96" s="1"/>
  <c r="F240" i="96"/>
  <c r="G240" i="96" s="1"/>
  <c r="E237" i="96"/>
  <c r="E245" i="96" s="1"/>
  <c r="D237" i="96"/>
  <c r="F236" i="96"/>
  <c r="G236" i="96" s="1"/>
  <c r="F235" i="96"/>
  <c r="G235" i="96" s="1"/>
  <c r="F234" i="96"/>
  <c r="G234" i="96" s="1"/>
  <c r="F233" i="96"/>
  <c r="G233" i="96" s="1"/>
  <c r="F232" i="96"/>
  <c r="G232" i="96" s="1"/>
  <c r="F230" i="96"/>
  <c r="G230" i="96" s="1"/>
  <c r="F229" i="96"/>
  <c r="G229" i="96" s="1"/>
  <c r="G228" i="96"/>
  <c r="F228" i="96"/>
  <c r="F227" i="96"/>
  <c r="G227" i="96" s="1"/>
  <c r="F221" i="96"/>
  <c r="G221" i="96" s="1"/>
  <c r="F220" i="96"/>
  <c r="G220" i="96" s="1"/>
  <c r="F219" i="96"/>
  <c r="G219" i="96" s="1"/>
  <c r="F218" i="96"/>
  <c r="G218" i="96" s="1"/>
  <c r="E215" i="96"/>
  <c r="D215" i="96"/>
  <c r="F215" i="96" s="1"/>
  <c r="G215" i="96" s="1"/>
  <c r="F213" i="96"/>
  <c r="G213" i="96" s="1"/>
  <c r="F211" i="96"/>
  <c r="G211" i="96" s="1"/>
  <c r="F210" i="96"/>
  <c r="G210" i="96" s="1"/>
  <c r="F209" i="96"/>
  <c r="G209" i="96" s="1"/>
  <c r="E205" i="96"/>
  <c r="D205" i="96"/>
  <c r="F203" i="96"/>
  <c r="G203" i="96" s="1"/>
  <c r="F202" i="96"/>
  <c r="G202" i="96" s="1"/>
  <c r="F198" i="96"/>
  <c r="G198" i="96" s="1"/>
  <c r="E193" i="96"/>
  <c r="D193" i="96"/>
  <c r="F192" i="96"/>
  <c r="G192" i="96" s="1"/>
  <c r="F191" i="96"/>
  <c r="G191" i="96" s="1"/>
  <c r="F189" i="96"/>
  <c r="G189" i="96" s="1"/>
  <c r="F188" i="96"/>
  <c r="G188" i="96" s="1"/>
  <c r="F187" i="96"/>
  <c r="G187" i="96" s="1"/>
  <c r="F186" i="96"/>
  <c r="G186" i="96" s="1"/>
  <c r="F184" i="96"/>
  <c r="G184" i="96" s="1"/>
  <c r="F182" i="96"/>
  <c r="G182" i="96" s="1"/>
  <c r="G180" i="96"/>
  <c r="F180" i="96"/>
  <c r="F177" i="96"/>
  <c r="G177" i="96" s="1"/>
  <c r="F176" i="96"/>
  <c r="G176" i="96" s="1"/>
  <c r="F175" i="96"/>
  <c r="G175" i="96" s="1"/>
  <c r="F174" i="96"/>
  <c r="G174" i="96" s="1"/>
  <c r="F173" i="96"/>
  <c r="G173" i="96" s="1"/>
  <c r="E172" i="96"/>
  <c r="E178" i="96" s="1"/>
  <c r="D172" i="96"/>
  <c r="F169" i="96"/>
  <c r="G169" i="96" s="1"/>
  <c r="F166" i="96"/>
  <c r="G166" i="96" s="1"/>
  <c r="E163" i="96"/>
  <c r="E171" i="96" s="1"/>
  <c r="D163" i="96"/>
  <c r="G162" i="96"/>
  <c r="F162" i="96"/>
  <c r="F161" i="96"/>
  <c r="G161" i="96" s="1"/>
  <c r="F160" i="96"/>
  <c r="G160" i="96" s="1"/>
  <c r="F159" i="96"/>
  <c r="G159" i="96" s="1"/>
  <c r="G158" i="96"/>
  <c r="F158" i="96"/>
  <c r="F156" i="96"/>
  <c r="G156" i="96" s="1"/>
  <c r="G155" i="96"/>
  <c r="F155" i="96"/>
  <c r="F154" i="96"/>
  <c r="G154" i="96" s="1"/>
  <c r="F153" i="96"/>
  <c r="G153" i="96" s="1"/>
  <c r="F147" i="96"/>
  <c r="G147" i="96" s="1"/>
  <c r="F146" i="96"/>
  <c r="G146" i="96" s="1"/>
  <c r="F145" i="96"/>
  <c r="G145" i="96" s="1"/>
  <c r="F144" i="96"/>
  <c r="G144" i="96" s="1"/>
  <c r="E141" i="96"/>
  <c r="D141" i="96"/>
  <c r="F141" i="96" s="1"/>
  <c r="G141" i="96" s="1"/>
  <c r="F139" i="96"/>
  <c r="G139" i="96" s="1"/>
  <c r="F137" i="96"/>
  <c r="G137" i="96" s="1"/>
  <c r="F136" i="96"/>
  <c r="G136" i="96" s="1"/>
  <c r="F135" i="96"/>
  <c r="G135" i="96" s="1"/>
  <c r="E131" i="96"/>
  <c r="D131" i="96"/>
  <c r="F129" i="96"/>
  <c r="G129" i="96" s="1"/>
  <c r="F128" i="96"/>
  <c r="G128" i="96" s="1"/>
  <c r="F124" i="96"/>
  <c r="G124" i="96" s="1"/>
  <c r="E119" i="96"/>
  <c r="D119" i="96"/>
  <c r="F119" i="96" s="1"/>
  <c r="G119" i="96" s="1"/>
  <c r="F118" i="96"/>
  <c r="G118" i="96" s="1"/>
  <c r="F117" i="96"/>
  <c r="G117" i="96" s="1"/>
  <c r="F115" i="96"/>
  <c r="G115" i="96" s="1"/>
  <c r="F114" i="96"/>
  <c r="G114" i="96" s="1"/>
  <c r="F113" i="96"/>
  <c r="G113" i="96" s="1"/>
  <c r="F112" i="96"/>
  <c r="G112" i="96" s="1"/>
  <c r="F110" i="96"/>
  <c r="G110" i="96" s="1"/>
  <c r="F108" i="96"/>
  <c r="G108" i="96" s="1"/>
  <c r="F106" i="96"/>
  <c r="G106" i="96" s="1"/>
  <c r="F103" i="96"/>
  <c r="G103" i="96" s="1"/>
  <c r="G102" i="96"/>
  <c r="F102" i="96"/>
  <c r="F101" i="96"/>
  <c r="G101" i="96" s="1"/>
  <c r="F100" i="96"/>
  <c r="G100" i="96" s="1"/>
  <c r="F99" i="96"/>
  <c r="G99" i="96" s="1"/>
  <c r="E98" i="96"/>
  <c r="E104" i="96" s="1"/>
  <c r="D98" i="96"/>
  <c r="G95" i="96"/>
  <c r="F95" i="96"/>
  <c r="F92" i="96"/>
  <c r="G92" i="96" s="1"/>
  <c r="E89" i="96"/>
  <c r="E97" i="96" s="1"/>
  <c r="D89" i="96"/>
  <c r="F89" i="96" s="1"/>
  <c r="G89" i="96" s="1"/>
  <c r="F88" i="96"/>
  <c r="G88" i="96" s="1"/>
  <c r="F87" i="96"/>
  <c r="G87" i="96" s="1"/>
  <c r="G86" i="96"/>
  <c r="F86" i="96"/>
  <c r="F85" i="96"/>
  <c r="G85" i="96" s="1"/>
  <c r="G84" i="96"/>
  <c r="F84" i="96"/>
  <c r="F82" i="96"/>
  <c r="G82" i="96" s="1"/>
  <c r="G81" i="96"/>
  <c r="F81" i="96"/>
  <c r="F80" i="96"/>
  <c r="G80" i="96" s="1"/>
  <c r="F79" i="96"/>
  <c r="G79" i="96" s="1"/>
  <c r="F72" i="96"/>
  <c r="G72" i="96" s="1"/>
  <c r="F71" i="96"/>
  <c r="G71" i="96" s="1"/>
  <c r="F70" i="96"/>
  <c r="G70" i="96" s="1"/>
  <c r="F69" i="96"/>
  <c r="G69" i="96" s="1"/>
  <c r="E66" i="96"/>
  <c r="D66" i="96"/>
  <c r="F64" i="96"/>
  <c r="G64" i="96" s="1"/>
  <c r="F62" i="96"/>
  <c r="G62" i="96" s="1"/>
  <c r="F61" i="96"/>
  <c r="G61" i="96" s="1"/>
  <c r="G60" i="96"/>
  <c r="F60" i="96"/>
  <c r="E56" i="96"/>
  <c r="D56" i="96"/>
  <c r="F54" i="96"/>
  <c r="G54" i="96" s="1"/>
  <c r="F53" i="96"/>
  <c r="G53" i="96" s="1"/>
  <c r="F49" i="96"/>
  <c r="G49" i="96" s="1"/>
  <c r="E44" i="96"/>
  <c r="D44" i="96"/>
  <c r="F44" i="96" s="1"/>
  <c r="G44" i="96" s="1"/>
  <c r="F43" i="96"/>
  <c r="G43" i="96" s="1"/>
  <c r="F42" i="96"/>
  <c r="G42" i="96" s="1"/>
  <c r="F40" i="96"/>
  <c r="G40" i="96" s="1"/>
  <c r="F39" i="96"/>
  <c r="G39" i="96" s="1"/>
  <c r="F38" i="96"/>
  <c r="G38" i="96" s="1"/>
  <c r="F37" i="96"/>
  <c r="G37" i="96" s="1"/>
  <c r="F35" i="96"/>
  <c r="G35" i="96" s="1"/>
  <c r="F33" i="96"/>
  <c r="G33" i="96" s="1"/>
  <c r="F31" i="96"/>
  <c r="G31" i="96" s="1"/>
  <c r="F28" i="96"/>
  <c r="G28" i="96" s="1"/>
  <c r="F27" i="96"/>
  <c r="G27" i="96" s="1"/>
  <c r="F26" i="96"/>
  <c r="G26" i="96" s="1"/>
  <c r="F25" i="96"/>
  <c r="G25" i="96" s="1"/>
  <c r="F24" i="96"/>
  <c r="G24" i="96" s="1"/>
  <c r="E23" i="96"/>
  <c r="E29" i="96" s="1"/>
  <c r="D23" i="96"/>
  <c r="G20" i="96"/>
  <c r="F20" i="96"/>
  <c r="F17" i="96"/>
  <c r="G17" i="96" s="1"/>
  <c r="E14" i="96"/>
  <c r="E22" i="96" s="1"/>
  <c r="D14" i="96"/>
  <c r="D22" i="96" s="1"/>
  <c r="F13" i="96"/>
  <c r="G13" i="96" s="1"/>
  <c r="F12" i="96"/>
  <c r="G12" i="96" s="1"/>
  <c r="F11" i="96"/>
  <c r="G11" i="96" s="1"/>
  <c r="F10" i="96"/>
  <c r="G10" i="96" s="1"/>
  <c r="G9" i="96"/>
  <c r="F9" i="96"/>
  <c r="F7" i="96"/>
  <c r="G7" i="96" s="1"/>
  <c r="F6" i="96"/>
  <c r="G6" i="96" s="1"/>
  <c r="F5" i="96"/>
  <c r="G5" i="96" s="1"/>
  <c r="F4" i="96"/>
  <c r="G4" i="96" s="1"/>
  <c r="E1318" i="91"/>
  <c r="D1318" i="91"/>
  <c r="E1317" i="91"/>
  <c r="D1317" i="91"/>
  <c r="E1316" i="91"/>
  <c r="D1316" i="91"/>
  <c r="E1315" i="91"/>
  <c r="D1315" i="91"/>
  <c r="E1310" i="91"/>
  <c r="D1310" i="91"/>
  <c r="E1308" i="91"/>
  <c r="D1308" i="91"/>
  <c r="E1307" i="91"/>
  <c r="D1307" i="91"/>
  <c r="E1306" i="91"/>
  <c r="D1306" i="91"/>
  <c r="E1300" i="91"/>
  <c r="D1300" i="91"/>
  <c r="F1300" i="91" s="1"/>
  <c r="G1300" i="91" s="1"/>
  <c r="E1299" i="91"/>
  <c r="D1299" i="91"/>
  <c r="E1295" i="91"/>
  <c r="D1295" i="91"/>
  <c r="E1289" i="91"/>
  <c r="D1289" i="91"/>
  <c r="E1288" i="91"/>
  <c r="D1288" i="91"/>
  <c r="E1286" i="91"/>
  <c r="D1286" i="91"/>
  <c r="E1285" i="91"/>
  <c r="D1285" i="91"/>
  <c r="E1284" i="91"/>
  <c r="D1284" i="91"/>
  <c r="E1283" i="91"/>
  <c r="D1283" i="91"/>
  <c r="E1281" i="91"/>
  <c r="D1281" i="91"/>
  <c r="E1279" i="91"/>
  <c r="D1279" i="91"/>
  <c r="F1279" i="91" s="1"/>
  <c r="G1279" i="91" s="1"/>
  <c r="E1277" i="91"/>
  <c r="D1277" i="91"/>
  <c r="E1274" i="91"/>
  <c r="D1274" i="91"/>
  <c r="E1273" i="91"/>
  <c r="D1273" i="91"/>
  <c r="E1272" i="91"/>
  <c r="D1272" i="91"/>
  <c r="E1271" i="91"/>
  <c r="D1271" i="91"/>
  <c r="E1270" i="91"/>
  <c r="D1270" i="91"/>
  <c r="G1267" i="91"/>
  <c r="F1267" i="91"/>
  <c r="F1266" i="91"/>
  <c r="G1266" i="91" s="1"/>
  <c r="F1265" i="91"/>
  <c r="G1265" i="91" s="1"/>
  <c r="E1263" i="91"/>
  <c r="D1263" i="91"/>
  <c r="F1263" i="91" s="1"/>
  <c r="G1263" i="91" s="1"/>
  <c r="E1259" i="91"/>
  <c r="D1259" i="91"/>
  <c r="E1258" i="91"/>
  <c r="D1258" i="91"/>
  <c r="E1257" i="91"/>
  <c r="D1257" i="91"/>
  <c r="F1257" i="91" s="1"/>
  <c r="G1257" i="91" s="1"/>
  <c r="E1256" i="91"/>
  <c r="D1256" i="91"/>
  <c r="E1255" i="91"/>
  <c r="D1255" i="91"/>
  <c r="F1255" i="91" s="1"/>
  <c r="G1255" i="91" s="1"/>
  <c r="E1253" i="91"/>
  <c r="D1253" i="91"/>
  <c r="E1252" i="91"/>
  <c r="D1252" i="91"/>
  <c r="E1251" i="91"/>
  <c r="D1251" i="91"/>
  <c r="E1250" i="91"/>
  <c r="D1250" i="91"/>
  <c r="F1245" i="91"/>
  <c r="G1245" i="91" s="1"/>
  <c r="G1244" i="91"/>
  <c r="F1244" i="91"/>
  <c r="F1243" i="91"/>
  <c r="G1243" i="91" s="1"/>
  <c r="F1242" i="91"/>
  <c r="G1242" i="91" s="1"/>
  <c r="E1239" i="91"/>
  <c r="D1239" i="91"/>
  <c r="F1237" i="91"/>
  <c r="G1237" i="91" s="1"/>
  <c r="F1235" i="91"/>
  <c r="G1235" i="91" s="1"/>
  <c r="F1234" i="91"/>
  <c r="G1234" i="91" s="1"/>
  <c r="F1233" i="91"/>
  <c r="G1233" i="91" s="1"/>
  <c r="E1229" i="91"/>
  <c r="D1229" i="91"/>
  <c r="F1229" i="91" s="1"/>
  <c r="G1229" i="91" s="1"/>
  <c r="F1227" i="91"/>
  <c r="G1227" i="91" s="1"/>
  <c r="F1226" i="91"/>
  <c r="G1226" i="91" s="1"/>
  <c r="F1222" i="91"/>
  <c r="G1222" i="91" s="1"/>
  <c r="E1217" i="91"/>
  <c r="D1217" i="91"/>
  <c r="F1217" i="91" s="1"/>
  <c r="G1217" i="91" s="1"/>
  <c r="F1216" i="91"/>
  <c r="G1216" i="91" s="1"/>
  <c r="F1215" i="91"/>
  <c r="G1215" i="91" s="1"/>
  <c r="F1213" i="91"/>
  <c r="G1213" i="91" s="1"/>
  <c r="F1212" i="91"/>
  <c r="G1212" i="91" s="1"/>
  <c r="F1211" i="91"/>
  <c r="G1211" i="91" s="1"/>
  <c r="F1210" i="91"/>
  <c r="G1210" i="91" s="1"/>
  <c r="G1208" i="91"/>
  <c r="F1208" i="91"/>
  <c r="G1206" i="91"/>
  <c r="F1206" i="91"/>
  <c r="G1204" i="91"/>
  <c r="F1204" i="91"/>
  <c r="F1201" i="91"/>
  <c r="G1201" i="91" s="1"/>
  <c r="F1200" i="91"/>
  <c r="G1200" i="91" s="1"/>
  <c r="F1199" i="91"/>
  <c r="G1199" i="91" s="1"/>
  <c r="F1198" i="91"/>
  <c r="G1198" i="91" s="1"/>
  <c r="F1197" i="91"/>
  <c r="G1197" i="91" s="1"/>
  <c r="E1196" i="91"/>
  <c r="E1202" i="91" s="1"/>
  <c r="D1196" i="91"/>
  <c r="G1193" i="91"/>
  <c r="F1193" i="91"/>
  <c r="F1190" i="91"/>
  <c r="G1190" i="91" s="1"/>
  <c r="E1187" i="91"/>
  <c r="E1195" i="91" s="1"/>
  <c r="D1187" i="91"/>
  <c r="G1186" i="91"/>
  <c r="F1186" i="91"/>
  <c r="F1185" i="91"/>
  <c r="G1185" i="91" s="1"/>
  <c r="G1184" i="91"/>
  <c r="F1184" i="91"/>
  <c r="F1183" i="91"/>
  <c r="G1183" i="91" s="1"/>
  <c r="G1182" i="91"/>
  <c r="F1182" i="91"/>
  <c r="F1180" i="91"/>
  <c r="G1180" i="91" s="1"/>
  <c r="G1179" i="91"/>
  <c r="F1179" i="91"/>
  <c r="F1178" i="91"/>
  <c r="G1178" i="91" s="1"/>
  <c r="F1177" i="91"/>
  <c r="G1177" i="91" s="1"/>
  <c r="F1171" i="91"/>
  <c r="G1171" i="91" s="1"/>
  <c r="F1170" i="91"/>
  <c r="G1170" i="91" s="1"/>
  <c r="F1169" i="91"/>
  <c r="G1169" i="91" s="1"/>
  <c r="F1168" i="91"/>
  <c r="G1168" i="91" s="1"/>
  <c r="E1165" i="91"/>
  <c r="D1165" i="91"/>
  <c r="F1165" i="91" s="1"/>
  <c r="G1165" i="91" s="1"/>
  <c r="F1163" i="91"/>
  <c r="G1163" i="91" s="1"/>
  <c r="F1161" i="91"/>
  <c r="G1161" i="91" s="1"/>
  <c r="G1160" i="91"/>
  <c r="F1160" i="91"/>
  <c r="F1159" i="91"/>
  <c r="G1159" i="91" s="1"/>
  <c r="E1155" i="91"/>
  <c r="D1155" i="91"/>
  <c r="F1153" i="91"/>
  <c r="G1153" i="91" s="1"/>
  <c r="G1152" i="91"/>
  <c r="F1152" i="91"/>
  <c r="F1148" i="91"/>
  <c r="G1148" i="91" s="1"/>
  <c r="E1143" i="91"/>
  <c r="D1143" i="91"/>
  <c r="G1142" i="91"/>
  <c r="F1142" i="91"/>
  <c r="F1141" i="91"/>
  <c r="G1141" i="91" s="1"/>
  <c r="G1139" i="91"/>
  <c r="F1139" i="91"/>
  <c r="F1138" i="91"/>
  <c r="G1138" i="91" s="1"/>
  <c r="G1137" i="91"/>
  <c r="F1137" i="91"/>
  <c r="F1136" i="91"/>
  <c r="G1136" i="91" s="1"/>
  <c r="G1134" i="91"/>
  <c r="F1134" i="91"/>
  <c r="G1132" i="91"/>
  <c r="F1132" i="91"/>
  <c r="G1130" i="91"/>
  <c r="F1130" i="91"/>
  <c r="F1127" i="91"/>
  <c r="G1127" i="91" s="1"/>
  <c r="G1126" i="91"/>
  <c r="F1126" i="91"/>
  <c r="G1125" i="91"/>
  <c r="F1125" i="91"/>
  <c r="F1124" i="91"/>
  <c r="G1124" i="91" s="1"/>
  <c r="F1123" i="91"/>
  <c r="G1123" i="91" s="1"/>
  <c r="E1122" i="91"/>
  <c r="E1128" i="91" s="1"/>
  <c r="D1122" i="91"/>
  <c r="D1128" i="91" s="1"/>
  <c r="G1119" i="91"/>
  <c r="F1119" i="91"/>
  <c r="F1116" i="91"/>
  <c r="G1116" i="91" s="1"/>
  <c r="E1113" i="91"/>
  <c r="E1121" i="91" s="1"/>
  <c r="D1113" i="91"/>
  <c r="D1121" i="91" s="1"/>
  <c r="F1112" i="91"/>
  <c r="G1112" i="91" s="1"/>
  <c r="F1111" i="91"/>
  <c r="G1111" i="91" s="1"/>
  <c r="F1110" i="91"/>
  <c r="G1110" i="91" s="1"/>
  <c r="G1109" i="91"/>
  <c r="F1109" i="91"/>
  <c r="F1108" i="91"/>
  <c r="G1108" i="91" s="1"/>
  <c r="F1106" i="91"/>
  <c r="G1106" i="91" s="1"/>
  <c r="F1105" i="91"/>
  <c r="G1105" i="91" s="1"/>
  <c r="F1104" i="91"/>
  <c r="G1104" i="91" s="1"/>
  <c r="F1103" i="91"/>
  <c r="G1103" i="91" s="1"/>
  <c r="F1098" i="91"/>
  <c r="G1098" i="91" s="1"/>
  <c r="F1097" i="91"/>
  <c r="G1097" i="91" s="1"/>
  <c r="G1096" i="91"/>
  <c r="F1096" i="91"/>
  <c r="F1095" i="91"/>
  <c r="G1095" i="91" s="1"/>
  <c r="E1092" i="91"/>
  <c r="D1092" i="91"/>
  <c r="F1090" i="91"/>
  <c r="G1090" i="91" s="1"/>
  <c r="G1088" i="91"/>
  <c r="F1088" i="91"/>
  <c r="F1087" i="91"/>
  <c r="G1087" i="91" s="1"/>
  <c r="F1086" i="91"/>
  <c r="G1086" i="91" s="1"/>
  <c r="E1082" i="91"/>
  <c r="D1082" i="91"/>
  <c r="F1080" i="91"/>
  <c r="G1080" i="91" s="1"/>
  <c r="G1079" i="91"/>
  <c r="F1079" i="91"/>
  <c r="F1075" i="91"/>
  <c r="G1075" i="91" s="1"/>
  <c r="E1070" i="91"/>
  <c r="D1070" i="91"/>
  <c r="F1070" i="91" s="1"/>
  <c r="G1070" i="91" s="1"/>
  <c r="G1069" i="91"/>
  <c r="F1069" i="91"/>
  <c r="F1068" i="91"/>
  <c r="G1068" i="91" s="1"/>
  <c r="G1066" i="91"/>
  <c r="F1066" i="91"/>
  <c r="F1065" i="91"/>
  <c r="G1065" i="91" s="1"/>
  <c r="G1064" i="91"/>
  <c r="F1064" i="91"/>
  <c r="F1063" i="91"/>
  <c r="G1063" i="91" s="1"/>
  <c r="F1061" i="91"/>
  <c r="G1061" i="91" s="1"/>
  <c r="F1059" i="91"/>
  <c r="G1059" i="91" s="1"/>
  <c r="G1057" i="91"/>
  <c r="F1057" i="91"/>
  <c r="D1055" i="91"/>
  <c r="F1054" i="91"/>
  <c r="G1054" i="91" s="1"/>
  <c r="F1053" i="91"/>
  <c r="G1053" i="91" s="1"/>
  <c r="F1052" i="91"/>
  <c r="G1052" i="91" s="1"/>
  <c r="F1051" i="91"/>
  <c r="G1051" i="91" s="1"/>
  <c r="F1050" i="91"/>
  <c r="G1050" i="91" s="1"/>
  <c r="E1049" i="91"/>
  <c r="E1055" i="91" s="1"/>
  <c r="D1049" i="91"/>
  <c r="F1046" i="91"/>
  <c r="G1046" i="91" s="1"/>
  <c r="G1043" i="91"/>
  <c r="F1043" i="91"/>
  <c r="E1040" i="91"/>
  <c r="E1048" i="91" s="1"/>
  <c r="D1040" i="91"/>
  <c r="D1048" i="91" s="1"/>
  <c r="F1039" i="91"/>
  <c r="G1039" i="91" s="1"/>
  <c r="F1038" i="91"/>
  <c r="G1038" i="91" s="1"/>
  <c r="F1037" i="91"/>
  <c r="G1037" i="91" s="1"/>
  <c r="G1036" i="91"/>
  <c r="F1036" i="91"/>
  <c r="F1035" i="91"/>
  <c r="G1035" i="91" s="1"/>
  <c r="G1033" i="91"/>
  <c r="F1033" i="91"/>
  <c r="F1032" i="91"/>
  <c r="G1032" i="91" s="1"/>
  <c r="G1031" i="91"/>
  <c r="F1031" i="91"/>
  <c r="F1030" i="91"/>
  <c r="G1030" i="91" s="1"/>
  <c r="F1025" i="91"/>
  <c r="G1025" i="91" s="1"/>
  <c r="F1024" i="91"/>
  <c r="G1024" i="91" s="1"/>
  <c r="F1023" i="91"/>
  <c r="G1023" i="91" s="1"/>
  <c r="F1022" i="91"/>
  <c r="G1022" i="91" s="1"/>
  <c r="E1019" i="91"/>
  <c r="D1019" i="91"/>
  <c r="F1017" i="91"/>
  <c r="G1017" i="91" s="1"/>
  <c r="F1015" i="91"/>
  <c r="G1015" i="91" s="1"/>
  <c r="F1014" i="91"/>
  <c r="G1014" i="91" s="1"/>
  <c r="F1013" i="91"/>
  <c r="G1013" i="91" s="1"/>
  <c r="E1009" i="91"/>
  <c r="D1009" i="91"/>
  <c r="F1007" i="91"/>
  <c r="G1007" i="91" s="1"/>
  <c r="G1006" i="91"/>
  <c r="F1006" i="91"/>
  <c r="F1002" i="91"/>
  <c r="G1002" i="91" s="1"/>
  <c r="E997" i="91"/>
  <c r="D997" i="91"/>
  <c r="F996" i="91"/>
  <c r="G996" i="91" s="1"/>
  <c r="F995" i="91"/>
  <c r="G995" i="91" s="1"/>
  <c r="F993" i="91"/>
  <c r="G993" i="91" s="1"/>
  <c r="F992" i="91"/>
  <c r="G992" i="91" s="1"/>
  <c r="F991" i="91"/>
  <c r="G991" i="91" s="1"/>
  <c r="F990" i="91"/>
  <c r="G990" i="91" s="1"/>
  <c r="F988" i="91"/>
  <c r="G988" i="91" s="1"/>
  <c r="F986" i="91"/>
  <c r="G986" i="91" s="1"/>
  <c r="F984" i="91"/>
  <c r="G984" i="91" s="1"/>
  <c r="F981" i="91"/>
  <c r="G981" i="91" s="1"/>
  <c r="F980" i="91"/>
  <c r="G980" i="91" s="1"/>
  <c r="F979" i="91"/>
  <c r="G979" i="91" s="1"/>
  <c r="F978" i="91"/>
  <c r="G978" i="91" s="1"/>
  <c r="F977" i="91"/>
  <c r="G977" i="91" s="1"/>
  <c r="E976" i="91"/>
  <c r="E982" i="91" s="1"/>
  <c r="D976" i="91"/>
  <c r="F973" i="91"/>
  <c r="G973" i="91" s="1"/>
  <c r="F970" i="91"/>
  <c r="G970" i="91" s="1"/>
  <c r="E967" i="91"/>
  <c r="E975" i="91" s="1"/>
  <c r="E983" i="91" s="1"/>
  <c r="E989" i="91" s="1"/>
  <c r="E994" i="91" s="1"/>
  <c r="E998" i="91" s="1"/>
  <c r="D967" i="91"/>
  <c r="G966" i="91"/>
  <c r="F966" i="91"/>
  <c r="F965" i="91"/>
  <c r="G965" i="91" s="1"/>
  <c r="G964" i="91"/>
  <c r="F964" i="91"/>
  <c r="G963" i="91"/>
  <c r="F963" i="91"/>
  <c r="G962" i="91"/>
  <c r="F962" i="91"/>
  <c r="F960" i="91"/>
  <c r="G960" i="91" s="1"/>
  <c r="F959" i="91"/>
  <c r="G959" i="91" s="1"/>
  <c r="F958" i="91"/>
  <c r="G958" i="91" s="1"/>
  <c r="F957" i="91"/>
  <c r="G957" i="91" s="1"/>
  <c r="F952" i="91"/>
  <c r="G952" i="91" s="1"/>
  <c r="G951" i="91"/>
  <c r="F951" i="91"/>
  <c r="F950" i="91"/>
  <c r="G950" i="91" s="1"/>
  <c r="F949" i="91"/>
  <c r="G949" i="91" s="1"/>
  <c r="E946" i="91"/>
  <c r="D946" i="91"/>
  <c r="F944" i="91"/>
  <c r="G944" i="91" s="1"/>
  <c r="F942" i="91"/>
  <c r="G942" i="91" s="1"/>
  <c r="F941" i="91"/>
  <c r="G941" i="91" s="1"/>
  <c r="F940" i="91"/>
  <c r="G940" i="91" s="1"/>
  <c r="E936" i="91"/>
  <c r="D936" i="91"/>
  <c r="F934" i="91"/>
  <c r="G934" i="91" s="1"/>
  <c r="F933" i="91"/>
  <c r="G933" i="91" s="1"/>
  <c r="F929" i="91"/>
  <c r="G929" i="91" s="1"/>
  <c r="E924" i="91"/>
  <c r="F924" i="91" s="1"/>
  <c r="G924" i="91" s="1"/>
  <c r="D924" i="91"/>
  <c r="F923" i="91"/>
  <c r="G923" i="91" s="1"/>
  <c r="F922" i="91"/>
  <c r="G922" i="91" s="1"/>
  <c r="F920" i="91"/>
  <c r="G920" i="91" s="1"/>
  <c r="F919" i="91"/>
  <c r="G919" i="91" s="1"/>
  <c r="G918" i="91"/>
  <c r="F918" i="91"/>
  <c r="F917" i="91"/>
  <c r="G917" i="91" s="1"/>
  <c r="F915" i="91"/>
  <c r="G915" i="91" s="1"/>
  <c r="F913" i="91"/>
  <c r="G913" i="91" s="1"/>
  <c r="F911" i="91"/>
  <c r="G911" i="91" s="1"/>
  <c r="F908" i="91"/>
  <c r="G908" i="91" s="1"/>
  <c r="F907" i="91"/>
  <c r="G907" i="91" s="1"/>
  <c r="G906" i="91"/>
  <c r="F906" i="91"/>
  <c r="F905" i="91"/>
  <c r="G905" i="91" s="1"/>
  <c r="G904" i="91"/>
  <c r="F904" i="91"/>
  <c r="E903" i="91"/>
  <c r="E909" i="91" s="1"/>
  <c r="D903" i="91"/>
  <c r="F900" i="91"/>
  <c r="G900" i="91" s="1"/>
  <c r="F897" i="91"/>
  <c r="G897" i="91" s="1"/>
  <c r="E894" i="91"/>
  <c r="E902" i="91" s="1"/>
  <c r="D894" i="91"/>
  <c r="G893" i="91"/>
  <c r="F893" i="91"/>
  <c r="F892" i="91"/>
  <c r="G892" i="91" s="1"/>
  <c r="G891" i="91"/>
  <c r="F891" i="91"/>
  <c r="F890" i="91"/>
  <c r="G890" i="91" s="1"/>
  <c r="F889" i="91"/>
  <c r="G889" i="91" s="1"/>
  <c r="F887" i="91"/>
  <c r="G887" i="91" s="1"/>
  <c r="F886" i="91"/>
  <c r="G886" i="91" s="1"/>
  <c r="F885" i="91"/>
  <c r="G885" i="91" s="1"/>
  <c r="G884" i="91"/>
  <c r="F884" i="91"/>
  <c r="F879" i="91"/>
  <c r="G879" i="91" s="1"/>
  <c r="F878" i="91"/>
  <c r="G878" i="91" s="1"/>
  <c r="F877" i="91"/>
  <c r="G877" i="91" s="1"/>
  <c r="F876" i="91"/>
  <c r="G876" i="91" s="1"/>
  <c r="E873" i="91"/>
  <c r="D873" i="91"/>
  <c r="F871" i="91"/>
  <c r="G871" i="91" s="1"/>
  <c r="F869" i="91"/>
  <c r="G869" i="91" s="1"/>
  <c r="F868" i="91"/>
  <c r="G868" i="91" s="1"/>
  <c r="F867" i="91"/>
  <c r="G867" i="91" s="1"/>
  <c r="E863" i="91"/>
  <c r="D863" i="91"/>
  <c r="F861" i="91"/>
  <c r="G861" i="91" s="1"/>
  <c r="F860" i="91"/>
  <c r="G860" i="91" s="1"/>
  <c r="F856" i="91"/>
  <c r="G856" i="91" s="1"/>
  <c r="E851" i="91"/>
  <c r="D851" i="91"/>
  <c r="F850" i="91"/>
  <c r="G850" i="91" s="1"/>
  <c r="F849" i="91"/>
  <c r="G849" i="91" s="1"/>
  <c r="F847" i="91"/>
  <c r="G847" i="91" s="1"/>
  <c r="F846" i="91"/>
  <c r="G846" i="91" s="1"/>
  <c r="G845" i="91"/>
  <c r="F845" i="91"/>
  <c r="F844" i="91"/>
  <c r="G844" i="91" s="1"/>
  <c r="F842" i="91"/>
  <c r="G842" i="91" s="1"/>
  <c r="F840" i="91"/>
  <c r="G840" i="91" s="1"/>
  <c r="F838" i="91"/>
  <c r="G838" i="91" s="1"/>
  <c r="F835" i="91"/>
  <c r="G835" i="91" s="1"/>
  <c r="F834" i="91"/>
  <c r="G834" i="91" s="1"/>
  <c r="F833" i="91"/>
  <c r="G833" i="91" s="1"/>
  <c r="F832" i="91"/>
  <c r="G832" i="91" s="1"/>
  <c r="F831" i="91"/>
  <c r="G831" i="91" s="1"/>
  <c r="E830" i="91"/>
  <c r="E836" i="91" s="1"/>
  <c r="D830" i="91"/>
  <c r="F827" i="91"/>
  <c r="G827" i="91" s="1"/>
  <c r="F824" i="91"/>
  <c r="G824" i="91" s="1"/>
  <c r="E821" i="91"/>
  <c r="E829" i="91" s="1"/>
  <c r="E837" i="91" s="1"/>
  <c r="E843" i="91" s="1"/>
  <c r="E848" i="91" s="1"/>
  <c r="D821" i="91"/>
  <c r="D829" i="91" s="1"/>
  <c r="F820" i="91"/>
  <c r="G820" i="91" s="1"/>
  <c r="G819" i="91"/>
  <c r="F819" i="91"/>
  <c r="F818" i="91"/>
  <c r="G818" i="91" s="1"/>
  <c r="F817" i="91"/>
  <c r="G817" i="91" s="1"/>
  <c r="F816" i="91"/>
  <c r="G816" i="91" s="1"/>
  <c r="F814" i="91"/>
  <c r="G814" i="91" s="1"/>
  <c r="F813" i="91"/>
  <c r="G813" i="91" s="1"/>
  <c r="G812" i="91"/>
  <c r="F812" i="91"/>
  <c r="F811" i="91"/>
  <c r="G811" i="91" s="1"/>
  <c r="F806" i="91"/>
  <c r="G806" i="91" s="1"/>
  <c r="F805" i="91"/>
  <c r="G805" i="91" s="1"/>
  <c r="F804" i="91"/>
  <c r="G804" i="91" s="1"/>
  <c r="F803" i="91"/>
  <c r="G803" i="91" s="1"/>
  <c r="E800" i="91"/>
  <c r="D800" i="91"/>
  <c r="F798" i="91"/>
  <c r="G798" i="91" s="1"/>
  <c r="F796" i="91"/>
  <c r="G796" i="91" s="1"/>
  <c r="F795" i="91"/>
  <c r="G795" i="91" s="1"/>
  <c r="F794" i="91"/>
  <c r="G794" i="91" s="1"/>
  <c r="E790" i="91"/>
  <c r="D790" i="91"/>
  <c r="F788" i="91"/>
  <c r="G788" i="91" s="1"/>
  <c r="F787" i="91"/>
  <c r="G787" i="91" s="1"/>
  <c r="F783" i="91"/>
  <c r="G783" i="91" s="1"/>
  <c r="E778" i="91"/>
  <c r="F778" i="91" s="1"/>
  <c r="G778" i="91" s="1"/>
  <c r="D778" i="91"/>
  <c r="F777" i="91"/>
  <c r="G777" i="91" s="1"/>
  <c r="G776" i="91"/>
  <c r="F776" i="91"/>
  <c r="F774" i="91"/>
  <c r="G774" i="91" s="1"/>
  <c r="F773" i="91"/>
  <c r="G773" i="91" s="1"/>
  <c r="F772" i="91"/>
  <c r="G772" i="91" s="1"/>
  <c r="F771" i="91"/>
  <c r="G771" i="91" s="1"/>
  <c r="F769" i="91"/>
  <c r="G769" i="91" s="1"/>
  <c r="F767" i="91"/>
  <c r="G767" i="91" s="1"/>
  <c r="F765" i="91"/>
  <c r="G765" i="91" s="1"/>
  <c r="F762" i="91"/>
  <c r="G762" i="91" s="1"/>
  <c r="F761" i="91"/>
  <c r="G761" i="91" s="1"/>
  <c r="F760" i="91"/>
  <c r="G760" i="91" s="1"/>
  <c r="F759" i="91"/>
  <c r="G759" i="91" s="1"/>
  <c r="F758" i="91"/>
  <c r="G758" i="91" s="1"/>
  <c r="E757" i="91"/>
  <c r="E763" i="91" s="1"/>
  <c r="D757" i="91"/>
  <c r="F754" i="91"/>
  <c r="G754" i="91" s="1"/>
  <c r="F751" i="91"/>
  <c r="G751" i="91" s="1"/>
  <c r="E748" i="91"/>
  <c r="E756" i="91" s="1"/>
  <c r="D748" i="91"/>
  <c r="D756" i="91" s="1"/>
  <c r="G747" i="91"/>
  <c r="F747" i="91"/>
  <c r="F746" i="91"/>
  <c r="G746" i="91" s="1"/>
  <c r="F745" i="91"/>
  <c r="G745" i="91" s="1"/>
  <c r="F744" i="91"/>
  <c r="G744" i="91" s="1"/>
  <c r="G743" i="91"/>
  <c r="F743" i="91"/>
  <c r="F741" i="91"/>
  <c r="G741" i="91" s="1"/>
  <c r="G740" i="91"/>
  <c r="F740" i="91"/>
  <c r="F739" i="91"/>
  <c r="G739" i="91" s="1"/>
  <c r="F738" i="91"/>
  <c r="G738" i="91" s="1"/>
  <c r="F733" i="91"/>
  <c r="G733" i="91" s="1"/>
  <c r="F732" i="91"/>
  <c r="G732" i="91" s="1"/>
  <c r="F731" i="91"/>
  <c r="G731" i="91" s="1"/>
  <c r="F730" i="91"/>
  <c r="G730" i="91" s="1"/>
  <c r="E727" i="91"/>
  <c r="D727" i="91"/>
  <c r="F727" i="91" s="1"/>
  <c r="G727" i="91" s="1"/>
  <c r="F725" i="91"/>
  <c r="G725" i="91" s="1"/>
  <c r="F723" i="91"/>
  <c r="G723" i="91" s="1"/>
  <c r="F722" i="91"/>
  <c r="G722" i="91" s="1"/>
  <c r="F721" i="91"/>
  <c r="G721" i="91" s="1"/>
  <c r="E717" i="91"/>
  <c r="D717" i="91"/>
  <c r="F715" i="91"/>
  <c r="G715" i="91" s="1"/>
  <c r="F714" i="91"/>
  <c r="G714" i="91" s="1"/>
  <c r="F710" i="91"/>
  <c r="G710" i="91" s="1"/>
  <c r="E705" i="91"/>
  <c r="D705" i="91"/>
  <c r="F705" i="91" s="1"/>
  <c r="G705" i="91" s="1"/>
  <c r="F704" i="91"/>
  <c r="G704" i="91" s="1"/>
  <c r="F703" i="91"/>
  <c r="G703" i="91" s="1"/>
  <c r="F701" i="91"/>
  <c r="G701" i="91" s="1"/>
  <c r="F700" i="91"/>
  <c r="G700" i="91" s="1"/>
  <c r="F699" i="91"/>
  <c r="G699" i="91" s="1"/>
  <c r="F698" i="91"/>
  <c r="G698" i="91" s="1"/>
  <c r="F696" i="91"/>
  <c r="G696" i="91" s="1"/>
  <c r="F694" i="91"/>
  <c r="G694" i="91" s="1"/>
  <c r="F692" i="91"/>
  <c r="G692" i="91" s="1"/>
  <c r="F689" i="91"/>
  <c r="G689" i="91" s="1"/>
  <c r="F688" i="91"/>
  <c r="G688" i="91" s="1"/>
  <c r="F687" i="91"/>
  <c r="G687" i="91" s="1"/>
  <c r="F686" i="91"/>
  <c r="G686" i="91" s="1"/>
  <c r="F685" i="91"/>
  <c r="G685" i="91" s="1"/>
  <c r="E684" i="91"/>
  <c r="E690" i="91" s="1"/>
  <c r="D684" i="91"/>
  <c r="F684" i="91" s="1"/>
  <c r="G684" i="91" s="1"/>
  <c r="F681" i="91"/>
  <c r="G681" i="91" s="1"/>
  <c r="F678" i="91"/>
  <c r="G678" i="91" s="1"/>
  <c r="E675" i="91"/>
  <c r="E683" i="91" s="1"/>
  <c r="E691" i="91" s="1"/>
  <c r="E697" i="91" s="1"/>
  <c r="E702" i="91" s="1"/>
  <c r="E706" i="91" s="1"/>
  <c r="D675" i="91"/>
  <c r="G674" i="91"/>
  <c r="F674" i="91"/>
  <c r="F673" i="91"/>
  <c r="G673" i="91" s="1"/>
  <c r="G672" i="91"/>
  <c r="F672" i="91"/>
  <c r="F671" i="91"/>
  <c r="G671" i="91" s="1"/>
  <c r="G670" i="91"/>
  <c r="F670" i="91"/>
  <c r="F668" i="91"/>
  <c r="G668" i="91" s="1"/>
  <c r="G667" i="91"/>
  <c r="F667" i="91"/>
  <c r="F666" i="91"/>
  <c r="G666" i="91" s="1"/>
  <c r="G665" i="91"/>
  <c r="F665" i="91"/>
  <c r="F660" i="91"/>
  <c r="G660" i="91" s="1"/>
  <c r="F659" i="91"/>
  <c r="G659" i="91" s="1"/>
  <c r="F658" i="91"/>
  <c r="G658" i="91" s="1"/>
  <c r="F657" i="91"/>
  <c r="G657" i="91" s="1"/>
  <c r="E654" i="91"/>
  <c r="D654" i="91"/>
  <c r="F652" i="91"/>
  <c r="G652" i="91" s="1"/>
  <c r="F650" i="91"/>
  <c r="G650" i="91" s="1"/>
  <c r="F649" i="91"/>
  <c r="G649" i="91" s="1"/>
  <c r="F648" i="91"/>
  <c r="G648" i="91" s="1"/>
  <c r="E644" i="91"/>
  <c r="D644" i="91"/>
  <c r="F642" i="91"/>
  <c r="G642" i="91" s="1"/>
  <c r="G641" i="91"/>
  <c r="F641" i="91"/>
  <c r="F637" i="91"/>
  <c r="G637" i="91" s="1"/>
  <c r="E632" i="91"/>
  <c r="D632" i="91"/>
  <c r="F631" i="91"/>
  <c r="G631" i="91" s="1"/>
  <c r="F630" i="91"/>
  <c r="G630" i="91" s="1"/>
  <c r="F628" i="91"/>
  <c r="G628" i="91" s="1"/>
  <c r="F627" i="91"/>
  <c r="G627" i="91" s="1"/>
  <c r="F626" i="91"/>
  <c r="G626" i="91" s="1"/>
  <c r="F625" i="91"/>
  <c r="G625" i="91" s="1"/>
  <c r="F623" i="91"/>
  <c r="G623" i="91" s="1"/>
  <c r="F621" i="91"/>
  <c r="G621" i="91" s="1"/>
  <c r="F619" i="91"/>
  <c r="G619" i="91" s="1"/>
  <c r="F616" i="91"/>
  <c r="G616" i="91" s="1"/>
  <c r="F615" i="91"/>
  <c r="G615" i="91" s="1"/>
  <c r="F614" i="91"/>
  <c r="G614" i="91" s="1"/>
  <c r="F613" i="91"/>
  <c r="G613" i="91" s="1"/>
  <c r="F612" i="91"/>
  <c r="G612" i="91" s="1"/>
  <c r="E611" i="91"/>
  <c r="D611" i="91"/>
  <c r="D617" i="91" s="1"/>
  <c r="F608" i="91"/>
  <c r="G608" i="91" s="1"/>
  <c r="F605" i="91"/>
  <c r="G605" i="91" s="1"/>
  <c r="E602" i="91"/>
  <c r="E610" i="91" s="1"/>
  <c r="D602" i="91"/>
  <c r="D610" i="91" s="1"/>
  <c r="F601" i="91"/>
  <c r="G601" i="91" s="1"/>
  <c r="G600" i="91"/>
  <c r="F600" i="91"/>
  <c r="F599" i="91"/>
  <c r="G599" i="91" s="1"/>
  <c r="G598" i="91"/>
  <c r="F598" i="91"/>
  <c r="F597" i="91"/>
  <c r="G597" i="91" s="1"/>
  <c r="F595" i="91"/>
  <c r="G595" i="91" s="1"/>
  <c r="F594" i="91"/>
  <c r="G594" i="91" s="1"/>
  <c r="F593" i="91"/>
  <c r="G593" i="91" s="1"/>
  <c r="F592" i="91"/>
  <c r="G592" i="91" s="1"/>
  <c r="F587" i="91"/>
  <c r="G587" i="91" s="1"/>
  <c r="F586" i="91"/>
  <c r="G586" i="91" s="1"/>
  <c r="F585" i="91"/>
  <c r="G585" i="91" s="1"/>
  <c r="F584" i="91"/>
  <c r="G584" i="91" s="1"/>
  <c r="E581" i="91"/>
  <c r="D581" i="91"/>
  <c r="F579" i="91"/>
  <c r="G579" i="91" s="1"/>
  <c r="F577" i="91"/>
  <c r="G577" i="91" s="1"/>
  <c r="F576" i="91"/>
  <c r="G576" i="91" s="1"/>
  <c r="F575" i="91"/>
  <c r="G575" i="91" s="1"/>
  <c r="E571" i="91"/>
  <c r="D571" i="91"/>
  <c r="G569" i="91"/>
  <c r="F569" i="91"/>
  <c r="F568" i="91"/>
  <c r="G568" i="91" s="1"/>
  <c r="G564" i="91"/>
  <c r="F564" i="91"/>
  <c r="E559" i="91"/>
  <c r="D559" i="91"/>
  <c r="F558" i="91"/>
  <c r="G558" i="91" s="1"/>
  <c r="F557" i="91"/>
  <c r="G557" i="91" s="1"/>
  <c r="F555" i="91"/>
  <c r="G555" i="91" s="1"/>
  <c r="F554" i="91"/>
  <c r="G554" i="91" s="1"/>
  <c r="F553" i="91"/>
  <c r="G553" i="91" s="1"/>
  <c r="F552" i="91"/>
  <c r="G552" i="91" s="1"/>
  <c r="F550" i="91"/>
  <c r="G550" i="91" s="1"/>
  <c r="G548" i="91"/>
  <c r="F548" i="91"/>
  <c r="F546" i="91"/>
  <c r="G546" i="91" s="1"/>
  <c r="F543" i="91"/>
  <c r="G543" i="91" s="1"/>
  <c r="F542" i="91"/>
  <c r="G542" i="91" s="1"/>
  <c r="F541" i="91"/>
  <c r="G541" i="91" s="1"/>
  <c r="F540" i="91"/>
  <c r="G540" i="91" s="1"/>
  <c r="F539" i="91"/>
  <c r="G539" i="91" s="1"/>
  <c r="E538" i="91"/>
  <c r="E544" i="91" s="1"/>
  <c r="D538" i="91"/>
  <c r="G535" i="91"/>
  <c r="F535" i="91"/>
  <c r="G532" i="91"/>
  <c r="F532" i="91"/>
  <c r="E529" i="91"/>
  <c r="E537" i="91" s="1"/>
  <c r="D529" i="91"/>
  <c r="G528" i="91"/>
  <c r="F528" i="91"/>
  <c r="G527" i="91"/>
  <c r="F527" i="91"/>
  <c r="G526" i="91"/>
  <c r="F526" i="91"/>
  <c r="G525" i="91"/>
  <c r="F525" i="91"/>
  <c r="G524" i="91"/>
  <c r="F524" i="91"/>
  <c r="F522" i="91"/>
  <c r="G522" i="91" s="1"/>
  <c r="G521" i="91"/>
  <c r="F521" i="91"/>
  <c r="F520" i="91"/>
  <c r="G520" i="91" s="1"/>
  <c r="G519" i="91"/>
  <c r="F519" i="91"/>
  <c r="F514" i="91"/>
  <c r="G514" i="91" s="1"/>
  <c r="G513" i="91"/>
  <c r="F513" i="91"/>
  <c r="F512" i="91"/>
  <c r="G512" i="91" s="1"/>
  <c r="G511" i="91"/>
  <c r="F511" i="91"/>
  <c r="E508" i="91"/>
  <c r="D508" i="91"/>
  <c r="F506" i="91"/>
  <c r="G506" i="91" s="1"/>
  <c r="F504" i="91"/>
  <c r="G504" i="91" s="1"/>
  <c r="F503" i="91"/>
  <c r="G503" i="91" s="1"/>
  <c r="F502" i="91"/>
  <c r="G502" i="91" s="1"/>
  <c r="E498" i="91"/>
  <c r="D498" i="91"/>
  <c r="G496" i="91"/>
  <c r="F496" i="91"/>
  <c r="G495" i="91"/>
  <c r="F495" i="91"/>
  <c r="F491" i="91"/>
  <c r="G491" i="91" s="1"/>
  <c r="E486" i="91"/>
  <c r="D486" i="91"/>
  <c r="F485" i="91"/>
  <c r="G485" i="91" s="1"/>
  <c r="F484" i="91"/>
  <c r="G484" i="91" s="1"/>
  <c r="G482" i="91"/>
  <c r="F482" i="91"/>
  <c r="F481" i="91"/>
  <c r="G481" i="91" s="1"/>
  <c r="F480" i="91"/>
  <c r="G480" i="91" s="1"/>
  <c r="F479" i="91"/>
  <c r="G479" i="91" s="1"/>
  <c r="F477" i="91"/>
  <c r="G477" i="91" s="1"/>
  <c r="F475" i="91"/>
  <c r="G475" i="91" s="1"/>
  <c r="F473" i="91"/>
  <c r="G473" i="91" s="1"/>
  <c r="F470" i="91"/>
  <c r="G470" i="91" s="1"/>
  <c r="F469" i="91"/>
  <c r="G469" i="91" s="1"/>
  <c r="F468" i="91"/>
  <c r="G468" i="91" s="1"/>
  <c r="F467" i="91"/>
  <c r="G467" i="91" s="1"/>
  <c r="F466" i="91"/>
  <c r="G466" i="91" s="1"/>
  <c r="E465" i="91"/>
  <c r="D465" i="91"/>
  <c r="D471" i="91" s="1"/>
  <c r="F462" i="91"/>
  <c r="G462" i="91" s="1"/>
  <c r="G459" i="91"/>
  <c r="F459" i="91"/>
  <c r="E456" i="91"/>
  <c r="D456" i="91"/>
  <c r="D464" i="91" s="1"/>
  <c r="F455" i="91"/>
  <c r="G455" i="91" s="1"/>
  <c r="G454" i="91"/>
  <c r="F454" i="91"/>
  <c r="F453" i="91"/>
  <c r="G453" i="91" s="1"/>
  <c r="G452" i="91"/>
  <c r="F452" i="91"/>
  <c r="F451" i="91"/>
  <c r="G451" i="91" s="1"/>
  <c r="F449" i="91"/>
  <c r="G449" i="91" s="1"/>
  <c r="F448" i="91"/>
  <c r="G448" i="91" s="1"/>
  <c r="F447" i="91"/>
  <c r="G447" i="91" s="1"/>
  <c r="F446" i="91"/>
  <c r="G446" i="91" s="1"/>
  <c r="F441" i="91"/>
  <c r="G441" i="91" s="1"/>
  <c r="F440" i="91"/>
  <c r="G440" i="91" s="1"/>
  <c r="F439" i="91"/>
  <c r="G439" i="91" s="1"/>
  <c r="F438" i="91"/>
  <c r="G438" i="91" s="1"/>
  <c r="E435" i="91"/>
  <c r="D435" i="91"/>
  <c r="F433" i="91"/>
  <c r="G433" i="91" s="1"/>
  <c r="F431" i="91"/>
  <c r="G431" i="91" s="1"/>
  <c r="F430" i="91"/>
  <c r="G430" i="91" s="1"/>
  <c r="G429" i="91"/>
  <c r="F429" i="91"/>
  <c r="E425" i="91"/>
  <c r="D425" i="91"/>
  <c r="F425" i="91" s="1"/>
  <c r="G425" i="91" s="1"/>
  <c r="G423" i="91"/>
  <c r="F423" i="91"/>
  <c r="F422" i="91"/>
  <c r="G422" i="91" s="1"/>
  <c r="G418" i="91"/>
  <c r="F418" i="91"/>
  <c r="E413" i="91"/>
  <c r="D413" i="91"/>
  <c r="F412" i="91"/>
  <c r="G412" i="91" s="1"/>
  <c r="F411" i="91"/>
  <c r="G411" i="91" s="1"/>
  <c r="F409" i="91"/>
  <c r="G409" i="91" s="1"/>
  <c r="G408" i="91"/>
  <c r="F408" i="91"/>
  <c r="F407" i="91"/>
  <c r="G407" i="91" s="1"/>
  <c r="F406" i="91"/>
  <c r="G406" i="91" s="1"/>
  <c r="F404" i="91"/>
  <c r="G404" i="91" s="1"/>
  <c r="G402" i="91"/>
  <c r="F402" i="91"/>
  <c r="F400" i="91"/>
  <c r="G400" i="91" s="1"/>
  <c r="F397" i="91"/>
  <c r="G397" i="91" s="1"/>
  <c r="F396" i="91"/>
  <c r="G396" i="91" s="1"/>
  <c r="G395" i="91"/>
  <c r="F395" i="91"/>
  <c r="F394" i="91"/>
  <c r="G394" i="91" s="1"/>
  <c r="F393" i="91"/>
  <c r="G393" i="91" s="1"/>
  <c r="E392" i="91"/>
  <c r="E398" i="91" s="1"/>
  <c r="D392" i="91"/>
  <c r="G389" i="91"/>
  <c r="F389" i="91"/>
  <c r="F386" i="91"/>
  <c r="G386" i="91" s="1"/>
  <c r="E383" i="91"/>
  <c r="E391" i="91" s="1"/>
  <c r="D383" i="91"/>
  <c r="G382" i="91"/>
  <c r="F382" i="91"/>
  <c r="F381" i="91"/>
  <c r="G381" i="91" s="1"/>
  <c r="G380" i="91"/>
  <c r="F380" i="91"/>
  <c r="F379" i="91"/>
  <c r="G379" i="91" s="1"/>
  <c r="G378" i="91"/>
  <c r="F378" i="91"/>
  <c r="F376" i="91"/>
  <c r="G376" i="91" s="1"/>
  <c r="G375" i="91"/>
  <c r="F375" i="91"/>
  <c r="F374" i="91"/>
  <c r="G374" i="91" s="1"/>
  <c r="F373" i="91"/>
  <c r="G373" i="91" s="1"/>
  <c r="F368" i="91"/>
  <c r="G368" i="91" s="1"/>
  <c r="F367" i="91"/>
  <c r="G367" i="91" s="1"/>
  <c r="F366" i="91"/>
  <c r="G366" i="91" s="1"/>
  <c r="G365" i="91"/>
  <c r="F365" i="91"/>
  <c r="E362" i="91"/>
  <c r="D362" i="91"/>
  <c r="F360" i="91"/>
  <c r="G360" i="91" s="1"/>
  <c r="F358" i="91"/>
  <c r="G358" i="91" s="1"/>
  <c r="F357" i="91"/>
  <c r="G357" i="91" s="1"/>
  <c r="F356" i="91"/>
  <c r="G356" i="91" s="1"/>
  <c r="E352" i="91"/>
  <c r="D352" i="91"/>
  <c r="F350" i="91"/>
  <c r="G350" i="91" s="1"/>
  <c r="G349" i="91"/>
  <c r="F349" i="91"/>
  <c r="F345" i="91"/>
  <c r="G345" i="91" s="1"/>
  <c r="E340" i="91"/>
  <c r="D340" i="91"/>
  <c r="F339" i="91"/>
  <c r="G339" i="91" s="1"/>
  <c r="F338" i="91"/>
  <c r="G338" i="91" s="1"/>
  <c r="F336" i="91"/>
  <c r="G336" i="91" s="1"/>
  <c r="F335" i="91"/>
  <c r="G335" i="91" s="1"/>
  <c r="F334" i="91"/>
  <c r="G334" i="91" s="1"/>
  <c r="F333" i="91"/>
  <c r="G333" i="91" s="1"/>
  <c r="F331" i="91"/>
  <c r="G331" i="91" s="1"/>
  <c r="F329" i="91"/>
  <c r="G329" i="91" s="1"/>
  <c r="G327" i="91"/>
  <c r="F327" i="91"/>
  <c r="F324" i="91"/>
  <c r="G324" i="91" s="1"/>
  <c r="F323" i="91"/>
  <c r="G323" i="91" s="1"/>
  <c r="F322" i="91"/>
  <c r="G322" i="91" s="1"/>
  <c r="F321" i="91"/>
  <c r="G321" i="91" s="1"/>
  <c r="F320" i="91"/>
  <c r="G320" i="91" s="1"/>
  <c r="E319" i="91"/>
  <c r="D319" i="91"/>
  <c r="D325" i="91" s="1"/>
  <c r="F316" i="91"/>
  <c r="G316" i="91" s="1"/>
  <c r="G313" i="91"/>
  <c r="F313" i="91"/>
  <c r="E310" i="91"/>
  <c r="D310" i="91"/>
  <c r="D318" i="91" s="1"/>
  <c r="F309" i="91"/>
  <c r="G309" i="91" s="1"/>
  <c r="F308" i="91"/>
  <c r="G308" i="91" s="1"/>
  <c r="F307" i="91"/>
  <c r="G307" i="91" s="1"/>
  <c r="G306" i="91"/>
  <c r="F306" i="91"/>
  <c r="F305" i="91"/>
  <c r="G305" i="91" s="1"/>
  <c r="G303" i="91"/>
  <c r="F303" i="91"/>
  <c r="F302" i="91"/>
  <c r="G302" i="91" s="1"/>
  <c r="F301" i="91"/>
  <c r="G301" i="91" s="1"/>
  <c r="F300" i="91"/>
  <c r="G300" i="91" s="1"/>
  <c r="G295" i="91"/>
  <c r="F295" i="91"/>
  <c r="F294" i="91"/>
  <c r="G294" i="91" s="1"/>
  <c r="G293" i="91"/>
  <c r="F293" i="91"/>
  <c r="F292" i="91"/>
  <c r="G292" i="91" s="1"/>
  <c r="E289" i="91"/>
  <c r="D289" i="91"/>
  <c r="F287" i="91"/>
  <c r="G287" i="91" s="1"/>
  <c r="F285" i="91"/>
  <c r="G285" i="91" s="1"/>
  <c r="F284" i="91"/>
  <c r="G284" i="91" s="1"/>
  <c r="F283" i="91"/>
  <c r="G283" i="91" s="1"/>
  <c r="E279" i="91"/>
  <c r="D279" i="91"/>
  <c r="G277" i="91"/>
  <c r="F277" i="91"/>
  <c r="F276" i="91"/>
  <c r="G276" i="91" s="1"/>
  <c r="F272" i="91"/>
  <c r="G272" i="91" s="1"/>
  <c r="E267" i="91"/>
  <c r="D267" i="91"/>
  <c r="F266" i="91"/>
  <c r="G266" i="91" s="1"/>
  <c r="F265" i="91"/>
  <c r="G265" i="91" s="1"/>
  <c r="F263" i="91"/>
  <c r="G263" i="91" s="1"/>
  <c r="F262" i="91"/>
  <c r="G262" i="91" s="1"/>
  <c r="F261" i="91"/>
  <c r="G261" i="91" s="1"/>
  <c r="F260" i="91"/>
  <c r="G260" i="91" s="1"/>
  <c r="F258" i="91"/>
  <c r="G258" i="91" s="1"/>
  <c r="G256" i="91"/>
  <c r="F256" i="91"/>
  <c r="F254" i="91"/>
  <c r="G254" i="91" s="1"/>
  <c r="F251" i="91"/>
  <c r="G251" i="91" s="1"/>
  <c r="G250" i="91"/>
  <c r="F250" i="91"/>
  <c r="G249" i="91"/>
  <c r="F249" i="91"/>
  <c r="F248" i="91"/>
  <c r="G248" i="91" s="1"/>
  <c r="G247" i="91"/>
  <c r="F247" i="91"/>
  <c r="E246" i="91"/>
  <c r="E252" i="91" s="1"/>
  <c r="D246" i="91"/>
  <c r="G243" i="91"/>
  <c r="F243" i="91"/>
  <c r="F240" i="91"/>
  <c r="G240" i="91" s="1"/>
  <c r="E237" i="91"/>
  <c r="E245" i="91" s="1"/>
  <c r="D237" i="91"/>
  <c r="G236" i="91"/>
  <c r="F236" i="91"/>
  <c r="F235" i="91"/>
  <c r="G235" i="91" s="1"/>
  <c r="G234" i="91"/>
  <c r="F234" i="91"/>
  <c r="F233" i="91"/>
  <c r="G233" i="91" s="1"/>
  <c r="G232" i="91"/>
  <c r="F232" i="91"/>
  <c r="F230" i="91"/>
  <c r="G230" i="91" s="1"/>
  <c r="G229" i="91"/>
  <c r="F229" i="91"/>
  <c r="F228" i="91"/>
  <c r="G228" i="91" s="1"/>
  <c r="G227" i="91"/>
  <c r="F227" i="91"/>
  <c r="F221" i="91"/>
  <c r="G221" i="91" s="1"/>
  <c r="G220" i="91"/>
  <c r="F220" i="91"/>
  <c r="F219" i="91"/>
  <c r="G219" i="91" s="1"/>
  <c r="F218" i="91"/>
  <c r="G218" i="91" s="1"/>
  <c r="E215" i="91"/>
  <c r="D215" i="91"/>
  <c r="F213" i="91"/>
  <c r="G213" i="91" s="1"/>
  <c r="F211" i="91"/>
  <c r="G211" i="91" s="1"/>
  <c r="F210" i="91"/>
  <c r="G210" i="91" s="1"/>
  <c r="F209" i="91"/>
  <c r="G209" i="91" s="1"/>
  <c r="E205" i="91"/>
  <c r="D205" i="91"/>
  <c r="F203" i="91"/>
  <c r="G203" i="91" s="1"/>
  <c r="G202" i="91"/>
  <c r="F202" i="91"/>
  <c r="F198" i="91"/>
  <c r="G198" i="91" s="1"/>
  <c r="E193" i="91"/>
  <c r="D193" i="91"/>
  <c r="F193" i="91" s="1"/>
  <c r="G193" i="91" s="1"/>
  <c r="F192" i="91"/>
  <c r="G192" i="91" s="1"/>
  <c r="F191" i="91"/>
  <c r="G191" i="91" s="1"/>
  <c r="G189" i="91"/>
  <c r="F189" i="91"/>
  <c r="F188" i="91"/>
  <c r="G188" i="91" s="1"/>
  <c r="G187" i="91"/>
  <c r="F187" i="91"/>
  <c r="F186" i="91"/>
  <c r="G186" i="91" s="1"/>
  <c r="F184" i="91"/>
  <c r="G184" i="91" s="1"/>
  <c r="F182" i="91"/>
  <c r="G182" i="91" s="1"/>
  <c r="F180" i="91"/>
  <c r="G180" i="91" s="1"/>
  <c r="F177" i="91"/>
  <c r="G177" i="91" s="1"/>
  <c r="F176" i="91"/>
  <c r="G176" i="91" s="1"/>
  <c r="F175" i="91"/>
  <c r="G175" i="91" s="1"/>
  <c r="F174" i="91"/>
  <c r="G174" i="91" s="1"/>
  <c r="F173" i="91"/>
  <c r="G173" i="91" s="1"/>
  <c r="E172" i="91"/>
  <c r="D172" i="91"/>
  <c r="D178" i="91" s="1"/>
  <c r="F169" i="91"/>
  <c r="G169" i="91" s="1"/>
  <c r="G166" i="91"/>
  <c r="F166" i="91"/>
  <c r="E163" i="91"/>
  <c r="D163" i="91"/>
  <c r="D171" i="91" s="1"/>
  <c r="F162" i="91"/>
  <c r="G162" i="91" s="1"/>
  <c r="G161" i="91"/>
  <c r="F161" i="91"/>
  <c r="F160" i="91"/>
  <c r="G160" i="91" s="1"/>
  <c r="G159" i="91"/>
  <c r="F159" i="91"/>
  <c r="F158" i="91"/>
  <c r="G158" i="91" s="1"/>
  <c r="F156" i="91"/>
  <c r="G156" i="91" s="1"/>
  <c r="F155" i="91"/>
  <c r="G155" i="91" s="1"/>
  <c r="G154" i="91"/>
  <c r="F154" i="91"/>
  <c r="F153" i="91"/>
  <c r="G153" i="91" s="1"/>
  <c r="F147" i="91"/>
  <c r="G147" i="91" s="1"/>
  <c r="F146" i="91"/>
  <c r="G146" i="91" s="1"/>
  <c r="G145" i="91"/>
  <c r="F145" i="91"/>
  <c r="F144" i="91"/>
  <c r="G144" i="91" s="1"/>
  <c r="E141" i="91"/>
  <c r="D141" i="91"/>
  <c r="F139" i="91"/>
  <c r="G139" i="91" s="1"/>
  <c r="F137" i="91"/>
  <c r="G137" i="91" s="1"/>
  <c r="F136" i="91"/>
  <c r="G136" i="91" s="1"/>
  <c r="F135" i="91"/>
  <c r="G135" i="91" s="1"/>
  <c r="E131" i="91"/>
  <c r="D131" i="91"/>
  <c r="F131" i="91" s="1"/>
  <c r="G131" i="91" s="1"/>
  <c r="G129" i="91"/>
  <c r="F129" i="91"/>
  <c r="F128" i="91"/>
  <c r="G128" i="91" s="1"/>
  <c r="F124" i="91"/>
  <c r="G124" i="91" s="1"/>
  <c r="E119" i="91"/>
  <c r="D119" i="91"/>
  <c r="F118" i="91"/>
  <c r="G118" i="91" s="1"/>
  <c r="G117" i="91"/>
  <c r="F117" i="91"/>
  <c r="F115" i="91"/>
  <c r="G115" i="91" s="1"/>
  <c r="F114" i="91"/>
  <c r="G114" i="91" s="1"/>
  <c r="F113" i="91"/>
  <c r="G113" i="91" s="1"/>
  <c r="G112" i="91"/>
  <c r="F112" i="91"/>
  <c r="F110" i="91"/>
  <c r="G110" i="91" s="1"/>
  <c r="G108" i="91"/>
  <c r="F108" i="91"/>
  <c r="F106" i="91"/>
  <c r="G106" i="91" s="1"/>
  <c r="E104" i="91"/>
  <c r="F103" i="91"/>
  <c r="G103" i="91" s="1"/>
  <c r="G102" i="91"/>
  <c r="F102" i="91"/>
  <c r="G101" i="91"/>
  <c r="F101" i="91"/>
  <c r="F100" i="91"/>
  <c r="G100" i="91" s="1"/>
  <c r="F99" i="91"/>
  <c r="G99" i="91" s="1"/>
  <c r="E98" i="91"/>
  <c r="D98" i="91"/>
  <c r="G95" i="91"/>
  <c r="F95" i="91"/>
  <c r="F92" i="91"/>
  <c r="G92" i="91" s="1"/>
  <c r="E89" i="91"/>
  <c r="E97" i="91" s="1"/>
  <c r="D89" i="91"/>
  <c r="G88" i="91"/>
  <c r="F88" i="91"/>
  <c r="F87" i="91"/>
  <c r="G87" i="91" s="1"/>
  <c r="G86" i="91"/>
  <c r="F86" i="91"/>
  <c r="F85" i="91"/>
  <c r="G85" i="91" s="1"/>
  <c r="G84" i="91"/>
  <c r="F84" i="91"/>
  <c r="F82" i="91"/>
  <c r="G82" i="91" s="1"/>
  <c r="G81" i="91"/>
  <c r="F81" i="91"/>
  <c r="F80" i="91"/>
  <c r="G80" i="91" s="1"/>
  <c r="G79" i="91"/>
  <c r="F79" i="91"/>
  <c r="F72" i="91"/>
  <c r="G72" i="91" s="1"/>
  <c r="F71" i="91"/>
  <c r="G71" i="91" s="1"/>
  <c r="F70" i="91"/>
  <c r="G70" i="91" s="1"/>
  <c r="F69" i="91"/>
  <c r="G69" i="91" s="1"/>
  <c r="E66" i="91"/>
  <c r="D66" i="91"/>
  <c r="G64" i="91"/>
  <c r="F64" i="91"/>
  <c r="F62" i="91"/>
  <c r="G62" i="91" s="1"/>
  <c r="F61" i="91"/>
  <c r="G61" i="91" s="1"/>
  <c r="F60" i="91"/>
  <c r="G60" i="91" s="1"/>
  <c r="E56" i="91"/>
  <c r="D56" i="91"/>
  <c r="F54" i="91"/>
  <c r="G54" i="91" s="1"/>
  <c r="G53" i="91"/>
  <c r="F53" i="91"/>
  <c r="F49" i="91"/>
  <c r="G49" i="91" s="1"/>
  <c r="E44" i="91"/>
  <c r="D44" i="91"/>
  <c r="F43" i="91"/>
  <c r="G43" i="91" s="1"/>
  <c r="F42" i="91"/>
  <c r="G42" i="91" s="1"/>
  <c r="F40" i="91"/>
  <c r="G40" i="91" s="1"/>
  <c r="F39" i="91"/>
  <c r="G39" i="91" s="1"/>
  <c r="F38" i="91"/>
  <c r="G38" i="91" s="1"/>
  <c r="F37" i="91"/>
  <c r="G37" i="91" s="1"/>
  <c r="F35" i="91"/>
  <c r="G35" i="91" s="1"/>
  <c r="F33" i="91"/>
  <c r="G33" i="91" s="1"/>
  <c r="F31" i="91"/>
  <c r="G31" i="91" s="1"/>
  <c r="F28" i="91"/>
  <c r="G28" i="91" s="1"/>
  <c r="F27" i="91"/>
  <c r="G27" i="91" s="1"/>
  <c r="F26" i="91"/>
  <c r="G26" i="91" s="1"/>
  <c r="F25" i="91"/>
  <c r="G25" i="91" s="1"/>
  <c r="F24" i="91"/>
  <c r="G24" i="91" s="1"/>
  <c r="E23" i="91"/>
  <c r="E29" i="91" s="1"/>
  <c r="D23" i="91"/>
  <c r="G20" i="91"/>
  <c r="F20" i="91"/>
  <c r="F17" i="91"/>
  <c r="G17" i="91" s="1"/>
  <c r="E14" i="91"/>
  <c r="E22" i="91" s="1"/>
  <c r="D14" i="91"/>
  <c r="D22" i="91" s="1"/>
  <c r="F13" i="91"/>
  <c r="G13" i="91" s="1"/>
  <c r="F12" i="91"/>
  <c r="G12" i="91" s="1"/>
  <c r="F11" i="91"/>
  <c r="G11" i="91" s="1"/>
  <c r="F10" i="91"/>
  <c r="G10" i="91" s="1"/>
  <c r="F9" i="91"/>
  <c r="G9" i="91" s="1"/>
  <c r="F7" i="91"/>
  <c r="G7" i="91" s="1"/>
  <c r="G6" i="91"/>
  <c r="F6" i="91"/>
  <c r="F5" i="91"/>
  <c r="G5" i="91" s="1"/>
  <c r="F4" i="91"/>
  <c r="G4" i="91" s="1"/>
  <c r="E1318" i="90"/>
  <c r="D1318" i="90"/>
  <c r="E1317" i="90"/>
  <c r="D1317" i="90"/>
  <c r="E1316" i="90"/>
  <c r="D1316" i="90"/>
  <c r="E1315" i="90"/>
  <c r="D1315" i="90"/>
  <c r="E1310" i="90"/>
  <c r="D1310" i="90"/>
  <c r="E1308" i="90"/>
  <c r="D1308" i="90"/>
  <c r="E1307" i="90"/>
  <c r="D1307" i="90"/>
  <c r="E1306" i="90"/>
  <c r="D1306" i="90"/>
  <c r="E1300" i="90"/>
  <c r="D1300" i="90"/>
  <c r="F1300" i="90" s="1"/>
  <c r="G1300" i="90" s="1"/>
  <c r="E1299" i="90"/>
  <c r="D1299" i="90"/>
  <c r="F1299" i="90" s="1"/>
  <c r="G1299" i="90" s="1"/>
  <c r="E1295" i="90"/>
  <c r="D1295" i="90"/>
  <c r="E1289" i="90"/>
  <c r="D1289" i="90"/>
  <c r="E1288" i="90"/>
  <c r="D1288" i="90"/>
  <c r="E1286" i="90"/>
  <c r="D1286" i="90"/>
  <c r="E1285" i="90"/>
  <c r="D1285" i="90"/>
  <c r="E1284" i="90"/>
  <c r="D1284" i="90"/>
  <c r="E1283" i="90"/>
  <c r="D1283" i="90"/>
  <c r="E1281" i="90"/>
  <c r="D1281" i="90"/>
  <c r="F1279" i="90"/>
  <c r="G1279" i="90" s="1"/>
  <c r="E1279" i="90"/>
  <c r="D1279" i="90"/>
  <c r="E1277" i="90"/>
  <c r="D1277" i="90"/>
  <c r="E1274" i="90"/>
  <c r="D1274" i="90"/>
  <c r="E1273" i="90"/>
  <c r="D1273" i="90"/>
  <c r="E1272" i="90"/>
  <c r="D1272" i="90"/>
  <c r="E1271" i="90"/>
  <c r="D1271" i="90"/>
  <c r="E1270" i="90"/>
  <c r="D1270" i="90"/>
  <c r="F1267" i="90"/>
  <c r="G1267" i="90" s="1"/>
  <c r="F1266" i="90"/>
  <c r="G1266" i="90" s="1"/>
  <c r="F1265" i="90"/>
  <c r="G1265" i="90" s="1"/>
  <c r="E1263" i="90"/>
  <c r="D1263" i="90"/>
  <c r="E1259" i="90"/>
  <c r="D1259" i="90"/>
  <c r="E1258" i="90"/>
  <c r="D1258" i="90"/>
  <c r="E1257" i="90"/>
  <c r="D1257" i="90"/>
  <c r="E1256" i="90"/>
  <c r="D1256" i="90"/>
  <c r="E1255" i="90"/>
  <c r="D1255" i="90"/>
  <c r="E1253" i="90"/>
  <c r="D1253" i="90"/>
  <c r="E1252" i="90"/>
  <c r="D1252" i="90"/>
  <c r="E1251" i="90"/>
  <c r="D1251" i="90"/>
  <c r="E1250" i="90"/>
  <c r="D1250" i="90"/>
  <c r="F1245" i="90"/>
  <c r="G1245" i="90" s="1"/>
  <c r="F1244" i="90"/>
  <c r="G1244" i="90" s="1"/>
  <c r="F1243" i="90"/>
  <c r="G1243" i="90" s="1"/>
  <c r="G1242" i="90"/>
  <c r="F1242" i="90"/>
  <c r="E1239" i="90"/>
  <c r="D1239" i="90"/>
  <c r="F1237" i="90"/>
  <c r="G1237" i="90" s="1"/>
  <c r="F1235" i="90"/>
  <c r="G1235" i="90" s="1"/>
  <c r="F1234" i="90"/>
  <c r="G1234" i="90" s="1"/>
  <c r="F1233" i="90"/>
  <c r="G1233" i="90" s="1"/>
  <c r="E1229" i="90"/>
  <c r="D1229" i="90"/>
  <c r="F1227" i="90"/>
  <c r="G1227" i="90" s="1"/>
  <c r="F1226" i="90"/>
  <c r="G1226" i="90" s="1"/>
  <c r="F1222" i="90"/>
  <c r="G1222" i="90" s="1"/>
  <c r="E1217" i="90"/>
  <c r="D1217" i="90"/>
  <c r="F1217" i="90" s="1"/>
  <c r="G1217" i="90" s="1"/>
  <c r="G1216" i="90"/>
  <c r="F1216" i="90"/>
  <c r="F1215" i="90"/>
  <c r="G1215" i="90" s="1"/>
  <c r="F1213" i="90"/>
  <c r="G1213" i="90" s="1"/>
  <c r="F1212" i="90"/>
  <c r="G1212" i="90" s="1"/>
  <c r="F1211" i="90"/>
  <c r="G1211" i="90" s="1"/>
  <c r="F1210" i="90"/>
  <c r="G1210" i="90" s="1"/>
  <c r="F1208" i="90"/>
  <c r="G1208" i="90" s="1"/>
  <c r="F1206" i="90"/>
  <c r="G1206" i="90" s="1"/>
  <c r="F1204" i="90"/>
  <c r="G1204" i="90" s="1"/>
  <c r="F1201" i="90"/>
  <c r="G1201" i="90" s="1"/>
  <c r="F1200" i="90"/>
  <c r="G1200" i="90" s="1"/>
  <c r="F1199" i="90"/>
  <c r="G1199" i="90" s="1"/>
  <c r="F1198" i="90"/>
  <c r="G1198" i="90" s="1"/>
  <c r="F1197" i="90"/>
  <c r="G1197" i="90" s="1"/>
  <c r="E1196" i="90"/>
  <c r="D1196" i="90"/>
  <c r="D1202" i="90" s="1"/>
  <c r="F1193" i="90"/>
  <c r="G1193" i="90" s="1"/>
  <c r="F1190" i="90"/>
  <c r="G1190" i="90" s="1"/>
  <c r="E1187" i="90"/>
  <c r="E1195" i="90" s="1"/>
  <c r="D1187" i="90"/>
  <c r="D1195" i="90" s="1"/>
  <c r="F1186" i="90"/>
  <c r="G1186" i="90" s="1"/>
  <c r="F1185" i="90"/>
  <c r="G1185" i="90" s="1"/>
  <c r="F1184" i="90"/>
  <c r="G1184" i="90" s="1"/>
  <c r="F1183" i="90"/>
  <c r="G1183" i="90" s="1"/>
  <c r="G1182" i="90"/>
  <c r="F1182" i="90"/>
  <c r="F1180" i="90"/>
  <c r="G1180" i="90" s="1"/>
  <c r="F1179" i="90"/>
  <c r="G1179" i="90" s="1"/>
  <c r="F1178" i="90"/>
  <c r="G1178" i="90" s="1"/>
  <c r="F1177" i="90"/>
  <c r="G1177" i="90" s="1"/>
  <c r="F1171" i="90"/>
  <c r="G1171" i="90" s="1"/>
  <c r="F1170" i="90"/>
  <c r="G1170" i="90" s="1"/>
  <c r="F1169" i="90"/>
  <c r="G1169" i="90" s="1"/>
  <c r="G1168" i="90"/>
  <c r="F1168" i="90"/>
  <c r="E1165" i="90"/>
  <c r="D1165" i="90"/>
  <c r="F1165" i="90" s="1"/>
  <c r="G1165" i="90" s="1"/>
  <c r="F1161" i="90"/>
  <c r="G1161" i="90" s="1"/>
  <c r="F1160" i="90"/>
  <c r="G1160" i="90" s="1"/>
  <c r="F1159" i="90"/>
  <c r="G1159" i="90" s="1"/>
  <c r="E1155" i="90"/>
  <c r="D1155" i="90"/>
  <c r="F1153" i="90"/>
  <c r="G1153" i="90" s="1"/>
  <c r="F1152" i="90"/>
  <c r="G1152" i="90" s="1"/>
  <c r="F1148" i="90"/>
  <c r="G1148" i="90" s="1"/>
  <c r="G1143" i="90"/>
  <c r="E1143" i="90"/>
  <c r="D1143" i="90"/>
  <c r="F1143" i="90" s="1"/>
  <c r="G1142" i="90"/>
  <c r="F1142" i="90"/>
  <c r="F1141" i="90"/>
  <c r="G1141" i="90" s="1"/>
  <c r="F1139" i="90"/>
  <c r="G1139" i="90" s="1"/>
  <c r="F1138" i="90"/>
  <c r="G1138" i="90" s="1"/>
  <c r="F1137" i="90"/>
  <c r="G1137" i="90" s="1"/>
  <c r="F1136" i="90"/>
  <c r="G1136" i="90" s="1"/>
  <c r="F1134" i="90"/>
  <c r="G1134" i="90" s="1"/>
  <c r="F1132" i="90"/>
  <c r="G1132" i="90" s="1"/>
  <c r="F1130" i="90"/>
  <c r="G1130" i="90" s="1"/>
  <c r="F1127" i="90"/>
  <c r="G1127" i="90" s="1"/>
  <c r="F1126" i="90"/>
  <c r="G1126" i="90" s="1"/>
  <c r="F1125" i="90"/>
  <c r="G1125" i="90" s="1"/>
  <c r="F1124" i="90"/>
  <c r="G1124" i="90" s="1"/>
  <c r="F1123" i="90"/>
  <c r="G1123" i="90" s="1"/>
  <c r="E1122" i="90"/>
  <c r="E1128" i="90" s="1"/>
  <c r="D1122" i="90"/>
  <c r="F1122" i="90" s="1"/>
  <c r="G1122" i="90" s="1"/>
  <c r="G1119" i="90"/>
  <c r="F1119" i="90"/>
  <c r="F1116" i="90"/>
  <c r="G1116" i="90" s="1"/>
  <c r="E1113" i="90"/>
  <c r="E1121" i="90" s="1"/>
  <c r="D1113" i="90"/>
  <c r="G1112" i="90"/>
  <c r="F1112" i="90"/>
  <c r="F1111" i="90"/>
  <c r="G1111" i="90" s="1"/>
  <c r="F1110" i="90"/>
  <c r="G1110" i="90" s="1"/>
  <c r="F1109" i="90"/>
  <c r="G1109" i="90" s="1"/>
  <c r="F1108" i="90"/>
  <c r="G1108" i="90" s="1"/>
  <c r="F1106" i="90"/>
  <c r="G1106" i="90" s="1"/>
  <c r="F1105" i="90"/>
  <c r="G1105" i="90" s="1"/>
  <c r="F1104" i="90"/>
  <c r="G1104" i="90" s="1"/>
  <c r="F1103" i="90"/>
  <c r="G1103" i="90" s="1"/>
  <c r="F1098" i="90"/>
  <c r="G1098" i="90" s="1"/>
  <c r="G1097" i="90"/>
  <c r="F1097" i="90"/>
  <c r="F1096" i="90"/>
  <c r="G1096" i="90" s="1"/>
  <c r="F1095" i="90"/>
  <c r="G1095" i="90" s="1"/>
  <c r="E1092" i="90"/>
  <c r="D1092" i="90"/>
  <c r="F1090" i="90"/>
  <c r="G1090" i="90" s="1"/>
  <c r="F1088" i="90"/>
  <c r="G1088" i="90" s="1"/>
  <c r="F1087" i="90"/>
  <c r="G1087" i="90" s="1"/>
  <c r="F1086" i="90"/>
  <c r="G1086" i="90" s="1"/>
  <c r="E1082" i="90"/>
  <c r="D1082" i="90"/>
  <c r="F1082" i="90" s="1"/>
  <c r="G1082" i="90" s="1"/>
  <c r="F1080" i="90"/>
  <c r="G1080" i="90" s="1"/>
  <c r="F1079" i="90"/>
  <c r="G1079" i="90" s="1"/>
  <c r="F1075" i="90"/>
  <c r="G1075" i="90" s="1"/>
  <c r="E1070" i="90"/>
  <c r="D1070" i="90"/>
  <c r="F1069" i="90"/>
  <c r="G1069" i="90" s="1"/>
  <c r="F1068" i="90"/>
  <c r="G1068" i="90" s="1"/>
  <c r="F1066" i="90"/>
  <c r="G1066" i="90" s="1"/>
  <c r="F1065" i="90"/>
  <c r="G1065" i="90" s="1"/>
  <c r="F1064" i="90"/>
  <c r="G1064" i="90" s="1"/>
  <c r="F1063" i="90"/>
  <c r="G1063" i="90" s="1"/>
  <c r="F1061" i="90"/>
  <c r="G1061" i="90" s="1"/>
  <c r="F1059" i="90"/>
  <c r="G1059" i="90" s="1"/>
  <c r="F1057" i="90"/>
  <c r="G1057" i="90" s="1"/>
  <c r="F1054" i="90"/>
  <c r="G1054" i="90" s="1"/>
  <c r="F1053" i="90"/>
  <c r="G1053" i="90" s="1"/>
  <c r="F1052" i="90"/>
  <c r="G1052" i="90" s="1"/>
  <c r="F1051" i="90"/>
  <c r="G1051" i="90" s="1"/>
  <c r="F1050" i="90"/>
  <c r="G1050" i="90" s="1"/>
  <c r="E1049" i="90"/>
  <c r="E1055" i="90" s="1"/>
  <c r="E1056" i="90" s="1"/>
  <c r="E1062" i="90" s="1"/>
  <c r="E1067" i="90" s="1"/>
  <c r="D1049" i="90"/>
  <c r="G1046" i="90"/>
  <c r="F1046" i="90"/>
  <c r="F1043" i="90"/>
  <c r="G1043" i="90" s="1"/>
  <c r="E1040" i="90"/>
  <c r="E1048" i="90" s="1"/>
  <c r="D1040" i="90"/>
  <c r="D1048" i="90" s="1"/>
  <c r="F1039" i="90"/>
  <c r="G1039" i="90" s="1"/>
  <c r="F1038" i="90"/>
  <c r="G1038" i="90" s="1"/>
  <c r="F1037" i="90"/>
  <c r="G1037" i="90" s="1"/>
  <c r="F1036" i="90"/>
  <c r="G1036" i="90" s="1"/>
  <c r="F1035" i="90"/>
  <c r="G1035" i="90" s="1"/>
  <c r="F1033" i="90"/>
  <c r="G1033" i="90" s="1"/>
  <c r="F1032" i="90"/>
  <c r="G1032" i="90" s="1"/>
  <c r="F1031" i="90"/>
  <c r="G1031" i="90" s="1"/>
  <c r="F1030" i="90"/>
  <c r="G1030" i="90" s="1"/>
  <c r="F1025" i="90"/>
  <c r="G1025" i="90" s="1"/>
  <c r="F1024" i="90"/>
  <c r="G1024" i="90" s="1"/>
  <c r="F1023" i="90"/>
  <c r="G1023" i="90" s="1"/>
  <c r="F1022" i="90"/>
  <c r="G1022" i="90" s="1"/>
  <c r="E1019" i="90"/>
  <c r="D1019" i="90"/>
  <c r="F1017" i="90"/>
  <c r="G1017" i="90" s="1"/>
  <c r="F1015" i="90"/>
  <c r="G1015" i="90" s="1"/>
  <c r="F1014" i="90"/>
  <c r="G1014" i="90" s="1"/>
  <c r="F1013" i="90"/>
  <c r="G1013" i="90" s="1"/>
  <c r="E1009" i="90"/>
  <c r="D1009" i="90"/>
  <c r="F1007" i="90"/>
  <c r="G1007" i="90" s="1"/>
  <c r="F1006" i="90"/>
  <c r="G1006" i="90" s="1"/>
  <c r="G1002" i="90"/>
  <c r="F1002" i="90"/>
  <c r="E997" i="90"/>
  <c r="D997" i="90"/>
  <c r="F996" i="90"/>
  <c r="G996" i="90" s="1"/>
  <c r="F995" i="90"/>
  <c r="G995" i="90" s="1"/>
  <c r="F993" i="90"/>
  <c r="G993" i="90" s="1"/>
  <c r="F992" i="90"/>
  <c r="G992" i="90" s="1"/>
  <c r="F991" i="90"/>
  <c r="G991" i="90" s="1"/>
  <c r="F990" i="90"/>
  <c r="G990" i="90" s="1"/>
  <c r="F988" i="90"/>
  <c r="G988" i="90" s="1"/>
  <c r="F986" i="90"/>
  <c r="G986" i="90" s="1"/>
  <c r="F984" i="90"/>
  <c r="G984" i="90" s="1"/>
  <c r="G981" i="90"/>
  <c r="F981" i="90"/>
  <c r="F980" i="90"/>
  <c r="G980" i="90" s="1"/>
  <c r="F979" i="90"/>
  <c r="G979" i="90" s="1"/>
  <c r="F978" i="90"/>
  <c r="G978" i="90" s="1"/>
  <c r="F977" i="90"/>
  <c r="G977" i="90" s="1"/>
  <c r="E976" i="90"/>
  <c r="E982" i="90" s="1"/>
  <c r="D976" i="90"/>
  <c r="D982" i="90" s="1"/>
  <c r="F973" i="90"/>
  <c r="G973" i="90" s="1"/>
  <c r="F970" i="90"/>
  <c r="G970" i="90" s="1"/>
  <c r="E967" i="90"/>
  <c r="E975" i="90" s="1"/>
  <c r="E983" i="90" s="1"/>
  <c r="E989" i="90" s="1"/>
  <c r="E994" i="90" s="1"/>
  <c r="D967" i="90"/>
  <c r="F966" i="90"/>
  <c r="G966" i="90" s="1"/>
  <c r="F965" i="90"/>
  <c r="G965" i="90" s="1"/>
  <c r="G964" i="90"/>
  <c r="F964" i="90"/>
  <c r="F963" i="90"/>
  <c r="G963" i="90" s="1"/>
  <c r="G962" i="90"/>
  <c r="F962" i="90"/>
  <c r="F960" i="90"/>
  <c r="G960" i="90" s="1"/>
  <c r="G959" i="90"/>
  <c r="F959" i="90"/>
  <c r="F958" i="90"/>
  <c r="G958" i="90" s="1"/>
  <c r="F957" i="90"/>
  <c r="G957" i="90" s="1"/>
  <c r="F952" i="90"/>
  <c r="G952" i="90" s="1"/>
  <c r="G951" i="90"/>
  <c r="F951" i="90"/>
  <c r="F950" i="90"/>
  <c r="G950" i="90" s="1"/>
  <c r="G949" i="90"/>
  <c r="F949" i="90"/>
  <c r="E946" i="90"/>
  <c r="D946" i="90"/>
  <c r="G944" i="90"/>
  <c r="F944" i="90"/>
  <c r="F942" i="90"/>
  <c r="G942" i="90" s="1"/>
  <c r="F941" i="90"/>
  <c r="G941" i="90" s="1"/>
  <c r="F940" i="90"/>
  <c r="G940" i="90" s="1"/>
  <c r="E936" i="90"/>
  <c r="D936" i="90"/>
  <c r="F934" i="90"/>
  <c r="G934" i="90" s="1"/>
  <c r="G933" i="90"/>
  <c r="F933" i="90"/>
  <c r="F929" i="90"/>
  <c r="G929" i="90" s="1"/>
  <c r="E924" i="90"/>
  <c r="D924" i="90"/>
  <c r="F923" i="90"/>
  <c r="G923" i="90" s="1"/>
  <c r="F922" i="90"/>
  <c r="G922" i="90" s="1"/>
  <c r="F920" i="90"/>
  <c r="G920" i="90" s="1"/>
  <c r="F919" i="90"/>
  <c r="G919" i="90" s="1"/>
  <c r="F918" i="90"/>
  <c r="G918" i="90" s="1"/>
  <c r="F917" i="90"/>
  <c r="G917" i="90" s="1"/>
  <c r="F915" i="90"/>
  <c r="G915" i="90" s="1"/>
  <c r="F913" i="90"/>
  <c r="G913" i="90" s="1"/>
  <c r="F911" i="90"/>
  <c r="G911" i="90" s="1"/>
  <c r="D909" i="90"/>
  <c r="F908" i="90"/>
  <c r="G908" i="90" s="1"/>
  <c r="F907" i="90"/>
  <c r="G907" i="90" s="1"/>
  <c r="G906" i="90"/>
  <c r="F906" i="90"/>
  <c r="F905" i="90"/>
  <c r="G905" i="90" s="1"/>
  <c r="G904" i="90"/>
  <c r="F904" i="90"/>
  <c r="E903" i="90"/>
  <c r="E909" i="90" s="1"/>
  <c r="D903" i="90"/>
  <c r="F903" i="90" s="1"/>
  <c r="G903" i="90" s="1"/>
  <c r="F900" i="90"/>
  <c r="G900" i="90" s="1"/>
  <c r="G897" i="90"/>
  <c r="F897" i="90"/>
  <c r="E894" i="90"/>
  <c r="E902" i="90" s="1"/>
  <c r="D894" i="90"/>
  <c r="D902" i="90" s="1"/>
  <c r="F893" i="90"/>
  <c r="G893" i="90" s="1"/>
  <c r="G892" i="90"/>
  <c r="F892" i="90"/>
  <c r="F891" i="90"/>
  <c r="G891" i="90" s="1"/>
  <c r="G890" i="90"/>
  <c r="F890" i="90"/>
  <c r="F889" i="90"/>
  <c r="G889" i="90" s="1"/>
  <c r="G887" i="90"/>
  <c r="F887" i="90"/>
  <c r="F886" i="90"/>
  <c r="G886" i="90" s="1"/>
  <c r="G885" i="90"/>
  <c r="F885" i="90"/>
  <c r="F884" i="90"/>
  <c r="G884" i="90" s="1"/>
  <c r="F879" i="90"/>
  <c r="G879" i="90" s="1"/>
  <c r="F878" i="90"/>
  <c r="G878" i="90" s="1"/>
  <c r="G877" i="90"/>
  <c r="F877" i="90"/>
  <c r="F876" i="90"/>
  <c r="G876" i="90" s="1"/>
  <c r="E873" i="90"/>
  <c r="D873" i="90"/>
  <c r="F871" i="90"/>
  <c r="G871" i="90" s="1"/>
  <c r="F869" i="90"/>
  <c r="G869" i="90" s="1"/>
  <c r="F868" i="90"/>
  <c r="G868" i="90" s="1"/>
  <c r="F867" i="90"/>
  <c r="G867" i="90" s="1"/>
  <c r="E863" i="90"/>
  <c r="D863" i="90"/>
  <c r="G861" i="90"/>
  <c r="F861" i="90"/>
  <c r="F860" i="90"/>
  <c r="G860" i="90" s="1"/>
  <c r="F856" i="90"/>
  <c r="G856" i="90" s="1"/>
  <c r="E851" i="90"/>
  <c r="D851" i="90"/>
  <c r="F850" i="90"/>
  <c r="G850" i="90" s="1"/>
  <c r="F849" i="90"/>
  <c r="G849" i="90" s="1"/>
  <c r="F847" i="90"/>
  <c r="G847" i="90" s="1"/>
  <c r="F846" i="90"/>
  <c r="G846" i="90" s="1"/>
  <c r="F845" i="90"/>
  <c r="G845" i="90" s="1"/>
  <c r="F844" i="90"/>
  <c r="G844" i="90" s="1"/>
  <c r="F842" i="90"/>
  <c r="G842" i="90" s="1"/>
  <c r="G840" i="90"/>
  <c r="F840" i="90"/>
  <c r="F838" i="90"/>
  <c r="G838" i="90" s="1"/>
  <c r="F835" i="90"/>
  <c r="G835" i="90" s="1"/>
  <c r="F834" i="90"/>
  <c r="G834" i="90" s="1"/>
  <c r="F833" i="90"/>
  <c r="G833" i="90" s="1"/>
  <c r="F832" i="90"/>
  <c r="G832" i="90" s="1"/>
  <c r="F831" i="90"/>
  <c r="G831" i="90" s="1"/>
  <c r="E830" i="90"/>
  <c r="E836" i="90" s="1"/>
  <c r="D830" i="90"/>
  <c r="G827" i="90"/>
  <c r="F827" i="90"/>
  <c r="F824" i="90"/>
  <c r="G824" i="90" s="1"/>
  <c r="E821" i="90"/>
  <c r="E829" i="90" s="1"/>
  <c r="D821" i="90"/>
  <c r="G820" i="90"/>
  <c r="F820" i="90"/>
  <c r="F819" i="90"/>
  <c r="G819" i="90" s="1"/>
  <c r="G818" i="90"/>
  <c r="F818" i="90"/>
  <c r="F817" i="90"/>
  <c r="G817" i="90" s="1"/>
  <c r="G816" i="90"/>
  <c r="F816" i="90"/>
  <c r="F814" i="90"/>
  <c r="G814" i="90" s="1"/>
  <c r="G813" i="90"/>
  <c r="F813" i="90"/>
  <c r="F812" i="90"/>
  <c r="G812" i="90" s="1"/>
  <c r="F811" i="90"/>
  <c r="G811" i="90" s="1"/>
  <c r="F806" i="90"/>
  <c r="G806" i="90" s="1"/>
  <c r="F805" i="90"/>
  <c r="G805" i="90" s="1"/>
  <c r="F804" i="90"/>
  <c r="G804" i="90" s="1"/>
  <c r="F803" i="90"/>
  <c r="G803" i="90" s="1"/>
  <c r="E800" i="90"/>
  <c r="D800" i="90"/>
  <c r="F798" i="90"/>
  <c r="G798" i="90" s="1"/>
  <c r="F796" i="90"/>
  <c r="G796" i="90" s="1"/>
  <c r="F795" i="90"/>
  <c r="G795" i="90" s="1"/>
  <c r="F794" i="90"/>
  <c r="G794" i="90" s="1"/>
  <c r="E790" i="90"/>
  <c r="D790" i="90"/>
  <c r="F788" i="90"/>
  <c r="G788" i="90" s="1"/>
  <c r="G787" i="90"/>
  <c r="F787" i="90"/>
  <c r="F783" i="90"/>
  <c r="G783" i="90" s="1"/>
  <c r="E778" i="90"/>
  <c r="D778" i="90"/>
  <c r="F778" i="90" s="1"/>
  <c r="G778" i="90" s="1"/>
  <c r="F777" i="90"/>
  <c r="G777" i="90" s="1"/>
  <c r="F776" i="90"/>
  <c r="G776" i="90" s="1"/>
  <c r="G774" i="90"/>
  <c r="F774" i="90"/>
  <c r="F773" i="90"/>
  <c r="G773" i="90" s="1"/>
  <c r="F772" i="90"/>
  <c r="G772" i="90" s="1"/>
  <c r="F771" i="90"/>
  <c r="G771" i="90" s="1"/>
  <c r="F769" i="90"/>
  <c r="G769" i="90" s="1"/>
  <c r="F767" i="90"/>
  <c r="G767" i="90" s="1"/>
  <c r="F765" i="90"/>
  <c r="G765" i="90" s="1"/>
  <c r="F762" i="90"/>
  <c r="G762" i="90" s="1"/>
  <c r="F761" i="90"/>
  <c r="G761" i="90" s="1"/>
  <c r="G760" i="90"/>
  <c r="F760" i="90"/>
  <c r="F759" i="90"/>
  <c r="G759" i="90" s="1"/>
  <c r="F758" i="90"/>
  <c r="G758" i="90" s="1"/>
  <c r="E757" i="90"/>
  <c r="E763" i="90" s="1"/>
  <c r="D757" i="90"/>
  <c r="D763" i="90" s="1"/>
  <c r="F754" i="90"/>
  <c r="G754" i="90" s="1"/>
  <c r="F751" i="90"/>
  <c r="G751" i="90" s="1"/>
  <c r="E748" i="90"/>
  <c r="E756" i="90" s="1"/>
  <c r="E764" i="90" s="1"/>
  <c r="E770" i="90" s="1"/>
  <c r="E775" i="90" s="1"/>
  <c r="D748" i="90"/>
  <c r="F747" i="90"/>
  <c r="G747" i="90" s="1"/>
  <c r="F746" i="90"/>
  <c r="G746" i="90" s="1"/>
  <c r="F745" i="90"/>
  <c r="G745" i="90" s="1"/>
  <c r="F744" i="90"/>
  <c r="G744" i="90" s="1"/>
  <c r="F743" i="90"/>
  <c r="G743" i="90" s="1"/>
  <c r="F741" i="90"/>
  <c r="G741" i="90" s="1"/>
  <c r="F740" i="90"/>
  <c r="G740" i="90" s="1"/>
  <c r="F739" i="90"/>
  <c r="G739" i="90" s="1"/>
  <c r="F738" i="90"/>
  <c r="G738" i="90" s="1"/>
  <c r="F660" i="90"/>
  <c r="G660" i="90" s="1"/>
  <c r="F659" i="90"/>
  <c r="G659" i="90" s="1"/>
  <c r="F658" i="90"/>
  <c r="G658" i="90" s="1"/>
  <c r="F657" i="90"/>
  <c r="G657" i="90" s="1"/>
  <c r="E654" i="90"/>
  <c r="D654" i="90"/>
  <c r="F652" i="90"/>
  <c r="G652" i="90" s="1"/>
  <c r="F650" i="90"/>
  <c r="G650" i="90" s="1"/>
  <c r="F649" i="90"/>
  <c r="G649" i="90" s="1"/>
  <c r="F648" i="90"/>
  <c r="G648" i="90" s="1"/>
  <c r="E644" i="90"/>
  <c r="D644" i="90"/>
  <c r="G642" i="90"/>
  <c r="F642" i="90"/>
  <c r="F641" i="90"/>
  <c r="G641" i="90" s="1"/>
  <c r="F637" i="90"/>
  <c r="G637" i="90" s="1"/>
  <c r="E632" i="90"/>
  <c r="D632" i="90"/>
  <c r="F631" i="90"/>
  <c r="G631" i="90" s="1"/>
  <c r="F630" i="90"/>
  <c r="G630" i="90" s="1"/>
  <c r="F628" i="90"/>
  <c r="G628" i="90" s="1"/>
  <c r="F627" i="90"/>
  <c r="G627" i="90" s="1"/>
  <c r="F626" i="90"/>
  <c r="G626" i="90" s="1"/>
  <c r="F625" i="90"/>
  <c r="G625" i="90" s="1"/>
  <c r="F623" i="90"/>
  <c r="G623" i="90" s="1"/>
  <c r="G621" i="90"/>
  <c r="F621" i="90"/>
  <c r="F619" i="90"/>
  <c r="G619" i="90" s="1"/>
  <c r="F616" i="90"/>
  <c r="G616" i="90" s="1"/>
  <c r="F615" i="90"/>
  <c r="G615" i="90" s="1"/>
  <c r="F614" i="90"/>
  <c r="G614" i="90" s="1"/>
  <c r="F613" i="90"/>
  <c r="G613" i="90" s="1"/>
  <c r="F612" i="90"/>
  <c r="G612" i="90" s="1"/>
  <c r="E611" i="90"/>
  <c r="E617" i="90" s="1"/>
  <c r="D611" i="90"/>
  <c r="G608" i="90"/>
  <c r="F608" i="90"/>
  <c r="F605" i="90"/>
  <c r="G605" i="90" s="1"/>
  <c r="E602" i="90"/>
  <c r="E610" i="90" s="1"/>
  <c r="D602" i="90"/>
  <c r="G601" i="90"/>
  <c r="F601" i="90"/>
  <c r="F600" i="90"/>
  <c r="G600" i="90" s="1"/>
  <c r="G599" i="90"/>
  <c r="F599" i="90"/>
  <c r="F598" i="90"/>
  <c r="G598" i="90" s="1"/>
  <c r="G597" i="90"/>
  <c r="F597" i="90"/>
  <c r="F595" i="90"/>
  <c r="G595" i="90" s="1"/>
  <c r="G594" i="90"/>
  <c r="F594" i="90"/>
  <c r="F593" i="90"/>
  <c r="G593" i="90" s="1"/>
  <c r="F592" i="90"/>
  <c r="G592" i="90" s="1"/>
  <c r="F587" i="90"/>
  <c r="G587" i="90" s="1"/>
  <c r="F586" i="90"/>
  <c r="G586" i="90" s="1"/>
  <c r="F585" i="90"/>
  <c r="G585" i="90" s="1"/>
  <c r="F584" i="90"/>
  <c r="G584" i="90" s="1"/>
  <c r="E581" i="90"/>
  <c r="D581" i="90"/>
  <c r="F579" i="90"/>
  <c r="G579" i="90" s="1"/>
  <c r="F577" i="90"/>
  <c r="G577" i="90" s="1"/>
  <c r="F576" i="90"/>
  <c r="G576" i="90" s="1"/>
  <c r="F575" i="90"/>
  <c r="G575" i="90" s="1"/>
  <c r="E571" i="90"/>
  <c r="D571" i="90"/>
  <c r="F569" i="90"/>
  <c r="G569" i="90" s="1"/>
  <c r="G568" i="90"/>
  <c r="F568" i="90"/>
  <c r="F564" i="90"/>
  <c r="G564" i="90" s="1"/>
  <c r="G559" i="90"/>
  <c r="E559" i="90"/>
  <c r="D559" i="90"/>
  <c r="F559" i="90" s="1"/>
  <c r="G558" i="90"/>
  <c r="F558" i="90"/>
  <c r="F557" i="90"/>
  <c r="G557" i="90" s="1"/>
  <c r="G555" i="90"/>
  <c r="F555" i="90"/>
  <c r="F554" i="90"/>
  <c r="G554" i="90" s="1"/>
  <c r="G553" i="90"/>
  <c r="F553" i="90"/>
  <c r="F552" i="90"/>
  <c r="G552" i="90" s="1"/>
  <c r="F550" i="90"/>
  <c r="G550" i="90" s="1"/>
  <c r="F548" i="90"/>
  <c r="G548" i="90" s="1"/>
  <c r="F546" i="90"/>
  <c r="G546" i="90" s="1"/>
  <c r="F543" i="90"/>
  <c r="G543" i="90" s="1"/>
  <c r="F542" i="90"/>
  <c r="G542" i="90" s="1"/>
  <c r="F541" i="90"/>
  <c r="G541" i="90" s="1"/>
  <c r="F540" i="90"/>
  <c r="G540" i="90" s="1"/>
  <c r="F539" i="90"/>
  <c r="G539" i="90" s="1"/>
  <c r="E538" i="90"/>
  <c r="E544" i="90" s="1"/>
  <c r="D538" i="90"/>
  <c r="D544" i="90" s="1"/>
  <c r="F535" i="90"/>
  <c r="G535" i="90" s="1"/>
  <c r="G532" i="90"/>
  <c r="F532" i="90"/>
  <c r="E529" i="90"/>
  <c r="E537" i="90" s="1"/>
  <c r="D529" i="90"/>
  <c r="D537" i="90" s="1"/>
  <c r="F528" i="90"/>
  <c r="G528" i="90" s="1"/>
  <c r="G527" i="90"/>
  <c r="F527" i="90"/>
  <c r="F526" i="90"/>
  <c r="G526" i="90" s="1"/>
  <c r="G525" i="90"/>
  <c r="F525" i="90"/>
  <c r="F524" i="90"/>
  <c r="G524" i="90" s="1"/>
  <c r="F522" i="90"/>
  <c r="G522" i="90" s="1"/>
  <c r="F521" i="90"/>
  <c r="G521" i="90" s="1"/>
  <c r="F520" i="90"/>
  <c r="G520" i="90" s="1"/>
  <c r="F519" i="90"/>
  <c r="G519" i="90" s="1"/>
  <c r="G514" i="90"/>
  <c r="F514" i="90"/>
  <c r="F513" i="90"/>
  <c r="G513" i="90" s="1"/>
  <c r="F512" i="90"/>
  <c r="G512" i="90" s="1"/>
  <c r="F511" i="90"/>
  <c r="G511" i="90" s="1"/>
  <c r="E508" i="90"/>
  <c r="D508" i="90"/>
  <c r="F506" i="90"/>
  <c r="G506" i="90" s="1"/>
  <c r="F504" i="90"/>
  <c r="G504" i="90" s="1"/>
  <c r="F503" i="90"/>
  <c r="G503" i="90" s="1"/>
  <c r="G502" i="90"/>
  <c r="F502" i="90"/>
  <c r="E498" i="90"/>
  <c r="D498" i="90"/>
  <c r="G496" i="90"/>
  <c r="F496" i="90"/>
  <c r="F495" i="90"/>
  <c r="G495" i="90" s="1"/>
  <c r="F491" i="90"/>
  <c r="G491" i="90" s="1"/>
  <c r="E486" i="90"/>
  <c r="D486" i="90"/>
  <c r="F485" i="90"/>
  <c r="G485" i="90" s="1"/>
  <c r="F484" i="90"/>
  <c r="G484" i="90" s="1"/>
  <c r="F482" i="90"/>
  <c r="G482" i="90" s="1"/>
  <c r="G481" i="90"/>
  <c r="F481" i="90"/>
  <c r="F480" i="90"/>
  <c r="G480" i="90" s="1"/>
  <c r="F479" i="90"/>
  <c r="G479" i="90" s="1"/>
  <c r="F477" i="90"/>
  <c r="G477" i="90" s="1"/>
  <c r="G475" i="90"/>
  <c r="F475" i="90"/>
  <c r="F473" i="90"/>
  <c r="G473" i="90" s="1"/>
  <c r="F470" i="90"/>
  <c r="G470" i="90" s="1"/>
  <c r="F469" i="90"/>
  <c r="G469" i="90" s="1"/>
  <c r="F468" i="90"/>
  <c r="G468" i="90" s="1"/>
  <c r="F467" i="90"/>
  <c r="G467" i="90" s="1"/>
  <c r="F466" i="90"/>
  <c r="G466" i="90" s="1"/>
  <c r="E465" i="90"/>
  <c r="E471" i="90" s="1"/>
  <c r="D465" i="90"/>
  <c r="G462" i="90"/>
  <c r="F462" i="90"/>
  <c r="F459" i="90"/>
  <c r="G459" i="90" s="1"/>
  <c r="E456" i="90"/>
  <c r="E464" i="90" s="1"/>
  <c r="D456" i="90"/>
  <c r="D464" i="90" s="1"/>
  <c r="F455" i="90"/>
  <c r="G455" i="90" s="1"/>
  <c r="F454" i="90"/>
  <c r="G454" i="90" s="1"/>
  <c r="F453" i="90"/>
  <c r="G453" i="90" s="1"/>
  <c r="F452" i="90"/>
  <c r="G452" i="90" s="1"/>
  <c r="G451" i="90"/>
  <c r="F451" i="90"/>
  <c r="F449" i="90"/>
  <c r="G449" i="90" s="1"/>
  <c r="F448" i="90"/>
  <c r="G448" i="90" s="1"/>
  <c r="F447" i="90"/>
  <c r="G447" i="90" s="1"/>
  <c r="F446" i="90"/>
  <c r="G446" i="90" s="1"/>
  <c r="F441" i="90"/>
  <c r="G441" i="90" s="1"/>
  <c r="F440" i="90"/>
  <c r="G440" i="90" s="1"/>
  <c r="F439" i="90"/>
  <c r="G439" i="90" s="1"/>
  <c r="F438" i="90"/>
  <c r="G438" i="90" s="1"/>
  <c r="E435" i="90"/>
  <c r="D435" i="90"/>
  <c r="F433" i="90"/>
  <c r="G433" i="90" s="1"/>
  <c r="F431" i="90"/>
  <c r="G431" i="90" s="1"/>
  <c r="F430" i="90"/>
  <c r="G430" i="90" s="1"/>
  <c r="F429" i="90"/>
  <c r="G429" i="90" s="1"/>
  <c r="E425" i="90"/>
  <c r="D425" i="90"/>
  <c r="F423" i="90"/>
  <c r="G423" i="90" s="1"/>
  <c r="F422" i="90"/>
  <c r="G422" i="90" s="1"/>
  <c r="F418" i="90"/>
  <c r="G418" i="90" s="1"/>
  <c r="E413" i="90"/>
  <c r="D413" i="90"/>
  <c r="G412" i="90"/>
  <c r="F412" i="90"/>
  <c r="F411" i="90"/>
  <c r="G411" i="90" s="1"/>
  <c r="F409" i="90"/>
  <c r="G409" i="90" s="1"/>
  <c r="F408" i="90"/>
  <c r="G408" i="90" s="1"/>
  <c r="F407" i="90"/>
  <c r="G407" i="90" s="1"/>
  <c r="F406" i="90"/>
  <c r="G406" i="90" s="1"/>
  <c r="F404" i="90"/>
  <c r="G404" i="90" s="1"/>
  <c r="F402" i="90"/>
  <c r="G402" i="90" s="1"/>
  <c r="F400" i="90"/>
  <c r="G400" i="90" s="1"/>
  <c r="F397" i="90"/>
  <c r="G397" i="90" s="1"/>
  <c r="F396" i="90"/>
  <c r="G396" i="90" s="1"/>
  <c r="F395" i="90"/>
  <c r="G395" i="90" s="1"/>
  <c r="F394" i="90"/>
  <c r="G394" i="90" s="1"/>
  <c r="F393" i="90"/>
  <c r="G393" i="90" s="1"/>
  <c r="E392" i="90"/>
  <c r="E398" i="90" s="1"/>
  <c r="D392" i="90"/>
  <c r="F389" i="90"/>
  <c r="G389" i="90" s="1"/>
  <c r="F386" i="90"/>
  <c r="G386" i="90" s="1"/>
  <c r="E383" i="90"/>
  <c r="E391" i="90" s="1"/>
  <c r="D383" i="90"/>
  <c r="G382" i="90"/>
  <c r="F382" i="90"/>
  <c r="F381" i="90"/>
  <c r="G381" i="90" s="1"/>
  <c r="G380" i="90"/>
  <c r="F380" i="90"/>
  <c r="F379" i="90"/>
  <c r="G379" i="90" s="1"/>
  <c r="G378" i="90"/>
  <c r="F378" i="90"/>
  <c r="F376" i="90"/>
  <c r="G376" i="90" s="1"/>
  <c r="G375" i="90"/>
  <c r="F375" i="90"/>
  <c r="F374" i="90"/>
  <c r="G374" i="90" s="1"/>
  <c r="F373" i="90"/>
  <c r="G373" i="90" s="1"/>
  <c r="F368" i="90"/>
  <c r="G368" i="90" s="1"/>
  <c r="F367" i="90"/>
  <c r="G367" i="90" s="1"/>
  <c r="F366" i="90"/>
  <c r="G366" i="90" s="1"/>
  <c r="F365" i="90"/>
  <c r="G365" i="90" s="1"/>
  <c r="E362" i="90"/>
  <c r="D362" i="90"/>
  <c r="F360" i="90"/>
  <c r="G360" i="90" s="1"/>
  <c r="F358" i="90"/>
  <c r="G358" i="90" s="1"/>
  <c r="G357" i="90"/>
  <c r="F357" i="90"/>
  <c r="F356" i="90"/>
  <c r="G356" i="90" s="1"/>
  <c r="E352" i="90"/>
  <c r="D352" i="90"/>
  <c r="F350" i="90"/>
  <c r="G350" i="90" s="1"/>
  <c r="G349" i="90"/>
  <c r="F349" i="90"/>
  <c r="F345" i="90"/>
  <c r="G345" i="90" s="1"/>
  <c r="G340" i="90"/>
  <c r="E340" i="90"/>
  <c r="D340" i="90"/>
  <c r="F340" i="90" s="1"/>
  <c r="G339" i="90"/>
  <c r="F339" i="90"/>
  <c r="F338" i="90"/>
  <c r="G338" i="90" s="1"/>
  <c r="G336" i="90"/>
  <c r="F336" i="90"/>
  <c r="F335" i="90"/>
  <c r="G335" i="90" s="1"/>
  <c r="G334" i="90"/>
  <c r="F334" i="90"/>
  <c r="F333" i="90"/>
  <c r="G333" i="90" s="1"/>
  <c r="F331" i="90"/>
  <c r="G331" i="90" s="1"/>
  <c r="F329" i="90"/>
  <c r="G329" i="90" s="1"/>
  <c r="G327" i="90"/>
  <c r="F327" i="90"/>
  <c r="F324" i="90"/>
  <c r="G324" i="90" s="1"/>
  <c r="F323" i="90"/>
  <c r="G323" i="90" s="1"/>
  <c r="F322" i="90"/>
  <c r="G322" i="90" s="1"/>
  <c r="F321" i="90"/>
  <c r="G321" i="90" s="1"/>
  <c r="F320" i="90"/>
  <c r="G320" i="90" s="1"/>
  <c r="E319" i="90"/>
  <c r="E325" i="90" s="1"/>
  <c r="D319" i="90"/>
  <c r="D325" i="90" s="1"/>
  <c r="F316" i="90"/>
  <c r="G316" i="90" s="1"/>
  <c r="G313" i="90"/>
  <c r="F313" i="90"/>
  <c r="E310" i="90"/>
  <c r="E318" i="90" s="1"/>
  <c r="D310" i="90"/>
  <c r="D318" i="90" s="1"/>
  <c r="F309" i="90"/>
  <c r="G309" i="90" s="1"/>
  <c r="F308" i="90"/>
  <c r="G308" i="90" s="1"/>
  <c r="F307" i="90"/>
  <c r="G307" i="90" s="1"/>
  <c r="G306" i="90"/>
  <c r="F306" i="90"/>
  <c r="F305" i="90"/>
  <c r="G305" i="90" s="1"/>
  <c r="F303" i="90"/>
  <c r="G303" i="90" s="1"/>
  <c r="F302" i="90"/>
  <c r="G302" i="90" s="1"/>
  <c r="G301" i="90"/>
  <c r="F301" i="90"/>
  <c r="F300" i="90"/>
  <c r="G300" i="90" s="1"/>
  <c r="G295" i="90"/>
  <c r="F295" i="90"/>
  <c r="F294" i="90"/>
  <c r="G294" i="90" s="1"/>
  <c r="G293" i="90"/>
  <c r="F293" i="90"/>
  <c r="F292" i="90"/>
  <c r="G292" i="90" s="1"/>
  <c r="E289" i="90"/>
  <c r="D289" i="90"/>
  <c r="F287" i="90"/>
  <c r="G287" i="90" s="1"/>
  <c r="G285" i="90"/>
  <c r="F285" i="90"/>
  <c r="F284" i="90"/>
  <c r="G284" i="90" s="1"/>
  <c r="F283" i="90"/>
  <c r="G283" i="90" s="1"/>
  <c r="E279" i="90"/>
  <c r="D279" i="90"/>
  <c r="G277" i="90"/>
  <c r="F277" i="90"/>
  <c r="F276" i="90"/>
  <c r="G276" i="90" s="1"/>
  <c r="F272" i="90"/>
  <c r="G272" i="90" s="1"/>
  <c r="E267" i="90"/>
  <c r="D267" i="90"/>
  <c r="F266" i="90"/>
  <c r="G266" i="90" s="1"/>
  <c r="F265" i="90"/>
  <c r="G265" i="90" s="1"/>
  <c r="F263" i="90"/>
  <c r="G263" i="90" s="1"/>
  <c r="F262" i="90"/>
  <c r="G262" i="90" s="1"/>
  <c r="F261" i="90"/>
  <c r="G261" i="90" s="1"/>
  <c r="G260" i="90"/>
  <c r="F260" i="90"/>
  <c r="F258" i="90"/>
  <c r="G258" i="90" s="1"/>
  <c r="G256" i="90"/>
  <c r="F256" i="90"/>
  <c r="F254" i="90"/>
  <c r="G254" i="90" s="1"/>
  <c r="E252" i="90"/>
  <c r="F251" i="90"/>
  <c r="G251" i="90" s="1"/>
  <c r="F250" i="90"/>
  <c r="G250" i="90" s="1"/>
  <c r="F249" i="90"/>
  <c r="G249" i="90" s="1"/>
  <c r="F248" i="90"/>
  <c r="G248" i="90" s="1"/>
  <c r="F247" i="90"/>
  <c r="G247" i="90" s="1"/>
  <c r="E246" i="90"/>
  <c r="D246" i="90"/>
  <c r="G243" i="90"/>
  <c r="F243" i="90"/>
  <c r="F240" i="90"/>
  <c r="G240" i="90" s="1"/>
  <c r="E237" i="90"/>
  <c r="E245" i="90" s="1"/>
  <c r="D237" i="90"/>
  <c r="G236" i="90"/>
  <c r="F236" i="90"/>
  <c r="F235" i="90"/>
  <c r="G235" i="90" s="1"/>
  <c r="G234" i="90"/>
  <c r="F234" i="90"/>
  <c r="F233" i="90"/>
  <c r="G233" i="90" s="1"/>
  <c r="G232" i="90"/>
  <c r="F232" i="90"/>
  <c r="F230" i="90"/>
  <c r="G230" i="90" s="1"/>
  <c r="G229" i="90"/>
  <c r="F229" i="90"/>
  <c r="F228" i="90"/>
  <c r="G228" i="90" s="1"/>
  <c r="G227" i="90"/>
  <c r="F227" i="90"/>
  <c r="F221" i="90"/>
  <c r="G221" i="90" s="1"/>
  <c r="F220" i="90"/>
  <c r="G220" i="90" s="1"/>
  <c r="F219" i="90"/>
  <c r="G219" i="90" s="1"/>
  <c r="F218" i="90"/>
  <c r="G218" i="90" s="1"/>
  <c r="E215" i="90"/>
  <c r="D215" i="90"/>
  <c r="F213" i="90"/>
  <c r="G213" i="90" s="1"/>
  <c r="F211" i="90"/>
  <c r="G211" i="90" s="1"/>
  <c r="G210" i="90"/>
  <c r="F210" i="90"/>
  <c r="F209" i="90"/>
  <c r="G209" i="90" s="1"/>
  <c r="E205" i="90"/>
  <c r="D205" i="90"/>
  <c r="F203" i="90"/>
  <c r="G203" i="90" s="1"/>
  <c r="G202" i="90"/>
  <c r="F202" i="90"/>
  <c r="F198" i="90"/>
  <c r="G198" i="90" s="1"/>
  <c r="E193" i="90"/>
  <c r="D193" i="90"/>
  <c r="F193" i="90" s="1"/>
  <c r="G193" i="90" s="1"/>
  <c r="F192" i="90"/>
  <c r="G192" i="90" s="1"/>
  <c r="F191" i="90"/>
  <c r="G191" i="90" s="1"/>
  <c r="G189" i="90"/>
  <c r="F189" i="90"/>
  <c r="F188" i="90"/>
  <c r="G188" i="90" s="1"/>
  <c r="G187" i="90"/>
  <c r="F187" i="90"/>
  <c r="F186" i="90"/>
  <c r="G186" i="90" s="1"/>
  <c r="F184" i="90"/>
  <c r="G184" i="90" s="1"/>
  <c r="F182" i="90"/>
  <c r="G182" i="90" s="1"/>
  <c r="G180" i="90"/>
  <c r="F180" i="90"/>
  <c r="F177" i="90"/>
  <c r="G177" i="90" s="1"/>
  <c r="F176" i="90"/>
  <c r="G176" i="90" s="1"/>
  <c r="F175" i="90"/>
  <c r="G175" i="90" s="1"/>
  <c r="F174" i="90"/>
  <c r="G174" i="90" s="1"/>
  <c r="F173" i="90"/>
  <c r="G173" i="90" s="1"/>
  <c r="E172" i="90"/>
  <c r="E178" i="90" s="1"/>
  <c r="D172" i="90"/>
  <c r="D178" i="90" s="1"/>
  <c r="F169" i="90"/>
  <c r="G169" i="90" s="1"/>
  <c r="G166" i="90"/>
  <c r="F166" i="90"/>
  <c r="E163" i="90"/>
  <c r="E171" i="90" s="1"/>
  <c r="D163" i="90"/>
  <c r="D171" i="90" s="1"/>
  <c r="F162" i="90"/>
  <c r="G162" i="90" s="1"/>
  <c r="G161" i="90"/>
  <c r="F161" i="90"/>
  <c r="F160" i="90"/>
  <c r="G160" i="90" s="1"/>
  <c r="G159" i="90"/>
  <c r="F159" i="90"/>
  <c r="F158" i="90"/>
  <c r="G158" i="90" s="1"/>
  <c r="F156" i="90"/>
  <c r="G156" i="90" s="1"/>
  <c r="F155" i="90"/>
  <c r="G155" i="90" s="1"/>
  <c r="G154" i="90"/>
  <c r="F154" i="90"/>
  <c r="F153" i="90"/>
  <c r="G153" i="90" s="1"/>
  <c r="F147" i="90"/>
  <c r="G147" i="90" s="1"/>
  <c r="F146" i="90"/>
  <c r="G146" i="90" s="1"/>
  <c r="F145" i="90"/>
  <c r="G145" i="90" s="1"/>
  <c r="F144" i="90"/>
  <c r="G144" i="90" s="1"/>
  <c r="E141" i="90"/>
  <c r="D141" i="90"/>
  <c r="F139" i="90"/>
  <c r="G139" i="90" s="1"/>
  <c r="F137" i="90"/>
  <c r="G137" i="90" s="1"/>
  <c r="F136" i="90"/>
  <c r="G136" i="90" s="1"/>
  <c r="F135" i="90"/>
  <c r="G135" i="90" s="1"/>
  <c r="E131" i="90"/>
  <c r="D131" i="90"/>
  <c r="F131" i="90" s="1"/>
  <c r="G131" i="90" s="1"/>
  <c r="G129" i="90"/>
  <c r="F129" i="90"/>
  <c r="F128" i="90"/>
  <c r="G128" i="90" s="1"/>
  <c r="F124" i="90"/>
  <c r="G124" i="90" s="1"/>
  <c r="E119" i="90"/>
  <c r="D119" i="90"/>
  <c r="F118" i="90"/>
  <c r="G118" i="90" s="1"/>
  <c r="F117" i="90"/>
  <c r="G117" i="90" s="1"/>
  <c r="F115" i="90"/>
  <c r="G115" i="90" s="1"/>
  <c r="F114" i="90"/>
  <c r="G114" i="90" s="1"/>
  <c r="F113" i="90"/>
  <c r="G113" i="90" s="1"/>
  <c r="F112" i="90"/>
  <c r="G112" i="90" s="1"/>
  <c r="F110" i="90"/>
  <c r="G110" i="90" s="1"/>
  <c r="G108" i="90"/>
  <c r="F108" i="90"/>
  <c r="F106" i="90"/>
  <c r="G106" i="90" s="1"/>
  <c r="F103" i="90"/>
  <c r="G103" i="90" s="1"/>
  <c r="G102" i="90"/>
  <c r="F102" i="90"/>
  <c r="F101" i="90"/>
  <c r="G101" i="90" s="1"/>
  <c r="G100" i="90"/>
  <c r="F100" i="90"/>
  <c r="F99" i="90"/>
  <c r="G99" i="90" s="1"/>
  <c r="E98" i="90"/>
  <c r="E104" i="90" s="1"/>
  <c r="D98" i="90"/>
  <c r="G95" i="90"/>
  <c r="F95" i="90"/>
  <c r="F92" i="90"/>
  <c r="G92" i="90" s="1"/>
  <c r="E89" i="90"/>
  <c r="E97" i="90" s="1"/>
  <c r="D89" i="90"/>
  <c r="G88" i="90"/>
  <c r="F88" i="90"/>
  <c r="F87" i="90"/>
  <c r="G87" i="90" s="1"/>
  <c r="G86" i="90"/>
  <c r="F86" i="90"/>
  <c r="F85" i="90"/>
  <c r="G85" i="90" s="1"/>
  <c r="G84" i="90"/>
  <c r="F84" i="90"/>
  <c r="F82" i="90"/>
  <c r="G82" i="90" s="1"/>
  <c r="G81" i="90"/>
  <c r="F81" i="90"/>
  <c r="F80" i="90"/>
  <c r="G80" i="90" s="1"/>
  <c r="F79" i="90"/>
  <c r="G79" i="90" s="1"/>
  <c r="F72" i="90"/>
  <c r="G72" i="90" s="1"/>
  <c r="G71" i="90"/>
  <c r="F71" i="90"/>
  <c r="F70" i="90"/>
  <c r="G70" i="90" s="1"/>
  <c r="F69" i="90"/>
  <c r="G69" i="90" s="1"/>
  <c r="E66" i="90"/>
  <c r="D66" i="90"/>
  <c r="F64" i="90"/>
  <c r="G64" i="90" s="1"/>
  <c r="F62" i="90"/>
  <c r="G62" i="90" s="1"/>
  <c r="F61" i="90"/>
  <c r="G61" i="90" s="1"/>
  <c r="F60" i="90"/>
  <c r="G60" i="90" s="1"/>
  <c r="E56" i="90"/>
  <c r="D56" i="90"/>
  <c r="F54" i="90"/>
  <c r="G54" i="90" s="1"/>
  <c r="G53" i="90"/>
  <c r="F53" i="90"/>
  <c r="F49" i="90"/>
  <c r="G49" i="90" s="1"/>
  <c r="E44" i="90"/>
  <c r="D44" i="90"/>
  <c r="F44" i="90" s="1"/>
  <c r="G44" i="90" s="1"/>
  <c r="G43" i="90"/>
  <c r="F43" i="90"/>
  <c r="F42" i="90"/>
  <c r="G42" i="90" s="1"/>
  <c r="F40" i="90"/>
  <c r="G40" i="90" s="1"/>
  <c r="F39" i="90"/>
  <c r="G39" i="90" s="1"/>
  <c r="F38" i="90"/>
  <c r="G38" i="90" s="1"/>
  <c r="F37" i="90"/>
  <c r="G37" i="90" s="1"/>
  <c r="F35" i="90"/>
  <c r="G35" i="90" s="1"/>
  <c r="F33" i="90"/>
  <c r="G33" i="90" s="1"/>
  <c r="F31" i="90"/>
  <c r="G31" i="90" s="1"/>
  <c r="F28" i="90"/>
  <c r="G28" i="90" s="1"/>
  <c r="F27" i="90"/>
  <c r="G27" i="90" s="1"/>
  <c r="F26" i="90"/>
  <c r="G26" i="90" s="1"/>
  <c r="F25" i="90"/>
  <c r="G25" i="90" s="1"/>
  <c r="F24" i="90"/>
  <c r="G24" i="90" s="1"/>
  <c r="E23" i="90"/>
  <c r="E29" i="90" s="1"/>
  <c r="D23" i="90"/>
  <c r="F20" i="90"/>
  <c r="G20" i="90" s="1"/>
  <c r="F17" i="90"/>
  <c r="G17" i="90" s="1"/>
  <c r="E14" i="90"/>
  <c r="E22" i="90" s="1"/>
  <c r="D14" i="90"/>
  <c r="D22" i="90" s="1"/>
  <c r="F13" i="90"/>
  <c r="G13" i="90" s="1"/>
  <c r="F12" i="90"/>
  <c r="G12" i="90" s="1"/>
  <c r="G11" i="90"/>
  <c r="F11" i="90"/>
  <c r="F10" i="90"/>
  <c r="G10" i="90" s="1"/>
  <c r="G9" i="90"/>
  <c r="F9" i="90"/>
  <c r="F7" i="90"/>
  <c r="G7" i="90" s="1"/>
  <c r="F6" i="90"/>
  <c r="G6" i="90" s="1"/>
  <c r="F5" i="90"/>
  <c r="G5" i="90" s="1"/>
  <c r="F4" i="90"/>
  <c r="G4" i="90" s="1"/>
  <c r="E1318" i="89"/>
  <c r="D1318" i="89"/>
  <c r="E1317" i="89"/>
  <c r="D1317" i="89"/>
  <c r="E1316" i="89"/>
  <c r="D1316" i="89"/>
  <c r="E1315" i="89"/>
  <c r="D1315" i="89"/>
  <c r="E1310" i="89"/>
  <c r="D1310" i="89"/>
  <c r="E1308" i="89"/>
  <c r="D1308" i="89"/>
  <c r="E1307" i="89"/>
  <c r="D1307" i="89"/>
  <c r="E1306" i="89"/>
  <c r="D1306" i="89"/>
  <c r="E1300" i="89"/>
  <c r="D1300" i="89"/>
  <c r="F1299" i="89"/>
  <c r="G1299" i="89" s="1"/>
  <c r="E1299" i="89"/>
  <c r="D1299" i="89"/>
  <c r="E1295" i="89"/>
  <c r="D1295" i="89"/>
  <c r="E1289" i="89"/>
  <c r="D1289" i="89"/>
  <c r="E1288" i="89"/>
  <c r="D1288" i="89"/>
  <c r="E1286" i="89"/>
  <c r="D1286" i="89"/>
  <c r="E1285" i="89"/>
  <c r="D1285" i="89"/>
  <c r="E1284" i="89"/>
  <c r="D1284" i="89"/>
  <c r="E1283" i="89"/>
  <c r="D1283" i="89"/>
  <c r="E1281" i="89"/>
  <c r="D1281" i="89"/>
  <c r="E1279" i="89"/>
  <c r="D1279" i="89"/>
  <c r="E1277" i="89"/>
  <c r="D1277" i="89"/>
  <c r="E1274" i="89"/>
  <c r="D1274" i="89"/>
  <c r="E1273" i="89"/>
  <c r="D1273" i="89"/>
  <c r="E1272" i="89"/>
  <c r="D1272" i="89"/>
  <c r="E1271" i="89"/>
  <c r="D1271" i="89"/>
  <c r="E1270" i="89"/>
  <c r="D1270" i="89"/>
  <c r="F1267" i="89"/>
  <c r="G1267" i="89" s="1"/>
  <c r="F1266" i="89"/>
  <c r="G1266" i="89" s="1"/>
  <c r="F1265" i="89"/>
  <c r="G1265" i="89" s="1"/>
  <c r="E1263" i="89"/>
  <c r="D1263" i="89"/>
  <c r="F1263" i="89" s="1"/>
  <c r="G1263" i="89" s="1"/>
  <c r="E1259" i="89"/>
  <c r="D1259" i="89"/>
  <c r="E1258" i="89"/>
  <c r="D1258" i="89"/>
  <c r="E1257" i="89"/>
  <c r="D1257" i="89"/>
  <c r="E1256" i="89"/>
  <c r="D1256" i="89"/>
  <c r="F1256" i="89" s="1"/>
  <c r="G1256" i="89" s="1"/>
  <c r="E1255" i="89"/>
  <c r="D1255" i="89"/>
  <c r="F1255" i="89" s="1"/>
  <c r="G1255" i="89" s="1"/>
  <c r="E1253" i="89"/>
  <c r="D1253" i="89"/>
  <c r="E1252" i="89"/>
  <c r="D1252" i="89"/>
  <c r="F1252" i="89" s="1"/>
  <c r="G1252" i="89" s="1"/>
  <c r="E1251" i="89"/>
  <c r="D1251" i="89"/>
  <c r="E1250" i="89"/>
  <c r="D1250" i="89"/>
  <c r="F1245" i="89"/>
  <c r="G1245" i="89" s="1"/>
  <c r="F1244" i="89"/>
  <c r="G1244" i="89" s="1"/>
  <c r="F1243" i="89"/>
  <c r="G1243" i="89" s="1"/>
  <c r="F1242" i="89"/>
  <c r="G1242" i="89" s="1"/>
  <c r="E1239" i="89"/>
  <c r="D1239" i="89"/>
  <c r="F1237" i="89"/>
  <c r="G1237" i="89" s="1"/>
  <c r="F1235" i="89"/>
  <c r="G1235" i="89" s="1"/>
  <c r="F1234" i="89"/>
  <c r="G1234" i="89" s="1"/>
  <c r="F1233" i="89"/>
  <c r="G1233" i="89" s="1"/>
  <c r="E1229" i="89"/>
  <c r="D1229" i="89"/>
  <c r="F1227" i="89"/>
  <c r="G1227" i="89" s="1"/>
  <c r="F1226" i="89"/>
  <c r="G1226" i="89" s="1"/>
  <c r="F1222" i="89"/>
  <c r="G1222" i="89" s="1"/>
  <c r="E1217" i="89"/>
  <c r="F1217" i="89" s="1"/>
  <c r="G1217" i="89" s="1"/>
  <c r="D1217" i="89"/>
  <c r="F1216" i="89"/>
  <c r="G1216" i="89" s="1"/>
  <c r="F1215" i="89"/>
  <c r="G1215" i="89" s="1"/>
  <c r="F1213" i="89"/>
  <c r="G1213" i="89" s="1"/>
  <c r="F1212" i="89"/>
  <c r="G1212" i="89" s="1"/>
  <c r="F1211" i="89"/>
  <c r="G1211" i="89" s="1"/>
  <c r="F1210" i="89"/>
  <c r="G1210" i="89" s="1"/>
  <c r="F1208" i="89"/>
  <c r="G1208" i="89" s="1"/>
  <c r="G1206" i="89"/>
  <c r="F1206" i="89"/>
  <c r="F1204" i="89"/>
  <c r="G1204" i="89" s="1"/>
  <c r="D1202" i="89"/>
  <c r="F1201" i="89"/>
  <c r="G1201" i="89" s="1"/>
  <c r="F1200" i="89"/>
  <c r="G1200" i="89" s="1"/>
  <c r="G1199" i="89"/>
  <c r="F1199" i="89"/>
  <c r="F1198" i="89"/>
  <c r="G1198" i="89" s="1"/>
  <c r="F1197" i="89"/>
  <c r="G1197" i="89" s="1"/>
  <c r="E1196" i="89"/>
  <c r="D1196" i="89"/>
  <c r="F1193" i="89"/>
  <c r="G1193" i="89" s="1"/>
  <c r="F1190" i="89"/>
  <c r="G1190" i="89" s="1"/>
  <c r="E1187" i="89"/>
  <c r="D1187" i="89"/>
  <c r="D1195" i="89" s="1"/>
  <c r="F1186" i="89"/>
  <c r="G1186" i="89" s="1"/>
  <c r="G1185" i="89"/>
  <c r="F1185" i="89"/>
  <c r="F1184" i="89"/>
  <c r="G1184" i="89" s="1"/>
  <c r="F1183" i="89"/>
  <c r="G1183" i="89" s="1"/>
  <c r="F1182" i="89"/>
  <c r="G1182" i="89" s="1"/>
  <c r="F1180" i="89"/>
  <c r="G1180" i="89" s="1"/>
  <c r="F1179" i="89"/>
  <c r="G1179" i="89" s="1"/>
  <c r="F1178" i="89"/>
  <c r="G1178" i="89" s="1"/>
  <c r="F1177" i="89"/>
  <c r="G1177" i="89" s="1"/>
  <c r="F1171" i="89"/>
  <c r="G1171" i="89" s="1"/>
  <c r="F1170" i="89"/>
  <c r="G1170" i="89" s="1"/>
  <c r="F1169" i="89"/>
  <c r="G1169" i="89" s="1"/>
  <c r="F1168" i="89"/>
  <c r="G1168" i="89" s="1"/>
  <c r="E1165" i="89"/>
  <c r="D1165" i="89"/>
  <c r="F1163" i="89"/>
  <c r="G1163" i="89" s="1"/>
  <c r="F1161" i="89"/>
  <c r="G1161" i="89" s="1"/>
  <c r="F1160" i="89"/>
  <c r="G1160" i="89" s="1"/>
  <c r="F1159" i="89"/>
  <c r="G1159" i="89" s="1"/>
  <c r="E1155" i="89"/>
  <c r="D1155" i="89"/>
  <c r="F1153" i="89"/>
  <c r="G1153" i="89" s="1"/>
  <c r="F1152" i="89"/>
  <c r="G1152" i="89" s="1"/>
  <c r="G1148" i="89"/>
  <c r="F1148" i="89"/>
  <c r="E1143" i="89"/>
  <c r="D1143" i="89"/>
  <c r="F1142" i="89"/>
  <c r="G1142" i="89" s="1"/>
  <c r="F1141" i="89"/>
  <c r="G1141" i="89" s="1"/>
  <c r="F1139" i="89"/>
  <c r="G1139" i="89" s="1"/>
  <c r="F1138" i="89"/>
  <c r="G1138" i="89" s="1"/>
  <c r="F1137" i="89"/>
  <c r="G1137" i="89" s="1"/>
  <c r="F1136" i="89"/>
  <c r="G1136" i="89" s="1"/>
  <c r="F1134" i="89"/>
  <c r="G1134" i="89" s="1"/>
  <c r="F1132" i="89"/>
  <c r="G1132" i="89" s="1"/>
  <c r="F1130" i="89"/>
  <c r="G1130" i="89" s="1"/>
  <c r="F1127" i="89"/>
  <c r="G1127" i="89" s="1"/>
  <c r="F1126" i="89"/>
  <c r="G1126" i="89" s="1"/>
  <c r="F1125" i="89"/>
  <c r="G1125" i="89" s="1"/>
  <c r="F1124" i="89"/>
  <c r="G1124" i="89" s="1"/>
  <c r="F1123" i="89"/>
  <c r="G1123" i="89" s="1"/>
  <c r="E1122" i="89"/>
  <c r="E1128" i="89" s="1"/>
  <c r="D1122" i="89"/>
  <c r="D1128" i="89" s="1"/>
  <c r="F1119" i="89"/>
  <c r="G1119" i="89" s="1"/>
  <c r="F1116" i="89"/>
  <c r="G1116" i="89" s="1"/>
  <c r="E1113" i="89"/>
  <c r="E1121" i="89" s="1"/>
  <c r="D1113" i="89"/>
  <c r="D1121" i="89" s="1"/>
  <c r="F1112" i="89"/>
  <c r="G1112" i="89" s="1"/>
  <c r="G1111" i="89"/>
  <c r="F1111" i="89"/>
  <c r="F1110" i="89"/>
  <c r="G1110" i="89" s="1"/>
  <c r="F1109" i="89"/>
  <c r="G1109" i="89" s="1"/>
  <c r="F1108" i="89"/>
  <c r="G1108" i="89" s="1"/>
  <c r="F1106" i="89"/>
  <c r="G1106" i="89" s="1"/>
  <c r="F1105" i="89"/>
  <c r="G1105" i="89" s="1"/>
  <c r="F1104" i="89"/>
  <c r="G1104" i="89" s="1"/>
  <c r="F1103" i="89"/>
  <c r="G1103" i="89" s="1"/>
  <c r="F1098" i="89"/>
  <c r="G1098" i="89" s="1"/>
  <c r="F1097" i="89"/>
  <c r="G1097" i="89" s="1"/>
  <c r="F1096" i="89"/>
  <c r="G1096" i="89" s="1"/>
  <c r="F1095" i="89"/>
  <c r="G1095" i="89" s="1"/>
  <c r="E1092" i="89"/>
  <c r="D1092" i="89"/>
  <c r="F1092" i="89" s="1"/>
  <c r="G1092" i="89" s="1"/>
  <c r="G1090" i="89"/>
  <c r="F1090" i="89"/>
  <c r="F1088" i="89"/>
  <c r="G1088" i="89" s="1"/>
  <c r="F1087" i="89"/>
  <c r="G1087" i="89" s="1"/>
  <c r="F1086" i="89"/>
  <c r="G1086" i="89" s="1"/>
  <c r="E1082" i="89"/>
  <c r="D1082" i="89"/>
  <c r="F1082" i="89" s="1"/>
  <c r="G1082" i="89" s="1"/>
  <c r="G1080" i="89"/>
  <c r="F1080" i="89"/>
  <c r="F1079" i="89"/>
  <c r="G1079" i="89" s="1"/>
  <c r="F1075" i="89"/>
  <c r="G1075" i="89" s="1"/>
  <c r="E1070" i="89"/>
  <c r="D1070" i="89"/>
  <c r="F1070" i="89" s="1"/>
  <c r="G1070" i="89" s="1"/>
  <c r="F1069" i="89"/>
  <c r="G1069" i="89" s="1"/>
  <c r="F1068" i="89"/>
  <c r="G1068" i="89" s="1"/>
  <c r="F1066" i="89"/>
  <c r="G1066" i="89" s="1"/>
  <c r="F1065" i="89"/>
  <c r="G1065" i="89" s="1"/>
  <c r="F1064" i="89"/>
  <c r="G1064" i="89" s="1"/>
  <c r="F1063" i="89"/>
  <c r="G1063" i="89" s="1"/>
  <c r="F1061" i="89"/>
  <c r="G1061" i="89" s="1"/>
  <c r="F1059" i="89"/>
  <c r="G1059" i="89" s="1"/>
  <c r="F1057" i="89"/>
  <c r="G1057" i="89" s="1"/>
  <c r="F1054" i="89"/>
  <c r="G1054" i="89" s="1"/>
  <c r="F1053" i="89"/>
  <c r="G1053" i="89" s="1"/>
  <c r="F1052" i="89"/>
  <c r="G1052" i="89" s="1"/>
  <c r="F1051" i="89"/>
  <c r="G1051" i="89" s="1"/>
  <c r="F1050" i="89"/>
  <c r="G1050" i="89" s="1"/>
  <c r="E1049" i="89"/>
  <c r="E1055" i="89" s="1"/>
  <c r="D1049" i="89"/>
  <c r="F1046" i="89"/>
  <c r="G1046" i="89" s="1"/>
  <c r="F1043" i="89"/>
  <c r="G1043" i="89" s="1"/>
  <c r="E1040" i="89"/>
  <c r="E1048" i="89" s="1"/>
  <c r="D1040" i="89"/>
  <c r="F1039" i="89"/>
  <c r="G1039" i="89" s="1"/>
  <c r="F1038" i="89"/>
  <c r="G1038" i="89" s="1"/>
  <c r="F1037" i="89"/>
  <c r="G1037" i="89" s="1"/>
  <c r="G1036" i="89"/>
  <c r="F1036" i="89"/>
  <c r="F1035" i="89"/>
  <c r="G1035" i="89" s="1"/>
  <c r="F1033" i="89"/>
  <c r="G1033" i="89" s="1"/>
  <c r="F1032" i="89"/>
  <c r="G1032" i="89" s="1"/>
  <c r="F1031" i="89"/>
  <c r="G1031" i="89" s="1"/>
  <c r="F1030" i="89"/>
  <c r="G1030" i="89" s="1"/>
  <c r="F1025" i="89"/>
  <c r="G1025" i="89" s="1"/>
  <c r="F1024" i="89"/>
  <c r="G1024" i="89" s="1"/>
  <c r="F1023" i="89"/>
  <c r="G1023" i="89" s="1"/>
  <c r="F1022" i="89"/>
  <c r="G1022" i="89" s="1"/>
  <c r="E1019" i="89"/>
  <c r="D1019" i="89"/>
  <c r="F1017" i="89"/>
  <c r="G1017" i="89" s="1"/>
  <c r="F1015" i="89"/>
  <c r="G1015" i="89" s="1"/>
  <c r="G1014" i="89"/>
  <c r="F1014" i="89"/>
  <c r="F1013" i="89"/>
  <c r="G1013" i="89" s="1"/>
  <c r="E1009" i="89"/>
  <c r="D1009" i="89"/>
  <c r="F1007" i="89"/>
  <c r="G1007" i="89" s="1"/>
  <c r="F1006" i="89"/>
  <c r="G1006" i="89" s="1"/>
  <c r="F1002" i="89"/>
  <c r="G1002" i="89" s="1"/>
  <c r="E997" i="89"/>
  <c r="F997" i="89" s="1"/>
  <c r="G997" i="89" s="1"/>
  <c r="D997" i="89"/>
  <c r="F996" i="89"/>
  <c r="G996" i="89" s="1"/>
  <c r="F995" i="89"/>
  <c r="G995" i="89" s="1"/>
  <c r="F993" i="89"/>
  <c r="G993" i="89" s="1"/>
  <c r="F992" i="89"/>
  <c r="G992" i="89" s="1"/>
  <c r="F991" i="89"/>
  <c r="G991" i="89" s="1"/>
  <c r="F990" i="89"/>
  <c r="G990" i="89" s="1"/>
  <c r="F988" i="89"/>
  <c r="G988" i="89" s="1"/>
  <c r="F986" i="89"/>
  <c r="G986" i="89" s="1"/>
  <c r="F984" i="89"/>
  <c r="G984" i="89" s="1"/>
  <c r="F981" i="89"/>
  <c r="G981" i="89" s="1"/>
  <c r="F980" i="89"/>
  <c r="G980" i="89" s="1"/>
  <c r="F979" i="89"/>
  <c r="G979" i="89" s="1"/>
  <c r="F978" i="89"/>
  <c r="G978" i="89" s="1"/>
  <c r="F977" i="89"/>
  <c r="G977" i="89" s="1"/>
  <c r="E976" i="89"/>
  <c r="E982" i="89" s="1"/>
  <c r="D976" i="89"/>
  <c r="D982" i="89" s="1"/>
  <c r="F973" i="89"/>
  <c r="G973" i="89" s="1"/>
  <c r="F970" i="89"/>
  <c r="G970" i="89" s="1"/>
  <c r="E967" i="89"/>
  <c r="E975" i="89" s="1"/>
  <c r="E983" i="89" s="1"/>
  <c r="E989" i="89" s="1"/>
  <c r="E994" i="89" s="1"/>
  <c r="D967" i="89"/>
  <c r="D975" i="89" s="1"/>
  <c r="F966" i="89"/>
  <c r="G966" i="89" s="1"/>
  <c r="F965" i="89"/>
  <c r="G965" i="89" s="1"/>
  <c r="F964" i="89"/>
  <c r="G964" i="89" s="1"/>
  <c r="F963" i="89"/>
  <c r="G963" i="89" s="1"/>
  <c r="F962" i="89"/>
  <c r="G962" i="89" s="1"/>
  <c r="F960" i="89"/>
  <c r="G960" i="89" s="1"/>
  <c r="F959" i="89"/>
  <c r="G959" i="89" s="1"/>
  <c r="G958" i="89"/>
  <c r="F958" i="89"/>
  <c r="F957" i="89"/>
  <c r="G957" i="89" s="1"/>
  <c r="F952" i="89"/>
  <c r="G952" i="89" s="1"/>
  <c r="F951" i="89"/>
  <c r="G951" i="89" s="1"/>
  <c r="F950" i="89"/>
  <c r="G950" i="89" s="1"/>
  <c r="F949" i="89"/>
  <c r="G949" i="89" s="1"/>
  <c r="E946" i="89"/>
  <c r="D946" i="89"/>
  <c r="F944" i="89"/>
  <c r="G944" i="89" s="1"/>
  <c r="F942" i="89"/>
  <c r="G942" i="89" s="1"/>
  <c r="F941" i="89"/>
  <c r="G941" i="89" s="1"/>
  <c r="F940" i="89"/>
  <c r="G940" i="89" s="1"/>
  <c r="E936" i="89"/>
  <c r="D936" i="89"/>
  <c r="F936" i="89" s="1"/>
  <c r="G936" i="89" s="1"/>
  <c r="F934" i="89"/>
  <c r="G934" i="89" s="1"/>
  <c r="F933" i="89"/>
  <c r="G933" i="89" s="1"/>
  <c r="F929" i="89"/>
  <c r="G929" i="89" s="1"/>
  <c r="E924" i="89"/>
  <c r="D924" i="89"/>
  <c r="F923" i="89"/>
  <c r="G923" i="89" s="1"/>
  <c r="F922" i="89"/>
  <c r="G922" i="89" s="1"/>
  <c r="F920" i="89"/>
  <c r="G920" i="89" s="1"/>
  <c r="G919" i="89"/>
  <c r="F919" i="89"/>
  <c r="F918" i="89"/>
  <c r="G918" i="89" s="1"/>
  <c r="F917" i="89"/>
  <c r="G917" i="89" s="1"/>
  <c r="F915" i="89"/>
  <c r="G915" i="89" s="1"/>
  <c r="F913" i="89"/>
  <c r="G913" i="89" s="1"/>
  <c r="F911" i="89"/>
  <c r="G911" i="89" s="1"/>
  <c r="F908" i="89"/>
  <c r="G908" i="89" s="1"/>
  <c r="F907" i="89"/>
  <c r="G907" i="89" s="1"/>
  <c r="F906" i="89"/>
  <c r="G906" i="89" s="1"/>
  <c r="F905" i="89"/>
  <c r="G905" i="89" s="1"/>
  <c r="G904" i="89"/>
  <c r="F904" i="89"/>
  <c r="E903" i="89"/>
  <c r="D903" i="89"/>
  <c r="D909" i="89" s="1"/>
  <c r="F900" i="89"/>
  <c r="G900" i="89" s="1"/>
  <c r="F897" i="89"/>
  <c r="G897" i="89" s="1"/>
  <c r="E894" i="89"/>
  <c r="D894" i="89"/>
  <c r="D902" i="89" s="1"/>
  <c r="F893" i="89"/>
  <c r="G893" i="89" s="1"/>
  <c r="F892" i="89"/>
  <c r="G892" i="89" s="1"/>
  <c r="F891" i="89"/>
  <c r="G891" i="89" s="1"/>
  <c r="F890" i="89"/>
  <c r="G890" i="89" s="1"/>
  <c r="F889" i="89"/>
  <c r="G889" i="89" s="1"/>
  <c r="G887" i="89"/>
  <c r="F887" i="89"/>
  <c r="F886" i="89"/>
  <c r="G886" i="89" s="1"/>
  <c r="G885" i="89"/>
  <c r="F885" i="89"/>
  <c r="F884" i="89"/>
  <c r="G884" i="89" s="1"/>
  <c r="F879" i="89"/>
  <c r="G879" i="89" s="1"/>
  <c r="F878" i="89"/>
  <c r="G878" i="89" s="1"/>
  <c r="F877" i="89"/>
  <c r="G877" i="89" s="1"/>
  <c r="F876" i="89"/>
  <c r="G876" i="89" s="1"/>
  <c r="E873" i="89"/>
  <c r="D873" i="89"/>
  <c r="F871" i="89"/>
  <c r="G871" i="89" s="1"/>
  <c r="F869" i="89"/>
  <c r="G869" i="89" s="1"/>
  <c r="F868" i="89"/>
  <c r="G868" i="89" s="1"/>
  <c r="F867" i="89"/>
  <c r="G867" i="89" s="1"/>
  <c r="E863" i="89"/>
  <c r="D863" i="89"/>
  <c r="F863" i="89" s="1"/>
  <c r="G863" i="89" s="1"/>
  <c r="F861" i="89"/>
  <c r="G861" i="89" s="1"/>
  <c r="F860" i="89"/>
  <c r="G860" i="89" s="1"/>
  <c r="F856" i="89"/>
  <c r="G856" i="89" s="1"/>
  <c r="E851" i="89"/>
  <c r="D851" i="89"/>
  <c r="F850" i="89"/>
  <c r="G850" i="89" s="1"/>
  <c r="F849" i="89"/>
  <c r="G849" i="89" s="1"/>
  <c r="F847" i="89"/>
  <c r="G847" i="89" s="1"/>
  <c r="F846" i="89"/>
  <c r="G846" i="89" s="1"/>
  <c r="F845" i="89"/>
  <c r="G845" i="89" s="1"/>
  <c r="F844" i="89"/>
  <c r="G844" i="89" s="1"/>
  <c r="F842" i="89"/>
  <c r="G842" i="89" s="1"/>
  <c r="F840" i="89"/>
  <c r="G840" i="89" s="1"/>
  <c r="F838" i="89"/>
  <c r="G838" i="89" s="1"/>
  <c r="F835" i="89"/>
  <c r="G835" i="89" s="1"/>
  <c r="F834" i="89"/>
  <c r="G834" i="89" s="1"/>
  <c r="F833" i="89"/>
  <c r="G833" i="89" s="1"/>
  <c r="F832" i="89"/>
  <c r="G832" i="89" s="1"/>
  <c r="F831" i="89"/>
  <c r="G831" i="89" s="1"/>
  <c r="E830" i="89"/>
  <c r="E836" i="89" s="1"/>
  <c r="D830" i="89"/>
  <c r="F827" i="89"/>
  <c r="G827" i="89" s="1"/>
  <c r="F824" i="89"/>
  <c r="G824" i="89" s="1"/>
  <c r="E821" i="89"/>
  <c r="E829" i="89" s="1"/>
  <c r="E837" i="89" s="1"/>
  <c r="E843" i="89" s="1"/>
  <c r="E848" i="89" s="1"/>
  <c r="E852" i="89" s="1"/>
  <c r="D821" i="89"/>
  <c r="F820" i="89"/>
  <c r="G820" i="89" s="1"/>
  <c r="F819" i="89"/>
  <c r="G819" i="89" s="1"/>
  <c r="F818" i="89"/>
  <c r="G818" i="89" s="1"/>
  <c r="G817" i="89"/>
  <c r="F817" i="89"/>
  <c r="F816" i="89"/>
  <c r="G816" i="89" s="1"/>
  <c r="F814" i="89"/>
  <c r="G814" i="89" s="1"/>
  <c r="F813" i="89"/>
  <c r="G813" i="89" s="1"/>
  <c r="F812" i="89"/>
  <c r="G812" i="89" s="1"/>
  <c r="F811" i="89"/>
  <c r="G811" i="89" s="1"/>
  <c r="F806" i="89"/>
  <c r="G806" i="89" s="1"/>
  <c r="F805" i="89"/>
  <c r="G805" i="89" s="1"/>
  <c r="F804" i="89"/>
  <c r="G804" i="89" s="1"/>
  <c r="F803" i="89"/>
  <c r="G803" i="89" s="1"/>
  <c r="E800" i="89"/>
  <c r="D800" i="89"/>
  <c r="F800" i="89" s="1"/>
  <c r="G800" i="89" s="1"/>
  <c r="F798" i="89"/>
  <c r="G798" i="89" s="1"/>
  <c r="F796" i="89"/>
  <c r="G796" i="89" s="1"/>
  <c r="F795" i="89"/>
  <c r="G795" i="89" s="1"/>
  <c r="F794" i="89"/>
  <c r="G794" i="89" s="1"/>
  <c r="E790" i="89"/>
  <c r="D790" i="89"/>
  <c r="F788" i="89"/>
  <c r="G788" i="89" s="1"/>
  <c r="F787" i="89"/>
  <c r="G787" i="89" s="1"/>
  <c r="F783" i="89"/>
  <c r="G783" i="89" s="1"/>
  <c r="E778" i="89"/>
  <c r="D778" i="89"/>
  <c r="F778" i="89" s="1"/>
  <c r="G778" i="89" s="1"/>
  <c r="F777" i="89"/>
  <c r="G777" i="89" s="1"/>
  <c r="F776" i="89"/>
  <c r="G776" i="89" s="1"/>
  <c r="F774" i="89"/>
  <c r="G774" i="89" s="1"/>
  <c r="F773" i="89"/>
  <c r="G773" i="89" s="1"/>
  <c r="F772" i="89"/>
  <c r="G772" i="89" s="1"/>
  <c r="F771" i="89"/>
  <c r="G771" i="89" s="1"/>
  <c r="F769" i="89"/>
  <c r="G769" i="89" s="1"/>
  <c r="F767" i="89"/>
  <c r="G767" i="89" s="1"/>
  <c r="F765" i="89"/>
  <c r="G765" i="89" s="1"/>
  <c r="F762" i="89"/>
  <c r="G762" i="89" s="1"/>
  <c r="F761" i="89"/>
  <c r="G761" i="89" s="1"/>
  <c r="G760" i="89"/>
  <c r="F760" i="89"/>
  <c r="F759" i="89"/>
  <c r="G759" i="89" s="1"/>
  <c r="F758" i="89"/>
  <c r="G758" i="89" s="1"/>
  <c r="E757" i="89"/>
  <c r="E763" i="89" s="1"/>
  <c r="D757" i="89"/>
  <c r="F754" i="89"/>
  <c r="G754" i="89" s="1"/>
  <c r="G751" i="89"/>
  <c r="F751" i="89"/>
  <c r="E748" i="89"/>
  <c r="E756" i="89" s="1"/>
  <c r="D748" i="89"/>
  <c r="F747" i="89"/>
  <c r="G747" i="89" s="1"/>
  <c r="F746" i="89"/>
  <c r="G746" i="89" s="1"/>
  <c r="F745" i="89"/>
  <c r="G745" i="89" s="1"/>
  <c r="F744" i="89"/>
  <c r="G744" i="89" s="1"/>
  <c r="F743" i="89"/>
  <c r="G743" i="89" s="1"/>
  <c r="F741" i="89"/>
  <c r="G741" i="89" s="1"/>
  <c r="F740" i="89"/>
  <c r="G740" i="89" s="1"/>
  <c r="F739" i="89"/>
  <c r="G739" i="89" s="1"/>
  <c r="F738" i="89"/>
  <c r="G738" i="89" s="1"/>
  <c r="F733" i="89"/>
  <c r="G733" i="89" s="1"/>
  <c r="F732" i="89"/>
  <c r="G732" i="89" s="1"/>
  <c r="F731" i="89"/>
  <c r="G731" i="89" s="1"/>
  <c r="F730" i="89"/>
  <c r="G730" i="89" s="1"/>
  <c r="E727" i="89"/>
  <c r="D727" i="89"/>
  <c r="G725" i="89"/>
  <c r="F725" i="89"/>
  <c r="F723" i="89"/>
  <c r="G723" i="89" s="1"/>
  <c r="F722" i="89"/>
  <c r="G722" i="89" s="1"/>
  <c r="F721" i="89"/>
  <c r="G721" i="89" s="1"/>
  <c r="E717" i="89"/>
  <c r="D717" i="89"/>
  <c r="F715" i="89"/>
  <c r="G715" i="89" s="1"/>
  <c r="F714" i="89"/>
  <c r="G714" i="89" s="1"/>
  <c r="F710" i="89"/>
  <c r="G710" i="89" s="1"/>
  <c r="E705" i="89"/>
  <c r="D705" i="89"/>
  <c r="F704" i="89"/>
  <c r="G704" i="89" s="1"/>
  <c r="F703" i="89"/>
  <c r="G703" i="89" s="1"/>
  <c r="F701" i="89"/>
  <c r="G701" i="89" s="1"/>
  <c r="F700" i="89"/>
  <c r="G700" i="89" s="1"/>
  <c r="F699" i="89"/>
  <c r="G699" i="89" s="1"/>
  <c r="F698" i="89"/>
  <c r="G698" i="89" s="1"/>
  <c r="F696" i="89"/>
  <c r="G696" i="89" s="1"/>
  <c r="F694" i="89"/>
  <c r="G694" i="89" s="1"/>
  <c r="F692" i="89"/>
  <c r="G692" i="89" s="1"/>
  <c r="F689" i="89"/>
  <c r="G689" i="89" s="1"/>
  <c r="F688" i="89"/>
  <c r="G688" i="89" s="1"/>
  <c r="F687" i="89"/>
  <c r="G687" i="89" s="1"/>
  <c r="F686" i="89"/>
  <c r="G686" i="89" s="1"/>
  <c r="F685" i="89"/>
  <c r="G685" i="89" s="1"/>
  <c r="E684" i="89"/>
  <c r="E690" i="89" s="1"/>
  <c r="D684" i="89"/>
  <c r="F681" i="89"/>
  <c r="G681" i="89" s="1"/>
  <c r="F678" i="89"/>
  <c r="G678" i="89" s="1"/>
  <c r="E675" i="89"/>
  <c r="E683" i="89" s="1"/>
  <c r="D675" i="89"/>
  <c r="D683" i="89" s="1"/>
  <c r="F674" i="89"/>
  <c r="G674" i="89" s="1"/>
  <c r="G673" i="89"/>
  <c r="F673" i="89"/>
  <c r="F672" i="89"/>
  <c r="G672" i="89" s="1"/>
  <c r="F671" i="89"/>
  <c r="G671" i="89" s="1"/>
  <c r="F670" i="89"/>
  <c r="G670" i="89" s="1"/>
  <c r="F668" i="89"/>
  <c r="G668" i="89" s="1"/>
  <c r="F667" i="89"/>
  <c r="G667" i="89" s="1"/>
  <c r="F666" i="89"/>
  <c r="G666" i="89" s="1"/>
  <c r="F665" i="89"/>
  <c r="G665" i="89" s="1"/>
  <c r="F660" i="89"/>
  <c r="G660" i="89" s="1"/>
  <c r="F659" i="89"/>
  <c r="G659" i="89" s="1"/>
  <c r="F658" i="89"/>
  <c r="G658" i="89" s="1"/>
  <c r="F657" i="89"/>
  <c r="G657" i="89" s="1"/>
  <c r="E654" i="89"/>
  <c r="D654" i="89"/>
  <c r="F652" i="89"/>
  <c r="G652" i="89" s="1"/>
  <c r="F650" i="89"/>
  <c r="G650" i="89" s="1"/>
  <c r="F649" i="89"/>
  <c r="G649" i="89" s="1"/>
  <c r="F648" i="89"/>
  <c r="G648" i="89" s="1"/>
  <c r="E644" i="89"/>
  <c r="D644" i="89"/>
  <c r="F642" i="89"/>
  <c r="G642" i="89" s="1"/>
  <c r="F641" i="89"/>
  <c r="G641" i="89" s="1"/>
  <c r="F637" i="89"/>
  <c r="G637" i="89" s="1"/>
  <c r="E632" i="89"/>
  <c r="D632" i="89"/>
  <c r="F631" i="89"/>
  <c r="G631" i="89" s="1"/>
  <c r="F630" i="89"/>
  <c r="G630" i="89" s="1"/>
  <c r="F628" i="89"/>
  <c r="G628" i="89" s="1"/>
  <c r="F627" i="89"/>
  <c r="G627" i="89" s="1"/>
  <c r="F626" i="89"/>
  <c r="G626" i="89" s="1"/>
  <c r="F625" i="89"/>
  <c r="G625" i="89" s="1"/>
  <c r="G623" i="89"/>
  <c r="F623" i="89"/>
  <c r="F621" i="89"/>
  <c r="G621" i="89" s="1"/>
  <c r="F619" i="89"/>
  <c r="G619" i="89" s="1"/>
  <c r="F616" i="89"/>
  <c r="G616" i="89" s="1"/>
  <c r="F615" i="89"/>
  <c r="G615" i="89" s="1"/>
  <c r="F614" i="89"/>
  <c r="G614" i="89" s="1"/>
  <c r="F613" i="89"/>
  <c r="G613" i="89" s="1"/>
  <c r="F612" i="89"/>
  <c r="G612" i="89" s="1"/>
  <c r="E611" i="89"/>
  <c r="E617" i="89" s="1"/>
  <c r="D611" i="89"/>
  <c r="F608" i="89"/>
  <c r="G608" i="89" s="1"/>
  <c r="F605" i="89"/>
  <c r="G605" i="89" s="1"/>
  <c r="E602" i="89"/>
  <c r="E610" i="89" s="1"/>
  <c r="D602" i="89"/>
  <c r="D610" i="89" s="1"/>
  <c r="F601" i="89"/>
  <c r="G601" i="89" s="1"/>
  <c r="F600" i="89"/>
  <c r="G600" i="89" s="1"/>
  <c r="F599" i="89"/>
  <c r="G599" i="89" s="1"/>
  <c r="F598" i="89"/>
  <c r="G598" i="89" s="1"/>
  <c r="F597" i="89"/>
  <c r="G597" i="89" s="1"/>
  <c r="F595" i="89"/>
  <c r="G595" i="89" s="1"/>
  <c r="F594" i="89"/>
  <c r="G594" i="89" s="1"/>
  <c r="F593" i="89"/>
  <c r="G593" i="89" s="1"/>
  <c r="F592" i="89"/>
  <c r="G592" i="89" s="1"/>
  <c r="F587" i="89"/>
  <c r="G587" i="89" s="1"/>
  <c r="F586" i="89"/>
  <c r="G586" i="89" s="1"/>
  <c r="F585" i="89"/>
  <c r="G585" i="89" s="1"/>
  <c r="F584" i="89"/>
  <c r="G584" i="89" s="1"/>
  <c r="E581" i="89"/>
  <c r="D581" i="89"/>
  <c r="F579" i="89"/>
  <c r="G579" i="89" s="1"/>
  <c r="F577" i="89"/>
  <c r="G577" i="89" s="1"/>
  <c r="F576" i="89"/>
  <c r="G576" i="89" s="1"/>
  <c r="F575" i="89"/>
  <c r="G575" i="89" s="1"/>
  <c r="E571" i="89"/>
  <c r="D571" i="89"/>
  <c r="F569" i="89"/>
  <c r="G569" i="89" s="1"/>
  <c r="F568" i="89"/>
  <c r="G568" i="89" s="1"/>
  <c r="F564" i="89"/>
  <c r="G564" i="89" s="1"/>
  <c r="E559" i="89"/>
  <c r="D559" i="89"/>
  <c r="F559" i="89" s="1"/>
  <c r="G559" i="89" s="1"/>
  <c r="F558" i="89"/>
  <c r="G558" i="89" s="1"/>
  <c r="F557" i="89"/>
  <c r="G557" i="89" s="1"/>
  <c r="F555" i="89"/>
  <c r="G555" i="89" s="1"/>
  <c r="F554" i="89"/>
  <c r="G554" i="89" s="1"/>
  <c r="F553" i="89"/>
  <c r="G553" i="89" s="1"/>
  <c r="F552" i="89"/>
  <c r="G552" i="89" s="1"/>
  <c r="F550" i="89"/>
  <c r="G550" i="89" s="1"/>
  <c r="F548" i="89"/>
  <c r="G548" i="89" s="1"/>
  <c r="F546" i="89"/>
  <c r="G546" i="89" s="1"/>
  <c r="D544" i="89"/>
  <c r="F543" i="89"/>
  <c r="G543" i="89" s="1"/>
  <c r="F542" i="89"/>
  <c r="G542" i="89" s="1"/>
  <c r="F541" i="89"/>
  <c r="G541" i="89" s="1"/>
  <c r="F540" i="89"/>
  <c r="G540" i="89" s="1"/>
  <c r="F539" i="89"/>
  <c r="G539" i="89" s="1"/>
  <c r="E538" i="89"/>
  <c r="E544" i="89" s="1"/>
  <c r="D538" i="89"/>
  <c r="F535" i="89"/>
  <c r="G535" i="89" s="1"/>
  <c r="F532" i="89"/>
  <c r="G532" i="89" s="1"/>
  <c r="F529" i="89"/>
  <c r="G529" i="89" s="1"/>
  <c r="E529" i="89"/>
  <c r="E537" i="89" s="1"/>
  <c r="D529" i="89"/>
  <c r="D537" i="89" s="1"/>
  <c r="D545" i="89" s="1"/>
  <c r="F528" i="89"/>
  <c r="G528" i="89" s="1"/>
  <c r="F527" i="89"/>
  <c r="G527" i="89" s="1"/>
  <c r="F526" i="89"/>
  <c r="G526" i="89" s="1"/>
  <c r="F525" i="89"/>
  <c r="G525" i="89" s="1"/>
  <c r="F524" i="89"/>
  <c r="G524" i="89" s="1"/>
  <c r="F522" i="89"/>
  <c r="G522" i="89" s="1"/>
  <c r="F521" i="89"/>
  <c r="G521" i="89" s="1"/>
  <c r="F520" i="89"/>
  <c r="G520" i="89" s="1"/>
  <c r="F519" i="89"/>
  <c r="G519" i="89" s="1"/>
  <c r="F514" i="89"/>
  <c r="G514" i="89" s="1"/>
  <c r="F513" i="89"/>
  <c r="G513" i="89" s="1"/>
  <c r="F512" i="89"/>
  <c r="G512" i="89" s="1"/>
  <c r="F511" i="89"/>
  <c r="G511" i="89" s="1"/>
  <c r="E508" i="89"/>
  <c r="D508" i="89"/>
  <c r="F508" i="89" s="1"/>
  <c r="G508" i="89" s="1"/>
  <c r="F506" i="89"/>
  <c r="G506" i="89" s="1"/>
  <c r="F504" i="89"/>
  <c r="G504" i="89" s="1"/>
  <c r="F503" i="89"/>
  <c r="G503" i="89" s="1"/>
  <c r="F502" i="89"/>
  <c r="G502" i="89" s="1"/>
  <c r="E498" i="89"/>
  <c r="D498" i="89"/>
  <c r="F498" i="89" s="1"/>
  <c r="G498" i="89" s="1"/>
  <c r="F496" i="89"/>
  <c r="G496" i="89" s="1"/>
  <c r="F495" i="89"/>
  <c r="G495" i="89" s="1"/>
  <c r="F491" i="89"/>
  <c r="G491" i="89" s="1"/>
  <c r="E486" i="89"/>
  <c r="D486" i="89"/>
  <c r="F485" i="89"/>
  <c r="G485" i="89" s="1"/>
  <c r="F484" i="89"/>
  <c r="G484" i="89" s="1"/>
  <c r="F482" i="89"/>
  <c r="G482" i="89" s="1"/>
  <c r="F481" i="89"/>
  <c r="G481" i="89" s="1"/>
  <c r="F480" i="89"/>
  <c r="G480" i="89" s="1"/>
  <c r="F479" i="89"/>
  <c r="G479" i="89" s="1"/>
  <c r="F477" i="89"/>
  <c r="G477" i="89" s="1"/>
  <c r="F475" i="89"/>
  <c r="G475" i="89" s="1"/>
  <c r="F473" i="89"/>
  <c r="G473" i="89" s="1"/>
  <c r="F470" i="89"/>
  <c r="G470" i="89" s="1"/>
  <c r="F469" i="89"/>
  <c r="G469" i="89" s="1"/>
  <c r="F468" i="89"/>
  <c r="G468" i="89" s="1"/>
  <c r="F467" i="89"/>
  <c r="G467" i="89" s="1"/>
  <c r="F466" i="89"/>
  <c r="G466" i="89" s="1"/>
  <c r="E465" i="89"/>
  <c r="E471" i="89" s="1"/>
  <c r="D465" i="89"/>
  <c r="D471" i="89" s="1"/>
  <c r="F462" i="89"/>
  <c r="G462" i="89" s="1"/>
  <c r="F459" i="89"/>
  <c r="G459" i="89" s="1"/>
  <c r="E456" i="89"/>
  <c r="E464" i="89" s="1"/>
  <c r="E472" i="89" s="1"/>
  <c r="E478" i="89" s="1"/>
  <c r="E483" i="89" s="1"/>
  <c r="E487" i="89" s="1"/>
  <c r="D456" i="89"/>
  <c r="G455" i="89"/>
  <c r="F455" i="89"/>
  <c r="F454" i="89"/>
  <c r="G454" i="89" s="1"/>
  <c r="G453" i="89"/>
  <c r="F453" i="89"/>
  <c r="F452" i="89"/>
  <c r="G452" i="89" s="1"/>
  <c r="F451" i="89"/>
  <c r="G451" i="89" s="1"/>
  <c r="F449" i="89"/>
  <c r="G449" i="89" s="1"/>
  <c r="F448" i="89"/>
  <c r="G448" i="89" s="1"/>
  <c r="F447" i="89"/>
  <c r="G447" i="89" s="1"/>
  <c r="F446" i="89"/>
  <c r="G446" i="89" s="1"/>
  <c r="F441" i="89"/>
  <c r="G441" i="89" s="1"/>
  <c r="F440" i="89"/>
  <c r="G440" i="89" s="1"/>
  <c r="F439" i="89"/>
  <c r="G439" i="89" s="1"/>
  <c r="F438" i="89"/>
  <c r="G438" i="89" s="1"/>
  <c r="E435" i="89"/>
  <c r="D435" i="89"/>
  <c r="F433" i="89"/>
  <c r="G433" i="89" s="1"/>
  <c r="F431" i="89"/>
  <c r="G431" i="89" s="1"/>
  <c r="F430" i="89"/>
  <c r="G430" i="89" s="1"/>
  <c r="F429" i="89"/>
  <c r="G429" i="89" s="1"/>
  <c r="E425" i="89"/>
  <c r="D425" i="89"/>
  <c r="F423" i="89"/>
  <c r="G423" i="89" s="1"/>
  <c r="F422" i="89"/>
  <c r="G422" i="89" s="1"/>
  <c r="F418" i="89"/>
  <c r="G418" i="89" s="1"/>
  <c r="E413" i="89"/>
  <c r="D413" i="89"/>
  <c r="F412" i="89"/>
  <c r="G412" i="89" s="1"/>
  <c r="F411" i="89"/>
  <c r="G411" i="89" s="1"/>
  <c r="F409" i="89"/>
  <c r="G409" i="89" s="1"/>
  <c r="F408" i="89"/>
  <c r="G408" i="89" s="1"/>
  <c r="G407" i="89"/>
  <c r="F407" i="89"/>
  <c r="F406" i="89"/>
  <c r="G406" i="89" s="1"/>
  <c r="F404" i="89"/>
  <c r="G404" i="89" s="1"/>
  <c r="F402" i="89"/>
  <c r="G402" i="89" s="1"/>
  <c r="F400" i="89"/>
  <c r="G400" i="89" s="1"/>
  <c r="F397" i="89"/>
  <c r="G397" i="89" s="1"/>
  <c r="F396" i="89"/>
  <c r="G396" i="89" s="1"/>
  <c r="F395" i="89"/>
  <c r="G395" i="89" s="1"/>
  <c r="F394" i="89"/>
  <c r="G394" i="89" s="1"/>
  <c r="F393" i="89"/>
  <c r="G393" i="89" s="1"/>
  <c r="E392" i="89"/>
  <c r="D392" i="89"/>
  <c r="D398" i="89" s="1"/>
  <c r="F389" i="89"/>
  <c r="G389" i="89" s="1"/>
  <c r="F386" i="89"/>
  <c r="G386" i="89" s="1"/>
  <c r="E383" i="89"/>
  <c r="E391" i="89" s="1"/>
  <c r="D383" i="89"/>
  <c r="F382" i="89"/>
  <c r="G382" i="89" s="1"/>
  <c r="F381" i="89"/>
  <c r="G381" i="89" s="1"/>
  <c r="F380" i="89"/>
  <c r="G380" i="89" s="1"/>
  <c r="F379" i="89"/>
  <c r="G379" i="89" s="1"/>
  <c r="G378" i="89"/>
  <c r="F378" i="89"/>
  <c r="F376" i="89"/>
  <c r="G376" i="89" s="1"/>
  <c r="G375" i="89"/>
  <c r="F375" i="89"/>
  <c r="F374" i="89"/>
  <c r="G374" i="89" s="1"/>
  <c r="F373" i="89"/>
  <c r="G373" i="89" s="1"/>
  <c r="F368" i="89"/>
  <c r="G368" i="89" s="1"/>
  <c r="F367" i="89"/>
  <c r="G367" i="89" s="1"/>
  <c r="F366" i="89"/>
  <c r="G366" i="89" s="1"/>
  <c r="F365" i="89"/>
  <c r="G365" i="89" s="1"/>
  <c r="E362" i="89"/>
  <c r="D362" i="89"/>
  <c r="F360" i="89"/>
  <c r="G360" i="89" s="1"/>
  <c r="F358" i="89"/>
  <c r="G358" i="89" s="1"/>
  <c r="F357" i="89"/>
  <c r="G357" i="89" s="1"/>
  <c r="F356" i="89"/>
  <c r="G356" i="89" s="1"/>
  <c r="E352" i="89"/>
  <c r="D352" i="89"/>
  <c r="F350" i="89"/>
  <c r="G350" i="89" s="1"/>
  <c r="F349" i="89"/>
  <c r="G349" i="89" s="1"/>
  <c r="F345" i="89"/>
  <c r="G345" i="89" s="1"/>
  <c r="E340" i="89"/>
  <c r="D340" i="89"/>
  <c r="F339" i="89"/>
  <c r="G339" i="89" s="1"/>
  <c r="F338" i="89"/>
  <c r="G338" i="89" s="1"/>
  <c r="F336" i="89"/>
  <c r="G336" i="89" s="1"/>
  <c r="F335" i="89"/>
  <c r="G335" i="89" s="1"/>
  <c r="F334" i="89"/>
  <c r="G334" i="89" s="1"/>
  <c r="F333" i="89"/>
  <c r="G333" i="89" s="1"/>
  <c r="F331" i="89"/>
  <c r="G331" i="89" s="1"/>
  <c r="F329" i="89"/>
  <c r="G329" i="89" s="1"/>
  <c r="F327" i="89"/>
  <c r="G327" i="89" s="1"/>
  <c r="F324" i="89"/>
  <c r="G324" i="89" s="1"/>
  <c r="F323" i="89"/>
  <c r="G323" i="89" s="1"/>
  <c r="F322" i="89"/>
  <c r="G322" i="89" s="1"/>
  <c r="F321" i="89"/>
  <c r="G321" i="89" s="1"/>
  <c r="F320" i="89"/>
  <c r="G320" i="89" s="1"/>
  <c r="E319" i="89"/>
  <c r="E325" i="89" s="1"/>
  <c r="D319" i="89"/>
  <c r="D325" i="89" s="1"/>
  <c r="F316" i="89"/>
  <c r="G316" i="89" s="1"/>
  <c r="F313" i="89"/>
  <c r="G313" i="89" s="1"/>
  <c r="E310" i="89"/>
  <c r="E318" i="89" s="1"/>
  <c r="D310" i="89"/>
  <c r="F309" i="89"/>
  <c r="G309" i="89" s="1"/>
  <c r="F308" i="89"/>
  <c r="G308" i="89" s="1"/>
  <c r="G307" i="89"/>
  <c r="F307" i="89"/>
  <c r="F306" i="89"/>
  <c r="G306" i="89" s="1"/>
  <c r="F305" i="89"/>
  <c r="G305" i="89" s="1"/>
  <c r="F303" i="89"/>
  <c r="G303" i="89" s="1"/>
  <c r="F302" i="89"/>
  <c r="G302" i="89" s="1"/>
  <c r="F301" i="89"/>
  <c r="G301" i="89" s="1"/>
  <c r="F300" i="89"/>
  <c r="G300" i="89" s="1"/>
  <c r="F295" i="89"/>
  <c r="G295" i="89" s="1"/>
  <c r="F294" i="89"/>
  <c r="G294" i="89" s="1"/>
  <c r="F293" i="89"/>
  <c r="G293" i="89" s="1"/>
  <c r="F292" i="89"/>
  <c r="G292" i="89" s="1"/>
  <c r="E289" i="89"/>
  <c r="D289" i="89"/>
  <c r="F287" i="89"/>
  <c r="G287" i="89" s="1"/>
  <c r="F285" i="89"/>
  <c r="G285" i="89" s="1"/>
  <c r="F284" i="89"/>
  <c r="G284" i="89" s="1"/>
  <c r="F283" i="89"/>
  <c r="G283" i="89" s="1"/>
  <c r="E279" i="89"/>
  <c r="D279" i="89"/>
  <c r="F277" i="89"/>
  <c r="G277" i="89" s="1"/>
  <c r="G276" i="89"/>
  <c r="F276" i="89"/>
  <c r="F272" i="89"/>
  <c r="G272" i="89" s="1"/>
  <c r="E267" i="89"/>
  <c r="D267" i="89"/>
  <c r="F267" i="89" s="1"/>
  <c r="G267" i="89" s="1"/>
  <c r="F266" i="89"/>
  <c r="G266" i="89" s="1"/>
  <c r="F265" i="89"/>
  <c r="G265" i="89" s="1"/>
  <c r="F263" i="89"/>
  <c r="G263" i="89" s="1"/>
  <c r="F262" i="89"/>
  <c r="G262" i="89" s="1"/>
  <c r="G261" i="89"/>
  <c r="F261" i="89"/>
  <c r="F260" i="89"/>
  <c r="G260" i="89" s="1"/>
  <c r="F258" i="89"/>
  <c r="G258" i="89" s="1"/>
  <c r="G256" i="89"/>
  <c r="F256" i="89"/>
  <c r="F254" i="89"/>
  <c r="G254" i="89" s="1"/>
  <c r="F251" i="89"/>
  <c r="G251" i="89" s="1"/>
  <c r="G250" i="89"/>
  <c r="F250" i="89"/>
  <c r="F249" i="89"/>
  <c r="G249" i="89" s="1"/>
  <c r="F248" i="89"/>
  <c r="G248" i="89" s="1"/>
  <c r="F247" i="89"/>
  <c r="G247" i="89" s="1"/>
  <c r="E246" i="89"/>
  <c r="E252" i="89" s="1"/>
  <c r="D246" i="89"/>
  <c r="F243" i="89"/>
  <c r="G243" i="89" s="1"/>
  <c r="F240" i="89"/>
  <c r="G240" i="89" s="1"/>
  <c r="E237" i="89"/>
  <c r="E245" i="89" s="1"/>
  <c r="E253" i="89" s="1"/>
  <c r="E259" i="89" s="1"/>
  <c r="E264" i="89" s="1"/>
  <c r="D237" i="89"/>
  <c r="F236" i="89"/>
  <c r="G236" i="89" s="1"/>
  <c r="F235" i="89"/>
  <c r="G235" i="89" s="1"/>
  <c r="F234" i="89"/>
  <c r="G234" i="89" s="1"/>
  <c r="F233" i="89"/>
  <c r="G233" i="89" s="1"/>
  <c r="F232" i="89"/>
  <c r="G232" i="89" s="1"/>
  <c r="F230" i="89"/>
  <c r="G230" i="89" s="1"/>
  <c r="G229" i="89"/>
  <c r="F229" i="89"/>
  <c r="F228" i="89"/>
  <c r="G228" i="89" s="1"/>
  <c r="F227" i="89"/>
  <c r="G227" i="89" s="1"/>
  <c r="F221" i="89"/>
  <c r="G221" i="89" s="1"/>
  <c r="F220" i="89"/>
  <c r="G220" i="89" s="1"/>
  <c r="F219" i="89"/>
  <c r="G219" i="89" s="1"/>
  <c r="F218" i="89"/>
  <c r="G218" i="89" s="1"/>
  <c r="E215" i="89"/>
  <c r="D215" i="89"/>
  <c r="F213" i="89"/>
  <c r="G213" i="89" s="1"/>
  <c r="F211" i="89"/>
  <c r="G211" i="89" s="1"/>
  <c r="F210" i="89"/>
  <c r="G210" i="89" s="1"/>
  <c r="F209" i="89"/>
  <c r="G209" i="89" s="1"/>
  <c r="E205" i="89"/>
  <c r="D205" i="89"/>
  <c r="F203" i="89"/>
  <c r="G203" i="89" s="1"/>
  <c r="G202" i="89"/>
  <c r="F202" i="89"/>
  <c r="F198" i="89"/>
  <c r="G198" i="89" s="1"/>
  <c r="E193" i="89"/>
  <c r="D193" i="89"/>
  <c r="F192" i="89"/>
  <c r="G192" i="89" s="1"/>
  <c r="F191" i="89"/>
  <c r="G191" i="89" s="1"/>
  <c r="F189" i="89"/>
  <c r="G189" i="89" s="1"/>
  <c r="F188" i="89"/>
  <c r="G188" i="89" s="1"/>
  <c r="F187" i="89"/>
  <c r="G187" i="89" s="1"/>
  <c r="F186" i="89"/>
  <c r="G186" i="89" s="1"/>
  <c r="F184" i="89"/>
  <c r="G184" i="89" s="1"/>
  <c r="G182" i="89"/>
  <c r="F182" i="89"/>
  <c r="F180" i="89"/>
  <c r="G180" i="89" s="1"/>
  <c r="F177" i="89"/>
  <c r="G177" i="89" s="1"/>
  <c r="F176" i="89"/>
  <c r="G176" i="89" s="1"/>
  <c r="F175" i="89"/>
  <c r="G175" i="89" s="1"/>
  <c r="F174" i="89"/>
  <c r="G174" i="89" s="1"/>
  <c r="F173" i="89"/>
  <c r="G173" i="89" s="1"/>
  <c r="E172" i="89"/>
  <c r="E178" i="89" s="1"/>
  <c r="D172" i="89"/>
  <c r="F169" i="89"/>
  <c r="G169" i="89" s="1"/>
  <c r="F166" i="89"/>
  <c r="G166" i="89" s="1"/>
  <c r="E163" i="89"/>
  <c r="E171" i="89" s="1"/>
  <c r="D163" i="89"/>
  <c r="F162" i="89"/>
  <c r="G162" i="89" s="1"/>
  <c r="G161" i="89"/>
  <c r="F161" i="89"/>
  <c r="F160" i="89"/>
  <c r="G160" i="89" s="1"/>
  <c r="F159" i="89"/>
  <c r="G159" i="89" s="1"/>
  <c r="F158" i="89"/>
  <c r="G158" i="89" s="1"/>
  <c r="F156" i="89"/>
  <c r="G156" i="89" s="1"/>
  <c r="F155" i="89"/>
  <c r="G155" i="89" s="1"/>
  <c r="F154" i="89"/>
  <c r="G154" i="89" s="1"/>
  <c r="F153" i="89"/>
  <c r="G153" i="89" s="1"/>
  <c r="F147" i="89"/>
  <c r="G147" i="89" s="1"/>
  <c r="F146" i="89"/>
  <c r="G146" i="89" s="1"/>
  <c r="F145" i="89"/>
  <c r="G145" i="89" s="1"/>
  <c r="F144" i="89"/>
  <c r="G144" i="89" s="1"/>
  <c r="E141" i="89"/>
  <c r="D141" i="89"/>
  <c r="F139" i="89"/>
  <c r="G139" i="89" s="1"/>
  <c r="F137" i="89"/>
  <c r="G137" i="89" s="1"/>
  <c r="F136" i="89"/>
  <c r="G136" i="89" s="1"/>
  <c r="F135" i="89"/>
  <c r="G135" i="89" s="1"/>
  <c r="E131" i="89"/>
  <c r="D131" i="89"/>
  <c r="F129" i="89"/>
  <c r="G129" i="89" s="1"/>
  <c r="G128" i="89"/>
  <c r="F128" i="89"/>
  <c r="F124" i="89"/>
  <c r="G124" i="89" s="1"/>
  <c r="E119" i="89"/>
  <c r="D119" i="89"/>
  <c r="F118" i="89"/>
  <c r="G118" i="89" s="1"/>
  <c r="F117" i="89"/>
  <c r="G117" i="89" s="1"/>
  <c r="F115" i="89"/>
  <c r="G115" i="89" s="1"/>
  <c r="F114" i="89"/>
  <c r="G114" i="89" s="1"/>
  <c r="F113" i="89"/>
  <c r="G113" i="89" s="1"/>
  <c r="F112" i="89"/>
  <c r="G112" i="89" s="1"/>
  <c r="F110" i="89"/>
  <c r="G110" i="89" s="1"/>
  <c r="F108" i="89"/>
  <c r="G108" i="89" s="1"/>
  <c r="F106" i="89"/>
  <c r="G106" i="89" s="1"/>
  <c r="F103" i="89"/>
  <c r="G103" i="89" s="1"/>
  <c r="F102" i="89"/>
  <c r="G102" i="89" s="1"/>
  <c r="F101" i="89"/>
  <c r="G101" i="89" s="1"/>
  <c r="F100" i="89"/>
  <c r="G100" i="89" s="1"/>
  <c r="F99" i="89"/>
  <c r="G99" i="89" s="1"/>
  <c r="E98" i="89"/>
  <c r="E104" i="89" s="1"/>
  <c r="D98" i="89"/>
  <c r="F95" i="89"/>
  <c r="G95" i="89" s="1"/>
  <c r="F92" i="89"/>
  <c r="G92" i="89" s="1"/>
  <c r="E89" i="89"/>
  <c r="E97" i="89" s="1"/>
  <c r="D89" i="89"/>
  <c r="D97" i="89" s="1"/>
  <c r="F88" i="89"/>
  <c r="G88" i="89" s="1"/>
  <c r="F87" i="89"/>
  <c r="G87" i="89" s="1"/>
  <c r="G86" i="89"/>
  <c r="F86" i="89"/>
  <c r="F85" i="89"/>
  <c r="G85" i="89" s="1"/>
  <c r="F84" i="89"/>
  <c r="G84" i="89" s="1"/>
  <c r="F82" i="89"/>
  <c r="G82" i="89" s="1"/>
  <c r="F81" i="89"/>
  <c r="G81" i="89" s="1"/>
  <c r="F80" i="89"/>
  <c r="G80" i="89" s="1"/>
  <c r="F79" i="89"/>
  <c r="G79" i="89" s="1"/>
  <c r="F72" i="89"/>
  <c r="G72" i="89" s="1"/>
  <c r="F71" i="89"/>
  <c r="G71" i="89" s="1"/>
  <c r="F70" i="89"/>
  <c r="G70" i="89" s="1"/>
  <c r="F69" i="89"/>
  <c r="G69" i="89" s="1"/>
  <c r="E66" i="89"/>
  <c r="D66" i="89"/>
  <c r="F64" i="89"/>
  <c r="G64" i="89" s="1"/>
  <c r="F62" i="89"/>
  <c r="G62" i="89" s="1"/>
  <c r="F61" i="89"/>
  <c r="G61" i="89" s="1"/>
  <c r="F60" i="89"/>
  <c r="G60" i="89" s="1"/>
  <c r="E56" i="89"/>
  <c r="D56" i="89"/>
  <c r="F54" i="89"/>
  <c r="G54" i="89" s="1"/>
  <c r="F53" i="89"/>
  <c r="G53" i="89" s="1"/>
  <c r="F49" i="89"/>
  <c r="G49" i="89" s="1"/>
  <c r="E44" i="89"/>
  <c r="D44" i="89"/>
  <c r="F44" i="89" s="1"/>
  <c r="G44" i="89" s="1"/>
  <c r="F43" i="89"/>
  <c r="G43" i="89" s="1"/>
  <c r="F42" i="89"/>
  <c r="G42" i="89" s="1"/>
  <c r="F40" i="89"/>
  <c r="G40" i="89" s="1"/>
  <c r="F39" i="89"/>
  <c r="G39" i="89" s="1"/>
  <c r="F38" i="89"/>
  <c r="G38" i="89" s="1"/>
  <c r="F37" i="89"/>
  <c r="G37" i="89" s="1"/>
  <c r="F35" i="89"/>
  <c r="G35" i="89" s="1"/>
  <c r="G33" i="89"/>
  <c r="F33" i="89"/>
  <c r="F31" i="89"/>
  <c r="G31" i="89" s="1"/>
  <c r="F28" i="89"/>
  <c r="G28" i="89" s="1"/>
  <c r="F27" i="89"/>
  <c r="G27" i="89" s="1"/>
  <c r="F26" i="89"/>
  <c r="G26" i="89" s="1"/>
  <c r="F25" i="89"/>
  <c r="G25" i="89" s="1"/>
  <c r="G24" i="89"/>
  <c r="F24" i="89"/>
  <c r="E23" i="89"/>
  <c r="E29" i="89" s="1"/>
  <c r="D23" i="89"/>
  <c r="F20" i="89"/>
  <c r="G20" i="89" s="1"/>
  <c r="G17" i="89"/>
  <c r="F17" i="89"/>
  <c r="E14" i="89"/>
  <c r="E22" i="89" s="1"/>
  <c r="D14" i="89"/>
  <c r="F13" i="89"/>
  <c r="G13" i="89" s="1"/>
  <c r="F12" i="89"/>
  <c r="G12" i="89" s="1"/>
  <c r="F11" i="89"/>
  <c r="G11" i="89" s="1"/>
  <c r="G10" i="89"/>
  <c r="F10" i="89"/>
  <c r="F9" i="89"/>
  <c r="G9" i="89" s="1"/>
  <c r="F7" i="89"/>
  <c r="G7" i="89" s="1"/>
  <c r="F6" i="89"/>
  <c r="G6" i="89" s="1"/>
  <c r="F5" i="89"/>
  <c r="G5" i="89" s="1"/>
  <c r="F4" i="89"/>
  <c r="G4" i="89" s="1"/>
  <c r="E1318" i="87"/>
  <c r="D1318" i="87"/>
  <c r="E1317" i="87"/>
  <c r="D1317" i="87"/>
  <c r="E1316" i="87"/>
  <c r="D1316" i="87"/>
  <c r="E1315" i="87"/>
  <c r="D1315" i="87"/>
  <c r="E1310" i="87"/>
  <c r="E1308" i="87"/>
  <c r="D1308" i="87"/>
  <c r="F1308" i="87" s="1"/>
  <c r="G1308" i="87" s="1"/>
  <c r="E1307" i="87"/>
  <c r="D1307" i="87"/>
  <c r="E1306" i="87"/>
  <c r="D1306" i="87"/>
  <c r="E1300" i="87"/>
  <c r="D1300" i="87"/>
  <c r="F1300" i="87" s="1"/>
  <c r="G1300" i="87" s="1"/>
  <c r="E1299" i="87"/>
  <c r="D1299" i="87"/>
  <c r="F1299" i="87" s="1"/>
  <c r="G1299" i="87" s="1"/>
  <c r="E1295" i="87"/>
  <c r="D1295" i="87"/>
  <c r="E1289" i="87"/>
  <c r="D1289" i="87"/>
  <c r="E1288" i="87"/>
  <c r="D1288" i="87"/>
  <c r="E1286" i="87"/>
  <c r="D1286" i="87"/>
  <c r="E1285" i="87"/>
  <c r="D1285" i="87"/>
  <c r="E1284" i="87"/>
  <c r="D1284" i="87"/>
  <c r="E1283" i="87"/>
  <c r="D1283" i="87"/>
  <c r="F1283" i="87" s="1"/>
  <c r="G1283" i="87" s="1"/>
  <c r="E1281" i="87"/>
  <c r="D1281" i="87"/>
  <c r="E1279" i="87"/>
  <c r="D1279" i="87"/>
  <c r="F1279" i="87" s="1"/>
  <c r="G1279" i="87" s="1"/>
  <c r="E1277" i="87"/>
  <c r="D1277" i="87"/>
  <c r="E1274" i="87"/>
  <c r="D1274" i="87"/>
  <c r="F1274" i="87" s="1"/>
  <c r="G1274" i="87" s="1"/>
  <c r="E1273" i="87"/>
  <c r="D1273" i="87"/>
  <c r="E1272" i="87"/>
  <c r="D1272" i="87"/>
  <c r="F1272" i="87" s="1"/>
  <c r="G1272" i="87" s="1"/>
  <c r="E1271" i="87"/>
  <c r="D1271" i="87"/>
  <c r="E1270" i="87"/>
  <c r="D1270" i="87"/>
  <c r="F1267" i="87"/>
  <c r="G1267" i="87" s="1"/>
  <c r="F1266" i="87"/>
  <c r="G1266" i="87" s="1"/>
  <c r="F1265" i="87"/>
  <c r="G1265" i="87" s="1"/>
  <c r="E1263" i="87"/>
  <c r="D1263" i="87"/>
  <c r="E1259" i="87"/>
  <c r="D1259" i="87"/>
  <c r="E1258" i="87"/>
  <c r="D1258" i="87"/>
  <c r="E1257" i="87"/>
  <c r="D1257" i="87"/>
  <c r="E1256" i="87"/>
  <c r="D1256" i="87"/>
  <c r="E1255" i="87"/>
  <c r="D1255" i="87"/>
  <c r="E1253" i="87"/>
  <c r="E1260" i="87" s="1"/>
  <c r="D1253" i="87"/>
  <c r="E1252" i="87"/>
  <c r="D1252" i="87"/>
  <c r="E1251" i="87"/>
  <c r="D1251" i="87"/>
  <c r="E1250" i="87"/>
  <c r="D1250" i="87"/>
  <c r="F1245" i="87"/>
  <c r="G1245" i="87" s="1"/>
  <c r="F1244" i="87"/>
  <c r="G1244" i="87" s="1"/>
  <c r="F1243" i="87"/>
  <c r="G1243" i="87" s="1"/>
  <c r="F1242" i="87"/>
  <c r="G1242" i="87" s="1"/>
  <c r="E1239" i="87"/>
  <c r="D1239" i="87"/>
  <c r="F1237" i="87"/>
  <c r="G1237" i="87" s="1"/>
  <c r="F1235" i="87"/>
  <c r="G1235" i="87" s="1"/>
  <c r="F1234" i="87"/>
  <c r="G1234" i="87" s="1"/>
  <c r="F1233" i="87"/>
  <c r="G1233" i="87" s="1"/>
  <c r="E1229" i="87"/>
  <c r="D1229" i="87"/>
  <c r="F1227" i="87"/>
  <c r="G1227" i="87" s="1"/>
  <c r="F1226" i="87"/>
  <c r="G1226" i="87" s="1"/>
  <c r="F1222" i="87"/>
  <c r="G1222" i="87" s="1"/>
  <c r="E1217" i="87"/>
  <c r="D1217" i="87"/>
  <c r="F1217" i="87" s="1"/>
  <c r="G1217" i="87" s="1"/>
  <c r="F1216" i="87"/>
  <c r="G1216" i="87" s="1"/>
  <c r="F1215" i="87"/>
  <c r="G1215" i="87" s="1"/>
  <c r="F1213" i="87"/>
  <c r="G1213" i="87" s="1"/>
  <c r="F1212" i="87"/>
  <c r="G1212" i="87" s="1"/>
  <c r="F1211" i="87"/>
  <c r="G1211" i="87" s="1"/>
  <c r="F1210" i="87"/>
  <c r="G1210" i="87" s="1"/>
  <c r="F1208" i="87"/>
  <c r="G1208" i="87" s="1"/>
  <c r="F1206" i="87"/>
  <c r="G1206" i="87" s="1"/>
  <c r="F1204" i="87"/>
  <c r="G1204" i="87" s="1"/>
  <c r="F1201" i="87"/>
  <c r="G1201" i="87" s="1"/>
  <c r="F1200" i="87"/>
  <c r="G1200" i="87" s="1"/>
  <c r="F1199" i="87"/>
  <c r="G1199" i="87" s="1"/>
  <c r="F1198" i="87"/>
  <c r="G1198" i="87" s="1"/>
  <c r="F1197" i="87"/>
  <c r="G1197" i="87" s="1"/>
  <c r="E1196" i="87"/>
  <c r="E1202" i="87" s="1"/>
  <c r="D1196" i="87"/>
  <c r="D1202" i="87" s="1"/>
  <c r="F1193" i="87"/>
  <c r="G1193" i="87" s="1"/>
  <c r="F1190" i="87"/>
  <c r="G1190" i="87" s="1"/>
  <c r="E1187" i="87"/>
  <c r="E1195" i="87" s="1"/>
  <c r="D1187" i="87"/>
  <c r="D1195" i="87" s="1"/>
  <c r="F1186" i="87"/>
  <c r="G1186" i="87" s="1"/>
  <c r="F1185" i="87"/>
  <c r="G1185" i="87" s="1"/>
  <c r="F1184" i="87"/>
  <c r="G1184" i="87" s="1"/>
  <c r="F1183" i="87"/>
  <c r="G1183" i="87" s="1"/>
  <c r="F1182" i="87"/>
  <c r="G1182" i="87" s="1"/>
  <c r="F1180" i="87"/>
  <c r="G1180" i="87" s="1"/>
  <c r="F1179" i="87"/>
  <c r="G1179" i="87" s="1"/>
  <c r="F1178" i="87"/>
  <c r="G1178" i="87" s="1"/>
  <c r="F1177" i="87"/>
  <c r="G1177" i="87" s="1"/>
  <c r="F1171" i="87"/>
  <c r="G1171" i="87" s="1"/>
  <c r="F1170" i="87"/>
  <c r="G1170" i="87" s="1"/>
  <c r="F1169" i="87"/>
  <c r="G1169" i="87" s="1"/>
  <c r="F1168" i="87"/>
  <c r="G1168" i="87" s="1"/>
  <c r="E1165" i="87"/>
  <c r="D1165" i="87"/>
  <c r="F1161" i="87"/>
  <c r="G1161" i="87" s="1"/>
  <c r="F1160" i="87"/>
  <c r="G1160" i="87" s="1"/>
  <c r="F1159" i="87"/>
  <c r="G1159" i="87" s="1"/>
  <c r="E1155" i="87"/>
  <c r="D1155" i="87"/>
  <c r="F1153" i="87"/>
  <c r="G1153" i="87" s="1"/>
  <c r="F1152" i="87"/>
  <c r="G1152" i="87" s="1"/>
  <c r="F1148" i="87"/>
  <c r="G1148" i="87" s="1"/>
  <c r="E1143" i="87"/>
  <c r="D1143" i="87"/>
  <c r="F1143" i="87" s="1"/>
  <c r="G1143" i="87" s="1"/>
  <c r="F1142" i="87"/>
  <c r="G1142" i="87" s="1"/>
  <c r="F1141" i="87"/>
  <c r="G1141" i="87" s="1"/>
  <c r="F1139" i="87"/>
  <c r="G1139" i="87" s="1"/>
  <c r="F1138" i="87"/>
  <c r="G1138" i="87" s="1"/>
  <c r="F1137" i="87"/>
  <c r="G1137" i="87" s="1"/>
  <c r="F1136" i="87"/>
  <c r="G1136" i="87" s="1"/>
  <c r="F1134" i="87"/>
  <c r="G1134" i="87" s="1"/>
  <c r="F1132" i="87"/>
  <c r="G1132" i="87" s="1"/>
  <c r="F1130" i="87"/>
  <c r="G1130" i="87" s="1"/>
  <c r="F1127" i="87"/>
  <c r="G1127" i="87" s="1"/>
  <c r="F1126" i="87"/>
  <c r="G1126" i="87" s="1"/>
  <c r="F1125" i="87"/>
  <c r="G1125" i="87" s="1"/>
  <c r="F1124" i="87"/>
  <c r="G1124" i="87" s="1"/>
  <c r="F1123" i="87"/>
  <c r="G1123" i="87" s="1"/>
  <c r="E1122" i="87"/>
  <c r="E1128" i="87" s="1"/>
  <c r="D1122" i="87"/>
  <c r="D1128" i="87" s="1"/>
  <c r="F1128" i="87" s="1"/>
  <c r="G1128" i="87" s="1"/>
  <c r="F1119" i="87"/>
  <c r="G1119" i="87" s="1"/>
  <c r="F1116" i="87"/>
  <c r="G1116" i="87" s="1"/>
  <c r="E1113" i="87"/>
  <c r="E1121" i="87" s="1"/>
  <c r="D1113" i="87"/>
  <c r="D1121" i="87" s="1"/>
  <c r="F1112" i="87"/>
  <c r="G1112" i="87" s="1"/>
  <c r="F1111" i="87"/>
  <c r="G1111" i="87" s="1"/>
  <c r="F1110" i="87"/>
  <c r="G1110" i="87" s="1"/>
  <c r="F1109" i="87"/>
  <c r="G1109" i="87" s="1"/>
  <c r="F1108" i="87"/>
  <c r="G1108" i="87" s="1"/>
  <c r="F1106" i="87"/>
  <c r="G1106" i="87" s="1"/>
  <c r="F1105" i="87"/>
  <c r="G1105" i="87" s="1"/>
  <c r="F1104" i="87"/>
  <c r="G1104" i="87" s="1"/>
  <c r="F1103" i="87"/>
  <c r="G1103" i="87" s="1"/>
  <c r="F1098" i="87"/>
  <c r="G1098" i="87" s="1"/>
  <c r="F1097" i="87"/>
  <c r="G1097" i="87" s="1"/>
  <c r="F1096" i="87"/>
  <c r="G1096" i="87" s="1"/>
  <c r="F1095" i="87"/>
  <c r="G1095" i="87" s="1"/>
  <c r="E1092" i="87"/>
  <c r="D1092" i="87"/>
  <c r="F1090" i="87"/>
  <c r="G1090" i="87" s="1"/>
  <c r="F1088" i="87"/>
  <c r="G1088" i="87" s="1"/>
  <c r="F1087" i="87"/>
  <c r="G1087" i="87" s="1"/>
  <c r="F1086" i="87"/>
  <c r="G1086" i="87" s="1"/>
  <c r="E1082" i="87"/>
  <c r="D1082" i="87"/>
  <c r="F1080" i="87"/>
  <c r="G1080" i="87" s="1"/>
  <c r="F1079" i="87"/>
  <c r="G1079" i="87" s="1"/>
  <c r="F1075" i="87"/>
  <c r="G1075" i="87" s="1"/>
  <c r="E1070" i="87"/>
  <c r="D1070" i="87"/>
  <c r="F1069" i="87"/>
  <c r="G1069" i="87" s="1"/>
  <c r="F1068" i="87"/>
  <c r="G1068" i="87" s="1"/>
  <c r="F1066" i="87"/>
  <c r="G1066" i="87" s="1"/>
  <c r="F1065" i="87"/>
  <c r="G1065" i="87" s="1"/>
  <c r="F1064" i="87"/>
  <c r="G1064" i="87" s="1"/>
  <c r="F1063" i="87"/>
  <c r="G1063" i="87" s="1"/>
  <c r="F1061" i="87"/>
  <c r="G1061" i="87" s="1"/>
  <c r="F1059" i="87"/>
  <c r="G1059" i="87" s="1"/>
  <c r="F1057" i="87"/>
  <c r="G1057" i="87" s="1"/>
  <c r="F1054" i="87"/>
  <c r="G1054" i="87" s="1"/>
  <c r="F1053" i="87"/>
  <c r="G1053" i="87" s="1"/>
  <c r="F1052" i="87"/>
  <c r="G1052" i="87" s="1"/>
  <c r="F1051" i="87"/>
  <c r="G1051" i="87" s="1"/>
  <c r="F1050" i="87"/>
  <c r="G1050" i="87" s="1"/>
  <c r="E1049" i="87"/>
  <c r="E1055" i="87" s="1"/>
  <c r="D1049" i="87"/>
  <c r="D1055" i="87" s="1"/>
  <c r="F1046" i="87"/>
  <c r="G1046" i="87" s="1"/>
  <c r="F1043" i="87"/>
  <c r="G1043" i="87" s="1"/>
  <c r="E1040" i="87"/>
  <c r="E1048" i="87" s="1"/>
  <c r="D1040" i="87"/>
  <c r="D1048" i="87" s="1"/>
  <c r="F1039" i="87"/>
  <c r="G1039" i="87" s="1"/>
  <c r="F1038" i="87"/>
  <c r="G1038" i="87" s="1"/>
  <c r="F1037" i="87"/>
  <c r="G1037" i="87" s="1"/>
  <c r="F1036" i="87"/>
  <c r="G1036" i="87" s="1"/>
  <c r="F1035" i="87"/>
  <c r="G1035" i="87" s="1"/>
  <c r="F1033" i="87"/>
  <c r="G1033" i="87" s="1"/>
  <c r="F1032" i="87"/>
  <c r="G1032" i="87" s="1"/>
  <c r="F1031" i="87"/>
  <c r="G1031" i="87" s="1"/>
  <c r="F1030" i="87"/>
  <c r="G1030" i="87" s="1"/>
  <c r="F1025" i="87"/>
  <c r="G1025" i="87" s="1"/>
  <c r="F1024" i="87"/>
  <c r="G1024" i="87" s="1"/>
  <c r="G1023" i="87"/>
  <c r="F1023" i="87"/>
  <c r="F1022" i="87"/>
  <c r="G1022" i="87" s="1"/>
  <c r="E1019" i="87"/>
  <c r="D1019" i="87"/>
  <c r="F1017" i="87"/>
  <c r="G1017" i="87" s="1"/>
  <c r="F1015" i="87"/>
  <c r="G1015" i="87" s="1"/>
  <c r="F1014" i="87"/>
  <c r="G1014" i="87" s="1"/>
  <c r="F1013" i="87"/>
  <c r="G1013" i="87" s="1"/>
  <c r="E1009" i="87"/>
  <c r="D1009" i="87"/>
  <c r="F1007" i="87"/>
  <c r="G1007" i="87" s="1"/>
  <c r="F1006" i="87"/>
  <c r="G1006" i="87" s="1"/>
  <c r="F1002" i="87"/>
  <c r="G1002" i="87" s="1"/>
  <c r="E997" i="87"/>
  <c r="D997" i="87"/>
  <c r="F996" i="87"/>
  <c r="G996" i="87" s="1"/>
  <c r="F995" i="87"/>
  <c r="G995" i="87" s="1"/>
  <c r="F993" i="87"/>
  <c r="G993" i="87" s="1"/>
  <c r="F992" i="87"/>
  <c r="G992" i="87" s="1"/>
  <c r="F991" i="87"/>
  <c r="G991" i="87" s="1"/>
  <c r="F990" i="87"/>
  <c r="G990" i="87" s="1"/>
  <c r="F988" i="87"/>
  <c r="G988" i="87" s="1"/>
  <c r="F986" i="87"/>
  <c r="G986" i="87" s="1"/>
  <c r="F984" i="87"/>
  <c r="G984" i="87" s="1"/>
  <c r="F981" i="87"/>
  <c r="G981" i="87" s="1"/>
  <c r="F980" i="87"/>
  <c r="G980" i="87" s="1"/>
  <c r="F979" i="87"/>
  <c r="G979" i="87" s="1"/>
  <c r="F978" i="87"/>
  <c r="G978" i="87" s="1"/>
  <c r="F977" i="87"/>
  <c r="G977" i="87" s="1"/>
  <c r="E976" i="87"/>
  <c r="E982" i="87" s="1"/>
  <c r="D976" i="87"/>
  <c r="D982" i="87" s="1"/>
  <c r="F973" i="87"/>
  <c r="G973" i="87" s="1"/>
  <c r="G970" i="87"/>
  <c r="F970" i="87"/>
  <c r="E967" i="87"/>
  <c r="E975" i="87" s="1"/>
  <c r="D967" i="87"/>
  <c r="D975" i="87" s="1"/>
  <c r="G966" i="87"/>
  <c r="F966" i="87"/>
  <c r="F965" i="87"/>
  <c r="G965" i="87" s="1"/>
  <c r="F964" i="87"/>
  <c r="G964" i="87" s="1"/>
  <c r="F963" i="87"/>
  <c r="G963" i="87" s="1"/>
  <c r="F962" i="87"/>
  <c r="G962" i="87" s="1"/>
  <c r="F960" i="87"/>
  <c r="G960" i="87" s="1"/>
  <c r="F959" i="87"/>
  <c r="G959" i="87" s="1"/>
  <c r="F958" i="87"/>
  <c r="G958" i="87" s="1"/>
  <c r="F957" i="87"/>
  <c r="G957" i="87" s="1"/>
  <c r="F952" i="87"/>
  <c r="G952" i="87" s="1"/>
  <c r="F951" i="87"/>
  <c r="G951" i="87" s="1"/>
  <c r="F950" i="87"/>
  <c r="G950" i="87" s="1"/>
  <c r="G949" i="87"/>
  <c r="F949" i="87"/>
  <c r="E946" i="87"/>
  <c r="D946" i="87"/>
  <c r="F944" i="87"/>
  <c r="G944" i="87" s="1"/>
  <c r="F942" i="87"/>
  <c r="G942" i="87" s="1"/>
  <c r="F941" i="87"/>
  <c r="G941" i="87" s="1"/>
  <c r="F940" i="87"/>
  <c r="G940" i="87" s="1"/>
  <c r="E936" i="87"/>
  <c r="D936" i="87"/>
  <c r="F934" i="87"/>
  <c r="G934" i="87" s="1"/>
  <c r="F933" i="87"/>
  <c r="G933" i="87" s="1"/>
  <c r="F929" i="87"/>
  <c r="G929" i="87" s="1"/>
  <c r="E924" i="87"/>
  <c r="D924" i="87"/>
  <c r="F923" i="87"/>
  <c r="G923" i="87" s="1"/>
  <c r="F922" i="87"/>
  <c r="G922" i="87" s="1"/>
  <c r="F920" i="87"/>
  <c r="G920" i="87" s="1"/>
  <c r="F919" i="87"/>
  <c r="G919" i="87" s="1"/>
  <c r="F918" i="87"/>
  <c r="G918" i="87" s="1"/>
  <c r="F917" i="87"/>
  <c r="G917" i="87" s="1"/>
  <c r="F915" i="87"/>
  <c r="G915" i="87" s="1"/>
  <c r="F913" i="87"/>
  <c r="G913" i="87" s="1"/>
  <c r="F911" i="87"/>
  <c r="G911" i="87" s="1"/>
  <c r="F908" i="87"/>
  <c r="G908" i="87" s="1"/>
  <c r="F907" i="87"/>
  <c r="G907" i="87" s="1"/>
  <c r="F906" i="87"/>
  <c r="G906" i="87" s="1"/>
  <c r="F905" i="87"/>
  <c r="G905" i="87" s="1"/>
  <c r="F904" i="87"/>
  <c r="G904" i="87" s="1"/>
  <c r="E903" i="87"/>
  <c r="E909" i="87" s="1"/>
  <c r="D903" i="87"/>
  <c r="D909" i="87" s="1"/>
  <c r="F900" i="87"/>
  <c r="G900" i="87" s="1"/>
  <c r="F897" i="87"/>
  <c r="G897" i="87" s="1"/>
  <c r="E894" i="87"/>
  <c r="E902" i="87" s="1"/>
  <c r="D894" i="87"/>
  <c r="D902" i="87" s="1"/>
  <c r="F893" i="87"/>
  <c r="G893" i="87" s="1"/>
  <c r="F892" i="87"/>
  <c r="G892" i="87" s="1"/>
  <c r="F891" i="87"/>
  <c r="G891" i="87" s="1"/>
  <c r="F890" i="87"/>
  <c r="G890" i="87" s="1"/>
  <c r="F889" i="87"/>
  <c r="G889" i="87" s="1"/>
  <c r="F887" i="87"/>
  <c r="G887" i="87" s="1"/>
  <c r="G886" i="87"/>
  <c r="F886" i="87"/>
  <c r="F885" i="87"/>
  <c r="G885" i="87" s="1"/>
  <c r="F884" i="87"/>
  <c r="G884" i="87" s="1"/>
  <c r="F879" i="87"/>
  <c r="G879" i="87" s="1"/>
  <c r="F878" i="87"/>
  <c r="G878" i="87" s="1"/>
  <c r="F877" i="87"/>
  <c r="G877" i="87" s="1"/>
  <c r="F876" i="87"/>
  <c r="G876" i="87" s="1"/>
  <c r="E873" i="87"/>
  <c r="D873" i="87"/>
  <c r="F871" i="87"/>
  <c r="G871" i="87" s="1"/>
  <c r="F869" i="87"/>
  <c r="G869" i="87" s="1"/>
  <c r="F868" i="87"/>
  <c r="G868" i="87" s="1"/>
  <c r="F867" i="87"/>
  <c r="G867" i="87" s="1"/>
  <c r="E863" i="87"/>
  <c r="D863" i="87"/>
  <c r="F861" i="87"/>
  <c r="G861" i="87" s="1"/>
  <c r="F860" i="87"/>
  <c r="G860" i="87" s="1"/>
  <c r="F856" i="87"/>
  <c r="G856" i="87" s="1"/>
  <c r="E851" i="87"/>
  <c r="D851" i="87"/>
  <c r="F851" i="87" s="1"/>
  <c r="G851" i="87" s="1"/>
  <c r="F850" i="87"/>
  <c r="G850" i="87" s="1"/>
  <c r="F849" i="87"/>
  <c r="G849" i="87" s="1"/>
  <c r="F847" i="87"/>
  <c r="G847" i="87" s="1"/>
  <c r="F846" i="87"/>
  <c r="G846" i="87" s="1"/>
  <c r="F845" i="87"/>
  <c r="G845" i="87" s="1"/>
  <c r="F844" i="87"/>
  <c r="G844" i="87" s="1"/>
  <c r="F842" i="87"/>
  <c r="G842" i="87" s="1"/>
  <c r="F840" i="87"/>
  <c r="G840" i="87" s="1"/>
  <c r="F838" i="87"/>
  <c r="G838" i="87" s="1"/>
  <c r="F835" i="87"/>
  <c r="G835" i="87" s="1"/>
  <c r="F834" i="87"/>
  <c r="G834" i="87" s="1"/>
  <c r="F833" i="87"/>
  <c r="G833" i="87" s="1"/>
  <c r="G832" i="87"/>
  <c r="F832" i="87"/>
  <c r="F831" i="87"/>
  <c r="G831" i="87" s="1"/>
  <c r="E830" i="87"/>
  <c r="E836" i="87" s="1"/>
  <c r="D830" i="87"/>
  <c r="D836" i="87" s="1"/>
  <c r="F827" i="87"/>
  <c r="G827" i="87" s="1"/>
  <c r="F824" i="87"/>
  <c r="G824" i="87" s="1"/>
  <c r="E821" i="87"/>
  <c r="E829" i="87" s="1"/>
  <c r="D821" i="87"/>
  <c r="D829" i="87" s="1"/>
  <c r="F820" i="87"/>
  <c r="G820" i="87" s="1"/>
  <c r="F819" i="87"/>
  <c r="G819" i="87" s="1"/>
  <c r="F818" i="87"/>
  <c r="G818" i="87" s="1"/>
  <c r="F817" i="87"/>
  <c r="G817" i="87" s="1"/>
  <c r="G816" i="87"/>
  <c r="F816" i="87"/>
  <c r="F814" i="87"/>
  <c r="G814" i="87" s="1"/>
  <c r="F813" i="87"/>
  <c r="G813" i="87" s="1"/>
  <c r="F812" i="87"/>
  <c r="G812" i="87" s="1"/>
  <c r="F811" i="87"/>
  <c r="G811" i="87" s="1"/>
  <c r="F806" i="87"/>
  <c r="G806" i="87" s="1"/>
  <c r="F805" i="87"/>
  <c r="G805" i="87" s="1"/>
  <c r="F804" i="87"/>
  <c r="G804" i="87" s="1"/>
  <c r="F803" i="87"/>
  <c r="G803" i="87" s="1"/>
  <c r="E800" i="87"/>
  <c r="D800" i="87"/>
  <c r="F798" i="87"/>
  <c r="G798" i="87" s="1"/>
  <c r="F796" i="87"/>
  <c r="G796" i="87" s="1"/>
  <c r="F795" i="87"/>
  <c r="G795" i="87" s="1"/>
  <c r="F794" i="87"/>
  <c r="G794" i="87" s="1"/>
  <c r="E790" i="87"/>
  <c r="D790" i="87"/>
  <c r="F788" i="87"/>
  <c r="G788" i="87" s="1"/>
  <c r="F787" i="87"/>
  <c r="G787" i="87" s="1"/>
  <c r="F783" i="87"/>
  <c r="G783" i="87" s="1"/>
  <c r="E778" i="87"/>
  <c r="D778" i="87"/>
  <c r="F778" i="87" s="1"/>
  <c r="G778" i="87" s="1"/>
  <c r="F777" i="87"/>
  <c r="G777" i="87" s="1"/>
  <c r="F776" i="87"/>
  <c r="G776" i="87" s="1"/>
  <c r="F774" i="87"/>
  <c r="G774" i="87" s="1"/>
  <c r="F773" i="87"/>
  <c r="G773" i="87" s="1"/>
  <c r="F772" i="87"/>
  <c r="G772" i="87" s="1"/>
  <c r="F771" i="87"/>
  <c r="G771" i="87" s="1"/>
  <c r="F769" i="87"/>
  <c r="G769" i="87" s="1"/>
  <c r="F767" i="87"/>
  <c r="G767" i="87" s="1"/>
  <c r="F765" i="87"/>
  <c r="G765" i="87" s="1"/>
  <c r="F762" i="87"/>
  <c r="G762" i="87" s="1"/>
  <c r="F761" i="87"/>
  <c r="G761" i="87" s="1"/>
  <c r="F760" i="87"/>
  <c r="G760" i="87" s="1"/>
  <c r="F759" i="87"/>
  <c r="G759" i="87" s="1"/>
  <c r="F758" i="87"/>
  <c r="G758" i="87" s="1"/>
  <c r="E757" i="87"/>
  <c r="E763" i="87" s="1"/>
  <c r="D757" i="87"/>
  <c r="D763" i="87" s="1"/>
  <c r="F754" i="87"/>
  <c r="G754" i="87" s="1"/>
  <c r="F751" i="87"/>
  <c r="G751" i="87" s="1"/>
  <c r="E748" i="87"/>
  <c r="E756" i="87" s="1"/>
  <c r="D748" i="87"/>
  <c r="D756" i="87" s="1"/>
  <c r="F747" i="87"/>
  <c r="G747" i="87" s="1"/>
  <c r="F746" i="87"/>
  <c r="G746" i="87" s="1"/>
  <c r="G745" i="87"/>
  <c r="F745" i="87"/>
  <c r="F744" i="87"/>
  <c r="G744" i="87" s="1"/>
  <c r="F743" i="87"/>
  <c r="G743" i="87" s="1"/>
  <c r="F741" i="87"/>
  <c r="G741" i="87" s="1"/>
  <c r="F740" i="87"/>
  <c r="G740" i="87" s="1"/>
  <c r="F739" i="87"/>
  <c r="G739" i="87" s="1"/>
  <c r="F738" i="87"/>
  <c r="G738" i="87" s="1"/>
  <c r="F733" i="87"/>
  <c r="G733" i="87" s="1"/>
  <c r="F732" i="87"/>
  <c r="G732" i="87" s="1"/>
  <c r="F731" i="87"/>
  <c r="G731" i="87" s="1"/>
  <c r="F730" i="87"/>
  <c r="G730" i="87" s="1"/>
  <c r="E727" i="87"/>
  <c r="D727" i="87"/>
  <c r="F725" i="87"/>
  <c r="G725" i="87" s="1"/>
  <c r="F723" i="87"/>
  <c r="G723" i="87" s="1"/>
  <c r="F722" i="87"/>
  <c r="G722" i="87" s="1"/>
  <c r="F721" i="87"/>
  <c r="G721" i="87" s="1"/>
  <c r="E717" i="87"/>
  <c r="D717" i="87"/>
  <c r="F715" i="87"/>
  <c r="G715" i="87" s="1"/>
  <c r="F714" i="87"/>
  <c r="G714" i="87" s="1"/>
  <c r="F710" i="87"/>
  <c r="G710" i="87" s="1"/>
  <c r="E705" i="87"/>
  <c r="D705" i="87"/>
  <c r="F704" i="87"/>
  <c r="G704" i="87" s="1"/>
  <c r="F703" i="87"/>
  <c r="G703" i="87" s="1"/>
  <c r="F701" i="87"/>
  <c r="G701" i="87" s="1"/>
  <c r="F700" i="87"/>
  <c r="G700" i="87" s="1"/>
  <c r="F699" i="87"/>
  <c r="G699" i="87" s="1"/>
  <c r="F698" i="87"/>
  <c r="G698" i="87" s="1"/>
  <c r="F696" i="87"/>
  <c r="G696" i="87" s="1"/>
  <c r="F694" i="87"/>
  <c r="G694" i="87" s="1"/>
  <c r="F692" i="87"/>
  <c r="G692" i="87" s="1"/>
  <c r="F689" i="87"/>
  <c r="G689" i="87" s="1"/>
  <c r="F688" i="87"/>
  <c r="G688" i="87" s="1"/>
  <c r="F687" i="87"/>
  <c r="G687" i="87" s="1"/>
  <c r="F686" i="87"/>
  <c r="G686" i="87" s="1"/>
  <c r="F685" i="87"/>
  <c r="G685" i="87" s="1"/>
  <c r="E684" i="87"/>
  <c r="E690" i="87" s="1"/>
  <c r="D684" i="87"/>
  <c r="D690" i="87" s="1"/>
  <c r="F681" i="87"/>
  <c r="G681" i="87" s="1"/>
  <c r="F678" i="87"/>
  <c r="G678" i="87" s="1"/>
  <c r="E675" i="87"/>
  <c r="E683" i="87" s="1"/>
  <c r="D675" i="87"/>
  <c r="D683" i="87" s="1"/>
  <c r="F674" i="87"/>
  <c r="G674" i="87" s="1"/>
  <c r="F673" i="87"/>
  <c r="G673" i="87" s="1"/>
  <c r="F672" i="87"/>
  <c r="G672" i="87" s="1"/>
  <c r="F671" i="87"/>
  <c r="G671" i="87" s="1"/>
  <c r="F670" i="87"/>
  <c r="G670" i="87" s="1"/>
  <c r="F668" i="87"/>
  <c r="G668" i="87" s="1"/>
  <c r="F667" i="87"/>
  <c r="G667" i="87" s="1"/>
  <c r="F666" i="87"/>
  <c r="G666" i="87" s="1"/>
  <c r="F665" i="87"/>
  <c r="G665" i="87" s="1"/>
  <c r="F660" i="87"/>
  <c r="G660" i="87" s="1"/>
  <c r="F659" i="87"/>
  <c r="G659" i="87" s="1"/>
  <c r="F658" i="87"/>
  <c r="G658" i="87" s="1"/>
  <c r="F657" i="87"/>
  <c r="G657" i="87" s="1"/>
  <c r="E654" i="87"/>
  <c r="D654" i="87"/>
  <c r="F652" i="87"/>
  <c r="G652" i="87" s="1"/>
  <c r="F650" i="87"/>
  <c r="G650" i="87" s="1"/>
  <c r="F649" i="87"/>
  <c r="G649" i="87" s="1"/>
  <c r="F648" i="87"/>
  <c r="G648" i="87" s="1"/>
  <c r="E644" i="87"/>
  <c r="D644" i="87"/>
  <c r="F642" i="87"/>
  <c r="G642" i="87" s="1"/>
  <c r="F641" i="87"/>
  <c r="G641" i="87" s="1"/>
  <c r="F637" i="87"/>
  <c r="G637" i="87" s="1"/>
  <c r="E632" i="87"/>
  <c r="D632" i="87"/>
  <c r="F631" i="87"/>
  <c r="G631" i="87" s="1"/>
  <c r="F630" i="87"/>
  <c r="G630" i="87" s="1"/>
  <c r="F628" i="87"/>
  <c r="G628" i="87" s="1"/>
  <c r="F627" i="87"/>
  <c r="G627" i="87" s="1"/>
  <c r="F626" i="87"/>
  <c r="G626" i="87" s="1"/>
  <c r="F625" i="87"/>
  <c r="G625" i="87" s="1"/>
  <c r="F623" i="87"/>
  <c r="G623" i="87" s="1"/>
  <c r="F621" i="87"/>
  <c r="G621" i="87" s="1"/>
  <c r="F619" i="87"/>
  <c r="G619" i="87" s="1"/>
  <c r="F616" i="87"/>
  <c r="G616" i="87" s="1"/>
  <c r="F615" i="87"/>
  <c r="G615" i="87" s="1"/>
  <c r="F614" i="87"/>
  <c r="G614" i="87" s="1"/>
  <c r="F613" i="87"/>
  <c r="G613" i="87" s="1"/>
  <c r="F612" i="87"/>
  <c r="G612" i="87" s="1"/>
  <c r="E611" i="87"/>
  <c r="E617" i="87" s="1"/>
  <c r="D611" i="87"/>
  <c r="D617" i="87" s="1"/>
  <c r="F608" i="87"/>
  <c r="G608" i="87" s="1"/>
  <c r="F605" i="87"/>
  <c r="G605" i="87" s="1"/>
  <c r="E602" i="87"/>
  <c r="E610" i="87" s="1"/>
  <c r="D602" i="87"/>
  <c r="D610" i="87" s="1"/>
  <c r="F601" i="87"/>
  <c r="G601" i="87" s="1"/>
  <c r="F600" i="87"/>
  <c r="G600" i="87" s="1"/>
  <c r="F599" i="87"/>
  <c r="G599" i="87" s="1"/>
  <c r="F598" i="87"/>
  <c r="G598" i="87" s="1"/>
  <c r="F597" i="87"/>
  <c r="G597" i="87" s="1"/>
  <c r="F595" i="87"/>
  <c r="G595" i="87" s="1"/>
  <c r="F594" i="87"/>
  <c r="G594" i="87" s="1"/>
  <c r="F593" i="87"/>
  <c r="G593" i="87" s="1"/>
  <c r="F592" i="87"/>
  <c r="G592" i="87" s="1"/>
  <c r="F587" i="87"/>
  <c r="G587" i="87" s="1"/>
  <c r="F586" i="87"/>
  <c r="G586" i="87" s="1"/>
  <c r="F585" i="87"/>
  <c r="G585" i="87" s="1"/>
  <c r="F584" i="87"/>
  <c r="G584" i="87" s="1"/>
  <c r="E581" i="87"/>
  <c r="D581" i="87"/>
  <c r="G579" i="87"/>
  <c r="F579" i="87"/>
  <c r="F577" i="87"/>
  <c r="G577" i="87" s="1"/>
  <c r="F576" i="87"/>
  <c r="G576" i="87" s="1"/>
  <c r="F575" i="87"/>
  <c r="G575" i="87" s="1"/>
  <c r="E571" i="87"/>
  <c r="D571" i="87"/>
  <c r="F569" i="87"/>
  <c r="G569" i="87" s="1"/>
  <c r="F568" i="87"/>
  <c r="G568" i="87" s="1"/>
  <c r="F564" i="87"/>
  <c r="G564" i="87" s="1"/>
  <c r="E559" i="87"/>
  <c r="D559" i="87"/>
  <c r="F558" i="87"/>
  <c r="G558" i="87" s="1"/>
  <c r="F557" i="87"/>
  <c r="G557" i="87" s="1"/>
  <c r="F555" i="87"/>
  <c r="G555" i="87" s="1"/>
  <c r="F554" i="87"/>
  <c r="G554" i="87" s="1"/>
  <c r="F553" i="87"/>
  <c r="G553" i="87" s="1"/>
  <c r="F552" i="87"/>
  <c r="G552" i="87" s="1"/>
  <c r="F550" i="87"/>
  <c r="G550" i="87" s="1"/>
  <c r="G548" i="87"/>
  <c r="F548" i="87"/>
  <c r="F546" i="87"/>
  <c r="G546" i="87" s="1"/>
  <c r="F543" i="87"/>
  <c r="G543" i="87" s="1"/>
  <c r="F542" i="87"/>
  <c r="G542" i="87" s="1"/>
  <c r="F541" i="87"/>
  <c r="G541" i="87" s="1"/>
  <c r="F540" i="87"/>
  <c r="G540" i="87" s="1"/>
  <c r="F539" i="87"/>
  <c r="G539" i="87" s="1"/>
  <c r="E538" i="87"/>
  <c r="E544" i="87" s="1"/>
  <c r="D538" i="87"/>
  <c r="D544" i="87" s="1"/>
  <c r="F535" i="87"/>
  <c r="G535" i="87" s="1"/>
  <c r="F532" i="87"/>
  <c r="G532" i="87" s="1"/>
  <c r="E529" i="87"/>
  <c r="E537" i="87" s="1"/>
  <c r="D529" i="87"/>
  <c r="D537" i="87" s="1"/>
  <c r="F528" i="87"/>
  <c r="G528" i="87" s="1"/>
  <c r="F527" i="87"/>
  <c r="G527" i="87" s="1"/>
  <c r="F526" i="87"/>
  <c r="G526" i="87" s="1"/>
  <c r="F525" i="87"/>
  <c r="G525" i="87" s="1"/>
  <c r="F524" i="87"/>
  <c r="G524" i="87" s="1"/>
  <c r="F522" i="87"/>
  <c r="G522" i="87" s="1"/>
  <c r="F521" i="87"/>
  <c r="G521" i="87" s="1"/>
  <c r="F520" i="87"/>
  <c r="G520" i="87" s="1"/>
  <c r="F519" i="87"/>
  <c r="G519" i="87" s="1"/>
  <c r="F514" i="87"/>
  <c r="G514" i="87" s="1"/>
  <c r="F513" i="87"/>
  <c r="G513" i="87" s="1"/>
  <c r="F512" i="87"/>
  <c r="G512" i="87" s="1"/>
  <c r="F511" i="87"/>
  <c r="G511" i="87" s="1"/>
  <c r="E508" i="87"/>
  <c r="D508" i="87"/>
  <c r="F506" i="87"/>
  <c r="G506" i="87" s="1"/>
  <c r="F504" i="87"/>
  <c r="G504" i="87" s="1"/>
  <c r="F503" i="87"/>
  <c r="G503" i="87" s="1"/>
  <c r="F502" i="87"/>
  <c r="G502" i="87" s="1"/>
  <c r="E498" i="87"/>
  <c r="D498" i="87"/>
  <c r="F496" i="87"/>
  <c r="G496" i="87" s="1"/>
  <c r="F495" i="87"/>
  <c r="G495" i="87" s="1"/>
  <c r="F491" i="87"/>
  <c r="G491" i="87" s="1"/>
  <c r="E486" i="87"/>
  <c r="D486" i="87"/>
  <c r="F485" i="87"/>
  <c r="G485" i="87" s="1"/>
  <c r="F484" i="87"/>
  <c r="G484" i="87" s="1"/>
  <c r="F482" i="87"/>
  <c r="G482" i="87" s="1"/>
  <c r="F481" i="87"/>
  <c r="G481" i="87" s="1"/>
  <c r="F480" i="87"/>
  <c r="G480" i="87" s="1"/>
  <c r="G479" i="87"/>
  <c r="F479" i="87"/>
  <c r="F477" i="87"/>
  <c r="G477" i="87" s="1"/>
  <c r="F475" i="87"/>
  <c r="G475" i="87" s="1"/>
  <c r="F473" i="87"/>
  <c r="G473" i="87" s="1"/>
  <c r="F470" i="87"/>
  <c r="G470" i="87" s="1"/>
  <c r="F469" i="87"/>
  <c r="G469" i="87" s="1"/>
  <c r="G468" i="87"/>
  <c r="F468" i="87"/>
  <c r="F467" i="87"/>
  <c r="G467" i="87" s="1"/>
  <c r="F466" i="87"/>
  <c r="G466" i="87" s="1"/>
  <c r="E465" i="87"/>
  <c r="E471" i="87" s="1"/>
  <c r="D465" i="87"/>
  <c r="D471" i="87" s="1"/>
  <c r="E464" i="87"/>
  <c r="F462" i="87"/>
  <c r="G462" i="87" s="1"/>
  <c r="F459" i="87"/>
  <c r="G459" i="87" s="1"/>
  <c r="E456" i="87"/>
  <c r="D456" i="87"/>
  <c r="D464" i="87" s="1"/>
  <c r="F455" i="87"/>
  <c r="G455" i="87" s="1"/>
  <c r="F454" i="87"/>
  <c r="G454" i="87" s="1"/>
  <c r="F453" i="87"/>
  <c r="G453" i="87" s="1"/>
  <c r="F452" i="87"/>
  <c r="G452" i="87" s="1"/>
  <c r="G451" i="87"/>
  <c r="F451" i="87"/>
  <c r="F449" i="87"/>
  <c r="G449" i="87" s="1"/>
  <c r="F448" i="87"/>
  <c r="G448" i="87" s="1"/>
  <c r="F447" i="87"/>
  <c r="G447" i="87" s="1"/>
  <c r="F446" i="87"/>
  <c r="G446" i="87" s="1"/>
  <c r="F441" i="87"/>
  <c r="G441" i="87" s="1"/>
  <c r="F440" i="87"/>
  <c r="G440" i="87" s="1"/>
  <c r="F439" i="87"/>
  <c r="G439" i="87" s="1"/>
  <c r="F438" i="87"/>
  <c r="G438" i="87" s="1"/>
  <c r="E435" i="87"/>
  <c r="D435" i="87"/>
  <c r="F433" i="87"/>
  <c r="G433" i="87" s="1"/>
  <c r="F431" i="87"/>
  <c r="G431" i="87" s="1"/>
  <c r="F430" i="87"/>
  <c r="G430" i="87" s="1"/>
  <c r="F429" i="87"/>
  <c r="G429" i="87" s="1"/>
  <c r="E425" i="87"/>
  <c r="D425" i="87"/>
  <c r="F423" i="87"/>
  <c r="G423" i="87" s="1"/>
  <c r="F422" i="87"/>
  <c r="G422" i="87" s="1"/>
  <c r="F418" i="87"/>
  <c r="G418" i="87" s="1"/>
  <c r="E413" i="87"/>
  <c r="D413" i="87"/>
  <c r="F412" i="87"/>
  <c r="G412" i="87" s="1"/>
  <c r="F411" i="87"/>
  <c r="G411" i="87" s="1"/>
  <c r="F409" i="87"/>
  <c r="G409" i="87" s="1"/>
  <c r="F408" i="87"/>
  <c r="G408" i="87" s="1"/>
  <c r="F407" i="87"/>
  <c r="G407" i="87" s="1"/>
  <c r="F406" i="87"/>
  <c r="G406" i="87" s="1"/>
  <c r="F404" i="87"/>
  <c r="G404" i="87" s="1"/>
  <c r="F402" i="87"/>
  <c r="G402" i="87" s="1"/>
  <c r="F400" i="87"/>
  <c r="G400" i="87" s="1"/>
  <c r="F397" i="87"/>
  <c r="G397" i="87" s="1"/>
  <c r="F396" i="87"/>
  <c r="G396" i="87" s="1"/>
  <c r="F395" i="87"/>
  <c r="G395" i="87" s="1"/>
  <c r="F394" i="87"/>
  <c r="G394" i="87" s="1"/>
  <c r="F393" i="87"/>
  <c r="G393" i="87" s="1"/>
  <c r="E392" i="87"/>
  <c r="D392" i="87"/>
  <c r="D398" i="87" s="1"/>
  <c r="F389" i="87"/>
  <c r="G389" i="87" s="1"/>
  <c r="F386" i="87"/>
  <c r="G386" i="87" s="1"/>
  <c r="E383" i="87"/>
  <c r="E391" i="87" s="1"/>
  <c r="D383" i="87"/>
  <c r="D391" i="87" s="1"/>
  <c r="F382" i="87"/>
  <c r="G382" i="87" s="1"/>
  <c r="F381" i="87"/>
  <c r="G381" i="87" s="1"/>
  <c r="F380" i="87"/>
  <c r="G380" i="87" s="1"/>
  <c r="F379" i="87"/>
  <c r="G379" i="87" s="1"/>
  <c r="F378" i="87"/>
  <c r="G378" i="87" s="1"/>
  <c r="F376" i="87"/>
  <c r="G376" i="87" s="1"/>
  <c r="F375" i="87"/>
  <c r="G375" i="87" s="1"/>
  <c r="F374" i="87"/>
  <c r="G374" i="87" s="1"/>
  <c r="F373" i="87"/>
  <c r="G373" i="87" s="1"/>
  <c r="F368" i="87"/>
  <c r="G368" i="87" s="1"/>
  <c r="F367" i="87"/>
  <c r="G367" i="87" s="1"/>
  <c r="F366" i="87"/>
  <c r="G366" i="87" s="1"/>
  <c r="F365" i="87"/>
  <c r="G365" i="87" s="1"/>
  <c r="E362" i="87"/>
  <c r="D362" i="87"/>
  <c r="F362" i="87" s="1"/>
  <c r="G362" i="87" s="1"/>
  <c r="F360" i="87"/>
  <c r="G360" i="87" s="1"/>
  <c r="F358" i="87"/>
  <c r="G358" i="87" s="1"/>
  <c r="F357" i="87"/>
  <c r="G357" i="87" s="1"/>
  <c r="F356" i="87"/>
  <c r="G356" i="87" s="1"/>
  <c r="E352" i="87"/>
  <c r="D352" i="87"/>
  <c r="F350" i="87"/>
  <c r="G350" i="87" s="1"/>
  <c r="F349" i="87"/>
  <c r="G349" i="87" s="1"/>
  <c r="F345" i="87"/>
  <c r="G345" i="87" s="1"/>
  <c r="E340" i="87"/>
  <c r="D340" i="87"/>
  <c r="F339" i="87"/>
  <c r="G339" i="87" s="1"/>
  <c r="F338" i="87"/>
  <c r="G338" i="87" s="1"/>
  <c r="F336" i="87"/>
  <c r="G336" i="87" s="1"/>
  <c r="F335" i="87"/>
  <c r="G335" i="87" s="1"/>
  <c r="F334" i="87"/>
  <c r="G334" i="87" s="1"/>
  <c r="F333" i="87"/>
  <c r="G333" i="87" s="1"/>
  <c r="F331" i="87"/>
  <c r="G331" i="87" s="1"/>
  <c r="F329" i="87"/>
  <c r="G329" i="87" s="1"/>
  <c r="F327" i="87"/>
  <c r="G327" i="87" s="1"/>
  <c r="F324" i="87"/>
  <c r="G324" i="87" s="1"/>
  <c r="F323" i="87"/>
  <c r="G323" i="87" s="1"/>
  <c r="F322" i="87"/>
  <c r="G322" i="87" s="1"/>
  <c r="F321" i="87"/>
  <c r="G321" i="87" s="1"/>
  <c r="F320" i="87"/>
  <c r="G320" i="87" s="1"/>
  <c r="E319" i="87"/>
  <c r="E325" i="87" s="1"/>
  <c r="D319" i="87"/>
  <c r="D325" i="87" s="1"/>
  <c r="F316" i="87"/>
  <c r="G316" i="87" s="1"/>
  <c r="F313" i="87"/>
  <c r="G313" i="87" s="1"/>
  <c r="E310" i="87"/>
  <c r="E318" i="87" s="1"/>
  <c r="E326" i="87" s="1"/>
  <c r="E332" i="87" s="1"/>
  <c r="E337" i="87" s="1"/>
  <c r="E341" i="87" s="1"/>
  <c r="D310" i="87"/>
  <c r="D318" i="87" s="1"/>
  <c r="F309" i="87"/>
  <c r="G309" i="87" s="1"/>
  <c r="G308" i="87"/>
  <c r="F308" i="87"/>
  <c r="F307" i="87"/>
  <c r="G307" i="87" s="1"/>
  <c r="F306" i="87"/>
  <c r="G306" i="87" s="1"/>
  <c r="F305" i="87"/>
  <c r="G305" i="87" s="1"/>
  <c r="F303" i="87"/>
  <c r="G303" i="87" s="1"/>
  <c r="F302" i="87"/>
  <c r="G302" i="87" s="1"/>
  <c r="F301" i="87"/>
  <c r="G301" i="87" s="1"/>
  <c r="F300" i="87"/>
  <c r="G300" i="87" s="1"/>
  <c r="F295" i="87"/>
  <c r="G295" i="87" s="1"/>
  <c r="F294" i="87"/>
  <c r="G294" i="87" s="1"/>
  <c r="F293" i="87"/>
  <c r="G293" i="87" s="1"/>
  <c r="F292" i="87"/>
  <c r="G292" i="87" s="1"/>
  <c r="E289" i="87"/>
  <c r="D289" i="87"/>
  <c r="F287" i="87"/>
  <c r="G287" i="87" s="1"/>
  <c r="F285" i="87"/>
  <c r="G285" i="87" s="1"/>
  <c r="F284" i="87"/>
  <c r="G284" i="87" s="1"/>
  <c r="F283" i="87"/>
  <c r="G283" i="87" s="1"/>
  <c r="E279" i="87"/>
  <c r="D279" i="87"/>
  <c r="F277" i="87"/>
  <c r="G277" i="87" s="1"/>
  <c r="F276" i="87"/>
  <c r="G276" i="87" s="1"/>
  <c r="F272" i="87"/>
  <c r="G272" i="87" s="1"/>
  <c r="E267" i="87"/>
  <c r="D267" i="87"/>
  <c r="F267" i="87" s="1"/>
  <c r="G267" i="87" s="1"/>
  <c r="F266" i="87"/>
  <c r="G266" i="87" s="1"/>
  <c r="F265" i="87"/>
  <c r="G265" i="87" s="1"/>
  <c r="F263" i="87"/>
  <c r="G263" i="87" s="1"/>
  <c r="F262" i="87"/>
  <c r="G262" i="87" s="1"/>
  <c r="F261" i="87"/>
  <c r="G261" i="87" s="1"/>
  <c r="F260" i="87"/>
  <c r="G260" i="87" s="1"/>
  <c r="F258" i="87"/>
  <c r="G258" i="87" s="1"/>
  <c r="F256" i="87"/>
  <c r="G256" i="87" s="1"/>
  <c r="F254" i="87"/>
  <c r="G254" i="87" s="1"/>
  <c r="F251" i="87"/>
  <c r="G251" i="87" s="1"/>
  <c r="F250" i="87"/>
  <c r="G250" i="87" s="1"/>
  <c r="F249" i="87"/>
  <c r="G249" i="87" s="1"/>
  <c r="F248" i="87"/>
  <c r="G248" i="87" s="1"/>
  <c r="F247" i="87"/>
  <c r="G247" i="87" s="1"/>
  <c r="E246" i="87"/>
  <c r="D246" i="87"/>
  <c r="D252" i="87" s="1"/>
  <c r="F243" i="87"/>
  <c r="G243" i="87" s="1"/>
  <c r="F240" i="87"/>
  <c r="G240" i="87" s="1"/>
  <c r="E237" i="87"/>
  <c r="E245" i="87" s="1"/>
  <c r="D237" i="87"/>
  <c r="D245" i="87" s="1"/>
  <c r="F236" i="87"/>
  <c r="G236" i="87" s="1"/>
  <c r="F235" i="87"/>
  <c r="G235" i="87" s="1"/>
  <c r="F234" i="87"/>
  <c r="G234" i="87" s="1"/>
  <c r="F233" i="87"/>
  <c r="G233" i="87" s="1"/>
  <c r="F232" i="87"/>
  <c r="G232" i="87" s="1"/>
  <c r="F230" i="87"/>
  <c r="G230" i="87" s="1"/>
  <c r="F229" i="87"/>
  <c r="G229" i="87" s="1"/>
  <c r="F228" i="87"/>
  <c r="G228" i="87" s="1"/>
  <c r="F227" i="87"/>
  <c r="G227" i="87" s="1"/>
  <c r="F221" i="87"/>
  <c r="G221" i="87" s="1"/>
  <c r="F220" i="87"/>
  <c r="G220" i="87" s="1"/>
  <c r="F219" i="87"/>
  <c r="G219" i="87" s="1"/>
  <c r="F218" i="87"/>
  <c r="G218" i="87" s="1"/>
  <c r="E215" i="87"/>
  <c r="D215" i="87"/>
  <c r="F213" i="87"/>
  <c r="G213" i="87" s="1"/>
  <c r="F211" i="87"/>
  <c r="G211" i="87" s="1"/>
  <c r="F210" i="87"/>
  <c r="G210" i="87" s="1"/>
  <c r="F209" i="87"/>
  <c r="G209" i="87" s="1"/>
  <c r="E205" i="87"/>
  <c r="D205" i="87"/>
  <c r="F203" i="87"/>
  <c r="G203" i="87" s="1"/>
  <c r="F202" i="87"/>
  <c r="G202" i="87" s="1"/>
  <c r="F198" i="87"/>
  <c r="G198" i="87" s="1"/>
  <c r="E193" i="87"/>
  <c r="D193" i="87"/>
  <c r="F193" i="87" s="1"/>
  <c r="G193" i="87" s="1"/>
  <c r="F192" i="87"/>
  <c r="G192" i="87" s="1"/>
  <c r="F191" i="87"/>
  <c r="G191" i="87" s="1"/>
  <c r="F189" i="87"/>
  <c r="G189" i="87" s="1"/>
  <c r="F188" i="87"/>
  <c r="G188" i="87" s="1"/>
  <c r="F187" i="87"/>
  <c r="G187" i="87" s="1"/>
  <c r="F186" i="87"/>
  <c r="G186" i="87" s="1"/>
  <c r="F184" i="87"/>
  <c r="G184" i="87" s="1"/>
  <c r="F182" i="87"/>
  <c r="G182" i="87" s="1"/>
  <c r="G180" i="87"/>
  <c r="F180" i="87"/>
  <c r="F177" i="87"/>
  <c r="G177" i="87" s="1"/>
  <c r="F176" i="87"/>
  <c r="G176" i="87" s="1"/>
  <c r="F175" i="87"/>
  <c r="G175" i="87" s="1"/>
  <c r="F174" i="87"/>
  <c r="G174" i="87" s="1"/>
  <c r="F173" i="87"/>
  <c r="G173" i="87" s="1"/>
  <c r="E172" i="87"/>
  <c r="D172" i="87"/>
  <c r="D178" i="87" s="1"/>
  <c r="F169" i="87"/>
  <c r="G169" i="87" s="1"/>
  <c r="F166" i="87"/>
  <c r="G166" i="87" s="1"/>
  <c r="E163" i="87"/>
  <c r="E171" i="87" s="1"/>
  <c r="D163" i="87"/>
  <c r="D171" i="87" s="1"/>
  <c r="F162" i="87"/>
  <c r="G162" i="87" s="1"/>
  <c r="F161" i="87"/>
  <c r="G161" i="87" s="1"/>
  <c r="F160" i="87"/>
  <c r="G160" i="87" s="1"/>
  <c r="F159" i="87"/>
  <c r="G159" i="87" s="1"/>
  <c r="F158" i="87"/>
  <c r="G158" i="87" s="1"/>
  <c r="F156" i="87"/>
  <c r="G156" i="87" s="1"/>
  <c r="F155" i="87"/>
  <c r="G155" i="87" s="1"/>
  <c r="F154" i="87"/>
  <c r="G154" i="87" s="1"/>
  <c r="F153" i="87"/>
  <c r="G153" i="87" s="1"/>
  <c r="F147" i="87"/>
  <c r="G147" i="87" s="1"/>
  <c r="F146" i="87"/>
  <c r="G146" i="87" s="1"/>
  <c r="F145" i="87"/>
  <c r="G145" i="87" s="1"/>
  <c r="F144" i="87"/>
  <c r="G144" i="87" s="1"/>
  <c r="E141" i="87"/>
  <c r="D141" i="87"/>
  <c r="F139" i="87"/>
  <c r="G139" i="87" s="1"/>
  <c r="F137" i="87"/>
  <c r="G137" i="87" s="1"/>
  <c r="F136" i="87"/>
  <c r="G136" i="87" s="1"/>
  <c r="F135" i="87"/>
  <c r="G135" i="87" s="1"/>
  <c r="E131" i="87"/>
  <c r="D131" i="87"/>
  <c r="F129" i="87"/>
  <c r="G129" i="87" s="1"/>
  <c r="F128" i="87"/>
  <c r="G128" i="87" s="1"/>
  <c r="F124" i="87"/>
  <c r="G124" i="87" s="1"/>
  <c r="E119" i="87"/>
  <c r="D119" i="87"/>
  <c r="F118" i="87"/>
  <c r="G118" i="87" s="1"/>
  <c r="F117" i="87"/>
  <c r="G117" i="87" s="1"/>
  <c r="F115" i="87"/>
  <c r="G115" i="87" s="1"/>
  <c r="F114" i="87"/>
  <c r="G114" i="87" s="1"/>
  <c r="F113" i="87"/>
  <c r="G113" i="87" s="1"/>
  <c r="F112" i="87"/>
  <c r="G112" i="87" s="1"/>
  <c r="F110" i="87"/>
  <c r="G110" i="87" s="1"/>
  <c r="F108" i="87"/>
  <c r="G108" i="87" s="1"/>
  <c r="F106" i="87"/>
  <c r="G106" i="87" s="1"/>
  <c r="F103" i="87"/>
  <c r="G103" i="87" s="1"/>
  <c r="F102" i="87"/>
  <c r="G102" i="87" s="1"/>
  <c r="F101" i="87"/>
  <c r="G101" i="87" s="1"/>
  <c r="F100" i="87"/>
  <c r="G100" i="87" s="1"/>
  <c r="F99" i="87"/>
  <c r="G99" i="87" s="1"/>
  <c r="E98" i="87"/>
  <c r="D98" i="87"/>
  <c r="D104" i="87" s="1"/>
  <c r="F95" i="87"/>
  <c r="G95" i="87" s="1"/>
  <c r="F92" i="87"/>
  <c r="G92" i="87" s="1"/>
  <c r="E89" i="87"/>
  <c r="E97" i="87" s="1"/>
  <c r="D89" i="87"/>
  <c r="D97" i="87" s="1"/>
  <c r="F88" i="87"/>
  <c r="G88" i="87" s="1"/>
  <c r="F87" i="87"/>
  <c r="G87" i="87" s="1"/>
  <c r="F86" i="87"/>
  <c r="G86" i="87" s="1"/>
  <c r="F85" i="87"/>
  <c r="G85" i="87" s="1"/>
  <c r="F84" i="87"/>
  <c r="G84" i="87" s="1"/>
  <c r="F82" i="87"/>
  <c r="G82" i="87" s="1"/>
  <c r="F81" i="87"/>
  <c r="G81" i="87" s="1"/>
  <c r="F80" i="87"/>
  <c r="G80" i="87" s="1"/>
  <c r="F79" i="87"/>
  <c r="G79" i="87" s="1"/>
  <c r="F72" i="87"/>
  <c r="G72" i="87" s="1"/>
  <c r="F71" i="87"/>
  <c r="G71" i="87" s="1"/>
  <c r="F70" i="87"/>
  <c r="G70" i="87" s="1"/>
  <c r="F69" i="87"/>
  <c r="G69" i="87" s="1"/>
  <c r="E66" i="87"/>
  <c r="D66" i="87"/>
  <c r="F64" i="87"/>
  <c r="G64" i="87" s="1"/>
  <c r="F62" i="87"/>
  <c r="G62" i="87" s="1"/>
  <c r="F61" i="87"/>
  <c r="G61" i="87" s="1"/>
  <c r="F60" i="87"/>
  <c r="G60" i="87" s="1"/>
  <c r="E56" i="87"/>
  <c r="D56" i="87"/>
  <c r="F54" i="87"/>
  <c r="G54" i="87" s="1"/>
  <c r="F53" i="87"/>
  <c r="G53" i="87" s="1"/>
  <c r="F49" i="87"/>
  <c r="G49" i="87" s="1"/>
  <c r="E44" i="87"/>
  <c r="D44" i="87"/>
  <c r="F43" i="87"/>
  <c r="G43" i="87" s="1"/>
  <c r="F42" i="87"/>
  <c r="G42" i="87" s="1"/>
  <c r="F40" i="87"/>
  <c r="G40" i="87" s="1"/>
  <c r="F39" i="87"/>
  <c r="G39" i="87" s="1"/>
  <c r="F38" i="87"/>
  <c r="G38" i="87" s="1"/>
  <c r="F37" i="87"/>
  <c r="G37" i="87" s="1"/>
  <c r="F35" i="87"/>
  <c r="G35" i="87" s="1"/>
  <c r="F33" i="87"/>
  <c r="G33" i="87" s="1"/>
  <c r="F31" i="87"/>
  <c r="G31" i="87" s="1"/>
  <c r="F28" i="87"/>
  <c r="G28" i="87" s="1"/>
  <c r="F27" i="87"/>
  <c r="G27" i="87" s="1"/>
  <c r="F26" i="87"/>
  <c r="G26" i="87" s="1"/>
  <c r="F25" i="87"/>
  <c r="G25" i="87" s="1"/>
  <c r="G24" i="87"/>
  <c r="F24" i="87"/>
  <c r="E23" i="87"/>
  <c r="D23" i="87"/>
  <c r="D29" i="87" s="1"/>
  <c r="G20" i="87"/>
  <c r="F20" i="87"/>
  <c r="F17" i="87"/>
  <c r="G17" i="87" s="1"/>
  <c r="E14" i="87"/>
  <c r="E22" i="87" s="1"/>
  <c r="D14" i="87"/>
  <c r="D22" i="87" s="1"/>
  <c r="F13" i="87"/>
  <c r="G13" i="87" s="1"/>
  <c r="F12" i="87"/>
  <c r="G12" i="87" s="1"/>
  <c r="F11" i="87"/>
  <c r="G11" i="87" s="1"/>
  <c r="F10" i="87"/>
  <c r="G10" i="87" s="1"/>
  <c r="F9" i="87"/>
  <c r="G9" i="87" s="1"/>
  <c r="F7" i="87"/>
  <c r="G7" i="87" s="1"/>
  <c r="F6" i="87"/>
  <c r="G6" i="87" s="1"/>
  <c r="F5" i="87"/>
  <c r="G5" i="87" s="1"/>
  <c r="F4" i="87"/>
  <c r="G4" i="87" s="1"/>
  <c r="F1245" i="85"/>
  <c r="G1245" i="85" s="1"/>
  <c r="F1244" i="85"/>
  <c r="G1244" i="85" s="1"/>
  <c r="F1243" i="85"/>
  <c r="G1243" i="85" s="1"/>
  <c r="F1242" i="85"/>
  <c r="G1242" i="85" s="1"/>
  <c r="E1239" i="85"/>
  <c r="F1239" i="85" s="1"/>
  <c r="G1239" i="85" s="1"/>
  <c r="D1239" i="85"/>
  <c r="F1237" i="85"/>
  <c r="G1237" i="85" s="1"/>
  <c r="F1235" i="85"/>
  <c r="G1235" i="85" s="1"/>
  <c r="F1234" i="85"/>
  <c r="G1234" i="85" s="1"/>
  <c r="F1233" i="85"/>
  <c r="G1233" i="85" s="1"/>
  <c r="E1229" i="85"/>
  <c r="D1229" i="85"/>
  <c r="F1229" i="85" s="1"/>
  <c r="G1229" i="85" s="1"/>
  <c r="F1227" i="85"/>
  <c r="G1227" i="85" s="1"/>
  <c r="F1226" i="85"/>
  <c r="G1226" i="85" s="1"/>
  <c r="F1222" i="85"/>
  <c r="G1222" i="85" s="1"/>
  <c r="E1217" i="85"/>
  <c r="D1217" i="85"/>
  <c r="F1217" i="85" s="1"/>
  <c r="G1217" i="85" s="1"/>
  <c r="F1216" i="85"/>
  <c r="G1216" i="85" s="1"/>
  <c r="F1215" i="85"/>
  <c r="G1215" i="85" s="1"/>
  <c r="F1213" i="85"/>
  <c r="G1213" i="85" s="1"/>
  <c r="F1212" i="85"/>
  <c r="G1212" i="85" s="1"/>
  <c r="F1211" i="85"/>
  <c r="G1211" i="85" s="1"/>
  <c r="F1210" i="85"/>
  <c r="G1210" i="85" s="1"/>
  <c r="F1208" i="85"/>
  <c r="G1208" i="85" s="1"/>
  <c r="F1206" i="85"/>
  <c r="G1206" i="85" s="1"/>
  <c r="F1204" i="85"/>
  <c r="G1204" i="85" s="1"/>
  <c r="F1201" i="85"/>
  <c r="G1201" i="85" s="1"/>
  <c r="F1200" i="85"/>
  <c r="G1200" i="85" s="1"/>
  <c r="F1199" i="85"/>
  <c r="G1199" i="85" s="1"/>
  <c r="F1198" i="85"/>
  <c r="G1198" i="85" s="1"/>
  <c r="F1197" i="85"/>
  <c r="G1197" i="85" s="1"/>
  <c r="E1196" i="85"/>
  <c r="E1202" i="85" s="1"/>
  <c r="D1196" i="85"/>
  <c r="D1202" i="85" s="1"/>
  <c r="F1193" i="85"/>
  <c r="G1193" i="85" s="1"/>
  <c r="F1190" i="85"/>
  <c r="G1190" i="85" s="1"/>
  <c r="E1187" i="85"/>
  <c r="E1195" i="85" s="1"/>
  <c r="E1203" i="85" s="1"/>
  <c r="E1209" i="85" s="1"/>
  <c r="E1214" i="85" s="1"/>
  <c r="E1218" i="85" s="1"/>
  <c r="D1187" i="85"/>
  <c r="F1186" i="85"/>
  <c r="G1186" i="85" s="1"/>
  <c r="F1185" i="85"/>
  <c r="G1185" i="85" s="1"/>
  <c r="F1184" i="85"/>
  <c r="G1184" i="85" s="1"/>
  <c r="F1183" i="85"/>
  <c r="G1183" i="85" s="1"/>
  <c r="F1182" i="85"/>
  <c r="G1182" i="85" s="1"/>
  <c r="F1180" i="85"/>
  <c r="G1180" i="85" s="1"/>
  <c r="F1179" i="85"/>
  <c r="G1179" i="85" s="1"/>
  <c r="F1178" i="85"/>
  <c r="G1178" i="85" s="1"/>
  <c r="F1177" i="85"/>
  <c r="G1177" i="85" s="1"/>
  <c r="F1245" i="84"/>
  <c r="G1245" i="84" s="1"/>
  <c r="F1244" i="84"/>
  <c r="G1244" i="84" s="1"/>
  <c r="F1243" i="84"/>
  <c r="G1243" i="84" s="1"/>
  <c r="F1242" i="84"/>
  <c r="G1242" i="84" s="1"/>
  <c r="E1239" i="84"/>
  <c r="D1239" i="84"/>
  <c r="F1237" i="84"/>
  <c r="G1237" i="84" s="1"/>
  <c r="F1235" i="84"/>
  <c r="G1235" i="84" s="1"/>
  <c r="F1234" i="84"/>
  <c r="G1234" i="84" s="1"/>
  <c r="F1233" i="84"/>
  <c r="G1233" i="84" s="1"/>
  <c r="F1229" i="84"/>
  <c r="G1229" i="84" s="1"/>
  <c r="E1229" i="84"/>
  <c r="D1229" i="84"/>
  <c r="F1227" i="84"/>
  <c r="G1227" i="84" s="1"/>
  <c r="F1226" i="84"/>
  <c r="G1226" i="84" s="1"/>
  <c r="F1222" i="84"/>
  <c r="G1222" i="84" s="1"/>
  <c r="E1217" i="84"/>
  <c r="D1217" i="84"/>
  <c r="F1216" i="84"/>
  <c r="G1216" i="84" s="1"/>
  <c r="F1215" i="84"/>
  <c r="G1215" i="84" s="1"/>
  <c r="F1213" i="84"/>
  <c r="G1213" i="84" s="1"/>
  <c r="F1212" i="84"/>
  <c r="G1212" i="84" s="1"/>
  <c r="F1211" i="84"/>
  <c r="G1211" i="84" s="1"/>
  <c r="F1210" i="84"/>
  <c r="G1210" i="84" s="1"/>
  <c r="F1208" i="84"/>
  <c r="G1208" i="84" s="1"/>
  <c r="F1206" i="84"/>
  <c r="G1206" i="84" s="1"/>
  <c r="F1204" i="84"/>
  <c r="G1204" i="84" s="1"/>
  <c r="F1201" i="84"/>
  <c r="G1201" i="84" s="1"/>
  <c r="F1200" i="84"/>
  <c r="G1200" i="84" s="1"/>
  <c r="F1199" i="84"/>
  <c r="G1199" i="84" s="1"/>
  <c r="F1198" i="84"/>
  <c r="G1198" i="84" s="1"/>
  <c r="F1197" i="84"/>
  <c r="G1197" i="84" s="1"/>
  <c r="E1196" i="84"/>
  <c r="E1202" i="84" s="1"/>
  <c r="D1196" i="84"/>
  <c r="D1202" i="84" s="1"/>
  <c r="F1193" i="84"/>
  <c r="G1193" i="84" s="1"/>
  <c r="F1190" i="84"/>
  <c r="G1190" i="84" s="1"/>
  <c r="E1187" i="84"/>
  <c r="E1195" i="84" s="1"/>
  <c r="E1203" i="84" s="1"/>
  <c r="E1209" i="84" s="1"/>
  <c r="E1214" i="84" s="1"/>
  <c r="D1187" i="84"/>
  <c r="F1186" i="84"/>
  <c r="G1186" i="84" s="1"/>
  <c r="F1185" i="84"/>
  <c r="G1185" i="84" s="1"/>
  <c r="F1184" i="84"/>
  <c r="G1184" i="84" s="1"/>
  <c r="F1183" i="84"/>
  <c r="G1183" i="84" s="1"/>
  <c r="F1182" i="84"/>
  <c r="G1182" i="84" s="1"/>
  <c r="F1180" i="84"/>
  <c r="G1180" i="84" s="1"/>
  <c r="F1179" i="84"/>
  <c r="G1179" i="84" s="1"/>
  <c r="F1178" i="84"/>
  <c r="G1178" i="84" s="1"/>
  <c r="F1177" i="84"/>
  <c r="G1177" i="84" s="1"/>
  <c r="F1171" i="85"/>
  <c r="G1171" i="85" s="1"/>
  <c r="F1170" i="85"/>
  <c r="G1170" i="85" s="1"/>
  <c r="F1169" i="85"/>
  <c r="G1169" i="85" s="1"/>
  <c r="F1168" i="85"/>
  <c r="G1168" i="85" s="1"/>
  <c r="E1165" i="85"/>
  <c r="D1165" i="85"/>
  <c r="F1161" i="85"/>
  <c r="G1161" i="85" s="1"/>
  <c r="F1160" i="85"/>
  <c r="G1160" i="85" s="1"/>
  <c r="G1159" i="85"/>
  <c r="F1159" i="85"/>
  <c r="E1155" i="85"/>
  <c r="D1155" i="85"/>
  <c r="F1155" i="85" s="1"/>
  <c r="G1155" i="85" s="1"/>
  <c r="F1153" i="85"/>
  <c r="G1153" i="85" s="1"/>
  <c r="F1152" i="85"/>
  <c r="G1152" i="85" s="1"/>
  <c r="F1148" i="85"/>
  <c r="G1148" i="85" s="1"/>
  <c r="E1143" i="85"/>
  <c r="D1143" i="85"/>
  <c r="F1142" i="85"/>
  <c r="G1142" i="85" s="1"/>
  <c r="F1141" i="85"/>
  <c r="G1141" i="85" s="1"/>
  <c r="G1139" i="85"/>
  <c r="F1139" i="85"/>
  <c r="F1138" i="85"/>
  <c r="G1138" i="85" s="1"/>
  <c r="F1137" i="85"/>
  <c r="G1137" i="85" s="1"/>
  <c r="F1136" i="85"/>
  <c r="G1136" i="85" s="1"/>
  <c r="F1134" i="85"/>
  <c r="G1134" i="85" s="1"/>
  <c r="F1132" i="85"/>
  <c r="G1132" i="85" s="1"/>
  <c r="F1130" i="85"/>
  <c r="G1130" i="85" s="1"/>
  <c r="F1127" i="85"/>
  <c r="G1127" i="85" s="1"/>
  <c r="F1126" i="85"/>
  <c r="G1126" i="85" s="1"/>
  <c r="F1125" i="85"/>
  <c r="G1125" i="85" s="1"/>
  <c r="F1124" i="85"/>
  <c r="G1124" i="85" s="1"/>
  <c r="F1123" i="85"/>
  <c r="G1123" i="85" s="1"/>
  <c r="E1122" i="85"/>
  <c r="E1128" i="85" s="1"/>
  <c r="D1122" i="85"/>
  <c r="D1128" i="85" s="1"/>
  <c r="F1119" i="85"/>
  <c r="G1119" i="85" s="1"/>
  <c r="F1116" i="85"/>
  <c r="G1116" i="85" s="1"/>
  <c r="E1113" i="85"/>
  <c r="E1121" i="85" s="1"/>
  <c r="D1113" i="85"/>
  <c r="F1112" i="85"/>
  <c r="G1112" i="85" s="1"/>
  <c r="F1111" i="85"/>
  <c r="G1111" i="85" s="1"/>
  <c r="F1110" i="85"/>
  <c r="G1110" i="85" s="1"/>
  <c r="F1109" i="85"/>
  <c r="G1109" i="85" s="1"/>
  <c r="G1108" i="85"/>
  <c r="F1108" i="85"/>
  <c r="F1106" i="85"/>
  <c r="G1106" i="85" s="1"/>
  <c r="F1105" i="85"/>
  <c r="G1105" i="85" s="1"/>
  <c r="F1104" i="85"/>
  <c r="G1104" i="85" s="1"/>
  <c r="F1103" i="85"/>
  <c r="G1103" i="85" s="1"/>
  <c r="F1171" i="84"/>
  <c r="G1171" i="84" s="1"/>
  <c r="F1170" i="84"/>
  <c r="G1170" i="84" s="1"/>
  <c r="F1169" i="84"/>
  <c r="G1169" i="84" s="1"/>
  <c r="F1168" i="84"/>
  <c r="G1168" i="84" s="1"/>
  <c r="E1165" i="84"/>
  <c r="D1165" i="84"/>
  <c r="F1165" i="84" s="1"/>
  <c r="G1165" i="84" s="1"/>
  <c r="F1161" i="84"/>
  <c r="G1161" i="84" s="1"/>
  <c r="F1160" i="84"/>
  <c r="G1160" i="84" s="1"/>
  <c r="F1159" i="84"/>
  <c r="G1159" i="84" s="1"/>
  <c r="E1155" i="84"/>
  <c r="D1155" i="84"/>
  <c r="F1153" i="84"/>
  <c r="G1153" i="84" s="1"/>
  <c r="F1152" i="84"/>
  <c r="G1152" i="84" s="1"/>
  <c r="F1148" i="84"/>
  <c r="G1148" i="84" s="1"/>
  <c r="E1143" i="84"/>
  <c r="D1143" i="84"/>
  <c r="F1142" i="84"/>
  <c r="G1142" i="84" s="1"/>
  <c r="F1141" i="84"/>
  <c r="G1141" i="84" s="1"/>
  <c r="F1139" i="84"/>
  <c r="G1139" i="84" s="1"/>
  <c r="F1138" i="84"/>
  <c r="G1138" i="84" s="1"/>
  <c r="F1137" i="84"/>
  <c r="G1137" i="84" s="1"/>
  <c r="F1136" i="84"/>
  <c r="G1136" i="84" s="1"/>
  <c r="F1134" i="84"/>
  <c r="G1134" i="84" s="1"/>
  <c r="F1132" i="84"/>
  <c r="G1132" i="84" s="1"/>
  <c r="F1130" i="84"/>
  <c r="G1130" i="84" s="1"/>
  <c r="F1127" i="84"/>
  <c r="G1127" i="84" s="1"/>
  <c r="F1126" i="84"/>
  <c r="G1126" i="84" s="1"/>
  <c r="F1125" i="84"/>
  <c r="G1125" i="84" s="1"/>
  <c r="F1124" i="84"/>
  <c r="G1124" i="84" s="1"/>
  <c r="F1123" i="84"/>
  <c r="G1123" i="84" s="1"/>
  <c r="E1122" i="84"/>
  <c r="E1128" i="84" s="1"/>
  <c r="D1122" i="84"/>
  <c r="D1128" i="84" s="1"/>
  <c r="F1119" i="84"/>
  <c r="G1119" i="84" s="1"/>
  <c r="F1116" i="84"/>
  <c r="G1116" i="84" s="1"/>
  <c r="E1113" i="84"/>
  <c r="E1121" i="84" s="1"/>
  <c r="D1113" i="84"/>
  <c r="F1113" i="84" s="1"/>
  <c r="G1113" i="84" s="1"/>
  <c r="F1112" i="84"/>
  <c r="G1112" i="84" s="1"/>
  <c r="F1111" i="84"/>
  <c r="G1111" i="84" s="1"/>
  <c r="F1110" i="84"/>
  <c r="G1110" i="84" s="1"/>
  <c r="F1109" i="84"/>
  <c r="G1109" i="84" s="1"/>
  <c r="F1108" i="84"/>
  <c r="G1108" i="84" s="1"/>
  <c r="F1106" i="84"/>
  <c r="G1106" i="84" s="1"/>
  <c r="G1105" i="84"/>
  <c r="F1105" i="84"/>
  <c r="F1104" i="84"/>
  <c r="G1104" i="84" s="1"/>
  <c r="F1103" i="84"/>
  <c r="G1103" i="84" s="1"/>
  <c r="F1098" i="85"/>
  <c r="G1098" i="85" s="1"/>
  <c r="F1097" i="85"/>
  <c r="G1097" i="85" s="1"/>
  <c r="F1096" i="85"/>
  <c r="G1096" i="85" s="1"/>
  <c r="F1095" i="85"/>
  <c r="G1095" i="85" s="1"/>
  <c r="E1092" i="85"/>
  <c r="D1092" i="85"/>
  <c r="F1092" i="85" s="1"/>
  <c r="G1092" i="85" s="1"/>
  <c r="F1090" i="85"/>
  <c r="G1090" i="85" s="1"/>
  <c r="F1088" i="85"/>
  <c r="G1088" i="85" s="1"/>
  <c r="F1087" i="85"/>
  <c r="G1087" i="85" s="1"/>
  <c r="F1086" i="85"/>
  <c r="G1086" i="85" s="1"/>
  <c r="E1082" i="85"/>
  <c r="D1082" i="85"/>
  <c r="F1082" i="85" s="1"/>
  <c r="G1082" i="85" s="1"/>
  <c r="G1080" i="85"/>
  <c r="F1080" i="85"/>
  <c r="F1079" i="85"/>
  <c r="G1079" i="85" s="1"/>
  <c r="G1075" i="85"/>
  <c r="E1070" i="85"/>
  <c r="D1070" i="85"/>
  <c r="F1069" i="85"/>
  <c r="G1069" i="85" s="1"/>
  <c r="F1068" i="85"/>
  <c r="G1068" i="85" s="1"/>
  <c r="F1066" i="85"/>
  <c r="G1066" i="85" s="1"/>
  <c r="F1065" i="85"/>
  <c r="G1065" i="85" s="1"/>
  <c r="F1064" i="85"/>
  <c r="G1064" i="85" s="1"/>
  <c r="G1063" i="85"/>
  <c r="F1063" i="85"/>
  <c r="F1061" i="85"/>
  <c r="G1061" i="85" s="1"/>
  <c r="F1059" i="85"/>
  <c r="G1059" i="85" s="1"/>
  <c r="F1057" i="85"/>
  <c r="G1057" i="85" s="1"/>
  <c r="F1054" i="85"/>
  <c r="G1054" i="85" s="1"/>
  <c r="F1053" i="85"/>
  <c r="G1053" i="85" s="1"/>
  <c r="F1052" i="85"/>
  <c r="G1052" i="85" s="1"/>
  <c r="F1051" i="85"/>
  <c r="G1051" i="85" s="1"/>
  <c r="F1050" i="85"/>
  <c r="G1050" i="85" s="1"/>
  <c r="E1049" i="85"/>
  <c r="E1055" i="85" s="1"/>
  <c r="D1049" i="85"/>
  <c r="D1055" i="85" s="1"/>
  <c r="F1046" i="85"/>
  <c r="G1046" i="85" s="1"/>
  <c r="G1043" i="85"/>
  <c r="F1043" i="85"/>
  <c r="E1040" i="85"/>
  <c r="E1048" i="85" s="1"/>
  <c r="D1040" i="85"/>
  <c r="F1039" i="85"/>
  <c r="G1039" i="85" s="1"/>
  <c r="F1038" i="85"/>
  <c r="G1038" i="85" s="1"/>
  <c r="F1037" i="85"/>
  <c r="G1037" i="85" s="1"/>
  <c r="F1036" i="85"/>
  <c r="G1036" i="85" s="1"/>
  <c r="F1035" i="85"/>
  <c r="G1035" i="85" s="1"/>
  <c r="F1033" i="85"/>
  <c r="G1033" i="85" s="1"/>
  <c r="F1032" i="85"/>
  <c r="G1032" i="85" s="1"/>
  <c r="F1031" i="85"/>
  <c r="G1031" i="85" s="1"/>
  <c r="F1030" i="85"/>
  <c r="G1030" i="85" s="1"/>
  <c r="F1098" i="84"/>
  <c r="G1098" i="84" s="1"/>
  <c r="F1097" i="84"/>
  <c r="G1097" i="84" s="1"/>
  <c r="F1096" i="84"/>
  <c r="G1096" i="84" s="1"/>
  <c r="F1095" i="84"/>
  <c r="G1095" i="84" s="1"/>
  <c r="E1092" i="84"/>
  <c r="D1092" i="84"/>
  <c r="F1090" i="84"/>
  <c r="G1090" i="84" s="1"/>
  <c r="F1088" i="84"/>
  <c r="G1088" i="84" s="1"/>
  <c r="F1087" i="84"/>
  <c r="G1087" i="84" s="1"/>
  <c r="F1086" i="84"/>
  <c r="G1086" i="84" s="1"/>
  <c r="E1082" i="84"/>
  <c r="F1082" i="84" s="1"/>
  <c r="G1082" i="84" s="1"/>
  <c r="D1082" i="84"/>
  <c r="F1080" i="84"/>
  <c r="G1080" i="84" s="1"/>
  <c r="F1079" i="84"/>
  <c r="G1079" i="84" s="1"/>
  <c r="F1075" i="84"/>
  <c r="G1075" i="84" s="1"/>
  <c r="E1070" i="84"/>
  <c r="D1070" i="84"/>
  <c r="F1069" i="84"/>
  <c r="G1069" i="84" s="1"/>
  <c r="F1068" i="84"/>
  <c r="G1068" i="84" s="1"/>
  <c r="F1066" i="84"/>
  <c r="G1066" i="84" s="1"/>
  <c r="F1065" i="84"/>
  <c r="G1065" i="84" s="1"/>
  <c r="F1064" i="84"/>
  <c r="G1064" i="84" s="1"/>
  <c r="F1063" i="84"/>
  <c r="G1063" i="84" s="1"/>
  <c r="F1061" i="84"/>
  <c r="G1061" i="84" s="1"/>
  <c r="F1059" i="84"/>
  <c r="G1059" i="84" s="1"/>
  <c r="F1057" i="84"/>
  <c r="G1057" i="84" s="1"/>
  <c r="F1054" i="84"/>
  <c r="G1054" i="84" s="1"/>
  <c r="F1053" i="84"/>
  <c r="G1053" i="84" s="1"/>
  <c r="F1052" i="84"/>
  <c r="G1052" i="84" s="1"/>
  <c r="F1051" i="84"/>
  <c r="G1051" i="84" s="1"/>
  <c r="F1050" i="84"/>
  <c r="G1050" i="84" s="1"/>
  <c r="E1049" i="84"/>
  <c r="E1055" i="84" s="1"/>
  <c r="D1049" i="84"/>
  <c r="D1055" i="84" s="1"/>
  <c r="F1046" i="84"/>
  <c r="G1046" i="84" s="1"/>
  <c r="G1043" i="84"/>
  <c r="F1043" i="84"/>
  <c r="E1040" i="84"/>
  <c r="E1048" i="84" s="1"/>
  <c r="D1040" i="84"/>
  <c r="F1039" i="84"/>
  <c r="G1039" i="84" s="1"/>
  <c r="F1038" i="84"/>
  <c r="G1038" i="84" s="1"/>
  <c r="F1037" i="84"/>
  <c r="G1037" i="84" s="1"/>
  <c r="F1036" i="84"/>
  <c r="G1036" i="84" s="1"/>
  <c r="F1035" i="84"/>
  <c r="G1035" i="84" s="1"/>
  <c r="F1033" i="84"/>
  <c r="G1033" i="84" s="1"/>
  <c r="F1032" i="84"/>
  <c r="G1032" i="84" s="1"/>
  <c r="F1031" i="84"/>
  <c r="G1031" i="84" s="1"/>
  <c r="F1030" i="84"/>
  <c r="G1030" i="84" s="1"/>
  <c r="F1025" i="85"/>
  <c r="G1025" i="85" s="1"/>
  <c r="F1024" i="85"/>
  <c r="G1024" i="85" s="1"/>
  <c r="F1023" i="85"/>
  <c r="G1023" i="85" s="1"/>
  <c r="F1022" i="85"/>
  <c r="G1022" i="85" s="1"/>
  <c r="E1019" i="85"/>
  <c r="D1019" i="85"/>
  <c r="F1019" i="85" s="1"/>
  <c r="G1019" i="85" s="1"/>
  <c r="F1017" i="85"/>
  <c r="G1017" i="85" s="1"/>
  <c r="F1015" i="85"/>
  <c r="G1015" i="85" s="1"/>
  <c r="F1014" i="85"/>
  <c r="G1014" i="85" s="1"/>
  <c r="F1013" i="85"/>
  <c r="G1013" i="85" s="1"/>
  <c r="E1009" i="85"/>
  <c r="D1009" i="85"/>
  <c r="F1009" i="85" s="1"/>
  <c r="G1009" i="85" s="1"/>
  <c r="F1007" i="85"/>
  <c r="G1007" i="85" s="1"/>
  <c r="G1006" i="85"/>
  <c r="F1006" i="85"/>
  <c r="F1002" i="85"/>
  <c r="G1002" i="85" s="1"/>
  <c r="E997" i="85"/>
  <c r="D997" i="85"/>
  <c r="F996" i="85"/>
  <c r="G996" i="85" s="1"/>
  <c r="F995" i="85"/>
  <c r="G995" i="85" s="1"/>
  <c r="F993" i="85"/>
  <c r="G993" i="85" s="1"/>
  <c r="F992" i="85"/>
  <c r="G992" i="85" s="1"/>
  <c r="F991" i="85"/>
  <c r="G991" i="85" s="1"/>
  <c r="F990" i="85"/>
  <c r="G990" i="85" s="1"/>
  <c r="G988" i="85"/>
  <c r="F988" i="85"/>
  <c r="F986" i="85"/>
  <c r="G986" i="85" s="1"/>
  <c r="F984" i="85"/>
  <c r="G984" i="85" s="1"/>
  <c r="F981" i="85"/>
  <c r="G981" i="85" s="1"/>
  <c r="F980" i="85"/>
  <c r="G980" i="85" s="1"/>
  <c r="F979" i="85"/>
  <c r="G979" i="85" s="1"/>
  <c r="G978" i="85"/>
  <c r="F978" i="85"/>
  <c r="F977" i="85"/>
  <c r="G977" i="85" s="1"/>
  <c r="E976" i="85"/>
  <c r="E982" i="85" s="1"/>
  <c r="D976" i="85"/>
  <c r="D982" i="85" s="1"/>
  <c r="F973" i="85"/>
  <c r="G973" i="85" s="1"/>
  <c r="F970" i="85"/>
  <c r="G970" i="85" s="1"/>
  <c r="E967" i="85"/>
  <c r="E975" i="85" s="1"/>
  <c r="D967" i="85"/>
  <c r="F966" i="85"/>
  <c r="G966" i="85" s="1"/>
  <c r="F965" i="85"/>
  <c r="G965" i="85" s="1"/>
  <c r="F964" i="85"/>
  <c r="G964" i="85" s="1"/>
  <c r="F963" i="85"/>
  <c r="G963" i="85" s="1"/>
  <c r="G962" i="85"/>
  <c r="F962" i="85"/>
  <c r="F960" i="85"/>
  <c r="G960" i="85" s="1"/>
  <c r="F959" i="85"/>
  <c r="G959" i="85" s="1"/>
  <c r="F958" i="85"/>
  <c r="G958" i="85" s="1"/>
  <c r="F957" i="85"/>
  <c r="G957" i="85" s="1"/>
  <c r="F1025" i="84"/>
  <c r="G1025" i="84" s="1"/>
  <c r="F1024" i="84"/>
  <c r="G1024" i="84" s="1"/>
  <c r="F1023" i="84"/>
  <c r="G1023" i="84" s="1"/>
  <c r="F1022" i="84"/>
  <c r="G1022" i="84" s="1"/>
  <c r="E1019" i="84"/>
  <c r="D1019" i="84"/>
  <c r="F1017" i="84"/>
  <c r="G1017" i="84" s="1"/>
  <c r="G1015" i="84"/>
  <c r="F1015" i="84"/>
  <c r="F1014" i="84"/>
  <c r="G1014" i="84" s="1"/>
  <c r="F1013" i="84"/>
  <c r="G1013" i="84" s="1"/>
  <c r="E1009" i="84"/>
  <c r="F1009" i="84" s="1"/>
  <c r="G1009" i="84" s="1"/>
  <c r="D1009" i="84"/>
  <c r="F1007" i="84"/>
  <c r="G1007" i="84" s="1"/>
  <c r="F1006" i="84"/>
  <c r="G1006" i="84" s="1"/>
  <c r="F1002" i="84"/>
  <c r="G1002" i="84" s="1"/>
  <c r="E997" i="84"/>
  <c r="D997" i="84"/>
  <c r="F996" i="84"/>
  <c r="G996" i="84" s="1"/>
  <c r="F995" i="84"/>
  <c r="G995" i="84" s="1"/>
  <c r="F993" i="84"/>
  <c r="G993" i="84" s="1"/>
  <c r="F992" i="84"/>
  <c r="G992" i="84" s="1"/>
  <c r="F991" i="84"/>
  <c r="G991" i="84" s="1"/>
  <c r="F990" i="84"/>
  <c r="G990" i="84" s="1"/>
  <c r="F988" i="84"/>
  <c r="G988" i="84" s="1"/>
  <c r="F986" i="84"/>
  <c r="G986" i="84" s="1"/>
  <c r="F984" i="84"/>
  <c r="G984" i="84" s="1"/>
  <c r="F981" i="84"/>
  <c r="G981" i="84" s="1"/>
  <c r="G980" i="84"/>
  <c r="F980" i="84"/>
  <c r="F979" i="84"/>
  <c r="G979" i="84" s="1"/>
  <c r="F978" i="84"/>
  <c r="G978" i="84" s="1"/>
  <c r="F977" i="84"/>
  <c r="G977" i="84" s="1"/>
  <c r="E976" i="84"/>
  <c r="E982" i="84" s="1"/>
  <c r="D976" i="84"/>
  <c r="D982" i="84" s="1"/>
  <c r="F973" i="84"/>
  <c r="G973" i="84" s="1"/>
  <c r="F970" i="84"/>
  <c r="G970" i="84" s="1"/>
  <c r="E967" i="84"/>
  <c r="E975" i="84" s="1"/>
  <c r="D967" i="84"/>
  <c r="F966" i="84"/>
  <c r="G966" i="84" s="1"/>
  <c r="F965" i="84"/>
  <c r="G965" i="84" s="1"/>
  <c r="F964" i="84"/>
  <c r="G964" i="84" s="1"/>
  <c r="F963" i="84"/>
  <c r="G963" i="84" s="1"/>
  <c r="F962" i="84"/>
  <c r="G962" i="84" s="1"/>
  <c r="F960" i="84"/>
  <c r="G960" i="84" s="1"/>
  <c r="G959" i="84"/>
  <c r="F959" i="84"/>
  <c r="F958" i="84"/>
  <c r="G958" i="84" s="1"/>
  <c r="F957" i="84"/>
  <c r="G957" i="84" s="1"/>
  <c r="F952" i="85"/>
  <c r="G952" i="85" s="1"/>
  <c r="F951" i="85"/>
  <c r="G951" i="85" s="1"/>
  <c r="F950" i="85"/>
  <c r="G950" i="85" s="1"/>
  <c r="F949" i="85"/>
  <c r="G949" i="85" s="1"/>
  <c r="E946" i="85"/>
  <c r="D946" i="85"/>
  <c r="F946" i="85" s="1"/>
  <c r="G946" i="85" s="1"/>
  <c r="F944" i="85"/>
  <c r="G944" i="85" s="1"/>
  <c r="F942" i="85"/>
  <c r="G942" i="85" s="1"/>
  <c r="F941" i="85"/>
  <c r="G941" i="85" s="1"/>
  <c r="G940" i="85"/>
  <c r="F940" i="85"/>
  <c r="E936" i="85"/>
  <c r="D936" i="85"/>
  <c r="F936" i="85" s="1"/>
  <c r="G936" i="85" s="1"/>
  <c r="F934" i="85"/>
  <c r="G934" i="85" s="1"/>
  <c r="F933" i="85"/>
  <c r="G933" i="85" s="1"/>
  <c r="F929" i="85"/>
  <c r="G929" i="85" s="1"/>
  <c r="E924" i="85"/>
  <c r="D924" i="85"/>
  <c r="F923" i="85"/>
  <c r="G923" i="85" s="1"/>
  <c r="F922" i="85"/>
  <c r="G922" i="85" s="1"/>
  <c r="F920" i="85"/>
  <c r="G920" i="85" s="1"/>
  <c r="F919" i="85"/>
  <c r="G919" i="85" s="1"/>
  <c r="F918" i="85"/>
  <c r="G918" i="85" s="1"/>
  <c r="F917" i="85"/>
  <c r="G917" i="85" s="1"/>
  <c r="F915" i="85"/>
  <c r="G915" i="85" s="1"/>
  <c r="F913" i="85"/>
  <c r="G913" i="85" s="1"/>
  <c r="F911" i="85"/>
  <c r="G911" i="85" s="1"/>
  <c r="F908" i="85"/>
  <c r="G908" i="85" s="1"/>
  <c r="F907" i="85"/>
  <c r="G907" i="85" s="1"/>
  <c r="F906" i="85"/>
  <c r="G906" i="85" s="1"/>
  <c r="G905" i="85"/>
  <c r="F905" i="85"/>
  <c r="F904" i="85"/>
  <c r="G904" i="85" s="1"/>
  <c r="E903" i="85"/>
  <c r="E909" i="85" s="1"/>
  <c r="D903" i="85"/>
  <c r="D909" i="85" s="1"/>
  <c r="F900" i="85"/>
  <c r="G900" i="85" s="1"/>
  <c r="F897" i="85"/>
  <c r="G897" i="85" s="1"/>
  <c r="E894" i="85"/>
  <c r="E902" i="85" s="1"/>
  <c r="D894" i="85"/>
  <c r="G893" i="85"/>
  <c r="F893" i="85"/>
  <c r="F892" i="85"/>
  <c r="G892" i="85" s="1"/>
  <c r="F891" i="85"/>
  <c r="G891" i="85" s="1"/>
  <c r="F890" i="85"/>
  <c r="G890" i="85" s="1"/>
  <c r="G889" i="85"/>
  <c r="F889" i="85"/>
  <c r="F887" i="85"/>
  <c r="G887" i="85" s="1"/>
  <c r="G886" i="85"/>
  <c r="F886" i="85"/>
  <c r="F885" i="85"/>
  <c r="G885" i="85" s="1"/>
  <c r="F884" i="85"/>
  <c r="G884" i="85" s="1"/>
  <c r="F952" i="84"/>
  <c r="G952" i="84" s="1"/>
  <c r="F951" i="84"/>
  <c r="G951" i="84" s="1"/>
  <c r="F950" i="84"/>
  <c r="G950" i="84" s="1"/>
  <c r="G949" i="84"/>
  <c r="F949" i="84"/>
  <c r="E946" i="84"/>
  <c r="D946" i="84"/>
  <c r="F944" i="84"/>
  <c r="G944" i="84" s="1"/>
  <c r="F942" i="84"/>
  <c r="G942" i="84" s="1"/>
  <c r="F941" i="84"/>
  <c r="G941" i="84" s="1"/>
  <c r="F940" i="84"/>
  <c r="G940" i="84" s="1"/>
  <c r="E936" i="84"/>
  <c r="D936" i="84"/>
  <c r="F934" i="84"/>
  <c r="G934" i="84" s="1"/>
  <c r="G933" i="84"/>
  <c r="F933" i="84"/>
  <c r="F929" i="84"/>
  <c r="G929" i="84" s="1"/>
  <c r="E924" i="84"/>
  <c r="D924" i="84"/>
  <c r="F923" i="84"/>
  <c r="G923" i="84" s="1"/>
  <c r="F922" i="84"/>
  <c r="G922" i="84" s="1"/>
  <c r="G920" i="84"/>
  <c r="F920" i="84"/>
  <c r="F919" i="84"/>
  <c r="G919" i="84" s="1"/>
  <c r="F918" i="84"/>
  <c r="G918" i="84" s="1"/>
  <c r="F917" i="84"/>
  <c r="G917" i="84" s="1"/>
  <c r="F915" i="84"/>
  <c r="G915" i="84" s="1"/>
  <c r="F913" i="84"/>
  <c r="G913" i="84" s="1"/>
  <c r="F911" i="84"/>
  <c r="G911" i="84" s="1"/>
  <c r="F908" i="84"/>
  <c r="G908" i="84" s="1"/>
  <c r="F907" i="84"/>
  <c r="G907" i="84" s="1"/>
  <c r="F906" i="84"/>
  <c r="G906" i="84" s="1"/>
  <c r="F905" i="84"/>
  <c r="G905" i="84" s="1"/>
  <c r="F904" i="84"/>
  <c r="G904" i="84" s="1"/>
  <c r="E903" i="84"/>
  <c r="E909" i="84" s="1"/>
  <c r="D903" i="84"/>
  <c r="D909" i="84" s="1"/>
  <c r="G900" i="84"/>
  <c r="F900" i="84"/>
  <c r="F897" i="84"/>
  <c r="G897" i="84" s="1"/>
  <c r="E894" i="84"/>
  <c r="E902" i="84" s="1"/>
  <c r="D894" i="84"/>
  <c r="F894" i="84" s="1"/>
  <c r="G894" i="84" s="1"/>
  <c r="F893" i="84"/>
  <c r="G893" i="84" s="1"/>
  <c r="F892" i="84"/>
  <c r="G892" i="84" s="1"/>
  <c r="G891" i="84"/>
  <c r="F891" i="84"/>
  <c r="F890" i="84"/>
  <c r="G890" i="84" s="1"/>
  <c r="F889" i="84"/>
  <c r="G889" i="84" s="1"/>
  <c r="F887" i="84"/>
  <c r="G887" i="84" s="1"/>
  <c r="G886" i="84"/>
  <c r="F886" i="84"/>
  <c r="F885" i="84"/>
  <c r="G885" i="84" s="1"/>
  <c r="G884" i="84"/>
  <c r="F884" i="84"/>
  <c r="F879" i="85"/>
  <c r="G879" i="85" s="1"/>
  <c r="F878" i="85"/>
  <c r="G878" i="85" s="1"/>
  <c r="F877" i="85"/>
  <c r="G877" i="85" s="1"/>
  <c r="F876" i="85"/>
  <c r="G876" i="85" s="1"/>
  <c r="E873" i="85"/>
  <c r="D873" i="85"/>
  <c r="F871" i="85"/>
  <c r="G871" i="85" s="1"/>
  <c r="F869" i="85"/>
  <c r="G869" i="85" s="1"/>
  <c r="F868" i="85"/>
  <c r="G868" i="85" s="1"/>
  <c r="F867" i="85"/>
  <c r="G867" i="85" s="1"/>
  <c r="E863" i="85"/>
  <c r="D863" i="85"/>
  <c r="F861" i="85"/>
  <c r="G861" i="85" s="1"/>
  <c r="F860" i="85"/>
  <c r="G860" i="85" s="1"/>
  <c r="F856" i="85"/>
  <c r="G856" i="85" s="1"/>
  <c r="E851" i="85"/>
  <c r="F851" i="85" s="1"/>
  <c r="G851" i="85" s="1"/>
  <c r="D851" i="85"/>
  <c r="F850" i="85"/>
  <c r="G850" i="85" s="1"/>
  <c r="F849" i="85"/>
  <c r="G849" i="85" s="1"/>
  <c r="F847" i="85"/>
  <c r="G847" i="85" s="1"/>
  <c r="F846" i="85"/>
  <c r="G846" i="85" s="1"/>
  <c r="F845" i="85"/>
  <c r="G845" i="85" s="1"/>
  <c r="F844" i="85"/>
  <c r="G844" i="85" s="1"/>
  <c r="F842" i="85"/>
  <c r="G842" i="85" s="1"/>
  <c r="F840" i="85"/>
  <c r="G840" i="85" s="1"/>
  <c r="F838" i="85"/>
  <c r="G838" i="85" s="1"/>
  <c r="G835" i="85"/>
  <c r="F835" i="85"/>
  <c r="F834" i="85"/>
  <c r="G834" i="85" s="1"/>
  <c r="F833" i="85"/>
  <c r="G833" i="85" s="1"/>
  <c r="F832" i="85"/>
  <c r="G832" i="85" s="1"/>
  <c r="F831" i="85"/>
  <c r="G831" i="85" s="1"/>
  <c r="E830" i="85"/>
  <c r="E836" i="85" s="1"/>
  <c r="D830" i="85"/>
  <c r="F827" i="85"/>
  <c r="G827" i="85" s="1"/>
  <c r="F824" i="85"/>
  <c r="G824" i="85" s="1"/>
  <c r="E821" i="85"/>
  <c r="E829" i="85" s="1"/>
  <c r="E837" i="85" s="1"/>
  <c r="E843" i="85" s="1"/>
  <c r="E848" i="85" s="1"/>
  <c r="D821" i="85"/>
  <c r="D829" i="85" s="1"/>
  <c r="F820" i="85"/>
  <c r="G820" i="85" s="1"/>
  <c r="F819" i="85"/>
  <c r="G819" i="85" s="1"/>
  <c r="F818" i="85"/>
  <c r="G818" i="85" s="1"/>
  <c r="F817" i="85"/>
  <c r="G817" i="85" s="1"/>
  <c r="F816" i="85"/>
  <c r="G816" i="85" s="1"/>
  <c r="G814" i="85"/>
  <c r="F814" i="85"/>
  <c r="F813" i="85"/>
  <c r="G813" i="85" s="1"/>
  <c r="F812" i="85"/>
  <c r="G812" i="85" s="1"/>
  <c r="F811" i="85"/>
  <c r="G811" i="85" s="1"/>
  <c r="F879" i="84"/>
  <c r="G879" i="84" s="1"/>
  <c r="F878" i="84"/>
  <c r="G878" i="84" s="1"/>
  <c r="F877" i="84"/>
  <c r="G877" i="84" s="1"/>
  <c r="F876" i="84"/>
  <c r="G876" i="84" s="1"/>
  <c r="E873" i="84"/>
  <c r="D873" i="84"/>
  <c r="F871" i="84"/>
  <c r="G871" i="84" s="1"/>
  <c r="F869" i="84"/>
  <c r="G869" i="84" s="1"/>
  <c r="F868" i="84"/>
  <c r="G868" i="84" s="1"/>
  <c r="F867" i="84"/>
  <c r="G867" i="84" s="1"/>
  <c r="E863" i="84"/>
  <c r="D863" i="84"/>
  <c r="G861" i="84"/>
  <c r="F861" i="84"/>
  <c r="F860" i="84"/>
  <c r="G860" i="84" s="1"/>
  <c r="F856" i="84"/>
  <c r="G856" i="84" s="1"/>
  <c r="E851" i="84"/>
  <c r="D851" i="84"/>
  <c r="F850" i="84"/>
  <c r="G850" i="84" s="1"/>
  <c r="F849" i="84"/>
  <c r="G849" i="84" s="1"/>
  <c r="F847" i="84"/>
  <c r="G847" i="84" s="1"/>
  <c r="F846" i="84"/>
  <c r="G846" i="84" s="1"/>
  <c r="F845" i="84"/>
  <c r="G845" i="84" s="1"/>
  <c r="F844" i="84"/>
  <c r="G844" i="84" s="1"/>
  <c r="F842" i="84"/>
  <c r="G842" i="84" s="1"/>
  <c r="F840" i="84"/>
  <c r="G840" i="84" s="1"/>
  <c r="F838" i="84"/>
  <c r="G838" i="84" s="1"/>
  <c r="F835" i="84"/>
  <c r="G835" i="84" s="1"/>
  <c r="F834" i="84"/>
  <c r="G834" i="84" s="1"/>
  <c r="F833" i="84"/>
  <c r="G833" i="84" s="1"/>
  <c r="F832" i="84"/>
  <c r="G832" i="84" s="1"/>
  <c r="F831" i="84"/>
  <c r="G831" i="84" s="1"/>
  <c r="E830" i="84"/>
  <c r="E836" i="84" s="1"/>
  <c r="D830" i="84"/>
  <c r="D836" i="84" s="1"/>
  <c r="F827" i="84"/>
  <c r="G827" i="84" s="1"/>
  <c r="G824" i="84"/>
  <c r="F824" i="84"/>
  <c r="E821" i="84"/>
  <c r="E829" i="84" s="1"/>
  <c r="D821" i="84"/>
  <c r="D829" i="84" s="1"/>
  <c r="F820" i="84"/>
  <c r="G820" i="84" s="1"/>
  <c r="F819" i="84"/>
  <c r="G819" i="84" s="1"/>
  <c r="F818" i="84"/>
  <c r="G818" i="84" s="1"/>
  <c r="G817" i="84"/>
  <c r="F817" i="84"/>
  <c r="F816" i="84"/>
  <c r="G816" i="84" s="1"/>
  <c r="F814" i="84"/>
  <c r="G814" i="84" s="1"/>
  <c r="F813" i="84"/>
  <c r="G813" i="84" s="1"/>
  <c r="F812" i="84"/>
  <c r="G812" i="84" s="1"/>
  <c r="F811" i="84"/>
  <c r="G811" i="84" s="1"/>
  <c r="F806" i="85"/>
  <c r="G806" i="85" s="1"/>
  <c r="F805" i="85"/>
  <c r="G805" i="85" s="1"/>
  <c r="F804" i="85"/>
  <c r="G804" i="85" s="1"/>
  <c r="F803" i="85"/>
  <c r="G803" i="85" s="1"/>
  <c r="F800" i="85"/>
  <c r="G800" i="85" s="1"/>
  <c r="E800" i="85"/>
  <c r="D800" i="85"/>
  <c r="F798" i="85"/>
  <c r="G798" i="85" s="1"/>
  <c r="G796" i="85"/>
  <c r="F796" i="85"/>
  <c r="F795" i="85"/>
  <c r="G795" i="85" s="1"/>
  <c r="F794" i="85"/>
  <c r="G794" i="85" s="1"/>
  <c r="F790" i="85"/>
  <c r="G790" i="85" s="1"/>
  <c r="E790" i="85"/>
  <c r="D790" i="85"/>
  <c r="F788" i="85"/>
  <c r="G788" i="85" s="1"/>
  <c r="G787" i="85"/>
  <c r="F787" i="85"/>
  <c r="F783" i="85"/>
  <c r="G783" i="85" s="1"/>
  <c r="E778" i="85"/>
  <c r="D778" i="85"/>
  <c r="F778" i="85" s="1"/>
  <c r="G778" i="85" s="1"/>
  <c r="F777" i="85"/>
  <c r="G777" i="85" s="1"/>
  <c r="F776" i="85"/>
  <c r="G776" i="85" s="1"/>
  <c r="G774" i="85"/>
  <c r="F774" i="85"/>
  <c r="F773" i="85"/>
  <c r="G773" i="85" s="1"/>
  <c r="F772" i="85"/>
  <c r="G772" i="85" s="1"/>
  <c r="F771" i="85"/>
  <c r="G771" i="85" s="1"/>
  <c r="F769" i="85"/>
  <c r="G769" i="85" s="1"/>
  <c r="F767" i="85"/>
  <c r="G767" i="85" s="1"/>
  <c r="G765" i="85"/>
  <c r="F765" i="85"/>
  <c r="F762" i="85"/>
  <c r="G762" i="85" s="1"/>
  <c r="F761" i="85"/>
  <c r="G761" i="85" s="1"/>
  <c r="F760" i="85"/>
  <c r="G760" i="85" s="1"/>
  <c r="F759" i="85"/>
  <c r="G759" i="85" s="1"/>
  <c r="F758" i="85"/>
  <c r="G758" i="85" s="1"/>
  <c r="E757" i="85"/>
  <c r="E763" i="85" s="1"/>
  <c r="D757" i="85"/>
  <c r="D763" i="85" s="1"/>
  <c r="F754" i="85"/>
  <c r="G754" i="85" s="1"/>
  <c r="F751" i="85"/>
  <c r="G751" i="85" s="1"/>
  <c r="E748" i="85"/>
  <c r="E756" i="85" s="1"/>
  <c r="D748" i="85"/>
  <c r="F747" i="85"/>
  <c r="G747" i="85" s="1"/>
  <c r="F746" i="85"/>
  <c r="G746" i="85" s="1"/>
  <c r="F745" i="85"/>
  <c r="G745" i="85" s="1"/>
  <c r="F744" i="85"/>
  <c r="G744" i="85" s="1"/>
  <c r="F743" i="85"/>
  <c r="G743" i="85" s="1"/>
  <c r="F741" i="85"/>
  <c r="G741" i="85" s="1"/>
  <c r="G740" i="85"/>
  <c r="F740" i="85"/>
  <c r="F739" i="85"/>
  <c r="G739" i="85" s="1"/>
  <c r="F738" i="85"/>
  <c r="G738" i="85" s="1"/>
  <c r="F806" i="84"/>
  <c r="G806" i="84" s="1"/>
  <c r="F805" i="84"/>
  <c r="G805" i="84" s="1"/>
  <c r="F804" i="84"/>
  <c r="G804" i="84" s="1"/>
  <c r="F803" i="84"/>
  <c r="G803" i="84" s="1"/>
  <c r="E800" i="84"/>
  <c r="D800" i="84"/>
  <c r="F798" i="84"/>
  <c r="G798" i="84" s="1"/>
  <c r="G796" i="84"/>
  <c r="F796" i="84"/>
  <c r="F795" i="84"/>
  <c r="G795" i="84" s="1"/>
  <c r="F794" i="84"/>
  <c r="G794" i="84" s="1"/>
  <c r="F790" i="84"/>
  <c r="G790" i="84" s="1"/>
  <c r="E790" i="84"/>
  <c r="D790" i="84"/>
  <c r="F788" i="84"/>
  <c r="G788" i="84" s="1"/>
  <c r="G787" i="84"/>
  <c r="F787" i="84"/>
  <c r="F783" i="84"/>
  <c r="G783" i="84" s="1"/>
  <c r="E778" i="84"/>
  <c r="D778" i="84"/>
  <c r="F777" i="84"/>
  <c r="G777" i="84" s="1"/>
  <c r="F776" i="84"/>
  <c r="G776" i="84" s="1"/>
  <c r="F774" i="84"/>
  <c r="G774" i="84" s="1"/>
  <c r="F773" i="84"/>
  <c r="G773" i="84" s="1"/>
  <c r="F772" i="84"/>
  <c r="G772" i="84" s="1"/>
  <c r="F771" i="84"/>
  <c r="G771" i="84" s="1"/>
  <c r="F769" i="84"/>
  <c r="G769" i="84" s="1"/>
  <c r="F767" i="84"/>
  <c r="G767" i="84" s="1"/>
  <c r="F765" i="84"/>
  <c r="G765" i="84" s="1"/>
  <c r="F762" i="84"/>
  <c r="G762" i="84" s="1"/>
  <c r="G761" i="84"/>
  <c r="F761" i="84"/>
  <c r="F760" i="84"/>
  <c r="G760" i="84" s="1"/>
  <c r="F759" i="84"/>
  <c r="G759" i="84" s="1"/>
  <c r="F758" i="84"/>
  <c r="G758" i="84" s="1"/>
  <c r="E757" i="84"/>
  <c r="E763" i="84" s="1"/>
  <c r="D757" i="84"/>
  <c r="D763" i="84" s="1"/>
  <c r="G754" i="84"/>
  <c r="F754" i="84"/>
  <c r="F751" i="84"/>
  <c r="G751" i="84" s="1"/>
  <c r="E748" i="84"/>
  <c r="E756" i="84" s="1"/>
  <c r="D748" i="84"/>
  <c r="F747" i="84"/>
  <c r="G747" i="84" s="1"/>
  <c r="F746" i="84"/>
  <c r="G746" i="84" s="1"/>
  <c r="G745" i="84"/>
  <c r="F745" i="84"/>
  <c r="F744" i="84"/>
  <c r="G744" i="84" s="1"/>
  <c r="F743" i="84"/>
  <c r="G743" i="84" s="1"/>
  <c r="F741" i="84"/>
  <c r="G741" i="84" s="1"/>
  <c r="F740" i="84"/>
  <c r="G740" i="84" s="1"/>
  <c r="F739" i="84"/>
  <c r="G739" i="84" s="1"/>
  <c r="F738" i="84"/>
  <c r="G738" i="84" s="1"/>
  <c r="F733" i="85"/>
  <c r="G733" i="85" s="1"/>
  <c r="F732" i="85"/>
  <c r="G732" i="85" s="1"/>
  <c r="G731" i="85"/>
  <c r="F731" i="85"/>
  <c r="F730" i="85"/>
  <c r="G730" i="85" s="1"/>
  <c r="E727" i="85"/>
  <c r="D727" i="85"/>
  <c r="F725" i="85"/>
  <c r="G725" i="85" s="1"/>
  <c r="F723" i="85"/>
  <c r="G723" i="85" s="1"/>
  <c r="F722" i="85"/>
  <c r="G722" i="85" s="1"/>
  <c r="F721" i="85"/>
  <c r="G721" i="85" s="1"/>
  <c r="E717" i="85"/>
  <c r="D717" i="85"/>
  <c r="G715" i="85"/>
  <c r="F715" i="85"/>
  <c r="F714" i="85"/>
  <c r="G714" i="85" s="1"/>
  <c r="F710" i="85"/>
  <c r="G710" i="85" s="1"/>
  <c r="E705" i="85"/>
  <c r="D705" i="85"/>
  <c r="F704" i="85"/>
  <c r="G704" i="85" s="1"/>
  <c r="G703" i="85"/>
  <c r="F703" i="85"/>
  <c r="F701" i="85"/>
  <c r="G701" i="85" s="1"/>
  <c r="F700" i="85"/>
  <c r="G700" i="85" s="1"/>
  <c r="F699" i="85"/>
  <c r="G699" i="85" s="1"/>
  <c r="F698" i="85"/>
  <c r="G698" i="85" s="1"/>
  <c r="F696" i="85"/>
  <c r="G696" i="85" s="1"/>
  <c r="G694" i="85"/>
  <c r="F694" i="85"/>
  <c r="F692" i="85"/>
  <c r="G692" i="85" s="1"/>
  <c r="F689" i="85"/>
  <c r="G689" i="85" s="1"/>
  <c r="F688" i="85"/>
  <c r="G688" i="85" s="1"/>
  <c r="F687" i="85"/>
  <c r="G687" i="85" s="1"/>
  <c r="F686" i="85"/>
  <c r="G686" i="85" s="1"/>
  <c r="G685" i="85"/>
  <c r="F685" i="85"/>
  <c r="E684" i="85"/>
  <c r="D684" i="85"/>
  <c r="D690" i="85" s="1"/>
  <c r="F681" i="85"/>
  <c r="G681" i="85" s="1"/>
  <c r="F678" i="85"/>
  <c r="G678" i="85" s="1"/>
  <c r="E675" i="85"/>
  <c r="D675" i="85"/>
  <c r="D683" i="85" s="1"/>
  <c r="F674" i="85"/>
  <c r="G674" i="85" s="1"/>
  <c r="F673" i="85"/>
  <c r="G673" i="85" s="1"/>
  <c r="F672" i="85"/>
  <c r="G672" i="85" s="1"/>
  <c r="F671" i="85"/>
  <c r="G671" i="85" s="1"/>
  <c r="F670" i="85"/>
  <c r="G670" i="85" s="1"/>
  <c r="G668" i="85"/>
  <c r="F668" i="85"/>
  <c r="F667" i="85"/>
  <c r="G667" i="85" s="1"/>
  <c r="F666" i="85"/>
  <c r="G666" i="85" s="1"/>
  <c r="F665" i="85"/>
  <c r="G665" i="85" s="1"/>
  <c r="F733" i="84"/>
  <c r="G733" i="84" s="1"/>
  <c r="F732" i="84"/>
  <c r="G732" i="84" s="1"/>
  <c r="G731" i="84"/>
  <c r="F731" i="84"/>
  <c r="F730" i="84"/>
  <c r="G730" i="84" s="1"/>
  <c r="E727" i="84"/>
  <c r="D727" i="84"/>
  <c r="F725" i="84"/>
  <c r="G725" i="84" s="1"/>
  <c r="F723" i="84"/>
  <c r="G723" i="84" s="1"/>
  <c r="G722" i="84"/>
  <c r="F722" i="84"/>
  <c r="F721" i="84"/>
  <c r="G721" i="84" s="1"/>
  <c r="E717" i="84"/>
  <c r="D717" i="84"/>
  <c r="F715" i="84"/>
  <c r="G715" i="84" s="1"/>
  <c r="F714" i="84"/>
  <c r="G714" i="84" s="1"/>
  <c r="G710" i="84"/>
  <c r="F710" i="84"/>
  <c r="E705" i="84"/>
  <c r="D705" i="84"/>
  <c r="F704" i="84"/>
  <c r="G704" i="84" s="1"/>
  <c r="F703" i="84"/>
  <c r="G703" i="84" s="1"/>
  <c r="F701" i="84"/>
  <c r="G701" i="84" s="1"/>
  <c r="F700" i="84"/>
  <c r="G700" i="84" s="1"/>
  <c r="F699" i="84"/>
  <c r="G699" i="84" s="1"/>
  <c r="F698" i="84"/>
  <c r="G698" i="84" s="1"/>
  <c r="F696" i="84"/>
  <c r="G696" i="84" s="1"/>
  <c r="F694" i="84"/>
  <c r="G694" i="84" s="1"/>
  <c r="F692" i="84"/>
  <c r="G692" i="84" s="1"/>
  <c r="D690" i="84"/>
  <c r="F689" i="84"/>
  <c r="G689" i="84" s="1"/>
  <c r="F688" i="84"/>
  <c r="G688" i="84" s="1"/>
  <c r="F687" i="84"/>
  <c r="G687" i="84" s="1"/>
  <c r="F686" i="84"/>
  <c r="G686" i="84" s="1"/>
  <c r="F685" i="84"/>
  <c r="G685" i="84" s="1"/>
  <c r="E684" i="84"/>
  <c r="D684" i="84"/>
  <c r="F681" i="84"/>
  <c r="G681" i="84" s="1"/>
  <c r="F678" i="84"/>
  <c r="G678" i="84" s="1"/>
  <c r="E675" i="84"/>
  <c r="D675" i="84"/>
  <c r="D683" i="84" s="1"/>
  <c r="F674" i="84"/>
  <c r="G674" i="84" s="1"/>
  <c r="G673" i="84"/>
  <c r="F673" i="84"/>
  <c r="F672" i="84"/>
  <c r="G672" i="84" s="1"/>
  <c r="F671" i="84"/>
  <c r="G671" i="84" s="1"/>
  <c r="F670" i="84"/>
  <c r="G670" i="84" s="1"/>
  <c r="F668" i="84"/>
  <c r="G668" i="84" s="1"/>
  <c r="F667" i="84"/>
  <c r="G667" i="84" s="1"/>
  <c r="F666" i="84"/>
  <c r="G666" i="84" s="1"/>
  <c r="F665" i="84"/>
  <c r="G665" i="84" s="1"/>
  <c r="G660" i="85"/>
  <c r="F660" i="85"/>
  <c r="F659" i="85"/>
  <c r="G659" i="85" s="1"/>
  <c r="F658" i="85"/>
  <c r="G658" i="85" s="1"/>
  <c r="F657" i="85"/>
  <c r="G657" i="85" s="1"/>
  <c r="E654" i="85"/>
  <c r="D654" i="85"/>
  <c r="F654" i="85" s="1"/>
  <c r="G654" i="85" s="1"/>
  <c r="G652" i="85"/>
  <c r="F652" i="85"/>
  <c r="F650" i="85"/>
  <c r="G650" i="85" s="1"/>
  <c r="F649" i="85"/>
  <c r="G649" i="85" s="1"/>
  <c r="F648" i="85"/>
  <c r="G648" i="85" s="1"/>
  <c r="E644" i="85"/>
  <c r="D644" i="85"/>
  <c r="F644" i="85" s="1"/>
  <c r="G644" i="85" s="1"/>
  <c r="G642" i="85"/>
  <c r="F642" i="85"/>
  <c r="F641" i="85"/>
  <c r="G641" i="85" s="1"/>
  <c r="G637" i="85"/>
  <c r="F637" i="85"/>
  <c r="E632" i="85"/>
  <c r="D632" i="85"/>
  <c r="F632" i="85" s="1"/>
  <c r="G632" i="85" s="1"/>
  <c r="G631" i="85"/>
  <c r="F631" i="85"/>
  <c r="F630" i="85"/>
  <c r="G630" i="85" s="1"/>
  <c r="G628" i="85"/>
  <c r="F628" i="85"/>
  <c r="F627" i="85"/>
  <c r="G627" i="85" s="1"/>
  <c r="F626" i="85"/>
  <c r="G626" i="85" s="1"/>
  <c r="F625" i="85"/>
  <c r="G625" i="85" s="1"/>
  <c r="F623" i="85"/>
  <c r="G623" i="85" s="1"/>
  <c r="F621" i="85"/>
  <c r="G621" i="85" s="1"/>
  <c r="F619" i="85"/>
  <c r="G619" i="85" s="1"/>
  <c r="F616" i="85"/>
  <c r="G616" i="85" s="1"/>
  <c r="F615" i="85"/>
  <c r="G615" i="85" s="1"/>
  <c r="G614" i="85"/>
  <c r="F614" i="85"/>
  <c r="F613" i="85"/>
  <c r="G613" i="85" s="1"/>
  <c r="F612" i="85"/>
  <c r="G612" i="85" s="1"/>
  <c r="E611" i="85"/>
  <c r="E617" i="85" s="1"/>
  <c r="D611" i="85"/>
  <c r="D617" i="85" s="1"/>
  <c r="F608" i="85"/>
  <c r="G608" i="85" s="1"/>
  <c r="F605" i="85"/>
  <c r="G605" i="85" s="1"/>
  <c r="E602" i="85"/>
  <c r="E610" i="85" s="1"/>
  <c r="D602" i="85"/>
  <c r="F602" i="85" s="1"/>
  <c r="G602" i="85" s="1"/>
  <c r="F601" i="85"/>
  <c r="G601" i="85" s="1"/>
  <c r="F600" i="85"/>
  <c r="G600" i="85" s="1"/>
  <c r="F599" i="85"/>
  <c r="G599" i="85" s="1"/>
  <c r="F598" i="85"/>
  <c r="G598" i="85" s="1"/>
  <c r="F597" i="85"/>
  <c r="G597" i="85" s="1"/>
  <c r="F595" i="85"/>
  <c r="G595" i="85" s="1"/>
  <c r="G594" i="85"/>
  <c r="F594" i="85"/>
  <c r="F593" i="85"/>
  <c r="G593" i="85" s="1"/>
  <c r="F592" i="85"/>
  <c r="G592" i="85" s="1"/>
  <c r="F660" i="84"/>
  <c r="G660" i="84" s="1"/>
  <c r="F659" i="84"/>
  <c r="G659" i="84" s="1"/>
  <c r="G658" i="84"/>
  <c r="F658" i="84"/>
  <c r="F657" i="84"/>
  <c r="G657" i="84" s="1"/>
  <c r="E654" i="84"/>
  <c r="D654" i="84"/>
  <c r="F652" i="84"/>
  <c r="G652" i="84" s="1"/>
  <c r="F650" i="84"/>
  <c r="G650" i="84" s="1"/>
  <c r="G649" i="84"/>
  <c r="F649" i="84"/>
  <c r="F648" i="84"/>
  <c r="G648" i="84" s="1"/>
  <c r="E644" i="84"/>
  <c r="D644" i="84"/>
  <c r="F644" i="84" s="1"/>
  <c r="G644" i="84" s="1"/>
  <c r="F642" i="84"/>
  <c r="G642" i="84" s="1"/>
  <c r="F641" i="84"/>
  <c r="G641" i="84" s="1"/>
  <c r="F637" i="84"/>
  <c r="G637" i="84" s="1"/>
  <c r="E632" i="84"/>
  <c r="D632" i="84"/>
  <c r="F631" i="84"/>
  <c r="G631" i="84" s="1"/>
  <c r="F630" i="84"/>
  <c r="G630" i="84" s="1"/>
  <c r="G628" i="84"/>
  <c r="F628" i="84"/>
  <c r="F627" i="84"/>
  <c r="G627" i="84" s="1"/>
  <c r="F626" i="84"/>
  <c r="G626" i="84" s="1"/>
  <c r="F625" i="84"/>
  <c r="G625" i="84" s="1"/>
  <c r="F623" i="84"/>
  <c r="G623" i="84" s="1"/>
  <c r="G621" i="84"/>
  <c r="F621" i="84"/>
  <c r="F619" i="84"/>
  <c r="G619" i="84" s="1"/>
  <c r="F616" i="84"/>
  <c r="G616" i="84" s="1"/>
  <c r="F615" i="84"/>
  <c r="G615" i="84" s="1"/>
  <c r="F614" i="84"/>
  <c r="G614" i="84" s="1"/>
  <c r="F613" i="84"/>
  <c r="G613" i="84" s="1"/>
  <c r="F612" i="84"/>
  <c r="G612" i="84" s="1"/>
  <c r="E611" i="84"/>
  <c r="E617" i="84" s="1"/>
  <c r="D611" i="84"/>
  <c r="D617" i="84" s="1"/>
  <c r="F608" i="84"/>
  <c r="G608" i="84" s="1"/>
  <c r="G605" i="84"/>
  <c r="F605" i="84"/>
  <c r="E602" i="84"/>
  <c r="E610" i="84" s="1"/>
  <c r="D602" i="84"/>
  <c r="F602" i="84" s="1"/>
  <c r="G602" i="84" s="1"/>
  <c r="G601" i="84"/>
  <c r="F601" i="84"/>
  <c r="F600" i="84"/>
  <c r="G600" i="84" s="1"/>
  <c r="G599" i="84"/>
  <c r="F599" i="84"/>
  <c r="F598" i="84"/>
  <c r="G598" i="84" s="1"/>
  <c r="G597" i="84"/>
  <c r="F597" i="84"/>
  <c r="F595" i="84"/>
  <c r="G595" i="84" s="1"/>
  <c r="F594" i="84"/>
  <c r="G594" i="84" s="1"/>
  <c r="F593" i="84"/>
  <c r="G593" i="84" s="1"/>
  <c r="F592" i="84"/>
  <c r="G592" i="84" s="1"/>
  <c r="G587" i="85"/>
  <c r="F587" i="85"/>
  <c r="F586" i="85"/>
  <c r="G586" i="85" s="1"/>
  <c r="G585" i="85"/>
  <c r="F585" i="85"/>
  <c r="F584" i="85"/>
  <c r="G584" i="85" s="1"/>
  <c r="E581" i="85"/>
  <c r="D581" i="85"/>
  <c r="F579" i="85"/>
  <c r="G579" i="85" s="1"/>
  <c r="G577" i="85"/>
  <c r="F577" i="85"/>
  <c r="F576" i="85"/>
  <c r="G576" i="85" s="1"/>
  <c r="G575" i="85"/>
  <c r="F575" i="85"/>
  <c r="E571" i="85"/>
  <c r="D571" i="85"/>
  <c r="F571" i="85" s="1"/>
  <c r="G571" i="85" s="1"/>
  <c r="G569" i="85"/>
  <c r="F569" i="85"/>
  <c r="F568" i="85"/>
  <c r="G568" i="85" s="1"/>
  <c r="G564" i="85"/>
  <c r="F564" i="85"/>
  <c r="E559" i="85"/>
  <c r="D559" i="85"/>
  <c r="F559" i="85" s="1"/>
  <c r="G559" i="85" s="1"/>
  <c r="G558" i="85"/>
  <c r="F558" i="85"/>
  <c r="F557" i="85"/>
  <c r="G557" i="85" s="1"/>
  <c r="F555" i="85"/>
  <c r="G555" i="85" s="1"/>
  <c r="F554" i="85"/>
  <c r="G554" i="85" s="1"/>
  <c r="F553" i="85"/>
  <c r="G553" i="85" s="1"/>
  <c r="F552" i="85"/>
  <c r="G552" i="85" s="1"/>
  <c r="F550" i="85"/>
  <c r="G550" i="85" s="1"/>
  <c r="F548" i="85"/>
  <c r="G548" i="85" s="1"/>
  <c r="F546" i="85"/>
  <c r="G546" i="85" s="1"/>
  <c r="F543" i="85"/>
  <c r="G543" i="85" s="1"/>
  <c r="G542" i="85"/>
  <c r="F542" i="85"/>
  <c r="F541" i="85"/>
  <c r="G541" i="85" s="1"/>
  <c r="F540" i="85"/>
  <c r="G540" i="85" s="1"/>
  <c r="F539" i="85"/>
  <c r="G539" i="85" s="1"/>
  <c r="E538" i="85"/>
  <c r="E544" i="85" s="1"/>
  <c r="D538" i="85"/>
  <c r="D544" i="85" s="1"/>
  <c r="G535" i="85"/>
  <c r="F535" i="85"/>
  <c r="F532" i="85"/>
  <c r="G532" i="85" s="1"/>
  <c r="E529" i="85"/>
  <c r="E537" i="85" s="1"/>
  <c r="D529" i="85"/>
  <c r="F528" i="85"/>
  <c r="G528" i="85" s="1"/>
  <c r="G527" i="85"/>
  <c r="F527" i="85"/>
  <c r="F526" i="85"/>
  <c r="G526" i="85" s="1"/>
  <c r="G525" i="85"/>
  <c r="F525" i="85"/>
  <c r="F524" i="85"/>
  <c r="G524" i="85" s="1"/>
  <c r="F522" i="85"/>
  <c r="G522" i="85" s="1"/>
  <c r="F521" i="85"/>
  <c r="G521" i="85" s="1"/>
  <c r="F520" i="85"/>
  <c r="G520" i="85" s="1"/>
  <c r="G519" i="85"/>
  <c r="F519" i="85"/>
  <c r="F587" i="84"/>
  <c r="G587" i="84" s="1"/>
  <c r="F586" i="84"/>
  <c r="G586" i="84" s="1"/>
  <c r="G585" i="84"/>
  <c r="F585" i="84"/>
  <c r="F584" i="84"/>
  <c r="G584" i="84" s="1"/>
  <c r="E581" i="84"/>
  <c r="D581" i="84"/>
  <c r="F579" i="84"/>
  <c r="G579" i="84" s="1"/>
  <c r="F577" i="84"/>
  <c r="G577" i="84" s="1"/>
  <c r="G576" i="84"/>
  <c r="F576" i="84"/>
  <c r="F575" i="84"/>
  <c r="G575" i="84" s="1"/>
  <c r="E571" i="84"/>
  <c r="D571" i="84"/>
  <c r="F569" i="84"/>
  <c r="G569" i="84" s="1"/>
  <c r="F568" i="84"/>
  <c r="G568" i="84" s="1"/>
  <c r="F564" i="84"/>
  <c r="G564" i="84" s="1"/>
  <c r="E559" i="84"/>
  <c r="D559" i="84"/>
  <c r="F559" i="84" s="1"/>
  <c r="G559" i="84" s="1"/>
  <c r="F558" i="84"/>
  <c r="G558" i="84" s="1"/>
  <c r="F557" i="84"/>
  <c r="G557" i="84" s="1"/>
  <c r="G555" i="84"/>
  <c r="F555" i="84"/>
  <c r="F554" i="84"/>
  <c r="G554" i="84" s="1"/>
  <c r="F553" i="84"/>
  <c r="G553" i="84" s="1"/>
  <c r="F552" i="84"/>
  <c r="G552" i="84" s="1"/>
  <c r="F550" i="84"/>
  <c r="G550" i="84" s="1"/>
  <c r="G548" i="84"/>
  <c r="F548" i="84"/>
  <c r="F546" i="84"/>
  <c r="G546" i="84" s="1"/>
  <c r="F543" i="84"/>
  <c r="G543" i="84" s="1"/>
  <c r="F542" i="84"/>
  <c r="G542" i="84" s="1"/>
  <c r="F541" i="84"/>
  <c r="G541" i="84" s="1"/>
  <c r="F540" i="84"/>
  <c r="G540" i="84" s="1"/>
  <c r="G539" i="84"/>
  <c r="F539" i="84"/>
  <c r="E538" i="84"/>
  <c r="E544" i="84" s="1"/>
  <c r="D538" i="84"/>
  <c r="D544" i="84" s="1"/>
  <c r="F535" i="84"/>
  <c r="G535" i="84" s="1"/>
  <c r="F532" i="84"/>
  <c r="G532" i="84" s="1"/>
  <c r="E529" i="84"/>
  <c r="E537" i="84" s="1"/>
  <c r="D529" i="84"/>
  <c r="F528" i="84"/>
  <c r="G528" i="84" s="1"/>
  <c r="F527" i="84"/>
  <c r="G527" i="84" s="1"/>
  <c r="F526" i="84"/>
  <c r="G526" i="84" s="1"/>
  <c r="F525" i="84"/>
  <c r="G525" i="84" s="1"/>
  <c r="F524" i="84"/>
  <c r="G524" i="84" s="1"/>
  <c r="G522" i="84"/>
  <c r="F522" i="84"/>
  <c r="F521" i="84"/>
  <c r="G521" i="84" s="1"/>
  <c r="F520" i="84"/>
  <c r="G520" i="84" s="1"/>
  <c r="F519" i="84"/>
  <c r="G519" i="84" s="1"/>
  <c r="F514" i="85"/>
  <c r="G514" i="85" s="1"/>
  <c r="F513" i="85"/>
  <c r="G513" i="85" s="1"/>
  <c r="F512" i="85"/>
  <c r="G512" i="85" s="1"/>
  <c r="F511" i="85"/>
  <c r="G511" i="85" s="1"/>
  <c r="E508" i="85"/>
  <c r="D508" i="85"/>
  <c r="F508" i="85" s="1"/>
  <c r="G508" i="85" s="1"/>
  <c r="F506" i="85"/>
  <c r="G506" i="85" s="1"/>
  <c r="F504" i="85"/>
  <c r="G504" i="85" s="1"/>
  <c r="G503" i="85"/>
  <c r="F503" i="85"/>
  <c r="F502" i="85"/>
  <c r="G502" i="85" s="1"/>
  <c r="E498" i="85"/>
  <c r="D498" i="85"/>
  <c r="F496" i="85"/>
  <c r="G496" i="85" s="1"/>
  <c r="F495" i="85"/>
  <c r="G495" i="85" s="1"/>
  <c r="F491" i="85"/>
  <c r="G491" i="85" s="1"/>
  <c r="E486" i="85"/>
  <c r="D486" i="85"/>
  <c r="F485" i="85"/>
  <c r="G485" i="85" s="1"/>
  <c r="F484" i="85"/>
  <c r="G484" i="85" s="1"/>
  <c r="F482" i="85"/>
  <c r="G482" i="85" s="1"/>
  <c r="G481" i="85"/>
  <c r="F481" i="85"/>
  <c r="F480" i="85"/>
  <c r="G480" i="85" s="1"/>
  <c r="F479" i="85"/>
  <c r="G479" i="85" s="1"/>
  <c r="F477" i="85"/>
  <c r="G477" i="85" s="1"/>
  <c r="F475" i="85"/>
  <c r="G475" i="85" s="1"/>
  <c r="F473" i="85"/>
  <c r="G473" i="85" s="1"/>
  <c r="F470" i="85"/>
  <c r="G470" i="85" s="1"/>
  <c r="F469" i="85"/>
  <c r="G469" i="85" s="1"/>
  <c r="G468" i="85"/>
  <c r="F468" i="85"/>
  <c r="F467" i="85"/>
  <c r="G467" i="85" s="1"/>
  <c r="F466" i="85"/>
  <c r="G466" i="85" s="1"/>
  <c r="E465" i="85"/>
  <c r="D465" i="85"/>
  <c r="D471" i="85" s="1"/>
  <c r="F462" i="85"/>
  <c r="G462" i="85" s="1"/>
  <c r="F459" i="85"/>
  <c r="G459" i="85" s="1"/>
  <c r="E456" i="85"/>
  <c r="D456" i="85"/>
  <c r="D464" i="85" s="1"/>
  <c r="F455" i="85"/>
  <c r="G455" i="85" s="1"/>
  <c r="F454" i="85"/>
  <c r="G454" i="85" s="1"/>
  <c r="F453" i="85"/>
  <c r="G453" i="85" s="1"/>
  <c r="F452" i="85"/>
  <c r="G452" i="85" s="1"/>
  <c r="F451" i="85"/>
  <c r="G451" i="85" s="1"/>
  <c r="F449" i="85"/>
  <c r="G449" i="85" s="1"/>
  <c r="F448" i="85"/>
  <c r="G448" i="85" s="1"/>
  <c r="F447" i="85"/>
  <c r="G447" i="85" s="1"/>
  <c r="F446" i="85"/>
  <c r="G446" i="85" s="1"/>
  <c r="F514" i="84"/>
  <c r="G514" i="84" s="1"/>
  <c r="G513" i="84"/>
  <c r="F513" i="84"/>
  <c r="F512" i="84"/>
  <c r="G512" i="84" s="1"/>
  <c r="F511" i="84"/>
  <c r="G511" i="84" s="1"/>
  <c r="E508" i="84"/>
  <c r="D508" i="84"/>
  <c r="F506" i="84"/>
  <c r="G506" i="84" s="1"/>
  <c r="F504" i="84"/>
  <c r="G504" i="84" s="1"/>
  <c r="F503" i="84"/>
  <c r="G503" i="84" s="1"/>
  <c r="F502" i="84"/>
  <c r="G502" i="84" s="1"/>
  <c r="E498" i="84"/>
  <c r="D498" i="84"/>
  <c r="F496" i="84"/>
  <c r="G496" i="84" s="1"/>
  <c r="F495" i="84"/>
  <c r="G495" i="84" s="1"/>
  <c r="F491" i="84"/>
  <c r="G491" i="84" s="1"/>
  <c r="E486" i="84"/>
  <c r="F486" i="84" s="1"/>
  <c r="G486" i="84" s="1"/>
  <c r="D486" i="84"/>
  <c r="F485" i="84"/>
  <c r="G485" i="84" s="1"/>
  <c r="F484" i="84"/>
  <c r="G484" i="84" s="1"/>
  <c r="F482" i="84"/>
  <c r="G482" i="84" s="1"/>
  <c r="F481" i="84"/>
  <c r="G481" i="84" s="1"/>
  <c r="F480" i="84"/>
  <c r="G480" i="84" s="1"/>
  <c r="F479" i="84"/>
  <c r="G479" i="84" s="1"/>
  <c r="F477" i="84"/>
  <c r="G477" i="84" s="1"/>
  <c r="G475" i="84"/>
  <c r="F475" i="84"/>
  <c r="F473" i="84"/>
  <c r="G473" i="84" s="1"/>
  <c r="F470" i="84"/>
  <c r="G470" i="84" s="1"/>
  <c r="F469" i="84"/>
  <c r="G469" i="84" s="1"/>
  <c r="F468" i="84"/>
  <c r="G468" i="84" s="1"/>
  <c r="F467" i="84"/>
  <c r="G467" i="84" s="1"/>
  <c r="F466" i="84"/>
  <c r="G466" i="84" s="1"/>
  <c r="E465" i="84"/>
  <c r="E471" i="84" s="1"/>
  <c r="D465" i="84"/>
  <c r="D471" i="84" s="1"/>
  <c r="F462" i="84"/>
  <c r="G462" i="84" s="1"/>
  <c r="G459" i="84"/>
  <c r="F459" i="84"/>
  <c r="E456" i="84"/>
  <c r="D456" i="84"/>
  <c r="D464" i="84" s="1"/>
  <c r="G455" i="84"/>
  <c r="F455" i="84"/>
  <c r="F454" i="84"/>
  <c r="G454" i="84" s="1"/>
  <c r="G453" i="84"/>
  <c r="F453" i="84"/>
  <c r="F452" i="84"/>
  <c r="G452" i="84" s="1"/>
  <c r="G451" i="84"/>
  <c r="F451" i="84"/>
  <c r="F449" i="84"/>
  <c r="G449" i="84" s="1"/>
  <c r="F448" i="84"/>
  <c r="G448" i="84" s="1"/>
  <c r="F447" i="84"/>
  <c r="G447" i="84" s="1"/>
  <c r="F446" i="84"/>
  <c r="G446" i="84" s="1"/>
  <c r="G441" i="85"/>
  <c r="F441" i="85"/>
  <c r="F440" i="85"/>
  <c r="G440" i="85" s="1"/>
  <c r="F439" i="85"/>
  <c r="G439" i="85" s="1"/>
  <c r="F438" i="85"/>
  <c r="G438" i="85" s="1"/>
  <c r="E435" i="85"/>
  <c r="D435" i="85"/>
  <c r="F435" i="85" s="1"/>
  <c r="G435" i="85" s="1"/>
  <c r="F433" i="85"/>
  <c r="G433" i="85" s="1"/>
  <c r="F431" i="85"/>
  <c r="G431" i="85" s="1"/>
  <c r="F430" i="85"/>
  <c r="G430" i="85" s="1"/>
  <c r="F429" i="85"/>
  <c r="G429" i="85" s="1"/>
  <c r="E425" i="85"/>
  <c r="D425" i="85"/>
  <c r="F425" i="85" s="1"/>
  <c r="G425" i="85" s="1"/>
  <c r="F423" i="85"/>
  <c r="G423" i="85" s="1"/>
  <c r="F422" i="85"/>
  <c r="G422" i="85" s="1"/>
  <c r="F418" i="85"/>
  <c r="G418" i="85" s="1"/>
  <c r="E413" i="85"/>
  <c r="D413" i="85"/>
  <c r="F413" i="85" s="1"/>
  <c r="G413" i="85" s="1"/>
  <c r="F412" i="85"/>
  <c r="G412" i="85" s="1"/>
  <c r="G411" i="85"/>
  <c r="F411" i="85"/>
  <c r="F409" i="85"/>
  <c r="G409" i="85" s="1"/>
  <c r="F408" i="85"/>
  <c r="G408" i="85" s="1"/>
  <c r="F407" i="85"/>
  <c r="G407" i="85" s="1"/>
  <c r="F406" i="85"/>
  <c r="G406" i="85" s="1"/>
  <c r="F404" i="85"/>
  <c r="G404" i="85" s="1"/>
  <c r="G402" i="85"/>
  <c r="F402" i="85"/>
  <c r="F400" i="85"/>
  <c r="G400" i="85" s="1"/>
  <c r="F397" i="85"/>
  <c r="G397" i="85" s="1"/>
  <c r="F396" i="85"/>
  <c r="G396" i="85" s="1"/>
  <c r="F395" i="85"/>
  <c r="G395" i="85" s="1"/>
  <c r="F394" i="85"/>
  <c r="G394" i="85" s="1"/>
  <c r="F393" i="85"/>
  <c r="G393" i="85" s="1"/>
  <c r="E392" i="85"/>
  <c r="E398" i="85" s="1"/>
  <c r="D392" i="85"/>
  <c r="D398" i="85" s="1"/>
  <c r="F389" i="85"/>
  <c r="G389" i="85" s="1"/>
  <c r="G386" i="85"/>
  <c r="F386" i="85"/>
  <c r="E383" i="85"/>
  <c r="E391" i="85" s="1"/>
  <c r="D383" i="85"/>
  <c r="F382" i="85"/>
  <c r="G382" i="85" s="1"/>
  <c r="F381" i="85"/>
  <c r="G381" i="85" s="1"/>
  <c r="F380" i="85"/>
  <c r="G380" i="85" s="1"/>
  <c r="G379" i="85"/>
  <c r="F379" i="85"/>
  <c r="F378" i="85"/>
  <c r="G378" i="85" s="1"/>
  <c r="F376" i="85"/>
  <c r="G376" i="85" s="1"/>
  <c r="F375" i="85"/>
  <c r="G375" i="85" s="1"/>
  <c r="F374" i="85"/>
  <c r="G374" i="85" s="1"/>
  <c r="F373" i="85"/>
  <c r="G373" i="85" s="1"/>
  <c r="F441" i="84"/>
  <c r="G441" i="84" s="1"/>
  <c r="F440" i="84"/>
  <c r="G440" i="84" s="1"/>
  <c r="F439" i="84"/>
  <c r="G439" i="84" s="1"/>
  <c r="F438" i="84"/>
  <c r="G438" i="84" s="1"/>
  <c r="E435" i="84"/>
  <c r="D435" i="84"/>
  <c r="G433" i="84"/>
  <c r="F433" i="84"/>
  <c r="F431" i="84"/>
  <c r="G431" i="84" s="1"/>
  <c r="F430" i="84"/>
  <c r="G430" i="84" s="1"/>
  <c r="F429" i="84"/>
  <c r="G429" i="84" s="1"/>
  <c r="E425" i="84"/>
  <c r="D425" i="84"/>
  <c r="F423" i="84"/>
  <c r="G423" i="84" s="1"/>
  <c r="F422" i="84"/>
  <c r="G422" i="84" s="1"/>
  <c r="F418" i="84"/>
  <c r="G418" i="84" s="1"/>
  <c r="E413" i="84"/>
  <c r="D413" i="84"/>
  <c r="F412" i="84"/>
  <c r="G412" i="84" s="1"/>
  <c r="F411" i="84"/>
  <c r="G411" i="84" s="1"/>
  <c r="F409" i="84"/>
  <c r="G409" i="84" s="1"/>
  <c r="F408" i="84"/>
  <c r="G408" i="84" s="1"/>
  <c r="F407" i="84"/>
  <c r="G407" i="84" s="1"/>
  <c r="F406" i="84"/>
  <c r="G406" i="84" s="1"/>
  <c r="F404" i="84"/>
  <c r="G404" i="84" s="1"/>
  <c r="F402" i="84"/>
  <c r="G402" i="84" s="1"/>
  <c r="F400" i="84"/>
  <c r="G400" i="84" s="1"/>
  <c r="F397" i="84"/>
  <c r="G397" i="84" s="1"/>
  <c r="F396" i="84"/>
  <c r="G396" i="84" s="1"/>
  <c r="G395" i="84"/>
  <c r="F395" i="84"/>
  <c r="F394" i="84"/>
  <c r="G394" i="84" s="1"/>
  <c r="F393" i="84"/>
  <c r="G393" i="84" s="1"/>
  <c r="E392" i="84"/>
  <c r="E398" i="84" s="1"/>
  <c r="D392" i="84"/>
  <c r="D398" i="84" s="1"/>
  <c r="F389" i="84"/>
  <c r="G389" i="84" s="1"/>
  <c r="G386" i="84"/>
  <c r="F386" i="84"/>
  <c r="E383" i="84"/>
  <c r="E391" i="84" s="1"/>
  <c r="D383" i="84"/>
  <c r="F382" i="84"/>
  <c r="G382" i="84" s="1"/>
  <c r="F381" i="84"/>
  <c r="G381" i="84" s="1"/>
  <c r="F380" i="84"/>
  <c r="G380" i="84" s="1"/>
  <c r="G379" i="84"/>
  <c r="F379" i="84"/>
  <c r="F378" i="84"/>
  <c r="G378" i="84" s="1"/>
  <c r="F376" i="84"/>
  <c r="G376" i="84" s="1"/>
  <c r="F375" i="84"/>
  <c r="G375" i="84" s="1"/>
  <c r="F374" i="84"/>
  <c r="G374" i="84" s="1"/>
  <c r="F373" i="84"/>
  <c r="G373" i="84" s="1"/>
  <c r="F368" i="85"/>
  <c r="G368" i="85" s="1"/>
  <c r="F367" i="85"/>
  <c r="G367" i="85" s="1"/>
  <c r="F366" i="85"/>
  <c r="G366" i="85" s="1"/>
  <c r="F365" i="85"/>
  <c r="G365" i="85" s="1"/>
  <c r="E362" i="85"/>
  <c r="D362" i="85"/>
  <c r="F362" i="85" s="1"/>
  <c r="G362" i="85" s="1"/>
  <c r="F360" i="85"/>
  <c r="G360" i="85" s="1"/>
  <c r="F358" i="85"/>
  <c r="G358" i="85" s="1"/>
  <c r="F357" i="85"/>
  <c r="G357" i="85" s="1"/>
  <c r="G356" i="85"/>
  <c r="F356" i="85"/>
  <c r="E352" i="85"/>
  <c r="D352" i="85"/>
  <c r="F352" i="85" s="1"/>
  <c r="G352" i="85" s="1"/>
  <c r="F350" i="85"/>
  <c r="G350" i="85" s="1"/>
  <c r="F349" i="85"/>
  <c r="G349" i="85" s="1"/>
  <c r="F345" i="85"/>
  <c r="G345" i="85" s="1"/>
  <c r="E340" i="85"/>
  <c r="D340" i="85"/>
  <c r="F339" i="85"/>
  <c r="G339" i="85" s="1"/>
  <c r="F338" i="85"/>
  <c r="G338" i="85" s="1"/>
  <c r="F336" i="85"/>
  <c r="G336" i="85" s="1"/>
  <c r="F335" i="85"/>
  <c r="G335" i="85" s="1"/>
  <c r="G334" i="85"/>
  <c r="F334" i="85"/>
  <c r="F333" i="85"/>
  <c r="G333" i="85" s="1"/>
  <c r="F331" i="85"/>
  <c r="G331" i="85" s="1"/>
  <c r="F329" i="85"/>
  <c r="G329" i="85" s="1"/>
  <c r="F327" i="85"/>
  <c r="G327" i="85" s="1"/>
  <c r="F324" i="85"/>
  <c r="G324" i="85" s="1"/>
  <c r="F323" i="85"/>
  <c r="G323" i="85" s="1"/>
  <c r="F322" i="85"/>
  <c r="G322" i="85" s="1"/>
  <c r="F321" i="85"/>
  <c r="G321" i="85" s="1"/>
  <c r="F320" i="85"/>
  <c r="G320" i="85" s="1"/>
  <c r="E319" i="85"/>
  <c r="E325" i="85" s="1"/>
  <c r="D319" i="85"/>
  <c r="D325" i="85" s="1"/>
  <c r="F316" i="85"/>
  <c r="G316" i="85" s="1"/>
  <c r="F313" i="85"/>
  <c r="G313" i="85" s="1"/>
  <c r="E310" i="85"/>
  <c r="E318" i="85" s="1"/>
  <c r="D310" i="85"/>
  <c r="F309" i="85"/>
  <c r="G309" i="85" s="1"/>
  <c r="F308" i="85"/>
  <c r="G308" i="85" s="1"/>
  <c r="F307" i="85"/>
  <c r="G307" i="85" s="1"/>
  <c r="F306" i="85"/>
  <c r="G306" i="85" s="1"/>
  <c r="F305" i="85"/>
  <c r="G305" i="85" s="1"/>
  <c r="F303" i="85"/>
  <c r="G303" i="85" s="1"/>
  <c r="G302" i="85"/>
  <c r="F302" i="85"/>
  <c r="F301" i="85"/>
  <c r="G301" i="85" s="1"/>
  <c r="F300" i="85"/>
  <c r="G300" i="85" s="1"/>
  <c r="F368" i="84"/>
  <c r="G368" i="84" s="1"/>
  <c r="F367" i="84"/>
  <c r="G367" i="84" s="1"/>
  <c r="F366" i="84"/>
  <c r="G366" i="84" s="1"/>
  <c r="F365" i="84"/>
  <c r="G365" i="84" s="1"/>
  <c r="E362" i="84"/>
  <c r="D362" i="84"/>
  <c r="F360" i="84"/>
  <c r="G360" i="84" s="1"/>
  <c r="F358" i="84"/>
  <c r="G358" i="84" s="1"/>
  <c r="F357" i="84"/>
  <c r="G357" i="84" s="1"/>
  <c r="F356" i="84"/>
  <c r="G356" i="84" s="1"/>
  <c r="E352" i="84"/>
  <c r="D352" i="84"/>
  <c r="F350" i="84"/>
  <c r="G350" i="84" s="1"/>
  <c r="F349" i="84"/>
  <c r="G349" i="84" s="1"/>
  <c r="F345" i="84"/>
  <c r="G345" i="84" s="1"/>
  <c r="E340" i="84"/>
  <c r="D340" i="84"/>
  <c r="F340" i="84" s="1"/>
  <c r="G340" i="84" s="1"/>
  <c r="F339" i="84"/>
  <c r="G339" i="84" s="1"/>
  <c r="F338" i="84"/>
  <c r="G338" i="84" s="1"/>
  <c r="F336" i="84"/>
  <c r="G336" i="84" s="1"/>
  <c r="F335" i="84"/>
  <c r="G335" i="84" s="1"/>
  <c r="F334" i="84"/>
  <c r="G334" i="84" s="1"/>
  <c r="F333" i="84"/>
  <c r="G333" i="84" s="1"/>
  <c r="F331" i="84"/>
  <c r="G331" i="84" s="1"/>
  <c r="F329" i="84"/>
  <c r="G329" i="84" s="1"/>
  <c r="G327" i="84"/>
  <c r="F327" i="84"/>
  <c r="F324" i="84"/>
  <c r="G324" i="84" s="1"/>
  <c r="F323" i="84"/>
  <c r="G323" i="84" s="1"/>
  <c r="F322" i="84"/>
  <c r="G322" i="84" s="1"/>
  <c r="F321" i="84"/>
  <c r="G321" i="84" s="1"/>
  <c r="F320" i="84"/>
  <c r="G320" i="84" s="1"/>
  <c r="E319" i="84"/>
  <c r="E325" i="84" s="1"/>
  <c r="D319" i="84"/>
  <c r="D325" i="84" s="1"/>
  <c r="F316" i="84"/>
  <c r="G316" i="84" s="1"/>
  <c r="F313" i="84"/>
  <c r="G313" i="84" s="1"/>
  <c r="E310" i="84"/>
  <c r="E318" i="84" s="1"/>
  <c r="D310" i="84"/>
  <c r="F309" i="84"/>
  <c r="G309" i="84" s="1"/>
  <c r="F308" i="84"/>
  <c r="G308" i="84" s="1"/>
  <c r="F307" i="84"/>
  <c r="G307" i="84" s="1"/>
  <c r="F306" i="84"/>
  <c r="G306" i="84" s="1"/>
  <c r="G305" i="84"/>
  <c r="F305" i="84"/>
  <c r="F303" i="84"/>
  <c r="G303" i="84" s="1"/>
  <c r="F302" i="84"/>
  <c r="G302" i="84" s="1"/>
  <c r="F301" i="84"/>
  <c r="G301" i="84" s="1"/>
  <c r="F300" i="84"/>
  <c r="G300" i="84" s="1"/>
  <c r="F295" i="85"/>
  <c r="G295" i="85" s="1"/>
  <c r="F294" i="85"/>
  <c r="G294" i="85" s="1"/>
  <c r="F293" i="85"/>
  <c r="G293" i="85" s="1"/>
  <c r="F292" i="85"/>
  <c r="G292" i="85" s="1"/>
  <c r="E289" i="85"/>
  <c r="D289" i="85"/>
  <c r="F287" i="85"/>
  <c r="G287" i="85" s="1"/>
  <c r="F285" i="85"/>
  <c r="G285" i="85" s="1"/>
  <c r="F284" i="85"/>
  <c r="G284" i="85" s="1"/>
  <c r="F283" i="85"/>
  <c r="G283" i="85" s="1"/>
  <c r="E279" i="85"/>
  <c r="D279" i="85"/>
  <c r="F279" i="85" s="1"/>
  <c r="G279" i="85" s="1"/>
  <c r="G277" i="85"/>
  <c r="F277" i="85"/>
  <c r="F276" i="85"/>
  <c r="G276" i="85" s="1"/>
  <c r="F272" i="85"/>
  <c r="G272" i="85" s="1"/>
  <c r="E267" i="85"/>
  <c r="D267" i="85"/>
  <c r="F266" i="85"/>
  <c r="G266" i="85" s="1"/>
  <c r="F265" i="85"/>
  <c r="G265" i="85" s="1"/>
  <c r="F263" i="85"/>
  <c r="G263" i="85" s="1"/>
  <c r="F262" i="85"/>
  <c r="G262" i="85" s="1"/>
  <c r="F261" i="85"/>
  <c r="G261" i="85" s="1"/>
  <c r="G260" i="85"/>
  <c r="F260" i="85"/>
  <c r="F258" i="85"/>
  <c r="G258" i="85" s="1"/>
  <c r="F256" i="85"/>
  <c r="G256" i="85" s="1"/>
  <c r="F254" i="85"/>
  <c r="G254" i="85" s="1"/>
  <c r="F251" i="85"/>
  <c r="G251" i="85" s="1"/>
  <c r="F250" i="85"/>
  <c r="G250" i="85" s="1"/>
  <c r="F249" i="85"/>
  <c r="G249" i="85" s="1"/>
  <c r="F248" i="85"/>
  <c r="G248" i="85" s="1"/>
  <c r="G247" i="85"/>
  <c r="F247" i="85"/>
  <c r="E246" i="85"/>
  <c r="E252" i="85" s="1"/>
  <c r="D246" i="85"/>
  <c r="D252" i="85" s="1"/>
  <c r="F243" i="85"/>
  <c r="G243" i="85" s="1"/>
  <c r="F240" i="85"/>
  <c r="G240" i="85" s="1"/>
  <c r="E237" i="85"/>
  <c r="E245" i="85" s="1"/>
  <c r="D237" i="85"/>
  <c r="F236" i="85"/>
  <c r="G236" i="85" s="1"/>
  <c r="F235" i="85"/>
  <c r="G235" i="85" s="1"/>
  <c r="F234" i="85"/>
  <c r="G234" i="85" s="1"/>
  <c r="F233" i="85"/>
  <c r="G233" i="85" s="1"/>
  <c r="F232" i="85"/>
  <c r="G232" i="85" s="1"/>
  <c r="G230" i="85"/>
  <c r="F230" i="85"/>
  <c r="F229" i="85"/>
  <c r="G229" i="85" s="1"/>
  <c r="F228" i="85"/>
  <c r="G228" i="85" s="1"/>
  <c r="F227" i="85"/>
  <c r="G227" i="85" s="1"/>
  <c r="F295" i="84"/>
  <c r="G295" i="84" s="1"/>
  <c r="F294" i="84"/>
  <c r="G294" i="84" s="1"/>
  <c r="F293" i="84"/>
  <c r="G293" i="84" s="1"/>
  <c r="F292" i="84"/>
  <c r="G292" i="84" s="1"/>
  <c r="E289" i="84"/>
  <c r="D289" i="84"/>
  <c r="F287" i="84"/>
  <c r="G287" i="84" s="1"/>
  <c r="F285" i="84"/>
  <c r="G285" i="84" s="1"/>
  <c r="F284" i="84"/>
  <c r="G284" i="84" s="1"/>
  <c r="F283" i="84"/>
  <c r="G283" i="84" s="1"/>
  <c r="E279" i="84"/>
  <c r="D279" i="84"/>
  <c r="G277" i="84"/>
  <c r="F277" i="84"/>
  <c r="F276" i="84"/>
  <c r="G276" i="84" s="1"/>
  <c r="F272" i="84"/>
  <c r="G272" i="84" s="1"/>
  <c r="E267" i="84"/>
  <c r="D267" i="84"/>
  <c r="F266" i="84"/>
  <c r="G266" i="84" s="1"/>
  <c r="G265" i="84"/>
  <c r="F265" i="84"/>
  <c r="F263" i="84"/>
  <c r="G263" i="84" s="1"/>
  <c r="F262" i="84"/>
  <c r="G262" i="84" s="1"/>
  <c r="F261" i="84"/>
  <c r="G261" i="84" s="1"/>
  <c r="F260" i="84"/>
  <c r="G260" i="84" s="1"/>
  <c r="F258" i="84"/>
  <c r="G258" i="84" s="1"/>
  <c r="G256" i="84"/>
  <c r="F256" i="84"/>
  <c r="F254" i="84"/>
  <c r="G254" i="84" s="1"/>
  <c r="F251" i="84"/>
  <c r="G251" i="84" s="1"/>
  <c r="F250" i="84"/>
  <c r="G250" i="84" s="1"/>
  <c r="F249" i="84"/>
  <c r="G249" i="84" s="1"/>
  <c r="F248" i="84"/>
  <c r="G248" i="84" s="1"/>
  <c r="F247" i="84"/>
  <c r="G247" i="84" s="1"/>
  <c r="E246" i="84"/>
  <c r="E252" i="84" s="1"/>
  <c r="D246" i="84"/>
  <c r="D252" i="84" s="1"/>
  <c r="F243" i="84"/>
  <c r="G243" i="84" s="1"/>
  <c r="F240" i="84"/>
  <c r="G240" i="84" s="1"/>
  <c r="E237" i="84"/>
  <c r="E245" i="84" s="1"/>
  <c r="D237" i="84"/>
  <c r="F236" i="84"/>
  <c r="G236" i="84" s="1"/>
  <c r="F235" i="84"/>
  <c r="G235" i="84" s="1"/>
  <c r="F234" i="84"/>
  <c r="G234" i="84" s="1"/>
  <c r="F233" i="84"/>
  <c r="G233" i="84" s="1"/>
  <c r="F232" i="84"/>
  <c r="G232" i="84" s="1"/>
  <c r="F230" i="84"/>
  <c r="G230" i="84" s="1"/>
  <c r="F229" i="84"/>
  <c r="G229" i="84" s="1"/>
  <c r="F228" i="84"/>
  <c r="G228" i="84" s="1"/>
  <c r="F227" i="84"/>
  <c r="G227" i="84" s="1"/>
  <c r="F221" i="85"/>
  <c r="G221" i="85" s="1"/>
  <c r="F220" i="85"/>
  <c r="G220" i="85" s="1"/>
  <c r="F219" i="85"/>
  <c r="G219" i="85" s="1"/>
  <c r="F218" i="85"/>
  <c r="G218" i="85" s="1"/>
  <c r="E215" i="85"/>
  <c r="D215" i="85"/>
  <c r="F215" i="85" s="1"/>
  <c r="G215" i="85" s="1"/>
  <c r="F213" i="85"/>
  <c r="G213" i="85" s="1"/>
  <c r="F211" i="85"/>
  <c r="G211" i="85" s="1"/>
  <c r="F210" i="85"/>
  <c r="G210" i="85" s="1"/>
  <c r="G209" i="85"/>
  <c r="F209" i="85"/>
  <c r="E205" i="85"/>
  <c r="D205" i="85"/>
  <c r="F203" i="85"/>
  <c r="G203" i="85" s="1"/>
  <c r="F202" i="85"/>
  <c r="G202" i="85" s="1"/>
  <c r="F198" i="85"/>
  <c r="G198" i="85" s="1"/>
  <c r="E193" i="85"/>
  <c r="D193" i="85"/>
  <c r="F192" i="85"/>
  <c r="G192" i="85" s="1"/>
  <c r="F191" i="85"/>
  <c r="G191" i="85" s="1"/>
  <c r="F189" i="85"/>
  <c r="G189" i="85" s="1"/>
  <c r="F188" i="85"/>
  <c r="G188" i="85" s="1"/>
  <c r="F187" i="85"/>
  <c r="G187" i="85" s="1"/>
  <c r="F186" i="85"/>
  <c r="G186" i="85" s="1"/>
  <c r="F184" i="85"/>
  <c r="G184" i="85" s="1"/>
  <c r="F182" i="85"/>
  <c r="G182" i="85" s="1"/>
  <c r="F180" i="85"/>
  <c r="G180" i="85" s="1"/>
  <c r="F177" i="85"/>
  <c r="G177" i="85" s="1"/>
  <c r="F176" i="85"/>
  <c r="G176" i="85" s="1"/>
  <c r="F175" i="85"/>
  <c r="G175" i="85" s="1"/>
  <c r="G174" i="85"/>
  <c r="F174" i="85"/>
  <c r="F173" i="85"/>
  <c r="G173" i="85" s="1"/>
  <c r="E172" i="85"/>
  <c r="E178" i="85" s="1"/>
  <c r="D172" i="85"/>
  <c r="D178" i="85" s="1"/>
  <c r="F169" i="85"/>
  <c r="G169" i="85" s="1"/>
  <c r="F166" i="85"/>
  <c r="G166" i="85" s="1"/>
  <c r="E163" i="85"/>
  <c r="E171" i="85" s="1"/>
  <c r="D163" i="85"/>
  <c r="F162" i="85"/>
  <c r="G162" i="85" s="1"/>
  <c r="F161" i="85"/>
  <c r="G161" i="85" s="1"/>
  <c r="F160" i="85"/>
  <c r="G160" i="85" s="1"/>
  <c r="F159" i="85"/>
  <c r="G159" i="85" s="1"/>
  <c r="G158" i="85"/>
  <c r="F158" i="85"/>
  <c r="F156" i="85"/>
  <c r="G156" i="85" s="1"/>
  <c r="F155" i="85"/>
  <c r="G155" i="85" s="1"/>
  <c r="F154" i="85"/>
  <c r="G154" i="85" s="1"/>
  <c r="F153" i="85"/>
  <c r="G153" i="85" s="1"/>
  <c r="F221" i="84"/>
  <c r="G221" i="84" s="1"/>
  <c r="F220" i="84"/>
  <c r="G220" i="84" s="1"/>
  <c r="F219" i="84"/>
  <c r="G219" i="84" s="1"/>
  <c r="F218" i="84"/>
  <c r="G218" i="84" s="1"/>
  <c r="E215" i="84"/>
  <c r="D215" i="84"/>
  <c r="F213" i="84"/>
  <c r="G213" i="84" s="1"/>
  <c r="F211" i="84"/>
  <c r="G211" i="84" s="1"/>
  <c r="F210" i="84"/>
  <c r="G210" i="84" s="1"/>
  <c r="F209" i="84"/>
  <c r="G209" i="84" s="1"/>
  <c r="E205" i="84"/>
  <c r="D205" i="84"/>
  <c r="F203" i="84"/>
  <c r="G203" i="84" s="1"/>
  <c r="F202" i="84"/>
  <c r="G202" i="84" s="1"/>
  <c r="F198" i="84"/>
  <c r="G198" i="84" s="1"/>
  <c r="E193" i="84"/>
  <c r="D193" i="84"/>
  <c r="F192" i="84"/>
  <c r="G192" i="84" s="1"/>
  <c r="F191" i="84"/>
  <c r="G191" i="84" s="1"/>
  <c r="F189" i="84"/>
  <c r="G189" i="84" s="1"/>
  <c r="F188" i="84"/>
  <c r="G188" i="84" s="1"/>
  <c r="G187" i="84"/>
  <c r="F187" i="84"/>
  <c r="F186" i="84"/>
  <c r="G186" i="84" s="1"/>
  <c r="F184" i="84"/>
  <c r="G184" i="84" s="1"/>
  <c r="F182" i="84"/>
  <c r="G182" i="84" s="1"/>
  <c r="F180" i="84"/>
  <c r="G180" i="84" s="1"/>
  <c r="F177" i="84"/>
  <c r="G177" i="84" s="1"/>
  <c r="F176" i="84"/>
  <c r="G176" i="84" s="1"/>
  <c r="F175" i="84"/>
  <c r="G175" i="84" s="1"/>
  <c r="F174" i="84"/>
  <c r="G174" i="84" s="1"/>
  <c r="F173" i="84"/>
  <c r="G173" i="84" s="1"/>
  <c r="E172" i="84"/>
  <c r="E178" i="84" s="1"/>
  <c r="D172" i="84"/>
  <c r="D178" i="84" s="1"/>
  <c r="F169" i="84"/>
  <c r="G169" i="84" s="1"/>
  <c r="F166" i="84"/>
  <c r="G166" i="84" s="1"/>
  <c r="E163" i="84"/>
  <c r="E171" i="84" s="1"/>
  <c r="D163" i="84"/>
  <c r="F162" i="84"/>
  <c r="G162" i="84" s="1"/>
  <c r="F161" i="84"/>
  <c r="G161" i="84" s="1"/>
  <c r="F160" i="84"/>
  <c r="G160" i="84" s="1"/>
  <c r="F159" i="84"/>
  <c r="G159" i="84" s="1"/>
  <c r="F158" i="84"/>
  <c r="G158" i="84" s="1"/>
  <c r="F156" i="84"/>
  <c r="G156" i="84" s="1"/>
  <c r="G155" i="84"/>
  <c r="F155" i="84"/>
  <c r="F154" i="84"/>
  <c r="G154" i="84" s="1"/>
  <c r="F153" i="84"/>
  <c r="G153" i="84" s="1"/>
  <c r="F147" i="85"/>
  <c r="G147" i="85" s="1"/>
  <c r="F146" i="85"/>
  <c r="G146" i="85" s="1"/>
  <c r="F145" i="85"/>
  <c r="G145" i="85" s="1"/>
  <c r="F144" i="85"/>
  <c r="G144" i="85" s="1"/>
  <c r="E141" i="85"/>
  <c r="D141" i="85"/>
  <c r="F141" i="85" s="1"/>
  <c r="G141" i="85" s="1"/>
  <c r="F139" i="85"/>
  <c r="G139" i="85" s="1"/>
  <c r="F137" i="85"/>
  <c r="G137" i="85" s="1"/>
  <c r="F136" i="85"/>
  <c r="G136" i="85" s="1"/>
  <c r="G135" i="85"/>
  <c r="F135" i="85"/>
  <c r="E131" i="85"/>
  <c r="D131" i="85"/>
  <c r="F131" i="85" s="1"/>
  <c r="G131" i="85" s="1"/>
  <c r="F129" i="85"/>
  <c r="G129" i="85" s="1"/>
  <c r="F128" i="85"/>
  <c r="G128" i="85" s="1"/>
  <c r="F124" i="85"/>
  <c r="G124" i="85" s="1"/>
  <c r="E119" i="85"/>
  <c r="D119" i="85"/>
  <c r="F118" i="85"/>
  <c r="G118" i="85" s="1"/>
  <c r="F117" i="85"/>
  <c r="G117" i="85" s="1"/>
  <c r="G115" i="85"/>
  <c r="F115" i="85"/>
  <c r="F114" i="85"/>
  <c r="G114" i="85" s="1"/>
  <c r="F113" i="85"/>
  <c r="G113" i="85" s="1"/>
  <c r="F112" i="85"/>
  <c r="G112" i="85" s="1"/>
  <c r="F110" i="85"/>
  <c r="G110" i="85" s="1"/>
  <c r="F108" i="85"/>
  <c r="G108" i="85" s="1"/>
  <c r="F106" i="85"/>
  <c r="G106" i="85" s="1"/>
  <c r="F103" i="85"/>
  <c r="G103" i="85" s="1"/>
  <c r="F102" i="85"/>
  <c r="G102" i="85" s="1"/>
  <c r="F101" i="85"/>
  <c r="G101" i="85" s="1"/>
  <c r="F100" i="85"/>
  <c r="G100" i="85" s="1"/>
  <c r="F99" i="85"/>
  <c r="G99" i="85" s="1"/>
  <c r="E98" i="85"/>
  <c r="E104" i="85" s="1"/>
  <c r="D98" i="85"/>
  <c r="D104" i="85" s="1"/>
  <c r="F95" i="85"/>
  <c r="G95" i="85" s="1"/>
  <c r="F92" i="85"/>
  <c r="G92" i="85" s="1"/>
  <c r="E89" i="85"/>
  <c r="E97" i="85" s="1"/>
  <c r="D89" i="85"/>
  <c r="G88" i="85"/>
  <c r="F88" i="85"/>
  <c r="F87" i="85"/>
  <c r="G87" i="85" s="1"/>
  <c r="F86" i="85"/>
  <c r="G86" i="85" s="1"/>
  <c r="F85" i="85"/>
  <c r="G85" i="85" s="1"/>
  <c r="F84" i="85"/>
  <c r="G84" i="85" s="1"/>
  <c r="F82" i="85"/>
  <c r="G82" i="85" s="1"/>
  <c r="F81" i="85"/>
  <c r="G81" i="85" s="1"/>
  <c r="F80" i="85"/>
  <c r="G80" i="85" s="1"/>
  <c r="F79" i="85"/>
  <c r="G79" i="85" s="1"/>
  <c r="F147" i="84"/>
  <c r="G147" i="84" s="1"/>
  <c r="F146" i="84"/>
  <c r="G146" i="84" s="1"/>
  <c r="F145" i="84"/>
  <c r="G145" i="84" s="1"/>
  <c r="F144" i="84"/>
  <c r="G144" i="84" s="1"/>
  <c r="E141" i="84"/>
  <c r="D141" i="84"/>
  <c r="F139" i="84"/>
  <c r="G139" i="84" s="1"/>
  <c r="F137" i="84"/>
  <c r="G137" i="84" s="1"/>
  <c r="F136" i="84"/>
  <c r="G136" i="84" s="1"/>
  <c r="F135" i="84"/>
  <c r="G135" i="84" s="1"/>
  <c r="F131" i="84"/>
  <c r="G131" i="84" s="1"/>
  <c r="E131" i="84"/>
  <c r="D131" i="84"/>
  <c r="F129" i="84"/>
  <c r="G129" i="84" s="1"/>
  <c r="G128" i="84"/>
  <c r="F128" i="84"/>
  <c r="F124" i="84"/>
  <c r="G124" i="84" s="1"/>
  <c r="E119" i="84"/>
  <c r="D119" i="84"/>
  <c r="F118" i="84"/>
  <c r="G118" i="84" s="1"/>
  <c r="F117" i="84"/>
  <c r="G117" i="84" s="1"/>
  <c r="F115" i="84"/>
  <c r="G115" i="84" s="1"/>
  <c r="F114" i="84"/>
  <c r="G114" i="84" s="1"/>
  <c r="F113" i="84"/>
  <c r="G113" i="84" s="1"/>
  <c r="F112" i="84"/>
  <c r="G112" i="84" s="1"/>
  <c r="F110" i="84"/>
  <c r="G110" i="84" s="1"/>
  <c r="F108" i="84"/>
  <c r="G108" i="84" s="1"/>
  <c r="F106" i="84"/>
  <c r="G106" i="84" s="1"/>
  <c r="F103" i="84"/>
  <c r="G103" i="84" s="1"/>
  <c r="F102" i="84"/>
  <c r="G102" i="84" s="1"/>
  <c r="F101" i="84"/>
  <c r="G101" i="84" s="1"/>
  <c r="F100" i="84"/>
  <c r="G100" i="84" s="1"/>
  <c r="F99" i="84"/>
  <c r="G99" i="84" s="1"/>
  <c r="E98" i="84"/>
  <c r="E104" i="84" s="1"/>
  <c r="D98" i="84"/>
  <c r="D104" i="84" s="1"/>
  <c r="G95" i="84"/>
  <c r="F95" i="84"/>
  <c r="F92" i="84"/>
  <c r="G92" i="84" s="1"/>
  <c r="E89" i="84"/>
  <c r="E97" i="84" s="1"/>
  <c r="D89" i="84"/>
  <c r="F88" i="84"/>
  <c r="G88" i="84" s="1"/>
  <c r="F87" i="84"/>
  <c r="G87" i="84" s="1"/>
  <c r="G86" i="84"/>
  <c r="F86" i="84"/>
  <c r="F85" i="84"/>
  <c r="G85" i="84" s="1"/>
  <c r="F84" i="84"/>
  <c r="G84" i="84" s="1"/>
  <c r="F82" i="84"/>
  <c r="G82" i="84" s="1"/>
  <c r="F81" i="84"/>
  <c r="G81" i="84" s="1"/>
  <c r="F80" i="84"/>
  <c r="G80" i="84" s="1"/>
  <c r="F79" i="84"/>
  <c r="G79" i="84" s="1"/>
  <c r="E1257" i="97"/>
  <c r="D1257" i="97"/>
  <c r="E1256" i="97"/>
  <c r="D1256" i="97"/>
  <c r="E1255" i="97"/>
  <c r="D1255" i="97"/>
  <c r="F1279" i="103" l="1"/>
  <c r="G1279" i="103" s="1"/>
  <c r="E1129" i="103"/>
  <c r="E1135" i="103" s="1"/>
  <c r="E1140" i="103" s="1"/>
  <c r="E1144" i="103" s="1"/>
  <c r="F1070" i="103"/>
  <c r="G1070" i="103" s="1"/>
  <c r="F1049" i="103"/>
  <c r="G1049" i="103" s="1"/>
  <c r="F1055" i="103"/>
  <c r="G1055" i="103" s="1"/>
  <c r="F1040" i="103"/>
  <c r="G1040" i="103" s="1"/>
  <c r="F1009" i="103"/>
  <c r="G1009" i="103" s="1"/>
  <c r="F997" i="103"/>
  <c r="G997" i="103" s="1"/>
  <c r="F903" i="103"/>
  <c r="G903" i="103" s="1"/>
  <c r="F894" i="103"/>
  <c r="G894" i="103" s="1"/>
  <c r="F851" i="103"/>
  <c r="G851" i="103" s="1"/>
  <c r="F821" i="103"/>
  <c r="G821" i="103" s="1"/>
  <c r="F800" i="103"/>
  <c r="G800" i="103" s="1"/>
  <c r="F778" i="103"/>
  <c r="G778" i="103" s="1"/>
  <c r="F763" i="103"/>
  <c r="G763" i="103" s="1"/>
  <c r="F757" i="103"/>
  <c r="G757" i="103" s="1"/>
  <c r="F727" i="103"/>
  <c r="G727" i="103" s="1"/>
  <c r="F705" i="103"/>
  <c r="G705" i="103" s="1"/>
  <c r="E691" i="103"/>
  <c r="E697" i="103" s="1"/>
  <c r="E702" i="103" s="1"/>
  <c r="E706" i="103" s="1"/>
  <c r="F690" i="103"/>
  <c r="G690" i="103" s="1"/>
  <c r="F684" i="103"/>
  <c r="G684" i="103" s="1"/>
  <c r="F675" i="103"/>
  <c r="G675" i="103" s="1"/>
  <c r="F632" i="103"/>
  <c r="G632" i="103" s="1"/>
  <c r="F559" i="103"/>
  <c r="G559" i="103" s="1"/>
  <c r="E545" i="103"/>
  <c r="E551" i="103" s="1"/>
  <c r="E556" i="103" s="1"/>
  <c r="E560" i="103" s="1"/>
  <c r="D544" i="103"/>
  <c r="F544" i="103" s="1"/>
  <c r="G544" i="103" s="1"/>
  <c r="F529" i="103"/>
  <c r="G529" i="103" s="1"/>
  <c r="F435" i="103"/>
  <c r="G435" i="103" s="1"/>
  <c r="F413" i="103"/>
  <c r="G413" i="103" s="1"/>
  <c r="F1318" i="103"/>
  <c r="G1318" i="103" s="1"/>
  <c r="F1273" i="103"/>
  <c r="G1273" i="103" s="1"/>
  <c r="E326" i="103"/>
  <c r="E332" i="103" s="1"/>
  <c r="E337" i="103" s="1"/>
  <c r="E341" i="103" s="1"/>
  <c r="F1271" i="103"/>
  <c r="G1271" i="103" s="1"/>
  <c r="F267" i="103"/>
  <c r="G267" i="103" s="1"/>
  <c r="F1281" i="103"/>
  <c r="G1281" i="103" s="1"/>
  <c r="F1277" i="103"/>
  <c r="G1277" i="103" s="1"/>
  <c r="F172" i="103"/>
  <c r="G172" i="103" s="1"/>
  <c r="F1317" i="103"/>
  <c r="G1317" i="103" s="1"/>
  <c r="F1316" i="103"/>
  <c r="G1316" i="103" s="1"/>
  <c r="F1295" i="103"/>
  <c r="G1295" i="103" s="1"/>
  <c r="F1289" i="103"/>
  <c r="G1289" i="103" s="1"/>
  <c r="D1290" i="103"/>
  <c r="F119" i="103"/>
  <c r="G119" i="103" s="1"/>
  <c r="F1285" i="103"/>
  <c r="G1285" i="103" s="1"/>
  <c r="F1284" i="103"/>
  <c r="G1284" i="103" s="1"/>
  <c r="E105" i="103"/>
  <c r="E111" i="103" s="1"/>
  <c r="E116" i="103" s="1"/>
  <c r="E120" i="103" s="1"/>
  <c r="E1312" i="103"/>
  <c r="D1312" i="103"/>
  <c r="F1315" i="103"/>
  <c r="G1315" i="103" s="1"/>
  <c r="F1310" i="103"/>
  <c r="G1310" i="103" s="1"/>
  <c r="F1308" i="103"/>
  <c r="G1308" i="103" s="1"/>
  <c r="F1307" i="103"/>
  <c r="G1307" i="103" s="1"/>
  <c r="D1302" i="103"/>
  <c r="E1290" i="103"/>
  <c r="F44" i="103"/>
  <c r="G44" i="103" s="1"/>
  <c r="F1288" i="103"/>
  <c r="G1288" i="103" s="1"/>
  <c r="F1286" i="103"/>
  <c r="G1286" i="103" s="1"/>
  <c r="F1283" i="103"/>
  <c r="G1283" i="103" s="1"/>
  <c r="F1274" i="103"/>
  <c r="G1274" i="103" s="1"/>
  <c r="D1269" i="103"/>
  <c r="D1275" i="103" s="1"/>
  <c r="E30" i="103"/>
  <c r="E36" i="103" s="1"/>
  <c r="E41" i="103" s="1"/>
  <c r="E45" i="103" s="1"/>
  <c r="F1270" i="103"/>
  <c r="G1270" i="103" s="1"/>
  <c r="F23" i="103"/>
  <c r="G23" i="103" s="1"/>
  <c r="F1239" i="100"/>
  <c r="G1239" i="100" s="1"/>
  <c r="F1202" i="100"/>
  <c r="G1202" i="100" s="1"/>
  <c r="F1196" i="100"/>
  <c r="G1196" i="100" s="1"/>
  <c r="F1187" i="100"/>
  <c r="G1187" i="100" s="1"/>
  <c r="F924" i="100"/>
  <c r="G924" i="100" s="1"/>
  <c r="F141" i="100"/>
  <c r="G141" i="100" s="1"/>
  <c r="F119" i="100"/>
  <c r="G119" i="100" s="1"/>
  <c r="F1122" i="100"/>
  <c r="G1122" i="100" s="1"/>
  <c r="F1082" i="100"/>
  <c r="G1082" i="100" s="1"/>
  <c r="E1056" i="100"/>
  <c r="E1062" i="100" s="1"/>
  <c r="E1067" i="100" s="1"/>
  <c r="E1071" i="100" s="1"/>
  <c r="F976" i="100"/>
  <c r="G976" i="100" s="1"/>
  <c r="F982" i="100"/>
  <c r="G982" i="100" s="1"/>
  <c r="E1269" i="100"/>
  <c r="E1275" i="100" s="1"/>
  <c r="F830" i="100"/>
  <c r="G830" i="100" s="1"/>
  <c r="F790" i="100"/>
  <c r="G790" i="100" s="1"/>
  <c r="F778" i="100"/>
  <c r="G778" i="100" s="1"/>
  <c r="F1271" i="100"/>
  <c r="G1271" i="100" s="1"/>
  <c r="F1295" i="100"/>
  <c r="G1295" i="100" s="1"/>
  <c r="F705" i="100"/>
  <c r="G705" i="100" s="1"/>
  <c r="E1312" i="100"/>
  <c r="F632" i="100"/>
  <c r="G632" i="100" s="1"/>
  <c r="F1272" i="100"/>
  <c r="G1272" i="100" s="1"/>
  <c r="F465" i="100"/>
  <c r="G465" i="100" s="1"/>
  <c r="F340" i="100"/>
  <c r="G340" i="100" s="1"/>
  <c r="F1306" i="100"/>
  <c r="G1306" i="100" s="1"/>
  <c r="F1274" i="100"/>
  <c r="G1274" i="100" s="1"/>
  <c r="F1317" i="100"/>
  <c r="G1317" i="100" s="1"/>
  <c r="E1302" i="100"/>
  <c r="F193" i="100"/>
  <c r="G193" i="100" s="1"/>
  <c r="F1284" i="100"/>
  <c r="G1284" i="100" s="1"/>
  <c r="F1286" i="100"/>
  <c r="G1286" i="100" s="1"/>
  <c r="F1281" i="100"/>
  <c r="G1281" i="100" s="1"/>
  <c r="F1250" i="100"/>
  <c r="G1250" i="100" s="1"/>
  <c r="F1316" i="100"/>
  <c r="G1316" i="100" s="1"/>
  <c r="F1308" i="100"/>
  <c r="G1308" i="100" s="1"/>
  <c r="E1290" i="100"/>
  <c r="F1289" i="100"/>
  <c r="G1289" i="100" s="1"/>
  <c r="F1283" i="100"/>
  <c r="G1283" i="100" s="1"/>
  <c r="F1285" i="100"/>
  <c r="G1285" i="100" s="1"/>
  <c r="F1277" i="100"/>
  <c r="G1277" i="100" s="1"/>
  <c r="F1270" i="100"/>
  <c r="G1270" i="100" s="1"/>
  <c r="F1273" i="100"/>
  <c r="G1273" i="100" s="1"/>
  <c r="E1260" i="100"/>
  <c r="E1268" i="100" s="1"/>
  <c r="F1300" i="98"/>
  <c r="G1300" i="98" s="1"/>
  <c r="F1202" i="98"/>
  <c r="G1202" i="98" s="1"/>
  <c r="F1196" i="98"/>
  <c r="G1196" i="98" s="1"/>
  <c r="F1143" i="98"/>
  <c r="G1143" i="98" s="1"/>
  <c r="F1113" i="98"/>
  <c r="G1113" i="98" s="1"/>
  <c r="F1040" i="98"/>
  <c r="G1040" i="98" s="1"/>
  <c r="F997" i="98"/>
  <c r="G997" i="98" s="1"/>
  <c r="D982" i="98"/>
  <c r="F946" i="98"/>
  <c r="G946" i="98" s="1"/>
  <c r="F936" i="98"/>
  <c r="G936" i="98" s="1"/>
  <c r="F924" i="98"/>
  <c r="G924" i="98" s="1"/>
  <c r="E910" i="98"/>
  <c r="E916" i="98" s="1"/>
  <c r="E921" i="98" s="1"/>
  <c r="E925" i="98" s="1"/>
  <c r="F894" i="98"/>
  <c r="G894" i="98" s="1"/>
  <c r="F873" i="98"/>
  <c r="G873" i="98" s="1"/>
  <c r="F851" i="98"/>
  <c r="G851" i="98" s="1"/>
  <c r="F757" i="98"/>
  <c r="G757" i="98" s="1"/>
  <c r="D763" i="98"/>
  <c r="F763" i="98" s="1"/>
  <c r="G763" i="98" s="1"/>
  <c r="F705" i="98"/>
  <c r="G705" i="98" s="1"/>
  <c r="F1274" i="98"/>
  <c r="G1274" i="98" s="1"/>
  <c r="F675" i="98"/>
  <c r="G675" i="98" s="1"/>
  <c r="F632" i="98"/>
  <c r="G632" i="98" s="1"/>
  <c r="E618" i="98"/>
  <c r="E624" i="98" s="1"/>
  <c r="E629" i="98" s="1"/>
  <c r="E633" i="98" s="1"/>
  <c r="F611" i="98"/>
  <c r="G611" i="98" s="1"/>
  <c r="E544" i="98"/>
  <c r="E545" i="98"/>
  <c r="E551" i="98" s="1"/>
  <c r="E556" i="98" s="1"/>
  <c r="E560" i="98" s="1"/>
  <c r="F498" i="98"/>
  <c r="G498" i="98" s="1"/>
  <c r="F392" i="98"/>
  <c r="G392" i="98" s="1"/>
  <c r="F383" i="98"/>
  <c r="G383" i="98" s="1"/>
  <c r="F1272" i="98"/>
  <c r="G1272" i="98" s="1"/>
  <c r="E326" i="98"/>
  <c r="E332" i="98" s="1"/>
  <c r="E337" i="98" s="1"/>
  <c r="E341" i="98" s="1"/>
  <c r="F1306" i="98"/>
  <c r="G1306" i="98" s="1"/>
  <c r="F246" i="98"/>
  <c r="G246" i="98" s="1"/>
  <c r="D253" i="98"/>
  <c r="F1307" i="98"/>
  <c r="G1307" i="98" s="1"/>
  <c r="E1290" i="98"/>
  <c r="F1289" i="98"/>
  <c r="G1289" i="98" s="1"/>
  <c r="F1281" i="98"/>
  <c r="G1281" i="98" s="1"/>
  <c r="F172" i="98"/>
  <c r="G172" i="98" s="1"/>
  <c r="E179" i="98"/>
  <c r="E185" i="98" s="1"/>
  <c r="E190" i="98" s="1"/>
  <c r="D178" i="98"/>
  <c r="F141" i="98"/>
  <c r="G141" i="98" s="1"/>
  <c r="F1310" i="98"/>
  <c r="G1310" i="98" s="1"/>
  <c r="F1308" i="98"/>
  <c r="G1308" i="98" s="1"/>
  <c r="D1290" i="98"/>
  <c r="F1286" i="98"/>
  <c r="G1286" i="98" s="1"/>
  <c r="F1285" i="98"/>
  <c r="G1285" i="98" s="1"/>
  <c r="F1318" i="98"/>
  <c r="G1318" i="98" s="1"/>
  <c r="F1317" i="98"/>
  <c r="G1317" i="98" s="1"/>
  <c r="F1316" i="98"/>
  <c r="G1316" i="98" s="1"/>
  <c r="F66" i="98"/>
  <c r="G66" i="98" s="1"/>
  <c r="E1302" i="98"/>
  <c r="F1295" i="98"/>
  <c r="G1295" i="98" s="1"/>
  <c r="F1288" i="98"/>
  <c r="G1288" i="98" s="1"/>
  <c r="F1284" i="98"/>
  <c r="G1284" i="98" s="1"/>
  <c r="F1283" i="98"/>
  <c r="G1283" i="98" s="1"/>
  <c r="F1277" i="98"/>
  <c r="G1277" i="98" s="1"/>
  <c r="F1273" i="98"/>
  <c r="G1273" i="98" s="1"/>
  <c r="E1269" i="98"/>
  <c r="E1275" i="98" s="1"/>
  <c r="F1271" i="98"/>
  <c r="G1271" i="98" s="1"/>
  <c r="F1217" i="96"/>
  <c r="G1217" i="96" s="1"/>
  <c r="F1122" i="96"/>
  <c r="G1122" i="96" s="1"/>
  <c r="D1128" i="96"/>
  <c r="D1129" i="96" s="1"/>
  <c r="D1135" i="96" s="1"/>
  <c r="F1113" i="96"/>
  <c r="G1113" i="96" s="1"/>
  <c r="E1071" i="96"/>
  <c r="F1070" i="96"/>
  <c r="G1070" i="96" s="1"/>
  <c r="F1317" i="96"/>
  <c r="G1317" i="96" s="1"/>
  <c r="F1019" i="96"/>
  <c r="G1019" i="96" s="1"/>
  <c r="F997" i="96"/>
  <c r="G997" i="96" s="1"/>
  <c r="F976" i="96"/>
  <c r="G976" i="96" s="1"/>
  <c r="F967" i="96"/>
  <c r="G967" i="96" s="1"/>
  <c r="F924" i="96"/>
  <c r="G924" i="96" s="1"/>
  <c r="F903" i="96"/>
  <c r="G903" i="96" s="1"/>
  <c r="D909" i="96"/>
  <c r="F909" i="96" s="1"/>
  <c r="G909" i="96" s="1"/>
  <c r="F894" i="96"/>
  <c r="G894" i="96" s="1"/>
  <c r="E837" i="96"/>
  <c r="E843" i="96" s="1"/>
  <c r="E848" i="96" s="1"/>
  <c r="E852" i="96" s="1"/>
  <c r="F748" i="96"/>
  <c r="G748" i="96" s="1"/>
  <c r="F632" i="96"/>
  <c r="G632" i="96" s="1"/>
  <c r="F1283" i="96"/>
  <c r="G1283" i="96" s="1"/>
  <c r="F465" i="96"/>
  <c r="G465" i="96" s="1"/>
  <c r="D472" i="96"/>
  <c r="F456" i="96"/>
  <c r="G456" i="96" s="1"/>
  <c r="E399" i="96"/>
  <c r="E405" i="96" s="1"/>
  <c r="E410" i="96" s="1"/>
  <c r="F340" i="96"/>
  <c r="G340" i="96" s="1"/>
  <c r="F1318" i="96"/>
  <c r="G1318" i="96" s="1"/>
  <c r="F267" i="96"/>
  <c r="G267" i="96" s="1"/>
  <c r="F1289" i="96"/>
  <c r="G1289" i="96" s="1"/>
  <c r="F193" i="96"/>
  <c r="G193" i="96" s="1"/>
  <c r="F1285" i="96"/>
  <c r="G1285" i="96" s="1"/>
  <c r="F1273" i="96"/>
  <c r="G1273" i="96" s="1"/>
  <c r="E1269" i="96"/>
  <c r="E1275" i="96" s="1"/>
  <c r="F1271" i="96"/>
  <c r="G1271" i="96" s="1"/>
  <c r="E179" i="96"/>
  <c r="E185" i="96" s="1"/>
  <c r="E190" i="96" s="1"/>
  <c r="E194" i="96" s="1"/>
  <c r="F1316" i="96"/>
  <c r="G1316" i="96" s="1"/>
  <c r="F1310" i="96"/>
  <c r="G1310" i="96" s="1"/>
  <c r="F131" i="96"/>
  <c r="G131" i="96" s="1"/>
  <c r="E1290" i="96"/>
  <c r="F1274" i="96"/>
  <c r="G1274" i="96" s="1"/>
  <c r="F66" i="96"/>
  <c r="G66" i="96" s="1"/>
  <c r="F1308" i="96"/>
  <c r="G1308" i="96" s="1"/>
  <c r="F56" i="96"/>
  <c r="G56" i="96" s="1"/>
  <c r="E1302" i="96"/>
  <c r="F1295" i="96"/>
  <c r="G1295" i="96" s="1"/>
  <c r="F1286" i="96"/>
  <c r="G1286" i="96" s="1"/>
  <c r="F1284" i="96"/>
  <c r="G1284" i="96" s="1"/>
  <c r="F1277" i="96"/>
  <c r="G1277" i="96" s="1"/>
  <c r="F1272" i="96"/>
  <c r="G1272" i="96" s="1"/>
  <c r="D1269" i="96"/>
  <c r="D1275" i="96" s="1"/>
  <c r="F1270" i="96"/>
  <c r="G1270" i="96" s="1"/>
  <c r="F1122" i="91"/>
  <c r="G1122" i="91" s="1"/>
  <c r="F1055" i="91"/>
  <c r="G1055" i="91" s="1"/>
  <c r="E1056" i="91"/>
  <c r="E1062" i="91" s="1"/>
  <c r="E1067" i="91" s="1"/>
  <c r="E1071" i="91" s="1"/>
  <c r="F1009" i="91"/>
  <c r="G1009" i="91" s="1"/>
  <c r="F997" i="91"/>
  <c r="G997" i="91" s="1"/>
  <c r="F903" i="91"/>
  <c r="G903" i="91" s="1"/>
  <c r="E852" i="91"/>
  <c r="F851" i="91"/>
  <c r="G851" i="91" s="1"/>
  <c r="F830" i="91"/>
  <c r="G830" i="91" s="1"/>
  <c r="D836" i="91"/>
  <c r="D837" i="91" s="1"/>
  <c r="F821" i="91"/>
  <c r="G821" i="91" s="1"/>
  <c r="F790" i="91"/>
  <c r="G790" i="91" s="1"/>
  <c r="E764" i="91"/>
  <c r="E770" i="91" s="1"/>
  <c r="E775" i="91" s="1"/>
  <c r="E779" i="91" s="1"/>
  <c r="D690" i="91"/>
  <c r="F690" i="91" s="1"/>
  <c r="G690" i="91" s="1"/>
  <c r="F632" i="91"/>
  <c r="G632" i="91" s="1"/>
  <c r="F611" i="91"/>
  <c r="G611" i="91" s="1"/>
  <c r="E617" i="91"/>
  <c r="E618" i="91" s="1"/>
  <c r="E624" i="91" s="1"/>
  <c r="E629" i="91" s="1"/>
  <c r="E633" i="91" s="1"/>
  <c r="F602" i="91"/>
  <c r="G602" i="91" s="1"/>
  <c r="F559" i="91"/>
  <c r="G559" i="91" s="1"/>
  <c r="F486" i="91"/>
  <c r="G486" i="91" s="1"/>
  <c r="F413" i="91"/>
  <c r="G413" i="91" s="1"/>
  <c r="F1316" i="91"/>
  <c r="G1316" i="91" s="1"/>
  <c r="F1308" i="91"/>
  <c r="G1308" i="91" s="1"/>
  <c r="F340" i="91"/>
  <c r="G340" i="91" s="1"/>
  <c r="F1259" i="91"/>
  <c r="G1259" i="91" s="1"/>
  <c r="F1252" i="91"/>
  <c r="G1252" i="91" s="1"/>
  <c r="F1295" i="91"/>
  <c r="G1295" i="91" s="1"/>
  <c r="F267" i="91"/>
  <c r="G267" i="91" s="1"/>
  <c r="F1317" i="91"/>
  <c r="G1317" i="91" s="1"/>
  <c r="F215" i="91"/>
  <c r="G215" i="91" s="1"/>
  <c r="F1310" i="91"/>
  <c r="G1310" i="91" s="1"/>
  <c r="E1302" i="91"/>
  <c r="F1272" i="91"/>
  <c r="G1272" i="91" s="1"/>
  <c r="E1312" i="91"/>
  <c r="F1289" i="91"/>
  <c r="G1289" i="91" s="1"/>
  <c r="F119" i="91"/>
  <c r="G119" i="91" s="1"/>
  <c r="F1284" i="91"/>
  <c r="G1284" i="91" s="1"/>
  <c r="F1277" i="91"/>
  <c r="G1277" i="91" s="1"/>
  <c r="F1274" i="91"/>
  <c r="G1274" i="91" s="1"/>
  <c r="F1250" i="91"/>
  <c r="G1250" i="91" s="1"/>
  <c r="F44" i="91"/>
  <c r="G44" i="91" s="1"/>
  <c r="F1283" i="91"/>
  <c r="G1283" i="91" s="1"/>
  <c r="E1269" i="91"/>
  <c r="E1275" i="91" s="1"/>
  <c r="F14" i="91"/>
  <c r="G14" i="91" s="1"/>
  <c r="F1196" i="90"/>
  <c r="G1196" i="90" s="1"/>
  <c r="E1202" i="90"/>
  <c r="E1203" i="90" s="1"/>
  <c r="E1209" i="90" s="1"/>
  <c r="E1214" i="90" s="1"/>
  <c r="E1218" i="90" s="1"/>
  <c r="F1155" i="90"/>
  <c r="G1155" i="90" s="1"/>
  <c r="E1071" i="90"/>
  <c r="F1070" i="90"/>
  <c r="G1070" i="90" s="1"/>
  <c r="F1040" i="90"/>
  <c r="G1040" i="90" s="1"/>
  <c r="F1009" i="90"/>
  <c r="G1009" i="90" s="1"/>
  <c r="E998" i="90"/>
  <c r="F997" i="90"/>
  <c r="G997" i="90" s="1"/>
  <c r="F924" i="90"/>
  <c r="G924" i="90" s="1"/>
  <c r="E910" i="90"/>
  <c r="E916" i="90" s="1"/>
  <c r="E921" i="90" s="1"/>
  <c r="E925" i="90" s="1"/>
  <c r="F851" i="90"/>
  <c r="G851" i="90" s="1"/>
  <c r="F800" i="90"/>
  <c r="G800" i="90" s="1"/>
  <c r="E779" i="90"/>
  <c r="F1286" i="90"/>
  <c r="G1286" i="90" s="1"/>
  <c r="F757" i="90"/>
  <c r="G757" i="90" s="1"/>
  <c r="F763" i="90"/>
  <c r="G763" i="90" s="1"/>
  <c r="F1318" i="90"/>
  <c r="G1318" i="90" s="1"/>
  <c r="F632" i="90"/>
  <c r="G632" i="90" s="1"/>
  <c r="F1270" i="90"/>
  <c r="G1270" i="90" s="1"/>
  <c r="F1271" i="90"/>
  <c r="G1271" i="90" s="1"/>
  <c r="F1306" i="90"/>
  <c r="G1306" i="90" s="1"/>
  <c r="F1317" i="90"/>
  <c r="G1317" i="90" s="1"/>
  <c r="F1274" i="90"/>
  <c r="G1274" i="90" s="1"/>
  <c r="E545" i="90"/>
  <c r="E551" i="90" s="1"/>
  <c r="E556" i="90" s="1"/>
  <c r="E560" i="90" s="1"/>
  <c r="F1272" i="90"/>
  <c r="G1272" i="90" s="1"/>
  <c r="F486" i="90"/>
  <c r="G486" i="90" s="1"/>
  <c r="F456" i="90"/>
  <c r="G456" i="90" s="1"/>
  <c r="F413" i="90"/>
  <c r="G413" i="90" s="1"/>
  <c r="E326" i="90"/>
  <c r="E332" i="90" s="1"/>
  <c r="E337" i="90" s="1"/>
  <c r="E341" i="90" s="1"/>
  <c r="F1295" i="90"/>
  <c r="G1295" i="90" s="1"/>
  <c r="F267" i="90"/>
  <c r="G267" i="90" s="1"/>
  <c r="F1285" i="90"/>
  <c r="G1285" i="90" s="1"/>
  <c r="F1281" i="90"/>
  <c r="G1281" i="90" s="1"/>
  <c r="E179" i="90"/>
  <c r="E185" i="90" s="1"/>
  <c r="E190" i="90" s="1"/>
  <c r="E194" i="90" s="1"/>
  <c r="F1316" i="90"/>
  <c r="G1316" i="90" s="1"/>
  <c r="F1315" i="90"/>
  <c r="G1315" i="90" s="1"/>
  <c r="E1312" i="90"/>
  <c r="F1308" i="90"/>
  <c r="G1308" i="90" s="1"/>
  <c r="D1302" i="90"/>
  <c r="F1289" i="90"/>
  <c r="G1289" i="90" s="1"/>
  <c r="F119" i="90"/>
  <c r="G119" i="90" s="1"/>
  <c r="F1283" i="90"/>
  <c r="G1283" i="90" s="1"/>
  <c r="F1277" i="90"/>
  <c r="G1277" i="90" s="1"/>
  <c r="D1312" i="90"/>
  <c r="F1310" i="90"/>
  <c r="G1310" i="90" s="1"/>
  <c r="E1302" i="90"/>
  <c r="F1307" i="90"/>
  <c r="G1307" i="90" s="1"/>
  <c r="E1290" i="90"/>
  <c r="D1290" i="90"/>
  <c r="F1288" i="90"/>
  <c r="G1288" i="90" s="1"/>
  <c r="F1284" i="90"/>
  <c r="G1284" i="90" s="1"/>
  <c r="F1273" i="90"/>
  <c r="G1273" i="90" s="1"/>
  <c r="E1269" i="90"/>
  <c r="E1275" i="90" s="1"/>
  <c r="D1269" i="90"/>
  <c r="E1260" i="90"/>
  <c r="E1268" i="90" s="1"/>
  <c r="F14" i="90"/>
  <c r="G14" i="90" s="1"/>
  <c r="F1229" i="89"/>
  <c r="G1229" i="89" s="1"/>
  <c r="F1155" i="89"/>
  <c r="G1155" i="89" s="1"/>
  <c r="F1143" i="89"/>
  <c r="G1143" i="89" s="1"/>
  <c r="D1129" i="89"/>
  <c r="F1019" i="89"/>
  <c r="G1019" i="89" s="1"/>
  <c r="F982" i="89"/>
  <c r="G982" i="89" s="1"/>
  <c r="F946" i="89"/>
  <c r="G946" i="89" s="1"/>
  <c r="D910" i="89"/>
  <c r="F873" i="89"/>
  <c r="G873" i="89" s="1"/>
  <c r="F851" i="89"/>
  <c r="G851" i="89" s="1"/>
  <c r="E764" i="89"/>
  <c r="E770" i="89" s="1"/>
  <c r="E775" i="89" s="1"/>
  <c r="E779" i="89" s="1"/>
  <c r="F757" i="89"/>
  <c r="G757" i="89" s="1"/>
  <c r="F727" i="89"/>
  <c r="G727" i="89" s="1"/>
  <c r="F675" i="89"/>
  <c r="G675" i="89" s="1"/>
  <c r="F654" i="89"/>
  <c r="G654" i="89" s="1"/>
  <c r="F644" i="89"/>
  <c r="G644" i="89" s="1"/>
  <c r="F602" i="89"/>
  <c r="G602" i="89" s="1"/>
  <c r="E618" i="89"/>
  <c r="E624" i="89" s="1"/>
  <c r="E629" i="89" s="1"/>
  <c r="E633" i="89" s="1"/>
  <c r="F486" i="89"/>
  <c r="G486" i="89" s="1"/>
  <c r="F413" i="89"/>
  <c r="G413" i="89" s="1"/>
  <c r="F392" i="89"/>
  <c r="G392" i="89" s="1"/>
  <c r="F1315" i="89"/>
  <c r="G1315" i="89" s="1"/>
  <c r="F352" i="89"/>
  <c r="G352" i="89" s="1"/>
  <c r="F340" i="89"/>
  <c r="G340" i="89" s="1"/>
  <c r="F325" i="89"/>
  <c r="G325" i="89" s="1"/>
  <c r="F319" i="89"/>
  <c r="G319" i="89" s="1"/>
  <c r="E268" i="89"/>
  <c r="F193" i="89"/>
  <c r="G193" i="89" s="1"/>
  <c r="F1271" i="89"/>
  <c r="G1271" i="89" s="1"/>
  <c r="E179" i="89"/>
  <c r="E185" i="89" s="1"/>
  <c r="E190" i="89" s="1"/>
  <c r="E194" i="89" s="1"/>
  <c r="F1318" i="89"/>
  <c r="G1318" i="89" s="1"/>
  <c r="F141" i="89"/>
  <c r="G141" i="89" s="1"/>
  <c r="F1306" i="89"/>
  <c r="G1306" i="89" s="1"/>
  <c r="E1302" i="89"/>
  <c r="D1290" i="89"/>
  <c r="F119" i="89"/>
  <c r="G119" i="89" s="1"/>
  <c r="F1284" i="89"/>
  <c r="G1284" i="89" s="1"/>
  <c r="F98" i="89"/>
  <c r="G98" i="89" s="1"/>
  <c r="E105" i="89"/>
  <c r="E111" i="89" s="1"/>
  <c r="E116" i="89" s="1"/>
  <c r="E120" i="89" s="1"/>
  <c r="D104" i="89"/>
  <c r="F104" i="89" s="1"/>
  <c r="G104" i="89" s="1"/>
  <c r="D1269" i="89"/>
  <c r="D1275" i="89" s="1"/>
  <c r="F89" i="89"/>
  <c r="G89" i="89" s="1"/>
  <c r="F66" i="89"/>
  <c r="G66" i="89" s="1"/>
  <c r="D1312" i="89"/>
  <c r="F1307" i="89"/>
  <c r="G1307" i="89" s="1"/>
  <c r="F1295" i="89"/>
  <c r="G1295" i="89" s="1"/>
  <c r="F1283" i="89"/>
  <c r="G1283" i="89" s="1"/>
  <c r="F1281" i="89"/>
  <c r="G1281" i="89" s="1"/>
  <c r="F1273" i="89"/>
  <c r="G1273" i="89" s="1"/>
  <c r="E30" i="89"/>
  <c r="E36" i="89" s="1"/>
  <c r="E41" i="89" s="1"/>
  <c r="E45" i="89" s="1"/>
  <c r="F1258" i="89"/>
  <c r="G1258" i="89" s="1"/>
  <c r="F1253" i="89"/>
  <c r="G1253" i="89" s="1"/>
  <c r="F1251" i="89"/>
  <c r="G1251" i="89" s="1"/>
  <c r="F1295" i="87"/>
  <c r="G1295" i="87" s="1"/>
  <c r="F1317" i="87"/>
  <c r="G1317" i="87" s="1"/>
  <c r="E1312" i="87"/>
  <c r="F1315" i="87"/>
  <c r="G1315" i="87" s="1"/>
  <c r="F571" i="87"/>
  <c r="G571" i="87" s="1"/>
  <c r="F1229" i="87"/>
  <c r="G1229" i="87" s="1"/>
  <c r="F1255" i="87"/>
  <c r="G1255" i="87" s="1"/>
  <c r="F1257" i="87"/>
  <c r="G1257" i="87" s="1"/>
  <c r="F1082" i="87"/>
  <c r="G1082" i="87" s="1"/>
  <c r="F1070" i="87"/>
  <c r="G1070" i="87" s="1"/>
  <c r="F997" i="87"/>
  <c r="G997" i="87" s="1"/>
  <c r="F946" i="87"/>
  <c r="G946" i="87" s="1"/>
  <c r="F790" i="87"/>
  <c r="G790" i="87" s="1"/>
  <c r="F425" i="87"/>
  <c r="G425" i="87" s="1"/>
  <c r="F1285" i="87"/>
  <c r="G1285" i="87" s="1"/>
  <c r="F1252" i="87"/>
  <c r="G1252" i="87" s="1"/>
  <c r="F1259" i="87"/>
  <c r="G1259" i="87" s="1"/>
  <c r="F246" i="87"/>
  <c r="G246" i="87" s="1"/>
  <c r="D1290" i="87"/>
  <c r="F1250" i="87"/>
  <c r="G1250" i="87" s="1"/>
  <c r="F66" i="87"/>
  <c r="G66" i="87" s="1"/>
  <c r="D1312" i="87"/>
  <c r="F1312" i="87" s="1"/>
  <c r="G1312" i="87" s="1"/>
  <c r="F1316" i="87"/>
  <c r="G1316" i="87" s="1"/>
  <c r="F1318" i="87"/>
  <c r="G1318" i="87" s="1"/>
  <c r="E1302" i="87"/>
  <c r="F1307" i="87"/>
  <c r="G1307" i="87" s="1"/>
  <c r="F1310" i="87"/>
  <c r="G1310" i="87" s="1"/>
  <c r="E1290" i="87"/>
  <c r="F1289" i="87"/>
  <c r="G1289" i="87" s="1"/>
  <c r="F1277" i="87"/>
  <c r="G1277" i="87" s="1"/>
  <c r="F1281" i="87"/>
  <c r="G1281" i="87" s="1"/>
  <c r="F1284" i="87"/>
  <c r="G1284" i="87" s="1"/>
  <c r="F1286" i="87"/>
  <c r="G1286" i="87" s="1"/>
  <c r="E1269" i="87"/>
  <c r="E1275" i="87" s="1"/>
  <c r="F1271" i="87"/>
  <c r="G1271" i="87" s="1"/>
  <c r="F1273" i="87"/>
  <c r="G1273" i="87" s="1"/>
  <c r="F1270" i="87"/>
  <c r="G1270" i="87" s="1"/>
  <c r="D1269" i="87"/>
  <c r="D1275" i="87" s="1"/>
  <c r="D245" i="89"/>
  <c r="F237" i="89"/>
  <c r="G237" i="89" s="1"/>
  <c r="D391" i="89"/>
  <c r="D399" i="89" s="1"/>
  <c r="D405" i="89" s="1"/>
  <c r="F383" i="89"/>
  <c r="G383" i="89" s="1"/>
  <c r="D464" i="89"/>
  <c r="D472" i="89" s="1"/>
  <c r="D478" i="89" s="1"/>
  <c r="F456" i="89"/>
  <c r="G456" i="89" s="1"/>
  <c r="D617" i="89"/>
  <c r="F617" i="89" s="1"/>
  <c r="G617" i="89" s="1"/>
  <c r="F611" i="89"/>
  <c r="G611" i="89" s="1"/>
  <c r="D29" i="90"/>
  <c r="D30" i="90" s="1"/>
  <c r="D36" i="90" s="1"/>
  <c r="F23" i="90"/>
  <c r="G23" i="90" s="1"/>
  <c r="D97" i="90"/>
  <c r="F97" i="90" s="1"/>
  <c r="G97" i="90" s="1"/>
  <c r="F89" i="90"/>
  <c r="G89" i="90" s="1"/>
  <c r="E318" i="91"/>
  <c r="F310" i="91"/>
  <c r="G310" i="91" s="1"/>
  <c r="F1306" i="91"/>
  <c r="G1306" i="91" s="1"/>
  <c r="D1302" i="91"/>
  <c r="D252" i="96"/>
  <c r="F252" i="96" s="1"/>
  <c r="G252" i="96" s="1"/>
  <c r="F246" i="96"/>
  <c r="G246" i="96" s="1"/>
  <c r="E683" i="96"/>
  <c r="E691" i="96" s="1"/>
  <c r="E697" i="96" s="1"/>
  <c r="E702" i="96" s="1"/>
  <c r="E706" i="96" s="1"/>
  <c r="F675" i="96"/>
  <c r="G675" i="96" s="1"/>
  <c r="E837" i="87"/>
  <c r="E843" i="87" s="1"/>
  <c r="E848" i="87" s="1"/>
  <c r="E852" i="87" s="1"/>
  <c r="F1019" i="87"/>
  <c r="G1019" i="87" s="1"/>
  <c r="F1165" i="87"/>
  <c r="G1165" i="87" s="1"/>
  <c r="E398" i="89"/>
  <c r="F398" i="89" s="1"/>
  <c r="G398" i="89" s="1"/>
  <c r="E998" i="89"/>
  <c r="D252" i="91"/>
  <c r="F252" i="91" s="1"/>
  <c r="G252" i="91" s="1"/>
  <c r="F246" i="91"/>
  <c r="G246" i="91" s="1"/>
  <c r="D1312" i="91"/>
  <c r="E1195" i="96"/>
  <c r="F1195" i="96" s="1"/>
  <c r="G1195" i="96" s="1"/>
  <c r="F1187" i="96"/>
  <c r="G1187" i="96" s="1"/>
  <c r="E690" i="98"/>
  <c r="F690" i="98" s="1"/>
  <c r="G690" i="98" s="1"/>
  <c r="F684" i="98"/>
  <c r="G684" i="98" s="1"/>
  <c r="F1306" i="87"/>
  <c r="G1306" i="87" s="1"/>
  <c r="D1302" i="87"/>
  <c r="F1302" i="87" s="1"/>
  <c r="G1302" i="87" s="1"/>
  <c r="D29" i="89"/>
  <c r="F29" i="89" s="1"/>
  <c r="G29" i="89" s="1"/>
  <c r="F23" i="89"/>
  <c r="G23" i="89" s="1"/>
  <c r="D171" i="89"/>
  <c r="F163" i="89"/>
  <c r="G163" i="89" s="1"/>
  <c r="D318" i="89"/>
  <c r="D326" i="89" s="1"/>
  <c r="D332" i="89" s="1"/>
  <c r="F310" i="89"/>
  <c r="G310" i="89" s="1"/>
  <c r="F471" i="89"/>
  <c r="G471" i="89" s="1"/>
  <c r="D1048" i="89"/>
  <c r="F1048" i="89" s="1"/>
  <c r="G1048" i="89" s="1"/>
  <c r="F1040" i="89"/>
  <c r="G1040" i="89" s="1"/>
  <c r="E1260" i="89"/>
  <c r="E1268" i="89" s="1"/>
  <c r="F1316" i="89"/>
  <c r="G1316" i="89" s="1"/>
  <c r="D104" i="90"/>
  <c r="F104" i="90" s="1"/>
  <c r="G104" i="90" s="1"/>
  <c r="F98" i="90"/>
  <c r="G98" i="90" s="1"/>
  <c r="D252" i="90"/>
  <c r="F252" i="90" s="1"/>
  <c r="G252" i="90" s="1"/>
  <c r="F246" i="90"/>
  <c r="G246" i="90" s="1"/>
  <c r="D471" i="90"/>
  <c r="D472" i="90" s="1"/>
  <c r="F465" i="90"/>
  <c r="G465" i="90" s="1"/>
  <c r="D617" i="90"/>
  <c r="F617" i="90" s="1"/>
  <c r="G617" i="90" s="1"/>
  <c r="F611" i="90"/>
  <c r="G611" i="90" s="1"/>
  <c r="D756" i="90"/>
  <c r="F756" i="90" s="1"/>
  <c r="G756" i="90" s="1"/>
  <c r="F748" i="90"/>
  <c r="G748" i="90" s="1"/>
  <c r="F894" i="90"/>
  <c r="G894" i="90" s="1"/>
  <c r="F976" i="90"/>
  <c r="G976" i="90" s="1"/>
  <c r="D1121" i="90"/>
  <c r="F1121" i="90" s="1"/>
  <c r="G1121" i="90" s="1"/>
  <c r="F1113" i="90"/>
  <c r="G1113" i="90" s="1"/>
  <c r="D104" i="91"/>
  <c r="F104" i="91" s="1"/>
  <c r="G104" i="91" s="1"/>
  <c r="F98" i="91"/>
  <c r="G98" i="91" s="1"/>
  <c r="E178" i="91"/>
  <c r="F172" i="91"/>
  <c r="G172" i="91" s="1"/>
  <c r="D391" i="91"/>
  <c r="F391" i="91" s="1"/>
  <c r="G391" i="91" s="1"/>
  <c r="F383" i="91"/>
  <c r="G383" i="91" s="1"/>
  <c r="D909" i="91"/>
  <c r="F909" i="91" s="1"/>
  <c r="G909" i="91" s="1"/>
  <c r="D982" i="91"/>
  <c r="F982" i="91" s="1"/>
  <c r="G982" i="91" s="1"/>
  <c r="F976" i="91"/>
  <c r="G976" i="91" s="1"/>
  <c r="E544" i="96"/>
  <c r="F544" i="96" s="1"/>
  <c r="G544" i="96" s="1"/>
  <c r="F538" i="96"/>
  <c r="G538" i="96" s="1"/>
  <c r="E617" i="96"/>
  <c r="E618" i="96" s="1"/>
  <c r="E624" i="96" s="1"/>
  <c r="E629" i="96" s="1"/>
  <c r="E633" i="96" s="1"/>
  <c r="F611" i="96"/>
  <c r="G611" i="96" s="1"/>
  <c r="E763" i="96"/>
  <c r="E764" i="96" s="1"/>
  <c r="E770" i="96" s="1"/>
  <c r="E775" i="96" s="1"/>
  <c r="E779" i="96" s="1"/>
  <c r="F757" i="96"/>
  <c r="G757" i="96" s="1"/>
  <c r="E194" i="98"/>
  <c r="D464" i="98"/>
  <c r="F456" i="98"/>
  <c r="G456" i="98" s="1"/>
  <c r="D756" i="98"/>
  <c r="F748" i="98"/>
  <c r="G748" i="98" s="1"/>
  <c r="F903" i="98"/>
  <c r="G903" i="98" s="1"/>
  <c r="D909" i="98"/>
  <c r="F909" i="98" s="1"/>
  <c r="G909" i="98" s="1"/>
  <c r="D252" i="89"/>
  <c r="F252" i="89" s="1"/>
  <c r="G252" i="89" s="1"/>
  <c r="F246" i="89"/>
  <c r="G246" i="89" s="1"/>
  <c r="D836" i="89"/>
  <c r="F836" i="89" s="1"/>
  <c r="G836" i="89" s="1"/>
  <c r="F830" i="89"/>
  <c r="G830" i="89" s="1"/>
  <c r="D245" i="90"/>
  <c r="F245" i="90" s="1"/>
  <c r="G245" i="90" s="1"/>
  <c r="F237" i="90"/>
  <c r="G237" i="90" s="1"/>
  <c r="D391" i="90"/>
  <c r="F391" i="90" s="1"/>
  <c r="G391" i="90" s="1"/>
  <c r="F383" i="90"/>
  <c r="G383" i="90" s="1"/>
  <c r="D610" i="90"/>
  <c r="F610" i="90" s="1"/>
  <c r="G610" i="90" s="1"/>
  <c r="F602" i="90"/>
  <c r="G602" i="90" s="1"/>
  <c r="D975" i="90"/>
  <c r="D983" i="90" s="1"/>
  <c r="F967" i="90"/>
  <c r="G967" i="90" s="1"/>
  <c r="F23" i="91"/>
  <c r="G23" i="91" s="1"/>
  <c r="D29" i="91"/>
  <c r="D30" i="91" s="1"/>
  <c r="D97" i="91"/>
  <c r="F97" i="91" s="1"/>
  <c r="G97" i="91" s="1"/>
  <c r="F89" i="91"/>
  <c r="G89" i="91" s="1"/>
  <c r="D398" i="91"/>
  <c r="F398" i="91" s="1"/>
  <c r="G398" i="91" s="1"/>
  <c r="F392" i="91"/>
  <c r="G392" i="91" s="1"/>
  <c r="E471" i="91"/>
  <c r="F471" i="91" s="1"/>
  <c r="G471" i="91" s="1"/>
  <c r="F465" i="91"/>
  <c r="G465" i="91" s="1"/>
  <c r="E545" i="91"/>
  <c r="E551" i="91" s="1"/>
  <c r="E556" i="91" s="1"/>
  <c r="E560" i="91" s="1"/>
  <c r="D1290" i="91"/>
  <c r="F1288" i="91"/>
  <c r="G1288" i="91" s="1"/>
  <c r="D245" i="96"/>
  <c r="F237" i="96"/>
  <c r="G237" i="96" s="1"/>
  <c r="E829" i="98"/>
  <c r="E837" i="98" s="1"/>
  <c r="E843" i="98" s="1"/>
  <c r="E848" i="98" s="1"/>
  <c r="E852" i="98" s="1"/>
  <c r="F821" i="98"/>
  <c r="G821" i="98" s="1"/>
  <c r="D171" i="100"/>
  <c r="D179" i="100" s="1"/>
  <c r="F163" i="100"/>
  <c r="G163" i="100" s="1"/>
  <c r="E537" i="100"/>
  <c r="F529" i="100"/>
  <c r="G529" i="100" s="1"/>
  <c r="D902" i="100"/>
  <c r="D910" i="100" s="1"/>
  <c r="F894" i="100"/>
  <c r="G894" i="100" s="1"/>
  <c r="E252" i="103"/>
  <c r="E253" i="103" s="1"/>
  <c r="E259" i="103" s="1"/>
  <c r="E264" i="103" s="1"/>
  <c r="E268" i="103" s="1"/>
  <c r="F246" i="103"/>
  <c r="G246" i="103" s="1"/>
  <c r="F456" i="85"/>
  <c r="G456" i="85" s="1"/>
  <c r="F571" i="84"/>
  <c r="G571" i="84" s="1"/>
  <c r="F675" i="85"/>
  <c r="G675" i="85" s="1"/>
  <c r="D836" i="85"/>
  <c r="F836" i="85" s="1"/>
  <c r="G836" i="85" s="1"/>
  <c r="F830" i="85"/>
  <c r="G830" i="85" s="1"/>
  <c r="F215" i="87"/>
  <c r="G215" i="87" s="1"/>
  <c r="D22" i="89"/>
  <c r="F14" i="89"/>
  <c r="G14" i="89" s="1"/>
  <c r="F1285" i="89"/>
  <c r="G1285" i="89" s="1"/>
  <c r="F163" i="90"/>
  <c r="G163" i="90" s="1"/>
  <c r="F310" i="90"/>
  <c r="G310" i="90" s="1"/>
  <c r="D398" i="90"/>
  <c r="D399" i="90" s="1"/>
  <c r="F392" i="90"/>
  <c r="G392" i="90" s="1"/>
  <c r="F529" i="90"/>
  <c r="G529" i="90" s="1"/>
  <c r="D829" i="90"/>
  <c r="F829" i="90" s="1"/>
  <c r="G829" i="90" s="1"/>
  <c r="F821" i="90"/>
  <c r="G821" i="90" s="1"/>
  <c r="D1128" i="90"/>
  <c r="F1128" i="90" s="1"/>
  <c r="G1128" i="90" s="1"/>
  <c r="E171" i="91"/>
  <c r="E179" i="91" s="1"/>
  <c r="E185" i="91" s="1"/>
  <c r="E190" i="91" s="1"/>
  <c r="E194" i="91" s="1"/>
  <c r="F163" i="91"/>
  <c r="G163" i="91" s="1"/>
  <c r="E325" i="91"/>
  <c r="F319" i="91"/>
  <c r="G319" i="91" s="1"/>
  <c r="D763" i="91"/>
  <c r="D764" i="91" s="1"/>
  <c r="F757" i="91"/>
  <c r="G757" i="91" s="1"/>
  <c r="D902" i="91"/>
  <c r="F894" i="91"/>
  <c r="G894" i="91" s="1"/>
  <c r="F1040" i="91"/>
  <c r="G1040" i="91" s="1"/>
  <c r="D1202" i="91"/>
  <c r="F1202" i="91" s="1"/>
  <c r="G1202" i="91" s="1"/>
  <c r="F1196" i="91"/>
  <c r="G1196" i="91" s="1"/>
  <c r="E1055" i="98"/>
  <c r="E1056" i="98" s="1"/>
  <c r="E1062" i="98" s="1"/>
  <c r="E1067" i="98" s="1"/>
  <c r="E1071" i="98" s="1"/>
  <c r="F1049" i="98"/>
  <c r="G1049" i="98" s="1"/>
  <c r="F1187" i="98"/>
  <c r="G1187" i="98" s="1"/>
  <c r="F1315" i="98"/>
  <c r="G1315" i="98" s="1"/>
  <c r="D1312" i="98"/>
  <c r="F392" i="100"/>
  <c r="G392" i="100" s="1"/>
  <c r="E398" i="100"/>
  <c r="F398" i="100" s="1"/>
  <c r="G398" i="100" s="1"/>
  <c r="F1272" i="103"/>
  <c r="G1272" i="103" s="1"/>
  <c r="E1269" i="103"/>
  <c r="F486" i="85"/>
  <c r="G486" i="85" s="1"/>
  <c r="F215" i="84"/>
  <c r="G215" i="84" s="1"/>
  <c r="F163" i="85"/>
  <c r="G163" i="85" s="1"/>
  <c r="F289" i="85"/>
  <c r="G289" i="85" s="1"/>
  <c r="F340" i="85"/>
  <c r="G340" i="85" s="1"/>
  <c r="F465" i="85"/>
  <c r="G465" i="85" s="1"/>
  <c r="F529" i="85"/>
  <c r="G529" i="85" s="1"/>
  <c r="F581" i="85"/>
  <c r="G581" i="85" s="1"/>
  <c r="F675" i="84"/>
  <c r="G675" i="84" s="1"/>
  <c r="F705" i="85"/>
  <c r="G705" i="85" s="1"/>
  <c r="F1165" i="85"/>
  <c r="G1165" i="85" s="1"/>
  <c r="F56" i="87"/>
  <c r="G56" i="87" s="1"/>
  <c r="F131" i="87"/>
  <c r="G131" i="87" s="1"/>
  <c r="F498" i="87"/>
  <c r="G498" i="87" s="1"/>
  <c r="F873" i="87"/>
  <c r="G873" i="87" s="1"/>
  <c r="D178" i="89"/>
  <c r="F178" i="89" s="1"/>
  <c r="G178" i="89" s="1"/>
  <c r="F172" i="89"/>
  <c r="G172" i="89" s="1"/>
  <c r="E326" i="89"/>
  <c r="E332" i="89" s="1"/>
  <c r="E337" i="89" s="1"/>
  <c r="E341" i="89" s="1"/>
  <c r="F465" i="89"/>
  <c r="G465" i="89" s="1"/>
  <c r="F538" i="89"/>
  <c r="G538" i="89" s="1"/>
  <c r="F632" i="89"/>
  <c r="G632" i="89" s="1"/>
  <c r="F717" i="89"/>
  <c r="G717" i="89" s="1"/>
  <c r="E1056" i="89"/>
  <c r="E1062" i="89" s="1"/>
  <c r="E1067" i="89" s="1"/>
  <c r="E1071" i="89" s="1"/>
  <c r="D1055" i="89"/>
  <c r="F1055" i="89" s="1"/>
  <c r="G1055" i="89" s="1"/>
  <c r="F1049" i="89"/>
  <c r="G1049" i="89" s="1"/>
  <c r="F1165" i="89"/>
  <c r="G1165" i="89" s="1"/>
  <c r="F1259" i="89"/>
  <c r="G1259" i="89" s="1"/>
  <c r="F1277" i="89"/>
  <c r="G1277" i="89" s="1"/>
  <c r="D1302" i="89"/>
  <c r="F1308" i="89"/>
  <c r="G1308" i="89" s="1"/>
  <c r="E30" i="90"/>
  <c r="E36" i="90" s="1"/>
  <c r="E41" i="90" s="1"/>
  <c r="E45" i="90" s="1"/>
  <c r="F172" i="90"/>
  <c r="G172" i="90" s="1"/>
  <c r="F319" i="90"/>
  <c r="G319" i="90" s="1"/>
  <c r="F538" i="90"/>
  <c r="G538" i="90" s="1"/>
  <c r="D836" i="90"/>
  <c r="F836" i="90" s="1"/>
  <c r="G836" i="90" s="1"/>
  <c r="F830" i="90"/>
  <c r="G830" i="90" s="1"/>
  <c r="D1055" i="90"/>
  <c r="D1056" i="90" s="1"/>
  <c r="F1049" i="90"/>
  <c r="G1049" i="90" s="1"/>
  <c r="F1187" i="90"/>
  <c r="G1187" i="90" s="1"/>
  <c r="D245" i="91"/>
  <c r="F245" i="91" s="1"/>
  <c r="G245" i="91" s="1"/>
  <c r="F237" i="91"/>
  <c r="G237" i="91" s="1"/>
  <c r="E464" i="91"/>
  <c r="E472" i="91" s="1"/>
  <c r="E478" i="91" s="1"/>
  <c r="E483" i="91" s="1"/>
  <c r="E487" i="91" s="1"/>
  <c r="F456" i="91"/>
  <c r="G456" i="91" s="1"/>
  <c r="F508" i="91"/>
  <c r="G508" i="91" s="1"/>
  <c r="D537" i="91"/>
  <c r="F529" i="91"/>
  <c r="G529" i="91" s="1"/>
  <c r="D683" i="91"/>
  <c r="D691" i="91" s="1"/>
  <c r="F675" i="91"/>
  <c r="G675" i="91" s="1"/>
  <c r="F1049" i="91"/>
  <c r="G1049" i="91" s="1"/>
  <c r="D1195" i="91"/>
  <c r="F1187" i="91"/>
  <c r="G1187" i="91" s="1"/>
  <c r="F1270" i="91"/>
  <c r="G1270" i="91" s="1"/>
  <c r="D1269" i="91"/>
  <c r="D391" i="96"/>
  <c r="F391" i="96" s="1"/>
  <c r="G391" i="96" s="1"/>
  <c r="F383" i="96"/>
  <c r="G383" i="96" s="1"/>
  <c r="F684" i="96"/>
  <c r="G684" i="96" s="1"/>
  <c r="D690" i="96"/>
  <c r="D691" i="96" s="1"/>
  <c r="F691" i="96" s="1"/>
  <c r="G691" i="96" s="1"/>
  <c r="D1290" i="96"/>
  <c r="F1288" i="96"/>
  <c r="G1288" i="96" s="1"/>
  <c r="F1307" i="96"/>
  <c r="G1307" i="96" s="1"/>
  <c r="F1315" i="96"/>
  <c r="G1315" i="96" s="1"/>
  <c r="D1312" i="96"/>
  <c r="E268" i="98"/>
  <c r="D325" i="98"/>
  <c r="D975" i="100"/>
  <c r="D983" i="100" s="1"/>
  <c r="F967" i="100"/>
  <c r="G967" i="100" s="1"/>
  <c r="D1048" i="100"/>
  <c r="F1040" i="100"/>
  <c r="G1040" i="100" s="1"/>
  <c r="F1155" i="100"/>
  <c r="G1155" i="100" s="1"/>
  <c r="D617" i="103"/>
  <c r="F617" i="103" s="1"/>
  <c r="G617" i="103" s="1"/>
  <c r="F392" i="87"/>
  <c r="G392" i="87" s="1"/>
  <c r="E545" i="87"/>
  <c r="E551" i="87" s="1"/>
  <c r="E556" i="87" s="1"/>
  <c r="E560" i="87" s="1"/>
  <c r="F581" i="87"/>
  <c r="G581" i="87" s="1"/>
  <c r="F654" i="87"/>
  <c r="G654" i="87" s="1"/>
  <c r="F727" i="87"/>
  <c r="G727" i="87" s="1"/>
  <c r="F800" i="87"/>
  <c r="G800" i="87" s="1"/>
  <c r="E910" i="87"/>
  <c r="E916" i="87" s="1"/>
  <c r="E921" i="87" s="1"/>
  <c r="E925" i="87" s="1"/>
  <c r="F936" i="87"/>
  <c r="G936" i="87" s="1"/>
  <c r="E983" i="87"/>
  <c r="E989" i="87" s="1"/>
  <c r="E994" i="87" s="1"/>
  <c r="E998" i="87" s="1"/>
  <c r="F1009" i="87"/>
  <c r="G1009" i="87" s="1"/>
  <c r="D105" i="89"/>
  <c r="F105" i="89" s="1"/>
  <c r="G105" i="89" s="1"/>
  <c r="F924" i="89"/>
  <c r="G924" i="89" s="1"/>
  <c r="F1270" i="89"/>
  <c r="G1270" i="89" s="1"/>
  <c r="F1272" i="89"/>
  <c r="G1272" i="89" s="1"/>
  <c r="E105" i="90"/>
  <c r="E111" i="90" s="1"/>
  <c r="E116" i="90" s="1"/>
  <c r="E120" i="90" s="1"/>
  <c r="E253" i="90"/>
  <c r="E259" i="90" s="1"/>
  <c r="E264" i="90" s="1"/>
  <c r="E268" i="90" s="1"/>
  <c r="E399" i="90"/>
  <c r="E405" i="90" s="1"/>
  <c r="E410" i="90" s="1"/>
  <c r="E414" i="90" s="1"/>
  <c r="E618" i="90"/>
  <c r="E624" i="90" s="1"/>
  <c r="E629" i="90" s="1"/>
  <c r="E633" i="90" s="1"/>
  <c r="E837" i="90"/>
  <c r="E843" i="90" s="1"/>
  <c r="E848" i="90" s="1"/>
  <c r="E852" i="90" s="1"/>
  <c r="E1129" i="90"/>
  <c r="E1135" i="90" s="1"/>
  <c r="E1140" i="90" s="1"/>
  <c r="E1144" i="90" s="1"/>
  <c r="E105" i="91"/>
  <c r="E111" i="91" s="1"/>
  <c r="E116" i="91" s="1"/>
  <c r="E120" i="91" s="1"/>
  <c r="F178" i="91"/>
  <c r="G178" i="91" s="1"/>
  <c r="E253" i="91"/>
  <c r="E259" i="91" s="1"/>
  <c r="E264" i="91" s="1"/>
  <c r="E268" i="91" s="1"/>
  <c r="E399" i="91"/>
  <c r="E405" i="91" s="1"/>
  <c r="E410" i="91" s="1"/>
  <c r="E414" i="91" s="1"/>
  <c r="E910" i="91"/>
  <c r="E916" i="91" s="1"/>
  <c r="E921" i="91" s="1"/>
  <c r="E925" i="91" s="1"/>
  <c r="E1129" i="91"/>
  <c r="E1135" i="91" s="1"/>
  <c r="E1140" i="91" s="1"/>
  <c r="E1144" i="91" s="1"/>
  <c r="E30" i="96"/>
  <c r="E36" i="96" s="1"/>
  <c r="E41" i="96" s="1"/>
  <c r="E45" i="96" s="1"/>
  <c r="D318" i="96"/>
  <c r="F310" i="96"/>
  <c r="G310" i="96" s="1"/>
  <c r="E414" i="96"/>
  <c r="D398" i="96"/>
  <c r="F398" i="96" s="1"/>
  <c r="G398" i="96" s="1"/>
  <c r="F392" i="96"/>
  <c r="G392" i="96" s="1"/>
  <c r="F763" i="96"/>
  <c r="G763" i="96" s="1"/>
  <c r="D1048" i="96"/>
  <c r="D1056" i="96" s="1"/>
  <c r="D1062" i="96" s="1"/>
  <c r="F1040" i="96"/>
  <c r="G1040" i="96" s="1"/>
  <c r="F1055" i="96"/>
  <c r="G1055" i="96" s="1"/>
  <c r="D1302" i="96"/>
  <c r="F1306" i="96"/>
  <c r="G1306" i="96" s="1"/>
  <c r="D318" i="98"/>
  <c r="F310" i="98"/>
  <c r="G310" i="98" s="1"/>
  <c r="D610" i="98"/>
  <c r="F602" i="98"/>
  <c r="G602" i="98" s="1"/>
  <c r="D1128" i="98"/>
  <c r="F29" i="100"/>
  <c r="G29" i="100" s="1"/>
  <c r="D97" i="100"/>
  <c r="D105" i="100" s="1"/>
  <c r="F89" i="100"/>
  <c r="G89" i="100" s="1"/>
  <c r="D617" i="100"/>
  <c r="F617" i="100" s="1"/>
  <c r="G617" i="100" s="1"/>
  <c r="F611" i="100"/>
  <c r="G611" i="100" s="1"/>
  <c r="E683" i="100"/>
  <c r="E691" i="100" s="1"/>
  <c r="E697" i="100" s="1"/>
  <c r="E702" i="100" s="1"/>
  <c r="E706" i="100" s="1"/>
  <c r="F675" i="100"/>
  <c r="G675" i="100" s="1"/>
  <c r="E178" i="103"/>
  <c r="F178" i="103" s="1"/>
  <c r="G178" i="103" s="1"/>
  <c r="E910" i="84"/>
  <c r="E916" i="84" s="1"/>
  <c r="E921" i="84" s="1"/>
  <c r="E925" i="84" s="1"/>
  <c r="F909" i="84"/>
  <c r="G909" i="84" s="1"/>
  <c r="F894" i="85"/>
  <c r="G894" i="85" s="1"/>
  <c r="F924" i="85"/>
  <c r="G924" i="85" s="1"/>
  <c r="F967" i="85"/>
  <c r="G967" i="85" s="1"/>
  <c r="F1113" i="85"/>
  <c r="G1113" i="85" s="1"/>
  <c r="F23" i="87"/>
  <c r="G23" i="87" s="1"/>
  <c r="F98" i="87"/>
  <c r="G98" i="87" s="1"/>
  <c r="F141" i="87"/>
  <c r="G141" i="87" s="1"/>
  <c r="F172" i="87"/>
  <c r="G172" i="87" s="1"/>
  <c r="F205" i="87"/>
  <c r="G205" i="87" s="1"/>
  <c r="F435" i="87"/>
  <c r="G435" i="87" s="1"/>
  <c r="F486" i="87"/>
  <c r="G486" i="87" s="1"/>
  <c r="F508" i="87"/>
  <c r="G508" i="87" s="1"/>
  <c r="F559" i="87"/>
  <c r="G559" i="87" s="1"/>
  <c r="F644" i="87"/>
  <c r="G644" i="87" s="1"/>
  <c r="F717" i="87"/>
  <c r="G717" i="87" s="1"/>
  <c r="F863" i="87"/>
  <c r="G863" i="87" s="1"/>
  <c r="F1092" i="87"/>
  <c r="G1092" i="87" s="1"/>
  <c r="E1129" i="87"/>
  <c r="E1135" i="87" s="1"/>
  <c r="E1140" i="87" s="1"/>
  <c r="E1144" i="87" s="1"/>
  <c r="F1155" i="87"/>
  <c r="G1155" i="87" s="1"/>
  <c r="F1239" i="87"/>
  <c r="G1239" i="87" s="1"/>
  <c r="F1251" i="87"/>
  <c r="G1251" i="87" s="1"/>
  <c r="F1253" i="87"/>
  <c r="G1253" i="87" s="1"/>
  <c r="F1256" i="87"/>
  <c r="G1256" i="87" s="1"/>
  <c r="F1258" i="87"/>
  <c r="G1258" i="87" s="1"/>
  <c r="F1263" i="87"/>
  <c r="G1263" i="87" s="1"/>
  <c r="F362" i="89"/>
  <c r="G362" i="89" s="1"/>
  <c r="E545" i="89"/>
  <c r="E551" i="89" s="1"/>
  <c r="E556" i="89" s="1"/>
  <c r="E560" i="89" s="1"/>
  <c r="E691" i="89"/>
  <c r="E697" i="89" s="1"/>
  <c r="E702" i="89" s="1"/>
  <c r="E706" i="89" s="1"/>
  <c r="F705" i="89"/>
  <c r="G705" i="89" s="1"/>
  <c r="F790" i="89"/>
  <c r="G790" i="89" s="1"/>
  <c r="D983" i="89"/>
  <c r="F983" i="89" s="1"/>
  <c r="G983" i="89" s="1"/>
  <c r="F1009" i="89"/>
  <c r="G1009" i="89" s="1"/>
  <c r="F1239" i="89"/>
  <c r="G1239" i="89" s="1"/>
  <c r="F1257" i="89"/>
  <c r="G1257" i="89" s="1"/>
  <c r="F1274" i="89"/>
  <c r="G1274" i="89" s="1"/>
  <c r="F1279" i="89"/>
  <c r="G1279" i="89" s="1"/>
  <c r="F1286" i="89"/>
  <c r="G1286" i="89" s="1"/>
  <c r="F1289" i="89"/>
  <c r="G1289" i="89" s="1"/>
  <c r="F1300" i="89"/>
  <c r="G1300" i="89" s="1"/>
  <c r="F1310" i="89"/>
  <c r="G1310" i="89" s="1"/>
  <c r="F22" i="90"/>
  <c r="G22" i="90" s="1"/>
  <c r="F289" i="90"/>
  <c r="G289" i="90" s="1"/>
  <c r="E472" i="90"/>
  <c r="E478" i="90" s="1"/>
  <c r="E483" i="90" s="1"/>
  <c r="E487" i="90" s="1"/>
  <c r="F571" i="90"/>
  <c r="G571" i="90" s="1"/>
  <c r="F936" i="90"/>
  <c r="G936" i="90" s="1"/>
  <c r="F1263" i="90"/>
  <c r="G1263" i="90" s="1"/>
  <c r="D544" i="91"/>
  <c r="F544" i="91" s="1"/>
  <c r="G544" i="91" s="1"/>
  <c r="F538" i="91"/>
  <c r="G538" i="91" s="1"/>
  <c r="F748" i="91"/>
  <c r="G748" i="91" s="1"/>
  <c r="F863" i="91"/>
  <c r="G863" i="91" s="1"/>
  <c r="F936" i="91"/>
  <c r="G936" i="91" s="1"/>
  <c r="D975" i="91"/>
  <c r="F967" i="91"/>
  <c r="G967" i="91" s="1"/>
  <c r="F1113" i="91"/>
  <c r="G1113" i="91" s="1"/>
  <c r="F1271" i="91"/>
  <c r="G1271" i="91" s="1"/>
  <c r="F1285" i="91"/>
  <c r="G1285" i="91" s="1"/>
  <c r="F1318" i="91"/>
  <c r="G1318" i="91" s="1"/>
  <c r="E326" i="96"/>
  <c r="E332" i="96" s="1"/>
  <c r="E337" i="96" s="1"/>
  <c r="E341" i="96" s="1"/>
  <c r="D325" i="96"/>
  <c r="F325" i="96" s="1"/>
  <c r="G325" i="96" s="1"/>
  <c r="F319" i="96"/>
  <c r="G319" i="96" s="1"/>
  <c r="F413" i="96"/>
  <c r="G413" i="96" s="1"/>
  <c r="F571" i="96"/>
  <c r="G571" i="96" s="1"/>
  <c r="D610" i="96"/>
  <c r="F602" i="96"/>
  <c r="G602" i="96" s="1"/>
  <c r="F830" i="96"/>
  <c r="G830" i="96" s="1"/>
  <c r="D836" i="96"/>
  <c r="F836" i="96" s="1"/>
  <c r="G836" i="96" s="1"/>
  <c r="E1202" i="96"/>
  <c r="F1202" i="96" s="1"/>
  <c r="G1202" i="96" s="1"/>
  <c r="F1196" i="96"/>
  <c r="G1196" i="96" s="1"/>
  <c r="D171" i="98"/>
  <c r="F171" i="98" s="1"/>
  <c r="G171" i="98" s="1"/>
  <c r="F163" i="98"/>
  <c r="G163" i="98" s="1"/>
  <c r="F267" i="98"/>
  <c r="G267" i="98" s="1"/>
  <c r="D471" i="98"/>
  <c r="F471" i="98" s="1"/>
  <c r="G471" i="98" s="1"/>
  <c r="F465" i="98"/>
  <c r="G465" i="98" s="1"/>
  <c r="D537" i="98"/>
  <c r="F529" i="98"/>
  <c r="G529" i="98" s="1"/>
  <c r="F1048" i="98"/>
  <c r="G1048" i="98" s="1"/>
  <c r="D1056" i="98"/>
  <c r="E29" i="100"/>
  <c r="F23" i="100"/>
  <c r="G23" i="100" s="1"/>
  <c r="E104" i="100"/>
  <c r="E105" i="100" s="1"/>
  <c r="E111" i="100" s="1"/>
  <c r="E116" i="100" s="1"/>
  <c r="E120" i="100" s="1"/>
  <c r="F98" i="100"/>
  <c r="G98" i="100" s="1"/>
  <c r="D178" i="100"/>
  <c r="F172" i="100"/>
  <c r="G172" i="100" s="1"/>
  <c r="E391" i="100"/>
  <c r="F383" i="100"/>
  <c r="G383" i="100" s="1"/>
  <c r="D464" i="100"/>
  <c r="F456" i="100"/>
  <c r="G456" i="100" s="1"/>
  <c r="E544" i="100"/>
  <c r="F544" i="100" s="1"/>
  <c r="G544" i="100" s="1"/>
  <c r="F538" i="100"/>
  <c r="G538" i="100" s="1"/>
  <c r="E779" i="100"/>
  <c r="D763" i="100"/>
  <c r="F763" i="100" s="1"/>
  <c r="G763" i="100" s="1"/>
  <c r="F757" i="100"/>
  <c r="G757" i="100" s="1"/>
  <c r="E829" i="100"/>
  <c r="E837" i="100" s="1"/>
  <c r="E843" i="100" s="1"/>
  <c r="E848" i="100" s="1"/>
  <c r="E852" i="100" s="1"/>
  <c r="F821" i="100"/>
  <c r="G821" i="100" s="1"/>
  <c r="F1307" i="100"/>
  <c r="G1307" i="100" s="1"/>
  <c r="D1302" i="100"/>
  <c r="E30" i="91"/>
  <c r="E36" i="91" s="1"/>
  <c r="E41" i="91" s="1"/>
  <c r="E45" i="91" s="1"/>
  <c r="F56" i="91"/>
  <c r="G56" i="91" s="1"/>
  <c r="F289" i="91"/>
  <c r="G289" i="91" s="1"/>
  <c r="F352" i="91"/>
  <c r="G352" i="91" s="1"/>
  <c r="F581" i="91"/>
  <c r="G581" i="91" s="1"/>
  <c r="F644" i="91"/>
  <c r="G644" i="91" s="1"/>
  <c r="F1019" i="91"/>
  <c r="G1019" i="91" s="1"/>
  <c r="F1128" i="91"/>
  <c r="G1128" i="91" s="1"/>
  <c r="F1143" i="91"/>
  <c r="G1143" i="91" s="1"/>
  <c r="E1203" i="91"/>
  <c r="E1209" i="91" s="1"/>
  <c r="E1214" i="91" s="1"/>
  <c r="E1218" i="91" s="1"/>
  <c r="F1239" i="91"/>
  <c r="G1239" i="91" s="1"/>
  <c r="F1273" i="91"/>
  <c r="G1273" i="91" s="1"/>
  <c r="F1281" i="91"/>
  <c r="G1281" i="91" s="1"/>
  <c r="F1286" i="91"/>
  <c r="G1286" i="91" s="1"/>
  <c r="E1290" i="91"/>
  <c r="F1299" i="91"/>
  <c r="G1299" i="91" s="1"/>
  <c r="F1307" i="91"/>
  <c r="G1307" i="91" s="1"/>
  <c r="F1315" i="91"/>
  <c r="G1315" i="91" s="1"/>
  <c r="E105" i="96"/>
  <c r="E111" i="96" s="1"/>
  <c r="E116" i="96" s="1"/>
  <c r="E120" i="96" s="1"/>
  <c r="E253" i="96"/>
  <c r="E259" i="96" s="1"/>
  <c r="E264" i="96" s="1"/>
  <c r="E268" i="96" s="1"/>
  <c r="E472" i="96"/>
  <c r="E478" i="96" s="1"/>
  <c r="E483" i="96" s="1"/>
  <c r="E487" i="96" s="1"/>
  <c r="D537" i="96"/>
  <c r="D545" i="96" s="1"/>
  <c r="D551" i="96" s="1"/>
  <c r="F529" i="96"/>
  <c r="G529" i="96" s="1"/>
  <c r="F683" i="96"/>
  <c r="G683" i="96" s="1"/>
  <c r="F800" i="96"/>
  <c r="G800" i="96" s="1"/>
  <c r="D829" i="96"/>
  <c r="F821" i="96"/>
  <c r="G821" i="96" s="1"/>
  <c r="E910" i="96"/>
  <c r="E916" i="96" s="1"/>
  <c r="E921" i="96" s="1"/>
  <c r="E925" i="96" s="1"/>
  <c r="E983" i="96"/>
  <c r="E989" i="96" s="1"/>
  <c r="E994" i="96" s="1"/>
  <c r="E998" i="96" s="1"/>
  <c r="F1049" i="96"/>
  <c r="G1049" i="96" s="1"/>
  <c r="E1129" i="96"/>
  <c r="E1135" i="96" s="1"/>
  <c r="E1140" i="96" s="1"/>
  <c r="E1144" i="96" s="1"/>
  <c r="F1281" i="96"/>
  <c r="G1281" i="96" s="1"/>
  <c r="E1312" i="96"/>
  <c r="E30" i="98"/>
  <c r="E36" i="98" s="1"/>
  <c r="E41" i="98" s="1"/>
  <c r="E45" i="98" s="1"/>
  <c r="F44" i="98"/>
  <c r="G44" i="98" s="1"/>
  <c r="F131" i="98"/>
  <c r="G131" i="98" s="1"/>
  <c r="F193" i="98"/>
  <c r="G193" i="98" s="1"/>
  <c r="F252" i="98"/>
  <c r="G252" i="98" s="1"/>
  <c r="E399" i="98"/>
  <c r="E405" i="98" s="1"/>
  <c r="E410" i="98" s="1"/>
  <c r="E414" i="98" s="1"/>
  <c r="E472" i="98"/>
  <c r="E478" i="98" s="1"/>
  <c r="E483" i="98" s="1"/>
  <c r="E487" i="98" s="1"/>
  <c r="E983" i="98"/>
  <c r="E989" i="98" s="1"/>
  <c r="E994" i="98" s="1"/>
  <c r="E998" i="98" s="1"/>
  <c r="E1260" i="98"/>
  <c r="E1268" i="98" s="1"/>
  <c r="F1270" i="98"/>
  <c r="G1270" i="98" s="1"/>
  <c r="D1269" i="98"/>
  <c r="F1299" i="98"/>
  <c r="G1299" i="98" s="1"/>
  <c r="E1312" i="98"/>
  <c r="E22" i="100"/>
  <c r="F14" i="100"/>
  <c r="G14" i="100" s="1"/>
  <c r="E245" i="100"/>
  <c r="E253" i="100" s="1"/>
  <c r="E259" i="100" s="1"/>
  <c r="E264" i="100" s="1"/>
  <c r="E268" i="100" s="1"/>
  <c r="F237" i="100"/>
  <c r="G237" i="100" s="1"/>
  <c r="D318" i="100"/>
  <c r="F318" i="100" s="1"/>
  <c r="G318" i="100" s="1"/>
  <c r="F310" i="100"/>
  <c r="G310" i="100" s="1"/>
  <c r="D610" i="100"/>
  <c r="F610" i="100" s="1"/>
  <c r="G610" i="100" s="1"/>
  <c r="F602" i="100"/>
  <c r="G602" i="100" s="1"/>
  <c r="E910" i="100"/>
  <c r="E916" i="100" s="1"/>
  <c r="E921" i="100" s="1"/>
  <c r="E925" i="100" s="1"/>
  <c r="D909" i="100"/>
  <c r="F909" i="100" s="1"/>
  <c r="G909" i="100" s="1"/>
  <c r="F903" i="100"/>
  <c r="G903" i="100" s="1"/>
  <c r="D1121" i="100"/>
  <c r="F1121" i="100" s="1"/>
  <c r="G1121" i="100" s="1"/>
  <c r="F1113" i="100"/>
  <c r="G1113" i="100" s="1"/>
  <c r="F1217" i="100"/>
  <c r="G1217" i="100" s="1"/>
  <c r="D1269" i="100"/>
  <c r="F1315" i="100"/>
  <c r="G1315" i="100" s="1"/>
  <c r="D1312" i="100"/>
  <c r="D104" i="103"/>
  <c r="F104" i="103" s="1"/>
  <c r="G104" i="103" s="1"/>
  <c r="F98" i="103"/>
  <c r="G98" i="103" s="1"/>
  <c r="D245" i="103"/>
  <c r="F237" i="103"/>
  <c r="G237" i="103" s="1"/>
  <c r="E398" i="103"/>
  <c r="F398" i="103" s="1"/>
  <c r="G398" i="103" s="1"/>
  <c r="F392" i="103"/>
  <c r="G392" i="103" s="1"/>
  <c r="E1055" i="105"/>
  <c r="E1056" i="105" s="1"/>
  <c r="E1062" i="105" s="1"/>
  <c r="E1067" i="105" s="1"/>
  <c r="E1071" i="105" s="1"/>
  <c r="F1049" i="105"/>
  <c r="G1049" i="105" s="1"/>
  <c r="E1121" i="107"/>
  <c r="E1129" i="107" s="1"/>
  <c r="E1135" i="107" s="1"/>
  <c r="E1140" i="107" s="1"/>
  <c r="E1144" i="107" s="1"/>
  <c r="F1113" i="107"/>
  <c r="G1113" i="107" s="1"/>
  <c r="D171" i="103"/>
  <c r="D179" i="103" s="1"/>
  <c r="D185" i="103" s="1"/>
  <c r="F163" i="103"/>
  <c r="G163" i="103" s="1"/>
  <c r="D464" i="103"/>
  <c r="F464" i="103" s="1"/>
  <c r="G464" i="103" s="1"/>
  <c r="F456" i="103"/>
  <c r="G456" i="103" s="1"/>
  <c r="F471" i="103"/>
  <c r="G471" i="103" s="1"/>
  <c r="F1306" i="103"/>
  <c r="G1306" i="103" s="1"/>
  <c r="E1302" i="103"/>
  <c r="D252" i="107"/>
  <c r="F252" i="107" s="1"/>
  <c r="G252" i="107" s="1"/>
  <c r="F246" i="107"/>
  <c r="G246" i="107" s="1"/>
  <c r="E902" i="107"/>
  <c r="E910" i="107" s="1"/>
  <c r="E916" i="107" s="1"/>
  <c r="E921" i="107" s="1"/>
  <c r="E925" i="107" s="1"/>
  <c r="F894" i="107"/>
  <c r="G894" i="107" s="1"/>
  <c r="F1252" i="100"/>
  <c r="G1252" i="100" s="1"/>
  <c r="F1255" i="100"/>
  <c r="G1255" i="100" s="1"/>
  <c r="F1257" i="100"/>
  <c r="G1257" i="100" s="1"/>
  <c r="F1259" i="100"/>
  <c r="G1259" i="100" s="1"/>
  <c r="D1290" i="100"/>
  <c r="F1288" i="100"/>
  <c r="G1288" i="100" s="1"/>
  <c r="F252" i="103"/>
  <c r="G252" i="103" s="1"/>
  <c r="E391" i="103"/>
  <c r="E399" i="103" s="1"/>
  <c r="E405" i="103" s="1"/>
  <c r="E410" i="103" s="1"/>
  <c r="E414" i="103" s="1"/>
  <c r="F383" i="103"/>
  <c r="G383" i="103" s="1"/>
  <c r="E618" i="103"/>
  <c r="E624" i="103" s="1"/>
  <c r="E629" i="103" s="1"/>
  <c r="E633" i="103" s="1"/>
  <c r="D982" i="103"/>
  <c r="F976" i="103"/>
  <c r="G976" i="103" s="1"/>
  <c r="F1274" i="105"/>
  <c r="G1274" i="105" s="1"/>
  <c r="F1286" i="105"/>
  <c r="G1286" i="105" s="1"/>
  <c r="D1312" i="105"/>
  <c r="F1315" i="105"/>
  <c r="G1315" i="105" s="1"/>
  <c r="D544" i="107"/>
  <c r="F544" i="107" s="1"/>
  <c r="G544" i="107" s="1"/>
  <c r="F538" i="107"/>
  <c r="G538" i="107" s="1"/>
  <c r="D1128" i="107"/>
  <c r="F571" i="98"/>
  <c r="G571" i="98" s="1"/>
  <c r="D836" i="98"/>
  <c r="D837" i="98" s="1"/>
  <c r="F830" i="98"/>
  <c r="G830" i="98" s="1"/>
  <c r="D910" i="98"/>
  <c r="D916" i="98" s="1"/>
  <c r="D975" i="98"/>
  <c r="F967" i="98"/>
  <c r="G967" i="98" s="1"/>
  <c r="F1263" i="98"/>
  <c r="G1263" i="98" s="1"/>
  <c r="D1302" i="98"/>
  <c r="F104" i="100"/>
  <c r="G104" i="100" s="1"/>
  <c r="D325" i="100"/>
  <c r="F325" i="100" s="1"/>
  <c r="G325" i="100" s="1"/>
  <c r="F319" i="100"/>
  <c r="G319" i="100" s="1"/>
  <c r="E618" i="100"/>
  <c r="E624" i="100" s="1"/>
  <c r="E629" i="100" s="1"/>
  <c r="E633" i="100" s="1"/>
  <c r="D756" i="100"/>
  <c r="F748" i="100"/>
  <c r="G748" i="100" s="1"/>
  <c r="F997" i="100"/>
  <c r="G997" i="100" s="1"/>
  <c r="F1092" i="100"/>
  <c r="G1092" i="100" s="1"/>
  <c r="E1129" i="100"/>
  <c r="E1135" i="100" s="1"/>
  <c r="E1140" i="100" s="1"/>
  <c r="E1144" i="100" s="1"/>
  <c r="F319" i="103"/>
  <c r="G319" i="103" s="1"/>
  <c r="D325" i="103"/>
  <c r="F325" i="103" s="1"/>
  <c r="G325" i="103" s="1"/>
  <c r="D756" i="103"/>
  <c r="F748" i="103"/>
  <c r="G748" i="103" s="1"/>
  <c r="E837" i="103"/>
  <c r="E843" i="103" s="1"/>
  <c r="E848" i="103" s="1"/>
  <c r="E852" i="103" s="1"/>
  <c r="D836" i="103"/>
  <c r="F836" i="103" s="1"/>
  <c r="G836" i="103" s="1"/>
  <c r="F830" i="103"/>
  <c r="G830" i="103" s="1"/>
  <c r="D1128" i="103"/>
  <c r="F1128" i="103" s="1"/>
  <c r="G1128" i="103" s="1"/>
  <c r="F1122" i="103"/>
  <c r="G1122" i="103" s="1"/>
  <c r="F178" i="105"/>
  <c r="G178" i="105" s="1"/>
  <c r="F413" i="105"/>
  <c r="G413" i="105" s="1"/>
  <c r="D1275" i="105"/>
  <c r="D22" i="107"/>
  <c r="F14" i="107"/>
  <c r="G14" i="107" s="1"/>
  <c r="F581" i="103"/>
  <c r="G581" i="103" s="1"/>
  <c r="D610" i="103"/>
  <c r="F610" i="103" s="1"/>
  <c r="G610" i="103" s="1"/>
  <c r="F602" i="103"/>
  <c r="G602" i="103" s="1"/>
  <c r="F924" i="103"/>
  <c r="G924" i="103" s="1"/>
  <c r="E983" i="103"/>
  <c r="E989" i="103" s="1"/>
  <c r="E994" i="103" s="1"/>
  <c r="E998" i="103" s="1"/>
  <c r="E179" i="105"/>
  <c r="E185" i="105" s="1"/>
  <c r="E190" i="105" s="1"/>
  <c r="E194" i="105" s="1"/>
  <c r="F362" i="105"/>
  <c r="G362" i="105" s="1"/>
  <c r="D756" i="105"/>
  <c r="F748" i="105"/>
  <c r="G748" i="105" s="1"/>
  <c r="E399" i="107"/>
  <c r="E405" i="107" s="1"/>
  <c r="E410" i="107" s="1"/>
  <c r="E414" i="107" s="1"/>
  <c r="E756" i="107"/>
  <c r="E764" i="107" s="1"/>
  <c r="E770" i="107" s="1"/>
  <c r="E775" i="107" s="1"/>
  <c r="E779" i="107" s="1"/>
  <c r="F748" i="107"/>
  <c r="G748" i="107" s="1"/>
  <c r="E1260" i="103"/>
  <c r="E1268" i="103" s="1"/>
  <c r="F14" i="105"/>
  <c r="G14" i="105" s="1"/>
  <c r="E399" i="105"/>
  <c r="E405" i="105" s="1"/>
  <c r="E410" i="105" s="1"/>
  <c r="E414" i="105" s="1"/>
  <c r="F398" i="105"/>
  <c r="G398" i="105" s="1"/>
  <c r="E1195" i="105"/>
  <c r="E1203" i="105" s="1"/>
  <c r="E1209" i="105" s="1"/>
  <c r="E1214" i="105" s="1"/>
  <c r="E1218" i="105" s="1"/>
  <c r="F1187" i="105"/>
  <c r="G1187" i="105" s="1"/>
  <c r="F1308" i="105"/>
  <c r="G1308" i="105" s="1"/>
  <c r="E464" i="107"/>
  <c r="F456" i="107"/>
  <c r="G456" i="107" s="1"/>
  <c r="E610" i="107"/>
  <c r="E618" i="107" s="1"/>
  <c r="E624" i="107" s="1"/>
  <c r="E629" i="107" s="1"/>
  <c r="E633" i="107" s="1"/>
  <c r="F602" i="107"/>
  <c r="G602" i="107" s="1"/>
  <c r="D683" i="107"/>
  <c r="F675" i="107"/>
  <c r="G675" i="107" s="1"/>
  <c r="F1217" i="107"/>
  <c r="G1217" i="107" s="1"/>
  <c r="E105" i="105"/>
  <c r="E111" i="105" s="1"/>
  <c r="E116" i="105" s="1"/>
  <c r="E120" i="105" s="1"/>
  <c r="F104" i="105"/>
  <c r="G104" i="105" s="1"/>
  <c r="E764" i="105"/>
  <c r="E770" i="105" s="1"/>
  <c r="E775" i="105" s="1"/>
  <c r="E779" i="105" s="1"/>
  <c r="D537" i="107"/>
  <c r="D545" i="107" s="1"/>
  <c r="F529" i="107"/>
  <c r="G529" i="107" s="1"/>
  <c r="D836" i="107"/>
  <c r="F830" i="107"/>
  <c r="G830" i="107" s="1"/>
  <c r="D1055" i="107"/>
  <c r="F1055" i="107" s="1"/>
  <c r="G1055" i="107" s="1"/>
  <c r="F1049" i="107"/>
  <c r="G1049" i="107" s="1"/>
  <c r="E1260" i="107"/>
  <c r="E1268" i="107" s="1"/>
  <c r="D644" i="104"/>
  <c r="F644" i="104" s="1"/>
  <c r="G644" i="104" s="1"/>
  <c r="F14" i="96"/>
  <c r="G14" i="96" s="1"/>
  <c r="F163" i="96"/>
  <c r="G163" i="96" s="1"/>
  <c r="D764" i="96"/>
  <c r="D770" i="96" s="1"/>
  <c r="D983" i="96"/>
  <c r="D989" i="96" s="1"/>
  <c r="F1092" i="96"/>
  <c r="G1092" i="96" s="1"/>
  <c r="F1155" i="96"/>
  <c r="G1155" i="96" s="1"/>
  <c r="D1203" i="96"/>
  <c r="D1209" i="96" s="1"/>
  <c r="E1260" i="96"/>
  <c r="E1268" i="96" s="1"/>
  <c r="F14" i="98"/>
  <c r="G14" i="98" s="1"/>
  <c r="E105" i="98"/>
  <c r="E111" i="98" s="1"/>
  <c r="E116" i="98" s="1"/>
  <c r="E120" i="98" s="1"/>
  <c r="F104" i="98"/>
  <c r="G104" i="98" s="1"/>
  <c r="F119" i="98"/>
  <c r="G119" i="98" s="1"/>
  <c r="F391" i="98"/>
  <c r="G391" i="98" s="1"/>
  <c r="F654" i="98"/>
  <c r="G654" i="98" s="1"/>
  <c r="D691" i="98"/>
  <c r="D697" i="98" s="1"/>
  <c r="E764" i="98"/>
  <c r="E770" i="98" s="1"/>
  <c r="E775" i="98" s="1"/>
  <c r="E779" i="98" s="1"/>
  <c r="F1009" i="98"/>
  <c r="G1009" i="98" s="1"/>
  <c r="E1129" i="98"/>
  <c r="E1135" i="98" s="1"/>
  <c r="E1140" i="98" s="1"/>
  <c r="E1144" i="98" s="1"/>
  <c r="F1229" i="98"/>
  <c r="G1229" i="98" s="1"/>
  <c r="F1239" i="98"/>
  <c r="G1239" i="98" s="1"/>
  <c r="F1250" i="98"/>
  <c r="G1250" i="98" s="1"/>
  <c r="F1252" i="98"/>
  <c r="G1252" i="98" s="1"/>
  <c r="F1255" i="98"/>
  <c r="G1255" i="98" s="1"/>
  <c r="F1257" i="98"/>
  <c r="G1257" i="98" s="1"/>
  <c r="F1259" i="98"/>
  <c r="G1259" i="98" s="1"/>
  <c r="E179" i="100"/>
  <c r="E185" i="100" s="1"/>
  <c r="E190" i="100" s="1"/>
  <c r="E194" i="100" s="1"/>
  <c r="F205" i="100"/>
  <c r="G205" i="100" s="1"/>
  <c r="F267" i="100"/>
  <c r="G267" i="100" s="1"/>
  <c r="E326" i="100"/>
  <c r="E332" i="100" s="1"/>
  <c r="E337" i="100" s="1"/>
  <c r="E341" i="100" s="1"/>
  <c r="F413" i="100"/>
  <c r="G413" i="100" s="1"/>
  <c r="E472" i="100"/>
  <c r="E478" i="100" s="1"/>
  <c r="E483" i="100" s="1"/>
  <c r="E487" i="100" s="1"/>
  <c r="E983" i="100"/>
  <c r="E989" i="100" s="1"/>
  <c r="E994" i="100" s="1"/>
  <c r="E998" i="100" s="1"/>
  <c r="D22" i="103"/>
  <c r="D30" i="103" s="1"/>
  <c r="D36" i="103" s="1"/>
  <c r="F14" i="103"/>
  <c r="G14" i="103" s="1"/>
  <c r="D97" i="103"/>
  <c r="F89" i="103"/>
  <c r="G89" i="103" s="1"/>
  <c r="F141" i="103"/>
  <c r="G141" i="103" s="1"/>
  <c r="E179" i="103"/>
  <c r="E185" i="103" s="1"/>
  <c r="E190" i="103" s="1"/>
  <c r="E194" i="103" s="1"/>
  <c r="F289" i="103"/>
  <c r="G289" i="103" s="1"/>
  <c r="D318" i="103"/>
  <c r="F318" i="103" s="1"/>
  <c r="G318" i="103" s="1"/>
  <c r="F310" i="103"/>
  <c r="G310" i="103" s="1"/>
  <c r="F465" i="103"/>
  <c r="G465" i="103" s="1"/>
  <c r="E764" i="103"/>
  <c r="E770" i="103" s="1"/>
  <c r="E775" i="103" s="1"/>
  <c r="E779" i="103" s="1"/>
  <c r="E910" i="103"/>
  <c r="E916" i="103" s="1"/>
  <c r="E921" i="103" s="1"/>
  <c r="E925" i="103" s="1"/>
  <c r="D975" i="103"/>
  <c r="D983" i="103" s="1"/>
  <c r="F967" i="103"/>
  <c r="G967" i="103" s="1"/>
  <c r="E1056" i="103"/>
  <c r="E1062" i="103" s="1"/>
  <c r="E1067" i="103" s="1"/>
  <c r="E1071" i="103" s="1"/>
  <c r="F1092" i="103"/>
  <c r="G1092" i="103" s="1"/>
  <c r="D1121" i="103"/>
  <c r="D1129" i="103" s="1"/>
  <c r="F1113" i="103"/>
  <c r="G1113" i="103" s="1"/>
  <c r="F310" i="105"/>
  <c r="G310" i="105" s="1"/>
  <c r="F544" i="105"/>
  <c r="G544" i="105" s="1"/>
  <c r="D690" i="105"/>
  <c r="F684" i="105"/>
  <c r="G684" i="105" s="1"/>
  <c r="F903" i="105"/>
  <c r="G903" i="105" s="1"/>
  <c r="F909" i="105"/>
  <c r="G909" i="105" s="1"/>
  <c r="F975" i="105"/>
  <c r="G975" i="105" s="1"/>
  <c r="D1048" i="105"/>
  <c r="F1040" i="105"/>
  <c r="G1040" i="105" s="1"/>
  <c r="F1281" i="105"/>
  <c r="G1281" i="105" s="1"/>
  <c r="F23" i="107"/>
  <c r="G23" i="107" s="1"/>
  <c r="D29" i="107"/>
  <c r="F29" i="107" s="1"/>
  <c r="G29" i="107" s="1"/>
  <c r="E471" i="107"/>
  <c r="F471" i="107" s="1"/>
  <c r="G471" i="107" s="1"/>
  <c r="D829" i="107"/>
  <c r="F821" i="107"/>
  <c r="G821" i="107" s="1"/>
  <c r="D1202" i="107"/>
  <c r="F1196" i="107"/>
  <c r="G1196" i="107" s="1"/>
  <c r="F362" i="100"/>
  <c r="G362" i="100" s="1"/>
  <c r="F654" i="100"/>
  <c r="G654" i="100" s="1"/>
  <c r="F946" i="100"/>
  <c r="G946" i="100" s="1"/>
  <c r="E1203" i="100"/>
  <c r="E1209" i="100" s="1"/>
  <c r="E1214" i="100" s="1"/>
  <c r="E1218" i="100" s="1"/>
  <c r="F1251" i="100"/>
  <c r="G1251" i="100" s="1"/>
  <c r="F1253" i="100"/>
  <c r="G1253" i="100" s="1"/>
  <c r="F1256" i="100"/>
  <c r="G1256" i="100" s="1"/>
  <c r="F1258" i="100"/>
  <c r="G1258" i="100" s="1"/>
  <c r="F1263" i="100"/>
  <c r="G1263" i="100" s="1"/>
  <c r="F362" i="103"/>
  <c r="G362" i="103" s="1"/>
  <c r="F508" i="103"/>
  <c r="G508" i="103" s="1"/>
  <c r="F654" i="103"/>
  <c r="G654" i="103" s="1"/>
  <c r="D691" i="103"/>
  <c r="D697" i="103" s="1"/>
  <c r="F873" i="103"/>
  <c r="G873" i="103" s="1"/>
  <c r="F936" i="103"/>
  <c r="G936" i="103" s="1"/>
  <c r="F1165" i="103"/>
  <c r="G1165" i="103" s="1"/>
  <c r="F1251" i="103"/>
  <c r="G1251" i="103" s="1"/>
  <c r="F1253" i="103"/>
  <c r="G1253" i="103" s="1"/>
  <c r="F1256" i="103"/>
  <c r="G1256" i="103" s="1"/>
  <c r="F1258" i="103"/>
  <c r="G1258" i="103" s="1"/>
  <c r="F163" i="105"/>
  <c r="G163" i="105" s="1"/>
  <c r="E253" i="105"/>
  <c r="E259" i="105" s="1"/>
  <c r="E264" i="105" s="1"/>
  <c r="E268" i="105" s="1"/>
  <c r="F252" i="105"/>
  <c r="G252" i="105" s="1"/>
  <c r="F267" i="105"/>
  <c r="G267" i="105" s="1"/>
  <c r="E472" i="105"/>
  <c r="E478" i="105" s="1"/>
  <c r="E483" i="105" s="1"/>
  <c r="E487" i="105" s="1"/>
  <c r="F471" i="105"/>
  <c r="G471" i="105" s="1"/>
  <c r="F683" i="105"/>
  <c r="G683" i="105" s="1"/>
  <c r="F851" i="105"/>
  <c r="G851" i="105" s="1"/>
  <c r="F1019" i="105"/>
  <c r="G1019" i="105" s="1"/>
  <c r="F1155" i="105"/>
  <c r="G1155" i="105" s="1"/>
  <c r="F1195" i="105"/>
  <c r="G1195" i="105" s="1"/>
  <c r="E1260" i="105"/>
  <c r="E1268" i="105" s="1"/>
  <c r="F1263" i="105"/>
  <c r="G1263" i="105" s="1"/>
  <c r="F1283" i="105"/>
  <c r="G1283" i="105" s="1"/>
  <c r="F1285" i="105"/>
  <c r="G1285" i="105" s="1"/>
  <c r="D1302" i="105"/>
  <c r="F1318" i="105"/>
  <c r="G1318" i="105" s="1"/>
  <c r="D104" i="107"/>
  <c r="F98" i="107"/>
  <c r="G98" i="107" s="1"/>
  <c r="D398" i="107"/>
  <c r="D399" i="107" s="1"/>
  <c r="F392" i="107"/>
  <c r="G392" i="107" s="1"/>
  <c r="D690" i="107"/>
  <c r="F684" i="107"/>
  <c r="G684" i="107" s="1"/>
  <c r="E983" i="107"/>
  <c r="E989" i="107" s="1"/>
  <c r="E994" i="107" s="1"/>
  <c r="E998" i="107" s="1"/>
  <c r="F976" i="107"/>
  <c r="G976" i="107" s="1"/>
  <c r="F1070" i="107"/>
  <c r="G1070" i="107" s="1"/>
  <c r="D1195" i="107"/>
  <c r="D1203" i="107" s="1"/>
  <c r="F1187" i="107"/>
  <c r="G1187" i="107" s="1"/>
  <c r="F529" i="105"/>
  <c r="G529" i="105" s="1"/>
  <c r="E618" i="105"/>
  <c r="E624" i="105" s="1"/>
  <c r="E629" i="105" s="1"/>
  <c r="E633" i="105" s="1"/>
  <c r="F617" i="105"/>
  <c r="G617" i="105" s="1"/>
  <c r="F632" i="105"/>
  <c r="G632" i="105" s="1"/>
  <c r="F763" i="105"/>
  <c r="G763" i="105" s="1"/>
  <c r="F800" i="105"/>
  <c r="G800" i="105" s="1"/>
  <c r="E837" i="105"/>
  <c r="E843" i="105" s="1"/>
  <c r="E848" i="105" s="1"/>
  <c r="E852" i="105" s="1"/>
  <c r="F830" i="105"/>
  <c r="G830" i="105" s="1"/>
  <c r="F1143" i="105"/>
  <c r="G1143" i="105" s="1"/>
  <c r="F1239" i="105"/>
  <c r="G1239" i="105" s="1"/>
  <c r="F1250" i="105"/>
  <c r="G1250" i="105" s="1"/>
  <c r="F1252" i="105"/>
  <c r="G1252" i="105" s="1"/>
  <c r="F1256" i="105"/>
  <c r="G1256" i="105" s="1"/>
  <c r="F1259" i="105"/>
  <c r="G1259" i="105" s="1"/>
  <c r="D1290" i="105"/>
  <c r="F1290" i="105" s="1"/>
  <c r="G1290" i="105" s="1"/>
  <c r="E30" i="107"/>
  <c r="E36" i="107" s="1"/>
  <c r="E41" i="107" s="1"/>
  <c r="E45" i="107" s="1"/>
  <c r="E179" i="107"/>
  <c r="E185" i="107" s="1"/>
  <c r="E190" i="107" s="1"/>
  <c r="E194" i="107" s="1"/>
  <c r="D245" i="107"/>
  <c r="F245" i="107" s="1"/>
  <c r="G245" i="107" s="1"/>
  <c r="F237" i="107"/>
  <c r="G237" i="107" s="1"/>
  <c r="E326" i="107"/>
  <c r="E332" i="107" s="1"/>
  <c r="E337" i="107" s="1"/>
  <c r="E341" i="107" s="1"/>
  <c r="F362" i="107"/>
  <c r="G362" i="107" s="1"/>
  <c r="D391" i="107"/>
  <c r="F383" i="107"/>
  <c r="G383" i="107" s="1"/>
  <c r="F486" i="107"/>
  <c r="G486" i="107" s="1"/>
  <c r="E545" i="107"/>
  <c r="E551" i="107" s="1"/>
  <c r="E556" i="107" s="1"/>
  <c r="E560" i="107" s="1"/>
  <c r="F617" i="107"/>
  <c r="G617" i="107" s="1"/>
  <c r="F632" i="107"/>
  <c r="G632" i="107" s="1"/>
  <c r="E691" i="107"/>
  <c r="E697" i="107" s="1"/>
  <c r="E702" i="107" s="1"/>
  <c r="E706" i="107" s="1"/>
  <c r="F778" i="107"/>
  <c r="G778" i="107" s="1"/>
  <c r="E837" i="107"/>
  <c r="E843" i="107" s="1"/>
  <c r="E848" i="107" s="1"/>
  <c r="E852" i="107" s="1"/>
  <c r="F909" i="107"/>
  <c r="G909" i="107" s="1"/>
  <c r="F924" i="107"/>
  <c r="G924" i="107" s="1"/>
  <c r="F1009" i="107"/>
  <c r="G1009" i="107" s="1"/>
  <c r="D1048" i="107"/>
  <c r="D1056" i="107" s="1"/>
  <c r="F1040" i="107"/>
  <c r="G1040" i="107" s="1"/>
  <c r="F1229" i="107"/>
  <c r="G1229" i="107" s="1"/>
  <c r="E105" i="107"/>
  <c r="E111" i="107" s="1"/>
  <c r="E116" i="107" s="1"/>
  <c r="E120" i="107" s="1"/>
  <c r="F205" i="107"/>
  <c r="G205" i="107" s="1"/>
  <c r="F498" i="107"/>
  <c r="G498" i="107" s="1"/>
  <c r="F790" i="107"/>
  <c r="G790" i="107" s="1"/>
  <c r="F1251" i="107"/>
  <c r="G1251" i="107" s="1"/>
  <c r="F1253" i="107"/>
  <c r="G1253" i="107" s="1"/>
  <c r="F1256" i="107"/>
  <c r="G1256" i="107" s="1"/>
  <c r="F1258" i="107"/>
  <c r="G1258" i="107" s="1"/>
  <c r="F1263" i="107"/>
  <c r="G1263" i="107" s="1"/>
  <c r="E644" i="104"/>
  <c r="F1202" i="85"/>
  <c r="G1202" i="85" s="1"/>
  <c r="F1187" i="85"/>
  <c r="G1187" i="85" s="1"/>
  <c r="F1143" i="85"/>
  <c r="G1143" i="85" s="1"/>
  <c r="E1129" i="85"/>
  <c r="E1135" i="85" s="1"/>
  <c r="E1140" i="85" s="1"/>
  <c r="E1144" i="85" s="1"/>
  <c r="F1128" i="85"/>
  <c r="G1128" i="85" s="1"/>
  <c r="F1070" i="85"/>
  <c r="G1070" i="85" s="1"/>
  <c r="F1040" i="85"/>
  <c r="G1040" i="85" s="1"/>
  <c r="F997" i="85"/>
  <c r="G997" i="85" s="1"/>
  <c r="E983" i="85"/>
  <c r="E989" i="85" s="1"/>
  <c r="E994" i="85" s="1"/>
  <c r="E998" i="85" s="1"/>
  <c r="F982" i="85"/>
  <c r="G982" i="85" s="1"/>
  <c r="E910" i="85"/>
  <c r="E916" i="85" s="1"/>
  <c r="E921" i="85" s="1"/>
  <c r="E925" i="85" s="1"/>
  <c r="F909" i="85"/>
  <c r="G909" i="85" s="1"/>
  <c r="F863" i="85"/>
  <c r="G863" i="85" s="1"/>
  <c r="F873" i="85"/>
  <c r="G873" i="85" s="1"/>
  <c r="E852" i="85"/>
  <c r="F821" i="85"/>
  <c r="G821" i="85" s="1"/>
  <c r="E764" i="85"/>
  <c r="E770" i="85" s="1"/>
  <c r="E775" i="85" s="1"/>
  <c r="E779" i="85" s="1"/>
  <c r="F763" i="85"/>
  <c r="G763" i="85" s="1"/>
  <c r="F748" i="85"/>
  <c r="G748" i="85" s="1"/>
  <c r="F727" i="85"/>
  <c r="G727" i="85" s="1"/>
  <c r="F717" i="85"/>
  <c r="G717" i="85" s="1"/>
  <c r="F684" i="85"/>
  <c r="G684" i="85" s="1"/>
  <c r="F498" i="85"/>
  <c r="G498" i="85" s="1"/>
  <c r="E471" i="85"/>
  <c r="F471" i="85" s="1"/>
  <c r="G471" i="85" s="1"/>
  <c r="F383" i="85"/>
  <c r="G383" i="85" s="1"/>
  <c r="F325" i="85"/>
  <c r="G325" i="85" s="1"/>
  <c r="E326" i="85"/>
  <c r="E332" i="85" s="1"/>
  <c r="E337" i="85" s="1"/>
  <c r="E341" i="85" s="1"/>
  <c r="F310" i="85"/>
  <c r="G310" i="85" s="1"/>
  <c r="F267" i="85"/>
  <c r="G267" i="85" s="1"/>
  <c r="F237" i="85"/>
  <c r="G237" i="85" s="1"/>
  <c r="F205" i="85"/>
  <c r="G205" i="85" s="1"/>
  <c r="F193" i="85"/>
  <c r="G193" i="85" s="1"/>
  <c r="E179" i="85"/>
  <c r="E185" i="85" s="1"/>
  <c r="E190" i="85" s="1"/>
  <c r="E194" i="85" s="1"/>
  <c r="F178" i="85"/>
  <c r="G178" i="85" s="1"/>
  <c r="F119" i="85"/>
  <c r="G119" i="85" s="1"/>
  <c r="F104" i="85"/>
  <c r="G104" i="85" s="1"/>
  <c r="E105" i="85"/>
  <c r="E111" i="85" s="1"/>
  <c r="E116" i="85" s="1"/>
  <c r="E120" i="85" s="1"/>
  <c r="F89" i="85"/>
  <c r="G89" i="85" s="1"/>
  <c r="F1239" i="84"/>
  <c r="G1239" i="84" s="1"/>
  <c r="E1218" i="84"/>
  <c r="F1217" i="84"/>
  <c r="G1217" i="84" s="1"/>
  <c r="F1202" i="84"/>
  <c r="G1202" i="84" s="1"/>
  <c r="F1187" i="84"/>
  <c r="G1187" i="84" s="1"/>
  <c r="F1155" i="84"/>
  <c r="G1155" i="84" s="1"/>
  <c r="F1143" i="84"/>
  <c r="G1143" i="84" s="1"/>
  <c r="E1129" i="84"/>
  <c r="E1135" i="84" s="1"/>
  <c r="E1140" i="84" s="1"/>
  <c r="E1144" i="84" s="1"/>
  <c r="F1128" i="84"/>
  <c r="G1128" i="84" s="1"/>
  <c r="F1092" i="84"/>
  <c r="G1092" i="84" s="1"/>
  <c r="F1070" i="84"/>
  <c r="G1070" i="84" s="1"/>
  <c r="F1040" i="84"/>
  <c r="G1040" i="84" s="1"/>
  <c r="F1019" i="84"/>
  <c r="G1019" i="84" s="1"/>
  <c r="F997" i="84"/>
  <c r="G997" i="84" s="1"/>
  <c r="E983" i="84"/>
  <c r="E989" i="84" s="1"/>
  <c r="E994" i="84" s="1"/>
  <c r="E998" i="84" s="1"/>
  <c r="F982" i="84"/>
  <c r="G982" i="84" s="1"/>
  <c r="F967" i="84"/>
  <c r="G967" i="84" s="1"/>
  <c r="F946" i="84"/>
  <c r="G946" i="84" s="1"/>
  <c r="F936" i="84"/>
  <c r="G936" i="84" s="1"/>
  <c r="F924" i="84"/>
  <c r="G924" i="84" s="1"/>
  <c r="F873" i="84"/>
  <c r="G873" i="84" s="1"/>
  <c r="F863" i="84"/>
  <c r="G863" i="84" s="1"/>
  <c r="F851" i="84"/>
  <c r="G851" i="84" s="1"/>
  <c r="F836" i="84"/>
  <c r="G836" i="84" s="1"/>
  <c r="F830" i="84"/>
  <c r="G830" i="84" s="1"/>
  <c r="E837" i="84"/>
  <c r="E843" i="84" s="1"/>
  <c r="E848" i="84" s="1"/>
  <c r="E852" i="84" s="1"/>
  <c r="F821" i="84"/>
  <c r="G821" i="84" s="1"/>
  <c r="F800" i="84"/>
  <c r="G800" i="84" s="1"/>
  <c r="F778" i="84"/>
  <c r="G778" i="84" s="1"/>
  <c r="E764" i="84"/>
  <c r="E770" i="84" s="1"/>
  <c r="E775" i="84" s="1"/>
  <c r="E779" i="84" s="1"/>
  <c r="F763" i="84"/>
  <c r="G763" i="84" s="1"/>
  <c r="F748" i="84"/>
  <c r="G748" i="84" s="1"/>
  <c r="F727" i="84"/>
  <c r="G727" i="84" s="1"/>
  <c r="F717" i="84"/>
  <c r="G717" i="84" s="1"/>
  <c r="F705" i="84"/>
  <c r="G705" i="84" s="1"/>
  <c r="F684" i="84"/>
  <c r="G684" i="84" s="1"/>
  <c r="F654" i="84"/>
  <c r="G654" i="84" s="1"/>
  <c r="F632" i="84"/>
  <c r="G632" i="84" s="1"/>
  <c r="F617" i="84"/>
  <c r="G617" i="84" s="1"/>
  <c r="E618" i="84"/>
  <c r="E624" i="84" s="1"/>
  <c r="E629" i="84" s="1"/>
  <c r="E633" i="84" s="1"/>
  <c r="F581" i="84"/>
  <c r="G581" i="84" s="1"/>
  <c r="F529" i="84"/>
  <c r="G529" i="84" s="1"/>
  <c r="F508" i="84"/>
  <c r="G508" i="84" s="1"/>
  <c r="F498" i="84"/>
  <c r="G498" i="84" s="1"/>
  <c r="F471" i="84"/>
  <c r="G471" i="84" s="1"/>
  <c r="F465" i="84"/>
  <c r="G465" i="84" s="1"/>
  <c r="F456" i="84"/>
  <c r="G456" i="84" s="1"/>
  <c r="F435" i="84"/>
  <c r="G435" i="84" s="1"/>
  <c r="F425" i="84"/>
  <c r="G425" i="84" s="1"/>
  <c r="F413" i="84"/>
  <c r="G413" i="84" s="1"/>
  <c r="F383" i="84"/>
  <c r="G383" i="84" s="1"/>
  <c r="F362" i="84"/>
  <c r="G362" i="84" s="1"/>
  <c r="F352" i="84"/>
  <c r="G352" i="84" s="1"/>
  <c r="F325" i="84"/>
  <c r="G325" i="84" s="1"/>
  <c r="E326" i="84"/>
  <c r="E332" i="84" s="1"/>
  <c r="E337" i="84" s="1"/>
  <c r="E341" i="84" s="1"/>
  <c r="F310" i="84"/>
  <c r="G310" i="84" s="1"/>
  <c r="F289" i="84"/>
  <c r="G289" i="84" s="1"/>
  <c r="F279" i="84"/>
  <c r="G279" i="84" s="1"/>
  <c r="F267" i="84"/>
  <c r="G267" i="84" s="1"/>
  <c r="F237" i="84"/>
  <c r="G237" i="84" s="1"/>
  <c r="F205" i="84"/>
  <c r="G205" i="84" s="1"/>
  <c r="F193" i="84"/>
  <c r="G193" i="84" s="1"/>
  <c r="E179" i="84"/>
  <c r="E185" i="84" s="1"/>
  <c r="E190" i="84" s="1"/>
  <c r="E194" i="84" s="1"/>
  <c r="F178" i="84"/>
  <c r="G178" i="84" s="1"/>
  <c r="F163" i="84"/>
  <c r="G163" i="84" s="1"/>
  <c r="F141" i="84"/>
  <c r="G141" i="84" s="1"/>
  <c r="F119" i="84"/>
  <c r="G119" i="84" s="1"/>
  <c r="E105" i="84"/>
  <c r="E111" i="84" s="1"/>
  <c r="E116" i="84" s="1"/>
  <c r="E120" i="84" s="1"/>
  <c r="F104" i="84"/>
  <c r="G104" i="84" s="1"/>
  <c r="F89" i="84"/>
  <c r="G89" i="84" s="1"/>
  <c r="F648" i="104"/>
  <c r="G648" i="104" s="1"/>
  <c r="F391" i="107"/>
  <c r="G391" i="107" s="1"/>
  <c r="D1129" i="107"/>
  <c r="F1121" i="107"/>
  <c r="G1121" i="107" s="1"/>
  <c r="F1195" i="107"/>
  <c r="G1195" i="107" s="1"/>
  <c r="D179" i="107"/>
  <c r="F171" i="107"/>
  <c r="G171" i="107" s="1"/>
  <c r="D472" i="107"/>
  <c r="F464" i="107"/>
  <c r="G464" i="107" s="1"/>
  <c r="D764" i="107"/>
  <c r="F756" i="107"/>
  <c r="G756" i="107" s="1"/>
  <c r="F22" i="107"/>
  <c r="G22" i="107" s="1"/>
  <c r="D30" i="107"/>
  <c r="D105" i="107"/>
  <c r="F97" i="107"/>
  <c r="G97" i="107" s="1"/>
  <c r="D326" i="107"/>
  <c r="F318" i="107"/>
  <c r="G318" i="107" s="1"/>
  <c r="D618" i="107"/>
  <c r="D910" i="107"/>
  <c r="F902" i="107"/>
  <c r="G902" i="107" s="1"/>
  <c r="F1048" i="107"/>
  <c r="G1048" i="107" s="1"/>
  <c r="F104" i="107"/>
  <c r="G104" i="107" s="1"/>
  <c r="F279" i="107"/>
  <c r="G279" i="107" s="1"/>
  <c r="F398" i="107"/>
  <c r="G398" i="107" s="1"/>
  <c r="F571" i="107"/>
  <c r="G571" i="107" s="1"/>
  <c r="F690" i="107"/>
  <c r="G690" i="107" s="1"/>
  <c r="F1128" i="107"/>
  <c r="G1128" i="107" s="1"/>
  <c r="F66" i="107"/>
  <c r="G66" i="107" s="1"/>
  <c r="F131" i="107"/>
  <c r="G131" i="107" s="1"/>
  <c r="F289" i="107"/>
  <c r="G289" i="107" s="1"/>
  <c r="F425" i="107"/>
  <c r="G425" i="107" s="1"/>
  <c r="F581" i="107"/>
  <c r="G581" i="107" s="1"/>
  <c r="F717" i="107"/>
  <c r="G717" i="107" s="1"/>
  <c r="F836" i="107"/>
  <c r="G836" i="107" s="1"/>
  <c r="F873" i="107"/>
  <c r="G873" i="107" s="1"/>
  <c r="F1155" i="107"/>
  <c r="G1155" i="107" s="1"/>
  <c r="F1165" i="107"/>
  <c r="G1165" i="107" s="1"/>
  <c r="D691" i="107"/>
  <c r="F683" i="107"/>
  <c r="G683" i="107" s="1"/>
  <c r="D983" i="107"/>
  <c r="F975" i="107"/>
  <c r="G975" i="107" s="1"/>
  <c r="D253" i="107"/>
  <c r="D837" i="107"/>
  <c r="F829" i="107"/>
  <c r="G829" i="107" s="1"/>
  <c r="F56" i="107"/>
  <c r="G56" i="107" s="1"/>
  <c r="F141" i="107"/>
  <c r="G141" i="107" s="1"/>
  <c r="F435" i="107"/>
  <c r="G435" i="107" s="1"/>
  <c r="F727" i="107"/>
  <c r="G727" i="107" s="1"/>
  <c r="F863" i="107"/>
  <c r="G863" i="107" s="1"/>
  <c r="F178" i="107"/>
  <c r="G178" i="107" s="1"/>
  <c r="F215" i="107"/>
  <c r="G215" i="107" s="1"/>
  <c r="F352" i="107"/>
  <c r="G352" i="107" s="1"/>
  <c r="F508" i="107"/>
  <c r="G508" i="107" s="1"/>
  <c r="F644" i="107"/>
  <c r="G644" i="107" s="1"/>
  <c r="F763" i="107"/>
  <c r="G763" i="107" s="1"/>
  <c r="F800" i="107"/>
  <c r="G800" i="107" s="1"/>
  <c r="F936" i="107"/>
  <c r="G936" i="107" s="1"/>
  <c r="F982" i="107"/>
  <c r="G982" i="107" s="1"/>
  <c r="F1019" i="107"/>
  <c r="G1019" i="107" s="1"/>
  <c r="F1082" i="107"/>
  <c r="G1082" i="107" s="1"/>
  <c r="F1092" i="107"/>
  <c r="G1092" i="107" s="1"/>
  <c r="F1202" i="107"/>
  <c r="G1202" i="107" s="1"/>
  <c r="E1276" i="107"/>
  <c r="E1282" i="107" s="1"/>
  <c r="E1287" i="107" s="1"/>
  <c r="E1291" i="107" s="1"/>
  <c r="F1275" i="107"/>
  <c r="G1275" i="107" s="1"/>
  <c r="F1290" i="107"/>
  <c r="G1290" i="107" s="1"/>
  <c r="D1260" i="107"/>
  <c r="D910" i="105"/>
  <c r="F902" i="105"/>
  <c r="G902" i="105" s="1"/>
  <c r="F690" i="105"/>
  <c r="G690" i="105" s="1"/>
  <c r="D691" i="105"/>
  <c r="F829" i="105"/>
  <c r="G829" i="105" s="1"/>
  <c r="F1121" i="105"/>
  <c r="G1121" i="105" s="1"/>
  <c r="F756" i="105"/>
  <c r="G756" i="105" s="1"/>
  <c r="D1135" i="105"/>
  <c r="F1129" i="105"/>
  <c r="G1129" i="105" s="1"/>
  <c r="D171" i="105"/>
  <c r="D318" i="105"/>
  <c r="D391" i="105"/>
  <c r="D610" i="105"/>
  <c r="E1312" i="105"/>
  <c r="F1312" i="105" s="1"/>
  <c r="G1312" i="105" s="1"/>
  <c r="D1260" i="105"/>
  <c r="E1269" i="105"/>
  <c r="F757" i="105"/>
  <c r="G757" i="105" s="1"/>
  <c r="D764" i="105"/>
  <c r="F821" i="105"/>
  <c r="G821" i="105" s="1"/>
  <c r="F1055" i="105"/>
  <c r="G1055" i="105" s="1"/>
  <c r="F1113" i="105"/>
  <c r="G1113" i="105" s="1"/>
  <c r="F1122" i="105"/>
  <c r="G1122" i="105" s="1"/>
  <c r="D1203" i="105"/>
  <c r="E1302" i="105"/>
  <c r="F1302" i="105" s="1"/>
  <c r="G1302" i="105" s="1"/>
  <c r="D22" i="105"/>
  <c r="D97" i="105"/>
  <c r="D245" i="105"/>
  <c r="D464" i="105"/>
  <c r="D537" i="105"/>
  <c r="D836" i="105"/>
  <c r="F836" i="105" s="1"/>
  <c r="G836" i="105" s="1"/>
  <c r="F23" i="105"/>
  <c r="G23" i="105" s="1"/>
  <c r="F98" i="105"/>
  <c r="G98" i="105" s="1"/>
  <c r="F172" i="105"/>
  <c r="G172" i="105" s="1"/>
  <c r="F246" i="105"/>
  <c r="G246" i="105" s="1"/>
  <c r="F319" i="105"/>
  <c r="G319" i="105" s="1"/>
  <c r="F392" i="105"/>
  <c r="G392" i="105" s="1"/>
  <c r="F465" i="105"/>
  <c r="G465" i="105" s="1"/>
  <c r="F538" i="105"/>
  <c r="G538" i="105" s="1"/>
  <c r="F611" i="105"/>
  <c r="G611" i="105" s="1"/>
  <c r="F894" i="105"/>
  <c r="G894" i="105" s="1"/>
  <c r="D983" i="105"/>
  <c r="F1128" i="105"/>
  <c r="G1128" i="105" s="1"/>
  <c r="F179" i="103"/>
  <c r="G179" i="103" s="1"/>
  <c r="D910" i="103"/>
  <c r="F902" i="103"/>
  <c r="G902" i="103" s="1"/>
  <c r="D1056" i="103"/>
  <c r="F1048" i="103"/>
  <c r="G1048" i="103" s="1"/>
  <c r="F537" i="103"/>
  <c r="G537" i="103" s="1"/>
  <c r="F683" i="103"/>
  <c r="G683" i="103" s="1"/>
  <c r="F829" i="103"/>
  <c r="G829" i="103" s="1"/>
  <c r="F56" i="103"/>
  <c r="G56" i="103" s="1"/>
  <c r="F131" i="103"/>
  <c r="G131" i="103" s="1"/>
  <c r="F215" i="103"/>
  <c r="G215" i="103" s="1"/>
  <c r="F1082" i="103"/>
  <c r="G1082" i="103" s="1"/>
  <c r="F1250" i="103"/>
  <c r="G1250" i="103" s="1"/>
  <c r="F1252" i="103"/>
  <c r="G1252" i="103" s="1"/>
  <c r="F1255" i="103"/>
  <c r="G1255" i="103" s="1"/>
  <c r="F1257" i="103"/>
  <c r="G1257" i="103" s="1"/>
  <c r="F1259" i="103"/>
  <c r="G1259" i="103" s="1"/>
  <c r="F279" i="103"/>
  <c r="G279" i="103" s="1"/>
  <c r="F352" i="103"/>
  <c r="G352" i="103" s="1"/>
  <c r="D399" i="103"/>
  <c r="F425" i="103"/>
  <c r="G425" i="103" s="1"/>
  <c r="F498" i="103"/>
  <c r="G498" i="103" s="1"/>
  <c r="F571" i="103"/>
  <c r="G571" i="103" s="1"/>
  <c r="F644" i="103"/>
  <c r="G644" i="103" s="1"/>
  <c r="F717" i="103"/>
  <c r="G717" i="103" s="1"/>
  <c r="F790" i="103"/>
  <c r="G790" i="103" s="1"/>
  <c r="F863" i="103"/>
  <c r="G863" i="103" s="1"/>
  <c r="F982" i="103"/>
  <c r="G982" i="103" s="1"/>
  <c r="F1019" i="103"/>
  <c r="G1019" i="103" s="1"/>
  <c r="F1155" i="103"/>
  <c r="G1155" i="103" s="1"/>
  <c r="F1263" i="103"/>
  <c r="G1263" i="103" s="1"/>
  <c r="F29" i="103"/>
  <c r="G29" i="103" s="1"/>
  <c r="F66" i="103"/>
  <c r="G66" i="103" s="1"/>
  <c r="F205" i="103"/>
  <c r="G205" i="103" s="1"/>
  <c r="F909" i="103"/>
  <c r="G909" i="103" s="1"/>
  <c r="F946" i="103"/>
  <c r="G946" i="103" s="1"/>
  <c r="D1260" i="103"/>
  <c r="D30" i="100"/>
  <c r="F22" i="100"/>
  <c r="G22" i="100" s="1"/>
  <c r="F391" i="100"/>
  <c r="G391" i="100" s="1"/>
  <c r="D399" i="100"/>
  <c r="D691" i="100"/>
  <c r="D253" i="100"/>
  <c r="F245" i="100"/>
  <c r="G245" i="100" s="1"/>
  <c r="D545" i="100"/>
  <c r="F537" i="100"/>
  <c r="G537" i="100" s="1"/>
  <c r="D837" i="100"/>
  <c r="F829" i="100"/>
  <c r="G829" i="100" s="1"/>
  <c r="D1056" i="100"/>
  <c r="F1048" i="100"/>
  <c r="G1048" i="100" s="1"/>
  <c r="F279" i="100"/>
  <c r="G279" i="100" s="1"/>
  <c r="F131" i="100"/>
  <c r="G131" i="100" s="1"/>
  <c r="F178" i="100"/>
  <c r="G178" i="100" s="1"/>
  <c r="F215" i="100"/>
  <c r="G215" i="100" s="1"/>
  <c r="F352" i="100"/>
  <c r="G352" i="100" s="1"/>
  <c r="F471" i="100"/>
  <c r="G471" i="100" s="1"/>
  <c r="F508" i="100"/>
  <c r="G508" i="100" s="1"/>
  <c r="F644" i="100"/>
  <c r="G644" i="100" s="1"/>
  <c r="F800" i="100"/>
  <c r="G800" i="100" s="1"/>
  <c r="F936" i="100"/>
  <c r="G936" i="100" s="1"/>
  <c r="D472" i="100"/>
  <c r="F464" i="100"/>
  <c r="G464" i="100" s="1"/>
  <c r="F902" i="100"/>
  <c r="G902" i="100" s="1"/>
  <c r="F1195" i="100"/>
  <c r="G1195" i="100" s="1"/>
  <c r="D1203" i="100"/>
  <c r="F56" i="100"/>
  <c r="G56" i="100" s="1"/>
  <c r="F435" i="100"/>
  <c r="G435" i="100" s="1"/>
  <c r="F571" i="100"/>
  <c r="G571" i="100" s="1"/>
  <c r="F690" i="100"/>
  <c r="G690" i="100" s="1"/>
  <c r="F727" i="100"/>
  <c r="G727" i="100" s="1"/>
  <c r="F863" i="100"/>
  <c r="G863" i="100" s="1"/>
  <c r="F1009" i="100"/>
  <c r="G1009" i="100" s="1"/>
  <c r="F1019" i="100"/>
  <c r="G1019" i="100" s="1"/>
  <c r="F66" i="100"/>
  <c r="G66" i="100" s="1"/>
  <c r="F252" i="100"/>
  <c r="G252" i="100" s="1"/>
  <c r="F289" i="100"/>
  <c r="G289" i="100" s="1"/>
  <c r="F425" i="100"/>
  <c r="G425" i="100" s="1"/>
  <c r="F581" i="100"/>
  <c r="G581" i="100" s="1"/>
  <c r="F717" i="100"/>
  <c r="G717" i="100" s="1"/>
  <c r="F836" i="100"/>
  <c r="G836" i="100" s="1"/>
  <c r="F873" i="100"/>
  <c r="G873" i="100" s="1"/>
  <c r="D1260" i="100"/>
  <c r="D259" i="98"/>
  <c r="F253" i="98"/>
  <c r="G253" i="98" s="1"/>
  <c r="D22" i="98"/>
  <c r="D29" i="98"/>
  <c r="F29" i="98" s="1"/>
  <c r="G29" i="98" s="1"/>
  <c r="F23" i="98"/>
  <c r="G23" i="98" s="1"/>
  <c r="D843" i="98"/>
  <c r="D1062" i="98"/>
  <c r="D97" i="98"/>
  <c r="F683" i="98"/>
  <c r="G683" i="98" s="1"/>
  <c r="F245" i="98"/>
  <c r="G245" i="98" s="1"/>
  <c r="F435" i="98"/>
  <c r="G435" i="98" s="1"/>
  <c r="F464" i="98"/>
  <c r="G464" i="98" s="1"/>
  <c r="F717" i="98"/>
  <c r="G717" i="98" s="1"/>
  <c r="F727" i="98"/>
  <c r="G727" i="98" s="1"/>
  <c r="F800" i="98"/>
  <c r="G800" i="98" s="1"/>
  <c r="F279" i="98"/>
  <c r="G279" i="98" s="1"/>
  <c r="F325" i="98"/>
  <c r="G325" i="98" s="1"/>
  <c r="D399" i="98"/>
  <c r="F425" i="98"/>
  <c r="G425" i="98" s="1"/>
  <c r="F581" i="98"/>
  <c r="G581" i="98" s="1"/>
  <c r="F617" i="98"/>
  <c r="G617" i="98" s="1"/>
  <c r="F756" i="98"/>
  <c r="G756" i="98" s="1"/>
  <c r="F790" i="98"/>
  <c r="G790" i="98" s="1"/>
  <c r="F1055" i="98"/>
  <c r="G1055" i="98" s="1"/>
  <c r="F1092" i="98"/>
  <c r="G1092" i="98" s="1"/>
  <c r="D1129" i="98"/>
  <c r="F289" i="98"/>
  <c r="G289" i="98" s="1"/>
  <c r="F398" i="98"/>
  <c r="G398" i="98" s="1"/>
  <c r="F902" i="98"/>
  <c r="G902" i="98" s="1"/>
  <c r="F1082" i="98"/>
  <c r="G1082" i="98" s="1"/>
  <c r="F1128" i="98"/>
  <c r="G1128" i="98" s="1"/>
  <c r="F98" i="98"/>
  <c r="G98" i="98" s="1"/>
  <c r="F178" i="98"/>
  <c r="G178" i="98" s="1"/>
  <c r="F205" i="98"/>
  <c r="G205" i="98" s="1"/>
  <c r="F215" i="98"/>
  <c r="G215" i="98" s="1"/>
  <c r="F352" i="98"/>
  <c r="G352" i="98" s="1"/>
  <c r="F508" i="98"/>
  <c r="G508" i="98" s="1"/>
  <c r="F544" i="98"/>
  <c r="G544" i="98" s="1"/>
  <c r="F644" i="98"/>
  <c r="G644" i="98" s="1"/>
  <c r="F836" i="98"/>
  <c r="G836" i="98" s="1"/>
  <c r="F863" i="98"/>
  <c r="G863" i="98" s="1"/>
  <c r="F982" i="98"/>
  <c r="G982" i="98" s="1"/>
  <c r="F1019" i="98"/>
  <c r="G1019" i="98" s="1"/>
  <c r="F1155" i="98"/>
  <c r="G1155" i="98" s="1"/>
  <c r="F1165" i="98"/>
  <c r="G1165" i="98" s="1"/>
  <c r="F1251" i="98"/>
  <c r="G1251" i="98" s="1"/>
  <c r="F1253" i="98"/>
  <c r="G1253" i="98" s="1"/>
  <c r="F1256" i="98"/>
  <c r="G1256" i="98" s="1"/>
  <c r="F1258" i="98"/>
  <c r="G1258" i="98" s="1"/>
  <c r="D1260" i="98"/>
  <c r="F22" i="96"/>
  <c r="G22" i="96" s="1"/>
  <c r="D178" i="96"/>
  <c r="F178" i="96" s="1"/>
  <c r="G178" i="96" s="1"/>
  <c r="F172" i="96"/>
  <c r="G172" i="96" s="1"/>
  <c r="D97" i="96"/>
  <c r="F289" i="96"/>
  <c r="G289" i="96" s="1"/>
  <c r="F756" i="96"/>
  <c r="G756" i="96" s="1"/>
  <c r="D104" i="96"/>
  <c r="F104" i="96" s="1"/>
  <c r="G104" i="96" s="1"/>
  <c r="F98" i="96"/>
  <c r="G98" i="96" s="1"/>
  <c r="D29" i="96"/>
  <c r="F29" i="96" s="1"/>
  <c r="G29" i="96" s="1"/>
  <c r="F23" i="96"/>
  <c r="G23" i="96" s="1"/>
  <c r="D171" i="96"/>
  <c r="F279" i="96"/>
  <c r="G279" i="96" s="1"/>
  <c r="F902" i="96"/>
  <c r="G902" i="96" s="1"/>
  <c r="F1048" i="96"/>
  <c r="G1048" i="96" s="1"/>
  <c r="F1121" i="96"/>
  <c r="G1121" i="96" s="1"/>
  <c r="D697" i="96"/>
  <c r="F425" i="96"/>
  <c r="G425" i="96" s="1"/>
  <c r="F644" i="96"/>
  <c r="G644" i="96" s="1"/>
  <c r="F975" i="96"/>
  <c r="G975" i="96" s="1"/>
  <c r="F982" i="96"/>
  <c r="G982" i="96" s="1"/>
  <c r="F1251" i="96"/>
  <c r="G1251" i="96" s="1"/>
  <c r="F1256" i="96"/>
  <c r="G1256" i="96" s="1"/>
  <c r="D1260" i="96"/>
  <c r="F245" i="96"/>
  <c r="G245" i="96" s="1"/>
  <c r="F352" i="96"/>
  <c r="G352" i="96" s="1"/>
  <c r="F362" i="96"/>
  <c r="G362" i="96" s="1"/>
  <c r="F471" i="96"/>
  <c r="G471" i="96" s="1"/>
  <c r="F498" i="96"/>
  <c r="G498" i="96" s="1"/>
  <c r="F508" i="96"/>
  <c r="G508" i="96" s="1"/>
  <c r="F654" i="96"/>
  <c r="G654" i="96" s="1"/>
  <c r="F727" i="96"/>
  <c r="G727" i="96" s="1"/>
  <c r="F863" i="96"/>
  <c r="G863" i="96" s="1"/>
  <c r="F873" i="96"/>
  <c r="G873" i="96" s="1"/>
  <c r="F936" i="96"/>
  <c r="G936" i="96" s="1"/>
  <c r="F1128" i="96"/>
  <c r="G1128" i="96" s="1"/>
  <c r="F1229" i="96"/>
  <c r="G1229" i="96" s="1"/>
  <c r="F1239" i="96"/>
  <c r="G1239" i="96" s="1"/>
  <c r="F1250" i="96"/>
  <c r="G1250" i="96" s="1"/>
  <c r="F1252" i="96"/>
  <c r="G1252" i="96" s="1"/>
  <c r="F1255" i="96"/>
  <c r="G1255" i="96" s="1"/>
  <c r="F1257" i="96"/>
  <c r="G1257" i="96" s="1"/>
  <c r="F1259" i="96"/>
  <c r="G1259" i="96" s="1"/>
  <c r="F1263" i="96"/>
  <c r="G1263" i="96" s="1"/>
  <c r="D478" i="96"/>
  <c r="F435" i="96"/>
  <c r="G435" i="96" s="1"/>
  <c r="F717" i="96"/>
  <c r="G717" i="96" s="1"/>
  <c r="F946" i="96"/>
  <c r="G946" i="96" s="1"/>
  <c r="F1253" i="96"/>
  <c r="G1253" i="96" s="1"/>
  <c r="F1258" i="96"/>
  <c r="G1258" i="96" s="1"/>
  <c r="F205" i="96"/>
  <c r="G205" i="96" s="1"/>
  <c r="F581" i="96"/>
  <c r="G581" i="96" s="1"/>
  <c r="F790" i="96"/>
  <c r="G790" i="96" s="1"/>
  <c r="F1009" i="96"/>
  <c r="G1009" i="96" s="1"/>
  <c r="F1082" i="96"/>
  <c r="G1082" i="96" s="1"/>
  <c r="F1165" i="96"/>
  <c r="G1165" i="96" s="1"/>
  <c r="D326" i="91"/>
  <c r="D618" i="91"/>
  <c r="F610" i="91"/>
  <c r="G610" i="91" s="1"/>
  <c r="D179" i="91"/>
  <c r="D472" i="91"/>
  <c r="F464" i="91"/>
  <c r="G464" i="91" s="1"/>
  <c r="F975" i="91"/>
  <c r="G975" i="91" s="1"/>
  <c r="D1129" i="91"/>
  <c r="F1121" i="91"/>
  <c r="G1121" i="91" s="1"/>
  <c r="F362" i="91"/>
  <c r="G362" i="91" s="1"/>
  <c r="F800" i="91"/>
  <c r="G800" i="91" s="1"/>
  <c r="F946" i="91"/>
  <c r="G946" i="91" s="1"/>
  <c r="F29" i="91"/>
  <c r="G29" i="91" s="1"/>
  <c r="F141" i="91"/>
  <c r="G141" i="91" s="1"/>
  <c r="F279" i="91"/>
  <c r="G279" i="91" s="1"/>
  <c r="F435" i="91"/>
  <c r="G435" i="91" s="1"/>
  <c r="F571" i="91"/>
  <c r="G571" i="91" s="1"/>
  <c r="F617" i="91"/>
  <c r="G617" i="91" s="1"/>
  <c r="F654" i="91"/>
  <c r="G654" i="91" s="1"/>
  <c r="F717" i="91"/>
  <c r="G717" i="91" s="1"/>
  <c r="F836" i="91"/>
  <c r="G836" i="91" s="1"/>
  <c r="F873" i="91"/>
  <c r="G873" i="91" s="1"/>
  <c r="F1082" i="91"/>
  <c r="G1082" i="91" s="1"/>
  <c r="F1092" i="91"/>
  <c r="G1092" i="91" s="1"/>
  <c r="F1155" i="91"/>
  <c r="G1155" i="91" s="1"/>
  <c r="F1251" i="91"/>
  <c r="G1251" i="91" s="1"/>
  <c r="F1253" i="91"/>
  <c r="G1253" i="91" s="1"/>
  <c r="F1256" i="91"/>
  <c r="G1256" i="91" s="1"/>
  <c r="F1258" i="91"/>
  <c r="G1258" i="91" s="1"/>
  <c r="F22" i="91"/>
  <c r="G22" i="91" s="1"/>
  <c r="F829" i="91"/>
  <c r="G829" i="91" s="1"/>
  <c r="D253" i="91"/>
  <c r="F537" i="91"/>
  <c r="G537" i="91" s="1"/>
  <c r="F756" i="91"/>
  <c r="G756" i="91" s="1"/>
  <c r="F1048" i="91"/>
  <c r="G1048" i="91" s="1"/>
  <c r="D1056" i="91"/>
  <c r="F66" i="91"/>
  <c r="G66" i="91" s="1"/>
  <c r="F205" i="91"/>
  <c r="G205" i="91" s="1"/>
  <c r="F325" i="91"/>
  <c r="G325" i="91" s="1"/>
  <c r="F498" i="91"/>
  <c r="G498" i="91" s="1"/>
  <c r="E1260" i="91"/>
  <c r="E1268" i="91" s="1"/>
  <c r="D1260" i="91"/>
  <c r="F318" i="90"/>
  <c r="G318" i="90" s="1"/>
  <c r="D326" i="90"/>
  <c r="F1048" i="90"/>
  <c r="G1048" i="90" s="1"/>
  <c r="D253" i="90"/>
  <c r="F464" i="90"/>
  <c r="G464" i="90" s="1"/>
  <c r="F205" i="90"/>
  <c r="G205" i="90" s="1"/>
  <c r="F362" i="90"/>
  <c r="G362" i="90" s="1"/>
  <c r="F508" i="90"/>
  <c r="G508" i="90" s="1"/>
  <c r="F644" i="90"/>
  <c r="G644" i="90" s="1"/>
  <c r="F982" i="90"/>
  <c r="G982" i="90" s="1"/>
  <c r="F1251" i="90"/>
  <c r="G1251" i="90" s="1"/>
  <c r="F1256" i="90"/>
  <c r="G1256" i="90" s="1"/>
  <c r="F56" i="90"/>
  <c r="G56" i="90" s="1"/>
  <c r="F178" i="90"/>
  <c r="G178" i="90" s="1"/>
  <c r="F215" i="90"/>
  <c r="G215" i="90" s="1"/>
  <c r="F352" i="90"/>
  <c r="G352" i="90" s="1"/>
  <c r="F435" i="90"/>
  <c r="G435" i="90" s="1"/>
  <c r="F498" i="90"/>
  <c r="G498" i="90" s="1"/>
  <c r="F654" i="90"/>
  <c r="G654" i="90" s="1"/>
  <c r="F863" i="90"/>
  <c r="G863" i="90" s="1"/>
  <c r="F1092" i="90"/>
  <c r="G1092" i="90" s="1"/>
  <c r="F1229" i="90"/>
  <c r="G1229" i="90" s="1"/>
  <c r="F1239" i="90"/>
  <c r="G1239" i="90" s="1"/>
  <c r="F1250" i="90"/>
  <c r="G1250" i="90" s="1"/>
  <c r="F1252" i="90"/>
  <c r="G1252" i="90" s="1"/>
  <c r="F1255" i="90"/>
  <c r="G1255" i="90" s="1"/>
  <c r="F1257" i="90"/>
  <c r="G1257" i="90" s="1"/>
  <c r="F1259" i="90"/>
  <c r="G1259" i="90" s="1"/>
  <c r="D545" i="90"/>
  <c r="F537" i="90"/>
  <c r="G537" i="90" s="1"/>
  <c r="D910" i="90"/>
  <c r="F902" i="90"/>
  <c r="G902" i="90" s="1"/>
  <c r="D179" i="90"/>
  <c r="F171" i="90"/>
  <c r="G171" i="90" s="1"/>
  <c r="D764" i="90"/>
  <c r="D1203" i="90"/>
  <c r="F1195" i="90"/>
  <c r="G1195" i="90" s="1"/>
  <c r="F66" i="90"/>
  <c r="G66" i="90" s="1"/>
  <c r="F325" i="90"/>
  <c r="G325" i="90" s="1"/>
  <c r="F425" i="90"/>
  <c r="G425" i="90" s="1"/>
  <c r="F873" i="90"/>
  <c r="G873" i="90" s="1"/>
  <c r="F1253" i="90"/>
  <c r="G1253" i="90" s="1"/>
  <c r="F1258" i="90"/>
  <c r="G1258" i="90" s="1"/>
  <c r="F141" i="90"/>
  <c r="G141" i="90" s="1"/>
  <c r="F279" i="90"/>
  <c r="G279" i="90" s="1"/>
  <c r="F544" i="90"/>
  <c r="G544" i="90" s="1"/>
  <c r="F581" i="90"/>
  <c r="G581" i="90" s="1"/>
  <c r="F790" i="90"/>
  <c r="G790" i="90" s="1"/>
  <c r="F909" i="90"/>
  <c r="G909" i="90" s="1"/>
  <c r="F946" i="90"/>
  <c r="G946" i="90" s="1"/>
  <c r="F1019" i="90"/>
  <c r="G1019" i="90" s="1"/>
  <c r="D1260" i="90"/>
  <c r="D916" i="89"/>
  <c r="E1129" i="89"/>
  <c r="E1135" i="89" s="1"/>
  <c r="E1140" i="89" s="1"/>
  <c r="E1144" i="89" s="1"/>
  <c r="F1121" i="89"/>
  <c r="G1121" i="89" s="1"/>
  <c r="D551" i="89"/>
  <c r="F1250" i="89"/>
  <c r="G1250" i="89" s="1"/>
  <c r="D1260" i="89"/>
  <c r="E902" i="89"/>
  <c r="F894" i="89"/>
  <c r="G894" i="89" s="1"/>
  <c r="E1195" i="89"/>
  <c r="F1187" i="89"/>
  <c r="G1187" i="89" s="1"/>
  <c r="F97" i="89"/>
  <c r="G97" i="89" s="1"/>
  <c r="F537" i="89"/>
  <c r="G537" i="89" s="1"/>
  <c r="D763" i="89"/>
  <c r="F763" i="89" s="1"/>
  <c r="G763" i="89" s="1"/>
  <c r="F975" i="89"/>
  <c r="G975" i="89" s="1"/>
  <c r="F1122" i="89"/>
  <c r="G1122" i="89" s="1"/>
  <c r="D1203" i="89"/>
  <c r="F684" i="89"/>
  <c r="G684" i="89" s="1"/>
  <c r="D690" i="89"/>
  <c r="F690" i="89" s="1"/>
  <c r="G690" i="89" s="1"/>
  <c r="D989" i="89"/>
  <c r="F683" i="89"/>
  <c r="G683" i="89" s="1"/>
  <c r="D1135" i="89"/>
  <c r="D756" i="89"/>
  <c r="F748" i="89"/>
  <c r="G748" i="89" s="1"/>
  <c r="D829" i="89"/>
  <c r="F821" i="89"/>
  <c r="G821" i="89" s="1"/>
  <c r="E909" i="89"/>
  <c r="F909" i="89" s="1"/>
  <c r="G909" i="89" s="1"/>
  <c r="F903" i="89"/>
  <c r="G903" i="89" s="1"/>
  <c r="E1202" i="89"/>
  <c r="F1202" i="89" s="1"/>
  <c r="G1202" i="89" s="1"/>
  <c r="F1196" i="89"/>
  <c r="G1196" i="89" s="1"/>
  <c r="F1317" i="89"/>
  <c r="G1317" i="89" s="1"/>
  <c r="E1312" i="89"/>
  <c r="F22" i="89"/>
  <c r="G22" i="89" s="1"/>
  <c r="F171" i="89"/>
  <c r="G171" i="89" s="1"/>
  <c r="F902" i="89"/>
  <c r="G902" i="89" s="1"/>
  <c r="F610" i="89"/>
  <c r="G610" i="89" s="1"/>
  <c r="F56" i="89"/>
  <c r="G56" i="89" s="1"/>
  <c r="F131" i="89"/>
  <c r="G131" i="89" s="1"/>
  <c r="F205" i="89"/>
  <c r="G205" i="89" s="1"/>
  <c r="F215" i="89"/>
  <c r="G215" i="89" s="1"/>
  <c r="F279" i="89"/>
  <c r="G279" i="89" s="1"/>
  <c r="F289" i="89"/>
  <c r="G289" i="89" s="1"/>
  <c r="F425" i="89"/>
  <c r="G425" i="89" s="1"/>
  <c r="F435" i="89"/>
  <c r="G435" i="89" s="1"/>
  <c r="F544" i="89"/>
  <c r="G544" i="89" s="1"/>
  <c r="F571" i="89"/>
  <c r="G571" i="89" s="1"/>
  <c r="F581" i="89"/>
  <c r="G581" i="89" s="1"/>
  <c r="F1113" i="89"/>
  <c r="G1113" i="89" s="1"/>
  <c r="E1290" i="89"/>
  <c r="F967" i="89"/>
  <c r="G967" i="89" s="1"/>
  <c r="F976" i="89"/>
  <c r="G976" i="89" s="1"/>
  <c r="E1269" i="89"/>
  <c r="F1288" i="89"/>
  <c r="G1288" i="89" s="1"/>
  <c r="F1128" i="89"/>
  <c r="G1128" i="89" s="1"/>
  <c r="E472" i="87"/>
  <c r="E478" i="87" s="1"/>
  <c r="E483" i="87" s="1"/>
  <c r="E487" i="87" s="1"/>
  <c r="E618" i="87"/>
  <c r="E624" i="87" s="1"/>
  <c r="E629" i="87" s="1"/>
  <c r="E633" i="87" s="1"/>
  <c r="E691" i="87"/>
  <c r="E697" i="87" s="1"/>
  <c r="E702" i="87" s="1"/>
  <c r="E706" i="87" s="1"/>
  <c r="E764" i="87"/>
  <c r="E770" i="87" s="1"/>
  <c r="E775" i="87" s="1"/>
  <c r="E779" i="87" s="1"/>
  <c r="D253" i="87"/>
  <c r="F245" i="87"/>
  <c r="G245" i="87" s="1"/>
  <c r="D910" i="87"/>
  <c r="F902" i="87"/>
  <c r="G902" i="87" s="1"/>
  <c r="D1129" i="87"/>
  <c r="F1121" i="87"/>
  <c r="G1121" i="87" s="1"/>
  <c r="D105" i="87"/>
  <c r="F97" i="87"/>
  <c r="G97" i="87" s="1"/>
  <c r="D399" i="87"/>
  <c r="F391" i="87"/>
  <c r="G391" i="87" s="1"/>
  <c r="D691" i="87"/>
  <c r="F683" i="87"/>
  <c r="G683" i="87" s="1"/>
  <c r="D983" i="87"/>
  <c r="F975" i="87"/>
  <c r="G975" i="87" s="1"/>
  <c r="F325" i="87"/>
  <c r="G325" i="87" s="1"/>
  <c r="E398" i="87"/>
  <c r="E399" i="87" s="1"/>
  <c r="E405" i="87" s="1"/>
  <c r="E410" i="87" s="1"/>
  <c r="E414" i="87" s="1"/>
  <c r="F909" i="87"/>
  <c r="G909" i="87" s="1"/>
  <c r="F44" i="87"/>
  <c r="G44" i="87" s="1"/>
  <c r="E178" i="87"/>
  <c r="E179" i="87" s="1"/>
  <c r="E185" i="87" s="1"/>
  <c r="E190" i="87" s="1"/>
  <c r="E194" i="87" s="1"/>
  <c r="F398" i="87"/>
  <c r="G398" i="87" s="1"/>
  <c r="F632" i="87"/>
  <c r="G632" i="87" s="1"/>
  <c r="F690" i="87"/>
  <c r="G690" i="87" s="1"/>
  <c r="F982" i="87"/>
  <c r="G982" i="87" s="1"/>
  <c r="F119" i="87"/>
  <c r="G119" i="87" s="1"/>
  <c r="E252" i="87"/>
  <c r="E253" i="87" s="1"/>
  <c r="E259" i="87" s="1"/>
  <c r="E264" i="87" s="1"/>
  <c r="E268" i="87" s="1"/>
  <c r="F289" i="87"/>
  <c r="G289" i="87" s="1"/>
  <c r="F352" i="87"/>
  <c r="G352" i="87" s="1"/>
  <c r="F413" i="87"/>
  <c r="G413" i="87" s="1"/>
  <c r="F471" i="87"/>
  <c r="G471" i="87" s="1"/>
  <c r="F705" i="87"/>
  <c r="G705" i="87" s="1"/>
  <c r="F763" i="87"/>
  <c r="G763" i="87" s="1"/>
  <c r="E1056" i="87"/>
  <c r="E1062" i="87" s="1"/>
  <c r="E1067" i="87" s="1"/>
  <c r="E1071" i="87" s="1"/>
  <c r="E1203" i="87"/>
  <c r="E1209" i="87" s="1"/>
  <c r="E1214" i="87" s="1"/>
  <c r="E1218" i="87" s="1"/>
  <c r="D545" i="87"/>
  <c r="F537" i="87"/>
  <c r="G537" i="87" s="1"/>
  <c r="D837" i="87"/>
  <c r="F829" i="87"/>
  <c r="G829" i="87" s="1"/>
  <c r="D30" i="87"/>
  <c r="F22" i="87"/>
  <c r="G22" i="87" s="1"/>
  <c r="D326" i="87"/>
  <c r="F318" i="87"/>
  <c r="G318" i="87" s="1"/>
  <c r="D618" i="87"/>
  <c r="F610" i="87"/>
  <c r="G610" i="87" s="1"/>
  <c r="D179" i="87"/>
  <c r="F171" i="87"/>
  <c r="G171" i="87" s="1"/>
  <c r="D472" i="87"/>
  <c r="F464" i="87"/>
  <c r="G464" i="87" s="1"/>
  <c r="D764" i="87"/>
  <c r="F756" i="87"/>
  <c r="G756" i="87" s="1"/>
  <c r="D1056" i="87"/>
  <c r="F1048" i="87"/>
  <c r="G1048" i="87" s="1"/>
  <c r="D1203" i="87"/>
  <c r="F1195" i="87"/>
  <c r="G1195" i="87" s="1"/>
  <c r="D1268" i="87"/>
  <c r="E104" i="87"/>
  <c r="E105" i="87" s="1"/>
  <c r="E111" i="87" s="1"/>
  <c r="E116" i="87" s="1"/>
  <c r="E120" i="87" s="1"/>
  <c r="F617" i="87"/>
  <c r="G617" i="87" s="1"/>
  <c r="F279" i="87"/>
  <c r="G279" i="87" s="1"/>
  <c r="F340" i="87"/>
  <c r="G340" i="87" s="1"/>
  <c r="F924" i="87"/>
  <c r="G924" i="87" s="1"/>
  <c r="F1055" i="87"/>
  <c r="G1055" i="87" s="1"/>
  <c r="F1202" i="87"/>
  <c r="G1202" i="87" s="1"/>
  <c r="E29" i="87"/>
  <c r="F29" i="87" s="1"/>
  <c r="G29" i="87" s="1"/>
  <c r="F544" i="87"/>
  <c r="G544" i="87" s="1"/>
  <c r="F836" i="87"/>
  <c r="G836" i="87" s="1"/>
  <c r="E1268" i="87"/>
  <c r="F14" i="87"/>
  <c r="G14" i="87" s="1"/>
  <c r="F89" i="87"/>
  <c r="G89" i="87" s="1"/>
  <c r="F163" i="87"/>
  <c r="G163" i="87" s="1"/>
  <c r="F237" i="87"/>
  <c r="G237" i="87" s="1"/>
  <c r="F310" i="87"/>
  <c r="G310" i="87" s="1"/>
  <c r="F319" i="87"/>
  <c r="G319" i="87" s="1"/>
  <c r="F383" i="87"/>
  <c r="G383" i="87" s="1"/>
  <c r="F456" i="87"/>
  <c r="G456" i="87" s="1"/>
  <c r="F465" i="87"/>
  <c r="G465" i="87" s="1"/>
  <c r="F529" i="87"/>
  <c r="G529" i="87" s="1"/>
  <c r="F538" i="87"/>
  <c r="G538" i="87" s="1"/>
  <c r="F602" i="87"/>
  <c r="G602" i="87" s="1"/>
  <c r="F611" i="87"/>
  <c r="G611" i="87" s="1"/>
  <c r="F675" i="87"/>
  <c r="G675" i="87" s="1"/>
  <c r="F684" i="87"/>
  <c r="G684" i="87" s="1"/>
  <c r="F748" i="87"/>
  <c r="G748" i="87" s="1"/>
  <c r="F757" i="87"/>
  <c r="G757" i="87" s="1"/>
  <c r="F821" i="87"/>
  <c r="G821" i="87" s="1"/>
  <c r="F830" i="87"/>
  <c r="G830" i="87" s="1"/>
  <c r="F894" i="87"/>
  <c r="G894" i="87" s="1"/>
  <c r="F903" i="87"/>
  <c r="G903" i="87" s="1"/>
  <c r="F967" i="87"/>
  <c r="G967" i="87" s="1"/>
  <c r="F976" i="87"/>
  <c r="G976" i="87" s="1"/>
  <c r="F1040" i="87"/>
  <c r="G1040" i="87" s="1"/>
  <c r="F1049" i="87"/>
  <c r="G1049" i="87" s="1"/>
  <c r="F1113" i="87"/>
  <c r="G1113" i="87" s="1"/>
  <c r="F1122" i="87"/>
  <c r="G1122" i="87" s="1"/>
  <c r="F1187" i="87"/>
  <c r="G1187" i="87" s="1"/>
  <c r="F1196" i="87"/>
  <c r="G1196" i="87" s="1"/>
  <c r="F1288" i="87"/>
  <c r="G1288" i="87" s="1"/>
  <c r="D1195" i="84"/>
  <c r="D1195" i="85"/>
  <c r="F1196" i="84"/>
  <c r="G1196" i="84" s="1"/>
  <c r="F1196" i="85"/>
  <c r="G1196" i="85" s="1"/>
  <c r="D1121" i="84"/>
  <c r="D1121" i="85"/>
  <c r="F1122" i="84"/>
  <c r="G1122" i="84" s="1"/>
  <c r="F1122" i="85"/>
  <c r="G1122" i="85" s="1"/>
  <c r="E1056" i="84"/>
  <c r="E1062" i="84" s="1"/>
  <c r="E1067" i="84" s="1"/>
  <c r="E1071" i="84" s="1"/>
  <c r="F1055" i="84"/>
  <c r="G1055" i="84" s="1"/>
  <c r="E1056" i="85"/>
  <c r="E1062" i="85" s="1"/>
  <c r="E1067" i="85" s="1"/>
  <c r="E1071" i="85" s="1"/>
  <c r="F1055" i="85"/>
  <c r="G1055" i="85" s="1"/>
  <c r="D1048" i="85"/>
  <c r="D1048" i="84"/>
  <c r="F1049" i="84"/>
  <c r="G1049" i="84" s="1"/>
  <c r="F1049" i="85"/>
  <c r="G1049" i="85" s="1"/>
  <c r="D975" i="84"/>
  <c r="D975" i="85"/>
  <c r="F976" i="84"/>
  <c r="G976" i="84" s="1"/>
  <c r="F976" i="85"/>
  <c r="G976" i="85" s="1"/>
  <c r="D902" i="84"/>
  <c r="D902" i="85"/>
  <c r="F903" i="84"/>
  <c r="G903" i="84" s="1"/>
  <c r="F903" i="85"/>
  <c r="G903" i="85" s="1"/>
  <c r="D837" i="84"/>
  <c r="F829" i="84"/>
  <c r="G829" i="84" s="1"/>
  <c r="D837" i="85"/>
  <c r="F829" i="85"/>
  <c r="G829" i="85" s="1"/>
  <c r="D756" i="84"/>
  <c r="D756" i="85"/>
  <c r="F757" i="84"/>
  <c r="G757" i="84" s="1"/>
  <c r="F757" i="85"/>
  <c r="G757" i="85" s="1"/>
  <c r="D691" i="84"/>
  <c r="D691" i="85"/>
  <c r="E683" i="84"/>
  <c r="E690" i="84"/>
  <c r="F690" i="84" s="1"/>
  <c r="G690" i="84" s="1"/>
  <c r="E690" i="85"/>
  <c r="F690" i="85" s="1"/>
  <c r="G690" i="85" s="1"/>
  <c r="E683" i="85"/>
  <c r="F683" i="85" s="1"/>
  <c r="G683" i="85" s="1"/>
  <c r="E618" i="85"/>
  <c r="E624" i="85" s="1"/>
  <c r="E629" i="85" s="1"/>
  <c r="E633" i="85" s="1"/>
  <c r="F617" i="85"/>
  <c r="G617" i="85" s="1"/>
  <c r="D610" i="84"/>
  <c r="D610" i="85"/>
  <c r="F611" i="84"/>
  <c r="G611" i="84" s="1"/>
  <c r="F611" i="85"/>
  <c r="G611" i="85" s="1"/>
  <c r="F544" i="84"/>
  <c r="G544" i="84" s="1"/>
  <c r="F544" i="85"/>
  <c r="G544" i="85" s="1"/>
  <c r="E545" i="85"/>
  <c r="E551" i="85" s="1"/>
  <c r="E556" i="85" s="1"/>
  <c r="E560" i="85" s="1"/>
  <c r="E545" i="84"/>
  <c r="E551" i="84" s="1"/>
  <c r="E556" i="84" s="1"/>
  <c r="E560" i="84" s="1"/>
  <c r="D537" i="85"/>
  <c r="D537" i="84"/>
  <c r="F538" i="84"/>
  <c r="G538" i="84" s="1"/>
  <c r="F538" i="85"/>
  <c r="G538" i="85" s="1"/>
  <c r="D472" i="84"/>
  <c r="D472" i="85"/>
  <c r="E464" i="84"/>
  <c r="E472" i="84" s="1"/>
  <c r="E478" i="84" s="1"/>
  <c r="E483" i="84" s="1"/>
  <c r="E487" i="84" s="1"/>
  <c r="E464" i="85"/>
  <c r="F464" i="85" s="1"/>
  <c r="G464" i="85" s="1"/>
  <c r="E399" i="84"/>
  <c r="E405" i="84" s="1"/>
  <c r="E410" i="84" s="1"/>
  <c r="E414" i="84" s="1"/>
  <c r="F398" i="84"/>
  <c r="G398" i="84" s="1"/>
  <c r="E399" i="85"/>
  <c r="E405" i="85" s="1"/>
  <c r="E410" i="85" s="1"/>
  <c r="E414" i="85" s="1"/>
  <c r="F398" i="85"/>
  <c r="G398" i="85" s="1"/>
  <c r="D391" i="84"/>
  <c r="D391" i="85"/>
  <c r="F392" i="84"/>
  <c r="G392" i="84" s="1"/>
  <c r="F392" i="85"/>
  <c r="G392" i="85" s="1"/>
  <c r="D318" i="84"/>
  <c r="D318" i="85"/>
  <c r="F319" i="84"/>
  <c r="G319" i="84" s="1"/>
  <c r="F319" i="85"/>
  <c r="G319" i="85" s="1"/>
  <c r="E253" i="84"/>
  <c r="E259" i="84" s="1"/>
  <c r="E264" i="84" s="1"/>
  <c r="E268" i="84" s="1"/>
  <c r="F252" i="84"/>
  <c r="G252" i="84" s="1"/>
  <c r="E253" i="85"/>
  <c r="E259" i="85" s="1"/>
  <c r="E264" i="85" s="1"/>
  <c r="E268" i="85" s="1"/>
  <c r="F252" i="85"/>
  <c r="G252" i="85" s="1"/>
  <c r="D245" i="84"/>
  <c r="D245" i="85"/>
  <c r="F246" i="84"/>
  <c r="G246" i="84" s="1"/>
  <c r="F246" i="85"/>
  <c r="G246" i="85" s="1"/>
  <c r="D171" i="84"/>
  <c r="D171" i="85"/>
  <c r="F172" i="84"/>
  <c r="G172" i="84" s="1"/>
  <c r="F172" i="85"/>
  <c r="G172" i="85" s="1"/>
  <c r="D97" i="84"/>
  <c r="D97" i="85"/>
  <c r="F98" i="84"/>
  <c r="G98" i="84" s="1"/>
  <c r="F98" i="85"/>
  <c r="G98" i="85" s="1"/>
  <c r="F1121" i="103" l="1"/>
  <c r="G1121" i="103" s="1"/>
  <c r="D837" i="103"/>
  <c r="D545" i="103"/>
  <c r="D551" i="103" s="1"/>
  <c r="D556" i="103" s="1"/>
  <c r="F1290" i="103"/>
  <c r="G1290" i="103" s="1"/>
  <c r="D472" i="103"/>
  <c r="D478" i="103" s="1"/>
  <c r="F391" i="103"/>
  <c r="G391" i="103" s="1"/>
  <c r="D326" i="103"/>
  <c r="F326" i="103" s="1"/>
  <c r="G326" i="103" s="1"/>
  <c r="F1302" i="103"/>
  <c r="G1302" i="103" s="1"/>
  <c r="F1312" i="103"/>
  <c r="G1312" i="103" s="1"/>
  <c r="F22" i="103"/>
  <c r="G22" i="103" s="1"/>
  <c r="F30" i="103"/>
  <c r="G30" i="103" s="1"/>
  <c r="F1302" i="100"/>
  <c r="G1302" i="100" s="1"/>
  <c r="F1312" i="100"/>
  <c r="G1312" i="100" s="1"/>
  <c r="D1129" i="100"/>
  <c r="F1129" i="100" s="1"/>
  <c r="G1129" i="100" s="1"/>
  <c r="D764" i="100"/>
  <c r="E1276" i="100"/>
  <c r="E1282" i="100" s="1"/>
  <c r="E1287" i="100" s="1"/>
  <c r="E1291" i="100" s="1"/>
  <c r="D326" i="100"/>
  <c r="F1290" i="100"/>
  <c r="G1290" i="100" s="1"/>
  <c r="F1203" i="98"/>
  <c r="G1203" i="98" s="1"/>
  <c r="F1056" i="98"/>
  <c r="G1056" i="98" s="1"/>
  <c r="F910" i="98"/>
  <c r="G910" i="98" s="1"/>
  <c r="F829" i="98"/>
  <c r="G829" i="98" s="1"/>
  <c r="F837" i="98"/>
  <c r="G837" i="98" s="1"/>
  <c r="D764" i="98"/>
  <c r="D770" i="98" s="1"/>
  <c r="F770" i="98" s="1"/>
  <c r="G770" i="98" s="1"/>
  <c r="E1276" i="98"/>
  <c r="E1282" i="98" s="1"/>
  <c r="E1287" i="98" s="1"/>
  <c r="E1291" i="98" s="1"/>
  <c r="E691" i="98"/>
  <c r="E697" i="98" s="1"/>
  <c r="E702" i="98" s="1"/>
  <c r="E706" i="98" s="1"/>
  <c r="F691" i="98"/>
  <c r="G691" i="98" s="1"/>
  <c r="F1290" i="98"/>
  <c r="G1290" i="98" s="1"/>
  <c r="F1302" i="98"/>
  <c r="G1302" i="98" s="1"/>
  <c r="F1129" i="96"/>
  <c r="G1129" i="96" s="1"/>
  <c r="D910" i="96"/>
  <c r="D916" i="96" s="1"/>
  <c r="D837" i="96"/>
  <c r="D843" i="96" s="1"/>
  <c r="D848" i="96" s="1"/>
  <c r="F764" i="96"/>
  <c r="G764" i="96" s="1"/>
  <c r="E545" i="96"/>
  <c r="E551" i="96" s="1"/>
  <c r="E556" i="96" s="1"/>
  <c r="E560" i="96" s="1"/>
  <c r="F537" i="96"/>
  <c r="G537" i="96" s="1"/>
  <c r="F472" i="96"/>
  <c r="G472" i="96" s="1"/>
  <c r="F1290" i="96"/>
  <c r="G1290" i="96" s="1"/>
  <c r="E1276" i="96"/>
  <c r="E1282" i="96" s="1"/>
  <c r="E1287" i="96" s="1"/>
  <c r="E1291" i="96" s="1"/>
  <c r="F1275" i="96"/>
  <c r="G1275" i="96" s="1"/>
  <c r="F1312" i="96"/>
  <c r="G1312" i="96" s="1"/>
  <c r="F1302" i="96"/>
  <c r="G1302" i="96" s="1"/>
  <c r="F1269" i="96"/>
  <c r="G1269" i="96" s="1"/>
  <c r="D1203" i="91"/>
  <c r="D983" i="91"/>
  <c r="D989" i="91" s="1"/>
  <c r="D910" i="91"/>
  <c r="D916" i="91" s="1"/>
  <c r="F763" i="91"/>
  <c r="G763" i="91" s="1"/>
  <c r="F683" i="91"/>
  <c r="G683" i="91" s="1"/>
  <c r="D545" i="91"/>
  <c r="F1302" i="91"/>
  <c r="G1302" i="91" s="1"/>
  <c r="D399" i="91"/>
  <c r="F399" i="91" s="1"/>
  <c r="G399" i="91" s="1"/>
  <c r="F171" i="91"/>
  <c r="G171" i="91" s="1"/>
  <c r="F1312" i="91"/>
  <c r="G1312" i="91" s="1"/>
  <c r="D105" i="91"/>
  <c r="D111" i="91" s="1"/>
  <c r="F1290" i="91"/>
  <c r="G1290" i="91" s="1"/>
  <c r="E1276" i="91"/>
  <c r="E1282" i="91" s="1"/>
  <c r="E1287" i="91" s="1"/>
  <c r="E1291" i="91" s="1"/>
  <c r="F1202" i="90"/>
  <c r="G1202" i="90" s="1"/>
  <c r="D1129" i="90"/>
  <c r="F975" i="90"/>
  <c r="G975" i="90" s="1"/>
  <c r="D837" i="90"/>
  <c r="F471" i="90"/>
  <c r="G471" i="90" s="1"/>
  <c r="F1312" i="90"/>
  <c r="G1312" i="90" s="1"/>
  <c r="F1302" i="90"/>
  <c r="G1302" i="90" s="1"/>
  <c r="F1290" i="90"/>
  <c r="G1290" i="90" s="1"/>
  <c r="E1276" i="90"/>
  <c r="E1282" i="90" s="1"/>
  <c r="E1287" i="90" s="1"/>
  <c r="E1291" i="90" s="1"/>
  <c r="F29" i="90"/>
  <c r="G29" i="90" s="1"/>
  <c r="D1275" i="90"/>
  <c r="F1275" i="90" s="1"/>
  <c r="G1275" i="90" s="1"/>
  <c r="F1269" i="90"/>
  <c r="G1269" i="90" s="1"/>
  <c r="F30" i="90"/>
  <c r="G30" i="90" s="1"/>
  <c r="D1056" i="89"/>
  <c r="D691" i="89"/>
  <c r="D618" i="89"/>
  <c r="D624" i="89" s="1"/>
  <c r="F472" i="89"/>
  <c r="G472" i="89" s="1"/>
  <c r="E399" i="89"/>
  <c r="E405" i="89" s="1"/>
  <c r="E410" i="89" s="1"/>
  <c r="E414" i="89" s="1"/>
  <c r="F391" i="89"/>
  <c r="G391" i="89" s="1"/>
  <c r="F1290" i="89"/>
  <c r="G1290" i="89" s="1"/>
  <c r="F1302" i="89"/>
  <c r="G1302" i="89" s="1"/>
  <c r="D111" i="89"/>
  <c r="F1312" i="89"/>
  <c r="G1312" i="89" s="1"/>
  <c r="F252" i="87"/>
  <c r="G252" i="87" s="1"/>
  <c r="F1275" i="87"/>
  <c r="G1275" i="87" s="1"/>
  <c r="F1290" i="87"/>
  <c r="G1290" i="87" s="1"/>
  <c r="F1269" i="87"/>
  <c r="G1269" i="87" s="1"/>
  <c r="E1276" i="87"/>
  <c r="E1282" i="87" s="1"/>
  <c r="E1287" i="87" s="1"/>
  <c r="E1291" i="87" s="1"/>
  <c r="F1129" i="89"/>
  <c r="G1129" i="89" s="1"/>
  <c r="F902" i="91"/>
  <c r="G902" i="91" s="1"/>
  <c r="F1195" i="91"/>
  <c r="G1195" i="91" s="1"/>
  <c r="F318" i="89"/>
  <c r="G318" i="89" s="1"/>
  <c r="F326" i="89"/>
  <c r="G326" i="89" s="1"/>
  <c r="D618" i="90"/>
  <c r="F618" i="90" s="1"/>
  <c r="G618" i="90" s="1"/>
  <c r="F398" i="90"/>
  <c r="G398" i="90" s="1"/>
  <c r="F983" i="96"/>
  <c r="G983" i="96" s="1"/>
  <c r="F171" i="100"/>
  <c r="G171" i="100" s="1"/>
  <c r="F975" i="100"/>
  <c r="G975" i="100" s="1"/>
  <c r="D618" i="103"/>
  <c r="F618" i="103" s="1"/>
  <c r="G618" i="103" s="1"/>
  <c r="F975" i="103"/>
  <c r="G975" i="103" s="1"/>
  <c r="F691" i="103"/>
  <c r="G691" i="103" s="1"/>
  <c r="F537" i="107"/>
  <c r="G537" i="107" s="1"/>
  <c r="E472" i="107"/>
  <c r="E478" i="107" s="1"/>
  <c r="E483" i="107" s="1"/>
  <c r="E487" i="107" s="1"/>
  <c r="F975" i="98"/>
  <c r="G975" i="98" s="1"/>
  <c r="D983" i="98"/>
  <c r="D1275" i="98"/>
  <c r="F1275" i="98" s="1"/>
  <c r="G1275" i="98" s="1"/>
  <c r="F1269" i="98"/>
  <c r="G1269" i="98" s="1"/>
  <c r="F318" i="96"/>
  <c r="G318" i="96" s="1"/>
  <c r="D326" i="96"/>
  <c r="E1275" i="103"/>
  <c r="F1275" i="103" s="1"/>
  <c r="G1275" i="103" s="1"/>
  <c r="F1269" i="103"/>
  <c r="G1269" i="103" s="1"/>
  <c r="F1312" i="98"/>
  <c r="G1312" i="98" s="1"/>
  <c r="D105" i="103"/>
  <c r="F97" i="103"/>
  <c r="G97" i="103" s="1"/>
  <c r="F245" i="103"/>
  <c r="G245" i="103" s="1"/>
  <c r="D253" i="103"/>
  <c r="F399" i="89"/>
  <c r="G399" i="89" s="1"/>
  <c r="F617" i="96"/>
  <c r="G617" i="96" s="1"/>
  <c r="D399" i="96"/>
  <c r="D405" i="96" s="1"/>
  <c r="F1048" i="105"/>
  <c r="G1048" i="105" s="1"/>
  <c r="D1056" i="105"/>
  <c r="D764" i="103"/>
  <c r="F756" i="103"/>
  <c r="G756" i="103" s="1"/>
  <c r="D1275" i="100"/>
  <c r="F1275" i="100" s="1"/>
  <c r="G1275" i="100" s="1"/>
  <c r="F1269" i="100"/>
  <c r="G1269" i="100" s="1"/>
  <c r="F610" i="96"/>
  <c r="G610" i="96" s="1"/>
  <c r="D618" i="96"/>
  <c r="F610" i="98"/>
  <c r="G610" i="98" s="1"/>
  <c r="D618" i="98"/>
  <c r="D1275" i="91"/>
  <c r="F1275" i="91" s="1"/>
  <c r="G1275" i="91" s="1"/>
  <c r="F1269" i="91"/>
  <c r="G1269" i="91" s="1"/>
  <c r="D253" i="96"/>
  <c r="E326" i="91"/>
  <c r="E332" i="91" s="1"/>
  <c r="E337" i="91" s="1"/>
  <c r="E341" i="91" s="1"/>
  <c r="F245" i="89"/>
  <c r="G245" i="89" s="1"/>
  <c r="D253" i="89"/>
  <c r="E1203" i="89"/>
  <c r="E1209" i="89" s="1"/>
  <c r="E1214" i="89" s="1"/>
  <c r="E1218" i="89" s="1"/>
  <c r="F1056" i="96"/>
  <c r="G1056" i="96" s="1"/>
  <c r="D618" i="100"/>
  <c r="D624" i="100" s="1"/>
  <c r="F97" i="100"/>
  <c r="G97" i="100" s="1"/>
  <c r="F756" i="100"/>
  <c r="G756" i="100" s="1"/>
  <c r="F683" i="100"/>
  <c r="G683" i="100" s="1"/>
  <c r="F178" i="87"/>
  <c r="G178" i="87" s="1"/>
  <c r="F464" i="89"/>
  <c r="G464" i="89" s="1"/>
  <c r="F1195" i="89"/>
  <c r="G1195" i="89" s="1"/>
  <c r="F545" i="89"/>
  <c r="G545" i="89" s="1"/>
  <c r="F1055" i="90"/>
  <c r="G1055" i="90" s="1"/>
  <c r="F318" i="91"/>
  <c r="G318" i="91" s="1"/>
  <c r="F690" i="96"/>
  <c r="G690" i="96" s="1"/>
  <c r="F829" i="96"/>
  <c r="G829" i="96" s="1"/>
  <c r="D179" i="98"/>
  <c r="D185" i="98" s="1"/>
  <c r="F1195" i="98"/>
  <c r="G1195" i="98" s="1"/>
  <c r="F171" i="103"/>
  <c r="G171" i="103" s="1"/>
  <c r="F610" i="107"/>
  <c r="G610" i="107" s="1"/>
  <c r="E30" i="100"/>
  <c r="E36" i="100" s="1"/>
  <c r="E41" i="100" s="1"/>
  <c r="E45" i="100" s="1"/>
  <c r="E399" i="100"/>
  <c r="E405" i="100" s="1"/>
  <c r="E410" i="100" s="1"/>
  <c r="E414" i="100" s="1"/>
  <c r="F537" i="98"/>
  <c r="G537" i="98" s="1"/>
  <c r="D545" i="98"/>
  <c r="D326" i="98"/>
  <c r="F318" i="98"/>
  <c r="G318" i="98" s="1"/>
  <c r="D30" i="89"/>
  <c r="E545" i="100"/>
  <c r="E551" i="100" s="1"/>
  <c r="E556" i="100" s="1"/>
  <c r="E560" i="100" s="1"/>
  <c r="D472" i="98"/>
  <c r="D179" i="89"/>
  <c r="E1203" i="96"/>
  <c r="D105" i="90"/>
  <c r="E472" i="85"/>
  <c r="E478" i="85" s="1"/>
  <c r="E483" i="85" s="1"/>
  <c r="E487" i="85" s="1"/>
  <c r="E691" i="84"/>
  <c r="E697" i="84" s="1"/>
  <c r="E702" i="84" s="1"/>
  <c r="E706" i="84" s="1"/>
  <c r="D551" i="107"/>
  <c r="F545" i="107"/>
  <c r="G545" i="107" s="1"/>
  <c r="D36" i="107"/>
  <c r="F30" i="107"/>
  <c r="G30" i="107" s="1"/>
  <c r="D405" i="107"/>
  <c r="F399" i="107"/>
  <c r="G399" i="107" s="1"/>
  <c r="D1268" i="107"/>
  <c r="F1260" i="107"/>
  <c r="G1260" i="107" s="1"/>
  <c r="D843" i="107"/>
  <c r="F837" i="107"/>
  <c r="G837" i="107" s="1"/>
  <c r="D259" i="107"/>
  <c r="F253" i="107"/>
  <c r="G253" i="107" s="1"/>
  <c r="D697" i="107"/>
  <c r="F691" i="107"/>
  <c r="G691" i="107" s="1"/>
  <c r="D624" i="107"/>
  <c r="F618" i="107"/>
  <c r="G618" i="107" s="1"/>
  <c r="D111" i="107"/>
  <c r="F105" i="107"/>
  <c r="G105" i="107" s="1"/>
  <c r="D770" i="107"/>
  <c r="F764" i="107"/>
  <c r="G764" i="107" s="1"/>
  <c r="D185" i="107"/>
  <c r="F179" i="107"/>
  <c r="G179" i="107" s="1"/>
  <c r="D1135" i="107"/>
  <c r="F1129" i="107"/>
  <c r="G1129" i="107" s="1"/>
  <c r="D989" i="107"/>
  <c r="F983" i="107"/>
  <c r="G983" i="107" s="1"/>
  <c r="D916" i="107"/>
  <c r="F910" i="107"/>
  <c r="G910" i="107" s="1"/>
  <c r="D332" i="107"/>
  <c r="F326" i="107"/>
  <c r="G326" i="107" s="1"/>
  <c r="D478" i="107"/>
  <c r="F472" i="107"/>
  <c r="G472" i="107" s="1"/>
  <c r="D1209" i="107"/>
  <c r="F1203" i="107"/>
  <c r="G1203" i="107" s="1"/>
  <c r="D1062" i="107"/>
  <c r="F1056" i="107"/>
  <c r="G1056" i="107" s="1"/>
  <c r="D545" i="105"/>
  <c r="F537" i="105"/>
  <c r="G537" i="105" s="1"/>
  <c r="D1209" i="105"/>
  <c r="F1203" i="105"/>
  <c r="G1203" i="105" s="1"/>
  <c r="D1268" i="105"/>
  <c r="F1260" i="105"/>
  <c r="G1260" i="105" s="1"/>
  <c r="D105" i="105"/>
  <c r="F97" i="105"/>
  <c r="G97" i="105" s="1"/>
  <c r="D399" i="105"/>
  <c r="F391" i="105"/>
  <c r="G391" i="105" s="1"/>
  <c r="D1140" i="105"/>
  <c r="F1135" i="105"/>
  <c r="G1135" i="105" s="1"/>
  <c r="D472" i="105"/>
  <c r="F464" i="105"/>
  <c r="G464" i="105" s="1"/>
  <c r="F764" i="105"/>
  <c r="G764" i="105" s="1"/>
  <c r="D770" i="105"/>
  <c r="D179" i="105"/>
  <c r="F171" i="105"/>
  <c r="G171" i="105" s="1"/>
  <c r="D916" i="105"/>
  <c r="F910" i="105"/>
  <c r="G910" i="105" s="1"/>
  <c r="D837" i="105"/>
  <c r="D989" i="105"/>
  <c r="F983" i="105"/>
  <c r="G983" i="105" s="1"/>
  <c r="D30" i="105"/>
  <c r="F22" i="105"/>
  <c r="G22" i="105" s="1"/>
  <c r="D326" i="105"/>
  <c r="F318" i="105"/>
  <c r="G318" i="105" s="1"/>
  <c r="E1275" i="105"/>
  <c r="F1269" i="105"/>
  <c r="G1269" i="105" s="1"/>
  <c r="D253" i="105"/>
  <c r="F245" i="105"/>
  <c r="G245" i="105" s="1"/>
  <c r="D618" i="105"/>
  <c r="F610" i="105"/>
  <c r="G610" i="105" s="1"/>
  <c r="D697" i="105"/>
  <c r="F691" i="105"/>
  <c r="G691" i="105" s="1"/>
  <c r="D1135" i="103"/>
  <c r="F1129" i="103"/>
  <c r="G1129" i="103" s="1"/>
  <c r="D332" i="103"/>
  <c r="D1062" i="103"/>
  <c r="F1056" i="103"/>
  <c r="G1056" i="103" s="1"/>
  <c r="D916" i="103"/>
  <c r="F910" i="103"/>
  <c r="G910" i="103" s="1"/>
  <c r="D190" i="103"/>
  <c r="F185" i="103"/>
  <c r="G185" i="103" s="1"/>
  <c r="D405" i="103"/>
  <c r="F399" i="103"/>
  <c r="G399" i="103" s="1"/>
  <c r="D989" i="103"/>
  <c r="F983" i="103"/>
  <c r="G983" i="103" s="1"/>
  <c r="D702" i="103"/>
  <c r="F697" i="103"/>
  <c r="G697" i="103" s="1"/>
  <c r="D41" i="103"/>
  <c r="F36" i="103"/>
  <c r="G36" i="103" s="1"/>
  <c r="D624" i="103"/>
  <c r="D1268" i="103"/>
  <c r="F1260" i="103"/>
  <c r="G1260" i="103" s="1"/>
  <c r="D1209" i="100"/>
  <c r="F1203" i="100"/>
  <c r="G1203" i="100" s="1"/>
  <c r="D916" i="100"/>
  <c r="F910" i="100"/>
  <c r="G910" i="100" s="1"/>
  <c r="D478" i="100"/>
  <c r="F472" i="100"/>
  <c r="G472" i="100" s="1"/>
  <c r="D1062" i="100"/>
  <c r="F1056" i="100"/>
  <c r="G1056" i="100" s="1"/>
  <c r="D843" i="100"/>
  <c r="F837" i="100"/>
  <c r="G837" i="100" s="1"/>
  <c r="D111" i="100"/>
  <c r="F105" i="100"/>
  <c r="G105" i="100" s="1"/>
  <c r="D770" i="100"/>
  <c r="F764" i="100"/>
  <c r="G764" i="100" s="1"/>
  <c r="D185" i="100"/>
  <c r="F179" i="100"/>
  <c r="G179" i="100" s="1"/>
  <c r="D989" i="100"/>
  <c r="F983" i="100"/>
  <c r="G983" i="100" s="1"/>
  <c r="D551" i="100"/>
  <c r="F545" i="100"/>
  <c r="G545" i="100" s="1"/>
  <c r="D697" i="100"/>
  <c r="F691" i="100"/>
  <c r="G691" i="100" s="1"/>
  <c r="D36" i="100"/>
  <c r="F618" i="100"/>
  <c r="G618" i="100" s="1"/>
  <c r="D259" i="100"/>
  <c r="F253" i="100"/>
  <c r="G253" i="100" s="1"/>
  <c r="D1268" i="100"/>
  <c r="F1260" i="100"/>
  <c r="G1260" i="100" s="1"/>
  <c r="D332" i="100"/>
  <c r="F326" i="100"/>
  <c r="G326" i="100" s="1"/>
  <c r="D1135" i="100"/>
  <c r="D405" i="100"/>
  <c r="D30" i="98"/>
  <c r="F22" i="98"/>
  <c r="G22" i="98" s="1"/>
  <c r="D264" i="98"/>
  <c r="F259" i="98"/>
  <c r="G259" i="98" s="1"/>
  <c r="D1268" i="98"/>
  <c r="F1260" i="98"/>
  <c r="G1260" i="98" s="1"/>
  <c r="D1067" i="98"/>
  <c r="F1062" i="98"/>
  <c r="G1062" i="98" s="1"/>
  <c r="D921" i="98"/>
  <c r="F916" i="98"/>
  <c r="G916" i="98" s="1"/>
  <c r="D702" i="98"/>
  <c r="F1209" i="98"/>
  <c r="G1209" i="98" s="1"/>
  <c r="D1135" i="98"/>
  <c r="F1129" i="98"/>
  <c r="G1129" i="98" s="1"/>
  <c r="D405" i="98"/>
  <c r="F399" i="98"/>
  <c r="G399" i="98" s="1"/>
  <c r="D105" i="98"/>
  <c r="F97" i="98"/>
  <c r="G97" i="98" s="1"/>
  <c r="D848" i="98"/>
  <c r="F843" i="98"/>
  <c r="G843" i="98" s="1"/>
  <c r="D483" i="96"/>
  <c r="F478" i="96"/>
  <c r="G478" i="96" s="1"/>
  <c r="D1140" i="96"/>
  <c r="F1135" i="96"/>
  <c r="G1135" i="96" s="1"/>
  <c r="D556" i="96"/>
  <c r="D702" i="96"/>
  <c r="F697" i="96"/>
  <c r="G697" i="96" s="1"/>
  <c r="D105" i="96"/>
  <c r="F97" i="96"/>
  <c r="G97" i="96" s="1"/>
  <c r="D1268" i="96"/>
  <c r="F1260" i="96"/>
  <c r="G1260" i="96" s="1"/>
  <c r="D1214" i="96"/>
  <c r="D775" i="96"/>
  <c r="F770" i="96"/>
  <c r="G770" i="96" s="1"/>
  <c r="D30" i="96"/>
  <c r="D179" i="96"/>
  <c r="F171" i="96"/>
  <c r="G171" i="96" s="1"/>
  <c r="D1067" i="96"/>
  <c r="F1062" i="96"/>
  <c r="G1062" i="96" s="1"/>
  <c r="D994" i="96"/>
  <c r="F989" i="96"/>
  <c r="G989" i="96" s="1"/>
  <c r="F910" i="91"/>
  <c r="G910" i="91" s="1"/>
  <c r="D1209" i="91"/>
  <c r="F1203" i="91"/>
  <c r="G1203" i="91" s="1"/>
  <c r="D332" i="91"/>
  <c r="F326" i="91"/>
  <c r="G326" i="91" s="1"/>
  <c r="D843" i="91"/>
  <c r="F837" i="91"/>
  <c r="G837" i="91" s="1"/>
  <c r="F983" i="91"/>
  <c r="G983" i="91" s="1"/>
  <c r="D478" i="91"/>
  <c r="F472" i="91"/>
  <c r="G472" i="91" s="1"/>
  <c r="D624" i="91"/>
  <c r="F618" i="91"/>
  <c r="G618" i="91" s="1"/>
  <c r="D1062" i="91"/>
  <c r="F1056" i="91"/>
  <c r="G1056" i="91" s="1"/>
  <c r="D770" i="91"/>
  <c r="F764" i="91"/>
  <c r="G764" i="91" s="1"/>
  <c r="D1135" i="91"/>
  <c r="F1129" i="91"/>
  <c r="G1129" i="91" s="1"/>
  <c r="D697" i="91"/>
  <c r="F691" i="91"/>
  <c r="G691" i="91" s="1"/>
  <c r="D185" i="91"/>
  <c r="F179" i="91"/>
  <c r="G179" i="91" s="1"/>
  <c r="D551" i="91"/>
  <c r="F545" i="91"/>
  <c r="G545" i="91" s="1"/>
  <c r="D1268" i="91"/>
  <c r="F1260" i="91"/>
  <c r="G1260" i="91" s="1"/>
  <c r="D259" i="91"/>
  <c r="F253" i="91"/>
  <c r="G253" i="91" s="1"/>
  <c r="D405" i="91"/>
  <c r="D36" i="91"/>
  <c r="F30" i="91"/>
  <c r="G30" i="91" s="1"/>
  <c r="D1062" i="90"/>
  <c r="F1056" i="90"/>
  <c r="G1056" i="90" s="1"/>
  <c r="D1268" i="90"/>
  <c r="F1260" i="90"/>
  <c r="G1260" i="90" s="1"/>
  <c r="D1209" i="90"/>
  <c r="F1203" i="90"/>
  <c r="G1203" i="90" s="1"/>
  <c r="D624" i="90"/>
  <c r="D916" i="90"/>
  <c r="F910" i="90"/>
  <c r="G910" i="90" s="1"/>
  <c r="D405" i="90"/>
  <c r="F399" i="90"/>
  <c r="G399" i="90" s="1"/>
  <c r="D989" i="90"/>
  <c r="F983" i="90"/>
  <c r="G983" i="90" s="1"/>
  <c r="D1135" i="90"/>
  <c r="F1129" i="90"/>
  <c r="G1129" i="90" s="1"/>
  <c r="D41" i="90"/>
  <c r="F36" i="90"/>
  <c r="G36" i="90" s="1"/>
  <c r="D770" i="90"/>
  <c r="F764" i="90"/>
  <c r="G764" i="90" s="1"/>
  <c r="D185" i="90"/>
  <c r="F179" i="90"/>
  <c r="G179" i="90" s="1"/>
  <c r="D551" i="90"/>
  <c r="F545" i="90"/>
  <c r="G545" i="90" s="1"/>
  <c r="D259" i="90"/>
  <c r="F253" i="90"/>
  <c r="G253" i="90" s="1"/>
  <c r="D332" i="90"/>
  <c r="F326" i="90"/>
  <c r="G326" i="90" s="1"/>
  <c r="D478" i="90"/>
  <c r="F472" i="90"/>
  <c r="G472" i="90" s="1"/>
  <c r="D843" i="90"/>
  <c r="F837" i="90"/>
  <c r="G837" i="90" s="1"/>
  <c r="D764" i="89"/>
  <c r="F756" i="89"/>
  <c r="G756" i="89" s="1"/>
  <c r="F691" i="89"/>
  <c r="G691" i="89" s="1"/>
  <c r="D697" i="89"/>
  <c r="D994" i="89"/>
  <c r="F989" i="89"/>
  <c r="G989" i="89" s="1"/>
  <c r="D1209" i="89"/>
  <c r="D921" i="89"/>
  <c r="D483" i="89"/>
  <c r="F478" i="89"/>
  <c r="G478" i="89" s="1"/>
  <c r="D116" i="89"/>
  <c r="F111" i="89"/>
  <c r="G111" i="89" s="1"/>
  <c r="D410" i="89"/>
  <c r="F405" i="89"/>
  <c r="G405" i="89" s="1"/>
  <c r="F1269" i="89"/>
  <c r="G1269" i="89" s="1"/>
  <c r="E1275" i="89"/>
  <c r="D837" i="89"/>
  <c r="F829" i="89"/>
  <c r="G829" i="89" s="1"/>
  <c r="D1140" i="89"/>
  <c r="F1135" i="89"/>
  <c r="G1135" i="89" s="1"/>
  <c r="D1268" i="89"/>
  <c r="F1260" i="89"/>
  <c r="G1260" i="89" s="1"/>
  <c r="D337" i="89"/>
  <c r="F332" i="89"/>
  <c r="G332" i="89" s="1"/>
  <c r="D629" i="89"/>
  <c r="F624" i="89"/>
  <c r="G624" i="89" s="1"/>
  <c r="D1062" i="89"/>
  <c r="F1056" i="89"/>
  <c r="G1056" i="89" s="1"/>
  <c r="D556" i="89"/>
  <c r="F551" i="89"/>
  <c r="G551" i="89" s="1"/>
  <c r="E910" i="89"/>
  <c r="D697" i="87"/>
  <c r="F691" i="87"/>
  <c r="G691" i="87" s="1"/>
  <c r="D916" i="87"/>
  <c r="F910" i="87"/>
  <c r="G910" i="87" s="1"/>
  <c r="D1209" i="87"/>
  <c r="F1203" i="87"/>
  <c r="G1203" i="87" s="1"/>
  <c r="D989" i="87"/>
  <c r="F983" i="87"/>
  <c r="G983" i="87" s="1"/>
  <c r="D405" i="87"/>
  <c r="F399" i="87"/>
  <c r="G399" i="87" s="1"/>
  <c r="D1135" i="87"/>
  <c r="F1129" i="87"/>
  <c r="G1129" i="87" s="1"/>
  <c r="D259" i="87"/>
  <c r="F253" i="87"/>
  <c r="G253" i="87" s="1"/>
  <c r="F1260" i="87"/>
  <c r="G1260" i="87" s="1"/>
  <c r="F104" i="87"/>
  <c r="G104" i="87" s="1"/>
  <c r="E30" i="87"/>
  <c r="E36" i="87" s="1"/>
  <c r="E41" i="87" s="1"/>
  <c r="E45" i="87" s="1"/>
  <c r="D111" i="87"/>
  <c r="F105" i="87"/>
  <c r="G105" i="87" s="1"/>
  <c r="D770" i="87"/>
  <c r="F764" i="87"/>
  <c r="G764" i="87" s="1"/>
  <c r="D185" i="87"/>
  <c r="F179" i="87"/>
  <c r="G179" i="87" s="1"/>
  <c r="D332" i="87"/>
  <c r="F326" i="87"/>
  <c r="G326" i="87" s="1"/>
  <c r="D843" i="87"/>
  <c r="F837" i="87"/>
  <c r="G837" i="87" s="1"/>
  <c r="D1276" i="87"/>
  <c r="F1268" i="87"/>
  <c r="G1268" i="87" s="1"/>
  <c r="D1062" i="87"/>
  <c r="F1056" i="87"/>
  <c r="G1056" i="87" s="1"/>
  <c r="D478" i="87"/>
  <c r="F472" i="87"/>
  <c r="G472" i="87" s="1"/>
  <c r="D624" i="87"/>
  <c r="F618" i="87"/>
  <c r="G618" i="87" s="1"/>
  <c r="D36" i="87"/>
  <c r="F30" i="87"/>
  <c r="G30" i="87" s="1"/>
  <c r="D551" i="87"/>
  <c r="F545" i="87"/>
  <c r="G545" i="87" s="1"/>
  <c r="D1203" i="84"/>
  <c r="F1195" i="84"/>
  <c r="G1195" i="84" s="1"/>
  <c r="D1203" i="85"/>
  <c r="F1195" i="85"/>
  <c r="G1195" i="85" s="1"/>
  <c r="D1129" i="84"/>
  <c r="F1121" i="84"/>
  <c r="G1121" i="84" s="1"/>
  <c r="D1129" i="85"/>
  <c r="F1121" i="85"/>
  <c r="G1121" i="85" s="1"/>
  <c r="D1056" i="85"/>
  <c r="F1048" i="85"/>
  <c r="G1048" i="85" s="1"/>
  <c r="D1056" i="84"/>
  <c r="F1048" i="84"/>
  <c r="G1048" i="84" s="1"/>
  <c r="D983" i="85"/>
  <c r="F975" i="85"/>
  <c r="G975" i="85" s="1"/>
  <c r="D983" i="84"/>
  <c r="F975" i="84"/>
  <c r="G975" i="84" s="1"/>
  <c r="D910" i="84"/>
  <c r="F902" i="84"/>
  <c r="G902" i="84" s="1"/>
  <c r="D910" i="85"/>
  <c r="F902" i="85"/>
  <c r="G902" i="85" s="1"/>
  <c r="D843" i="84"/>
  <c r="F837" i="84"/>
  <c r="G837" i="84" s="1"/>
  <c r="D843" i="85"/>
  <c r="F837" i="85"/>
  <c r="G837" i="85" s="1"/>
  <c r="D764" i="85"/>
  <c r="F756" i="85"/>
  <c r="G756" i="85" s="1"/>
  <c r="D764" i="84"/>
  <c r="F756" i="84"/>
  <c r="G756" i="84" s="1"/>
  <c r="D697" i="85"/>
  <c r="D697" i="84"/>
  <c r="F691" i="84"/>
  <c r="G691" i="84" s="1"/>
  <c r="E691" i="85"/>
  <c r="E697" i="85" s="1"/>
  <c r="E702" i="85" s="1"/>
  <c r="E706" i="85" s="1"/>
  <c r="F683" i="84"/>
  <c r="G683" i="84" s="1"/>
  <c r="D618" i="85"/>
  <c r="F610" i="85"/>
  <c r="G610" i="85" s="1"/>
  <c r="D618" i="84"/>
  <c r="F610" i="84"/>
  <c r="G610" i="84" s="1"/>
  <c r="D545" i="85"/>
  <c r="F537" i="85"/>
  <c r="G537" i="85" s="1"/>
  <c r="D545" i="84"/>
  <c r="F537" i="84"/>
  <c r="G537" i="84" s="1"/>
  <c r="D478" i="85"/>
  <c r="D478" i="84"/>
  <c r="F472" i="84"/>
  <c r="G472" i="84" s="1"/>
  <c r="F464" i="84"/>
  <c r="G464" i="84" s="1"/>
  <c r="D399" i="84"/>
  <c r="F391" i="84"/>
  <c r="G391" i="84" s="1"/>
  <c r="D399" i="85"/>
  <c r="F391" i="85"/>
  <c r="G391" i="85" s="1"/>
  <c r="D326" i="84"/>
  <c r="F318" i="84"/>
  <c r="G318" i="84" s="1"/>
  <c r="D326" i="85"/>
  <c r="F318" i="85"/>
  <c r="G318" i="85" s="1"/>
  <c r="D253" i="84"/>
  <c r="F245" i="84"/>
  <c r="G245" i="84" s="1"/>
  <c r="D253" i="85"/>
  <c r="F245" i="85"/>
  <c r="G245" i="85" s="1"/>
  <c r="D179" i="84"/>
  <c r="F171" i="84"/>
  <c r="G171" i="84" s="1"/>
  <c r="D179" i="85"/>
  <c r="F171" i="85"/>
  <c r="G171" i="85" s="1"/>
  <c r="D105" i="85"/>
  <c r="F97" i="85"/>
  <c r="G97" i="85" s="1"/>
  <c r="D105" i="84"/>
  <c r="F97" i="84"/>
  <c r="G97" i="84" s="1"/>
  <c r="T147" i="87"/>
  <c r="U147" i="87" s="1"/>
  <c r="T146" i="87"/>
  <c r="U146" i="87" s="1"/>
  <c r="T145" i="87"/>
  <c r="U145" i="87" s="1"/>
  <c r="T144" i="87"/>
  <c r="U144" i="87" s="1"/>
  <c r="S141" i="87"/>
  <c r="R141" i="87"/>
  <c r="T139" i="87"/>
  <c r="U139" i="87" s="1"/>
  <c r="T137" i="87"/>
  <c r="U137" i="87" s="1"/>
  <c r="T136" i="87"/>
  <c r="U136" i="87" s="1"/>
  <c r="T135" i="87"/>
  <c r="U135" i="87" s="1"/>
  <c r="S131" i="87"/>
  <c r="R131" i="87"/>
  <c r="T131" i="87" s="1"/>
  <c r="U131" i="87" s="1"/>
  <c r="T129" i="87"/>
  <c r="U129" i="87" s="1"/>
  <c r="T128" i="87"/>
  <c r="U128" i="87" s="1"/>
  <c r="T124" i="87"/>
  <c r="U124" i="87" s="1"/>
  <c r="S119" i="87"/>
  <c r="T119" i="87" s="1"/>
  <c r="U119" i="87" s="1"/>
  <c r="R119" i="87"/>
  <c r="T118" i="87"/>
  <c r="U118" i="87" s="1"/>
  <c r="T117" i="87"/>
  <c r="U117" i="87" s="1"/>
  <c r="T115" i="87"/>
  <c r="U115" i="87" s="1"/>
  <c r="T114" i="87"/>
  <c r="U114" i="87" s="1"/>
  <c r="T113" i="87"/>
  <c r="U113" i="87" s="1"/>
  <c r="T112" i="87"/>
  <c r="U112" i="87" s="1"/>
  <c r="T110" i="87"/>
  <c r="U110" i="87" s="1"/>
  <c r="T108" i="87"/>
  <c r="U108" i="87" s="1"/>
  <c r="T106" i="87"/>
  <c r="U106" i="87" s="1"/>
  <c r="T103" i="87"/>
  <c r="U103" i="87" s="1"/>
  <c r="T102" i="87"/>
  <c r="U102" i="87" s="1"/>
  <c r="T101" i="87"/>
  <c r="U101" i="87" s="1"/>
  <c r="T100" i="87"/>
  <c r="U100" i="87" s="1"/>
  <c r="T99" i="87"/>
  <c r="U99" i="87" s="1"/>
  <c r="S98" i="87"/>
  <c r="S104" i="87" s="1"/>
  <c r="R98" i="87"/>
  <c r="T98" i="87" s="1"/>
  <c r="U98" i="87" s="1"/>
  <c r="T95" i="87"/>
  <c r="U95" i="87" s="1"/>
  <c r="T92" i="87"/>
  <c r="U92" i="87" s="1"/>
  <c r="S89" i="87"/>
  <c r="S97" i="87" s="1"/>
  <c r="S105" i="87" s="1"/>
  <c r="S111" i="87" s="1"/>
  <c r="S116" i="87" s="1"/>
  <c r="R89" i="87"/>
  <c r="R97" i="87" s="1"/>
  <c r="T88" i="87"/>
  <c r="U88" i="87" s="1"/>
  <c r="T87" i="87"/>
  <c r="U87" i="87" s="1"/>
  <c r="T86" i="87"/>
  <c r="U86" i="87" s="1"/>
  <c r="T85" i="87"/>
  <c r="U85" i="87" s="1"/>
  <c r="T84" i="87"/>
  <c r="U84" i="87" s="1"/>
  <c r="T82" i="87"/>
  <c r="U82" i="87" s="1"/>
  <c r="T81" i="87"/>
  <c r="U81" i="87" s="1"/>
  <c r="T80" i="87"/>
  <c r="U80" i="87" s="1"/>
  <c r="T79" i="87"/>
  <c r="U79" i="87" s="1"/>
  <c r="D843" i="103" l="1"/>
  <c r="F837" i="103"/>
  <c r="G837" i="103" s="1"/>
  <c r="F551" i="103"/>
  <c r="G551" i="103" s="1"/>
  <c r="F545" i="103"/>
  <c r="G545" i="103" s="1"/>
  <c r="F472" i="103"/>
  <c r="G472" i="103" s="1"/>
  <c r="E1276" i="103"/>
  <c r="E1282" i="103" s="1"/>
  <c r="E1287" i="103" s="1"/>
  <c r="E1291" i="103" s="1"/>
  <c r="D775" i="98"/>
  <c r="D779" i="98" s="1"/>
  <c r="F779" i="98" s="1"/>
  <c r="G779" i="98" s="1"/>
  <c r="F764" i="98"/>
  <c r="G764" i="98" s="1"/>
  <c r="F697" i="98"/>
  <c r="G697" i="98" s="1"/>
  <c r="F179" i="98"/>
  <c r="G179" i="98" s="1"/>
  <c r="F910" i="96"/>
  <c r="G910" i="96" s="1"/>
  <c r="F843" i="96"/>
  <c r="G843" i="96" s="1"/>
  <c r="F837" i="96"/>
  <c r="G837" i="96" s="1"/>
  <c r="F545" i="96"/>
  <c r="G545" i="96" s="1"/>
  <c r="F551" i="96"/>
  <c r="G551" i="96" s="1"/>
  <c r="F105" i="91"/>
  <c r="G105" i="91" s="1"/>
  <c r="F1203" i="89"/>
  <c r="G1203" i="89" s="1"/>
  <c r="F618" i="89"/>
  <c r="G618" i="89" s="1"/>
  <c r="R104" i="87"/>
  <c r="T104" i="87" s="1"/>
  <c r="U104" i="87" s="1"/>
  <c r="S120" i="87"/>
  <c r="T141" i="87"/>
  <c r="U141" i="87" s="1"/>
  <c r="F399" i="96"/>
  <c r="G399" i="96" s="1"/>
  <c r="F105" i="90"/>
  <c r="G105" i="90" s="1"/>
  <c r="D111" i="90"/>
  <c r="D551" i="98"/>
  <c r="F545" i="98"/>
  <c r="G545" i="98" s="1"/>
  <c r="F618" i="98"/>
  <c r="G618" i="98" s="1"/>
  <c r="D624" i="98"/>
  <c r="D1062" i="105"/>
  <c r="F1056" i="105"/>
  <c r="G1056" i="105" s="1"/>
  <c r="D111" i="103"/>
  <c r="F105" i="103"/>
  <c r="G105" i="103" s="1"/>
  <c r="D332" i="96"/>
  <c r="F326" i="96"/>
  <c r="G326" i="96" s="1"/>
  <c r="D989" i="98"/>
  <c r="F983" i="98"/>
  <c r="G983" i="98" s="1"/>
  <c r="D185" i="89"/>
  <c r="F179" i="89"/>
  <c r="G179" i="89" s="1"/>
  <c r="D259" i="89"/>
  <c r="F253" i="89"/>
  <c r="G253" i="89" s="1"/>
  <c r="D624" i="96"/>
  <c r="F618" i="96"/>
  <c r="G618" i="96" s="1"/>
  <c r="T89" i="87"/>
  <c r="U89" i="87" s="1"/>
  <c r="D478" i="98"/>
  <c r="F472" i="98"/>
  <c r="G472" i="98" s="1"/>
  <c r="D332" i="98"/>
  <c r="F326" i="98"/>
  <c r="G326" i="98" s="1"/>
  <c r="D770" i="103"/>
  <c r="F764" i="103"/>
  <c r="G764" i="103" s="1"/>
  <c r="F399" i="100"/>
  <c r="G399" i="100" s="1"/>
  <c r="F30" i="100"/>
  <c r="G30" i="100" s="1"/>
  <c r="E1209" i="96"/>
  <c r="F1203" i="96"/>
  <c r="G1203" i="96" s="1"/>
  <c r="D36" i="89"/>
  <c r="F30" i="89"/>
  <c r="G30" i="89" s="1"/>
  <c r="D259" i="96"/>
  <c r="F253" i="96"/>
  <c r="G253" i="96" s="1"/>
  <c r="F253" i="103"/>
  <c r="G253" i="103" s="1"/>
  <c r="D259" i="103"/>
  <c r="F472" i="85"/>
  <c r="G472" i="85" s="1"/>
  <c r="D1214" i="107"/>
  <c r="F1209" i="107"/>
  <c r="G1209" i="107" s="1"/>
  <c r="D994" i="107"/>
  <c r="F989" i="107"/>
  <c r="G989" i="107" s="1"/>
  <c r="D116" i="107"/>
  <c r="F111" i="107"/>
  <c r="G111" i="107" s="1"/>
  <c r="D848" i="107"/>
  <c r="F843" i="107"/>
  <c r="G843" i="107" s="1"/>
  <c r="D556" i="107"/>
  <c r="F551" i="107"/>
  <c r="G551" i="107" s="1"/>
  <c r="D1067" i="107"/>
  <c r="F1062" i="107"/>
  <c r="G1062" i="107" s="1"/>
  <c r="D483" i="107"/>
  <c r="F478" i="107"/>
  <c r="G478" i="107" s="1"/>
  <c r="D921" i="107"/>
  <c r="F916" i="107"/>
  <c r="G916" i="107" s="1"/>
  <c r="D1140" i="107"/>
  <c r="F1135" i="107"/>
  <c r="G1135" i="107" s="1"/>
  <c r="D775" i="107"/>
  <c r="F770" i="107"/>
  <c r="G770" i="107" s="1"/>
  <c r="D629" i="107"/>
  <c r="F624" i="107"/>
  <c r="G624" i="107" s="1"/>
  <c r="D264" i="107"/>
  <c r="F259" i="107"/>
  <c r="G259" i="107" s="1"/>
  <c r="D1276" i="107"/>
  <c r="F1268" i="107"/>
  <c r="G1268" i="107" s="1"/>
  <c r="D41" i="107"/>
  <c r="F36" i="107"/>
  <c r="G36" i="107" s="1"/>
  <c r="D337" i="107"/>
  <c r="F332" i="107"/>
  <c r="G332" i="107" s="1"/>
  <c r="D190" i="107"/>
  <c r="F185" i="107"/>
  <c r="G185" i="107" s="1"/>
  <c r="D702" i="107"/>
  <c r="F697" i="107"/>
  <c r="G697" i="107" s="1"/>
  <c r="D410" i="107"/>
  <c r="F405" i="107"/>
  <c r="G405" i="107" s="1"/>
  <c r="D259" i="105"/>
  <c r="F253" i="105"/>
  <c r="G253" i="105" s="1"/>
  <c r="D332" i="105"/>
  <c r="F326" i="105"/>
  <c r="G326" i="105" s="1"/>
  <c r="D1144" i="105"/>
  <c r="F1144" i="105" s="1"/>
  <c r="G1144" i="105" s="1"/>
  <c r="F1140" i="105"/>
  <c r="G1140" i="105" s="1"/>
  <c r="F105" i="105"/>
  <c r="G105" i="105" s="1"/>
  <c r="D111" i="105"/>
  <c r="D843" i="105"/>
  <c r="F837" i="105"/>
  <c r="G837" i="105" s="1"/>
  <c r="D185" i="105"/>
  <c r="F179" i="105"/>
  <c r="G179" i="105" s="1"/>
  <c r="D478" i="105"/>
  <c r="F472" i="105"/>
  <c r="G472" i="105" s="1"/>
  <c r="D405" i="105"/>
  <c r="F399" i="105"/>
  <c r="G399" i="105" s="1"/>
  <c r="D1276" i="105"/>
  <c r="F1268" i="105"/>
  <c r="G1268" i="105" s="1"/>
  <c r="D551" i="105"/>
  <c r="F545" i="105"/>
  <c r="G545" i="105" s="1"/>
  <c r="D624" i="105"/>
  <c r="F618" i="105"/>
  <c r="G618" i="105" s="1"/>
  <c r="D994" i="105"/>
  <c r="F989" i="105"/>
  <c r="G989" i="105" s="1"/>
  <c r="D921" i="105"/>
  <c r="F916" i="105"/>
  <c r="G916" i="105" s="1"/>
  <c r="D1214" i="105"/>
  <c r="F1209" i="105"/>
  <c r="G1209" i="105" s="1"/>
  <c r="F697" i="105"/>
  <c r="G697" i="105" s="1"/>
  <c r="D702" i="105"/>
  <c r="E1276" i="105"/>
  <c r="E1282" i="105" s="1"/>
  <c r="E1287" i="105" s="1"/>
  <c r="E1291" i="105" s="1"/>
  <c r="F1275" i="105"/>
  <c r="G1275" i="105" s="1"/>
  <c r="D36" i="105"/>
  <c r="F30" i="105"/>
  <c r="G30" i="105" s="1"/>
  <c r="F770" i="105"/>
  <c r="G770" i="105" s="1"/>
  <c r="D775" i="105"/>
  <c r="D560" i="103"/>
  <c r="F560" i="103" s="1"/>
  <c r="G560" i="103" s="1"/>
  <c r="F556" i="103"/>
  <c r="G556" i="103" s="1"/>
  <c r="D45" i="103"/>
  <c r="F45" i="103" s="1"/>
  <c r="G45" i="103" s="1"/>
  <c r="F41" i="103"/>
  <c r="G41" i="103" s="1"/>
  <c r="D706" i="103"/>
  <c r="F706" i="103" s="1"/>
  <c r="G706" i="103" s="1"/>
  <c r="F702" i="103"/>
  <c r="G702" i="103" s="1"/>
  <c r="D994" i="103"/>
  <c r="F989" i="103"/>
  <c r="G989" i="103" s="1"/>
  <c r="D921" i="103"/>
  <c r="F916" i="103"/>
  <c r="G916" i="103" s="1"/>
  <c r="D1067" i="103"/>
  <c r="F1062" i="103"/>
  <c r="G1062" i="103" s="1"/>
  <c r="D483" i="103"/>
  <c r="F478" i="103"/>
  <c r="G478" i="103" s="1"/>
  <c r="D1140" i="103"/>
  <c r="F1135" i="103"/>
  <c r="G1135" i="103" s="1"/>
  <c r="D1276" i="103"/>
  <c r="F1268" i="103"/>
  <c r="G1268" i="103" s="1"/>
  <c r="D629" i="103"/>
  <c r="F624" i="103"/>
  <c r="G624" i="103" s="1"/>
  <c r="D410" i="103"/>
  <c r="F405" i="103"/>
  <c r="G405" i="103" s="1"/>
  <c r="D194" i="103"/>
  <c r="F194" i="103" s="1"/>
  <c r="G194" i="103" s="1"/>
  <c r="F190" i="103"/>
  <c r="G190" i="103" s="1"/>
  <c r="D337" i="103"/>
  <c r="F332" i="103"/>
  <c r="G332" i="103" s="1"/>
  <c r="D1276" i="100"/>
  <c r="F1268" i="100"/>
  <c r="G1268" i="100" s="1"/>
  <c r="D702" i="100"/>
  <c r="F697" i="100"/>
  <c r="G697" i="100" s="1"/>
  <c r="D994" i="100"/>
  <c r="F989" i="100"/>
  <c r="G989" i="100" s="1"/>
  <c r="D848" i="100"/>
  <c r="F843" i="100"/>
  <c r="G843" i="100" s="1"/>
  <c r="D1214" i="100"/>
  <c r="F1209" i="100"/>
  <c r="G1209" i="100" s="1"/>
  <c r="D410" i="100"/>
  <c r="F405" i="100"/>
  <c r="G405" i="100" s="1"/>
  <c r="D337" i="100"/>
  <c r="F332" i="100"/>
  <c r="G332" i="100" s="1"/>
  <c r="D264" i="100"/>
  <c r="F259" i="100"/>
  <c r="G259" i="100" s="1"/>
  <c r="D41" i="100"/>
  <c r="F36" i="100"/>
  <c r="G36" i="100" s="1"/>
  <c r="D556" i="100"/>
  <c r="F551" i="100"/>
  <c r="G551" i="100" s="1"/>
  <c r="D190" i="100"/>
  <c r="F185" i="100"/>
  <c r="G185" i="100" s="1"/>
  <c r="D116" i="100"/>
  <c r="F111" i="100"/>
  <c r="G111" i="100" s="1"/>
  <c r="D1067" i="100"/>
  <c r="F1062" i="100"/>
  <c r="G1062" i="100" s="1"/>
  <c r="D921" i="100"/>
  <c r="F916" i="100"/>
  <c r="G916" i="100" s="1"/>
  <c r="D1140" i="100"/>
  <c r="F1135" i="100"/>
  <c r="G1135" i="100" s="1"/>
  <c r="D629" i="100"/>
  <c r="F624" i="100"/>
  <c r="G624" i="100" s="1"/>
  <c r="D775" i="100"/>
  <c r="F770" i="100"/>
  <c r="G770" i="100" s="1"/>
  <c r="D483" i="100"/>
  <c r="F478" i="100"/>
  <c r="G478" i="100" s="1"/>
  <c r="D852" i="98"/>
  <c r="F852" i="98" s="1"/>
  <c r="G852" i="98" s="1"/>
  <c r="F848" i="98"/>
  <c r="G848" i="98" s="1"/>
  <c r="D111" i="98"/>
  <c r="F105" i="98"/>
  <c r="G105" i="98" s="1"/>
  <c r="D1140" i="98"/>
  <c r="F1135" i="98"/>
  <c r="G1135" i="98" s="1"/>
  <c r="D925" i="98"/>
  <c r="F925" i="98" s="1"/>
  <c r="G925" i="98" s="1"/>
  <c r="F921" i="98"/>
  <c r="G921" i="98" s="1"/>
  <c r="D1276" i="98"/>
  <c r="F1268" i="98"/>
  <c r="G1268" i="98" s="1"/>
  <c r="F30" i="98"/>
  <c r="G30" i="98" s="1"/>
  <c r="D36" i="98"/>
  <c r="D190" i="98"/>
  <c r="F185" i="98"/>
  <c r="G185" i="98" s="1"/>
  <c r="F775" i="98"/>
  <c r="G775" i="98" s="1"/>
  <c r="D410" i="98"/>
  <c r="F405" i="98"/>
  <c r="G405" i="98" s="1"/>
  <c r="F1218" i="98"/>
  <c r="G1218" i="98" s="1"/>
  <c r="F1214" i="98"/>
  <c r="G1214" i="98" s="1"/>
  <c r="D706" i="98"/>
  <c r="F706" i="98" s="1"/>
  <c r="G706" i="98" s="1"/>
  <c r="F702" i="98"/>
  <c r="G702" i="98" s="1"/>
  <c r="D1071" i="98"/>
  <c r="F1071" i="98" s="1"/>
  <c r="G1071" i="98" s="1"/>
  <c r="F1067" i="98"/>
  <c r="G1067" i="98" s="1"/>
  <c r="D268" i="98"/>
  <c r="F268" i="98" s="1"/>
  <c r="G268" i="98" s="1"/>
  <c r="F264" i="98"/>
  <c r="G264" i="98" s="1"/>
  <c r="D779" i="96"/>
  <c r="F779" i="96" s="1"/>
  <c r="G779" i="96" s="1"/>
  <c r="F775" i="96"/>
  <c r="G775" i="96" s="1"/>
  <c r="D852" i="96"/>
  <c r="F852" i="96" s="1"/>
  <c r="G852" i="96" s="1"/>
  <c r="F848" i="96"/>
  <c r="G848" i="96" s="1"/>
  <c r="D706" i="96"/>
  <c r="F706" i="96" s="1"/>
  <c r="G706" i="96" s="1"/>
  <c r="F702" i="96"/>
  <c r="G702" i="96" s="1"/>
  <c r="D560" i="96"/>
  <c r="F560" i="96" s="1"/>
  <c r="G560" i="96" s="1"/>
  <c r="F556" i="96"/>
  <c r="G556" i="96" s="1"/>
  <c r="D487" i="96"/>
  <c r="F487" i="96" s="1"/>
  <c r="G487" i="96" s="1"/>
  <c r="F483" i="96"/>
  <c r="G483" i="96" s="1"/>
  <c r="D998" i="96"/>
  <c r="F998" i="96" s="1"/>
  <c r="G998" i="96" s="1"/>
  <c r="F994" i="96"/>
  <c r="G994" i="96" s="1"/>
  <c r="D185" i="96"/>
  <c r="F179" i="96"/>
  <c r="G179" i="96" s="1"/>
  <c r="F30" i="96"/>
  <c r="G30" i="96" s="1"/>
  <c r="D36" i="96"/>
  <c r="D1218" i="96"/>
  <c r="D1276" i="96"/>
  <c r="F1268" i="96"/>
  <c r="G1268" i="96" s="1"/>
  <c r="D111" i="96"/>
  <c r="F105" i="96"/>
  <c r="G105" i="96" s="1"/>
  <c r="D1144" i="96"/>
  <c r="F1144" i="96" s="1"/>
  <c r="G1144" i="96" s="1"/>
  <c r="F1140" i="96"/>
  <c r="G1140" i="96" s="1"/>
  <c r="D1071" i="96"/>
  <c r="F1071" i="96" s="1"/>
  <c r="G1071" i="96" s="1"/>
  <c r="F1067" i="96"/>
  <c r="G1067" i="96" s="1"/>
  <c r="D921" i="96"/>
  <c r="F916" i="96"/>
  <c r="G916" i="96" s="1"/>
  <c r="D410" i="96"/>
  <c r="F405" i="96"/>
  <c r="G405" i="96" s="1"/>
  <c r="D41" i="91"/>
  <c r="F36" i="91"/>
  <c r="G36" i="91" s="1"/>
  <c r="D264" i="91"/>
  <c r="F259" i="91"/>
  <c r="G259" i="91" s="1"/>
  <c r="D116" i="91"/>
  <c r="F111" i="91"/>
  <c r="G111" i="91" s="1"/>
  <c r="D190" i="91"/>
  <c r="F185" i="91"/>
  <c r="G185" i="91" s="1"/>
  <c r="D1140" i="91"/>
  <c r="F1135" i="91"/>
  <c r="G1135" i="91" s="1"/>
  <c r="D1067" i="91"/>
  <c r="F1062" i="91"/>
  <c r="G1062" i="91" s="1"/>
  <c r="D483" i="91"/>
  <c r="F478" i="91"/>
  <c r="G478" i="91" s="1"/>
  <c r="D848" i="91"/>
  <c r="F843" i="91"/>
  <c r="G843" i="91" s="1"/>
  <c r="D1214" i="91"/>
  <c r="F1209" i="91"/>
  <c r="G1209" i="91" s="1"/>
  <c r="D410" i="91"/>
  <c r="F405" i="91"/>
  <c r="G405" i="91" s="1"/>
  <c r="D1276" i="91"/>
  <c r="F1268" i="91"/>
  <c r="G1268" i="91" s="1"/>
  <c r="D556" i="91"/>
  <c r="F551" i="91"/>
  <c r="G551" i="91" s="1"/>
  <c r="D702" i="91"/>
  <c r="F697" i="91"/>
  <c r="G697" i="91" s="1"/>
  <c r="D775" i="91"/>
  <c r="F770" i="91"/>
  <c r="G770" i="91" s="1"/>
  <c r="D629" i="91"/>
  <c r="F624" i="91"/>
  <c r="G624" i="91" s="1"/>
  <c r="D994" i="91"/>
  <c r="F989" i="91"/>
  <c r="G989" i="91" s="1"/>
  <c r="D337" i="91"/>
  <c r="F332" i="91"/>
  <c r="G332" i="91" s="1"/>
  <c r="D921" i="91"/>
  <c r="F916" i="91"/>
  <c r="G916" i="91" s="1"/>
  <c r="D848" i="90"/>
  <c r="F843" i="90"/>
  <c r="G843" i="90" s="1"/>
  <c r="D337" i="90"/>
  <c r="F332" i="90"/>
  <c r="G332" i="90" s="1"/>
  <c r="D556" i="90"/>
  <c r="F551" i="90"/>
  <c r="G551" i="90" s="1"/>
  <c r="D775" i="90"/>
  <c r="F770" i="90"/>
  <c r="G770" i="90" s="1"/>
  <c r="D1140" i="90"/>
  <c r="F1135" i="90"/>
  <c r="G1135" i="90" s="1"/>
  <c r="D410" i="90"/>
  <c r="F405" i="90"/>
  <c r="G405" i="90" s="1"/>
  <c r="D629" i="90"/>
  <c r="F624" i="90"/>
  <c r="G624" i="90" s="1"/>
  <c r="D1276" i="90"/>
  <c r="F1268" i="90"/>
  <c r="G1268" i="90" s="1"/>
  <c r="D483" i="90"/>
  <c r="F478" i="90"/>
  <c r="G478" i="90" s="1"/>
  <c r="D264" i="90"/>
  <c r="F259" i="90"/>
  <c r="G259" i="90" s="1"/>
  <c r="D190" i="90"/>
  <c r="F185" i="90"/>
  <c r="G185" i="90" s="1"/>
  <c r="D45" i="90"/>
  <c r="F45" i="90" s="1"/>
  <c r="G45" i="90" s="1"/>
  <c r="F41" i="90"/>
  <c r="G41" i="90" s="1"/>
  <c r="D994" i="90"/>
  <c r="F989" i="90"/>
  <c r="G989" i="90" s="1"/>
  <c r="D921" i="90"/>
  <c r="F916" i="90"/>
  <c r="G916" i="90" s="1"/>
  <c r="D1214" i="90"/>
  <c r="F1209" i="90"/>
  <c r="G1209" i="90" s="1"/>
  <c r="D1067" i="90"/>
  <c r="F1062" i="90"/>
  <c r="G1062" i="90" s="1"/>
  <c r="D633" i="89"/>
  <c r="F633" i="89" s="1"/>
  <c r="G633" i="89" s="1"/>
  <c r="F629" i="89"/>
  <c r="G629" i="89" s="1"/>
  <c r="D414" i="89"/>
  <c r="F414" i="89" s="1"/>
  <c r="G414" i="89" s="1"/>
  <c r="F410" i="89"/>
  <c r="G410" i="89" s="1"/>
  <c r="D925" i="89"/>
  <c r="D998" i="89"/>
  <c r="F998" i="89" s="1"/>
  <c r="G998" i="89" s="1"/>
  <c r="F994" i="89"/>
  <c r="G994" i="89" s="1"/>
  <c r="E916" i="89"/>
  <c r="F910" i="89"/>
  <c r="G910" i="89" s="1"/>
  <c r="D1067" i="89"/>
  <c r="F1062" i="89"/>
  <c r="G1062" i="89" s="1"/>
  <c r="D1276" i="89"/>
  <c r="F1268" i="89"/>
  <c r="G1268" i="89" s="1"/>
  <c r="D1144" i="89"/>
  <c r="F1144" i="89" s="1"/>
  <c r="G1144" i="89" s="1"/>
  <c r="F1140" i="89"/>
  <c r="G1140" i="89" s="1"/>
  <c r="D120" i="89"/>
  <c r="F120" i="89" s="1"/>
  <c r="G120" i="89" s="1"/>
  <c r="F116" i="89"/>
  <c r="G116" i="89" s="1"/>
  <c r="D1214" i="89"/>
  <c r="F1209" i="89"/>
  <c r="G1209" i="89" s="1"/>
  <c r="D560" i="89"/>
  <c r="F560" i="89" s="1"/>
  <c r="G560" i="89" s="1"/>
  <c r="F556" i="89"/>
  <c r="G556" i="89" s="1"/>
  <c r="D341" i="89"/>
  <c r="F341" i="89" s="1"/>
  <c r="G341" i="89" s="1"/>
  <c r="F337" i="89"/>
  <c r="G337" i="89" s="1"/>
  <c r="D843" i="89"/>
  <c r="F837" i="89"/>
  <c r="G837" i="89" s="1"/>
  <c r="D487" i="89"/>
  <c r="F487" i="89" s="1"/>
  <c r="G487" i="89" s="1"/>
  <c r="F483" i="89"/>
  <c r="G483" i="89" s="1"/>
  <c r="D770" i="89"/>
  <c r="F764" i="89"/>
  <c r="G764" i="89" s="1"/>
  <c r="F1275" i="89"/>
  <c r="G1275" i="89" s="1"/>
  <c r="E1276" i="89"/>
  <c r="E1282" i="89" s="1"/>
  <c r="E1287" i="89" s="1"/>
  <c r="E1291" i="89" s="1"/>
  <c r="D702" i="89"/>
  <c r="F697" i="89"/>
  <c r="G697" i="89" s="1"/>
  <c r="D1140" i="87"/>
  <c r="F1135" i="87"/>
  <c r="G1135" i="87" s="1"/>
  <c r="D921" i="87"/>
  <c r="F916" i="87"/>
  <c r="G916" i="87" s="1"/>
  <c r="D41" i="87"/>
  <c r="F36" i="87"/>
  <c r="G36" i="87" s="1"/>
  <c r="D1282" i="87"/>
  <c r="F1276" i="87"/>
  <c r="G1276" i="87" s="1"/>
  <c r="D775" i="87"/>
  <c r="F770" i="87"/>
  <c r="G770" i="87" s="1"/>
  <c r="D264" i="87"/>
  <c r="F259" i="87"/>
  <c r="G259" i="87" s="1"/>
  <c r="D410" i="87"/>
  <c r="F405" i="87"/>
  <c r="G405" i="87" s="1"/>
  <c r="D1214" i="87"/>
  <c r="F1209" i="87"/>
  <c r="G1209" i="87" s="1"/>
  <c r="D702" i="87"/>
  <c r="F697" i="87"/>
  <c r="G697" i="87" s="1"/>
  <c r="D994" i="87"/>
  <c r="F989" i="87"/>
  <c r="G989" i="87" s="1"/>
  <c r="D483" i="87"/>
  <c r="F478" i="87"/>
  <c r="G478" i="87" s="1"/>
  <c r="D337" i="87"/>
  <c r="F332" i="87"/>
  <c r="G332" i="87" s="1"/>
  <c r="D556" i="87"/>
  <c r="F551" i="87"/>
  <c r="G551" i="87" s="1"/>
  <c r="D629" i="87"/>
  <c r="F624" i="87"/>
  <c r="G624" i="87" s="1"/>
  <c r="D1067" i="87"/>
  <c r="F1062" i="87"/>
  <c r="G1062" i="87" s="1"/>
  <c r="D848" i="87"/>
  <c r="F843" i="87"/>
  <c r="G843" i="87" s="1"/>
  <c r="D190" i="87"/>
  <c r="F185" i="87"/>
  <c r="G185" i="87" s="1"/>
  <c r="D116" i="87"/>
  <c r="F111" i="87"/>
  <c r="G111" i="87" s="1"/>
  <c r="D1209" i="84"/>
  <c r="F1203" i="84"/>
  <c r="G1203" i="84" s="1"/>
  <c r="D1209" i="85"/>
  <c r="F1203" i="85"/>
  <c r="G1203" i="85" s="1"/>
  <c r="D1135" i="84"/>
  <c r="F1129" i="84"/>
  <c r="G1129" i="84" s="1"/>
  <c r="F1129" i="85"/>
  <c r="G1129" i="85" s="1"/>
  <c r="D1135" i="85"/>
  <c r="D1062" i="84"/>
  <c r="F1056" i="84"/>
  <c r="G1056" i="84" s="1"/>
  <c r="F1056" i="85"/>
  <c r="G1056" i="85" s="1"/>
  <c r="D1062" i="85"/>
  <c r="D989" i="84"/>
  <c r="F983" i="84"/>
  <c r="G983" i="84" s="1"/>
  <c r="D989" i="85"/>
  <c r="F983" i="85"/>
  <c r="G983" i="85" s="1"/>
  <c r="D916" i="84"/>
  <c r="F910" i="84"/>
  <c r="G910" i="84" s="1"/>
  <c r="D916" i="85"/>
  <c r="F910" i="85"/>
  <c r="G910" i="85" s="1"/>
  <c r="D848" i="85"/>
  <c r="F843" i="85"/>
  <c r="G843" i="85" s="1"/>
  <c r="D848" i="84"/>
  <c r="F843" i="84"/>
  <c r="G843" i="84" s="1"/>
  <c r="F764" i="85"/>
  <c r="G764" i="85" s="1"/>
  <c r="D770" i="85"/>
  <c r="D770" i="84"/>
  <c r="F764" i="84"/>
  <c r="G764" i="84" s="1"/>
  <c r="F697" i="85"/>
  <c r="G697" i="85" s="1"/>
  <c r="D702" i="85"/>
  <c r="F691" i="85"/>
  <c r="G691" i="85" s="1"/>
  <c r="F697" i="84"/>
  <c r="G697" i="84" s="1"/>
  <c r="D702" i="84"/>
  <c r="D624" i="85"/>
  <c r="F618" i="85"/>
  <c r="G618" i="85" s="1"/>
  <c r="D624" i="84"/>
  <c r="F618" i="84"/>
  <c r="G618" i="84" s="1"/>
  <c r="D551" i="85"/>
  <c r="F545" i="85"/>
  <c r="G545" i="85" s="1"/>
  <c r="D551" i="84"/>
  <c r="F545" i="84"/>
  <c r="G545" i="84" s="1"/>
  <c r="F478" i="85"/>
  <c r="G478" i="85" s="1"/>
  <c r="D483" i="85"/>
  <c r="F478" i="84"/>
  <c r="G478" i="84" s="1"/>
  <c r="D483" i="84"/>
  <c r="D405" i="85"/>
  <c r="F399" i="85"/>
  <c r="G399" i="85" s="1"/>
  <c r="D405" i="84"/>
  <c r="F399" i="84"/>
  <c r="G399" i="84" s="1"/>
  <c r="F326" i="84"/>
  <c r="G326" i="84" s="1"/>
  <c r="D332" i="84"/>
  <c r="D332" i="85"/>
  <c r="F326" i="85"/>
  <c r="G326" i="85" s="1"/>
  <c r="D259" i="84"/>
  <c r="F253" i="84"/>
  <c r="G253" i="84" s="1"/>
  <c r="F253" i="85"/>
  <c r="G253" i="85" s="1"/>
  <c r="D259" i="85"/>
  <c r="D185" i="84"/>
  <c r="F179" i="84"/>
  <c r="G179" i="84" s="1"/>
  <c r="D185" i="85"/>
  <c r="F179" i="85"/>
  <c r="G179" i="85" s="1"/>
  <c r="D111" i="84"/>
  <c r="F105" i="84"/>
  <c r="G105" i="84" s="1"/>
  <c r="D111" i="85"/>
  <c r="F105" i="85"/>
  <c r="G105" i="85" s="1"/>
  <c r="R105" i="87"/>
  <c r="T97" i="87"/>
  <c r="U97" i="87" s="1"/>
  <c r="D848" i="103" l="1"/>
  <c r="F843" i="103"/>
  <c r="G843" i="103" s="1"/>
  <c r="F259" i="96"/>
  <c r="G259" i="96" s="1"/>
  <c r="D264" i="96"/>
  <c r="E1214" i="96"/>
  <c r="F1209" i="96"/>
  <c r="G1209" i="96" s="1"/>
  <c r="F770" i="103"/>
  <c r="G770" i="103" s="1"/>
  <c r="D775" i="103"/>
  <c r="F478" i="98"/>
  <c r="G478" i="98" s="1"/>
  <c r="D483" i="98"/>
  <c r="F624" i="98"/>
  <c r="G624" i="98" s="1"/>
  <c r="D629" i="98"/>
  <c r="F111" i="90"/>
  <c r="G111" i="90" s="1"/>
  <c r="D116" i="90"/>
  <c r="F259" i="89"/>
  <c r="G259" i="89" s="1"/>
  <c r="D264" i="89"/>
  <c r="F989" i="98"/>
  <c r="G989" i="98" s="1"/>
  <c r="D994" i="98"/>
  <c r="F111" i="103"/>
  <c r="G111" i="103" s="1"/>
  <c r="D116" i="103"/>
  <c r="D629" i="96"/>
  <c r="F624" i="96"/>
  <c r="G624" i="96" s="1"/>
  <c r="F185" i="89"/>
  <c r="G185" i="89" s="1"/>
  <c r="D190" i="89"/>
  <c r="D337" i="96"/>
  <c r="F332" i="96"/>
  <c r="G332" i="96" s="1"/>
  <c r="F1062" i="105"/>
  <c r="G1062" i="105" s="1"/>
  <c r="D1067" i="105"/>
  <c r="F551" i="98"/>
  <c r="G551" i="98" s="1"/>
  <c r="D556" i="98"/>
  <c r="F259" i="103"/>
  <c r="G259" i="103" s="1"/>
  <c r="D264" i="103"/>
  <c r="D41" i="89"/>
  <c r="F36" i="89"/>
  <c r="G36" i="89" s="1"/>
  <c r="F332" i="98"/>
  <c r="G332" i="98" s="1"/>
  <c r="D337" i="98"/>
  <c r="D414" i="107"/>
  <c r="F414" i="107" s="1"/>
  <c r="G414" i="107" s="1"/>
  <c r="F410" i="107"/>
  <c r="G410" i="107" s="1"/>
  <c r="D194" i="107"/>
  <c r="F194" i="107" s="1"/>
  <c r="G194" i="107" s="1"/>
  <c r="F190" i="107"/>
  <c r="G190" i="107" s="1"/>
  <c r="D45" i="107"/>
  <c r="F45" i="107" s="1"/>
  <c r="G45" i="107" s="1"/>
  <c r="F41" i="107"/>
  <c r="G41" i="107" s="1"/>
  <c r="D268" i="107"/>
  <c r="F268" i="107" s="1"/>
  <c r="G268" i="107" s="1"/>
  <c r="F264" i="107"/>
  <c r="G264" i="107" s="1"/>
  <c r="D779" i="107"/>
  <c r="F779" i="107" s="1"/>
  <c r="G779" i="107" s="1"/>
  <c r="F775" i="107"/>
  <c r="G775" i="107" s="1"/>
  <c r="D925" i="107"/>
  <c r="F925" i="107" s="1"/>
  <c r="G925" i="107" s="1"/>
  <c r="F921" i="107"/>
  <c r="G921" i="107" s="1"/>
  <c r="D1071" i="107"/>
  <c r="F1071" i="107" s="1"/>
  <c r="G1071" i="107" s="1"/>
  <c r="F1067" i="107"/>
  <c r="G1067" i="107" s="1"/>
  <c r="D852" i="107"/>
  <c r="F852" i="107" s="1"/>
  <c r="G852" i="107" s="1"/>
  <c r="F848" i="107"/>
  <c r="G848" i="107" s="1"/>
  <c r="D998" i="107"/>
  <c r="F998" i="107" s="1"/>
  <c r="G998" i="107" s="1"/>
  <c r="F994" i="107"/>
  <c r="G994" i="107" s="1"/>
  <c r="D706" i="107"/>
  <c r="F706" i="107" s="1"/>
  <c r="G706" i="107" s="1"/>
  <c r="F702" i="107"/>
  <c r="G702" i="107" s="1"/>
  <c r="D341" i="107"/>
  <c r="F341" i="107" s="1"/>
  <c r="G341" i="107" s="1"/>
  <c r="F337" i="107"/>
  <c r="G337" i="107" s="1"/>
  <c r="D1282" i="107"/>
  <c r="F1276" i="107"/>
  <c r="G1276" i="107" s="1"/>
  <c r="D633" i="107"/>
  <c r="F633" i="107" s="1"/>
  <c r="G633" i="107" s="1"/>
  <c r="F629" i="107"/>
  <c r="G629" i="107" s="1"/>
  <c r="D1144" i="107"/>
  <c r="F1144" i="107" s="1"/>
  <c r="G1144" i="107" s="1"/>
  <c r="F1140" i="107"/>
  <c r="G1140" i="107" s="1"/>
  <c r="D487" i="107"/>
  <c r="F487" i="107" s="1"/>
  <c r="G487" i="107" s="1"/>
  <c r="F483" i="107"/>
  <c r="G483" i="107" s="1"/>
  <c r="D560" i="107"/>
  <c r="F560" i="107" s="1"/>
  <c r="G560" i="107" s="1"/>
  <c r="F556" i="107"/>
  <c r="G556" i="107" s="1"/>
  <c r="D120" i="107"/>
  <c r="F120" i="107" s="1"/>
  <c r="G120" i="107" s="1"/>
  <c r="F116" i="107"/>
  <c r="G116" i="107" s="1"/>
  <c r="D1218" i="107"/>
  <c r="F1218" i="107" s="1"/>
  <c r="G1218" i="107" s="1"/>
  <c r="F1214" i="107"/>
  <c r="G1214" i="107" s="1"/>
  <c r="D779" i="105"/>
  <c r="F779" i="105" s="1"/>
  <c r="G779" i="105" s="1"/>
  <c r="F775" i="105"/>
  <c r="G775" i="105" s="1"/>
  <c r="F36" i="105"/>
  <c r="G36" i="105" s="1"/>
  <c r="D41" i="105"/>
  <c r="D1218" i="105"/>
  <c r="F1218" i="105" s="1"/>
  <c r="G1218" i="105" s="1"/>
  <c r="F1214" i="105"/>
  <c r="G1214" i="105" s="1"/>
  <c r="D925" i="105"/>
  <c r="F925" i="105" s="1"/>
  <c r="G925" i="105" s="1"/>
  <c r="F921" i="105"/>
  <c r="G921" i="105" s="1"/>
  <c r="F624" i="105"/>
  <c r="G624" i="105" s="1"/>
  <c r="D629" i="105"/>
  <c r="D1282" i="105"/>
  <c r="F1276" i="105"/>
  <c r="G1276" i="105" s="1"/>
  <c r="F478" i="105"/>
  <c r="G478" i="105" s="1"/>
  <c r="D483" i="105"/>
  <c r="D848" i="105"/>
  <c r="F843" i="105"/>
  <c r="G843" i="105" s="1"/>
  <c r="F259" i="105"/>
  <c r="G259" i="105" s="1"/>
  <c r="D264" i="105"/>
  <c r="F702" i="105"/>
  <c r="G702" i="105" s="1"/>
  <c r="D706" i="105"/>
  <c r="F706" i="105" s="1"/>
  <c r="G706" i="105" s="1"/>
  <c r="D998" i="105"/>
  <c r="F998" i="105" s="1"/>
  <c r="G998" i="105" s="1"/>
  <c r="F994" i="105"/>
  <c r="G994" i="105" s="1"/>
  <c r="F551" i="105"/>
  <c r="G551" i="105" s="1"/>
  <c r="D556" i="105"/>
  <c r="F405" i="105"/>
  <c r="G405" i="105" s="1"/>
  <c r="D410" i="105"/>
  <c r="F185" i="105"/>
  <c r="G185" i="105" s="1"/>
  <c r="D190" i="105"/>
  <c r="F332" i="105"/>
  <c r="G332" i="105" s="1"/>
  <c r="D337" i="105"/>
  <c r="F111" i="105"/>
  <c r="G111" i="105" s="1"/>
  <c r="D116" i="105"/>
  <c r="D341" i="103"/>
  <c r="F341" i="103" s="1"/>
  <c r="G341" i="103" s="1"/>
  <c r="F337" i="103"/>
  <c r="G337" i="103" s="1"/>
  <c r="D633" i="103"/>
  <c r="F633" i="103" s="1"/>
  <c r="G633" i="103" s="1"/>
  <c r="F629" i="103"/>
  <c r="G629" i="103" s="1"/>
  <c r="D1144" i="103"/>
  <c r="F1144" i="103" s="1"/>
  <c r="G1144" i="103" s="1"/>
  <c r="F1140" i="103"/>
  <c r="G1140" i="103" s="1"/>
  <c r="D1071" i="103"/>
  <c r="F1071" i="103" s="1"/>
  <c r="G1071" i="103" s="1"/>
  <c r="F1067" i="103"/>
  <c r="G1067" i="103" s="1"/>
  <c r="D414" i="103"/>
  <c r="F414" i="103" s="1"/>
  <c r="G414" i="103" s="1"/>
  <c r="F410" i="103"/>
  <c r="G410" i="103" s="1"/>
  <c r="D1282" i="103"/>
  <c r="F1276" i="103"/>
  <c r="G1276" i="103" s="1"/>
  <c r="D487" i="103"/>
  <c r="F487" i="103" s="1"/>
  <c r="G487" i="103" s="1"/>
  <c r="F483" i="103"/>
  <c r="G483" i="103" s="1"/>
  <c r="D925" i="103"/>
  <c r="F925" i="103" s="1"/>
  <c r="G925" i="103" s="1"/>
  <c r="F921" i="103"/>
  <c r="G921" i="103" s="1"/>
  <c r="D998" i="103"/>
  <c r="F998" i="103" s="1"/>
  <c r="G998" i="103" s="1"/>
  <c r="F994" i="103"/>
  <c r="G994" i="103" s="1"/>
  <c r="D779" i="100"/>
  <c r="F779" i="100" s="1"/>
  <c r="G779" i="100" s="1"/>
  <c r="F775" i="100"/>
  <c r="G775" i="100" s="1"/>
  <c r="D1071" i="100"/>
  <c r="F1071" i="100" s="1"/>
  <c r="G1071" i="100" s="1"/>
  <c r="F1067" i="100"/>
  <c r="G1067" i="100" s="1"/>
  <c r="D45" i="100"/>
  <c r="F45" i="100" s="1"/>
  <c r="G45" i="100" s="1"/>
  <c r="F41" i="100"/>
  <c r="G41" i="100" s="1"/>
  <c r="D1218" i="100"/>
  <c r="F1218" i="100" s="1"/>
  <c r="G1218" i="100" s="1"/>
  <c r="F1214" i="100"/>
  <c r="G1214" i="100" s="1"/>
  <c r="D1282" i="100"/>
  <c r="F1276" i="100"/>
  <c r="G1276" i="100" s="1"/>
  <c r="D487" i="100"/>
  <c r="F487" i="100" s="1"/>
  <c r="G487" i="100" s="1"/>
  <c r="F483" i="100"/>
  <c r="G483" i="100" s="1"/>
  <c r="D633" i="100"/>
  <c r="F633" i="100" s="1"/>
  <c r="G633" i="100" s="1"/>
  <c r="F629" i="100"/>
  <c r="G629" i="100" s="1"/>
  <c r="D925" i="100"/>
  <c r="F925" i="100" s="1"/>
  <c r="G925" i="100" s="1"/>
  <c r="F921" i="100"/>
  <c r="G921" i="100" s="1"/>
  <c r="D120" i="100"/>
  <c r="F120" i="100" s="1"/>
  <c r="G120" i="100" s="1"/>
  <c r="F116" i="100"/>
  <c r="G116" i="100" s="1"/>
  <c r="D560" i="100"/>
  <c r="F560" i="100" s="1"/>
  <c r="G560" i="100" s="1"/>
  <c r="F556" i="100"/>
  <c r="G556" i="100" s="1"/>
  <c r="D268" i="100"/>
  <c r="F268" i="100" s="1"/>
  <c r="G268" i="100" s="1"/>
  <c r="F264" i="100"/>
  <c r="G264" i="100" s="1"/>
  <c r="D414" i="100"/>
  <c r="F414" i="100" s="1"/>
  <c r="G414" i="100" s="1"/>
  <c r="F410" i="100"/>
  <c r="G410" i="100" s="1"/>
  <c r="D852" i="100"/>
  <c r="F852" i="100" s="1"/>
  <c r="G852" i="100" s="1"/>
  <c r="F848" i="100"/>
  <c r="G848" i="100" s="1"/>
  <c r="D706" i="100"/>
  <c r="F706" i="100" s="1"/>
  <c r="G706" i="100" s="1"/>
  <c r="F702" i="100"/>
  <c r="G702" i="100" s="1"/>
  <c r="D1144" i="100"/>
  <c r="F1144" i="100" s="1"/>
  <c r="G1144" i="100" s="1"/>
  <c r="F1140" i="100"/>
  <c r="G1140" i="100" s="1"/>
  <c r="D194" i="100"/>
  <c r="F194" i="100" s="1"/>
  <c r="G194" i="100" s="1"/>
  <c r="F190" i="100"/>
  <c r="G190" i="100" s="1"/>
  <c r="D341" i="100"/>
  <c r="F341" i="100" s="1"/>
  <c r="G341" i="100" s="1"/>
  <c r="F337" i="100"/>
  <c r="G337" i="100" s="1"/>
  <c r="D998" i="100"/>
  <c r="F998" i="100" s="1"/>
  <c r="G998" i="100" s="1"/>
  <c r="F994" i="100"/>
  <c r="G994" i="100" s="1"/>
  <c r="D194" i="98"/>
  <c r="F194" i="98" s="1"/>
  <c r="G194" i="98" s="1"/>
  <c r="F190" i="98"/>
  <c r="G190" i="98" s="1"/>
  <c r="D1282" i="98"/>
  <c r="F1276" i="98"/>
  <c r="G1276" i="98" s="1"/>
  <c r="D1144" i="98"/>
  <c r="F1144" i="98" s="1"/>
  <c r="G1144" i="98" s="1"/>
  <c r="F1140" i="98"/>
  <c r="G1140" i="98" s="1"/>
  <c r="D414" i="98"/>
  <c r="F414" i="98" s="1"/>
  <c r="G414" i="98" s="1"/>
  <c r="F410" i="98"/>
  <c r="G410" i="98" s="1"/>
  <c r="F111" i="98"/>
  <c r="G111" i="98" s="1"/>
  <c r="D116" i="98"/>
  <c r="F36" i="98"/>
  <c r="G36" i="98" s="1"/>
  <c r="D41" i="98"/>
  <c r="D925" i="96"/>
  <c r="F925" i="96" s="1"/>
  <c r="G925" i="96" s="1"/>
  <c r="F921" i="96"/>
  <c r="G921" i="96" s="1"/>
  <c r="F111" i="96"/>
  <c r="G111" i="96" s="1"/>
  <c r="D116" i="96"/>
  <c r="D414" i="96"/>
  <c r="F414" i="96" s="1"/>
  <c r="G414" i="96" s="1"/>
  <c r="F410" i="96"/>
  <c r="G410" i="96" s="1"/>
  <c r="D1282" i="96"/>
  <c r="F1276" i="96"/>
  <c r="G1276" i="96" s="1"/>
  <c r="D190" i="96"/>
  <c r="F185" i="96"/>
  <c r="G185" i="96" s="1"/>
  <c r="F36" i="96"/>
  <c r="G36" i="96" s="1"/>
  <c r="D41" i="96"/>
  <c r="D925" i="91"/>
  <c r="F925" i="91" s="1"/>
  <c r="G925" i="91" s="1"/>
  <c r="F921" i="91"/>
  <c r="G921" i="91" s="1"/>
  <c r="D998" i="91"/>
  <c r="F998" i="91" s="1"/>
  <c r="G998" i="91" s="1"/>
  <c r="F994" i="91"/>
  <c r="G994" i="91" s="1"/>
  <c r="D779" i="91"/>
  <c r="F779" i="91" s="1"/>
  <c r="G779" i="91" s="1"/>
  <c r="F775" i="91"/>
  <c r="G775" i="91" s="1"/>
  <c r="D560" i="91"/>
  <c r="F560" i="91" s="1"/>
  <c r="G560" i="91" s="1"/>
  <c r="F556" i="91"/>
  <c r="G556" i="91" s="1"/>
  <c r="D414" i="91"/>
  <c r="F414" i="91" s="1"/>
  <c r="G414" i="91" s="1"/>
  <c r="F410" i="91"/>
  <c r="G410" i="91" s="1"/>
  <c r="D852" i="91"/>
  <c r="F852" i="91" s="1"/>
  <c r="G852" i="91" s="1"/>
  <c r="F848" i="91"/>
  <c r="G848" i="91" s="1"/>
  <c r="D1071" i="91"/>
  <c r="F1071" i="91" s="1"/>
  <c r="G1071" i="91" s="1"/>
  <c r="F1067" i="91"/>
  <c r="G1067" i="91" s="1"/>
  <c r="D194" i="91"/>
  <c r="F194" i="91" s="1"/>
  <c r="G194" i="91" s="1"/>
  <c r="F190" i="91"/>
  <c r="G190" i="91" s="1"/>
  <c r="D268" i="91"/>
  <c r="F268" i="91" s="1"/>
  <c r="G268" i="91" s="1"/>
  <c r="F264" i="91"/>
  <c r="G264" i="91" s="1"/>
  <c r="D341" i="91"/>
  <c r="F341" i="91" s="1"/>
  <c r="G341" i="91" s="1"/>
  <c r="F337" i="91"/>
  <c r="G337" i="91" s="1"/>
  <c r="D633" i="91"/>
  <c r="F633" i="91" s="1"/>
  <c r="G633" i="91" s="1"/>
  <c r="F629" i="91"/>
  <c r="G629" i="91" s="1"/>
  <c r="D706" i="91"/>
  <c r="F706" i="91" s="1"/>
  <c r="G706" i="91" s="1"/>
  <c r="F702" i="91"/>
  <c r="G702" i="91" s="1"/>
  <c r="D1282" i="91"/>
  <c r="F1276" i="91"/>
  <c r="G1276" i="91" s="1"/>
  <c r="D1218" i="91"/>
  <c r="F1218" i="91" s="1"/>
  <c r="G1218" i="91" s="1"/>
  <c r="F1214" i="91"/>
  <c r="G1214" i="91" s="1"/>
  <c r="D487" i="91"/>
  <c r="F487" i="91" s="1"/>
  <c r="G487" i="91" s="1"/>
  <c r="F483" i="91"/>
  <c r="G483" i="91" s="1"/>
  <c r="D1144" i="91"/>
  <c r="F1144" i="91" s="1"/>
  <c r="G1144" i="91" s="1"/>
  <c r="F1140" i="91"/>
  <c r="G1140" i="91" s="1"/>
  <c r="D120" i="91"/>
  <c r="F120" i="91" s="1"/>
  <c r="G120" i="91" s="1"/>
  <c r="F116" i="91"/>
  <c r="G116" i="91" s="1"/>
  <c r="D45" i="91"/>
  <c r="F45" i="91" s="1"/>
  <c r="G45" i="91" s="1"/>
  <c r="F41" i="91"/>
  <c r="G41" i="91" s="1"/>
  <c r="D1071" i="90"/>
  <c r="F1071" i="90" s="1"/>
  <c r="G1071" i="90" s="1"/>
  <c r="F1067" i="90"/>
  <c r="G1067" i="90" s="1"/>
  <c r="D925" i="90"/>
  <c r="F925" i="90" s="1"/>
  <c r="G925" i="90" s="1"/>
  <c r="F921" i="90"/>
  <c r="G921" i="90" s="1"/>
  <c r="D268" i="90"/>
  <c r="F268" i="90" s="1"/>
  <c r="G268" i="90" s="1"/>
  <c r="F264" i="90"/>
  <c r="G264" i="90" s="1"/>
  <c r="D487" i="90"/>
  <c r="F487" i="90" s="1"/>
  <c r="G487" i="90" s="1"/>
  <c r="F483" i="90"/>
  <c r="G483" i="90" s="1"/>
  <c r="D633" i="90"/>
  <c r="F633" i="90" s="1"/>
  <c r="G633" i="90" s="1"/>
  <c r="F629" i="90"/>
  <c r="G629" i="90" s="1"/>
  <c r="D1144" i="90"/>
  <c r="F1144" i="90" s="1"/>
  <c r="G1144" i="90" s="1"/>
  <c r="F1140" i="90"/>
  <c r="G1140" i="90" s="1"/>
  <c r="D560" i="90"/>
  <c r="F560" i="90" s="1"/>
  <c r="G560" i="90" s="1"/>
  <c r="F556" i="90"/>
  <c r="G556" i="90" s="1"/>
  <c r="D341" i="90"/>
  <c r="F341" i="90" s="1"/>
  <c r="G341" i="90" s="1"/>
  <c r="F337" i="90"/>
  <c r="G337" i="90" s="1"/>
  <c r="D1218" i="90"/>
  <c r="F1218" i="90" s="1"/>
  <c r="G1218" i="90" s="1"/>
  <c r="F1214" i="90"/>
  <c r="G1214" i="90" s="1"/>
  <c r="D998" i="90"/>
  <c r="F998" i="90" s="1"/>
  <c r="G998" i="90" s="1"/>
  <c r="F994" i="90"/>
  <c r="G994" i="90" s="1"/>
  <c r="D194" i="90"/>
  <c r="F194" i="90" s="1"/>
  <c r="G194" i="90" s="1"/>
  <c r="F190" i="90"/>
  <c r="G190" i="90" s="1"/>
  <c r="D1282" i="90"/>
  <c r="F1276" i="90"/>
  <c r="G1276" i="90" s="1"/>
  <c r="D414" i="90"/>
  <c r="F414" i="90" s="1"/>
  <c r="G414" i="90" s="1"/>
  <c r="F410" i="90"/>
  <c r="G410" i="90" s="1"/>
  <c r="D779" i="90"/>
  <c r="F779" i="90" s="1"/>
  <c r="G779" i="90" s="1"/>
  <c r="F775" i="90"/>
  <c r="G775" i="90" s="1"/>
  <c r="D852" i="90"/>
  <c r="F852" i="90" s="1"/>
  <c r="G852" i="90" s="1"/>
  <c r="F848" i="90"/>
  <c r="G848" i="90" s="1"/>
  <c r="D1218" i="89"/>
  <c r="F1218" i="89" s="1"/>
  <c r="G1218" i="89" s="1"/>
  <c r="F1214" i="89"/>
  <c r="G1214" i="89" s="1"/>
  <c r="D1282" i="89"/>
  <c r="F1276" i="89"/>
  <c r="G1276" i="89" s="1"/>
  <c r="D1071" i="89"/>
  <c r="F1071" i="89" s="1"/>
  <c r="G1071" i="89" s="1"/>
  <c r="F1067" i="89"/>
  <c r="G1067" i="89" s="1"/>
  <c r="D706" i="89"/>
  <c r="F706" i="89" s="1"/>
  <c r="G706" i="89" s="1"/>
  <c r="F702" i="89"/>
  <c r="G702" i="89" s="1"/>
  <c r="D775" i="89"/>
  <c r="F770" i="89"/>
  <c r="G770" i="89" s="1"/>
  <c r="F843" i="89"/>
  <c r="G843" i="89" s="1"/>
  <c r="D848" i="89"/>
  <c r="E921" i="89"/>
  <c r="F916" i="89"/>
  <c r="G916" i="89" s="1"/>
  <c r="D194" i="87"/>
  <c r="F194" i="87" s="1"/>
  <c r="G194" i="87" s="1"/>
  <c r="F190" i="87"/>
  <c r="G190" i="87" s="1"/>
  <c r="D560" i="87"/>
  <c r="F560" i="87" s="1"/>
  <c r="G560" i="87" s="1"/>
  <c r="F556" i="87"/>
  <c r="G556" i="87" s="1"/>
  <c r="D706" i="87"/>
  <c r="F706" i="87" s="1"/>
  <c r="G706" i="87" s="1"/>
  <c r="F702" i="87"/>
  <c r="G702" i="87" s="1"/>
  <c r="D45" i="87"/>
  <c r="F45" i="87" s="1"/>
  <c r="G45" i="87" s="1"/>
  <c r="F41" i="87"/>
  <c r="G41" i="87" s="1"/>
  <c r="D1071" i="87"/>
  <c r="F1071" i="87" s="1"/>
  <c r="G1071" i="87" s="1"/>
  <c r="F1067" i="87"/>
  <c r="G1067" i="87" s="1"/>
  <c r="D487" i="87"/>
  <c r="F487" i="87" s="1"/>
  <c r="G487" i="87" s="1"/>
  <c r="F483" i="87"/>
  <c r="G483" i="87" s="1"/>
  <c r="D414" i="87"/>
  <c r="F414" i="87" s="1"/>
  <c r="G414" i="87" s="1"/>
  <c r="F410" i="87"/>
  <c r="G410" i="87" s="1"/>
  <c r="D779" i="87"/>
  <c r="F779" i="87" s="1"/>
  <c r="G779" i="87" s="1"/>
  <c r="F775" i="87"/>
  <c r="G775" i="87" s="1"/>
  <c r="D1144" i="87"/>
  <c r="F1144" i="87" s="1"/>
  <c r="G1144" i="87" s="1"/>
  <c r="F1140" i="87"/>
  <c r="G1140" i="87" s="1"/>
  <c r="D120" i="87"/>
  <c r="F120" i="87" s="1"/>
  <c r="G120" i="87" s="1"/>
  <c r="F116" i="87"/>
  <c r="G116" i="87" s="1"/>
  <c r="D852" i="87"/>
  <c r="F852" i="87" s="1"/>
  <c r="G852" i="87" s="1"/>
  <c r="F848" i="87"/>
  <c r="G848" i="87" s="1"/>
  <c r="D633" i="87"/>
  <c r="F633" i="87" s="1"/>
  <c r="G633" i="87" s="1"/>
  <c r="F629" i="87"/>
  <c r="G629" i="87" s="1"/>
  <c r="D341" i="87"/>
  <c r="F341" i="87" s="1"/>
  <c r="G341" i="87" s="1"/>
  <c r="F337" i="87"/>
  <c r="G337" i="87" s="1"/>
  <c r="D998" i="87"/>
  <c r="F998" i="87" s="1"/>
  <c r="G998" i="87" s="1"/>
  <c r="F994" i="87"/>
  <c r="G994" i="87" s="1"/>
  <c r="D1218" i="87"/>
  <c r="F1218" i="87" s="1"/>
  <c r="G1218" i="87" s="1"/>
  <c r="F1214" i="87"/>
  <c r="G1214" i="87" s="1"/>
  <c r="D268" i="87"/>
  <c r="F268" i="87" s="1"/>
  <c r="G268" i="87" s="1"/>
  <c r="F264" i="87"/>
  <c r="G264" i="87" s="1"/>
  <c r="D1287" i="87"/>
  <c r="F1282" i="87"/>
  <c r="G1282" i="87" s="1"/>
  <c r="D925" i="87"/>
  <c r="F925" i="87" s="1"/>
  <c r="G925" i="87" s="1"/>
  <c r="F921" i="87"/>
  <c r="G921" i="87" s="1"/>
  <c r="F1209" i="85"/>
  <c r="G1209" i="85" s="1"/>
  <c r="D1214" i="85"/>
  <c r="F1209" i="84"/>
  <c r="G1209" i="84" s="1"/>
  <c r="D1214" i="84"/>
  <c r="F1135" i="85"/>
  <c r="G1135" i="85" s="1"/>
  <c r="D1140" i="85"/>
  <c r="F1135" i="84"/>
  <c r="G1135" i="84" s="1"/>
  <c r="D1140" i="84"/>
  <c r="F1062" i="85"/>
  <c r="G1062" i="85" s="1"/>
  <c r="D1067" i="85"/>
  <c r="F1062" i="84"/>
  <c r="G1062" i="84" s="1"/>
  <c r="D1067" i="84"/>
  <c r="F989" i="84"/>
  <c r="G989" i="84" s="1"/>
  <c r="D994" i="84"/>
  <c r="F989" i="85"/>
  <c r="G989" i="85" s="1"/>
  <c r="D994" i="85"/>
  <c r="F916" i="85"/>
  <c r="G916" i="85" s="1"/>
  <c r="D921" i="85"/>
  <c r="F916" i="84"/>
  <c r="G916" i="84" s="1"/>
  <c r="D921" i="84"/>
  <c r="D852" i="85"/>
  <c r="F852" i="85" s="1"/>
  <c r="G852" i="85" s="1"/>
  <c r="F848" i="85"/>
  <c r="G848" i="85" s="1"/>
  <c r="D852" i="84"/>
  <c r="F852" i="84" s="1"/>
  <c r="G852" i="84" s="1"/>
  <c r="F848" i="84"/>
  <c r="G848" i="84" s="1"/>
  <c r="F770" i="85"/>
  <c r="G770" i="85" s="1"/>
  <c r="D775" i="85"/>
  <c r="F770" i="84"/>
  <c r="G770" i="84" s="1"/>
  <c r="D775" i="84"/>
  <c r="F702" i="84"/>
  <c r="G702" i="84" s="1"/>
  <c r="D706" i="84"/>
  <c r="F706" i="84" s="1"/>
  <c r="G706" i="84" s="1"/>
  <c r="F702" i="85"/>
  <c r="G702" i="85" s="1"/>
  <c r="D706" i="85"/>
  <c r="F706" i="85" s="1"/>
  <c r="G706" i="85" s="1"/>
  <c r="F624" i="84"/>
  <c r="G624" i="84" s="1"/>
  <c r="D629" i="84"/>
  <c r="F624" i="85"/>
  <c r="G624" i="85" s="1"/>
  <c r="D629" i="85"/>
  <c r="F551" i="85"/>
  <c r="G551" i="85" s="1"/>
  <c r="D556" i="85"/>
  <c r="F551" i="84"/>
  <c r="G551" i="84" s="1"/>
  <c r="D556" i="84"/>
  <c r="F483" i="84"/>
  <c r="G483" i="84" s="1"/>
  <c r="D487" i="84"/>
  <c r="F487" i="84" s="1"/>
  <c r="G487" i="84" s="1"/>
  <c r="F483" i="85"/>
  <c r="G483" i="85" s="1"/>
  <c r="D487" i="85"/>
  <c r="F487" i="85" s="1"/>
  <c r="G487" i="85" s="1"/>
  <c r="F405" i="84"/>
  <c r="G405" i="84" s="1"/>
  <c r="D410" i="84"/>
  <c r="F405" i="85"/>
  <c r="G405" i="85" s="1"/>
  <c r="D410" i="85"/>
  <c r="F332" i="85"/>
  <c r="G332" i="85" s="1"/>
  <c r="D337" i="85"/>
  <c r="F332" i="84"/>
  <c r="G332" i="84" s="1"/>
  <c r="D337" i="84"/>
  <c r="F259" i="85"/>
  <c r="G259" i="85" s="1"/>
  <c r="D264" i="85"/>
  <c r="F259" i="84"/>
  <c r="G259" i="84" s="1"/>
  <c r="D264" i="84"/>
  <c r="F185" i="84"/>
  <c r="G185" i="84" s="1"/>
  <c r="D190" i="84"/>
  <c r="F185" i="85"/>
  <c r="G185" i="85" s="1"/>
  <c r="D190" i="85"/>
  <c r="F111" i="84"/>
  <c r="G111" i="84" s="1"/>
  <c r="D116" i="84"/>
  <c r="F111" i="85"/>
  <c r="G111" i="85" s="1"/>
  <c r="D116" i="85"/>
  <c r="R111" i="87"/>
  <c r="T105" i="87"/>
  <c r="U105" i="87" s="1"/>
  <c r="F848" i="103" l="1"/>
  <c r="G848" i="103" s="1"/>
  <c r="D852" i="103"/>
  <c r="F852" i="103" s="1"/>
  <c r="G852" i="103" s="1"/>
  <c r="F337" i="98"/>
  <c r="G337" i="98" s="1"/>
  <c r="D341" i="98"/>
  <c r="F341" i="98" s="1"/>
  <c r="G341" i="98" s="1"/>
  <c r="F264" i="103"/>
  <c r="G264" i="103" s="1"/>
  <c r="D268" i="103"/>
  <c r="F268" i="103" s="1"/>
  <c r="G268" i="103" s="1"/>
  <c r="D1071" i="105"/>
  <c r="F1071" i="105" s="1"/>
  <c r="G1071" i="105" s="1"/>
  <c r="F1067" i="105"/>
  <c r="G1067" i="105" s="1"/>
  <c r="F190" i="89"/>
  <c r="G190" i="89" s="1"/>
  <c r="D194" i="89"/>
  <c r="F194" i="89" s="1"/>
  <c r="G194" i="89" s="1"/>
  <c r="D120" i="103"/>
  <c r="F120" i="103" s="1"/>
  <c r="G120" i="103" s="1"/>
  <c r="F116" i="103"/>
  <c r="G116" i="103" s="1"/>
  <c r="F264" i="89"/>
  <c r="G264" i="89" s="1"/>
  <c r="D268" i="89"/>
  <c r="F268" i="89" s="1"/>
  <c r="G268" i="89" s="1"/>
  <c r="E1218" i="96"/>
  <c r="F1218" i="96" s="1"/>
  <c r="G1218" i="96" s="1"/>
  <c r="F1214" i="96"/>
  <c r="G1214" i="96" s="1"/>
  <c r="D633" i="98"/>
  <c r="F633" i="98" s="1"/>
  <c r="G633" i="98" s="1"/>
  <c r="F629" i="98"/>
  <c r="G629" i="98" s="1"/>
  <c r="F264" i="96"/>
  <c r="G264" i="96" s="1"/>
  <c r="D268" i="96"/>
  <c r="F268" i="96" s="1"/>
  <c r="G268" i="96" s="1"/>
  <c r="F41" i="89"/>
  <c r="G41" i="89" s="1"/>
  <c r="D45" i="89"/>
  <c r="F45" i="89" s="1"/>
  <c r="G45" i="89" s="1"/>
  <c r="D341" i="96"/>
  <c r="F341" i="96" s="1"/>
  <c r="G341" i="96" s="1"/>
  <c r="F337" i="96"/>
  <c r="G337" i="96" s="1"/>
  <c r="F629" i="96"/>
  <c r="G629" i="96" s="1"/>
  <c r="D633" i="96"/>
  <c r="F633" i="96" s="1"/>
  <c r="G633" i="96" s="1"/>
  <c r="D120" i="90"/>
  <c r="F120" i="90" s="1"/>
  <c r="G120" i="90" s="1"/>
  <c r="F116" i="90"/>
  <c r="G116" i="90" s="1"/>
  <c r="D487" i="98"/>
  <c r="F487" i="98" s="1"/>
  <c r="G487" i="98" s="1"/>
  <c r="F483" i="98"/>
  <c r="G483" i="98" s="1"/>
  <c r="F775" i="103"/>
  <c r="G775" i="103" s="1"/>
  <c r="D779" i="103"/>
  <c r="F779" i="103" s="1"/>
  <c r="G779" i="103" s="1"/>
  <c r="F556" i="98"/>
  <c r="G556" i="98" s="1"/>
  <c r="D560" i="98"/>
  <c r="F560" i="98" s="1"/>
  <c r="G560" i="98" s="1"/>
  <c r="F994" i="98"/>
  <c r="G994" i="98" s="1"/>
  <c r="D998" i="98"/>
  <c r="F998" i="98" s="1"/>
  <c r="G998" i="98" s="1"/>
  <c r="D1287" i="107"/>
  <c r="F1282" i="107"/>
  <c r="G1282" i="107" s="1"/>
  <c r="F410" i="105"/>
  <c r="G410" i="105" s="1"/>
  <c r="D414" i="105"/>
  <c r="F414" i="105" s="1"/>
  <c r="G414" i="105" s="1"/>
  <c r="F264" i="105"/>
  <c r="G264" i="105" s="1"/>
  <c r="D268" i="105"/>
  <c r="F268" i="105" s="1"/>
  <c r="G268" i="105" s="1"/>
  <c r="F629" i="105"/>
  <c r="G629" i="105" s="1"/>
  <c r="D633" i="105"/>
  <c r="F633" i="105" s="1"/>
  <c r="G633" i="105" s="1"/>
  <c r="F337" i="105"/>
  <c r="G337" i="105" s="1"/>
  <c r="D341" i="105"/>
  <c r="F341" i="105" s="1"/>
  <c r="G341" i="105" s="1"/>
  <c r="F483" i="105"/>
  <c r="G483" i="105" s="1"/>
  <c r="D487" i="105"/>
  <c r="F487" i="105" s="1"/>
  <c r="G487" i="105" s="1"/>
  <c r="D852" i="105"/>
  <c r="F852" i="105" s="1"/>
  <c r="G852" i="105" s="1"/>
  <c r="F848" i="105"/>
  <c r="G848" i="105" s="1"/>
  <c r="D1287" i="105"/>
  <c r="F1282" i="105"/>
  <c r="G1282" i="105" s="1"/>
  <c r="F116" i="105"/>
  <c r="G116" i="105" s="1"/>
  <c r="D120" i="105"/>
  <c r="F120" i="105" s="1"/>
  <c r="G120" i="105" s="1"/>
  <c r="F190" i="105"/>
  <c r="G190" i="105" s="1"/>
  <c r="D194" i="105"/>
  <c r="F194" i="105" s="1"/>
  <c r="G194" i="105" s="1"/>
  <c r="F556" i="105"/>
  <c r="G556" i="105" s="1"/>
  <c r="D560" i="105"/>
  <c r="F560" i="105" s="1"/>
  <c r="G560" i="105" s="1"/>
  <c r="F41" i="105"/>
  <c r="G41" i="105" s="1"/>
  <c r="D45" i="105"/>
  <c r="F45" i="105" s="1"/>
  <c r="G45" i="105" s="1"/>
  <c r="D1287" i="103"/>
  <c r="F1282" i="103"/>
  <c r="G1282" i="103" s="1"/>
  <c r="D1287" i="100"/>
  <c r="F1282" i="100"/>
  <c r="G1282" i="100" s="1"/>
  <c r="F116" i="98"/>
  <c r="G116" i="98" s="1"/>
  <c r="D120" i="98"/>
  <c r="F120" i="98" s="1"/>
  <c r="G120" i="98" s="1"/>
  <c r="D1287" i="98"/>
  <c r="F1282" i="98"/>
  <c r="G1282" i="98" s="1"/>
  <c r="F41" i="98"/>
  <c r="G41" i="98" s="1"/>
  <c r="D45" i="98"/>
  <c r="F45" i="98" s="1"/>
  <c r="G45" i="98" s="1"/>
  <c r="D1287" i="96"/>
  <c r="F1282" i="96"/>
  <c r="G1282" i="96" s="1"/>
  <c r="F41" i="96"/>
  <c r="G41" i="96" s="1"/>
  <c r="D45" i="96"/>
  <c r="F45" i="96" s="1"/>
  <c r="G45" i="96" s="1"/>
  <c r="F116" i="96"/>
  <c r="G116" i="96" s="1"/>
  <c r="D120" i="96"/>
  <c r="F120" i="96" s="1"/>
  <c r="G120" i="96" s="1"/>
  <c r="D194" i="96"/>
  <c r="F194" i="96" s="1"/>
  <c r="G194" i="96" s="1"/>
  <c r="F190" i="96"/>
  <c r="G190" i="96" s="1"/>
  <c r="D1287" i="91"/>
  <c r="F1282" i="91"/>
  <c r="G1282" i="91" s="1"/>
  <c r="D1287" i="90"/>
  <c r="F1282" i="90"/>
  <c r="G1282" i="90" s="1"/>
  <c r="F848" i="89"/>
  <c r="G848" i="89" s="1"/>
  <c r="D852" i="89"/>
  <c r="F852" i="89" s="1"/>
  <c r="G852" i="89" s="1"/>
  <c r="E925" i="89"/>
  <c r="F925" i="89" s="1"/>
  <c r="G925" i="89" s="1"/>
  <c r="F921" i="89"/>
  <c r="G921" i="89" s="1"/>
  <c r="D779" i="89"/>
  <c r="F779" i="89" s="1"/>
  <c r="G779" i="89" s="1"/>
  <c r="F775" i="89"/>
  <c r="G775" i="89" s="1"/>
  <c r="D1287" i="89"/>
  <c r="F1282" i="89"/>
  <c r="G1282" i="89" s="1"/>
  <c r="D1291" i="87"/>
  <c r="F1291" i="87" s="1"/>
  <c r="G1291" i="87" s="1"/>
  <c r="F1287" i="87"/>
  <c r="G1287" i="87" s="1"/>
  <c r="F1214" i="84"/>
  <c r="G1214" i="84" s="1"/>
  <c r="D1218" i="84"/>
  <c r="F1218" i="84" s="1"/>
  <c r="G1218" i="84" s="1"/>
  <c r="F1214" i="85"/>
  <c r="G1214" i="85" s="1"/>
  <c r="D1218" i="85"/>
  <c r="F1218" i="85" s="1"/>
  <c r="G1218" i="85" s="1"/>
  <c r="F1140" i="85"/>
  <c r="G1140" i="85" s="1"/>
  <c r="D1144" i="85"/>
  <c r="F1144" i="85" s="1"/>
  <c r="G1144" i="85" s="1"/>
  <c r="F1140" i="84"/>
  <c r="G1140" i="84" s="1"/>
  <c r="D1144" i="84"/>
  <c r="F1144" i="84" s="1"/>
  <c r="G1144" i="84" s="1"/>
  <c r="F1067" i="85"/>
  <c r="G1067" i="85" s="1"/>
  <c r="D1071" i="85"/>
  <c r="F1071" i="85" s="1"/>
  <c r="G1071" i="85" s="1"/>
  <c r="F1067" i="84"/>
  <c r="G1067" i="84" s="1"/>
  <c r="D1071" i="84"/>
  <c r="F1071" i="84" s="1"/>
  <c r="G1071" i="84" s="1"/>
  <c r="F994" i="85"/>
  <c r="G994" i="85" s="1"/>
  <c r="D998" i="85"/>
  <c r="F998" i="85" s="1"/>
  <c r="G998" i="85" s="1"/>
  <c r="F994" i="84"/>
  <c r="G994" i="84" s="1"/>
  <c r="D998" i="84"/>
  <c r="F998" i="84" s="1"/>
  <c r="G998" i="84" s="1"/>
  <c r="F921" i="85"/>
  <c r="G921" i="85" s="1"/>
  <c r="D925" i="85"/>
  <c r="F925" i="85" s="1"/>
  <c r="G925" i="85" s="1"/>
  <c r="F921" i="84"/>
  <c r="G921" i="84" s="1"/>
  <c r="D925" i="84"/>
  <c r="F925" i="84" s="1"/>
  <c r="G925" i="84" s="1"/>
  <c r="F775" i="84"/>
  <c r="G775" i="84" s="1"/>
  <c r="D779" i="84"/>
  <c r="F779" i="84" s="1"/>
  <c r="G779" i="84" s="1"/>
  <c r="F775" i="85"/>
  <c r="G775" i="85" s="1"/>
  <c r="D779" i="85"/>
  <c r="F779" i="85" s="1"/>
  <c r="G779" i="85" s="1"/>
  <c r="F629" i="84"/>
  <c r="G629" i="84" s="1"/>
  <c r="D633" i="84"/>
  <c r="F633" i="84" s="1"/>
  <c r="G633" i="84" s="1"/>
  <c r="F629" i="85"/>
  <c r="G629" i="85" s="1"/>
  <c r="D633" i="85"/>
  <c r="F633" i="85" s="1"/>
  <c r="G633" i="85" s="1"/>
  <c r="F556" i="84"/>
  <c r="G556" i="84" s="1"/>
  <c r="D560" i="84"/>
  <c r="F560" i="84" s="1"/>
  <c r="G560" i="84" s="1"/>
  <c r="F556" i="85"/>
  <c r="G556" i="85" s="1"/>
  <c r="D560" i="85"/>
  <c r="F560" i="85" s="1"/>
  <c r="G560" i="85" s="1"/>
  <c r="F410" i="84"/>
  <c r="G410" i="84" s="1"/>
  <c r="D414" i="84"/>
  <c r="F414" i="84" s="1"/>
  <c r="G414" i="84" s="1"/>
  <c r="F410" i="85"/>
  <c r="G410" i="85" s="1"/>
  <c r="D414" i="85"/>
  <c r="F414" i="85" s="1"/>
  <c r="G414" i="85" s="1"/>
  <c r="F337" i="84"/>
  <c r="G337" i="84" s="1"/>
  <c r="D341" i="84"/>
  <c r="F341" i="84" s="1"/>
  <c r="G341" i="84" s="1"/>
  <c r="F337" i="85"/>
  <c r="G337" i="85" s="1"/>
  <c r="D341" i="85"/>
  <c r="F341" i="85" s="1"/>
  <c r="G341" i="85" s="1"/>
  <c r="F264" i="85"/>
  <c r="G264" i="85" s="1"/>
  <c r="D268" i="85"/>
  <c r="F268" i="85" s="1"/>
  <c r="G268" i="85" s="1"/>
  <c r="F264" i="84"/>
  <c r="G264" i="84" s="1"/>
  <c r="D268" i="84"/>
  <c r="F268" i="84" s="1"/>
  <c r="G268" i="84" s="1"/>
  <c r="F190" i="85"/>
  <c r="G190" i="85" s="1"/>
  <c r="D194" i="85"/>
  <c r="F194" i="85" s="1"/>
  <c r="G194" i="85" s="1"/>
  <c r="F190" i="84"/>
  <c r="G190" i="84" s="1"/>
  <c r="D194" i="84"/>
  <c r="F194" i="84" s="1"/>
  <c r="G194" i="84" s="1"/>
  <c r="F116" i="85"/>
  <c r="G116" i="85" s="1"/>
  <c r="D120" i="85"/>
  <c r="F120" i="85" s="1"/>
  <c r="G120" i="85" s="1"/>
  <c r="F116" i="84"/>
  <c r="G116" i="84" s="1"/>
  <c r="D120" i="84"/>
  <c r="F120" i="84" s="1"/>
  <c r="G120" i="84" s="1"/>
  <c r="R116" i="87"/>
  <c r="T111" i="87"/>
  <c r="U111" i="87" s="1"/>
  <c r="D1291" i="107" l="1"/>
  <c r="F1291" i="107" s="1"/>
  <c r="G1291" i="107" s="1"/>
  <c r="F1287" i="107"/>
  <c r="G1287" i="107" s="1"/>
  <c r="D1291" i="105"/>
  <c r="F1291" i="105" s="1"/>
  <c r="G1291" i="105" s="1"/>
  <c r="F1287" i="105"/>
  <c r="G1287" i="105" s="1"/>
  <c r="D1291" i="103"/>
  <c r="F1291" i="103" s="1"/>
  <c r="G1291" i="103" s="1"/>
  <c r="F1287" i="103"/>
  <c r="G1287" i="103" s="1"/>
  <c r="D1291" i="100"/>
  <c r="F1291" i="100" s="1"/>
  <c r="G1291" i="100" s="1"/>
  <c r="F1287" i="100"/>
  <c r="G1287" i="100" s="1"/>
  <c r="D1291" i="98"/>
  <c r="F1291" i="98" s="1"/>
  <c r="G1291" i="98" s="1"/>
  <c r="F1287" i="98"/>
  <c r="G1287" i="98" s="1"/>
  <c r="D1291" i="96"/>
  <c r="F1291" i="96" s="1"/>
  <c r="G1291" i="96" s="1"/>
  <c r="F1287" i="96"/>
  <c r="G1287" i="96" s="1"/>
  <c r="D1291" i="91"/>
  <c r="F1291" i="91" s="1"/>
  <c r="G1291" i="91" s="1"/>
  <c r="F1287" i="91"/>
  <c r="G1287" i="91" s="1"/>
  <c r="D1291" i="90"/>
  <c r="F1291" i="90" s="1"/>
  <c r="G1291" i="90" s="1"/>
  <c r="F1287" i="90"/>
  <c r="G1287" i="90" s="1"/>
  <c r="D1291" i="89"/>
  <c r="F1291" i="89" s="1"/>
  <c r="G1291" i="89" s="1"/>
  <c r="F1287" i="89"/>
  <c r="G1287" i="89" s="1"/>
  <c r="T116" i="87"/>
  <c r="U116" i="87" s="1"/>
  <c r="R120" i="87"/>
  <c r="T120" i="87" s="1"/>
  <c r="U120" i="87" s="1"/>
  <c r="D1306" i="85" l="1"/>
  <c r="E1318" i="85"/>
  <c r="D1318" i="85"/>
  <c r="E1317" i="85"/>
  <c r="D1317" i="85"/>
  <c r="E1316" i="85"/>
  <c r="D1316" i="85"/>
  <c r="E1315" i="85"/>
  <c r="D1315" i="85"/>
  <c r="E1310" i="85"/>
  <c r="D1310" i="85"/>
  <c r="E1308" i="85"/>
  <c r="D1308" i="85"/>
  <c r="E1307" i="85"/>
  <c r="D1307" i="85"/>
  <c r="E1306" i="85"/>
  <c r="E1300" i="85"/>
  <c r="D1300" i="85"/>
  <c r="F1300" i="85" s="1"/>
  <c r="G1300" i="85" s="1"/>
  <c r="E1299" i="85"/>
  <c r="D1299" i="85"/>
  <c r="E1295" i="85"/>
  <c r="D1295" i="85"/>
  <c r="E1289" i="85"/>
  <c r="D1289" i="85"/>
  <c r="E1288" i="85"/>
  <c r="D1288" i="85"/>
  <c r="E1286" i="85"/>
  <c r="D1286" i="85"/>
  <c r="E1285" i="85"/>
  <c r="D1285" i="85"/>
  <c r="E1284" i="85"/>
  <c r="D1284" i="85"/>
  <c r="E1283" i="85"/>
  <c r="D1283" i="85"/>
  <c r="E1281" i="85"/>
  <c r="D1281" i="85"/>
  <c r="E1279" i="85"/>
  <c r="D1279" i="85"/>
  <c r="E1277" i="85"/>
  <c r="D1277" i="85"/>
  <c r="E1274" i="85"/>
  <c r="D1274" i="85"/>
  <c r="E1273" i="85"/>
  <c r="D1273" i="85"/>
  <c r="D1272" i="85"/>
  <c r="E1271" i="85"/>
  <c r="D1271" i="85"/>
  <c r="E1270" i="85"/>
  <c r="D1270" i="85"/>
  <c r="F1267" i="85"/>
  <c r="G1267" i="85" s="1"/>
  <c r="F1266" i="85"/>
  <c r="G1266" i="85" s="1"/>
  <c r="F1265" i="85"/>
  <c r="G1265" i="85" s="1"/>
  <c r="E1263" i="85"/>
  <c r="D1263" i="85"/>
  <c r="E1259" i="85"/>
  <c r="D1259" i="85"/>
  <c r="E1258" i="85"/>
  <c r="D1258" i="85"/>
  <c r="E1257" i="85"/>
  <c r="D1257" i="85"/>
  <c r="E1256" i="85"/>
  <c r="D1256" i="85"/>
  <c r="E1255" i="85"/>
  <c r="D1255" i="85"/>
  <c r="E1253" i="85"/>
  <c r="D1253" i="85"/>
  <c r="E1252" i="85"/>
  <c r="D1252" i="85"/>
  <c r="E1251" i="85"/>
  <c r="D1251" i="85"/>
  <c r="E1250" i="85"/>
  <c r="D1250" i="85"/>
  <c r="F72" i="85"/>
  <c r="G72" i="85" s="1"/>
  <c r="F71" i="85"/>
  <c r="G71" i="85" s="1"/>
  <c r="F70" i="85"/>
  <c r="G70" i="85" s="1"/>
  <c r="F69" i="85"/>
  <c r="G69" i="85" s="1"/>
  <c r="E66" i="85"/>
  <c r="D66" i="85"/>
  <c r="F64" i="85"/>
  <c r="G64" i="85" s="1"/>
  <c r="F62" i="85"/>
  <c r="G62" i="85" s="1"/>
  <c r="F61" i="85"/>
  <c r="G61" i="85" s="1"/>
  <c r="F60" i="85"/>
  <c r="G60" i="85" s="1"/>
  <c r="E56" i="85"/>
  <c r="D56" i="85"/>
  <c r="F54" i="85"/>
  <c r="G54" i="85" s="1"/>
  <c r="F53" i="85"/>
  <c r="G53" i="85" s="1"/>
  <c r="F49" i="85"/>
  <c r="G49" i="85" s="1"/>
  <c r="E44" i="85"/>
  <c r="D44" i="85"/>
  <c r="F43" i="85"/>
  <c r="G43" i="85" s="1"/>
  <c r="F42" i="85"/>
  <c r="G42" i="85" s="1"/>
  <c r="F40" i="85"/>
  <c r="G40" i="85" s="1"/>
  <c r="F39" i="85"/>
  <c r="G39" i="85" s="1"/>
  <c r="F38" i="85"/>
  <c r="G38" i="85" s="1"/>
  <c r="F37" i="85"/>
  <c r="G37" i="85" s="1"/>
  <c r="F35" i="85"/>
  <c r="G35" i="85" s="1"/>
  <c r="F33" i="85"/>
  <c r="G33" i="85" s="1"/>
  <c r="F31" i="85"/>
  <c r="G31" i="85" s="1"/>
  <c r="F28" i="85"/>
  <c r="G28" i="85" s="1"/>
  <c r="F27" i="85"/>
  <c r="G27" i="85" s="1"/>
  <c r="F26" i="85"/>
  <c r="G26" i="85" s="1"/>
  <c r="F25" i="85"/>
  <c r="G25" i="85" s="1"/>
  <c r="F24" i="85"/>
  <c r="G24" i="85" s="1"/>
  <c r="E23" i="85"/>
  <c r="E29" i="85" s="1"/>
  <c r="D23" i="85"/>
  <c r="F20" i="85"/>
  <c r="G20" i="85" s="1"/>
  <c r="F17" i="85"/>
  <c r="G17" i="85" s="1"/>
  <c r="E14" i="85"/>
  <c r="E22" i="85" s="1"/>
  <c r="D14" i="85"/>
  <c r="D22" i="85" s="1"/>
  <c r="F13" i="85"/>
  <c r="G13" i="85" s="1"/>
  <c r="F12" i="85"/>
  <c r="G12" i="85" s="1"/>
  <c r="F11" i="85"/>
  <c r="G11" i="85" s="1"/>
  <c r="F10" i="85"/>
  <c r="G10" i="85" s="1"/>
  <c r="F9" i="85"/>
  <c r="G9" i="85" s="1"/>
  <c r="F7" i="85"/>
  <c r="G7" i="85" s="1"/>
  <c r="F6" i="85"/>
  <c r="G6" i="85" s="1"/>
  <c r="F5" i="85"/>
  <c r="G5" i="85" s="1"/>
  <c r="F4" i="85"/>
  <c r="G4" i="85" s="1"/>
  <c r="F44" i="85" l="1"/>
  <c r="G44" i="85" s="1"/>
  <c r="F1299" i="85"/>
  <c r="G1299" i="85" s="1"/>
  <c r="F1279" i="85"/>
  <c r="G1279" i="85" s="1"/>
  <c r="F1263" i="85"/>
  <c r="G1263" i="85" s="1"/>
  <c r="F1257" i="85"/>
  <c r="G1257" i="85" s="1"/>
  <c r="F1255" i="85"/>
  <c r="G1255" i="85" s="1"/>
  <c r="F1288" i="85"/>
  <c r="G1288" i="85" s="1"/>
  <c r="F1259" i="85"/>
  <c r="G1259" i="85" s="1"/>
  <c r="E1272" i="85"/>
  <c r="E1269" i="85" s="1"/>
  <c r="F1316" i="85"/>
  <c r="G1316" i="85" s="1"/>
  <c r="F1318" i="85"/>
  <c r="G1318" i="85" s="1"/>
  <c r="F1252" i="85"/>
  <c r="G1252" i="85" s="1"/>
  <c r="F1286" i="85"/>
  <c r="G1286" i="85" s="1"/>
  <c r="F1317" i="85"/>
  <c r="G1317" i="85" s="1"/>
  <c r="E1290" i="85"/>
  <c r="F1283" i="85"/>
  <c r="G1283" i="85" s="1"/>
  <c r="F1274" i="85"/>
  <c r="G1274" i="85" s="1"/>
  <c r="F1273" i="85"/>
  <c r="G1273" i="85" s="1"/>
  <c r="F1308" i="85"/>
  <c r="G1308" i="85" s="1"/>
  <c r="E1302" i="85"/>
  <c r="F1306" i="85"/>
  <c r="G1306" i="85" s="1"/>
  <c r="F1295" i="85"/>
  <c r="G1295" i="85" s="1"/>
  <c r="F1289" i="85"/>
  <c r="G1289" i="85" s="1"/>
  <c r="F1285" i="85"/>
  <c r="G1285" i="85" s="1"/>
  <c r="F1284" i="85"/>
  <c r="G1284" i="85" s="1"/>
  <c r="F1277" i="85"/>
  <c r="G1277" i="85" s="1"/>
  <c r="F1270" i="85"/>
  <c r="G1270" i="85" s="1"/>
  <c r="F1250" i="85"/>
  <c r="G1250" i="85" s="1"/>
  <c r="E1312" i="85"/>
  <c r="D1312" i="85"/>
  <c r="F66" i="85"/>
  <c r="G66" i="85" s="1"/>
  <c r="F1315" i="85"/>
  <c r="G1315" i="85" s="1"/>
  <c r="F1310" i="85"/>
  <c r="G1310" i="85" s="1"/>
  <c r="F1307" i="85"/>
  <c r="G1307" i="85" s="1"/>
  <c r="D1302" i="85"/>
  <c r="F56" i="85"/>
  <c r="G56" i="85" s="1"/>
  <c r="D1290" i="85"/>
  <c r="F1281" i="85"/>
  <c r="G1281" i="85" s="1"/>
  <c r="F1271" i="85"/>
  <c r="G1271" i="85" s="1"/>
  <c r="D1269" i="85"/>
  <c r="D1275" i="85" s="1"/>
  <c r="F23" i="85"/>
  <c r="G23" i="85" s="1"/>
  <c r="E30" i="85"/>
  <c r="E36" i="85" s="1"/>
  <c r="E41" i="85" s="1"/>
  <c r="E45" i="85" s="1"/>
  <c r="D29" i="85"/>
  <c r="F29" i="85" s="1"/>
  <c r="G29" i="85" s="1"/>
  <c r="E1260" i="85"/>
  <c r="E1268" i="85" s="1"/>
  <c r="F22" i="85"/>
  <c r="G22" i="85" s="1"/>
  <c r="F14" i="85"/>
  <c r="G14" i="85" s="1"/>
  <c r="F1251" i="85"/>
  <c r="G1251" i="85" s="1"/>
  <c r="F1253" i="85"/>
  <c r="G1253" i="85" s="1"/>
  <c r="F1256" i="85"/>
  <c r="G1256" i="85" s="1"/>
  <c r="F1258" i="85"/>
  <c r="G1258" i="85" s="1"/>
  <c r="D1260" i="85"/>
  <c r="D30" i="85" l="1"/>
  <c r="D36" i="85" s="1"/>
  <c r="F1272" i="85"/>
  <c r="G1272" i="85" s="1"/>
  <c r="F1290" i="85"/>
  <c r="G1290" i="85" s="1"/>
  <c r="F1269" i="85"/>
  <c r="G1269" i="85" s="1"/>
  <c r="F1312" i="85"/>
  <c r="G1312" i="85" s="1"/>
  <c r="F1302" i="85"/>
  <c r="G1302" i="85" s="1"/>
  <c r="E1275" i="85"/>
  <c r="E1276" i="85" s="1"/>
  <c r="E1282" i="85" s="1"/>
  <c r="E1287" i="85" s="1"/>
  <c r="E1291" i="85" s="1"/>
  <c r="F30" i="85"/>
  <c r="G30" i="85" s="1"/>
  <c r="D1268" i="85"/>
  <c r="F1260" i="85"/>
  <c r="G1260" i="85" s="1"/>
  <c r="F1275" i="85" l="1"/>
  <c r="G1275" i="85" s="1"/>
  <c r="D1276" i="85"/>
  <c r="F1268" i="85"/>
  <c r="G1268" i="85" s="1"/>
  <c r="D41" i="85"/>
  <c r="F36" i="85"/>
  <c r="G36" i="85" s="1"/>
  <c r="D45" i="85" l="1"/>
  <c r="F45" i="85" s="1"/>
  <c r="G45" i="85" s="1"/>
  <c r="F41" i="85"/>
  <c r="G41" i="85" s="1"/>
  <c r="D1282" i="85"/>
  <c r="F1276" i="85"/>
  <c r="G1276" i="85" s="1"/>
  <c r="E1245" i="104"/>
  <c r="E1244" i="104"/>
  <c r="E1243" i="104"/>
  <c r="E1242" i="104"/>
  <c r="E1237" i="104"/>
  <c r="E1235" i="104"/>
  <c r="E1234" i="104"/>
  <c r="E1233" i="104"/>
  <c r="E1222" i="104"/>
  <c r="E1186" i="104"/>
  <c r="D1245" i="104"/>
  <c r="D1244" i="104"/>
  <c r="D1243" i="104"/>
  <c r="D1242" i="104"/>
  <c r="D1237" i="104"/>
  <c r="D1235" i="104"/>
  <c r="D1233" i="104"/>
  <c r="D1222" i="104"/>
  <c r="D1186" i="104"/>
  <c r="E1171" i="104"/>
  <c r="E1170" i="104"/>
  <c r="E1169" i="104"/>
  <c r="E1168" i="104"/>
  <c r="E1163" i="104"/>
  <c r="E1161" i="104"/>
  <c r="E1160" i="104"/>
  <c r="E1159" i="104"/>
  <c r="E1148" i="104"/>
  <c r="E1112" i="104"/>
  <c r="D1171" i="104"/>
  <c r="D1170" i="104"/>
  <c r="D1169" i="104"/>
  <c r="D1168" i="104"/>
  <c r="D1163" i="104"/>
  <c r="D1161" i="104"/>
  <c r="D1160" i="104"/>
  <c r="D1159" i="104"/>
  <c r="D1148" i="104"/>
  <c r="D1112" i="104"/>
  <c r="E1098" i="104"/>
  <c r="E1097" i="104"/>
  <c r="E1096" i="104"/>
  <c r="E1095" i="104"/>
  <c r="E1090" i="104"/>
  <c r="E1088" i="104"/>
  <c r="E1087" i="104"/>
  <c r="E1086" i="104"/>
  <c r="E1075" i="104"/>
  <c r="E1039" i="104"/>
  <c r="D1098" i="104"/>
  <c r="D1097" i="104"/>
  <c r="D1096" i="104"/>
  <c r="D1095" i="104"/>
  <c r="D1090" i="104"/>
  <c r="D1088" i="104"/>
  <c r="D1087" i="104"/>
  <c r="D1086" i="104"/>
  <c r="D1075" i="104"/>
  <c r="D1039" i="104"/>
  <c r="E1025" i="104"/>
  <c r="E1024" i="104"/>
  <c r="E1023" i="104"/>
  <c r="E1022" i="104"/>
  <c r="E1017" i="104"/>
  <c r="E1015" i="104"/>
  <c r="E1014" i="104"/>
  <c r="E1013" i="104"/>
  <c r="E1002" i="104"/>
  <c r="E966" i="104"/>
  <c r="D1025" i="104"/>
  <c r="D1024" i="104"/>
  <c r="D1023" i="104"/>
  <c r="D1022" i="104"/>
  <c r="D1017" i="104"/>
  <c r="D1015" i="104"/>
  <c r="D1014" i="104"/>
  <c r="D1013" i="104"/>
  <c r="D1002" i="104"/>
  <c r="D966" i="104"/>
  <c r="E952" i="104"/>
  <c r="E951" i="104"/>
  <c r="E950" i="104"/>
  <c r="E949" i="104"/>
  <c r="E944" i="104"/>
  <c r="E942" i="104"/>
  <c r="E941" i="104"/>
  <c r="E940" i="104"/>
  <c r="E929" i="104"/>
  <c r="E893" i="104"/>
  <c r="D952" i="104"/>
  <c r="D951" i="104"/>
  <c r="D950" i="104"/>
  <c r="D949" i="104"/>
  <c r="D944" i="104"/>
  <c r="D942" i="104"/>
  <c r="D941" i="104"/>
  <c r="D940" i="104"/>
  <c r="D929" i="104"/>
  <c r="D893" i="104"/>
  <c r="E879" i="104"/>
  <c r="E878" i="104"/>
  <c r="E877" i="104"/>
  <c r="E876" i="104"/>
  <c r="E871" i="104"/>
  <c r="E869" i="104"/>
  <c r="E868" i="104"/>
  <c r="E867" i="104"/>
  <c r="E856" i="104"/>
  <c r="E820" i="104"/>
  <c r="D879" i="104"/>
  <c r="D878" i="104"/>
  <c r="D877" i="104"/>
  <c r="D876" i="104"/>
  <c r="D871" i="104"/>
  <c r="D869" i="104"/>
  <c r="D868" i="104"/>
  <c r="D867" i="104"/>
  <c r="D856" i="104"/>
  <c r="D820" i="104"/>
  <c r="E806" i="104"/>
  <c r="E805" i="104"/>
  <c r="E804" i="104"/>
  <c r="E803" i="104"/>
  <c r="E798" i="104"/>
  <c r="E796" i="104"/>
  <c r="E795" i="104"/>
  <c r="E794" i="104"/>
  <c r="E783" i="104"/>
  <c r="E747" i="104"/>
  <c r="D806" i="104"/>
  <c r="D805" i="104"/>
  <c r="D804" i="104"/>
  <c r="D803" i="104"/>
  <c r="D798" i="104"/>
  <c r="D796" i="104"/>
  <c r="D795" i="104"/>
  <c r="D794" i="104"/>
  <c r="D783" i="104"/>
  <c r="D747" i="104"/>
  <c r="E733" i="104"/>
  <c r="E732" i="104"/>
  <c r="E731" i="104"/>
  <c r="E730" i="104"/>
  <c r="E725" i="104"/>
  <c r="E723" i="104"/>
  <c r="E722" i="104"/>
  <c r="E721" i="104"/>
  <c r="E710" i="104"/>
  <c r="E674" i="104"/>
  <c r="D733" i="104"/>
  <c r="D732" i="104"/>
  <c r="D731" i="104"/>
  <c r="D730" i="104"/>
  <c r="D725" i="104"/>
  <c r="D723" i="104"/>
  <c r="D722" i="104"/>
  <c r="D721" i="104"/>
  <c r="D710" i="104"/>
  <c r="D674" i="104"/>
  <c r="E660" i="104"/>
  <c r="E659" i="104"/>
  <c r="E658" i="104"/>
  <c r="E657" i="104"/>
  <c r="E652" i="104"/>
  <c r="E637" i="104"/>
  <c r="E601" i="104"/>
  <c r="D660" i="104"/>
  <c r="D659" i="104"/>
  <c r="D658" i="104"/>
  <c r="D657" i="104"/>
  <c r="D652" i="104"/>
  <c r="D637" i="104"/>
  <c r="D601" i="104"/>
  <c r="E587" i="104"/>
  <c r="E586" i="104"/>
  <c r="E585" i="104"/>
  <c r="E584" i="104"/>
  <c r="E579" i="104"/>
  <c r="E577" i="104"/>
  <c r="E576" i="104"/>
  <c r="E575" i="104"/>
  <c r="E564" i="104"/>
  <c r="E528" i="104"/>
  <c r="D587" i="104"/>
  <c r="D586" i="104"/>
  <c r="D585" i="104"/>
  <c r="D584" i="104"/>
  <c r="D579" i="104"/>
  <c r="D577" i="104"/>
  <c r="D576" i="104"/>
  <c r="D575" i="104"/>
  <c r="D564" i="104"/>
  <c r="D528" i="104"/>
  <c r="E514" i="104"/>
  <c r="E513" i="104"/>
  <c r="E512" i="104"/>
  <c r="E511" i="104"/>
  <c r="E506" i="104"/>
  <c r="E504" i="104"/>
  <c r="E503" i="104"/>
  <c r="E502" i="104"/>
  <c r="E491" i="104"/>
  <c r="E455" i="104"/>
  <c r="D514" i="104"/>
  <c r="D513" i="104"/>
  <c r="D512" i="104"/>
  <c r="D511" i="104"/>
  <c r="D506" i="104"/>
  <c r="D504" i="104"/>
  <c r="D503" i="104"/>
  <c r="D502" i="104"/>
  <c r="D491" i="104"/>
  <c r="D455" i="104"/>
  <c r="E441" i="104"/>
  <c r="E440" i="104"/>
  <c r="E439" i="104"/>
  <c r="E438" i="104"/>
  <c r="E433" i="104"/>
  <c r="E431" i="104"/>
  <c r="E430" i="104"/>
  <c r="E429" i="104"/>
  <c r="E418" i="104"/>
  <c r="E382" i="104"/>
  <c r="D441" i="104"/>
  <c r="D440" i="104"/>
  <c r="D439" i="104"/>
  <c r="D438" i="104"/>
  <c r="D433" i="104"/>
  <c r="D431" i="104"/>
  <c r="D430" i="104"/>
  <c r="D429" i="104"/>
  <c r="D418" i="104"/>
  <c r="D382" i="104"/>
  <c r="E368" i="104"/>
  <c r="E367" i="104"/>
  <c r="E366" i="104"/>
  <c r="E365" i="104"/>
  <c r="E360" i="104"/>
  <c r="E358" i="104"/>
  <c r="E357" i="104"/>
  <c r="E356" i="104"/>
  <c r="E345" i="104"/>
  <c r="E309" i="104"/>
  <c r="D368" i="104"/>
  <c r="D367" i="104"/>
  <c r="D366" i="104"/>
  <c r="D365" i="104"/>
  <c r="D360" i="104"/>
  <c r="D358" i="104"/>
  <c r="D357" i="104"/>
  <c r="D356" i="104"/>
  <c r="D345" i="104"/>
  <c r="D309" i="104"/>
  <c r="E295" i="104"/>
  <c r="E294" i="104"/>
  <c r="E293" i="104"/>
  <c r="E292" i="104"/>
  <c r="E287" i="104"/>
  <c r="E285" i="104"/>
  <c r="E283" i="104"/>
  <c r="E272" i="104"/>
  <c r="E236" i="104"/>
  <c r="D295" i="104"/>
  <c r="D294" i="104"/>
  <c r="D293" i="104"/>
  <c r="D292" i="104"/>
  <c r="D287" i="104"/>
  <c r="D285" i="104"/>
  <c r="D284" i="104"/>
  <c r="D283" i="104"/>
  <c r="D236" i="104"/>
  <c r="E221" i="104"/>
  <c r="E220" i="104"/>
  <c r="E219" i="104"/>
  <c r="E218" i="104"/>
  <c r="E213" i="104"/>
  <c r="E211" i="104"/>
  <c r="E209" i="104"/>
  <c r="E198" i="104"/>
  <c r="E162" i="104"/>
  <c r="D221" i="104"/>
  <c r="D220" i="104"/>
  <c r="D219" i="104"/>
  <c r="D218" i="104"/>
  <c r="D213" i="104"/>
  <c r="D211" i="104"/>
  <c r="D210" i="104"/>
  <c r="D209" i="104"/>
  <c r="D198" i="104"/>
  <c r="D162" i="104"/>
  <c r="E147" i="104"/>
  <c r="E145" i="104"/>
  <c r="E144" i="104"/>
  <c r="E139" i="104"/>
  <c r="E137" i="104"/>
  <c r="E136" i="104"/>
  <c r="E135" i="104"/>
  <c r="E124" i="104"/>
  <c r="E88" i="104"/>
  <c r="D147" i="104"/>
  <c r="D146" i="104"/>
  <c r="D145" i="104"/>
  <c r="D144" i="104"/>
  <c r="D139" i="104"/>
  <c r="D137" i="104"/>
  <c r="D136" i="104"/>
  <c r="D135" i="104"/>
  <c r="D124" i="104"/>
  <c r="E72" i="104"/>
  <c r="E71" i="104"/>
  <c r="E70" i="104"/>
  <c r="E69" i="104"/>
  <c r="E64" i="104"/>
  <c r="E62" i="104"/>
  <c r="E60" i="104"/>
  <c r="E49" i="104"/>
  <c r="E13" i="104"/>
  <c r="D88" i="104"/>
  <c r="D72" i="104"/>
  <c r="D71" i="104"/>
  <c r="D70" i="104"/>
  <c r="D69" i="104"/>
  <c r="D64" i="104"/>
  <c r="D62" i="104"/>
  <c r="D61" i="104"/>
  <c r="D60" i="104"/>
  <c r="D49" i="104"/>
  <c r="E1245" i="101"/>
  <c r="D1245" i="101"/>
  <c r="E1244" i="101"/>
  <c r="D1244" i="101"/>
  <c r="E1243" i="101"/>
  <c r="D1243" i="101"/>
  <c r="E1242" i="101"/>
  <c r="D1242" i="101"/>
  <c r="E1237" i="101"/>
  <c r="D1237" i="101"/>
  <c r="E1235" i="101"/>
  <c r="D1235" i="101"/>
  <c r="E1234" i="101"/>
  <c r="D1234" i="101"/>
  <c r="E1233" i="101"/>
  <c r="D1233" i="101"/>
  <c r="F1227" i="101"/>
  <c r="G1227" i="101" s="1"/>
  <c r="F1226" i="101"/>
  <c r="G1226" i="101" s="1"/>
  <c r="E1222" i="101"/>
  <c r="D1222" i="101"/>
  <c r="F1186" i="101"/>
  <c r="G1186" i="101" s="1"/>
  <c r="E1171" i="101"/>
  <c r="D1171" i="101"/>
  <c r="E1170" i="101"/>
  <c r="D1170" i="101"/>
  <c r="E1169" i="101"/>
  <c r="D1169" i="101"/>
  <c r="E1168" i="101"/>
  <c r="D1168" i="101"/>
  <c r="E1163" i="101"/>
  <c r="D1163" i="101"/>
  <c r="E1161" i="101"/>
  <c r="D1161" i="101"/>
  <c r="E1160" i="101"/>
  <c r="D1160" i="101"/>
  <c r="E1159" i="101"/>
  <c r="D1159" i="101"/>
  <c r="F1153" i="101"/>
  <c r="G1153" i="101" s="1"/>
  <c r="F1152" i="101"/>
  <c r="G1152" i="101" s="1"/>
  <c r="E1148" i="101"/>
  <c r="D1148" i="101"/>
  <c r="F1112" i="101"/>
  <c r="G1112" i="101" s="1"/>
  <c r="E1098" i="101"/>
  <c r="D1098" i="101"/>
  <c r="E1097" i="101"/>
  <c r="D1097" i="101"/>
  <c r="E1096" i="101"/>
  <c r="D1096" i="101"/>
  <c r="E1095" i="101"/>
  <c r="D1095" i="101"/>
  <c r="E1090" i="101"/>
  <c r="D1090" i="101"/>
  <c r="E1088" i="101"/>
  <c r="D1088" i="101"/>
  <c r="E1087" i="101"/>
  <c r="D1087" i="101"/>
  <c r="E1086" i="101"/>
  <c r="D1086" i="101"/>
  <c r="F1080" i="101"/>
  <c r="G1080" i="101" s="1"/>
  <c r="F1079" i="101"/>
  <c r="G1079" i="101" s="1"/>
  <c r="E1075" i="101"/>
  <c r="D1075" i="101"/>
  <c r="F1039" i="101"/>
  <c r="G1039" i="101" s="1"/>
  <c r="E1025" i="101"/>
  <c r="D1025" i="101"/>
  <c r="E1024" i="101"/>
  <c r="D1024" i="101"/>
  <c r="E1023" i="101"/>
  <c r="D1023" i="101"/>
  <c r="E1022" i="101"/>
  <c r="D1022" i="101"/>
  <c r="E1017" i="101"/>
  <c r="D1017" i="101"/>
  <c r="E1015" i="101"/>
  <c r="D1015" i="101"/>
  <c r="E1014" i="101"/>
  <c r="D1014" i="101"/>
  <c r="E1013" i="101"/>
  <c r="D1013" i="101"/>
  <c r="F1007" i="101"/>
  <c r="G1007" i="101" s="1"/>
  <c r="F1006" i="101"/>
  <c r="G1006" i="101" s="1"/>
  <c r="E1002" i="101"/>
  <c r="D1002" i="101"/>
  <c r="F966" i="101"/>
  <c r="G966" i="101" s="1"/>
  <c r="E952" i="101"/>
  <c r="D952" i="101"/>
  <c r="E951" i="101"/>
  <c r="D951" i="101"/>
  <c r="E950" i="101"/>
  <c r="D950" i="101"/>
  <c r="E949" i="101"/>
  <c r="D949" i="101"/>
  <c r="E944" i="101"/>
  <c r="D944" i="101"/>
  <c r="E942" i="101"/>
  <c r="D942" i="101"/>
  <c r="E941" i="101"/>
  <c r="D941" i="101"/>
  <c r="E940" i="101"/>
  <c r="D940" i="101"/>
  <c r="F934" i="101"/>
  <c r="G934" i="101" s="1"/>
  <c r="F933" i="101"/>
  <c r="G933" i="101" s="1"/>
  <c r="E929" i="101"/>
  <c r="D929" i="101"/>
  <c r="F893" i="101"/>
  <c r="G893" i="101" s="1"/>
  <c r="E879" i="101"/>
  <c r="D879" i="101"/>
  <c r="E878" i="101"/>
  <c r="D878" i="101"/>
  <c r="E877" i="101"/>
  <c r="D877" i="101"/>
  <c r="E876" i="101"/>
  <c r="D876" i="101"/>
  <c r="E871" i="101"/>
  <c r="D871" i="101"/>
  <c r="E869" i="101"/>
  <c r="D869" i="101"/>
  <c r="E868" i="101"/>
  <c r="D868" i="101"/>
  <c r="E867" i="101"/>
  <c r="D867" i="101"/>
  <c r="F861" i="101"/>
  <c r="G861" i="101" s="1"/>
  <c r="F860" i="101"/>
  <c r="G860" i="101" s="1"/>
  <c r="E856" i="101"/>
  <c r="D856" i="101"/>
  <c r="F820" i="101"/>
  <c r="G820" i="101" s="1"/>
  <c r="E806" i="101"/>
  <c r="D806" i="101"/>
  <c r="E805" i="101"/>
  <c r="D805" i="101"/>
  <c r="E804" i="101"/>
  <c r="D804" i="101"/>
  <c r="E803" i="101"/>
  <c r="D803" i="101"/>
  <c r="E798" i="101"/>
  <c r="D798" i="101"/>
  <c r="E796" i="101"/>
  <c r="D796" i="101"/>
  <c r="E795" i="101"/>
  <c r="D795" i="101"/>
  <c r="E794" i="101"/>
  <c r="D794" i="101"/>
  <c r="F788" i="101"/>
  <c r="G788" i="101" s="1"/>
  <c r="F787" i="101"/>
  <c r="G787" i="101" s="1"/>
  <c r="E783" i="101"/>
  <c r="D783" i="101"/>
  <c r="F747" i="101"/>
  <c r="G747" i="101" s="1"/>
  <c r="E733" i="101"/>
  <c r="D733" i="101"/>
  <c r="E732" i="101"/>
  <c r="D732" i="101"/>
  <c r="E731" i="101"/>
  <c r="D731" i="101"/>
  <c r="E730" i="101"/>
  <c r="D730" i="101"/>
  <c r="E725" i="101"/>
  <c r="D725" i="101"/>
  <c r="E723" i="101"/>
  <c r="D723" i="101"/>
  <c r="E722" i="101"/>
  <c r="D722" i="101"/>
  <c r="E721" i="101"/>
  <c r="D721" i="101"/>
  <c r="F715" i="101"/>
  <c r="G715" i="101" s="1"/>
  <c r="F714" i="101"/>
  <c r="G714" i="101" s="1"/>
  <c r="E710" i="101"/>
  <c r="D710" i="101"/>
  <c r="F674" i="101"/>
  <c r="G674" i="101" s="1"/>
  <c r="E660" i="101"/>
  <c r="D660" i="101"/>
  <c r="E659" i="101"/>
  <c r="D659" i="101"/>
  <c r="E658" i="101"/>
  <c r="D658" i="101"/>
  <c r="E657" i="101"/>
  <c r="D657" i="101"/>
  <c r="E652" i="101"/>
  <c r="D652" i="101"/>
  <c r="E650" i="101"/>
  <c r="D650" i="101"/>
  <c r="E649" i="101"/>
  <c r="D649" i="101"/>
  <c r="E648" i="101"/>
  <c r="D648" i="101"/>
  <c r="F642" i="101"/>
  <c r="G642" i="101" s="1"/>
  <c r="F641" i="101"/>
  <c r="G641" i="101" s="1"/>
  <c r="E637" i="101"/>
  <c r="D637" i="101"/>
  <c r="F601" i="101"/>
  <c r="G601" i="101" s="1"/>
  <c r="E587" i="101"/>
  <c r="D587" i="101"/>
  <c r="E586" i="101"/>
  <c r="D586" i="101"/>
  <c r="E585" i="101"/>
  <c r="D585" i="101"/>
  <c r="E584" i="101"/>
  <c r="D584" i="101"/>
  <c r="E579" i="101"/>
  <c r="D579" i="101"/>
  <c r="E577" i="101"/>
  <c r="D577" i="101"/>
  <c r="E576" i="101"/>
  <c r="D576" i="101"/>
  <c r="E575" i="101"/>
  <c r="D575" i="101"/>
  <c r="F569" i="101"/>
  <c r="G569" i="101" s="1"/>
  <c r="F568" i="101"/>
  <c r="G568" i="101" s="1"/>
  <c r="E564" i="101"/>
  <c r="D564" i="101"/>
  <c r="F528" i="101"/>
  <c r="G528" i="101" s="1"/>
  <c r="E514" i="101"/>
  <c r="D514" i="101"/>
  <c r="E513" i="101"/>
  <c r="D513" i="101"/>
  <c r="E512" i="101"/>
  <c r="D512" i="101"/>
  <c r="E511" i="101"/>
  <c r="D511" i="101"/>
  <c r="E506" i="101"/>
  <c r="D506" i="101"/>
  <c r="E504" i="101"/>
  <c r="D504" i="101"/>
  <c r="E503" i="101"/>
  <c r="D503" i="101"/>
  <c r="E502" i="101"/>
  <c r="D502" i="101"/>
  <c r="G496" i="101"/>
  <c r="F496" i="101"/>
  <c r="F495" i="101"/>
  <c r="G495" i="101" s="1"/>
  <c r="E491" i="101"/>
  <c r="D491" i="101"/>
  <c r="F455" i="101"/>
  <c r="G455" i="101" s="1"/>
  <c r="E441" i="101"/>
  <c r="D441" i="101"/>
  <c r="E440" i="101"/>
  <c r="D440" i="101"/>
  <c r="E439" i="101"/>
  <c r="D439" i="101"/>
  <c r="E438" i="101"/>
  <c r="D438" i="101"/>
  <c r="E433" i="101"/>
  <c r="D433" i="101"/>
  <c r="E431" i="101"/>
  <c r="D431" i="101"/>
  <c r="E430" i="101"/>
  <c r="D430" i="101"/>
  <c r="E429" i="101"/>
  <c r="D429" i="101"/>
  <c r="F423" i="101"/>
  <c r="G423" i="101" s="1"/>
  <c r="F422" i="101"/>
  <c r="G422" i="101" s="1"/>
  <c r="E418" i="101"/>
  <c r="D418" i="101"/>
  <c r="F382" i="101"/>
  <c r="G382" i="101" s="1"/>
  <c r="E368" i="101"/>
  <c r="D368" i="101"/>
  <c r="E367" i="101"/>
  <c r="D367" i="101"/>
  <c r="E366" i="101"/>
  <c r="D366" i="101"/>
  <c r="E365" i="101"/>
  <c r="D365" i="101"/>
  <c r="E360" i="101"/>
  <c r="D360" i="101"/>
  <c r="E358" i="101"/>
  <c r="D358" i="101"/>
  <c r="E357" i="101"/>
  <c r="D357" i="101"/>
  <c r="E356" i="101"/>
  <c r="D356" i="101"/>
  <c r="F350" i="101"/>
  <c r="G350" i="101" s="1"/>
  <c r="F349" i="101"/>
  <c r="G349" i="101" s="1"/>
  <c r="E345" i="101"/>
  <c r="D345" i="101"/>
  <c r="F309" i="101"/>
  <c r="G309" i="101" s="1"/>
  <c r="E295" i="101"/>
  <c r="D295" i="101"/>
  <c r="E294" i="101"/>
  <c r="D294" i="101"/>
  <c r="E293" i="101"/>
  <c r="D293" i="101"/>
  <c r="E292" i="101"/>
  <c r="D292" i="101"/>
  <c r="E287" i="101"/>
  <c r="D287" i="101"/>
  <c r="E285" i="101"/>
  <c r="D285" i="101"/>
  <c r="E284" i="101"/>
  <c r="D284" i="101"/>
  <c r="E283" i="101"/>
  <c r="D283" i="101"/>
  <c r="F277" i="101"/>
  <c r="G277" i="101" s="1"/>
  <c r="F276" i="101"/>
  <c r="G276" i="101" s="1"/>
  <c r="E272" i="101"/>
  <c r="D272" i="101"/>
  <c r="F236" i="101"/>
  <c r="G236" i="101" s="1"/>
  <c r="E221" i="101"/>
  <c r="D221" i="101"/>
  <c r="E220" i="101"/>
  <c r="D220" i="101"/>
  <c r="E219" i="101"/>
  <c r="D219" i="101"/>
  <c r="E218" i="101"/>
  <c r="D218" i="101"/>
  <c r="E213" i="101"/>
  <c r="D213" i="101"/>
  <c r="E211" i="101"/>
  <c r="D211" i="101"/>
  <c r="E210" i="101"/>
  <c r="D210" i="101"/>
  <c r="E209" i="101"/>
  <c r="D209" i="101"/>
  <c r="F203" i="101"/>
  <c r="G203" i="101" s="1"/>
  <c r="F202" i="101"/>
  <c r="G202" i="101" s="1"/>
  <c r="E198" i="101"/>
  <c r="D198" i="101"/>
  <c r="F162" i="101"/>
  <c r="G162" i="101" s="1"/>
  <c r="E147" i="101"/>
  <c r="D147" i="101"/>
  <c r="E146" i="101"/>
  <c r="D146" i="101"/>
  <c r="E145" i="101"/>
  <c r="D145" i="101"/>
  <c r="E144" i="101"/>
  <c r="D144" i="101"/>
  <c r="E139" i="101"/>
  <c r="D139" i="101"/>
  <c r="E137" i="101"/>
  <c r="D137" i="101"/>
  <c r="E136" i="101"/>
  <c r="D136" i="101"/>
  <c r="E135" i="101"/>
  <c r="D135" i="101"/>
  <c r="F129" i="101"/>
  <c r="G129" i="101" s="1"/>
  <c r="G128" i="101"/>
  <c r="F128" i="101"/>
  <c r="E124" i="101"/>
  <c r="D124" i="101"/>
  <c r="F88" i="101"/>
  <c r="G88" i="101" s="1"/>
  <c r="E72" i="101"/>
  <c r="D72" i="101"/>
  <c r="E71" i="101"/>
  <c r="D71" i="101"/>
  <c r="E70" i="101"/>
  <c r="D70" i="101"/>
  <c r="E69" i="101"/>
  <c r="D69" i="101"/>
  <c r="E64" i="101"/>
  <c r="D64" i="101"/>
  <c r="E62" i="101"/>
  <c r="D62" i="101"/>
  <c r="E61" i="101"/>
  <c r="D61" i="101"/>
  <c r="E60" i="101"/>
  <c r="D60" i="101"/>
  <c r="E49" i="101"/>
  <c r="D49" i="101"/>
  <c r="D1306" i="104" l="1"/>
  <c r="E1306" i="104"/>
  <c r="F213" i="101"/>
  <c r="G213" i="101" s="1"/>
  <c r="F1023" i="101"/>
  <c r="G1023" i="101" s="1"/>
  <c r="F220" i="101"/>
  <c r="G220" i="101" s="1"/>
  <c r="F293" i="101"/>
  <c r="G293" i="101" s="1"/>
  <c r="F358" i="101"/>
  <c r="G358" i="101" s="1"/>
  <c r="F356" i="101"/>
  <c r="G356" i="101" s="1"/>
  <c r="D1287" i="85"/>
  <c r="F1282" i="85"/>
  <c r="G1282" i="85" s="1"/>
  <c r="F502" i="101"/>
  <c r="G502" i="101" s="1"/>
  <c r="F648" i="101"/>
  <c r="G648" i="101" s="1"/>
  <c r="F722" i="101"/>
  <c r="G722" i="101" s="1"/>
  <c r="D141" i="101"/>
  <c r="F219" i="101"/>
  <c r="G219" i="101" s="1"/>
  <c r="F292" i="101"/>
  <c r="G292" i="101" s="1"/>
  <c r="F357" i="101"/>
  <c r="G357" i="101" s="1"/>
  <c r="F1015" i="101"/>
  <c r="G1015" i="101" s="1"/>
  <c r="F1022" i="101"/>
  <c r="G1022" i="101" s="1"/>
  <c r="F1002" i="101"/>
  <c r="G1002" i="101" s="1"/>
  <c r="F732" i="101"/>
  <c r="G732" i="101" s="1"/>
  <c r="F506" i="101"/>
  <c r="G506" i="101" s="1"/>
  <c r="E498" i="101"/>
  <c r="F345" i="101"/>
  <c r="G345" i="101" s="1"/>
  <c r="F513" i="101"/>
  <c r="G513" i="101" s="1"/>
  <c r="F723" i="101"/>
  <c r="G723" i="101" s="1"/>
  <c r="F1088" i="101"/>
  <c r="G1088" i="101" s="1"/>
  <c r="E1239" i="104"/>
  <c r="F652" i="101"/>
  <c r="G652" i="101" s="1"/>
  <c r="F733" i="101"/>
  <c r="G733" i="101" s="1"/>
  <c r="F794" i="101"/>
  <c r="G794" i="101" s="1"/>
  <c r="F868" i="101"/>
  <c r="G868" i="101" s="1"/>
  <c r="F949" i="101"/>
  <c r="G949" i="101" s="1"/>
  <c r="F1234" i="101"/>
  <c r="G1234" i="101" s="1"/>
  <c r="F587" i="101"/>
  <c r="G587" i="101" s="1"/>
  <c r="F1169" i="101"/>
  <c r="G1169" i="101" s="1"/>
  <c r="F1242" i="101"/>
  <c r="G1242" i="101" s="1"/>
  <c r="E644" i="101"/>
  <c r="F806" i="101"/>
  <c r="G806" i="101" s="1"/>
  <c r="F368" i="101"/>
  <c r="G368" i="101" s="1"/>
  <c r="F783" i="101"/>
  <c r="G783" i="101" s="1"/>
  <c r="F1017" i="101"/>
  <c r="G1017" i="101" s="1"/>
  <c r="F221" i="101"/>
  <c r="G221" i="101" s="1"/>
  <c r="F367" i="101"/>
  <c r="G367" i="101" s="1"/>
  <c r="F418" i="101"/>
  <c r="G418" i="101" s="1"/>
  <c r="F586" i="101"/>
  <c r="G586" i="101" s="1"/>
  <c r="E790" i="101"/>
  <c r="F1014" i="101"/>
  <c r="G1014" i="101" s="1"/>
  <c r="E1082" i="101"/>
  <c r="F1096" i="101"/>
  <c r="G1096" i="101" s="1"/>
  <c r="F1245" i="101"/>
  <c r="G1245" i="101" s="1"/>
  <c r="F209" i="101"/>
  <c r="G209" i="101" s="1"/>
  <c r="F878" i="101"/>
  <c r="G878" i="101" s="1"/>
  <c r="F950" i="101"/>
  <c r="G950" i="101" s="1"/>
  <c r="D425" i="101"/>
  <c r="D435" i="101"/>
  <c r="F1163" i="101"/>
  <c r="G1163" i="101" s="1"/>
  <c r="D727" i="104"/>
  <c r="D289" i="104"/>
  <c r="E131" i="104"/>
  <c r="E215" i="104"/>
  <c r="D498" i="104"/>
  <c r="D717" i="104"/>
  <c r="E1229" i="104"/>
  <c r="D279" i="104"/>
  <c r="D571" i="104"/>
  <c r="E1082" i="104"/>
  <c r="D66" i="104"/>
  <c r="F879" i="101"/>
  <c r="G879" i="101" s="1"/>
  <c r="E863" i="101"/>
  <c r="F869" i="101"/>
  <c r="G869" i="101" s="1"/>
  <c r="F867" i="101"/>
  <c r="G867" i="101" s="1"/>
  <c r="F1222" i="101"/>
  <c r="G1222" i="101" s="1"/>
  <c r="E1155" i="101"/>
  <c r="F1097" i="101"/>
  <c r="G1097" i="101" s="1"/>
  <c r="D1009" i="101"/>
  <c r="E946" i="101"/>
  <c r="F798" i="101"/>
  <c r="G798" i="101" s="1"/>
  <c r="F657" i="101"/>
  <c r="G657" i="101" s="1"/>
  <c r="F575" i="101"/>
  <c r="G575" i="101" s="1"/>
  <c r="F585" i="101"/>
  <c r="G585" i="101" s="1"/>
  <c r="F514" i="101"/>
  <c r="G514" i="101" s="1"/>
  <c r="F441" i="101"/>
  <c r="G441" i="101" s="1"/>
  <c r="F429" i="101"/>
  <c r="G429" i="101" s="1"/>
  <c r="D352" i="101"/>
  <c r="F360" i="101"/>
  <c r="G360" i="101" s="1"/>
  <c r="F366" i="101"/>
  <c r="G366" i="101" s="1"/>
  <c r="D289" i="101"/>
  <c r="F283" i="101"/>
  <c r="G283" i="101" s="1"/>
  <c r="F136" i="101"/>
  <c r="G136" i="101" s="1"/>
  <c r="F139" i="101"/>
  <c r="G139" i="101" s="1"/>
  <c r="F1095" i="101"/>
  <c r="G1095" i="101" s="1"/>
  <c r="D1092" i="101"/>
  <c r="E289" i="101"/>
  <c r="F430" i="101"/>
  <c r="G430" i="101" s="1"/>
  <c r="F564" i="101"/>
  <c r="G564" i="101" s="1"/>
  <c r="F877" i="101"/>
  <c r="G877" i="101" s="1"/>
  <c r="F1159" i="101"/>
  <c r="G1159" i="101" s="1"/>
  <c r="E863" i="104"/>
  <c r="D1092" i="104"/>
  <c r="F941" i="101"/>
  <c r="G941" i="101" s="1"/>
  <c r="F944" i="101"/>
  <c r="G944" i="101" s="1"/>
  <c r="F1171" i="101"/>
  <c r="G1171" i="101" s="1"/>
  <c r="F1235" i="101"/>
  <c r="G1235" i="101" s="1"/>
  <c r="E654" i="104"/>
  <c r="D1155" i="104"/>
  <c r="F144" i="101"/>
  <c r="G144" i="101" s="1"/>
  <c r="E141" i="101"/>
  <c r="F725" i="101"/>
  <c r="G725" i="101" s="1"/>
  <c r="F871" i="101"/>
  <c r="G871" i="101" s="1"/>
  <c r="E717" i="104"/>
  <c r="E946" i="104"/>
  <c r="F198" i="101"/>
  <c r="G198" i="101" s="1"/>
  <c r="F272" i="101"/>
  <c r="G272" i="101" s="1"/>
  <c r="E435" i="101"/>
  <c r="D508" i="101"/>
  <c r="F579" i="101"/>
  <c r="G579" i="101" s="1"/>
  <c r="F284" i="101"/>
  <c r="G284" i="101" s="1"/>
  <c r="F287" i="101"/>
  <c r="G287" i="101" s="1"/>
  <c r="F504" i="101"/>
  <c r="G504" i="101" s="1"/>
  <c r="F658" i="101"/>
  <c r="G658" i="101" s="1"/>
  <c r="F805" i="101"/>
  <c r="G805" i="101" s="1"/>
  <c r="F1087" i="101"/>
  <c r="G1087" i="101" s="1"/>
  <c r="E1092" i="101"/>
  <c r="D435" i="104"/>
  <c r="E131" i="101"/>
  <c r="E279" i="101"/>
  <c r="F365" i="101"/>
  <c r="G365" i="101" s="1"/>
  <c r="F431" i="101"/>
  <c r="G431" i="101" s="1"/>
  <c r="D498" i="101"/>
  <c r="E571" i="101"/>
  <c r="E800" i="101"/>
  <c r="F856" i="101"/>
  <c r="G856" i="101" s="1"/>
  <c r="F952" i="101"/>
  <c r="G952" i="101" s="1"/>
  <c r="F1237" i="101"/>
  <c r="G1237" i="101" s="1"/>
  <c r="D56" i="104"/>
  <c r="D131" i="101"/>
  <c r="E205" i="101"/>
  <c r="F211" i="101"/>
  <c r="G211" i="101" s="1"/>
  <c r="D215" i="101"/>
  <c r="F285" i="101"/>
  <c r="G285" i="101" s="1"/>
  <c r="E352" i="101"/>
  <c r="E425" i="101"/>
  <c r="F425" i="101" s="1"/>
  <c r="G425" i="101" s="1"/>
  <c r="F491" i="101"/>
  <c r="G491" i="101" s="1"/>
  <c r="F503" i="101"/>
  <c r="G503" i="101" s="1"/>
  <c r="E508" i="101"/>
  <c r="E581" i="101"/>
  <c r="F637" i="101"/>
  <c r="G637" i="101" s="1"/>
  <c r="F659" i="101"/>
  <c r="G659" i="101" s="1"/>
  <c r="F940" i="101"/>
  <c r="G940" i="101" s="1"/>
  <c r="F942" i="101"/>
  <c r="G942" i="101" s="1"/>
  <c r="E1009" i="101"/>
  <c r="F1090" i="101"/>
  <c r="G1090" i="101" s="1"/>
  <c r="F1148" i="101"/>
  <c r="G1148" i="101" s="1"/>
  <c r="F1170" i="101"/>
  <c r="G1170" i="101" s="1"/>
  <c r="F1244" i="101"/>
  <c r="G1244" i="101" s="1"/>
  <c r="E66" i="104"/>
  <c r="D215" i="104"/>
  <c r="D352" i="104"/>
  <c r="E352" i="104"/>
  <c r="E362" i="104"/>
  <c r="E498" i="104"/>
  <c r="D790" i="104"/>
  <c r="D800" i="104"/>
  <c r="D873" i="104"/>
  <c r="E1009" i="104"/>
  <c r="D1082" i="104"/>
  <c r="F210" i="101"/>
  <c r="G210" i="101" s="1"/>
  <c r="F295" i="101"/>
  <c r="G295" i="101" s="1"/>
  <c r="F512" i="101"/>
  <c r="G512" i="101" s="1"/>
  <c r="F710" i="101"/>
  <c r="G710" i="101" s="1"/>
  <c r="E1019" i="101"/>
  <c r="F1098" i="101"/>
  <c r="G1098" i="101" s="1"/>
  <c r="F1160" i="101"/>
  <c r="G1160" i="101" s="1"/>
  <c r="D131" i="104"/>
  <c r="D581" i="101"/>
  <c r="F584" i="101"/>
  <c r="G584" i="101" s="1"/>
  <c r="F649" i="101"/>
  <c r="G649" i="101" s="1"/>
  <c r="D644" i="101"/>
  <c r="D1229" i="101"/>
  <c r="F1233" i="101"/>
  <c r="G1233" i="101" s="1"/>
  <c r="F146" i="101"/>
  <c r="G146" i="101" s="1"/>
  <c r="D362" i="101"/>
  <c r="F433" i="101"/>
  <c r="G433" i="101" s="1"/>
  <c r="F721" i="101"/>
  <c r="G721" i="101" s="1"/>
  <c r="F731" i="101"/>
  <c r="G731" i="101" s="1"/>
  <c r="F796" i="101"/>
  <c r="G796" i="101" s="1"/>
  <c r="F1025" i="101"/>
  <c r="G1025" i="101" s="1"/>
  <c r="D873" i="101"/>
  <c r="F876" i="101"/>
  <c r="G876" i="101" s="1"/>
  <c r="D946" i="101"/>
  <c r="F951" i="101"/>
  <c r="G951" i="101" s="1"/>
  <c r="F1243" i="101"/>
  <c r="G1243" i="101" s="1"/>
  <c r="D1239" i="101"/>
  <c r="D205" i="101"/>
  <c r="E215" i="101"/>
  <c r="F218" i="101"/>
  <c r="G218" i="101" s="1"/>
  <c r="D279" i="101"/>
  <c r="F294" i="101"/>
  <c r="G294" i="101" s="1"/>
  <c r="E362" i="101"/>
  <c r="F438" i="101"/>
  <c r="G438" i="101" s="1"/>
  <c r="F439" i="101"/>
  <c r="G439" i="101" s="1"/>
  <c r="F511" i="101"/>
  <c r="G511" i="101" s="1"/>
  <c r="F577" i="101"/>
  <c r="G577" i="101" s="1"/>
  <c r="D654" i="101"/>
  <c r="F804" i="101"/>
  <c r="G804" i="101" s="1"/>
  <c r="F576" i="101"/>
  <c r="G576" i="101" s="1"/>
  <c r="D571" i="101"/>
  <c r="D800" i="101"/>
  <c r="F803" i="101"/>
  <c r="G803" i="101" s="1"/>
  <c r="D727" i="101"/>
  <c r="F730" i="101"/>
  <c r="G730" i="101" s="1"/>
  <c r="F795" i="101"/>
  <c r="G795" i="101" s="1"/>
  <c r="D790" i="101"/>
  <c r="D1019" i="101"/>
  <c r="F1024" i="101"/>
  <c r="G1024" i="101" s="1"/>
  <c r="F124" i="101"/>
  <c r="G124" i="101" s="1"/>
  <c r="F135" i="101"/>
  <c r="G135" i="101" s="1"/>
  <c r="F137" i="101"/>
  <c r="G137" i="101" s="1"/>
  <c r="F145" i="101"/>
  <c r="G145" i="101" s="1"/>
  <c r="F147" i="101"/>
  <c r="G147" i="101" s="1"/>
  <c r="F440" i="101"/>
  <c r="G440" i="101" s="1"/>
  <c r="F650" i="101"/>
  <c r="G650" i="101" s="1"/>
  <c r="F660" i="101"/>
  <c r="G660" i="101" s="1"/>
  <c r="F1013" i="101"/>
  <c r="G1013" i="101" s="1"/>
  <c r="D1082" i="101"/>
  <c r="F1086" i="101"/>
  <c r="G1086" i="101" s="1"/>
  <c r="D717" i="101"/>
  <c r="E727" i="101"/>
  <c r="D863" i="101"/>
  <c r="F1161" i="101"/>
  <c r="G1161" i="101" s="1"/>
  <c r="D1155" i="101"/>
  <c r="E654" i="101"/>
  <c r="F929" i="101"/>
  <c r="G929" i="101" s="1"/>
  <c r="F1075" i="101"/>
  <c r="G1075" i="101" s="1"/>
  <c r="F1168" i="101"/>
  <c r="G1168" i="101" s="1"/>
  <c r="E1229" i="101"/>
  <c r="D1019" i="104"/>
  <c r="E717" i="101"/>
  <c r="E873" i="101"/>
  <c r="E936" i="101"/>
  <c r="D425" i="104"/>
  <c r="E1239" i="101"/>
  <c r="D205" i="104"/>
  <c r="D362" i="104"/>
  <c r="D508" i="104"/>
  <c r="E571" i="104"/>
  <c r="E790" i="104"/>
  <c r="D863" i="104"/>
  <c r="E873" i="104"/>
  <c r="D936" i="104"/>
  <c r="D946" i="104"/>
  <c r="E1019" i="104"/>
  <c r="D1165" i="101"/>
  <c r="E289" i="104"/>
  <c r="E425" i="104"/>
  <c r="E435" i="104"/>
  <c r="E581" i="104"/>
  <c r="E800" i="104"/>
  <c r="E936" i="104"/>
  <c r="D1009" i="104"/>
  <c r="E1155" i="104"/>
  <c r="E1165" i="104"/>
  <c r="E1165" i="101"/>
  <c r="D141" i="104"/>
  <c r="E508" i="104"/>
  <c r="D581" i="104"/>
  <c r="D654" i="104"/>
  <c r="E727" i="104"/>
  <c r="E1092" i="104"/>
  <c r="D1165" i="104"/>
  <c r="D1239" i="104"/>
  <c r="D936" i="101"/>
  <c r="F790" i="101" l="1"/>
  <c r="G790" i="101" s="1"/>
  <c r="F1155" i="101"/>
  <c r="G1155" i="101" s="1"/>
  <c r="F141" i="101"/>
  <c r="G141" i="101" s="1"/>
  <c r="D1291" i="85"/>
  <c r="F1291" i="85" s="1"/>
  <c r="G1291" i="85" s="1"/>
  <c r="F1287" i="85"/>
  <c r="G1287" i="85" s="1"/>
  <c r="F1165" i="101"/>
  <c r="G1165" i="101" s="1"/>
  <c r="F727" i="101"/>
  <c r="G727" i="101" s="1"/>
  <c r="F498" i="101"/>
  <c r="G498" i="101" s="1"/>
  <c r="F289" i="101"/>
  <c r="G289" i="101" s="1"/>
  <c r="F873" i="101"/>
  <c r="G873" i="101" s="1"/>
  <c r="F644" i="101"/>
  <c r="G644" i="101" s="1"/>
  <c r="F435" i="101"/>
  <c r="G435" i="101" s="1"/>
  <c r="F279" i="101"/>
  <c r="G279" i="101" s="1"/>
  <c r="F215" i="101"/>
  <c r="G215" i="101" s="1"/>
  <c r="F1082" i="101"/>
  <c r="G1082" i="101" s="1"/>
  <c r="F1019" i="101"/>
  <c r="G1019" i="101" s="1"/>
  <c r="F946" i="101"/>
  <c r="G946" i="101" s="1"/>
  <c r="F352" i="101"/>
  <c r="G352" i="101" s="1"/>
  <c r="F1009" i="101"/>
  <c r="G1009" i="101" s="1"/>
  <c r="F863" i="101"/>
  <c r="G863" i="101" s="1"/>
  <c r="F1229" i="101"/>
  <c r="G1229" i="101" s="1"/>
  <c r="F1239" i="101"/>
  <c r="G1239" i="101" s="1"/>
  <c r="F800" i="101"/>
  <c r="G800" i="101" s="1"/>
  <c r="F654" i="101"/>
  <c r="G654" i="101" s="1"/>
  <c r="F581" i="101"/>
  <c r="G581" i="101" s="1"/>
  <c r="F508" i="101"/>
  <c r="G508" i="101" s="1"/>
  <c r="F131" i="101"/>
  <c r="G131" i="101" s="1"/>
  <c r="F205" i="101"/>
  <c r="G205" i="101" s="1"/>
  <c r="F936" i="101"/>
  <c r="G936" i="101" s="1"/>
  <c r="F571" i="101"/>
  <c r="G571" i="101" s="1"/>
  <c r="F1092" i="101"/>
  <c r="G1092" i="101" s="1"/>
  <c r="F717" i="101"/>
  <c r="G717" i="101" s="1"/>
  <c r="F362" i="101"/>
  <c r="G362" i="101" s="1"/>
  <c r="E1245" i="88" l="1"/>
  <c r="D1245" i="88"/>
  <c r="E1244" i="88"/>
  <c r="D1244" i="88"/>
  <c r="E1243" i="88"/>
  <c r="D1243" i="88"/>
  <c r="E1242" i="88"/>
  <c r="D1242" i="88"/>
  <c r="E1237" i="88"/>
  <c r="D1237" i="88"/>
  <c r="E1235" i="88"/>
  <c r="D1235" i="88"/>
  <c r="E1234" i="88"/>
  <c r="D1234" i="88"/>
  <c r="E1233" i="88"/>
  <c r="D1233" i="88"/>
  <c r="E1227" i="88"/>
  <c r="D1227" i="88"/>
  <c r="E1226" i="88"/>
  <c r="D1226" i="88"/>
  <c r="E1222" i="88"/>
  <c r="D1222" i="88"/>
  <c r="E1171" i="88"/>
  <c r="D1171" i="88"/>
  <c r="E1170" i="88"/>
  <c r="D1170" i="88"/>
  <c r="E1169" i="88"/>
  <c r="D1169" i="88"/>
  <c r="E1168" i="88"/>
  <c r="D1168" i="88"/>
  <c r="E1161" i="88"/>
  <c r="D1161" i="88"/>
  <c r="E1160" i="88"/>
  <c r="D1160" i="88"/>
  <c r="E1159" i="88"/>
  <c r="D1159" i="88"/>
  <c r="E1153" i="88"/>
  <c r="D1153" i="88"/>
  <c r="E1152" i="88"/>
  <c r="D1152" i="88"/>
  <c r="E1148" i="88"/>
  <c r="D1148" i="88"/>
  <c r="E1098" i="88"/>
  <c r="D1098" i="88"/>
  <c r="E1097" i="88"/>
  <c r="D1097" i="88"/>
  <c r="E1096" i="88"/>
  <c r="D1096" i="88"/>
  <c r="E1095" i="88"/>
  <c r="D1095" i="88"/>
  <c r="E1090" i="88"/>
  <c r="D1090" i="88"/>
  <c r="E1088" i="88"/>
  <c r="D1088" i="88"/>
  <c r="E1087" i="88"/>
  <c r="D1087" i="88"/>
  <c r="E1086" i="88"/>
  <c r="D1086" i="88"/>
  <c r="E1080" i="88"/>
  <c r="D1080" i="88"/>
  <c r="E1079" i="88"/>
  <c r="D1079" i="88"/>
  <c r="E1075" i="88"/>
  <c r="D1075" i="88"/>
  <c r="E1025" i="88"/>
  <c r="D1025" i="88"/>
  <c r="E1024" i="88"/>
  <c r="D1024" i="88"/>
  <c r="E1023" i="88"/>
  <c r="D1023" i="88"/>
  <c r="E1022" i="88"/>
  <c r="D1022" i="88"/>
  <c r="E1017" i="88"/>
  <c r="D1017" i="88"/>
  <c r="E1015" i="88"/>
  <c r="D1015" i="88"/>
  <c r="E1014" i="88"/>
  <c r="D1014" i="88"/>
  <c r="E1013" i="88"/>
  <c r="D1013" i="88"/>
  <c r="E1007" i="88"/>
  <c r="D1007" i="88"/>
  <c r="E1006" i="88"/>
  <c r="D1006" i="88"/>
  <c r="E1002" i="88"/>
  <c r="D1002" i="88"/>
  <c r="E952" i="88"/>
  <c r="D952" i="88"/>
  <c r="E951" i="88"/>
  <c r="D951" i="88"/>
  <c r="E950" i="88"/>
  <c r="D950" i="88"/>
  <c r="E949" i="88"/>
  <c r="D949" i="88"/>
  <c r="E944" i="88"/>
  <c r="D944" i="88"/>
  <c r="E942" i="88"/>
  <c r="D942" i="88"/>
  <c r="E941" i="88"/>
  <c r="D941" i="88"/>
  <c r="E940" i="88"/>
  <c r="D940" i="88"/>
  <c r="E934" i="88"/>
  <c r="D934" i="88"/>
  <c r="E933" i="88"/>
  <c r="D933" i="88"/>
  <c r="E929" i="88"/>
  <c r="D929" i="88"/>
  <c r="E879" i="88"/>
  <c r="D879" i="88"/>
  <c r="E878" i="88"/>
  <c r="D878" i="88"/>
  <c r="E877" i="88"/>
  <c r="D877" i="88"/>
  <c r="E876" i="88"/>
  <c r="D876" i="88"/>
  <c r="E871" i="88"/>
  <c r="D871" i="88"/>
  <c r="E869" i="88"/>
  <c r="D869" i="88"/>
  <c r="E868" i="88"/>
  <c r="D868" i="88"/>
  <c r="E867" i="88"/>
  <c r="D867" i="88"/>
  <c r="E861" i="88"/>
  <c r="D861" i="88"/>
  <c r="E860" i="88"/>
  <c r="D860" i="88"/>
  <c r="E856" i="88"/>
  <c r="D856" i="88"/>
  <c r="E806" i="88"/>
  <c r="D806" i="88"/>
  <c r="E805" i="88"/>
  <c r="D805" i="88"/>
  <c r="E804" i="88"/>
  <c r="D804" i="88"/>
  <c r="E803" i="88"/>
  <c r="D803" i="88"/>
  <c r="E798" i="88"/>
  <c r="D798" i="88"/>
  <c r="E796" i="88"/>
  <c r="D796" i="88"/>
  <c r="E795" i="88"/>
  <c r="D795" i="88"/>
  <c r="E794" i="88"/>
  <c r="D794" i="88"/>
  <c r="E788" i="88"/>
  <c r="D788" i="88"/>
  <c r="E787" i="88"/>
  <c r="D787" i="88"/>
  <c r="E783" i="88"/>
  <c r="D783" i="88"/>
  <c r="E733" i="88"/>
  <c r="D733" i="88"/>
  <c r="E732" i="88"/>
  <c r="D732" i="88"/>
  <c r="E731" i="88"/>
  <c r="D731" i="88"/>
  <c r="E730" i="88"/>
  <c r="D730" i="88"/>
  <c r="E725" i="88"/>
  <c r="D725" i="88"/>
  <c r="E723" i="88"/>
  <c r="D723" i="88"/>
  <c r="E722" i="88"/>
  <c r="D722" i="88"/>
  <c r="E721" i="88"/>
  <c r="D721" i="88"/>
  <c r="E715" i="88"/>
  <c r="D715" i="88"/>
  <c r="E714" i="88"/>
  <c r="D714" i="88"/>
  <c r="E710" i="88"/>
  <c r="D710" i="88"/>
  <c r="E660" i="88"/>
  <c r="D660" i="88"/>
  <c r="E659" i="88"/>
  <c r="D659" i="88"/>
  <c r="E658" i="88"/>
  <c r="D658" i="88"/>
  <c r="E657" i="88"/>
  <c r="D657" i="88"/>
  <c r="E652" i="88"/>
  <c r="D652" i="88"/>
  <c r="E650" i="88"/>
  <c r="D650" i="88"/>
  <c r="E649" i="88"/>
  <c r="D649" i="88"/>
  <c r="E648" i="88"/>
  <c r="D648" i="88"/>
  <c r="E642" i="88"/>
  <c r="D642" i="88"/>
  <c r="E641" i="88"/>
  <c r="D641" i="88"/>
  <c r="E637" i="88"/>
  <c r="D637" i="88"/>
  <c r="E587" i="88"/>
  <c r="D587" i="88"/>
  <c r="E586" i="88"/>
  <c r="D586" i="88"/>
  <c r="E585" i="88"/>
  <c r="D585" i="88"/>
  <c r="E584" i="88"/>
  <c r="D584" i="88"/>
  <c r="E579" i="88"/>
  <c r="D579" i="88"/>
  <c r="E577" i="88"/>
  <c r="D577" i="88"/>
  <c r="E576" i="88"/>
  <c r="D576" i="88"/>
  <c r="E575" i="88"/>
  <c r="D575" i="88"/>
  <c r="E569" i="88"/>
  <c r="D569" i="88"/>
  <c r="E568" i="88"/>
  <c r="D568" i="88"/>
  <c r="E564" i="88"/>
  <c r="D564" i="88"/>
  <c r="E514" i="88"/>
  <c r="D514" i="88"/>
  <c r="E513" i="88"/>
  <c r="D513" i="88"/>
  <c r="E512" i="88"/>
  <c r="D512" i="88"/>
  <c r="E511" i="88"/>
  <c r="D511" i="88"/>
  <c r="E506" i="88"/>
  <c r="D506" i="88"/>
  <c r="E504" i="88"/>
  <c r="D504" i="88"/>
  <c r="E503" i="88"/>
  <c r="D503" i="88"/>
  <c r="E502" i="88"/>
  <c r="D502" i="88"/>
  <c r="E496" i="88"/>
  <c r="D496" i="88"/>
  <c r="E495" i="88"/>
  <c r="D495" i="88"/>
  <c r="E491" i="88"/>
  <c r="D491" i="88"/>
  <c r="E441" i="88"/>
  <c r="D441" i="88"/>
  <c r="E440" i="88"/>
  <c r="D440" i="88"/>
  <c r="E439" i="88"/>
  <c r="D439" i="88"/>
  <c r="E438" i="88"/>
  <c r="D438" i="88"/>
  <c r="E433" i="88"/>
  <c r="D433" i="88"/>
  <c r="E431" i="88"/>
  <c r="D431" i="88"/>
  <c r="E430" i="88"/>
  <c r="D430" i="88"/>
  <c r="E429" i="88"/>
  <c r="D429" i="88"/>
  <c r="E423" i="88"/>
  <c r="D423" i="88"/>
  <c r="E422" i="88"/>
  <c r="D422" i="88"/>
  <c r="E418" i="88"/>
  <c r="D418" i="88"/>
  <c r="E368" i="88"/>
  <c r="D368" i="88"/>
  <c r="E367" i="88"/>
  <c r="D367" i="88"/>
  <c r="E366" i="88"/>
  <c r="D366" i="88"/>
  <c r="E365" i="88"/>
  <c r="D365" i="88"/>
  <c r="E360" i="88"/>
  <c r="D360" i="88"/>
  <c r="E358" i="88"/>
  <c r="D358" i="88"/>
  <c r="E357" i="88"/>
  <c r="D357" i="88"/>
  <c r="E356" i="88"/>
  <c r="D356" i="88"/>
  <c r="E350" i="88"/>
  <c r="D350" i="88"/>
  <c r="E349" i="88"/>
  <c r="D349" i="88"/>
  <c r="E345" i="88"/>
  <c r="D345" i="88"/>
  <c r="E295" i="88"/>
  <c r="D295" i="88"/>
  <c r="E294" i="88"/>
  <c r="D294" i="88"/>
  <c r="E293" i="88"/>
  <c r="D293" i="88"/>
  <c r="E292" i="88"/>
  <c r="D292" i="88"/>
  <c r="E287" i="88"/>
  <c r="D287" i="88"/>
  <c r="E285" i="88"/>
  <c r="D285" i="88"/>
  <c r="E284" i="88"/>
  <c r="D284" i="88"/>
  <c r="E283" i="88"/>
  <c r="D283" i="88"/>
  <c r="E277" i="88"/>
  <c r="D277" i="88"/>
  <c r="E276" i="88"/>
  <c r="D276" i="88"/>
  <c r="E272" i="88"/>
  <c r="D272" i="88"/>
  <c r="E221" i="88"/>
  <c r="D221" i="88"/>
  <c r="E220" i="88"/>
  <c r="D220" i="88"/>
  <c r="E219" i="88"/>
  <c r="D219" i="88"/>
  <c r="E218" i="88"/>
  <c r="D218" i="88"/>
  <c r="E213" i="88"/>
  <c r="D213" i="88"/>
  <c r="E211" i="88"/>
  <c r="D211" i="88"/>
  <c r="E210" i="88"/>
  <c r="D210" i="88"/>
  <c r="E209" i="88"/>
  <c r="D209" i="88"/>
  <c r="E203" i="88"/>
  <c r="D203" i="88"/>
  <c r="E202" i="88"/>
  <c r="D202" i="88"/>
  <c r="E198" i="88"/>
  <c r="D198" i="88"/>
  <c r="E147" i="88"/>
  <c r="D147" i="88"/>
  <c r="E146" i="88"/>
  <c r="D146" i="88"/>
  <c r="E145" i="88"/>
  <c r="D145" i="88"/>
  <c r="E144" i="88"/>
  <c r="D144" i="88"/>
  <c r="E139" i="88"/>
  <c r="D139" i="88"/>
  <c r="E137" i="88"/>
  <c r="D137" i="88"/>
  <c r="E136" i="88"/>
  <c r="D136" i="88"/>
  <c r="E135" i="88"/>
  <c r="D135" i="88"/>
  <c r="E129" i="88"/>
  <c r="D129" i="88"/>
  <c r="E128" i="88"/>
  <c r="D128" i="88"/>
  <c r="E124" i="88"/>
  <c r="D124" i="88"/>
  <c r="E72" i="88"/>
  <c r="D72" i="88"/>
  <c r="E71" i="88"/>
  <c r="D71" i="88"/>
  <c r="E70" i="88"/>
  <c r="D70" i="88"/>
  <c r="E69" i="88"/>
  <c r="D69" i="88"/>
  <c r="E64" i="88"/>
  <c r="D64" i="88"/>
  <c r="E62" i="88"/>
  <c r="D62" i="88"/>
  <c r="E61" i="88"/>
  <c r="D61" i="88"/>
  <c r="E60" i="88"/>
  <c r="D60" i="88"/>
  <c r="E54" i="88"/>
  <c r="D54" i="88"/>
  <c r="E53" i="88"/>
  <c r="D53" i="88"/>
  <c r="E49" i="88"/>
  <c r="D49" i="88"/>
  <c r="E1263" i="84"/>
  <c r="D1263" i="84"/>
  <c r="F69" i="88" l="1"/>
  <c r="G69" i="88" s="1"/>
  <c r="E1009" i="88"/>
  <c r="E1082" i="88"/>
  <c r="F53" i="88"/>
  <c r="G53" i="88" s="1"/>
  <c r="F62" i="88"/>
  <c r="G62" i="88" s="1"/>
  <c r="F129" i="88"/>
  <c r="G129" i="88" s="1"/>
  <c r="F423" i="88"/>
  <c r="G423" i="88" s="1"/>
  <c r="E863" i="88"/>
  <c r="F794" i="88"/>
  <c r="G794" i="88" s="1"/>
  <c r="F418" i="88"/>
  <c r="G418" i="88" s="1"/>
  <c r="E425" i="88"/>
  <c r="F124" i="88"/>
  <c r="G124" i="88" s="1"/>
  <c r="F584" i="88"/>
  <c r="G584" i="88" s="1"/>
  <c r="F586" i="88"/>
  <c r="G586" i="88" s="1"/>
  <c r="F637" i="88"/>
  <c r="G637" i="88" s="1"/>
  <c r="F642" i="88"/>
  <c r="G642" i="88" s="1"/>
  <c r="F867" i="88"/>
  <c r="G867" i="88" s="1"/>
  <c r="F878" i="88"/>
  <c r="G878" i="88" s="1"/>
  <c r="F934" i="88"/>
  <c r="G934" i="88" s="1"/>
  <c r="F1161" i="88"/>
  <c r="G1161" i="88" s="1"/>
  <c r="F1168" i="88"/>
  <c r="G1168" i="88" s="1"/>
  <c r="F1227" i="88"/>
  <c r="G1227" i="88" s="1"/>
  <c r="E205" i="88"/>
  <c r="E936" i="88"/>
  <c r="E1229" i="88"/>
  <c r="F1222" i="88"/>
  <c r="G1222" i="88" s="1"/>
  <c r="F1170" i="88"/>
  <c r="G1170" i="88" s="1"/>
  <c r="E1155" i="88"/>
  <c r="F1159" i="88"/>
  <c r="G1159" i="88" s="1"/>
  <c r="F929" i="88"/>
  <c r="G929" i="88" s="1"/>
  <c r="F876" i="88"/>
  <c r="G876" i="88" s="1"/>
  <c r="F869" i="88"/>
  <c r="G869" i="88" s="1"/>
  <c r="F856" i="88"/>
  <c r="G856" i="88" s="1"/>
  <c r="F805" i="88"/>
  <c r="G805" i="88" s="1"/>
  <c r="F803" i="88"/>
  <c r="G803" i="88" s="1"/>
  <c r="F796" i="88"/>
  <c r="G796" i="88" s="1"/>
  <c r="E790" i="88"/>
  <c r="E717" i="88"/>
  <c r="E644" i="88"/>
  <c r="F577" i="88"/>
  <c r="G577" i="88" s="1"/>
  <c r="E571" i="88"/>
  <c r="F575" i="88"/>
  <c r="G575" i="88" s="1"/>
  <c r="E498" i="88"/>
  <c r="F367" i="88"/>
  <c r="G367" i="88" s="1"/>
  <c r="F365" i="88"/>
  <c r="G365" i="88" s="1"/>
  <c r="F358" i="88"/>
  <c r="G358" i="88" s="1"/>
  <c r="E352" i="88"/>
  <c r="F356" i="88"/>
  <c r="G356" i="88" s="1"/>
  <c r="E279" i="88"/>
  <c r="F285" i="88"/>
  <c r="G285" i="88" s="1"/>
  <c r="F283" i="88"/>
  <c r="G283" i="88" s="1"/>
  <c r="E131" i="88"/>
  <c r="F71" i="88"/>
  <c r="G71" i="88" s="1"/>
  <c r="F60" i="88"/>
  <c r="G60" i="88" s="1"/>
  <c r="F137" i="88"/>
  <c r="G137" i="88" s="1"/>
  <c r="F144" i="88"/>
  <c r="G144" i="88" s="1"/>
  <c r="F198" i="88"/>
  <c r="G198" i="88" s="1"/>
  <c r="F429" i="88"/>
  <c r="G429" i="88" s="1"/>
  <c r="F438" i="88"/>
  <c r="G438" i="88" s="1"/>
  <c r="F496" i="88"/>
  <c r="G496" i="88" s="1"/>
  <c r="F650" i="88"/>
  <c r="G650" i="88" s="1"/>
  <c r="F657" i="88"/>
  <c r="G657" i="88" s="1"/>
  <c r="F715" i="88"/>
  <c r="G715" i="88" s="1"/>
  <c r="F942" i="88"/>
  <c r="G942" i="88" s="1"/>
  <c r="F949" i="88"/>
  <c r="G949" i="88" s="1"/>
  <c r="F1007" i="88"/>
  <c r="G1007" i="88" s="1"/>
  <c r="F1233" i="88"/>
  <c r="G1233" i="88" s="1"/>
  <c r="F1244" i="88"/>
  <c r="G1244" i="88" s="1"/>
  <c r="F209" i="88"/>
  <c r="G209" i="88" s="1"/>
  <c r="F211" i="88"/>
  <c r="G211" i="88" s="1"/>
  <c r="F218" i="88"/>
  <c r="G218" i="88" s="1"/>
  <c r="F220" i="88"/>
  <c r="G220" i="88" s="1"/>
  <c r="F272" i="88"/>
  <c r="G272" i="88" s="1"/>
  <c r="F277" i="88"/>
  <c r="G277" i="88" s="1"/>
  <c r="F502" i="88"/>
  <c r="G502" i="88" s="1"/>
  <c r="F504" i="88"/>
  <c r="G504" i="88" s="1"/>
  <c r="F511" i="88"/>
  <c r="G511" i="88" s="1"/>
  <c r="F513" i="88"/>
  <c r="G513" i="88" s="1"/>
  <c r="F564" i="88"/>
  <c r="G564" i="88" s="1"/>
  <c r="F569" i="88"/>
  <c r="G569" i="88" s="1"/>
  <c r="F721" i="88"/>
  <c r="G721" i="88" s="1"/>
  <c r="F723" i="88"/>
  <c r="G723" i="88" s="1"/>
  <c r="F730" i="88"/>
  <c r="G730" i="88" s="1"/>
  <c r="F732" i="88"/>
  <c r="G732" i="88" s="1"/>
  <c r="F783" i="88"/>
  <c r="G783" i="88" s="1"/>
  <c r="F788" i="88"/>
  <c r="G788" i="88" s="1"/>
  <c r="F1013" i="88"/>
  <c r="G1013" i="88" s="1"/>
  <c r="F1015" i="88"/>
  <c r="G1015" i="88" s="1"/>
  <c r="F1022" i="88"/>
  <c r="G1022" i="88" s="1"/>
  <c r="F1024" i="88"/>
  <c r="G1024" i="88" s="1"/>
  <c r="F1075" i="88"/>
  <c r="G1075" i="88" s="1"/>
  <c r="F1080" i="88"/>
  <c r="G1080" i="88" s="1"/>
  <c r="F135" i="88"/>
  <c r="G135" i="88" s="1"/>
  <c r="F146" i="88"/>
  <c r="G146" i="88" s="1"/>
  <c r="F203" i="88"/>
  <c r="G203" i="88" s="1"/>
  <c r="F431" i="88"/>
  <c r="G431" i="88" s="1"/>
  <c r="F440" i="88"/>
  <c r="G440" i="88" s="1"/>
  <c r="F491" i="88"/>
  <c r="G491" i="88" s="1"/>
  <c r="F648" i="88"/>
  <c r="G648" i="88" s="1"/>
  <c r="F659" i="88"/>
  <c r="G659" i="88" s="1"/>
  <c r="F710" i="88"/>
  <c r="G710" i="88" s="1"/>
  <c r="F940" i="88"/>
  <c r="G940" i="88" s="1"/>
  <c r="F951" i="88"/>
  <c r="G951" i="88" s="1"/>
  <c r="F1002" i="88"/>
  <c r="G1002" i="88" s="1"/>
  <c r="F1235" i="88"/>
  <c r="G1235" i="88" s="1"/>
  <c r="F1242" i="88"/>
  <c r="G1242" i="88" s="1"/>
  <c r="F292" i="88"/>
  <c r="G292" i="88" s="1"/>
  <c r="F294" i="88"/>
  <c r="G294" i="88" s="1"/>
  <c r="F345" i="88"/>
  <c r="G345" i="88" s="1"/>
  <c r="F350" i="88"/>
  <c r="G350" i="88" s="1"/>
  <c r="F861" i="88"/>
  <c r="G861" i="88" s="1"/>
  <c r="F1086" i="88"/>
  <c r="G1086" i="88" s="1"/>
  <c r="F1088" i="88"/>
  <c r="G1088" i="88" s="1"/>
  <c r="F1095" i="88"/>
  <c r="G1095" i="88" s="1"/>
  <c r="F1097" i="88"/>
  <c r="G1097" i="88" s="1"/>
  <c r="F1148" i="88"/>
  <c r="G1148" i="88" s="1"/>
  <c r="F1153" i="88"/>
  <c r="G1153" i="88" s="1"/>
  <c r="F54" i="88"/>
  <c r="G54" i="88" s="1"/>
  <c r="F64" i="88"/>
  <c r="G64" i="88" s="1"/>
  <c r="F128" i="88"/>
  <c r="G128" i="88" s="1"/>
  <c r="F136" i="88"/>
  <c r="G136" i="88" s="1"/>
  <c r="F145" i="88"/>
  <c r="G145" i="88" s="1"/>
  <c r="F202" i="88"/>
  <c r="G202" i="88" s="1"/>
  <c r="F210" i="88"/>
  <c r="G210" i="88" s="1"/>
  <c r="F219" i="88"/>
  <c r="G219" i="88" s="1"/>
  <c r="F276" i="88"/>
  <c r="G276" i="88" s="1"/>
  <c r="D279" i="88"/>
  <c r="F287" i="88"/>
  <c r="G287" i="88" s="1"/>
  <c r="F295" i="88"/>
  <c r="G295" i="88" s="1"/>
  <c r="F357" i="88"/>
  <c r="G357" i="88" s="1"/>
  <c r="F366" i="88"/>
  <c r="G366" i="88" s="1"/>
  <c r="F422" i="88"/>
  <c r="G422" i="88" s="1"/>
  <c r="D425" i="88"/>
  <c r="F433" i="88"/>
  <c r="G433" i="88" s="1"/>
  <c r="F441" i="88"/>
  <c r="G441" i="88" s="1"/>
  <c r="F503" i="88"/>
  <c r="G503" i="88" s="1"/>
  <c r="F512" i="88"/>
  <c r="G512" i="88" s="1"/>
  <c r="F514" i="88"/>
  <c r="G514" i="88" s="1"/>
  <c r="D571" i="88"/>
  <c r="F576" i="88"/>
  <c r="G576" i="88" s="1"/>
  <c r="F579" i="88"/>
  <c r="G579" i="88" s="1"/>
  <c r="F585" i="88"/>
  <c r="G585" i="88" s="1"/>
  <c r="F587" i="88"/>
  <c r="G587" i="88" s="1"/>
  <c r="F641" i="88"/>
  <c r="G641" i="88" s="1"/>
  <c r="D644" i="88"/>
  <c r="F649" i="88"/>
  <c r="G649" i="88" s="1"/>
  <c r="F652" i="88"/>
  <c r="G652" i="88" s="1"/>
  <c r="F658" i="88"/>
  <c r="G658" i="88" s="1"/>
  <c r="F660" i="88"/>
  <c r="G660" i="88" s="1"/>
  <c r="F714" i="88"/>
  <c r="G714" i="88" s="1"/>
  <c r="D717" i="88"/>
  <c r="F722" i="88"/>
  <c r="G722" i="88" s="1"/>
  <c r="F725" i="88"/>
  <c r="G725" i="88" s="1"/>
  <c r="F731" i="88"/>
  <c r="G731" i="88" s="1"/>
  <c r="F733" i="88"/>
  <c r="G733" i="88" s="1"/>
  <c r="F787" i="88"/>
  <c r="G787" i="88" s="1"/>
  <c r="D790" i="88"/>
  <c r="F795" i="88"/>
  <c r="G795" i="88" s="1"/>
  <c r="F798" i="88"/>
  <c r="G798" i="88" s="1"/>
  <c r="F804" i="88"/>
  <c r="G804" i="88" s="1"/>
  <c r="F806" i="88"/>
  <c r="G806" i="88" s="1"/>
  <c r="F860" i="88"/>
  <c r="G860" i="88" s="1"/>
  <c r="D863" i="88"/>
  <c r="F868" i="88"/>
  <c r="G868" i="88" s="1"/>
  <c r="F871" i="88"/>
  <c r="G871" i="88" s="1"/>
  <c r="F877" i="88"/>
  <c r="G877" i="88" s="1"/>
  <c r="F879" i="88"/>
  <c r="G879" i="88" s="1"/>
  <c r="F933" i="88"/>
  <c r="G933" i="88" s="1"/>
  <c r="D936" i="88"/>
  <c r="F941" i="88"/>
  <c r="G941" i="88" s="1"/>
  <c r="F944" i="88"/>
  <c r="G944" i="88" s="1"/>
  <c r="F950" i="88"/>
  <c r="G950" i="88" s="1"/>
  <c r="F952" i="88"/>
  <c r="G952" i="88" s="1"/>
  <c r="F1006" i="88"/>
  <c r="G1006" i="88" s="1"/>
  <c r="D1009" i="88"/>
  <c r="F1014" i="88"/>
  <c r="G1014" i="88" s="1"/>
  <c r="F1017" i="88"/>
  <c r="G1017" i="88" s="1"/>
  <c r="F1023" i="88"/>
  <c r="G1023" i="88" s="1"/>
  <c r="F1025" i="88"/>
  <c r="G1025" i="88" s="1"/>
  <c r="F1079" i="88"/>
  <c r="G1079" i="88" s="1"/>
  <c r="D1082" i="88"/>
  <c r="F1087" i="88"/>
  <c r="G1087" i="88" s="1"/>
  <c r="F1090" i="88"/>
  <c r="G1090" i="88" s="1"/>
  <c r="F1096" i="88"/>
  <c r="G1096" i="88" s="1"/>
  <c r="F1098" i="88"/>
  <c r="G1098" i="88" s="1"/>
  <c r="F1152" i="88"/>
  <c r="G1152" i="88" s="1"/>
  <c r="D1155" i="88"/>
  <c r="F1160" i="88"/>
  <c r="G1160" i="88" s="1"/>
  <c r="F1163" i="88"/>
  <c r="G1163" i="88" s="1"/>
  <c r="F1169" i="88"/>
  <c r="G1169" i="88" s="1"/>
  <c r="F1171" i="88"/>
  <c r="G1171" i="88" s="1"/>
  <c r="F1226" i="88"/>
  <c r="G1226" i="88" s="1"/>
  <c r="D1229" i="88"/>
  <c r="F1229" i="88" s="1"/>
  <c r="G1229" i="88" s="1"/>
  <c r="F1234" i="88"/>
  <c r="G1234" i="88" s="1"/>
  <c r="F1237" i="88"/>
  <c r="G1237" i="88" s="1"/>
  <c r="F1243" i="88"/>
  <c r="G1243" i="88" s="1"/>
  <c r="F1245" i="88"/>
  <c r="G1245" i="88" s="1"/>
  <c r="F49" i="88"/>
  <c r="G49" i="88" s="1"/>
  <c r="F61" i="88"/>
  <c r="G61" i="88" s="1"/>
  <c r="F70" i="88"/>
  <c r="G70" i="88" s="1"/>
  <c r="F72" i="88"/>
  <c r="G72" i="88" s="1"/>
  <c r="D131" i="88"/>
  <c r="F139" i="88"/>
  <c r="G139" i="88" s="1"/>
  <c r="F147" i="88"/>
  <c r="G147" i="88" s="1"/>
  <c r="D205" i="88"/>
  <c r="F213" i="88"/>
  <c r="G213" i="88" s="1"/>
  <c r="F221" i="88"/>
  <c r="G221" i="88" s="1"/>
  <c r="F284" i="88"/>
  <c r="G284" i="88" s="1"/>
  <c r="F293" i="88"/>
  <c r="G293" i="88" s="1"/>
  <c r="F349" i="88"/>
  <c r="G349" i="88" s="1"/>
  <c r="D352" i="88"/>
  <c r="F360" i="88"/>
  <c r="G360" i="88" s="1"/>
  <c r="F368" i="88"/>
  <c r="G368" i="88" s="1"/>
  <c r="F430" i="88"/>
  <c r="G430" i="88" s="1"/>
  <c r="F439" i="88"/>
  <c r="G439" i="88" s="1"/>
  <c r="F495" i="88"/>
  <c r="G495" i="88" s="1"/>
  <c r="D498" i="88"/>
  <c r="F506" i="88"/>
  <c r="G506" i="88" s="1"/>
  <c r="F568" i="88"/>
  <c r="G568" i="88" s="1"/>
  <c r="E56" i="88"/>
  <c r="D56" i="88"/>
  <c r="F1082" i="88" l="1"/>
  <c r="G1082" i="88" s="1"/>
  <c r="F1009" i="88"/>
  <c r="G1009" i="88" s="1"/>
  <c r="F571" i="88"/>
  <c r="G571" i="88" s="1"/>
  <c r="F1155" i="88"/>
  <c r="G1155" i="88" s="1"/>
  <c r="F936" i="88"/>
  <c r="G936" i="88" s="1"/>
  <c r="F863" i="88"/>
  <c r="G863" i="88" s="1"/>
  <c r="F425" i="88"/>
  <c r="G425" i="88" s="1"/>
  <c r="F279" i="88"/>
  <c r="G279" i="88" s="1"/>
  <c r="F131" i="88"/>
  <c r="G131" i="88" s="1"/>
  <c r="F498" i="88"/>
  <c r="G498" i="88" s="1"/>
  <c r="F205" i="88"/>
  <c r="G205" i="88" s="1"/>
  <c r="F644" i="88"/>
  <c r="G644" i="88" s="1"/>
  <c r="F790" i="88"/>
  <c r="G790" i="88" s="1"/>
  <c r="F717" i="88"/>
  <c r="G717" i="88" s="1"/>
  <c r="F352" i="88"/>
  <c r="G352" i="88" s="1"/>
  <c r="F56" i="88"/>
  <c r="G56" i="88" s="1"/>
  <c r="E69" i="95"/>
  <c r="D69" i="95"/>
  <c r="E1245" i="92"/>
  <c r="D1245" i="92"/>
  <c r="E1244" i="92"/>
  <c r="D1244" i="92"/>
  <c r="E1243" i="92"/>
  <c r="D1243" i="92"/>
  <c r="E1242" i="92"/>
  <c r="D1242" i="92"/>
  <c r="E1237" i="92"/>
  <c r="D1237" i="92"/>
  <c r="E1235" i="92"/>
  <c r="D1235" i="92"/>
  <c r="E1234" i="92"/>
  <c r="D1234" i="92"/>
  <c r="E1233" i="92"/>
  <c r="D1233" i="92"/>
  <c r="E1227" i="92"/>
  <c r="D1227" i="92"/>
  <c r="E1226" i="92"/>
  <c r="D1226" i="92"/>
  <c r="E1222" i="92"/>
  <c r="D1222" i="92"/>
  <c r="E1216" i="92"/>
  <c r="D1216" i="92"/>
  <c r="E1215" i="92"/>
  <c r="D1215" i="92"/>
  <c r="E1213" i="92"/>
  <c r="D1213" i="92"/>
  <c r="E1212" i="92"/>
  <c r="D1212" i="92"/>
  <c r="E1211" i="92"/>
  <c r="D1211" i="92"/>
  <c r="E1210" i="92"/>
  <c r="D1210" i="92"/>
  <c r="E1208" i="92"/>
  <c r="D1208" i="92"/>
  <c r="E1206" i="92"/>
  <c r="D1206" i="92"/>
  <c r="E1204" i="92"/>
  <c r="D1204" i="92"/>
  <c r="E1201" i="92"/>
  <c r="D1201" i="92"/>
  <c r="E1200" i="92"/>
  <c r="D1200" i="92"/>
  <c r="E1199" i="92"/>
  <c r="D1199" i="92"/>
  <c r="E1198" i="92"/>
  <c r="D1198" i="92"/>
  <c r="E1197" i="92"/>
  <c r="D1197" i="92"/>
  <c r="E1194" i="92"/>
  <c r="D1194" i="92"/>
  <c r="E1193" i="92"/>
  <c r="D1193" i="92"/>
  <c r="E1192" i="92"/>
  <c r="D1192" i="92"/>
  <c r="F1190" i="92"/>
  <c r="G1190" i="92" s="1"/>
  <c r="E1186" i="92"/>
  <c r="D1186" i="92"/>
  <c r="E1185" i="92"/>
  <c r="D1185" i="92"/>
  <c r="F1184" i="92"/>
  <c r="G1184" i="92" s="1"/>
  <c r="F1183" i="92"/>
  <c r="G1183" i="92" s="1"/>
  <c r="F1182" i="92"/>
  <c r="G1182" i="92" s="1"/>
  <c r="E1180" i="92"/>
  <c r="D1180" i="92"/>
  <c r="E1179" i="92"/>
  <c r="D1179" i="92"/>
  <c r="E1178" i="92"/>
  <c r="D1178" i="92"/>
  <c r="E1177" i="92"/>
  <c r="D1177" i="92"/>
  <c r="E1171" i="92"/>
  <c r="D1171" i="92"/>
  <c r="E1170" i="92"/>
  <c r="D1170" i="92"/>
  <c r="E1169" i="92"/>
  <c r="D1169" i="92"/>
  <c r="E1168" i="92"/>
  <c r="D1168" i="92"/>
  <c r="E1163" i="92"/>
  <c r="D1163" i="92"/>
  <c r="E1161" i="92"/>
  <c r="D1161" i="92"/>
  <c r="E1160" i="92"/>
  <c r="D1160" i="92"/>
  <c r="E1159" i="92"/>
  <c r="D1159" i="92"/>
  <c r="E1153" i="92"/>
  <c r="D1153" i="92"/>
  <c r="E1152" i="92"/>
  <c r="D1152" i="92"/>
  <c r="E1148" i="92"/>
  <c r="D1148" i="92"/>
  <c r="E1142" i="92"/>
  <c r="D1142" i="92"/>
  <c r="E1141" i="92"/>
  <c r="D1141" i="92"/>
  <c r="E1139" i="92"/>
  <c r="D1139" i="92"/>
  <c r="E1138" i="92"/>
  <c r="D1138" i="92"/>
  <c r="E1137" i="92"/>
  <c r="D1137" i="92"/>
  <c r="E1136" i="92"/>
  <c r="D1136" i="92"/>
  <c r="E1134" i="92"/>
  <c r="D1134" i="92"/>
  <c r="E1132" i="92"/>
  <c r="D1132" i="92"/>
  <c r="E1130" i="92"/>
  <c r="D1130" i="92"/>
  <c r="E1127" i="92"/>
  <c r="D1127" i="92"/>
  <c r="E1126" i="92"/>
  <c r="D1126" i="92"/>
  <c r="E1125" i="92"/>
  <c r="D1125" i="92"/>
  <c r="E1124" i="92"/>
  <c r="D1124" i="92"/>
  <c r="E1123" i="92"/>
  <c r="D1123" i="92"/>
  <c r="E1120" i="92"/>
  <c r="D1120" i="92"/>
  <c r="E1119" i="92"/>
  <c r="D1119" i="92"/>
  <c r="E1118" i="92"/>
  <c r="D1118" i="92"/>
  <c r="F1116" i="92"/>
  <c r="G1116" i="92" s="1"/>
  <c r="E1112" i="92"/>
  <c r="D1112" i="92"/>
  <c r="E1111" i="92"/>
  <c r="D1111" i="92"/>
  <c r="F1110" i="92"/>
  <c r="G1110" i="92" s="1"/>
  <c r="F1109" i="92"/>
  <c r="G1109" i="92" s="1"/>
  <c r="F1108" i="92"/>
  <c r="G1108" i="92" s="1"/>
  <c r="E1106" i="92"/>
  <c r="D1106" i="92"/>
  <c r="E1105" i="92"/>
  <c r="D1105" i="92"/>
  <c r="E1104" i="92"/>
  <c r="D1104" i="92"/>
  <c r="E1103" i="92"/>
  <c r="D1103" i="92"/>
  <c r="E1098" i="92"/>
  <c r="D1098" i="92"/>
  <c r="E1097" i="92"/>
  <c r="D1097" i="92"/>
  <c r="E1096" i="92"/>
  <c r="D1096" i="92"/>
  <c r="E1095" i="92"/>
  <c r="D1095" i="92"/>
  <c r="E1090" i="92"/>
  <c r="D1090" i="92"/>
  <c r="E1088" i="92"/>
  <c r="D1088" i="92"/>
  <c r="E1087" i="92"/>
  <c r="D1087" i="92"/>
  <c r="E1086" i="92"/>
  <c r="D1086" i="92"/>
  <c r="E1080" i="92"/>
  <c r="D1080" i="92"/>
  <c r="E1079" i="92"/>
  <c r="D1079" i="92"/>
  <c r="E1075" i="92"/>
  <c r="D1075" i="92"/>
  <c r="E1069" i="92"/>
  <c r="D1069" i="92"/>
  <c r="E1068" i="92"/>
  <c r="D1068" i="92"/>
  <c r="E1066" i="92"/>
  <c r="D1066" i="92"/>
  <c r="E1065" i="92"/>
  <c r="D1065" i="92"/>
  <c r="E1064" i="92"/>
  <c r="D1064" i="92"/>
  <c r="E1063" i="92"/>
  <c r="D1063" i="92"/>
  <c r="E1061" i="92"/>
  <c r="D1061" i="92"/>
  <c r="E1059" i="92"/>
  <c r="D1059" i="92"/>
  <c r="E1057" i="92"/>
  <c r="D1057" i="92"/>
  <c r="E1054" i="92"/>
  <c r="D1054" i="92"/>
  <c r="E1053" i="92"/>
  <c r="D1053" i="92"/>
  <c r="E1052" i="92"/>
  <c r="D1052" i="92"/>
  <c r="E1051" i="92"/>
  <c r="D1051" i="92"/>
  <c r="E1050" i="92"/>
  <c r="D1050" i="92"/>
  <c r="E1047" i="92"/>
  <c r="D1047" i="92"/>
  <c r="E1046" i="92"/>
  <c r="D1046" i="92"/>
  <c r="E1045" i="92"/>
  <c r="D1045" i="92"/>
  <c r="F1043" i="92"/>
  <c r="G1043" i="92" s="1"/>
  <c r="E1039" i="92"/>
  <c r="D1039" i="92"/>
  <c r="E1038" i="92"/>
  <c r="D1038" i="92"/>
  <c r="F1037" i="92"/>
  <c r="G1037" i="92" s="1"/>
  <c r="F1036" i="92"/>
  <c r="G1036" i="92" s="1"/>
  <c r="F1035" i="92"/>
  <c r="G1035" i="92" s="1"/>
  <c r="E1033" i="92"/>
  <c r="D1033" i="92"/>
  <c r="E1032" i="92"/>
  <c r="D1032" i="92"/>
  <c r="E1031" i="92"/>
  <c r="D1031" i="92"/>
  <c r="E1030" i="92"/>
  <c r="D1030" i="92"/>
  <c r="E1025" i="92"/>
  <c r="D1025" i="92"/>
  <c r="E1024" i="92"/>
  <c r="D1024" i="92"/>
  <c r="E1023" i="92"/>
  <c r="D1023" i="92"/>
  <c r="E1022" i="92"/>
  <c r="D1022" i="92"/>
  <c r="E1017" i="92"/>
  <c r="D1017" i="92"/>
  <c r="E1015" i="92"/>
  <c r="D1015" i="92"/>
  <c r="E1014" i="92"/>
  <c r="D1014" i="92"/>
  <c r="E1013" i="92"/>
  <c r="D1013" i="92"/>
  <c r="E1007" i="92"/>
  <c r="D1007" i="92"/>
  <c r="E1006" i="92"/>
  <c r="D1006" i="92"/>
  <c r="E1002" i="92"/>
  <c r="D1002" i="92"/>
  <c r="E996" i="92"/>
  <c r="D996" i="92"/>
  <c r="E995" i="92"/>
  <c r="D995" i="92"/>
  <c r="E993" i="92"/>
  <c r="D993" i="92"/>
  <c r="E992" i="92"/>
  <c r="D992" i="92"/>
  <c r="E991" i="92"/>
  <c r="D991" i="92"/>
  <c r="E990" i="92"/>
  <c r="D990" i="92"/>
  <c r="E988" i="92"/>
  <c r="D988" i="92"/>
  <c r="E986" i="92"/>
  <c r="D986" i="92"/>
  <c r="E984" i="92"/>
  <c r="D984" i="92"/>
  <c r="E981" i="92"/>
  <c r="D981" i="92"/>
  <c r="E980" i="92"/>
  <c r="D980" i="92"/>
  <c r="E979" i="92"/>
  <c r="D979" i="92"/>
  <c r="E978" i="92"/>
  <c r="D978" i="92"/>
  <c r="E977" i="92"/>
  <c r="D977" i="92"/>
  <c r="E974" i="92"/>
  <c r="D974" i="92"/>
  <c r="E973" i="92"/>
  <c r="D973" i="92"/>
  <c r="E972" i="92"/>
  <c r="D972" i="92"/>
  <c r="F970" i="92"/>
  <c r="G970" i="92" s="1"/>
  <c r="E966" i="92"/>
  <c r="D966" i="92"/>
  <c r="E965" i="92"/>
  <c r="D965" i="92"/>
  <c r="F964" i="92"/>
  <c r="G964" i="92" s="1"/>
  <c r="F963" i="92"/>
  <c r="G963" i="92" s="1"/>
  <c r="F962" i="92"/>
  <c r="G962" i="92" s="1"/>
  <c r="E960" i="92"/>
  <c r="D960" i="92"/>
  <c r="E959" i="92"/>
  <c r="D959" i="92"/>
  <c r="E958" i="92"/>
  <c r="D958" i="92"/>
  <c r="E957" i="92"/>
  <c r="D957" i="92"/>
  <c r="E952" i="92"/>
  <c r="D952" i="92"/>
  <c r="E951" i="92"/>
  <c r="D951" i="92"/>
  <c r="E950" i="92"/>
  <c r="D950" i="92"/>
  <c r="E949" i="92"/>
  <c r="D949" i="92"/>
  <c r="E944" i="92"/>
  <c r="D944" i="92"/>
  <c r="E942" i="92"/>
  <c r="D942" i="92"/>
  <c r="E941" i="92"/>
  <c r="D941" i="92"/>
  <c r="E940" i="92"/>
  <c r="D940" i="92"/>
  <c r="E934" i="92"/>
  <c r="D934" i="92"/>
  <c r="E933" i="92"/>
  <c r="D933" i="92"/>
  <c r="E929" i="92"/>
  <c r="D929" i="92"/>
  <c r="E923" i="92"/>
  <c r="D923" i="92"/>
  <c r="E922" i="92"/>
  <c r="D922" i="92"/>
  <c r="E920" i="92"/>
  <c r="D920" i="92"/>
  <c r="E919" i="92"/>
  <c r="D919" i="92"/>
  <c r="E918" i="92"/>
  <c r="D918" i="92"/>
  <c r="E917" i="92"/>
  <c r="D917" i="92"/>
  <c r="E915" i="92"/>
  <c r="D915" i="92"/>
  <c r="E913" i="92"/>
  <c r="D913" i="92"/>
  <c r="E911" i="92"/>
  <c r="D911" i="92"/>
  <c r="E908" i="92"/>
  <c r="D908" i="92"/>
  <c r="E907" i="92"/>
  <c r="D907" i="92"/>
  <c r="E906" i="92"/>
  <c r="D906" i="92"/>
  <c r="E905" i="92"/>
  <c r="D905" i="92"/>
  <c r="E904" i="92"/>
  <c r="D904" i="92"/>
  <c r="E901" i="92"/>
  <c r="D901" i="92"/>
  <c r="E900" i="92"/>
  <c r="D900" i="92"/>
  <c r="E899" i="92"/>
  <c r="D899" i="92"/>
  <c r="F897" i="92"/>
  <c r="G897" i="92" s="1"/>
  <c r="E893" i="92"/>
  <c r="D893" i="92"/>
  <c r="E892" i="92"/>
  <c r="D892" i="92"/>
  <c r="F891" i="92"/>
  <c r="G891" i="92" s="1"/>
  <c r="F890" i="92"/>
  <c r="G890" i="92" s="1"/>
  <c r="F889" i="92"/>
  <c r="G889" i="92" s="1"/>
  <c r="E887" i="92"/>
  <c r="D887" i="92"/>
  <c r="E886" i="92"/>
  <c r="D886" i="92"/>
  <c r="E885" i="92"/>
  <c r="D885" i="92"/>
  <c r="E884" i="92"/>
  <c r="D884" i="92"/>
  <c r="E879" i="92"/>
  <c r="D879" i="92"/>
  <c r="E878" i="92"/>
  <c r="D878" i="92"/>
  <c r="E877" i="92"/>
  <c r="D877" i="92"/>
  <c r="E876" i="92"/>
  <c r="D876" i="92"/>
  <c r="E871" i="92"/>
  <c r="D871" i="92"/>
  <c r="E869" i="92"/>
  <c r="D869" i="92"/>
  <c r="E868" i="92"/>
  <c r="D868" i="92"/>
  <c r="E867" i="92"/>
  <c r="D867" i="92"/>
  <c r="E861" i="92"/>
  <c r="D861" i="92"/>
  <c r="E860" i="92"/>
  <c r="D860" i="92"/>
  <c r="E856" i="92"/>
  <c r="D856" i="92"/>
  <c r="E850" i="92"/>
  <c r="D850" i="92"/>
  <c r="E849" i="92"/>
  <c r="D849" i="92"/>
  <c r="E847" i="92"/>
  <c r="D847" i="92"/>
  <c r="E846" i="92"/>
  <c r="D846" i="92"/>
  <c r="E845" i="92"/>
  <c r="D845" i="92"/>
  <c r="E844" i="92"/>
  <c r="D844" i="92"/>
  <c r="E842" i="92"/>
  <c r="D842" i="92"/>
  <c r="E840" i="92"/>
  <c r="D840" i="92"/>
  <c r="E838" i="92"/>
  <c r="D838" i="92"/>
  <c r="E835" i="92"/>
  <c r="D835" i="92"/>
  <c r="E834" i="92"/>
  <c r="D834" i="92"/>
  <c r="E833" i="92"/>
  <c r="D833" i="92"/>
  <c r="E832" i="92"/>
  <c r="D832" i="92"/>
  <c r="E831" i="92"/>
  <c r="D831" i="92"/>
  <c r="E828" i="92"/>
  <c r="D828" i="92"/>
  <c r="E827" i="92"/>
  <c r="D827" i="92"/>
  <c r="E826" i="92"/>
  <c r="D826" i="92"/>
  <c r="F824" i="92"/>
  <c r="G824" i="92" s="1"/>
  <c r="E820" i="92"/>
  <c r="D820" i="92"/>
  <c r="E819" i="92"/>
  <c r="D819" i="92"/>
  <c r="F818" i="92"/>
  <c r="G818" i="92" s="1"/>
  <c r="F817" i="92"/>
  <c r="G817" i="92" s="1"/>
  <c r="F816" i="92"/>
  <c r="G816" i="92" s="1"/>
  <c r="E814" i="92"/>
  <c r="D814" i="92"/>
  <c r="E813" i="92"/>
  <c r="D813" i="92"/>
  <c r="E812" i="92"/>
  <c r="D812" i="92"/>
  <c r="E811" i="92"/>
  <c r="D811" i="92"/>
  <c r="E806" i="92"/>
  <c r="D806" i="92"/>
  <c r="E805" i="92"/>
  <c r="D805" i="92"/>
  <c r="E804" i="92"/>
  <c r="D804" i="92"/>
  <c r="E803" i="92"/>
  <c r="D803" i="92"/>
  <c r="E798" i="92"/>
  <c r="D798" i="92"/>
  <c r="E796" i="92"/>
  <c r="D796" i="92"/>
  <c r="E795" i="92"/>
  <c r="D795" i="92"/>
  <c r="E794" i="92"/>
  <c r="D794" i="92"/>
  <c r="E788" i="92"/>
  <c r="D788" i="92"/>
  <c r="E787" i="92"/>
  <c r="D787" i="92"/>
  <c r="E783" i="92"/>
  <c r="D783" i="92"/>
  <c r="E777" i="92"/>
  <c r="D777" i="92"/>
  <c r="E776" i="92"/>
  <c r="D776" i="92"/>
  <c r="E774" i="92"/>
  <c r="D774" i="92"/>
  <c r="E773" i="92"/>
  <c r="D773" i="92"/>
  <c r="E772" i="92"/>
  <c r="D772" i="92"/>
  <c r="E771" i="92"/>
  <c r="D771" i="92"/>
  <c r="E769" i="92"/>
  <c r="D769" i="92"/>
  <c r="E767" i="92"/>
  <c r="D767" i="92"/>
  <c r="E765" i="92"/>
  <c r="D765" i="92"/>
  <c r="E762" i="92"/>
  <c r="D762" i="92"/>
  <c r="E761" i="92"/>
  <c r="D761" i="92"/>
  <c r="E760" i="92"/>
  <c r="D760" i="92"/>
  <c r="E759" i="92"/>
  <c r="D759" i="92"/>
  <c r="E758" i="92"/>
  <c r="D758" i="92"/>
  <c r="E755" i="92"/>
  <c r="D755" i="92"/>
  <c r="E754" i="92"/>
  <c r="D754" i="92"/>
  <c r="E753" i="92"/>
  <c r="D753" i="92"/>
  <c r="F751" i="92"/>
  <c r="G751" i="92" s="1"/>
  <c r="E747" i="92"/>
  <c r="D747" i="92"/>
  <c r="E746" i="92"/>
  <c r="D746" i="92"/>
  <c r="F745" i="92"/>
  <c r="G745" i="92" s="1"/>
  <c r="F744" i="92"/>
  <c r="G744" i="92" s="1"/>
  <c r="F743" i="92"/>
  <c r="G743" i="92" s="1"/>
  <c r="E741" i="92"/>
  <c r="D741" i="92"/>
  <c r="E740" i="92"/>
  <c r="D740" i="92"/>
  <c r="E739" i="92"/>
  <c r="D739" i="92"/>
  <c r="E738" i="92"/>
  <c r="D738" i="92"/>
  <c r="E733" i="92"/>
  <c r="D733" i="92"/>
  <c r="E732" i="92"/>
  <c r="D732" i="92"/>
  <c r="E731" i="92"/>
  <c r="D731" i="92"/>
  <c r="E730" i="92"/>
  <c r="D730" i="92"/>
  <c r="E725" i="92"/>
  <c r="D725" i="92"/>
  <c r="E723" i="92"/>
  <c r="D723" i="92"/>
  <c r="E722" i="92"/>
  <c r="D722" i="92"/>
  <c r="E721" i="92"/>
  <c r="D721" i="92"/>
  <c r="E715" i="92"/>
  <c r="D715" i="92"/>
  <c r="E714" i="92"/>
  <c r="D714" i="92"/>
  <c r="E710" i="92"/>
  <c r="D710" i="92"/>
  <c r="E704" i="92"/>
  <c r="D704" i="92"/>
  <c r="E703" i="92"/>
  <c r="D703" i="92"/>
  <c r="E701" i="92"/>
  <c r="D701" i="92"/>
  <c r="E700" i="92"/>
  <c r="D700" i="92"/>
  <c r="E699" i="92"/>
  <c r="D699" i="92"/>
  <c r="E698" i="92"/>
  <c r="D698" i="92"/>
  <c r="E696" i="92"/>
  <c r="D696" i="92"/>
  <c r="E694" i="92"/>
  <c r="D694" i="92"/>
  <c r="E692" i="92"/>
  <c r="D692" i="92"/>
  <c r="E689" i="92"/>
  <c r="D689" i="92"/>
  <c r="E688" i="92"/>
  <c r="D688" i="92"/>
  <c r="E687" i="92"/>
  <c r="D687" i="92"/>
  <c r="E686" i="92"/>
  <c r="D686" i="92"/>
  <c r="E685" i="92"/>
  <c r="D685" i="92"/>
  <c r="E682" i="92"/>
  <c r="D682" i="92"/>
  <c r="E681" i="92"/>
  <c r="D681" i="92"/>
  <c r="E680" i="92"/>
  <c r="D680" i="92"/>
  <c r="F678" i="92"/>
  <c r="G678" i="92" s="1"/>
  <c r="E674" i="92"/>
  <c r="D674" i="92"/>
  <c r="E673" i="92"/>
  <c r="D673" i="92"/>
  <c r="F672" i="92"/>
  <c r="G672" i="92" s="1"/>
  <c r="F671" i="92"/>
  <c r="G671" i="92" s="1"/>
  <c r="F670" i="92"/>
  <c r="G670" i="92" s="1"/>
  <c r="E668" i="92"/>
  <c r="D668" i="92"/>
  <c r="E667" i="92"/>
  <c r="D667" i="92"/>
  <c r="E666" i="92"/>
  <c r="D666" i="92"/>
  <c r="E665" i="92"/>
  <c r="D665" i="92"/>
  <c r="E660" i="92"/>
  <c r="D660" i="92"/>
  <c r="E659" i="92"/>
  <c r="D659" i="92"/>
  <c r="E658" i="92"/>
  <c r="D658" i="92"/>
  <c r="E657" i="92"/>
  <c r="D657" i="92"/>
  <c r="E652" i="92"/>
  <c r="D652" i="92"/>
  <c r="E650" i="92"/>
  <c r="D650" i="92"/>
  <c r="E649" i="92"/>
  <c r="D649" i="92"/>
  <c r="E648" i="92"/>
  <c r="D648" i="92"/>
  <c r="E642" i="92"/>
  <c r="D642" i="92"/>
  <c r="E641" i="92"/>
  <c r="D641" i="92"/>
  <c r="E637" i="92"/>
  <c r="D637" i="92"/>
  <c r="E631" i="92"/>
  <c r="D631" i="92"/>
  <c r="E630" i="92"/>
  <c r="D630" i="92"/>
  <c r="E628" i="92"/>
  <c r="D628" i="92"/>
  <c r="E627" i="92"/>
  <c r="D627" i="92"/>
  <c r="E626" i="92"/>
  <c r="D626" i="92"/>
  <c r="E625" i="92"/>
  <c r="D625" i="92"/>
  <c r="E623" i="92"/>
  <c r="D623" i="92"/>
  <c r="E621" i="92"/>
  <c r="D621" i="92"/>
  <c r="E619" i="92"/>
  <c r="D619" i="92"/>
  <c r="E616" i="92"/>
  <c r="D616" i="92"/>
  <c r="E615" i="92"/>
  <c r="D615" i="92"/>
  <c r="E614" i="92"/>
  <c r="D614" i="92"/>
  <c r="E613" i="92"/>
  <c r="D613" i="92"/>
  <c r="E612" i="92"/>
  <c r="D612" i="92"/>
  <c r="E609" i="92"/>
  <c r="D609" i="92"/>
  <c r="E608" i="92"/>
  <c r="D608" i="92"/>
  <c r="E607" i="92"/>
  <c r="D607" i="92"/>
  <c r="F605" i="92"/>
  <c r="G605" i="92" s="1"/>
  <c r="E601" i="92"/>
  <c r="D601" i="92"/>
  <c r="E600" i="92"/>
  <c r="D600" i="92"/>
  <c r="F599" i="92"/>
  <c r="G599" i="92" s="1"/>
  <c r="F598" i="92"/>
  <c r="G598" i="92" s="1"/>
  <c r="F597" i="92"/>
  <c r="G597" i="92" s="1"/>
  <c r="E595" i="92"/>
  <c r="D595" i="92"/>
  <c r="E594" i="92"/>
  <c r="D594" i="92"/>
  <c r="E593" i="92"/>
  <c r="D593" i="92"/>
  <c r="E592" i="92"/>
  <c r="D592" i="92"/>
  <c r="E587" i="92"/>
  <c r="D587" i="92"/>
  <c r="E586" i="92"/>
  <c r="D586" i="92"/>
  <c r="E585" i="92"/>
  <c r="D585" i="92"/>
  <c r="E584" i="92"/>
  <c r="D584" i="92"/>
  <c r="E579" i="92"/>
  <c r="D579" i="92"/>
  <c r="E577" i="92"/>
  <c r="D577" i="92"/>
  <c r="E576" i="92"/>
  <c r="D576" i="92"/>
  <c r="E575" i="92"/>
  <c r="D575" i="92"/>
  <c r="E569" i="92"/>
  <c r="D569" i="92"/>
  <c r="E568" i="92"/>
  <c r="D568" i="92"/>
  <c r="E564" i="92"/>
  <c r="D564" i="92"/>
  <c r="E558" i="92"/>
  <c r="D558" i="92"/>
  <c r="E557" i="92"/>
  <c r="D557" i="92"/>
  <c r="E555" i="92"/>
  <c r="D555" i="92"/>
  <c r="E554" i="92"/>
  <c r="D554" i="92"/>
  <c r="E553" i="92"/>
  <c r="D553" i="92"/>
  <c r="E552" i="92"/>
  <c r="D552" i="92"/>
  <c r="E550" i="92"/>
  <c r="D550" i="92"/>
  <c r="E548" i="92"/>
  <c r="D548" i="92"/>
  <c r="E546" i="92"/>
  <c r="D546" i="92"/>
  <c r="E543" i="92"/>
  <c r="D543" i="92"/>
  <c r="E542" i="92"/>
  <c r="D542" i="92"/>
  <c r="E541" i="92"/>
  <c r="D541" i="92"/>
  <c r="E540" i="92"/>
  <c r="D540" i="92"/>
  <c r="E539" i="92"/>
  <c r="D539" i="92"/>
  <c r="E536" i="92"/>
  <c r="D536" i="92"/>
  <c r="E535" i="92"/>
  <c r="D535" i="92"/>
  <c r="E534" i="92"/>
  <c r="D534" i="92"/>
  <c r="F532" i="92"/>
  <c r="G532" i="92" s="1"/>
  <c r="E528" i="92"/>
  <c r="D528" i="92"/>
  <c r="E527" i="92"/>
  <c r="D527" i="92"/>
  <c r="F526" i="92"/>
  <c r="G526" i="92" s="1"/>
  <c r="F525" i="92"/>
  <c r="G525" i="92" s="1"/>
  <c r="F524" i="92"/>
  <c r="G524" i="92" s="1"/>
  <c r="E522" i="92"/>
  <c r="D522" i="92"/>
  <c r="E521" i="92"/>
  <c r="D521" i="92"/>
  <c r="E520" i="92"/>
  <c r="D520" i="92"/>
  <c r="E519" i="92"/>
  <c r="D519" i="92"/>
  <c r="E514" i="92"/>
  <c r="D514" i="92"/>
  <c r="E513" i="92"/>
  <c r="D513" i="92"/>
  <c r="E512" i="92"/>
  <c r="D512" i="92"/>
  <c r="E511" i="92"/>
  <c r="D511" i="92"/>
  <c r="E506" i="92"/>
  <c r="D506" i="92"/>
  <c r="E504" i="92"/>
  <c r="D504" i="92"/>
  <c r="E503" i="92"/>
  <c r="D503" i="92"/>
  <c r="E502" i="92"/>
  <c r="D502" i="92"/>
  <c r="E496" i="92"/>
  <c r="D496" i="92"/>
  <c r="E495" i="92"/>
  <c r="D495" i="92"/>
  <c r="E491" i="92"/>
  <c r="D491" i="92"/>
  <c r="E485" i="92"/>
  <c r="D485" i="92"/>
  <c r="E484" i="92"/>
  <c r="D484" i="92"/>
  <c r="E482" i="92"/>
  <c r="D482" i="92"/>
  <c r="E481" i="92"/>
  <c r="D481" i="92"/>
  <c r="E480" i="92"/>
  <c r="D480" i="92"/>
  <c r="E479" i="92"/>
  <c r="D479" i="92"/>
  <c r="E477" i="92"/>
  <c r="D477" i="92"/>
  <c r="E475" i="92"/>
  <c r="D475" i="92"/>
  <c r="E473" i="92"/>
  <c r="D473" i="92"/>
  <c r="E470" i="92"/>
  <c r="D470" i="92"/>
  <c r="E469" i="92"/>
  <c r="D469" i="92"/>
  <c r="E468" i="92"/>
  <c r="D468" i="92"/>
  <c r="E467" i="92"/>
  <c r="D467" i="92"/>
  <c r="E466" i="92"/>
  <c r="D466" i="92"/>
  <c r="E463" i="92"/>
  <c r="D463" i="92"/>
  <c r="E462" i="92"/>
  <c r="D462" i="92"/>
  <c r="E461" i="92"/>
  <c r="D461" i="92"/>
  <c r="F459" i="92"/>
  <c r="G459" i="92" s="1"/>
  <c r="E455" i="92"/>
  <c r="D455" i="92"/>
  <c r="E454" i="92"/>
  <c r="D454" i="92"/>
  <c r="F453" i="92"/>
  <c r="G453" i="92" s="1"/>
  <c r="F452" i="92"/>
  <c r="G452" i="92" s="1"/>
  <c r="F451" i="92"/>
  <c r="G451" i="92" s="1"/>
  <c r="E449" i="92"/>
  <c r="D449" i="92"/>
  <c r="E448" i="92"/>
  <c r="D448" i="92"/>
  <c r="E447" i="92"/>
  <c r="D447" i="92"/>
  <c r="E446" i="92"/>
  <c r="D446" i="92"/>
  <c r="E441" i="92"/>
  <c r="D441" i="92"/>
  <c r="E440" i="92"/>
  <c r="D440" i="92"/>
  <c r="E439" i="92"/>
  <c r="D439" i="92"/>
  <c r="E438" i="92"/>
  <c r="D438" i="92"/>
  <c r="E433" i="92"/>
  <c r="D433" i="92"/>
  <c r="E431" i="92"/>
  <c r="D431" i="92"/>
  <c r="E430" i="92"/>
  <c r="D430" i="92"/>
  <c r="E429" i="92"/>
  <c r="D429" i="92"/>
  <c r="E423" i="92"/>
  <c r="D423" i="92"/>
  <c r="E422" i="92"/>
  <c r="D422" i="92"/>
  <c r="E418" i="92"/>
  <c r="D418" i="92"/>
  <c r="E412" i="92"/>
  <c r="D412" i="92"/>
  <c r="E411" i="92"/>
  <c r="D411" i="92"/>
  <c r="E409" i="92"/>
  <c r="D409" i="92"/>
  <c r="E408" i="92"/>
  <c r="D408" i="92"/>
  <c r="E407" i="92"/>
  <c r="D407" i="92"/>
  <c r="E406" i="92"/>
  <c r="D406" i="92"/>
  <c r="E404" i="92"/>
  <c r="D404" i="92"/>
  <c r="E402" i="92"/>
  <c r="D402" i="92"/>
  <c r="E400" i="92"/>
  <c r="D400" i="92"/>
  <c r="E397" i="92"/>
  <c r="D397" i="92"/>
  <c r="E396" i="92"/>
  <c r="D396" i="92"/>
  <c r="E395" i="92"/>
  <c r="D395" i="92"/>
  <c r="E394" i="92"/>
  <c r="D394" i="92"/>
  <c r="E393" i="92"/>
  <c r="D393" i="92"/>
  <c r="E390" i="92"/>
  <c r="D390" i="92"/>
  <c r="E389" i="92"/>
  <c r="D389" i="92"/>
  <c r="E388" i="92"/>
  <c r="D388" i="92"/>
  <c r="F386" i="92"/>
  <c r="G386" i="92" s="1"/>
  <c r="E382" i="92"/>
  <c r="D382" i="92"/>
  <c r="E381" i="92"/>
  <c r="D381" i="92"/>
  <c r="F380" i="92"/>
  <c r="G380" i="92" s="1"/>
  <c r="F379" i="92"/>
  <c r="G379" i="92" s="1"/>
  <c r="F378" i="92"/>
  <c r="G378" i="92" s="1"/>
  <c r="E376" i="92"/>
  <c r="D376" i="92"/>
  <c r="E375" i="92"/>
  <c r="D375" i="92"/>
  <c r="E374" i="92"/>
  <c r="D374" i="92"/>
  <c r="E373" i="92"/>
  <c r="D373" i="92"/>
  <c r="E368" i="92"/>
  <c r="D368" i="92"/>
  <c r="E367" i="92"/>
  <c r="D367" i="92"/>
  <c r="E366" i="92"/>
  <c r="D366" i="92"/>
  <c r="E365" i="92"/>
  <c r="D365" i="92"/>
  <c r="E360" i="92"/>
  <c r="D360" i="92"/>
  <c r="E358" i="92"/>
  <c r="D358" i="92"/>
  <c r="E357" i="92"/>
  <c r="D357" i="92"/>
  <c r="E356" i="92"/>
  <c r="D356" i="92"/>
  <c r="E350" i="92"/>
  <c r="D350" i="92"/>
  <c r="E349" i="92"/>
  <c r="D349" i="92"/>
  <c r="E345" i="92"/>
  <c r="D345" i="92"/>
  <c r="E339" i="92"/>
  <c r="D339" i="92"/>
  <c r="E338" i="92"/>
  <c r="D338" i="92"/>
  <c r="E336" i="92"/>
  <c r="D336" i="92"/>
  <c r="E335" i="92"/>
  <c r="D335" i="92"/>
  <c r="E334" i="92"/>
  <c r="D334" i="92"/>
  <c r="E333" i="92"/>
  <c r="D333" i="92"/>
  <c r="E331" i="92"/>
  <c r="D331" i="92"/>
  <c r="E329" i="92"/>
  <c r="D329" i="92"/>
  <c r="E327" i="92"/>
  <c r="D327" i="92"/>
  <c r="E324" i="92"/>
  <c r="D324" i="92"/>
  <c r="E323" i="92"/>
  <c r="D323" i="92"/>
  <c r="E322" i="92"/>
  <c r="D322" i="92"/>
  <c r="E321" i="92"/>
  <c r="D321" i="92"/>
  <c r="E320" i="92"/>
  <c r="D320" i="92"/>
  <c r="E317" i="92"/>
  <c r="D317" i="92"/>
  <c r="E316" i="92"/>
  <c r="D316" i="92"/>
  <c r="E315" i="92"/>
  <c r="D315" i="92"/>
  <c r="F313" i="92"/>
  <c r="G313" i="92" s="1"/>
  <c r="E309" i="92"/>
  <c r="D309" i="92"/>
  <c r="E308" i="92"/>
  <c r="D308" i="92"/>
  <c r="F307" i="92"/>
  <c r="G307" i="92" s="1"/>
  <c r="F306" i="92"/>
  <c r="G306" i="92" s="1"/>
  <c r="F305" i="92"/>
  <c r="G305" i="92" s="1"/>
  <c r="E303" i="92"/>
  <c r="D303" i="92"/>
  <c r="E302" i="92"/>
  <c r="D302" i="92"/>
  <c r="E301" i="92"/>
  <c r="D301" i="92"/>
  <c r="E300" i="92"/>
  <c r="D300" i="92"/>
  <c r="E295" i="92"/>
  <c r="D295" i="92"/>
  <c r="E294" i="92"/>
  <c r="D294" i="92"/>
  <c r="E293" i="92"/>
  <c r="D293" i="92"/>
  <c r="E292" i="92"/>
  <c r="D292" i="92"/>
  <c r="E287" i="92"/>
  <c r="D287" i="92"/>
  <c r="E285" i="92"/>
  <c r="D285" i="92"/>
  <c r="E284" i="92"/>
  <c r="D284" i="92"/>
  <c r="E283" i="92"/>
  <c r="D283" i="92"/>
  <c r="E277" i="92"/>
  <c r="D277" i="92"/>
  <c r="E276" i="92"/>
  <c r="D276" i="92"/>
  <c r="E272" i="92"/>
  <c r="D272" i="92"/>
  <c r="E266" i="92"/>
  <c r="D266" i="92"/>
  <c r="E265" i="92"/>
  <c r="D265" i="92"/>
  <c r="E263" i="92"/>
  <c r="D263" i="92"/>
  <c r="E262" i="92"/>
  <c r="D262" i="92"/>
  <c r="E261" i="92"/>
  <c r="D261" i="92"/>
  <c r="E260" i="92"/>
  <c r="D260" i="92"/>
  <c r="E258" i="92"/>
  <c r="D258" i="92"/>
  <c r="E256" i="92"/>
  <c r="D256" i="92"/>
  <c r="E254" i="92"/>
  <c r="D254" i="92"/>
  <c r="E251" i="92"/>
  <c r="D251" i="92"/>
  <c r="E250" i="92"/>
  <c r="D250" i="92"/>
  <c r="E249" i="92"/>
  <c r="D249" i="92"/>
  <c r="E248" i="92"/>
  <c r="D248" i="92"/>
  <c r="E247" i="92"/>
  <c r="D247" i="92"/>
  <c r="E244" i="92"/>
  <c r="D244" i="92"/>
  <c r="E243" i="92"/>
  <c r="D243" i="92"/>
  <c r="E242" i="92"/>
  <c r="D242" i="92"/>
  <c r="F240" i="92"/>
  <c r="G240" i="92" s="1"/>
  <c r="E236" i="92"/>
  <c r="D236" i="92"/>
  <c r="E235" i="92"/>
  <c r="D235" i="92"/>
  <c r="F234" i="92"/>
  <c r="G234" i="92" s="1"/>
  <c r="F233" i="92"/>
  <c r="G233" i="92" s="1"/>
  <c r="F232" i="92"/>
  <c r="G232" i="92" s="1"/>
  <c r="E230" i="92"/>
  <c r="D230" i="92"/>
  <c r="E229" i="92"/>
  <c r="D229" i="92"/>
  <c r="E228" i="92"/>
  <c r="D228" i="92"/>
  <c r="E227" i="92"/>
  <c r="D227" i="92"/>
  <c r="E221" i="92"/>
  <c r="D221" i="92"/>
  <c r="E220" i="92"/>
  <c r="D220" i="92"/>
  <c r="E219" i="92"/>
  <c r="D219" i="92"/>
  <c r="E218" i="92"/>
  <c r="D218" i="92"/>
  <c r="E213" i="92"/>
  <c r="D213" i="92"/>
  <c r="E211" i="92"/>
  <c r="D211" i="92"/>
  <c r="E210" i="92"/>
  <c r="D210" i="92"/>
  <c r="E209" i="92"/>
  <c r="D209" i="92"/>
  <c r="E203" i="92"/>
  <c r="D203" i="92"/>
  <c r="E202" i="92"/>
  <c r="D202" i="92"/>
  <c r="E198" i="92"/>
  <c r="D198" i="92"/>
  <c r="E192" i="92"/>
  <c r="D192" i="92"/>
  <c r="E191" i="92"/>
  <c r="D191" i="92"/>
  <c r="E189" i="92"/>
  <c r="D189" i="92"/>
  <c r="E188" i="92"/>
  <c r="D188" i="92"/>
  <c r="E187" i="92"/>
  <c r="D187" i="92"/>
  <c r="E186" i="92"/>
  <c r="D186" i="92"/>
  <c r="E184" i="92"/>
  <c r="D184" i="92"/>
  <c r="E182" i="92"/>
  <c r="D182" i="92"/>
  <c r="E180" i="92"/>
  <c r="D180" i="92"/>
  <c r="E177" i="92"/>
  <c r="D177" i="92"/>
  <c r="E176" i="92"/>
  <c r="D176" i="92"/>
  <c r="E175" i="92"/>
  <c r="D175" i="92"/>
  <c r="E174" i="92"/>
  <c r="D174" i="92"/>
  <c r="E173" i="92"/>
  <c r="D173" i="92"/>
  <c r="E170" i="92"/>
  <c r="D170" i="92"/>
  <c r="E169" i="92"/>
  <c r="D169" i="92"/>
  <c r="E168" i="92"/>
  <c r="D168" i="92"/>
  <c r="F166" i="92"/>
  <c r="G166" i="92" s="1"/>
  <c r="E162" i="92"/>
  <c r="D162" i="92"/>
  <c r="E161" i="92"/>
  <c r="D161" i="92"/>
  <c r="F160" i="92"/>
  <c r="G160" i="92" s="1"/>
  <c r="F159" i="92"/>
  <c r="G159" i="92" s="1"/>
  <c r="F158" i="92"/>
  <c r="G158" i="92" s="1"/>
  <c r="E156" i="92"/>
  <c r="D156" i="92"/>
  <c r="E155" i="92"/>
  <c r="D155" i="92"/>
  <c r="E154" i="92"/>
  <c r="D154" i="92"/>
  <c r="E153" i="92"/>
  <c r="D153" i="92"/>
  <c r="E147" i="92"/>
  <c r="D147" i="92"/>
  <c r="E146" i="92"/>
  <c r="D146" i="92"/>
  <c r="E145" i="92"/>
  <c r="D145" i="92"/>
  <c r="E144" i="92"/>
  <c r="D144" i="92"/>
  <c r="E139" i="92"/>
  <c r="D139" i="92"/>
  <c r="E137" i="92"/>
  <c r="D137" i="92"/>
  <c r="E136" i="92"/>
  <c r="D136" i="92"/>
  <c r="E135" i="92"/>
  <c r="D135" i="92"/>
  <c r="E129" i="92"/>
  <c r="D129" i="92"/>
  <c r="E128" i="92"/>
  <c r="D128" i="92"/>
  <c r="E124" i="92"/>
  <c r="D124" i="92"/>
  <c r="E118" i="92"/>
  <c r="D118" i="92"/>
  <c r="E117" i="92"/>
  <c r="D117" i="92"/>
  <c r="E115" i="92"/>
  <c r="D115" i="92"/>
  <c r="E114" i="92"/>
  <c r="D114" i="92"/>
  <c r="E113" i="92"/>
  <c r="D113" i="92"/>
  <c r="E112" i="92"/>
  <c r="D112" i="92"/>
  <c r="E110" i="92"/>
  <c r="D110" i="92"/>
  <c r="E108" i="92"/>
  <c r="D108" i="92"/>
  <c r="E106" i="92"/>
  <c r="D106" i="92"/>
  <c r="E103" i="92"/>
  <c r="D103" i="92"/>
  <c r="E102" i="92"/>
  <c r="D102" i="92"/>
  <c r="E101" i="92"/>
  <c r="D101" i="92"/>
  <c r="E100" i="92"/>
  <c r="D100" i="92"/>
  <c r="E99" i="92"/>
  <c r="D99" i="92"/>
  <c r="E96" i="92"/>
  <c r="D96" i="92"/>
  <c r="E95" i="92"/>
  <c r="D95" i="92"/>
  <c r="E94" i="92"/>
  <c r="D94" i="92"/>
  <c r="F92" i="92"/>
  <c r="G92" i="92" s="1"/>
  <c r="E88" i="92"/>
  <c r="D88" i="92"/>
  <c r="E87" i="92"/>
  <c r="D87" i="92"/>
  <c r="F86" i="92"/>
  <c r="G86" i="92" s="1"/>
  <c r="F85" i="92"/>
  <c r="G85" i="92" s="1"/>
  <c r="F84" i="92"/>
  <c r="G84" i="92" s="1"/>
  <c r="E82" i="92"/>
  <c r="D82" i="92"/>
  <c r="E81" i="92"/>
  <c r="D81" i="92"/>
  <c r="E80" i="92"/>
  <c r="D80" i="92"/>
  <c r="E79" i="92"/>
  <c r="D79" i="92"/>
  <c r="E72" i="92"/>
  <c r="D72" i="92"/>
  <c r="E71" i="92"/>
  <c r="D71" i="92"/>
  <c r="E70" i="92"/>
  <c r="D70" i="92"/>
  <c r="E69" i="92"/>
  <c r="D69" i="92"/>
  <c r="E64" i="92"/>
  <c r="D64" i="92"/>
  <c r="E62" i="92"/>
  <c r="D62" i="92"/>
  <c r="E61" i="92"/>
  <c r="D61" i="92"/>
  <c r="E60" i="92"/>
  <c r="D60" i="92"/>
  <c r="E54" i="92"/>
  <c r="D54" i="92"/>
  <c r="E53" i="92"/>
  <c r="D53" i="92"/>
  <c r="E49" i="92"/>
  <c r="D49" i="92"/>
  <c r="E43" i="92"/>
  <c r="D43" i="92"/>
  <c r="E42" i="92"/>
  <c r="D42" i="92"/>
  <c r="E40" i="92"/>
  <c r="D40" i="92"/>
  <c r="E39" i="92"/>
  <c r="D39" i="92"/>
  <c r="E38" i="92"/>
  <c r="D38" i="92"/>
  <c r="E37" i="92"/>
  <c r="D37" i="92"/>
  <c r="E35" i="92"/>
  <c r="D35" i="92"/>
  <c r="E33" i="92"/>
  <c r="D33" i="92"/>
  <c r="E31" i="92"/>
  <c r="D31" i="92"/>
  <c r="E28" i="92"/>
  <c r="D28" i="92"/>
  <c r="E27" i="92"/>
  <c r="D27" i="92"/>
  <c r="E26" i="92"/>
  <c r="D26" i="92"/>
  <c r="E25" i="92"/>
  <c r="D25" i="92"/>
  <c r="E24" i="92"/>
  <c r="D24" i="92"/>
  <c r="E21" i="92"/>
  <c r="D21" i="92"/>
  <c r="E20" i="92"/>
  <c r="D20" i="92"/>
  <c r="E19" i="92"/>
  <c r="D19" i="92"/>
  <c r="E13" i="92"/>
  <c r="D13" i="92"/>
  <c r="E12" i="92"/>
  <c r="D12" i="92"/>
  <c r="D5" i="92"/>
  <c r="E5" i="92"/>
  <c r="D6" i="92"/>
  <c r="E6" i="92"/>
  <c r="D7" i="92"/>
  <c r="E7" i="92"/>
  <c r="E4" i="92"/>
  <c r="D4" i="92"/>
  <c r="F17" i="92"/>
  <c r="G17" i="92" s="1"/>
  <c r="F11" i="92"/>
  <c r="G11" i="92" s="1"/>
  <c r="F10" i="92"/>
  <c r="G10" i="92" s="1"/>
  <c r="F9" i="92"/>
  <c r="G9" i="92" s="1"/>
  <c r="E1245" i="94"/>
  <c r="D1245" i="94"/>
  <c r="E1244" i="94"/>
  <c r="D1244" i="94"/>
  <c r="E1243" i="94"/>
  <c r="D1243" i="94"/>
  <c r="E1242" i="94"/>
  <c r="D1242" i="94"/>
  <c r="E1237" i="94"/>
  <c r="D1237" i="94"/>
  <c r="E1235" i="94"/>
  <c r="D1235" i="94"/>
  <c r="E1234" i="94"/>
  <c r="D1234" i="94"/>
  <c r="E1233" i="94"/>
  <c r="D1233" i="94"/>
  <c r="F1227" i="94"/>
  <c r="G1227" i="94" s="1"/>
  <c r="F1226" i="94"/>
  <c r="G1226" i="94" s="1"/>
  <c r="E1222" i="94"/>
  <c r="D1222" i="94"/>
  <c r="E1191" i="94"/>
  <c r="D1191" i="94"/>
  <c r="E1171" i="94"/>
  <c r="D1171" i="94"/>
  <c r="E1170" i="94"/>
  <c r="D1170" i="94"/>
  <c r="E1169" i="94"/>
  <c r="D1169" i="94"/>
  <c r="E1168" i="94"/>
  <c r="D1168" i="94"/>
  <c r="E1163" i="94"/>
  <c r="D1163" i="94"/>
  <c r="E1161" i="94"/>
  <c r="D1161" i="94"/>
  <c r="E1160" i="94"/>
  <c r="D1160" i="94"/>
  <c r="E1159" i="94"/>
  <c r="D1159" i="94"/>
  <c r="F1153" i="94"/>
  <c r="G1153" i="94" s="1"/>
  <c r="F1152" i="94"/>
  <c r="G1152" i="94" s="1"/>
  <c r="E1148" i="94"/>
  <c r="D1148" i="94"/>
  <c r="E1117" i="94"/>
  <c r="D1117" i="94"/>
  <c r="E1098" i="94"/>
  <c r="D1098" i="94"/>
  <c r="E1097" i="94"/>
  <c r="D1097" i="94"/>
  <c r="E1096" i="94"/>
  <c r="D1096" i="94"/>
  <c r="E1095" i="94"/>
  <c r="D1095" i="94"/>
  <c r="E1090" i="94"/>
  <c r="D1090" i="94"/>
  <c r="E1088" i="94"/>
  <c r="D1088" i="94"/>
  <c r="E1087" i="94"/>
  <c r="D1087" i="94"/>
  <c r="E1086" i="94"/>
  <c r="D1086" i="94"/>
  <c r="F1080" i="94"/>
  <c r="G1080" i="94" s="1"/>
  <c r="F1079" i="94"/>
  <c r="G1079" i="94" s="1"/>
  <c r="E1075" i="94"/>
  <c r="D1075" i="94"/>
  <c r="E1044" i="94"/>
  <c r="D1044" i="94"/>
  <c r="E1025" i="94"/>
  <c r="D1025" i="94"/>
  <c r="E1024" i="94"/>
  <c r="D1024" i="94"/>
  <c r="E1023" i="94"/>
  <c r="D1023" i="94"/>
  <c r="E1022" i="94"/>
  <c r="D1022" i="94"/>
  <c r="E1017" i="94"/>
  <c r="D1017" i="94"/>
  <c r="E1015" i="94"/>
  <c r="D1015" i="94"/>
  <c r="E1014" i="94"/>
  <c r="D1014" i="94"/>
  <c r="E1013" i="94"/>
  <c r="D1013" i="94"/>
  <c r="F1007" i="94"/>
  <c r="G1007" i="94" s="1"/>
  <c r="F1006" i="94"/>
  <c r="G1006" i="94" s="1"/>
  <c r="E1002" i="94"/>
  <c r="D1002" i="94"/>
  <c r="E971" i="94"/>
  <c r="D971" i="94"/>
  <c r="E952" i="94"/>
  <c r="D952" i="94"/>
  <c r="E951" i="94"/>
  <c r="D951" i="94"/>
  <c r="E950" i="94"/>
  <c r="D950" i="94"/>
  <c r="E949" i="94"/>
  <c r="D949" i="94"/>
  <c r="E944" i="94"/>
  <c r="D944" i="94"/>
  <c r="E942" i="94"/>
  <c r="D942" i="94"/>
  <c r="E941" i="94"/>
  <c r="D941" i="94"/>
  <c r="E940" i="94"/>
  <c r="D940" i="94"/>
  <c r="F934" i="94"/>
  <c r="G934" i="94" s="1"/>
  <c r="F933" i="94"/>
  <c r="G933" i="94" s="1"/>
  <c r="E929" i="94"/>
  <c r="D929" i="94"/>
  <c r="E898" i="94"/>
  <c r="D898" i="94"/>
  <c r="E879" i="94"/>
  <c r="D879" i="94"/>
  <c r="E878" i="94"/>
  <c r="D878" i="94"/>
  <c r="E877" i="94"/>
  <c r="D877" i="94"/>
  <c r="E876" i="94"/>
  <c r="D876" i="94"/>
  <c r="E871" i="94"/>
  <c r="D871" i="94"/>
  <c r="E869" i="94"/>
  <c r="D869" i="94"/>
  <c r="E868" i="94"/>
  <c r="D868" i="94"/>
  <c r="E867" i="94"/>
  <c r="D867" i="94"/>
  <c r="F861" i="94"/>
  <c r="G861" i="94" s="1"/>
  <c r="F860" i="94"/>
  <c r="G860" i="94" s="1"/>
  <c r="E856" i="94"/>
  <c r="D856" i="94"/>
  <c r="E825" i="94"/>
  <c r="D825" i="94"/>
  <c r="E806" i="94"/>
  <c r="D806" i="94"/>
  <c r="E805" i="94"/>
  <c r="D805" i="94"/>
  <c r="E804" i="94"/>
  <c r="D804" i="94"/>
  <c r="E803" i="94"/>
  <c r="D803" i="94"/>
  <c r="E798" i="94"/>
  <c r="D798" i="94"/>
  <c r="E796" i="94"/>
  <c r="D796" i="94"/>
  <c r="E795" i="94"/>
  <c r="D795" i="94"/>
  <c r="E794" i="94"/>
  <c r="D794" i="94"/>
  <c r="F788" i="94"/>
  <c r="G788" i="94" s="1"/>
  <c r="F787" i="94"/>
  <c r="G787" i="94" s="1"/>
  <c r="E783" i="94"/>
  <c r="D783" i="94"/>
  <c r="E752" i="94"/>
  <c r="D752" i="94"/>
  <c r="E733" i="94"/>
  <c r="D733" i="94"/>
  <c r="E732" i="94"/>
  <c r="D732" i="94"/>
  <c r="E731" i="94"/>
  <c r="D731" i="94"/>
  <c r="E730" i="94"/>
  <c r="D730" i="94"/>
  <c r="E725" i="94"/>
  <c r="D725" i="94"/>
  <c r="E723" i="94"/>
  <c r="D723" i="94"/>
  <c r="E722" i="94"/>
  <c r="D722" i="94"/>
  <c r="E721" i="94"/>
  <c r="D721" i="94"/>
  <c r="F715" i="94"/>
  <c r="G715" i="94" s="1"/>
  <c r="F714" i="94"/>
  <c r="G714" i="94" s="1"/>
  <c r="E710" i="94"/>
  <c r="D710" i="94"/>
  <c r="E679" i="94"/>
  <c r="D679" i="94"/>
  <c r="E660" i="94"/>
  <c r="D660" i="94"/>
  <c r="E659" i="94"/>
  <c r="D659" i="94"/>
  <c r="E658" i="94"/>
  <c r="D658" i="94"/>
  <c r="E657" i="94"/>
  <c r="D657" i="94"/>
  <c r="E652" i="94"/>
  <c r="D652" i="94"/>
  <c r="E650" i="94"/>
  <c r="D650" i="94"/>
  <c r="E649" i="94"/>
  <c r="D649" i="94"/>
  <c r="E648" i="94"/>
  <c r="D648" i="94"/>
  <c r="F642" i="94"/>
  <c r="G642" i="94" s="1"/>
  <c r="F641" i="94"/>
  <c r="G641" i="94" s="1"/>
  <c r="E637" i="94"/>
  <c r="D637" i="94"/>
  <c r="E606" i="94"/>
  <c r="D606" i="94"/>
  <c r="E587" i="94"/>
  <c r="D587" i="94"/>
  <c r="E586" i="94"/>
  <c r="D586" i="94"/>
  <c r="E585" i="94"/>
  <c r="D585" i="94"/>
  <c r="E584" i="94"/>
  <c r="D584" i="94"/>
  <c r="E579" i="94"/>
  <c r="D579" i="94"/>
  <c r="E577" i="94"/>
  <c r="D577" i="94"/>
  <c r="E576" i="94"/>
  <c r="D576" i="94"/>
  <c r="E575" i="94"/>
  <c r="D575" i="94"/>
  <c r="F569" i="94"/>
  <c r="G569" i="94" s="1"/>
  <c r="F568" i="94"/>
  <c r="G568" i="94" s="1"/>
  <c r="E564" i="94"/>
  <c r="D564" i="94"/>
  <c r="E533" i="94"/>
  <c r="D533" i="94"/>
  <c r="E514" i="94"/>
  <c r="D514" i="94"/>
  <c r="E513" i="94"/>
  <c r="D513" i="94"/>
  <c r="E512" i="94"/>
  <c r="D512" i="94"/>
  <c r="E511" i="94"/>
  <c r="D511" i="94"/>
  <c r="E506" i="94"/>
  <c r="D506" i="94"/>
  <c r="E504" i="94"/>
  <c r="D504" i="94"/>
  <c r="E503" i="94"/>
  <c r="D503" i="94"/>
  <c r="E502" i="94"/>
  <c r="D502" i="94"/>
  <c r="F496" i="94"/>
  <c r="G496" i="94" s="1"/>
  <c r="F495" i="94"/>
  <c r="G495" i="94" s="1"/>
  <c r="E491" i="94"/>
  <c r="D491" i="94"/>
  <c r="E460" i="94"/>
  <c r="D460" i="94"/>
  <c r="E441" i="94"/>
  <c r="D441" i="94"/>
  <c r="E440" i="94"/>
  <c r="D440" i="94"/>
  <c r="E439" i="94"/>
  <c r="D439" i="94"/>
  <c r="E438" i="94"/>
  <c r="D438" i="94"/>
  <c r="E433" i="94"/>
  <c r="D433" i="94"/>
  <c r="E431" i="94"/>
  <c r="D431" i="94"/>
  <c r="E430" i="94"/>
  <c r="D430" i="94"/>
  <c r="E429" i="94"/>
  <c r="D429" i="94"/>
  <c r="F423" i="94"/>
  <c r="G423" i="94" s="1"/>
  <c r="F422" i="94"/>
  <c r="G422" i="94" s="1"/>
  <c r="E418" i="94"/>
  <c r="D418" i="94"/>
  <c r="E387" i="94"/>
  <c r="D387" i="94"/>
  <c r="E368" i="94"/>
  <c r="D368" i="94"/>
  <c r="E367" i="94"/>
  <c r="D367" i="94"/>
  <c r="E366" i="94"/>
  <c r="D366" i="94"/>
  <c r="E365" i="94"/>
  <c r="D365" i="94"/>
  <c r="E360" i="94"/>
  <c r="D360" i="94"/>
  <c r="E358" i="94"/>
  <c r="D358" i="94"/>
  <c r="E357" i="94"/>
  <c r="D357" i="94"/>
  <c r="E356" i="94"/>
  <c r="D356" i="94"/>
  <c r="F350" i="94"/>
  <c r="G350" i="94" s="1"/>
  <c r="F349" i="94"/>
  <c r="G349" i="94" s="1"/>
  <c r="E345" i="94"/>
  <c r="D345" i="94"/>
  <c r="E314" i="94"/>
  <c r="D314" i="94"/>
  <c r="E295" i="94"/>
  <c r="D295" i="94"/>
  <c r="E294" i="94"/>
  <c r="D294" i="94"/>
  <c r="E293" i="94"/>
  <c r="D293" i="94"/>
  <c r="E292" i="94"/>
  <c r="D292" i="94"/>
  <c r="E287" i="94"/>
  <c r="D287" i="94"/>
  <c r="E285" i="94"/>
  <c r="D285" i="94"/>
  <c r="E284" i="94"/>
  <c r="D284" i="94"/>
  <c r="E283" i="94"/>
  <c r="D283" i="94"/>
  <c r="F277" i="94"/>
  <c r="G277" i="94" s="1"/>
  <c r="F276" i="94"/>
  <c r="G276" i="94" s="1"/>
  <c r="E272" i="94"/>
  <c r="D272" i="94"/>
  <c r="E241" i="94"/>
  <c r="D241" i="94"/>
  <c r="E221" i="94"/>
  <c r="D221" i="94"/>
  <c r="E220" i="94"/>
  <c r="D220" i="94"/>
  <c r="E219" i="94"/>
  <c r="D219" i="94"/>
  <c r="E218" i="94"/>
  <c r="D218" i="94"/>
  <c r="E213" i="94"/>
  <c r="D213" i="94"/>
  <c r="E211" i="94"/>
  <c r="D211" i="94"/>
  <c r="E210" i="94"/>
  <c r="D210" i="94"/>
  <c r="E209" i="94"/>
  <c r="D209" i="94"/>
  <c r="F203" i="94"/>
  <c r="G203" i="94" s="1"/>
  <c r="F202" i="94"/>
  <c r="G202" i="94" s="1"/>
  <c r="E198" i="94"/>
  <c r="D198" i="94"/>
  <c r="E167" i="94"/>
  <c r="D167" i="94"/>
  <c r="E147" i="94"/>
  <c r="D147" i="94"/>
  <c r="E146" i="94"/>
  <c r="D146" i="94"/>
  <c r="E145" i="94"/>
  <c r="D145" i="94"/>
  <c r="E144" i="94"/>
  <c r="D144" i="94"/>
  <c r="E139" i="94"/>
  <c r="D139" i="94"/>
  <c r="E137" i="94"/>
  <c r="D137" i="94"/>
  <c r="E136" i="94"/>
  <c r="D136" i="94"/>
  <c r="E135" i="94"/>
  <c r="D135" i="94"/>
  <c r="F129" i="94"/>
  <c r="G129" i="94" s="1"/>
  <c r="F128" i="94"/>
  <c r="G128" i="94" s="1"/>
  <c r="E124" i="94"/>
  <c r="D124" i="94"/>
  <c r="E93" i="94"/>
  <c r="D93" i="94"/>
  <c r="E1318" i="94"/>
  <c r="D1318" i="94"/>
  <c r="E1317" i="94"/>
  <c r="D1317" i="94"/>
  <c r="E1316" i="94"/>
  <c r="D1316" i="94"/>
  <c r="E1315" i="94"/>
  <c r="D1315" i="94"/>
  <c r="E1310" i="94"/>
  <c r="D1310" i="94"/>
  <c r="E1308" i="94"/>
  <c r="D1308" i="94"/>
  <c r="E1307" i="94"/>
  <c r="D1307" i="94"/>
  <c r="E1306" i="94"/>
  <c r="D1306" i="94"/>
  <c r="E1295" i="94"/>
  <c r="D1295" i="94"/>
  <c r="E1245" i="86"/>
  <c r="D1245" i="86"/>
  <c r="E1244" i="86"/>
  <c r="D1244" i="86"/>
  <c r="E1243" i="86"/>
  <c r="D1243" i="86"/>
  <c r="E1242" i="86"/>
  <c r="D1242" i="86"/>
  <c r="E1237" i="86"/>
  <c r="D1237" i="86"/>
  <c r="E1235" i="86"/>
  <c r="D1235" i="86"/>
  <c r="E1234" i="86"/>
  <c r="D1234" i="86"/>
  <c r="E1233" i="86"/>
  <c r="D1233" i="86"/>
  <c r="E1222" i="86"/>
  <c r="D1222" i="86"/>
  <c r="E1171" i="86"/>
  <c r="D1171" i="86"/>
  <c r="E1170" i="86"/>
  <c r="D1170" i="86"/>
  <c r="E1169" i="86"/>
  <c r="D1169" i="86"/>
  <c r="E1168" i="86"/>
  <c r="D1168" i="86"/>
  <c r="E1163" i="86"/>
  <c r="D1163" i="86"/>
  <c r="E1161" i="86"/>
  <c r="D1161" i="86"/>
  <c r="E1160" i="86"/>
  <c r="D1160" i="86"/>
  <c r="E1159" i="86"/>
  <c r="D1159" i="86"/>
  <c r="E1148" i="86"/>
  <c r="D1148" i="86"/>
  <c r="E1098" i="86"/>
  <c r="D1098" i="86"/>
  <c r="E1097" i="86"/>
  <c r="D1097" i="86"/>
  <c r="E1096" i="86"/>
  <c r="D1096" i="86"/>
  <c r="E1095" i="86"/>
  <c r="D1095" i="86"/>
  <c r="E1090" i="86"/>
  <c r="D1090" i="86"/>
  <c r="E1088" i="86"/>
  <c r="D1088" i="86"/>
  <c r="E1087" i="86"/>
  <c r="D1087" i="86"/>
  <c r="E1086" i="86"/>
  <c r="D1086" i="86"/>
  <c r="E1075" i="86"/>
  <c r="D1075" i="86"/>
  <c r="E1025" i="86"/>
  <c r="D1025" i="86"/>
  <c r="E1024" i="86"/>
  <c r="D1024" i="86"/>
  <c r="E1023" i="86"/>
  <c r="D1023" i="86"/>
  <c r="E1022" i="86"/>
  <c r="D1022" i="86"/>
  <c r="E1017" i="86"/>
  <c r="D1017" i="86"/>
  <c r="E1015" i="86"/>
  <c r="D1015" i="86"/>
  <c r="E1014" i="86"/>
  <c r="D1014" i="86"/>
  <c r="E1013" i="86"/>
  <c r="D1013" i="86"/>
  <c r="E1002" i="86"/>
  <c r="D1002" i="86"/>
  <c r="E952" i="86"/>
  <c r="D952" i="86"/>
  <c r="E951" i="86"/>
  <c r="D951" i="86"/>
  <c r="E950" i="86"/>
  <c r="D950" i="86"/>
  <c r="E949" i="86"/>
  <c r="D949" i="86"/>
  <c r="E944" i="86"/>
  <c r="D944" i="86"/>
  <c r="E942" i="86"/>
  <c r="D942" i="86"/>
  <c r="E941" i="86"/>
  <c r="D941" i="86"/>
  <c r="E940" i="86"/>
  <c r="D940" i="86"/>
  <c r="E929" i="86"/>
  <c r="D929" i="86"/>
  <c r="E879" i="86"/>
  <c r="D879" i="86"/>
  <c r="E878" i="86"/>
  <c r="D878" i="86"/>
  <c r="E877" i="86"/>
  <c r="D877" i="86"/>
  <c r="E876" i="86"/>
  <c r="D876" i="86"/>
  <c r="E871" i="86"/>
  <c r="D871" i="86"/>
  <c r="E869" i="86"/>
  <c r="D869" i="86"/>
  <c r="E868" i="86"/>
  <c r="D868" i="86"/>
  <c r="E867" i="86"/>
  <c r="D867" i="86"/>
  <c r="E856" i="86"/>
  <c r="D856" i="86"/>
  <c r="E806" i="86"/>
  <c r="D806" i="86"/>
  <c r="E805" i="86"/>
  <c r="D805" i="86"/>
  <c r="E804" i="86"/>
  <c r="D804" i="86"/>
  <c r="E803" i="86"/>
  <c r="D803" i="86"/>
  <c r="E798" i="86"/>
  <c r="D798" i="86"/>
  <c r="E796" i="86"/>
  <c r="D796" i="86"/>
  <c r="E795" i="86"/>
  <c r="D795" i="86"/>
  <c r="E794" i="86"/>
  <c r="D794" i="86"/>
  <c r="E783" i="86"/>
  <c r="D783" i="86"/>
  <c r="E733" i="86"/>
  <c r="D733" i="86"/>
  <c r="E732" i="86"/>
  <c r="D732" i="86"/>
  <c r="E731" i="86"/>
  <c r="D731" i="86"/>
  <c r="E730" i="86"/>
  <c r="D730" i="86"/>
  <c r="E725" i="86"/>
  <c r="D725" i="86"/>
  <c r="E723" i="86"/>
  <c r="D723" i="86"/>
  <c r="E722" i="86"/>
  <c r="D722" i="86"/>
  <c r="E721" i="86"/>
  <c r="D721" i="86"/>
  <c r="E710" i="86"/>
  <c r="D710" i="86"/>
  <c r="E660" i="86"/>
  <c r="D660" i="86"/>
  <c r="E659" i="86"/>
  <c r="D659" i="86"/>
  <c r="E658" i="86"/>
  <c r="D658" i="86"/>
  <c r="E657" i="86"/>
  <c r="D657" i="86"/>
  <c r="E652" i="86"/>
  <c r="D652" i="86"/>
  <c r="E650" i="86"/>
  <c r="D650" i="86"/>
  <c r="E649" i="86"/>
  <c r="D649" i="86"/>
  <c r="E648" i="86"/>
  <c r="D648" i="86"/>
  <c r="E637" i="86"/>
  <c r="D637" i="86"/>
  <c r="E587" i="86"/>
  <c r="D587" i="86"/>
  <c r="E586" i="86"/>
  <c r="D586" i="86"/>
  <c r="E585" i="86"/>
  <c r="D585" i="86"/>
  <c r="E584" i="86"/>
  <c r="D584" i="86"/>
  <c r="E579" i="86"/>
  <c r="D579" i="86"/>
  <c r="E577" i="86"/>
  <c r="D577" i="86"/>
  <c r="E576" i="86"/>
  <c r="D576" i="86"/>
  <c r="E575" i="86"/>
  <c r="D575" i="86"/>
  <c r="E564" i="86"/>
  <c r="D564" i="86"/>
  <c r="E514" i="86"/>
  <c r="D514" i="86"/>
  <c r="E513" i="86"/>
  <c r="D513" i="86"/>
  <c r="E512" i="86"/>
  <c r="D512" i="86"/>
  <c r="E511" i="86"/>
  <c r="D511" i="86"/>
  <c r="E506" i="86"/>
  <c r="D506" i="86"/>
  <c r="E504" i="86"/>
  <c r="D504" i="86"/>
  <c r="E503" i="86"/>
  <c r="D503" i="86"/>
  <c r="E502" i="86"/>
  <c r="D502" i="86"/>
  <c r="E491" i="86"/>
  <c r="D491" i="86"/>
  <c r="E441" i="86"/>
  <c r="D441" i="86"/>
  <c r="E440" i="86"/>
  <c r="D440" i="86"/>
  <c r="E439" i="86"/>
  <c r="D439" i="86"/>
  <c r="E438" i="86"/>
  <c r="D438" i="86"/>
  <c r="E433" i="86"/>
  <c r="D433" i="86"/>
  <c r="E431" i="86"/>
  <c r="D431" i="86"/>
  <c r="E430" i="86"/>
  <c r="D430" i="86"/>
  <c r="E429" i="86"/>
  <c r="D429" i="86"/>
  <c r="E418" i="86"/>
  <c r="D418" i="86"/>
  <c r="E368" i="86"/>
  <c r="D368" i="86"/>
  <c r="E367" i="86"/>
  <c r="D367" i="86"/>
  <c r="E366" i="86"/>
  <c r="D366" i="86"/>
  <c r="E365" i="86"/>
  <c r="D365" i="86"/>
  <c r="E360" i="86"/>
  <c r="D360" i="86"/>
  <c r="E358" i="86"/>
  <c r="D358" i="86"/>
  <c r="E357" i="86"/>
  <c r="D357" i="86"/>
  <c r="E356" i="86"/>
  <c r="D356" i="86"/>
  <c r="E345" i="86"/>
  <c r="D345" i="86"/>
  <c r="E295" i="86"/>
  <c r="D295" i="86"/>
  <c r="E294" i="86"/>
  <c r="D294" i="86"/>
  <c r="E293" i="86"/>
  <c r="D293" i="86"/>
  <c r="E292" i="86"/>
  <c r="D292" i="86"/>
  <c r="E287" i="86"/>
  <c r="D287" i="86"/>
  <c r="E285" i="86"/>
  <c r="D285" i="86"/>
  <c r="E284" i="86"/>
  <c r="D284" i="86"/>
  <c r="E283" i="86"/>
  <c r="D283" i="86"/>
  <c r="E272" i="86"/>
  <c r="D272" i="86"/>
  <c r="E221" i="86"/>
  <c r="D221" i="86"/>
  <c r="E220" i="86"/>
  <c r="D220" i="86"/>
  <c r="E219" i="86"/>
  <c r="D219" i="86"/>
  <c r="E218" i="86"/>
  <c r="D218" i="86"/>
  <c r="E213" i="86"/>
  <c r="D213" i="86"/>
  <c r="E211" i="86"/>
  <c r="D211" i="86"/>
  <c r="E210" i="86"/>
  <c r="D210" i="86"/>
  <c r="E209" i="86"/>
  <c r="D209" i="86"/>
  <c r="E198" i="86"/>
  <c r="D198" i="86"/>
  <c r="E147" i="86"/>
  <c r="D147" i="86"/>
  <c r="E146" i="86"/>
  <c r="D146" i="86"/>
  <c r="E145" i="86"/>
  <c r="D145" i="86"/>
  <c r="E144" i="86"/>
  <c r="D144" i="86"/>
  <c r="E139" i="86"/>
  <c r="D139" i="86"/>
  <c r="E137" i="86"/>
  <c r="D137" i="86"/>
  <c r="E136" i="86"/>
  <c r="D136" i="86"/>
  <c r="E135" i="86"/>
  <c r="D135" i="86"/>
  <c r="E124" i="86"/>
  <c r="D124" i="86"/>
  <c r="E72" i="86"/>
  <c r="D72" i="86"/>
  <c r="E71" i="86"/>
  <c r="D71" i="86"/>
  <c r="E70" i="86"/>
  <c r="D70" i="86"/>
  <c r="E69" i="86"/>
  <c r="D69" i="86"/>
  <c r="E64" i="86"/>
  <c r="D64" i="86"/>
  <c r="E62" i="86"/>
  <c r="D62" i="86"/>
  <c r="E61" i="86"/>
  <c r="D61" i="86"/>
  <c r="E60" i="86"/>
  <c r="D60" i="86"/>
  <c r="E49" i="86"/>
  <c r="D49" i="86"/>
  <c r="E1318" i="86"/>
  <c r="D1318" i="86"/>
  <c r="E1317" i="86"/>
  <c r="D1317" i="86"/>
  <c r="E1316" i="86"/>
  <c r="D1316" i="86"/>
  <c r="E1315" i="86"/>
  <c r="D1315" i="86"/>
  <c r="E1310" i="86"/>
  <c r="D1310" i="86"/>
  <c r="E1308" i="86"/>
  <c r="D1308" i="86"/>
  <c r="E1307" i="86"/>
  <c r="D1307" i="86"/>
  <c r="E1306" i="86"/>
  <c r="E1295" i="86"/>
  <c r="D1295" i="86"/>
  <c r="D1082" i="92" l="1"/>
  <c r="F1088" i="94"/>
  <c r="G1088" i="94" s="1"/>
  <c r="F19" i="92"/>
  <c r="G19" i="92" s="1"/>
  <c r="D936" i="94"/>
  <c r="E1239" i="94"/>
  <c r="D863" i="94"/>
  <c r="D289" i="94"/>
  <c r="F71" i="92"/>
  <c r="G71" i="92" s="1"/>
  <c r="E205" i="94"/>
  <c r="E215" i="94"/>
  <c r="E362" i="94"/>
  <c r="E1019" i="94"/>
  <c r="E1082" i="94"/>
  <c r="E1229" i="94"/>
  <c r="F1244" i="94"/>
  <c r="G1244" i="94" s="1"/>
  <c r="E705" i="92"/>
  <c r="F1079" i="92"/>
  <c r="G1079" i="92" s="1"/>
  <c r="D717" i="94"/>
  <c r="D1082" i="94"/>
  <c r="D1229" i="94"/>
  <c r="D98" i="92"/>
  <c r="D104" i="92" s="1"/>
  <c r="D119" i="92"/>
  <c r="D246" i="92"/>
  <c r="D267" i="92"/>
  <c r="D684" i="92"/>
  <c r="D690" i="92" s="1"/>
  <c r="D705" i="92"/>
  <c r="D790" i="94"/>
  <c r="E1155" i="94"/>
  <c r="F53" i="92"/>
  <c r="G53" i="92" s="1"/>
  <c r="F1152" i="92"/>
  <c r="G1152" i="92" s="1"/>
  <c r="E289" i="94"/>
  <c r="E508" i="94"/>
  <c r="E727" i="94"/>
  <c r="E873" i="94"/>
  <c r="D498" i="92"/>
  <c r="D936" i="92"/>
  <c r="D1049" i="92"/>
  <c r="D1055" i="92" s="1"/>
  <c r="D571" i="94"/>
  <c r="E873" i="92"/>
  <c r="D873" i="92"/>
  <c r="E863" i="92"/>
  <c r="E1239" i="92"/>
  <c r="D1229" i="92"/>
  <c r="D1165" i="92"/>
  <c r="E1155" i="92"/>
  <c r="D1092" i="92"/>
  <c r="E1082" i="92"/>
  <c r="E1019" i="92"/>
  <c r="D1009" i="92"/>
  <c r="D946" i="92"/>
  <c r="D903" i="92"/>
  <c r="D909" i="92" s="1"/>
  <c r="D654" i="92"/>
  <c r="E654" i="92"/>
  <c r="D644" i="92"/>
  <c r="E644" i="92"/>
  <c r="E611" i="92"/>
  <c r="E581" i="92"/>
  <c r="D571" i="92"/>
  <c r="D508" i="92"/>
  <c r="D435" i="92"/>
  <c r="E362" i="92"/>
  <c r="D352" i="92"/>
  <c r="E289" i="92"/>
  <c r="E279" i="92"/>
  <c r="E215" i="92"/>
  <c r="E205" i="92"/>
  <c r="D205" i="92"/>
  <c r="E98" i="92"/>
  <c r="E104" i="92" s="1"/>
  <c r="D66" i="92"/>
  <c r="D1239" i="94"/>
  <c r="D1165" i="94"/>
  <c r="F1163" i="94"/>
  <c r="G1163" i="94" s="1"/>
  <c r="D1155" i="94"/>
  <c r="E1122" i="92"/>
  <c r="E1128" i="92" s="1"/>
  <c r="D1092" i="94"/>
  <c r="D1009" i="94"/>
  <c r="E1009" i="94"/>
  <c r="E863" i="94"/>
  <c r="E800" i="94"/>
  <c r="D800" i="94"/>
  <c r="E654" i="94"/>
  <c r="D654" i="94"/>
  <c r="D644" i="94"/>
  <c r="E581" i="94"/>
  <c r="E571" i="94"/>
  <c r="D508" i="94"/>
  <c r="E498" i="94"/>
  <c r="D498" i="94"/>
  <c r="E486" i="92"/>
  <c r="E425" i="94"/>
  <c r="E392" i="92"/>
  <c r="E398" i="92" s="1"/>
  <c r="E352" i="94"/>
  <c r="D352" i="94"/>
  <c r="D215" i="94"/>
  <c r="D205" i="94"/>
  <c r="E193" i="92"/>
  <c r="E141" i="94"/>
  <c r="D141" i="94"/>
  <c r="E131" i="94"/>
  <c r="D131" i="94"/>
  <c r="D1122" i="92"/>
  <c r="D1128" i="92" s="1"/>
  <c r="E997" i="92"/>
  <c r="E976" i="92"/>
  <c r="E982" i="92" s="1"/>
  <c r="E830" i="92"/>
  <c r="E836" i="92" s="1"/>
  <c r="E757" i="92"/>
  <c r="E763" i="92" s="1"/>
  <c r="D757" i="92"/>
  <c r="D763" i="92" s="1"/>
  <c r="E684" i="92"/>
  <c r="E690" i="92" s="1"/>
  <c r="E617" i="92"/>
  <c r="D538" i="92"/>
  <c r="D544" i="92" s="1"/>
  <c r="D456" i="92"/>
  <c r="D252" i="92"/>
  <c r="D193" i="92"/>
  <c r="E172" i="92"/>
  <c r="E178" i="92" s="1"/>
  <c r="D172" i="92"/>
  <c r="D178" i="92" s="1"/>
  <c r="F941" i="94"/>
  <c r="G941" i="94" s="1"/>
  <c r="E237" i="92"/>
  <c r="E245" i="92" s="1"/>
  <c r="E279" i="94"/>
  <c r="E435" i="94"/>
  <c r="D581" i="94"/>
  <c r="E717" i="94"/>
  <c r="D727" i="94"/>
  <c r="E936" i="94"/>
  <c r="E946" i="94"/>
  <c r="D1019" i="94"/>
  <c r="F1087" i="94"/>
  <c r="G1087" i="94" s="1"/>
  <c r="F1096" i="94"/>
  <c r="G1096" i="94" s="1"/>
  <c r="F1169" i="94"/>
  <c r="G1169" i="94" s="1"/>
  <c r="F1243" i="94"/>
  <c r="G1243" i="94" s="1"/>
  <c r="E56" i="92"/>
  <c r="E131" i="92"/>
  <c r="E141" i="92"/>
  <c r="D215" i="92"/>
  <c r="D237" i="92"/>
  <c r="D245" i="92" s="1"/>
  <c r="D289" i="92"/>
  <c r="D392" i="92"/>
  <c r="D398" i="92" s="1"/>
  <c r="D413" i="92"/>
  <c r="E508" i="92"/>
  <c r="E717" i="92"/>
  <c r="E727" i="92"/>
  <c r="E790" i="92"/>
  <c r="E800" i="92"/>
  <c r="E903" i="92"/>
  <c r="E909" i="92" s="1"/>
  <c r="D1019" i="92"/>
  <c r="F1046" i="92"/>
  <c r="G1046" i="92" s="1"/>
  <c r="F1080" i="92"/>
  <c r="G1080" i="92" s="1"/>
  <c r="F1086" i="92"/>
  <c r="G1086" i="92" s="1"/>
  <c r="F1088" i="92"/>
  <c r="G1088" i="92" s="1"/>
  <c r="E1165" i="92"/>
  <c r="F725" i="94"/>
  <c r="G725" i="94" s="1"/>
  <c r="E465" i="92"/>
  <c r="E471" i="92" s="1"/>
  <c r="F1193" i="92"/>
  <c r="G1193" i="92" s="1"/>
  <c r="D279" i="94"/>
  <c r="D435" i="94"/>
  <c r="E644" i="94"/>
  <c r="E790" i="94"/>
  <c r="E1092" i="94"/>
  <c r="E1165" i="94"/>
  <c r="D131" i="92"/>
  <c r="D141" i="92"/>
  <c r="E246" i="92"/>
  <c r="E252" i="92" s="1"/>
  <c r="E425" i="92"/>
  <c r="E435" i="92"/>
  <c r="E456" i="92"/>
  <c r="E464" i="92" s="1"/>
  <c r="E538" i="92"/>
  <c r="E544" i="92" s="1"/>
  <c r="E559" i="92"/>
  <c r="D727" i="92"/>
  <c r="D790" i="92"/>
  <c r="D800" i="92"/>
  <c r="E936" i="92"/>
  <c r="E946" i="92"/>
  <c r="F1096" i="92"/>
  <c r="G1096" i="92" s="1"/>
  <c r="D1196" i="92"/>
  <c r="D1202" i="92" s="1"/>
  <c r="E1092" i="92"/>
  <c r="D873" i="94"/>
  <c r="F69" i="92"/>
  <c r="G69" i="92" s="1"/>
  <c r="D279" i="92"/>
  <c r="E319" i="92"/>
  <c r="E325" i="92" s="1"/>
  <c r="E340" i="92"/>
  <c r="E383" i="92"/>
  <c r="E391" i="92" s="1"/>
  <c r="D425" i="92"/>
  <c r="D465" i="92"/>
  <c r="D471" i="92" s="1"/>
  <c r="D486" i="92"/>
  <c r="E571" i="92"/>
  <c r="D581" i="92"/>
  <c r="D717" i="92"/>
  <c r="D830" i="92"/>
  <c r="D836" i="92" s="1"/>
  <c r="D851" i="92"/>
  <c r="D924" i="92"/>
  <c r="D976" i="92"/>
  <c r="D982" i="92" s="1"/>
  <c r="D997" i="92"/>
  <c r="F1045" i="92"/>
  <c r="G1045" i="92" s="1"/>
  <c r="F1047" i="92"/>
  <c r="G1047" i="92" s="1"/>
  <c r="E1049" i="92"/>
  <c r="E1055" i="92" s="1"/>
  <c r="E1070" i="92"/>
  <c r="F1105" i="92"/>
  <c r="G1105" i="92" s="1"/>
  <c r="F1118" i="92"/>
  <c r="G1118" i="92" s="1"/>
  <c r="F1120" i="92"/>
  <c r="G1120" i="92" s="1"/>
  <c r="F1125" i="92"/>
  <c r="G1125" i="92" s="1"/>
  <c r="F1153" i="92"/>
  <c r="G1153" i="92" s="1"/>
  <c r="F1192" i="92"/>
  <c r="G1192" i="92" s="1"/>
  <c r="F1194" i="92"/>
  <c r="G1194" i="92" s="1"/>
  <c r="E1196" i="92"/>
  <c r="E1202" i="92" s="1"/>
  <c r="E1217" i="92"/>
  <c r="D425" i="94"/>
  <c r="D56" i="92"/>
  <c r="D319" i="92"/>
  <c r="D325" i="92" s="1"/>
  <c r="E352" i="92"/>
  <c r="D362" i="92"/>
  <c r="D383" i="92"/>
  <c r="D391" i="92" s="1"/>
  <c r="E498" i="92"/>
  <c r="D611" i="92"/>
  <c r="D617" i="92" s="1"/>
  <c r="D632" i="92"/>
  <c r="D863" i="92"/>
  <c r="E1009" i="92"/>
  <c r="D1155" i="92"/>
  <c r="E1229" i="92"/>
  <c r="D1239" i="92"/>
  <c r="E924" i="92"/>
  <c r="E894" i="92"/>
  <c r="E902" i="92" s="1"/>
  <c r="E413" i="92"/>
  <c r="D1217" i="92"/>
  <c r="D1187" i="92"/>
  <c r="F1179" i="92"/>
  <c r="G1179" i="92" s="1"/>
  <c r="D1143" i="92"/>
  <c r="E1143" i="92"/>
  <c r="F1119" i="92"/>
  <c r="G1119" i="92" s="1"/>
  <c r="D1113" i="92"/>
  <c r="D1121" i="92" s="1"/>
  <c r="D1070" i="92"/>
  <c r="E1040" i="92"/>
  <c r="E1048" i="92" s="1"/>
  <c r="D1040" i="92"/>
  <c r="D1048" i="92" s="1"/>
  <c r="E851" i="92"/>
  <c r="E778" i="92"/>
  <c r="D778" i="92"/>
  <c r="E632" i="92"/>
  <c r="D559" i="92"/>
  <c r="E529" i="92"/>
  <c r="E537" i="92" s="1"/>
  <c r="D529" i="92"/>
  <c r="D537" i="92" s="1"/>
  <c r="D340" i="92"/>
  <c r="E267" i="92"/>
  <c r="E119" i="92"/>
  <c r="F60" i="92"/>
  <c r="G60" i="92" s="1"/>
  <c r="E66" i="92"/>
  <c r="D44" i="92"/>
  <c r="E23" i="92"/>
  <c r="E29" i="92" s="1"/>
  <c r="D946" i="94"/>
  <c r="F942" i="94"/>
  <c r="G942" i="94" s="1"/>
  <c r="F1226" i="92"/>
  <c r="G1226" i="92" s="1"/>
  <c r="F1227" i="92"/>
  <c r="G1227" i="92" s="1"/>
  <c r="F6" i="92"/>
  <c r="G6" i="92" s="1"/>
  <c r="F13" i="92"/>
  <c r="G13" i="92" s="1"/>
  <c r="F54" i="92"/>
  <c r="G54" i="92" s="1"/>
  <c r="F61" i="92"/>
  <c r="G61" i="92" s="1"/>
  <c r="F64" i="92"/>
  <c r="G64" i="92" s="1"/>
  <c r="F81" i="92"/>
  <c r="G81" i="92" s="1"/>
  <c r="F94" i="92"/>
  <c r="G94" i="92" s="1"/>
  <c r="F95" i="92"/>
  <c r="G95" i="92" s="1"/>
  <c r="F96" i="92"/>
  <c r="G96" i="92" s="1"/>
  <c r="F101" i="92"/>
  <c r="G101" i="92" s="1"/>
  <c r="F102" i="92"/>
  <c r="G102" i="92" s="1"/>
  <c r="F108" i="92"/>
  <c r="G108" i="92" s="1"/>
  <c r="F128" i="92"/>
  <c r="G128" i="92" s="1"/>
  <c r="F129" i="92"/>
  <c r="G129" i="92" s="1"/>
  <c r="F155" i="92"/>
  <c r="G155" i="92" s="1"/>
  <c r="F168" i="92"/>
  <c r="G168" i="92" s="1"/>
  <c r="F169" i="92"/>
  <c r="G169" i="92" s="1"/>
  <c r="F170" i="92"/>
  <c r="G170" i="92" s="1"/>
  <c r="F202" i="92"/>
  <c r="G202" i="92" s="1"/>
  <c r="F203" i="92"/>
  <c r="G203" i="92" s="1"/>
  <c r="F388" i="92"/>
  <c r="G388" i="92" s="1"/>
  <c r="F389" i="92"/>
  <c r="G389" i="92" s="1"/>
  <c r="F390" i="92"/>
  <c r="G390" i="92" s="1"/>
  <c r="F395" i="92"/>
  <c r="G395" i="92" s="1"/>
  <c r="F422" i="92"/>
  <c r="G422" i="92" s="1"/>
  <c r="F423" i="92"/>
  <c r="G423" i="92" s="1"/>
  <c r="F534" i="92"/>
  <c r="G534" i="92" s="1"/>
  <c r="F535" i="92"/>
  <c r="G535" i="92" s="1"/>
  <c r="F536" i="92"/>
  <c r="G536" i="92" s="1"/>
  <c r="F548" i="92"/>
  <c r="G548" i="92" s="1"/>
  <c r="F568" i="92"/>
  <c r="G568" i="92" s="1"/>
  <c r="F569" i="92"/>
  <c r="G569" i="92" s="1"/>
  <c r="F584" i="92"/>
  <c r="G584" i="92" s="1"/>
  <c r="D602" i="92"/>
  <c r="D610" i="92" s="1"/>
  <c r="F594" i="92"/>
  <c r="G594" i="92" s="1"/>
  <c r="F607" i="92"/>
  <c r="G607" i="92" s="1"/>
  <c r="F608" i="92"/>
  <c r="G608" i="92" s="1"/>
  <c r="F609" i="92"/>
  <c r="G609" i="92" s="1"/>
  <c r="F641" i="92"/>
  <c r="G641" i="92" s="1"/>
  <c r="F642" i="92"/>
  <c r="G642" i="92" s="1"/>
  <c r="F666" i="92"/>
  <c r="G666" i="92" s="1"/>
  <c r="F667" i="92"/>
  <c r="G667" i="92" s="1"/>
  <c r="F1098" i="92"/>
  <c r="G1098" i="92" s="1"/>
  <c r="F1097" i="92"/>
  <c r="G1097" i="92" s="1"/>
  <c r="F1095" i="92"/>
  <c r="G1095" i="92" s="1"/>
  <c r="F147" i="92"/>
  <c r="G147" i="92" s="1"/>
  <c r="F146" i="92"/>
  <c r="G146" i="92" s="1"/>
  <c r="F145" i="92"/>
  <c r="G145" i="92" s="1"/>
  <c r="F144" i="92"/>
  <c r="G144" i="92" s="1"/>
  <c r="F137" i="92"/>
  <c r="G137" i="92" s="1"/>
  <c r="F136" i="92"/>
  <c r="G136" i="92" s="1"/>
  <c r="F135" i="92"/>
  <c r="G135" i="92" s="1"/>
  <c r="F124" i="92"/>
  <c r="G124" i="92" s="1"/>
  <c r="F62" i="92"/>
  <c r="G62" i="92" s="1"/>
  <c r="F5" i="92"/>
  <c r="G5" i="92" s="1"/>
  <c r="F1245" i="92"/>
  <c r="G1245" i="92" s="1"/>
  <c r="F1244" i="92"/>
  <c r="G1244" i="92" s="1"/>
  <c r="F1243" i="92"/>
  <c r="G1243" i="92" s="1"/>
  <c r="F1242" i="92"/>
  <c r="G1242" i="92" s="1"/>
  <c r="F1171" i="92"/>
  <c r="G1171" i="92" s="1"/>
  <c r="F1170" i="92"/>
  <c r="G1170" i="92" s="1"/>
  <c r="F1169" i="92"/>
  <c r="G1169" i="92" s="1"/>
  <c r="F1168" i="92"/>
  <c r="G1168" i="92" s="1"/>
  <c r="F1132" i="92"/>
  <c r="G1132" i="92" s="1"/>
  <c r="F660" i="92"/>
  <c r="G660" i="92" s="1"/>
  <c r="F659" i="92"/>
  <c r="G659" i="92" s="1"/>
  <c r="F658" i="92"/>
  <c r="G658" i="92" s="1"/>
  <c r="F657" i="92"/>
  <c r="G657" i="92" s="1"/>
  <c r="F614" i="92"/>
  <c r="G614" i="92" s="1"/>
  <c r="F587" i="92"/>
  <c r="G587" i="92" s="1"/>
  <c r="F586" i="92"/>
  <c r="G586" i="92" s="1"/>
  <c r="F585" i="92"/>
  <c r="G585" i="92" s="1"/>
  <c r="F441" i="92"/>
  <c r="G441" i="92" s="1"/>
  <c r="F440" i="92"/>
  <c r="G440" i="92" s="1"/>
  <c r="F439" i="92"/>
  <c r="G439" i="92" s="1"/>
  <c r="F438" i="92"/>
  <c r="G438" i="92" s="1"/>
  <c r="F42" i="92"/>
  <c r="G42" i="92" s="1"/>
  <c r="F72" i="92"/>
  <c r="G72" i="92" s="1"/>
  <c r="F70" i="92"/>
  <c r="G70" i="92" s="1"/>
  <c r="F49" i="92"/>
  <c r="G49" i="92" s="1"/>
  <c r="F1245" i="94"/>
  <c r="G1245" i="94" s="1"/>
  <c r="F1242" i="94"/>
  <c r="G1242" i="94" s="1"/>
  <c r="F1237" i="94"/>
  <c r="G1237" i="94" s="1"/>
  <c r="F1235" i="94"/>
  <c r="G1235" i="94" s="1"/>
  <c r="F1234" i="94"/>
  <c r="G1234" i="94" s="1"/>
  <c r="F1233" i="94"/>
  <c r="G1233" i="94" s="1"/>
  <c r="F1222" i="94"/>
  <c r="G1222" i="94" s="1"/>
  <c r="F1206" i="92"/>
  <c r="G1206" i="92" s="1"/>
  <c r="F1171" i="94"/>
  <c r="G1171" i="94" s="1"/>
  <c r="F1170" i="94"/>
  <c r="G1170" i="94" s="1"/>
  <c r="F1168" i="94"/>
  <c r="G1168" i="94" s="1"/>
  <c r="F1161" i="94"/>
  <c r="G1161" i="94" s="1"/>
  <c r="F1160" i="94"/>
  <c r="G1160" i="94" s="1"/>
  <c r="F1159" i="94"/>
  <c r="G1159" i="94" s="1"/>
  <c r="F1148" i="94"/>
  <c r="G1148" i="94" s="1"/>
  <c r="F1098" i="94"/>
  <c r="G1098" i="94" s="1"/>
  <c r="F1097" i="94"/>
  <c r="G1097" i="94" s="1"/>
  <c r="F1095" i="94"/>
  <c r="G1095" i="94" s="1"/>
  <c r="F1090" i="94"/>
  <c r="G1090" i="94" s="1"/>
  <c r="F1086" i="94"/>
  <c r="G1086" i="94" s="1"/>
  <c r="F1075" i="94"/>
  <c r="G1075" i="94" s="1"/>
  <c r="F1025" i="94"/>
  <c r="G1025" i="94" s="1"/>
  <c r="F1024" i="94"/>
  <c r="G1024" i="94" s="1"/>
  <c r="F1023" i="94"/>
  <c r="G1023" i="94" s="1"/>
  <c r="F1022" i="94"/>
  <c r="G1022" i="94" s="1"/>
  <c r="F1017" i="94"/>
  <c r="G1017" i="94" s="1"/>
  <c r="F1015" i="94"/>
  <c r="G1015" i="94" s="1"/>
  <c r="F1014" i="94"/>
  <c r="G1014" i="94" s="1"/>
  <c r="F1013" i="94"/>
  <c r="G1013" i="94" s="1"/>
  <c r="F1002" i="94"/>
  <c r="G1002" i="94" s="1"/>
  <c r="F952" i="94"/>
  <c r="G952" i="94" s="1"/>
  <c r="F951" i="94"/>
  <c r="G951" i="94" s="1"/>
  <c r="F950" i="94"/>
  <c r="G950" i="94" s="1"/>
  <c r="F949" i="94"/>
  <c r="G949" i="94" s="1"/>
  <c r="F944" i="94"/>
  <c r="G944" i="94" s="1"/>
  <c r="F940" i="94"/>
  <c r="G940" i="94" s="1"/>
  <c r="F929" i="94"/>
  <c r="G929" i="94" s="1"/>
  <c r="F879" i="94"/>
  <c r="G879" i="94" s="1"/>
  <c r="F878" i="94"/>
  <c r="G878" i="94" s="1"/>
  <c r="F877" i="94"/>
  <c r="G877" i="94" s="1"/>
  <c r="F876" i="94"/>
  <c r="G876" i="94" s="1"/>
  <c r="F871" i="94"/>
  <c r="G871" i="94" s="1"/>
  <c r="F869" i="94"/>
  <c r="G869" i="94" s="1"/>
  <c r="F868" i="94"/>
  <c r="G868" i="94" s="1"/>
  <c r="F867" i="94"/>
  <c r="G867" i="94" s="1"/>
  <c r="F856" i="94"/>
  <c r="G856" i="94" s="1"/>
  <c r="F733" i="94"/>
  <c r="G733" i="94" s="1"/>
  <c r="F732" i="94"/>
  <c r="G732" i="94" s="1"/>
  <c r="F731" i="94"/>
  <c r="G731" i="94" s="1"/>
  <c r="F730" i="94"/>
  <c r="G730" i="94" s="1"/>
  <c r="F723" i="94"/>
  <c r="G723" i="94" s="1"/>
  <c r="F722" i="94"/>
  <c r="G722" i="94" s="1"/>
  <c r="F721" i="94"/>
  <c r="G721" i="94" s="1"/>
  <c r="F710" i="94"/>
  <c r="G710" i="94" s="1"/>
  <c r="F668" i="92"/>
  <c r="G668" i="92" s="1"/>
  <c r="F660" i="94"/>
  <c r="G660" i="94" s="1"/>
  <c r="F659" i="94"/>
  <c r="G659" i="94" s="1"/>
  <c r="F658" i="94"/>
  <c r="G658" i="94" s="1"/>
  <c r="F657" i="94"/>
  <c r="G657" i="94" s="1"/>
  <c r="F652" i="94"/>
  <c r="G652" i="94" s="1"/>
  <c r="F650" i="94"/>
  <c r="G650" i="94" s="1"/>
  <c r="F649" i="94"/>
  <c r="G649" i="94" s="1"/>
  <c r="F648" i="94"/>
  <c r="G648" i="94" s="1"/>
  <c r="F637" i="94"/>
  <c r="G637" i="94" s="1"/>
  <c r="F621" i="92"/>
  <c r="G621" i="92" s="1"/>
  <c r="F587" i="94"/>
  <c r="G587" i="94" s="1"/>
  <c r="F586" i="94"/>
  <c r="G586" i="94" s="1"/>
  <c r="F585" i="94"/>
  <c r="G585" i="94" s="1"/>
  <c r="F584" i="94"/>
  <c r="G584" i="94" s="1"/>
  <c r="F579" i="94"/>
  <c r="G579" i="94" s="1"/>
  <c r="F577" i="94"/>
  <c r="G577" i="94" s="1"/>
  <c r="F576" i="94"/>
  <c r="G576" i="94" s="1"/>
  <c r="F575" i="94"/>
  <c r="G575" i="94" s="1"/>
  <c r="F564" i="94"/>
  <c r="G564" i="94" s="1"/>
  <c r="F514" i="94"/>
  <c r="G514" i="94" s="1"/>
  <c r="F513" i="94"/>
  <c r="G513" i="94" s="1"/>
  <c r="F512" i="94"/>
  <c r="G512" i="94" s="1"/>
  <c r="F511" i="94"/>
  <c r="G511" i="94" s="1"/>
  <c r="F506" i="94"/>
  <c r="G506" i="94" s="1"/>
  <c r="F504" i="94"/>
  <c r="G504" i="94" s="1"/>
  <c r="F503" i="94"/>
  <c r="G503" i="94" s="1"/>
  <c r="F502" i="94"/>
  <c r="G502" i="94" s="1"/>
  <c r="F491" i="94"/>
  <c r="G491" i="94" s="1"/>
  <c r="F441" i="94"/>
  <c r="G441" i="94" s="1"/>
  <c r="F440" i="94"/>
  <c r="G440" i="94" s="1"/>
  <c r="F439" i="94"/>
  <c r="G439" i="94" s="1"/>
  <c r="F438" i="94"/>
  <c r="G438" i="94" s="1"/>
  <c r="F433" i="94"/>
  <c r="G433" i="94" s="1"/>
  <c r="F431" i="94"/>
  <c r="G431" i="94" s="1"/>
  <c r="F430" i="94"/>
  <c r="G430" i="94" s="1"/>
  <c r="F429" i="94"/>
  <c r="G429" i="94" s="1"/>
  <c r="F418" i="94"/>
  <c r="G418" i="94" s="1"/>
  <c r="F409" i="92"/>
  <c r="G409" i="92" s="1"/>
  <c r="F407" i="92"/>
  <c r="G407" i="92" s="1"/>
  <c r="F406" i="92"/>
  <c r="G406" i="92" s="1"/>
  <c r="F368" i="94"/>
  <c r="G368" i="94" s="1"/>
  <c r="F367" i="94"/>
  <c r="G367" i="94" s="1"/>
  <c r="F366" i="94"/>
  <c r="G366" i="94" s="1"/>
  <c r="F365" i="94"/>
  <c r="G365" i="94" s="1"/>
  <c r="F360" i="94"/>
  <c r="G360" i="94" s="1"/>
  <c r="F358" i="94"/>
  <c r="G358" i="94" s="1"/>
  <c r="F357" i="94"/>
  <c r="G357" i="94" s="1"/>
  <c r="F356" i="94"/>
  <c r="G356" i="94" s="1"/>
  <c r="F345" i="94"/>
  <c r="G345" i="94" s="1"/>
  <c r="F295" i="94"/>
  <c r="G295" i="94" s="1"/>
  <c r="F294" i="94"/>
  <c r="G294" i="94" s="1"/>
  <c r="F293" i="94"/>
  <c r="G293" i="94" s="1"/>
  <c r="F292" i="94"/>
  <c r="G292" i="94" s="1"/>
  <c r="F287" i="94"/>
  <c r="G287" i="94" s="1"/>
  <c r="F285" i="94"/>
  <c r="G285" i="94" s="1"/>
  <c r="F284" i="94"/>
  <c r="G284" i="94" s="1"/>
  <c r="F283" i="94"/>
  <c r="G283" i="94" s="1"/>
  <c r="F272" i="94"/>
  <c r="G272" i="94" s="1"/>
  <c r="F221" i="94"/>
  <c r="G221" i="94" s="1"/>
  <c r="F220" i="94"/>
  <c r="G220" i="94" s="1"/>
  <c r="F219" i="94"/>
  <c r="G219" i="94" s="1"/>
  <c r="F218" i="94"/>
  <c r="G218" i="94" s="1"/>
  <c r="F213" i="94"/>
  <c r="G213" i="94" s="1"/>
  <c r="F211" i="94"/>
  <c r="G211" i="94" s="1"/>
  <c r="F210" i="94"/>
  <c r="G210" i="94" s="1"/>
  <c r="F209" i="94"/>
  <c r="G209" i="94" s="1"/>
  <c r="F198" i="94"/>
  <c r="G198" i="94" s="1"/>
  <c r="D163" i="92"/>
  <c r="D171" i="92" s="1"/>
  <c r="F147" i="94"/>
  <c r="G147" i="94" s="1"/>
  <c r="F146" i="94"/>
  <c r="G146" i="94" s="1"/>
  <c r="F145" i="94"/>
  <c r="G145" i="94" s="1"/>
  <c r="F144" i="94"/>
  <c r="G144" i="94" s="1"/>
  <c r="F139" i="94"/>
  <c r="G139" i="94" s="1"/>
  <c r="F137" i="94"/>
  <c r="G137" i="94" s="1"/>
  <c r="F136" i="94"/>
  <c r="G136" i="94" s="1"/>
  <c r="F135" i="94"/>
  <c r="G135" i="94" s="1"/>
  <c r="F124" i="94"/>
  <c r="G124" i="94" s="1"/>
  <c r="D89" i="92"/>
  <c r="D97" i="92" s="1"/>
  <c r="E44" i="92"/>
  <c r="F39" i="92"/>
  <c r="G39" i="92" s="1"/>
  <c r="F33" i="92"/>
  <c r="G33" i="92" s="1"/>
  <c r="F31" i="92"/>
  <c r="G31" i="92" s="1"/>
  <c r="F7" i="92"/>
  <c r="G7" i="92" s="1"/>
  <c r="E14" i="92"/>
  <c r="E22" i="92" s="1"/>
  <c r="F1216" i="92"/>
  <c r="G1216" i="92" s="1"/>
  <c r="F1213" i="92"/>
  <c r="G1213" i="92" s="1"/>
  <c r="F1212" i="92"/>
  <c r="G1212" i="92" s="1"/>
  <c r="F1211" i="92"/>
  <c r="G1211" i="92" s="1"/>
  <c r="F1210" i="92"/>
  <c r="G1210" i="92" s="1"/>
  <c r="F1208" i="92"/>
  <c r="G1208" i="92" s="1"/>
  <c r="F1204" i="92"/>
  <c r="G1204" i="92" s="1"/>
  <c r="F1201" i="92"/>
  <c r="G1201" i="92" s="1"/>
  <c r="F1200" i="92"/>
  <c r="G1200" i="92" s="1"/>
  <c r="F1199" i="92"/>
  <c r="G1199" i="92" s="1"/>
  <c r="F1198" i="92"/>
  <c r="G1198" i="92" s="1"/>
  <c r="F1197" i="92"/>
  <c r="G1197" i="92" s="1"/>
  <c r="F1180" i="92"/>
  <c r="G1180" i="92" s="1"/>
  <c r="F1178" i="92"/>
  <c r="G1178" i="92" s="1"/>
  <c r="F1142" i="92"/>
  <c r="G1142" i="92" s="1"/>
  <c r="F1139" i="92"/>
  <c r="G1139" i="92" s="1"/>
  <c r="F1138" i="92"/>
  <c r="G1138" i="92" s="1"/>
  <c r="F1137" i="92"/>
  <c r="G1137" i="92" s="1"/>
  <c r="F1136" i="92"/>
  <c r="G1136" i="92" s="1"/>
  <c r="F1134" i="92"/>
  <c r="G1134" i="92" s="1"/>
  <c r="F1130" i="92"/>
  <c r="G1130" i="92" s="1"/>
  <c r="F1127" i="92"/>
  <c r="G1127" i="92" s="1"/>
  <c r="F1126" i="92"/>
  <c r="G1126" i="92" s="1"/>
  <c r="F1124" i="92"/>
  <c r="G1124" i="92" s="1"/>
  <c r="F1123" i="92"/>
  <c r="G1123" i="92" s="1"/>
  <c r="F1106" i="92"/>
  <c r="G1106" i="92" s="1"/>
  <c r="F1104" i="92"/>
  <c r="G1104" i="92" s="1"/>
  <c r="F1069" i="92"/>
  <c r="G1069" i="92" s="1"/>
  <c r="F1066" i="92"/>
  <c r="G1066" i="92" s="1"/>
  <c r="F1065" i="92"/>
  <c r="G1065" i="92" s="1"/>
  <c r="F1064" i="92"/>
  <c r="G1064" i="92" s="1"/>
  <c r="F1063" i="92"/>
  <c r="G1063" i="92" s="1"/>
  <c r="F1061" i="92"/>
  <c r="G1061" i="92" s="1"/>
  <c r="F1059" i="92"/>
  <c r="G1059" i="92" s="1"/>
  <c r="F1057" i="92"/>
  <c r="G1057" i="92" s="1"/>
  <c r="F1054" i="92"/>
  <c r="G1054" i="92" s="1"/>
  <c r="F1053" i="92"/>
  <c r="G1053" i="92" s="1"/>
  <c r="F1052" i="92"/>
  <c r="G1052" i="92" s="1"/>
  <c r="F1051" i="92"/>
  <c r="G1051" i="92" s="1"/>
  <c r="F1050" i="92"/>
  <c r="G1050" i="92" s="1"/>
  <c r="F966" i="92"/>
  <c r="G966" i="92" s="1"/>
  <c r="E967" i="92"/>
  <c r="E975" i="92" s="1"/>
  <c r="F965" i="92"/>
  <c r="G965" i="92" s="1"/>
  <c r="F118" i="92"/>
  <c r="G118" i="92" s="1"/>
  <c r="F115" i="92"/>
  <c r="G115" i="92" s="1"/>
  <c r="F114" i="92"/>
  <c r="G114" i="92" s="1"/>
  <c r="F113" i="92"/>
  <c r="G113" i="92" s="1"/>
  <c r="F112" i="92"/>
  <c r="G112" i="92" s="1"/>
  <c r="F110" i="92"/>
  <c r="G110" i="92" s="1"/>
  <c r="F106" i="92"/>
  <c r="G106" i="92" s="1"/>
  <c r="F103" i="92"/>
  <c r="G103" i="92" s="1"/>
  <c r="F100" i="92"/>
  <c r="G100" i="92" s="1"/>
  <c r="F99" i="92"/>
  <c r="G99" i="92" s="1"/>
  <c r="F82" i="92"/>
  <c r="G82" i="92" s="1"/>
  <c r="F80" i="92"/>
  <c r="G80" i="92" s="1"/>
  <c r="D675" i="92"/>
  <c r="D683" i="92" s="1"/>
  <c r="F631" i="92"/>
  <c r="G631" i="92" s="1"/>
  <c r="F628" i="92"/>
  <c r="G628" i="92" s="1"/>
  <c r="F627" i="92"/>
  <c r="G627" i="92" s="1"/>
  <c r="F626" i="92"/>
  <c r="G626" i="92" s="1"/>
  <c r="F625" i="92"/>
  <c r="G625" i="92" s="1"/>
  <c r="F623" i="92"/>
  <c r="G623" i="92" s="1"/>
  <c r="F619" i="92"/>
  <c r="G619" i="92" s="1"/>
  <c r="F616" i="92"/>
  <c r="G616" i="92" s="1"/>
  <c r="F615" i="92"/>
  <c r="G615" i="92" s="1"/>
  <c r="F613" i="92"/>
  <c r="G613" i="92" s="1"/>
  <c r="F612" i="92"/>
  <c r="G612" i="92" s="1"/>
  <c r="F595" i="92"/>
  <c r="G595" i="92" s="1"/>
  <c r="F593" i="92"/>
  <c r="G593" i="92" s="1"/>
  <c r="F555" i="92"/>
  <c r="G555" i="92" s="1"/>
  <c r="F554" i="92"/>
  <c r="G554" i="92" s="1"/>
  <c r="F553" i="92"/>
  <c r="G553" i="92" s="1"/>
  <c r="F552" i="92"/>
  <c r="G552" i="92" s="1"/>
  <c r="F550" i="92"/>
  <c r="G550" i="92" s="1"/>
  <c r="F546" i="92"/>
  <c r="G546" i="92" s="1"/>
  <c r="F543" i="92"/>
  <c r="G543" i="92" s="1"/>
  <c r="F542" i="92"/>
  <c r="G542" i="92" s="1"/>
  <c r="F541" i="92"/>
  <c r="G541" i="92" s="1"/>
  <c r="F540" i="92"/>
  <c r="G540" i="92" s="1"/>
  <c r="F539" i="92"/>
  <c r="G539" i="92" s="1"/>
  <c r="F447" i="92"/>
  <c r="G447" i="92" s="1"/>
  <c r="F397" i="92"/>
  <c r="G397" i="92" s="1"/>
  <c r="F396" i="92"/>
  <c r="G396" i="92" s="1"/>
  <c r="F394" i="92"/>
  <c r="G394" i="92" s="1"/>
  <c r="F393" i="92"/>
  <c r="G393" i="92" s="1"/>
  <c r="E310" i="92"/>
  <c r="E318" i="92" s="1"/>
  <c r="F184" i="92"/>
  <c r="G184" i="92" s="1"/>
  <c r="F182" i="92"/>
  <c r="G182" i="92" s="1"/>
  <c r="F180" i="92"/>
  <c r="G180" i="92" s="1"/>
  <c r="F177" i="92"/>
  <c r="G177" i="92" s="1"/>
  <c r="F176" i="92"/>
  <c r="G176" i="92" s="1"/>
  <c r="F175" i="92"/>
  <c r="G175" i="92" s="1"/>
  <c r="F174" i="92"/>
  <c r="G174" i="92" s="1"/>
  <c r="F173" i="92"/>
  <c r="G173" i="92" s="1"/>
  <c r="F156" i="92"/>
  <c r="G156" i="92" s="1"/>
  <c r="F154" i="92"/>
  <c r="G154" i="92" s="1"/>
  <c r="F43" i="92"/>
  <c r="G43" i="92" s="1"/>
  <c r="F40" i="92"/>
  <c r="G40" i="92" s="1"/>
  <c r="F38" i="92"/>
  <c r="G38" i="92" s="1"/>
  <c r="F37" i="92"/>
  <c r="G37" i="92" s="1"/>
  <c r="F35" i="92"/>
  <c r="G35" i="92" s="1"/>
  <c r="F28" i="92"/>
  <c r="G28" i="92" s="1"/>
  <c r="F27" i="92"/>
  <c r="G27" i="92" s="1"/>
  <c r="F26" i="92"/>
  <c r="G26" i="92" s="1"/>
  <c r="F25" i="92"/>
  <c r="G25" i="92" s="1"/>
  <c r="F24" i="92"/>
  <c r="G24" i="92" s="1"/>
  <c r="D23" i="92"/>
  <c r="D29" i="92" s="1"/>
  <c r="F21" i="92"/>
  <c r="G21" i="92" s="1"/>
  <c r="F12" i="92"/>
  <c r="G12" i="92" s="1"/>
  <c r="D14" i="92"/>
  <c r="D22" i="92" s="1"/>
  <c r="F4" i="92"/>
  <c r="G4" i="92" s="1"/>
  <c r="F242" i="92"/>
  <c r="G242" i="92" s="1"/>
  <c r="F243" i="92"/>
  <c r="G243" i="92" s="1"/>
  <c r="F276" i="92"/>
  <c r="G276" i="92" s="1"/>
  <c r="F277" i="92"/>
  <c r="G277" i="92" s="1"/>
  <c r="F292" i="92"/>
  <c r="G292" i="92" s="1"/>
  <c r="F293" i="92"/>
  <c r="G293" i="92" s="1"/>
  <c r="F294" i="92"/>
  <c r="G294" i="92" s="1"/>
  <c r="F295" i="92"/>
  <c r="G295" i="92" s="1"/>
  <c r="F349" i="92"/>
  <c r="G349" i="92" s="1"/>
  <c r="F350" i="92"/>
  <c r="G350" i="92" s="1"/>
  <c r="F730" i="92"/>
  <c r="G730" i="92" s="1"/>
  <c r="F731" i="92"/>
  <c r="G731" i="92" s="1"/>
  <c r="F732" i="92"/>
  <c r="G732" i="92" s="1"/>
  <c r="F733" i="92"/>
  <c r="G733" i="92" s="1"/>
  <c r="D748" i="92"/>
  <c r="D756" i="92" s="1"/>
  <c r="F740" i="92"/>
  <c r="G740" i="92" s="1"/>
  <c r="F753" i="92"/>
  <c r="G753" i="92" s="1"/>
  <c r="F754" i="92"/>
  <c r="G754" i="92" s="1"/>
  <c r="F755" i="92"/>
  <c r="G755" i="92" s="1"/>
  <c r="F758" i="92"/>
  <c r="G758" i="92" s="1"/>
  <c r="F759" i="92"/>
  <c r="G759" i="92" s="1"/>
  <c r="F760" i="92"/>
  <c r="G760" i="92" s="1"/>
  <c r="F761" i="92"/>
  <c r="G761" i="92" s="1"/>
  <c r="F762" i="92"/>
  <c r="G762" i="92" s="1"/>
  <c r="F765" i="92"/>
  <c r="G765" i="92" s="1"/>
  <c r="F767" i="92"/>
  <c r="G767" i="92" s="1"/>
  <c r="F787" i="92"/>
  <c r="G787" i="92" s="1"/>
  <c r="F788" i="92"/>
  <c r="G788" i="92" s="1"/>
  <c r="F803" i="92"/>
  <c r="G803" i="92" s="1"/>
  <c r="F804" i="92"/>
  <c r="G804" i="92" s="1"/>
  <c r="F805" i="92"/>
  <c r="G805" i="92" s="1"/>
  <c r="F806" i="92"/>
  <c r="G806" i="92" s="1"/>
  <c r="F856" i="92"/>
  <c r="G856" i="92" s="1"/>
  <c r="F860" i="92"/>
  <c r="G860" i="92" s="1"/>
  <c r="F861" i="92"/>
  <c r="G861" i="92" s="1"/>
  <c r="F869" i="92"/>
  <c r="G869" i="92" s="1"/>
  <c r="F876" i="92"/>
  <c r="G876" i="92" s="1"/>
  <c r="F877" i="92"/>
  <c r="G877" i="92" s="1"/>
  <c r="F878" i="92"/>
  <c r="G878" i="92" s="1"/>
  <c r="F879" i="92"/>
  <c r="G879" i="92" s="1"/>
  <c r="F929" i="92"/>
  <c r="G929" i="92" s="1"/>
  <c r="F933" i="92"/>
  <c r="G933" i="92" s="1"/>
  <c r="F934" i="92"/>
  <c r="G934" i="92" s="1"/>
  <c r="F949" i="92"/>
  <c r="G949" i="92" s="1"/>
  <c r="F950" i="92"/>
  <c r="G950" i="92" s="1"/>
  <c r="F951" i="92"/>
  <c r="G951" i="92" s="1"/>
  <c r="F952" i="92"/>
  <c r="G952" i="92" s="1"/>
  <c r="E163" i="92"/>
  <c r="E171" i="92" s="1"/>
  <c r="F244" i="92"/>
  <c r="G244" i="92" s="1"/>
  <c r="F247" i="92"/>
  <c r="G247" i="92" s="1"/>
  <c r="F248" i="92"/>
  <c r="G248" i="92" s="1"/>
  <c r="F249" i="92"/>
  <c r="G249" i="92" s="1"/>
  <c r="F250" i="92"/>
  <c r="G250" i="92" s="1"/>
  <c r="F251" i="92"/>
  <c r="G251" i="92" s="1"/>
  <c r="F254" i="92"/>
  <c r="G254" i="92" s="1"/>
  <c r="F256" i="92"/>
  <c r="G256" i="92" s="1"/>
  <c r="F258" i="92"/>
  <c r="G258" i="92" s="1"/>
  <c r="F260" i="92"/>
  <c r="G260" i="92" s="1"/>
  <c r="F261" i="92"/>
  <c r="G261" i="92" s="1"/>
  <c r="F262" i="92"/>
  <c r="G262" i="92" s="1"/>
  <c r="F263" i="92"/>
  <c r="G263" i="92" s="1"/>
  <c r="F266" i="92"/>
  <c r="G266" i="92" s="1"/>
  <c r="F301" i="92"/>
  <c r="G301" i="92" s="1"/>
  <c r="F315" i="92"/>
  <c r="G315" i="92" s="1"/>
  <c r="F316" i="92"/>
  <c r="G316" i="92" s="1"/>
  <c r="D362" i="94"/>
  <c r="F769" i="92"/>
  <c r="G769" i="92" s="1"/>
  <c r="F771" i="92"/>
  <c r="G771" i="92" s="1"/>
  <c r="F772" i="92"/>
  <c r="G772" i="92" s="1"/>
  <c r="F773" i="92"/>
  <c r="G773" i="92" s="1"/>
  <c r="F774" i="92"/>
  <c r="G774" i="92" s="1"/>
  <c r="F777" i="92"/>
  <c r="G777" i="92" s="1"/>
  <c r="D821" i="92"/>
  <c r="D829" i="92" s="1"/>
  <c r="F812" i="92"/>
  <c r="G812" i="92" s="1"/>
  <c r="F813" i="92"/>
  <c r="G813" i="92" s="1"/>
  <c r="F814" i="92"/>
  <c r="G814" i="92" s="1"/>
  <c r="F826" i="92"/>
  <c r="G826" i="92" s="1"/>
  <c r="F827" i="92"/>
  <c r="G827" i="92" s="1"/>
  <c r="F828" i="92"/>
  <c r="G828" i="92" s="1"/>
  <c r="F831" i="92"/>
  <c r="G831" i="92" s="1"/>
  <c r="F832" i="92"/>
  <c r="G832" i="92" s="1"/>
  <c r="F833" i="92"/>
  <c r="G833" i="92" s="1"/>
  <c r="F834" i="92"/>
  <c r="G834" i="92" s="1"/>
  <c r="F835" i="92"/>
  <c r="G835" i="92" s="1"/>
  <c r="F317" i="92"/>
  <c r="G317" i="92" s="1"/>
  <c r="F320" i="92"/>
  <c r="G320" i="92" s="1"/>
  <c r="F321" i="92"/>
  <c r="G321" i="92" s="1"/>
  <c r="F322" i="92"/>
  <c r="G322" i="92" s="1"/>
  <c r="F323" i="92"/>
  <c r="G323" i="92" s="1"/>
  <c r="F324" i="92"/>
  <c r="G324" i="92" s="1"/>
  <c r="F327" i="92"/>
  <c r="G327" i="92" s="1"/>
  <c r="F329" i="92"/>
  <c r="G329" i="92" s="1"/>
  <c r="F331" i="92"/>
  <c r="G331" i="92" s="1"/>
  <c r="F333" i="92"/>
  <c r="G333" i="92" s="1"/>
  <c r="F339" i="92"/>
  <c r="G339" i="92" s="1"/>
  <c r="F461" i="92"/>
  <c r="G461" i="92" s="1"/>
  <c r="F462" i="92"/>
  <c r="G462" i="92" s="1"/>
  <c r="F463" i="92"/>
  <c r="G463" i="92" s="1"/>
  <c r="F466" i="92"/>
  <c r="G466" i="92" s="1"/>
  <c r="F467" i="92"/>
  <c r="G467" i="92" s="1"/>
  <c r="F469" i="92"/>
  <c r="G469" i="92" s="1"/>
  <c r="F470" i="92"/>
  <c r="G470" i="92" s="1"/>
  <c r="F473" i="92"/>
  <c r="G473" i="92" s="1"/>
  <c r="F475" i="92"/>
  <c r="G475" i="92" s="1"/>
  <c r="F477" i="92"/>
  <c r="G477" i="92" s="1"/>
  <c r="F479" i="92"/>
  <c r="G479" i="92" s="1"/>
  <c r="F480" i="92"/>
  <c r="G480" i="92" s="1"/>
  <c r="E602" i="92"/>
  <c r="E610" i="92" s="1"/>
  <c r="E675" i="92"/>
  <c r="E683" i="92" s="1"/>
  <c r="F673" i="92"/>
  <c r="G673" i="92" s="1"/>
  <c r="F674" i="92"/>
  <c r="G674" i="92" s="1"/>
  <c r="F186" i="92"/>
  <c r="G186" i="92" s="1"/>
  <c r="F187" i="92"/>
  <c r="G187" i="92" s="1"/>
  <c r="F188" i="92"/>
  <c r="G188" i="92" s="1"/>
  <c r="F189" i="92"/>
  <c r="G189" i="92" s="1"/>
  <c r="F192" i="92"/>
  <c r="G192" i="92" s="1"/>
  <c r="F838" i="92"/>
  <c r="G838" i="92" s="1"/>
  <c r="F840" i="92"/>
  <c r="G840" i="92" s="1"/>
  <c r="F842" i="92"/>
  <c r="G842" i="92" s="1"/>
  <c r="F844" i="92"/>
  <c r="G844" i="92" s="1"/>
  <c r="F845" i="92"/>
  <c r="G845" i="92" s="1"/>
  <c r="F846" i="92"/>
  <c r="G846" i="92" s="1"/>
  <c r="F847" i="92"/>
  <c r="G847" i="92" s="1"/>
  <c r="F850" i="92"/>
  <c r="G850" i="92" s="1"/>
  <c r="D894" i="92"/>
  <c r="D902" i="92" s="1"/>
  <c r="F885" i="92"/>
  <c r="G885" i="92" s="1"/>
  <c r="F886" i="92"/>
  <c r="G886" i="92" s="1"/>
  <c r="F887" i="92"/>
  <c r="G887" i="92" s="1"/>
  <c r="F899" i="92"/>
  <c r="G899" i="92" s="1"/>
  <c r="F900" i="92"/>
  <c r="G900" i="92" s="1"/>
  <c r="F901" i="92"/>
  <c r="G901" i="92" s="1"/>
  <c r="F904" i="92"/>
  <c r="G904" i="92" s="1"/>
  <c r="F905" i="92"/>
  <c r="G905" i="92" s="1"/>
  <c r="F906" i="92"/>
  <c r="G906" i="92" s="1"/>
  <c r="F907" i="92"/>
  <c r="G907" i="92" s="1"/>
  <c r="F908" i="92"/>
  <c r="G908" i="92" s="1"/>
  <c r="F911" i="92"/>
  <c r="G911" i="92" s="1"/>
  <c r="F913" i="92"/>
  <c r="G913" i="92" s="1"/>
  <c r="F915" i="92"/>
  <c r="G915" i="92" s="1"/>
  <c r="F917" i="92"/>
  <c r="G917" i="92" s="1"/>
  <c r="F918" i="92"/>
  <c r="G918" i="92" s="1"/>
  <c r="F919" i="92"/>
  <c r="G919" i="92" s="1"/>
  <c r="F920" i="92"/>
  <c r="G920" i="92" s="1"/>
  <c r="F923" i="92"/>
  <c r="G923" i="92" s="1"/>
  <c r="D967" i="92"/>
  <c r="D975" i="92" s="1"/>
  <c r="F958" i="92"/>
  <c r="G958" i="92" s="1"/>
  <c r="F959" i="92"/>
  <c r="G959" i="92" s="1"/>
  <c r="D1306" i="86"/>
  <c r="F783" i="94"/>
  <c r="G783" i="94" s="1"/>
  <c r="F794" i="94"/>
  <c r="G794" i="94" s="1"/>
  <c r="F795" i="94"/>
  <c r="G795" i="94" s="1"/>
  <c r="F796" i="94"/>
  <c r="G796" i="94" s="1"/>
  <c r="F798" i="94"/>
  <c r="G798" i="94" s="1"/>
  <c r="F803" i="94"/>
  <c r="G803" i="94" s="1"/>
  <c r="F804" i="94"/>
  <c r="G804" i="94" s="1"/>
  <c r="F805" i="94"/>
  <c r="G805" i="94" s="1"/>
  <c r="F806" i="94"/>
  <c r="G806" i="94" s="1"/>
  <c r="F20" i="92"/>
  <c r="G20" i="92" s="1"/>
  <c r="E89" i="92"/>
  <c r="E97" i="92" s="1"/>
  <c r="F87" i="92"/>
  <c r="G87" i="92" s="1"/>
  <c r="F88" i="92"/>
  <c r="G88" i="92" s="1"/>
  <c r="F161" i="92"/>
  <c r="G161" i="92" s="1"/>
  <c r="F162" i="92"/>
  <c r="G162" i="92" s="1"/>
  <c r="F365" i="92"/>
  <c r="G365" i="92" s="1"/>
  <c r="F366" i="92"/>
  <c r="G366" i="92" s="1"/>
  <c r="F367" i="92"/>
  <c r="G367" i="92" s="1"/>
  <c r="F368" i="92"/>
  <c r="G368" i="92" s="1"/>
  <c r="F374" i="92"/>
  <c r="G374" i="92" s="1"/>
  <c r="F375" i="92"/>
  <c r="G375" i="92" s="1"/>
  <c r="F381" i="92"/>
  <c r="G381" i="92" s="1"/>
  <c r="F382" i="92"/>
  <c r="G382" i="92" s="1"/>
  <c r="F485" i="92"/>
  <c r="G485" i="92" s="1"/>
  <c r="F495" i="92"/>
  <c r="G495" i="92" s="1"/>
  <c r="F496" i="92"/>
  <c r="G496" i="92" s="1"/>
  <c r="F511" i="92"/>
  <c r="G511" i="92" s="1"/>
  <c r="F512" i="92"/>
  <c r="G512" i="92" s="1"/>
  <c r="F513" i="92"/>
  <c r="G513" i="92" s="1"/>
  <c r="F514" i="92"/>
  <c r="G514" i="92" s="1"/>
  <c r="F520" i="92"/>
  <c r="G520" i="92" s="1"/>
  <c r="F521" i="92"/>
  <c r="G521" i="92" s="1"/>
  <c r="F522" i="92"/>
  <c r="G522" i="92" s="1"/>
  <c r="F527" i="92"/>
  <c r="G527" i="92" s="1"/>
  <c r="F600" i="92"/>
  <c r="G600" i="92" s="1"/>
  <c r="F601" i="92"/>
  <c r="G601" i="92" s="1"/>
  <c r="F940" i="92"/>
  <c r="G940" i="92" s="1"/>
  <c r="F941" i="92"/>
  <c r="G941" i="92" s="1"/>
  <c r="F942" i="92"/>
  <c r="G942" i="92" s="1"/>
  <c r="F944" i="92"/>
  <c r="G944" i="92" s="1"/>
  <c r="F218" i="92"/>
  <c r="G218" i="92" s="1"/>
  <c r="F219" i="92"/>
  <c r="G219" i="92" s="1"/>
  <c r="F220" i="92"/>
  <c r="G220" i="92" s="1"/>
  <c r="F221" i="92"/>
  <c r="G221" i="92" s="1"/>
  <c r="F228" i="92"/>
  <c r="G228" i="92" s="1"/>
  <c r="F229" i="92"/>
  <c r="G229" i="92" s="1"/>
  <c r="F235" i="92"/>
  <c r="G235" i="92" s="1"/>
  <c r="F236" i="92"/>
  <c r="G236" i="92" s="1"/>
  <c r="F308" i="92"/>
  <c r="G308" i="92" s="1"/>
  <c r="F309" i="92"/>
  <c r="G309" i="92" s="1"/>
  <c r="F448" i="92"/>
  <c r="G448" i="92" s="1"/>
  <c r="F449" i="92"/>
  <c r="G449" i="92" s="1"/>
  <c r="F454" i="92"/>
  <c r="G454" i="92" s="1"/>
  <c r="F455" i="92"/>
  <c r="G455" i="92" s="1"/>
  <c r="F680" i="92"/>
  <c r="G680" i="92" s="1"/>
  <c r="F681" i="92"/>
  <c r="G681" i="92" s="1"/>
  <c r="F682" i="92"/>
  <c r="G682" i="92" s="1"/>
  <c r="F685" i="92"/>
  <c r="G685" i="92" s="1"/>
  <c r="F686" i="92"/>
  <c r="G686" i="92" s="1"/>
  <c r="F687" i="92"/>
  <c r="G687" i="92" s="1"/>
  <c r="F688" i="92"/>
  <c r="G688" i="92" s="1"/>
  <c r="F689" i="92"/>
  <c r="G689" i="92" s="1"/>
  <c r="F692" i="92"/>
  <c r="G692" i="92" s="1"/>
  <c r="F694" i="92"/>
  <c r="G694" i="92" s="1"/>
  <c r="F696" i="92"/>
  <c r="G696" i="92" s="1"/>
  <c r="F698" i="92"/>
  <c r="G698" i="92" s="1"/>
  <c r="F699" i="92"/>
  <c r="G699" i="92" s="1"/>
  <c r="F700" i="92"/>
  <c r="G700" i="92" s="1"/>
  <c r="F701" i="92"/>
  <c r="G701" i="92" s="1"/>
  <c r="F704" i="92"/>
  <c r="G704" i="92" s="1"/>
  <c r="F714" i="92"/>
  <c r="G714" i="92" s="1"/>
  <c r="F715" i="92"/>
  <c r="G715" i="92" s="1"/>
  <c r="F725" i="92"/>
  <c r="G725" i="92" s="1"/>
  <c r="E748" i="92"/>
  <c r="E756" i="92" s="1"/>
  <c r="F746" i="92"/>
  <c r="G746" i="92" s="1"/>
  <c r="F747" i="92"/>
  <c r="G747" i="92" s="1"/>
  <c r="E821" i="92"/>
  <c r="E829" i="92" s="1"/>
  <c r="F819" i="92"/>
  <c r="G819" i="92" s="1"/>
  <c r="F820" i="92"/>
  <c r="G820" i="92" s="1"/>
  <c r="F892" i="92"/>
  <c r="G892" i="92" s="1"/>
  <c r="F893" i="92"/>
  <c r="G893" i="92" s="1"/>
  <c r="F972" i="92"/>
  <c r="G972" i="92" s="1"/>
  <c r="F973" i="92"/>
  <c r="G973" i="92" s="1"/>
  <c r="F974" i="92"/>
  <c r="G974" i="92" s="1"/>
  <c r="F977" i="92"/>
  <c r="G977" i="92" s="1"/>
  <c r="F978" i="92"/>
  <c r="G978" i="92" s="1"/>
  <c r="F979" i="92"/>
  <c r="G979" i="92" s="1"/>
  <c r="F980" i="92"/>
  <c r="G980" i="92" s="1"/>
  <c r="F981" i="92"/>
  <c r="G981" i="92" s="1"/>
  <c r="F1006" i="92"/>
  <c r="G1006" i="92" s="1"/>
  <c r="F1007" i="92"/>
  <c r="G1007" i="92" s="1"/>
  <c r="F1022" i="92"/>
  <c r="G1022" i="92" s="1"/>
  <c r="F1023" i="92"/>
  <c r="G1023" i="92" s="1"/>
  <c r="F1024" i="92"/>
  <c r="G1024" i="92" s="1"/>
  <c r="F1025" i="92"/>
  <c r="G1025" i="92" s="1"/>
  <c r="F1031" i="92"/>
  <c r="G1031" i="92" s="1"/>
  <c r="F1032" i="92"/>
  <c r="G1032" i="92" s="1"/>
  <c r="F1033" i="92"/>
  <c r="G1033" i="92" s="1"/>
  <c r="F1038" i="92"/>
  <c r="G1038" i="92" s="1"/>
  <c r="F1039" i="92"/>
  <c r="G1039" i="92" s="1"/>
  <c r="E1113" i="92"/>
  <c r="E1121" i="92" s="1"/>
  <c r="F1111" i="92"/>
  <c r="G1111" i="92" s="1"/>
  <c r="F1112" i="92"/>
  <c r="G1112" i="92" s="1"/>
  <c r="E1187" i="92"/>
  <c r="E1195" i="92" s="1"/>
  <c r="F1185" i="92"/>
  <c r="G1185" i="92" s="1"/>
  <c r="F1186" i="92"/>
  <c r="G1186" i="92" s="1"/>
  <c r="F558" i="92"/>
  <c r="G558" i="92" s="1"/>
  <c r="F564" i="92"/>
  <c r="G564" i="92" s="1"/>
  <c r="F575" i="92"/>
  <c r="G575" i="92" s="1"/>
  <c r="F576" i="92"/>
  <c r="G576" i="92" s="1"/>
  <c r="F577" i="92"/>
  <c r="G577" i="92" s="1"/>
  <c r="F579" i="92"/>
  <c r="G579" i="92" s="1"/>
  <c r="F528" i="92"/>
  <c r="G528" i="92" s="1"/>
  <c r="F418" i="92"/>
  <c r="G418" i="92" s="1"/>
  <c r="F429" i="92"/>
  <c r="G429" i="92" s="1"/>
  <c r="F430" i="92"/>
  <c r="G430" i="92" s="1"/>
  <c r="F431" i="92"/>
  <c r="G431" i="92" s="1"/>
  <c r="F433" i="92"/>
  <c r="G433" i="92" s="1"/>
  <c r="F400" i="92"/>
  <c r="G400" i="92" s="1"/>
  <c r="F402" i="92"/>
  <c r="G402" i="92" s="1"/>
  <c r="F404" i="92"/>
  <c r="G404" i="92" s="1"/>
  <c r="F408" i="92"/>
  <c r="G408" i="92" s="1"/>
  <c r="F412" i="92"/>
  <c r="G412" i="92" s="1"/>
  <c r="F376" i="92"/>
  <c r="G376" i="92" s="1"/>
  <c r="F1075" i="92"/>
  <c r="G1075" i="92" s="1"/>
  <c r="F1087" i="92"/>
  <c r="G1087" i="92" s="1"/>
  <c r="F1090" i="92"/>
  <c r="G1090" i="92" s="1"/>
  <c r="F491" i="92"/>
  <c r="G491" i="92" s="1"/>
  <c r="F502" i="92"/>
  <c r="G502" i="92" s="1"/>
  <c r="F503" i="92"/>
  <c r="G503" i="92" s="1"/>
  <c r="F504" i="92"/>
  <c r="G504" i="92" s="1"/>
  <c r="F506" i="92"/>
  <c r="G506" i="92" s="1"/>
  <c r="F481" i="92"/>
  <c r="G481" i="92" s="1"/>
  <c r="F482" i="92"/>
  <c r="G482" i="92" s="1"/>
  <c r="F468" i="92"/>
  <c r="G468" i="92" s="1"/>
  <c r="F1148" i="92"/>
  <c r="G1148" i="92" s="1"/>
  <c r="F1159" i="92"/>
  <c r="G1159" i="92" s="1"/>
  <c r="F1160" i="92"/>
  <c r="G1160" i="92" s="1"/>
  <c r="F1161" i="92"/>
  <c r="G1161" i="92" s="1"/>
  <c r="F1163" i="92"/>
  <c r="G1163" i="92" s="1"/>
  <c r="F867" i="92"/>
  <c r="G867" i="92" s="1"/>
  <c r="F868" i="92"/>
  <c r="G868" i="92" s="1"/>
  <c r="F871" i="92"/>
  <c r="G871" i="92" s="1"/>
  <c r="F783" i="92"/>
  <c r="G783" i="92" s="1"/>
  <c r="F794" i="92"/>
  <c r="G794" i="92" s="1"/>
  <c r="F795" i="92"/>
  <c r="G795" i="92" s="1"/>
  <c r="F796" i="92"/>
  <c r="G796" i="92" s="1"/>
  <c r="F798" i="92"/>
  <c r="G798" i="92" s="1"/>
  <c r="F739" i="92"/>
  <c r="G739" i="92" s="1"/>
  <c r="F741" i="92"/>
  <c r="G741" i="92" s="1"/>
  <c r="F272" i="92"/>
  <c r="G272" i="92" s="1"/>
  <c r="F283" i="92"/>
  <c r="G283" i="92" s="1"/>
  <c r="F284" i="92"/>
  <c r="G284" i="92" s="1"/>
  <c r="F285" i="92"/>
  <c r="G285" i="92" s="1"/>
  <c r="F287" i="92"/>
  <c r="G287" i="92" s="1"/>
  <c r="F230" i="92"/>
  <c r="G230" i="92" s="1"/>
  <c r="F1222" i="92"/>
  <c r="G1222" i="92" s="1"/>
  <c r="F1233" i="92"/>
  <c r="G1233" i="92" s="1"/>
  <c r="F1234" i="92"/>
  <c r="G1234" i="92" s="1"/>
  <c r="F1235" i="92"/>
  <c r="G1235" i="92" s="1"/>
  <c r="F1237" i="92"/>
  <c r="G1237" i="92" s="1"/>
  <c r="F1002" i="92"/>
  <c r="G1002" i="92" s="1"/>
  <c r="F1013" i="92"/>
  <c r="G1013" i="92" s="1"/>
  <c r="F1014" i="92"/>
  <c r="G1014" i="92" s="1"/>
  <c r="F1015" i="92"/>
  <c r="G1015" i="92" s="1"/>
  <c r="F1017" i="92"/>
  <c r="G1017" i="92" s="1"/>
  <c r="F984" i="92"/>
  <c r="G984" i="92" s="1"/>
  <c r="F986" i="92"/>
  <c r="G986" i="92" s="1"/>
  <c r="F988" i="92"/>
  <c r="G988" i="92" s="1"/>
  <c r="F990" i="92"/>
  <c r="G990" i="92" s="1"/>
  <c r="F991" i="92"/>
  <c r="G991" i="92" s="1"/>
  <c r="F992" i="92"/>
  <c r="G992" i="92" s="1"/>
  <c r="F993" i="92"/>
  <c r="G993" i="92" s="1"/>
  <c r="F996" i="92"/>
  <c r="G996" i="92" s="1"/>
  <c r="F960" i="92"/>
  <c r="G960" i="92" s="1"/>
  <c r="F637" i="92"/>
  <c r="G637" i="92" s="1"/>
  <c r="F648" i="92"/>
  <c r="G648" i="92" s="1"/>
  <c r="F649" i="92"/>
  <c r="G649" i="92" s="1"/>
  <c r="F650" i="92"/>
  <c r="G650" i="92" s="1"/>
  <c r="F652" i="92"/>
  <c r="G652" i="92" s="1"/>
  <c r="F710" i="92"/>
  <c r="G710" i="92" s="1"/>
  <c r="F721" i="92"/>
  <c r="G721" i="92" s="1"/>
  <c r="F722" i="92"/>
  <c r="G722" i="92" s="1"/>
  <c r="F723" i="92"/>
  <c r="G723" i="92" s="1"/>
  <c r="F345" i="92"/>
  <c r="G345" i="92" s="1"/>
  <c r="F356" i="92"/>
  <c r="G356" i="92" s="1"/>
  <c r="F357" i="92"/>
  <c r="G357" i="92" s="1"/>
  <c r="F358" i="92"/>
  <c r="G358" i="92" s="1"/>
  <c r="F360" i="92"/>
  <c r="G360" i="92" s="1"/>
  <c r="F334" i="92"/>
  <c r="G334" i="92" s="1"/>
  <c r="F335" i="92"/>
  <c r="G335" i="92" s="1"/>
  <c r="F336" i="92"/>
  <c r="G336" i="92" s="1"/>
  <c r="D310" i="92"/>
  <c r="F302" i="92"/>
  <c r="G302" i="92" s="1"/>
  <c r="F303" i="92"/>
  <c r="G303" i="92" s="1"/>
  <c r="F213" i="92"/>
  <c r="G213" i="92" s="1"/>
  <c r="F198" i="92"/>
  <c r="G198" i="92" s="1"/>
  <c r="F209" i="92"/>
  <c r="G209" i="92" s="1"/>
  <c r="F210" i="92"/>
  <c r="G210" i="92" s="1"/>
  <c r="F211" i="92"/>
  <c r="G211" i="92" s="1"/>
  <c r="F139" i="92"/>
  <c r="G139" i="92" s="1"/>
  <c r="F79" i="92"/>
  <c r="G79" i="92" s="1"/>
  <c r="F117" i="92"/>
  <c r="G117" i="92" s="1"/>
  <c r="F153" i="92"/>
  <c r="G153" i="92" s="1"/>
  <c r="F191" i="92"/>
  <c r="G191" i="92" s="1"/>
  <c r="F227" i="92"/>
  <c r="G227" i="92" s="1"/>
  <c r="F265" i="92"/>
  <c r="G265" i="92" s="1"/>
  <c r="F300" i="92"/>
  <c r="G300" i="92" s="1"/>
  <c r="F338" i="92"/>
  <c r="G338" i="92" s="1"/>
  <c r="F373" i="92"/>
  <c r="G373" i="92" s="1"/>
  <c r="F411" i="92"/>
  <c r="G411" i="92" s="1"/>
  <c r="F446" i="92"/>
  <c r="G446" i="92" s="1"/>
  <c r="F484" i="92"/>
  <c r="G484" i="92" s="1"/>
  <c r="F519" i="92"/>
  <c r="G519" i="92" s="1"/>
  <c r="F557" i="92"/>
  <c r="G557" i="92" s="1"/>
  <c r="F592" i="92"/>
  <c r="G592" i="92" s="1"/>
  <c r="F630" i="92"/>
  <c r="G630" i="92" s="1"/>
  <c r="F665" i="92"/>
  <c r="G665" i="92" s="1"/>
  <c r="F703" i="92"/>
  <c r="G703" i="92" s="1"/>
  <c r="F738" i="92"/>
  <c r="G738" i="92" s="1"/>
  <c r="F776" i="92"/>
  <c r="G776" i="92" s="1"/>
  <c r="F811" i="92"/>
  <c r="G811" i="92" s="1"/>
  <c r="F849" i="92"/>
  <c r="G849" i="92" s="1"/>
  <c r="F884" i="92"/>
  <c r="G884" i="92" s="1"/>
  <c r="F922" i="92"/>
  <c r="G922" i="92" s="1"/>
  <c r="F957" i="92"/>
  <c r="G957" i="92" s="1"/>
  <c r="F995" i="92"/>
  <c r="G995" i="92" s="1"/>
  <c r="F1030" i="92"/>
  <c r="G1030" i="92" s="1"/>
  <c r="F1068" i="92"/>
  <c r="G1068" i="92" s="1"/>
  <c r="F1103" i="92"/>
  <c r="G1103" i="92" s="1"/>
  <c r="F1141" i="92"/>
  <c r="G1141" i="92" s="1"/>
  <c r="F1177" i="92"/>
  <c r="G1177" i="92" s="1"/>
  <c r="F1215" i="92"/>
  <c r="G1215" i="92" s="1"/>
  <c r="E1245" i="109"/>
  <c r="D1245" i="109"/>
  <c r="E1244" i="109"/>
  <c r="D1244" i="109"/>
  <c r="E1243" i="109"/>
  <c r="D1243" i="109"/>
  <c r="E1242" i="109"/>
  <c r="D1242" i="109"/>
  <c r="E1237" i="109"/>
  <c r="D1237" i="109"/>
  <c r="E1235" i="109"/>
  <c r="D1235" i="109"/>
  <c r="E1234" i="109"/>
  <c r="D1234" i="109"/>
  <c r="E1233" i="109"/>
  <c r="D1233" i="109"/>
  <c r="F1227" i="109"/>
  <c r="G1227" i="109" s="1"/>
  <c r="F1226" i="109"/>
  <c r="G1226" i="109" s="1"/>
  <c r="E1222" i="109"/>
  <c r="D1222" i="109"/>
  <c r="E1216" i="109"/>
  <c r="D1216" i="109"/>
  <c r="E1215" i="109"/>
  <c r="D1215" i="109"/>
  <c r="E1213" i="109"/>
  <c r="D1213" i="109"/>
  <c r="E1212" i="109"/>
  <c r="D1212" i="109"/>
  <c r="E1211" i="109"/>
  <c r="D1211" i="109"/>
  <c r="E1210" i="109"/>
  <c r="D1210" i="109"/>
  <c r="E1208" i="109"/>
  <c r="D1208" i="109"/>
  <c r="E1206" i="109"/>
  <c r="D1206" i="109"/>
  <c r="E1204" i="109"/>
  <c r="D1204" i="109"/>
  <c r="E1201" i="109"/>
  <c r="D1201" i="109"/>
  <c r="E1200" i="109"/>
  <c r="D1200" i="109"/>
  <c r="E1199" i="109"/>
  <c r="D1199" i="109"/>
  <c r="E1198" i="109"/>
  <c r="D1198" i="109"/>
  <c r="E1197" i="109"/>
  <c r="D1197" i="109"/>
  <c r="E1194" i="109"/>
  <c r="D1194" i="109"/>
  <c r="E1193" i="109"/>
  <c r="D1193" i="109"/>
  <c r="E1192" i="109"/>
  <c r="D1192" i="109"/>
  <c r="E1190" i="109"/>
  <c r="D1190" i="109"/>
  <c r="E1186" i="109"/>
  <c r="D1186" i="109"/>
  <c r="E1185" i="109"/>
  <c r="D1185" i="109"/>
  <c r="F1184" i="109"/>
  <c r="G1184" i="109" s="1"/>
  <c r="F1183" i="109"/>
  <c r="G1183" i="109" s="1"/>
  <c r="F1182" i="109"/>
  <c r="G1182" i="109" s="1"/>
  <c r="E1180" i="109"/>
  <c r="D1180" i="109"/>
  <c r="E1179" i="109"/>
  <c r="D1179" i="109"/>
  <c r="E1178" i="109"/>
  <c r="D1178" i="109"/>
  <c r="E1177" i="109"/>
  <c r="D1177" i="109"/>
  <c r="E1171" i="109"/>
  <c r="D1171" i="109"/>
  <c r="E1170" i="109"/>
  <c r="D1170" i="109"/>
  <c r="E1169" i="109"/>
  <c r="D1169" i="109"/>
  <c r="E1168" i="109"/>
  <c r="D1168" i="109"/>
  <c r="E1163" i="109"/>
  <c r="D1163" i="109"/>
  <c r="E1161" i="109"/>
  <c r="D1161" i="109"/>
  <c r="E1160" i="109"/>
  <c r="D1160" i="109"/>
  <c r="E1159" i="109"/>
  <c r="D1159" i="109"/>
  <c r="F1153" i="109"/>
  <c r="G1153" i="109" s="1"/>
  <c r="F1152" i="109"/>
  <c r="G1152" i="109" s="1"/>
  <c r="E1148" i="109"/>
  <c r="D1148" i="109"/>
  <c r="E1142" i="109"/>
  <c r="D1142" i="109"/>
  <c r="E1141" i="109"/>
  <c r="D1141" i="109"/>
  <c r="E1139" i="109"/>
  <c r="D1139" i="109"/>
  <c r="E1138" i="109"/>
  <c r="D1138" i="109"/>
  <c r="E1137" i="109"/>
  <c r="D1137" i="109"/>
  <c r="E1136" i="109"/>
  <c r="D1136" i="109"/>
  <c r="E1134" i="109"/>
  <c r="D1134" i="109"/>
  <c r="E1132" i="109"/>
  <c r="D1132" i="109"/>
  <c r="E1130" i="109"/>
  <c r="D1130" i="109"/>
  <c r="E1127" i="109"/>
  <c r="D1127" i="109"/>
  <c r="E1126" i="109"/>
  <c r="D1126" i="109"/>
  <c r="E1125" i="109"/>
  <c r="D1125" i="109"/>
  <c r="E1124" i="109"/>
  <c r="D1124" i="109"/>
  <c r="E1123" i="109"/>
  <c r="D1123" i="109"/>
  <c r="E1120" i="109"/>
  <c r="D1120" i="109"/>
  <c r="E1119" i="109"/>
  <c r="D1119" i="109"/>
  <c r="E1118" i="109"/>
  <c r="D1118" i="109"/>
  <c r="E1116" i="109"/>
  <c r="D1116" i="109"/>
  <c r="E1112" i="109"/>
  <c r="D1112" i="109"/>
  <c r="E1111" i="109"/>
  <c r="D1111" i="109"/>
  <c r="F1110" i="109"/>
  <c r="G1110" i="109" s="1"/>
  <c r="F1109" i="109"/>
  <c r="G1109" i="109" s="1"/>
  <c r="F1108" i="109"/>
  <c r="G1108" i="109" s="1"/>
  <c r="E1106" i="109"/>
  <c r="D1106" i="109"/>
  <c r="E1105" i="109"/>
  <c r="D1105" i="109"/>
  <c r="E1104" i="109"/>
  <c r="D1104" i="109"/>
  <c r="E1103" i="109"/>
  <c r="D1103" i="109"/>
  <c r="E1098" i="109"/>
  <c r="D1098" i="109"/>
  <c r="E1097" i="109"/>
  <c r="D1097" i="109"/>
  <c r="E1096" i="109"/>
  <c r="D1096" i="109"/>
  <c r="E1095" i="109"/>
  <c r="D1095" i="109"/>
  <c r="E1090" i="109"/>
  <c r="D1090" i="109"/>
  <c r="E1088" i="109"/>
  <c r="D1088" i="109"/>
  <c r="E1087" i="109"/>
  <c r="D1087" i="109"/>
  <c r="E1086" i="109"/>
  <c r="D1086" i="109"/>
  <c r="F1080" i="109"/>
  <c r="G1080" i="109" s="1"/>
  <c r="F1079" i="109"/>
  <c r="G1079" i="109" s="1"/>
  <c r="E1075" i="109"/>
  <c r="D1075" i="109"/>
  <c r="E1069" i="109"/>
  <c r="D1069" i="109"/>
  <c r="E1068" i="109"/>
  <c r="D1068" i="109"/>
  <c r="E1066" i="109"/>
  <c r="D1066" i="109"/>
  <c r="E1065" i="109"/>
  <c r="D1065" i="109"/>
  <c r="E1064" i="109"/>
  <c r="D1064" i="109"/>
  <c r="E1063" i="109"/>
  <c r="D1063" i="109"/>
  <c r="E1061" i="109"/>
  <c r="D1061" i="109"/>
  <c r="E1059" i="109"/>
  <c r="D1059" i="109"/>
  <c r="E1057" i="109"/>
  <c r="D1057" i="109"/>
  <c r="E1054" i="109"/>
  <c r="D1054" i="109"/>
  <c r="E1053" i="109"/>
  <c r="D1053" i="109"/>
  <c r="E1052" i="109"/>
  <c r="D1052" i="109"/>
  <c r="E1051" i="109"/>
  <c r="D1051" i="109"/>
  <c r="E1050" i="109"/>
  <c r="D1050" i="109"/>
  <c r="E1047" i="109"/>
  <c r="D1047" i="109"/>
  <c r="E1046" i="109"/>
  <c r="D1046" i="109"/>
  <c r="E1045" i="109"/>
  <c r="D1045" i="109"/>
  <c r="E1043" i="109"/>
  <c r="D1043" i="109"/>
  <c r="E1039" i="109"/>
  <c r="D1039" i="109"/>
  <c r="E1038" i="109"/>
  <c r="D1038" i="109"/>
  <c r="F1037" i="109"/>
  <c r="G1037" i="109" s="1"/>
  <c r="F1036" i="109"/>
  <c r="G1036" i="109" s="1"/>
  <c r="F1035" i="109"/>
  <c r="G1035" i="109" s="1"/>
  <c r="E1033" i="109"/>
  <c r="D1033" i="109"/>
  <c r="E1032" i="109"/>
  <c r="D1032" i="109"/>
  <c r="E1031" i="109"/>
  <c r="D1031" i="109"/>
  <c r="E1030" i="109"/>
  <c r="D1030" i="109"/>
  <c r="E1025" i="109"/>
  <c r="D1025" i="109"/>
  <c r="E1024" i="109"/>
  <c r="D1024" i="109"/>
  <c r="E1023" i="109"/>
  <c r="D1023" i="109"/>
  <c r="E1022" i="109"/>
  <c r="D1022" i="109"/>
  <c r="E1017" i="109"/>
  <c r="D1017" i="109"/>
  <c r="E1015" i="109"/>
  <c r="D1015" i="109"/>
  <c r="E1014" i="109"/>
  <c r="D1014" i="109"/>
  <c r="E1013" i="109"/>
  <c r="D1013" i="109"/>
  <c r="F1007" i="109"/>
  <c r="G1007" i="109" s="1"/>
  <c r="F1006" i="109"/>
  <c r="G1006" i="109" s="1"/>
  <c r="E1002" i="109"/>
  <c r="D1002" i="109"/>
  <c r="E996" i="109"/>
  <c r="D996" i="109"/>
  <c r="E995" i="109"/>
  <c r="D995" i="109"/>
  <c r="E993" i="109"/>
  <c r="D993" i="109"/>
  <c r="E992" i="109"/>
  <c r="D992" i="109"/>
  <c r="E991" i="109"/>
  <c r="D991" i="109"/>
  <c r="E990" i="109"/>
  <c r="D990" i="109"/>
  <c r="E988" i="109"/>
  <c r="D988" i="109"/>
  <c r="E986" i="109"/>
  <c r="D986" i="109"/>
  <c r="E984" i="109"/>
  <c r="D984" i="109"/>
  <c r="E981" i="109"/>
  <c r="D981" i="109"/>
  <c r="E980" i="109"/>
  <c r="D980" i="109"/>
  <c r="E979" i="109"/>
  <c r="D979" i="109"/>
  <c r="E978" i="109"/>
  <c r="D978" i="109"/>
  <c r="E977" i="109"/>
  <c r="D977" i="109"/>
  <c r="E974" i="109"/>
  <c r="D974" i="109"/>
  <c r="E973" i="109"/>
  <c r="D973" i="109"/>
  <c r="E972" i="109"/>
  <c r="D972" i="109"/>
  <c r="E970" i="109"/>
  <c r="D970" i="109"/>
  <c r="E966" i="109"/>
  <c r="D966" i="109"/>
  <c r="E965" i="109"/>
  <c r="D965" i="109"/>
  <c r="F964" i="109"/>
  <c r="G964" i="109" s="1"/>
  <c r="F963" i="109"/>
  <c r="G963" i="109" s="1"/>
  <c r="F962" i="109"/>
  <c r="G962" i="109" s="1"/>
  <c r="E960" i="109"/>
  <c r="D960" i="109"/>
  <c r="E959" i="109"/>
  <c r="D959" i="109"/>
  <c r="E958" i="109"/>
  <c r="D958" i="109"/>
  <c r="E957" i="109"/>
  <c r="D957" i="109"/>
  <c r="E952" i="109"/>
  <c r="D952" i="109"/>
  <c r="E951" i="109"/>
  <c r="D951" i="109"/>
  <c r="E950" i="109"/>
  <c r="D950" i="109"/>
  <c r="E949" i="109"/>
  <c r="D949" i="109"/>
  <c r="E944" i="109"/>
  <c r="D944" i="109"/>
  <c r="E942" i="109"/>
  <c r="D942" i="109"/>
  <c r="E941" i="109"/>
  <c r="D941" i="109"/>
  <c r="E940" i="109"/>
  <c r="D940" i="109"/>
  <c r="F934" i="109"/>
  <c r="G934" i="109" s="1"/>
  <c r="F933" i="109"/>
  <c r="G933" i="109" s="1"/>
  <c r="E929" i="109"/>
  <c r="D929" i="109"/>
  <c r="E923" i="109"/>
  <c r="D923" i="109"/>
  <c r="E922" i="109"/>
  <c r="D922" i="109"/>
  <c r="E920" i="109"/>
  <c r="D920" i="109"/>
  <c r="E919" i="109"/>
  <c r="D919" i="109"/>
  <c r="E918" i="109"/>
  <c r="D918" i="109"/>
  <c r="E917" i="109"/>
  <c r="D917" i="109"/>
  <c r="E915" i="109"/>
  <c r="D915" i="109"/>
  <c r="E913" i="109"/>
  <c r="D913" i="109"/>
  <c r="E911" i="109"/>
  <c r="D911" i="109"/>
  <c r="E908" i="109"/>
  <c r="D908" i="109"/>
  <c r="E907" i="109"/>
  <c r="D907" i="109"/>
  <c r="E906" i="109"/>
  <c r="D906" i="109"/>
  <c r="E905" i="109"/>
  <c r="D905" i="109"/>
  <c r="E904" i="109"/>
  <c r="D904" i="109"/>
  <c r="E901" i="109"/>
  <c r="D901" i="109"/>
  <c r="E900" i="109"/>
  <c r="D900" i="109"/>
  <c r="E899" i="109"/>
  <c r="D899" i="109"/>
  <c r="E897" i="109"/>
  <c r="D897" i="109"/>
  <c r="E893" i="109"/>
  <c r="D893" i="109"/>
  <c r="E892" i="109"/>
  <c r="D892" i="109"/>
  <c r="F891" i="109"/>
  <c r="G891" i="109" s="1"/>
  <c r="F890" i="109"/>
  <c r="G890" i="109" s="1"/>
  <c r="F889" i="109"/>
  <c r="G889" i="109" s="1"/>
  <c r="E887" i="109"/>
  <c r="D887" i="109"/>
  <c r="E886" i="109"/>
  <c r="D886" i="109"/>
  <c r="E885" i="109"/>
  <c r="D885" i="109"/>
  <c r="E884" i="109"/>
  <c r="D884" i="109"/>
  <c r="E879" i="109"/>
  <c r="D879" i="109"/>
  <c r="E878" i="109"/>
  <c r="D878" i="109"/>
  <c r="E877" i="109"/>
  <c r="D877" i="109"/>
  <c r="E876" i="109"/>
  <c r="D876" i="109"/>
  <c r="E871" i="109"/>
  <c r="D871" i="109"/>
  <c r="E869" i="109"/>
  <c r="D869" i="109"/>
  <c r="E868" i="109"/>
  <c r="D868" i="109"/>
  <c r="E867" i="109"/>
  <c r="D867" i="109"/>
  <c r="F861" i="109"/>
  <c r="G861" i="109" s="1"/>
  <c r="F860" i="109"/>
  <c r="G860" i="109" s="1"/>
  <c r="E856" i="109"/>
  <c r="D856" i="109"/>
  <c r="E850" i="109"/>
  <c r="D850" i="109"/>
  <c r="E849" i="109"/>
  <c r="D849" i="109"/>
  <c r="E847" i="109"/>
  <c r="D847" i="109"/>
  <c r="E846" i="109"/>
  <c r="D846" i="109"/>
  <c r="E845" i="109"/>
  <c r="D845" i="109"/>
  <c r="E844" i="109"/>
  <c r="D844" i="109"/>
  <c r="E842" i="109"/>
  <c r="D842" i="109"/>
  <c r="E840" i="109"/>
  <c r="D840" i="109"/>
  <c r="E838" i="109"/>
  <c r="D838" i="109"/>
  <c r="E835" i="109"/>
  <c r="D835" i="109"/>
  <c r="E834" i="109"/>
  <c r="D834" i="109"/>
  <c r="E833" i="109"/>
  <c r="D833" i="109"/>
  <c r="E832" i="109"/>
  <c r="D832" i="109"/>
  <c r="E831" i="109"/>
  <c r="D831" i="109"/>
  <c r="E828" i="109"/>
  <c r="D828" i="109"/>
  <c r="E827" i="109"/>
  <c r="D827" i="109"/>
  <c r="E826" i="109"/>
  <c r="D826" i="109"/>
  <c r="E824" i="109"/>
  <c r="D824" i="109"/>
  <c r="E820" i="109"/>
  <c r="D820" i="109"/>
  <c r="E819" i="109"/>
  <c r="D819" i="109"/>
  <c r="F818" i="109"/>
  <c r="G818" i="109" s="1"/>
  <c r="F817" i="109"/>
  <c r="G817" i="109" s="1"/>
  <c r="F816" i="109"/>
  <c r="G816" i="109" s="1"/>
  <c r="E814" i="109"/>
  <c r="D814" i="109"/>
  <c r="E813" i="109"/>
  <c r="D813" i="109"/>
  <c r="E812" i="109"/>
  <c r="D812" i="109"/>
  <c r="E811" i="109"/>
  <c r="D811" i="109"/>
  <c r="E806" i="109"/>
  <c r="D806" i="109"/>
  <c r="E805" i="109"/>
  <c r="D805" i="109"/>
  <c r="E804" i="109"/>
  <c r="D804" i="109"/>
  <c r="E803" i="109"/>
  <c r="D803" i="109"/>
  <c r="E798" i="109"/>
  <c r="D798" i="109"/>
  <c r="E796" i="109"/>
  <c r="D796" i="109"/>
  <c r="E795" i="109"/>
  <c r="D795" i="109"/>
  <c r="E794" i="109"/>
  <c r="D794" i="109"/>
  <c r="F788" i="109"/>
  <c r="G788" i="109" s="1"/>
  <c r="F787" i="109"/>
  <c r="G787" i="109" s="1"/>
  <c r="E783" i="109"/>
  <c r="D783" i="109"/>
  <c r="E777" i="109"/>
  <c r="D777" i="109"/>
  <c r="E776" i="109"/>
  <c r="D776" i="109"/>
  <c r="E774" i="109"/>
  <c r="D774" i="109"/>
  <c r="E773" i="109"/>
  <c r="D773" i="109"/>
  <c r="E772" i="109"/>
  <c r="D772" i="109"/>
  <c r="E771" i="109"/>
  <c r="D771" i="109"/>
  <c r="E769" i="109"/>
  <c r="D769" i="109"/>
  <c r="E767" i="109"/>
  <c r="D767" i="109"/>
  <c r="E765" i="109"/>
  <c r="D765" i="109"/>
  <c r="E762" i="109"/>
  <c r="D762" i="109"/>
  <c r="E761" i="109"/>
  <c r="D761" i="109"/>
  <c r="E760" i="109"/>
  <c r="D760" i="109"/>
  <c r="E759" i="109"/>
  <c r="D759" i="109"/>
  <c r="E758" i="109"/>
  <c r="D758" i="109"/>
  <c r="E755" i="109"/>
  <c r="D755" i="109"/>
  <c r="E754" i="109"/>
  <c r="D754" i="109"/>
  <c r="E753" i="109"/>
  <c r="D753" i="109"/>
  <c r="E751" i="109"/>
  <c r="D751" i="109"/>
  <c r="E747" i="109"/>
  <c r="D747" i="109"/>
  <c r="E746" i="109"/>
  <c r="D746" i="109"/>
  <c r="F745" i="109"/>
  <c r="G745" i="109" s="1"/>
  <c r="F744" i="109"/>
  <c r="G744" i="109" s="1"/>
  <c r="F743" i="109"/>
  <c r="G743" i="109" s="1"/>
  <c r="E741" i="109"/>
  <c r="D741" i="109"/>
  <c r="E740" i="109"/>
  <c r="D740" i="109"/>
  <c r="E739" i="109"/>
  <c r="D739" i="109"/>
  <c r="E738" i="109"/>
  <c r="D738" i="109"/>
  <c r="E733" i="109"/>
  <c r="D733" i="109"/>
  <c r="E732" i="109"/>
  <c r="D732" i="109"/>
  <c r="E731" i="109"/>
  <c r="D731" i="109"/>
  <c r="E730" i="109"/>
  <c r="D730" i="109"/>
  <c r="E725" i="109"/>
  <c r="D725" i="109"/>
  <c r="E723" i="109"/>
  <c r="D723" i="109"/>
  <c r="E722" i="109"/>
  <c r="D722" i="109"/>
  <c r="E721" i="109"/>
  <c r="D721" i="109"/>
  <c r="F715" i="109"/>
  <c r="G715" i="109" s="1"/>
  <c r="F714" i="109"/>
  <c r="G714" i="109" s="1"/>
  <c r="E710" i="109"/>
  <c r="D710" i="109"/>
  <c r="E704" i="109"/>
  <c r="D704" i="109"/>
  <c r="E703" i="109"/>
  <c r="D703" i="109"/>
  <c r="E701" i="109"/>
  <c r="D701" i="109"/>
  <c r="E700" i="109"/>
  <c r="D700" i="109"/>
  <c r="E699" i="109"/>
  <c r="D699" i="109"/>
  <c r="E698" i="109"/>
  <c r="D698" i="109"/>
  <c r="E696" i="109"/>
  <c r="D696" i="109"/>
  <c r="E694" i="109"/>
  <c r="D694" i="109"/>
  <c r="E692" i="109"/>
  <c r="D692" i="109"/>
  <c r="E689" i="109"/>
  <c r="D689" i="109"/>
  <c r="E688" i="109"/>
  <c r="D688" i="109"/>
  <c r="E687" i="109"/>
  <c r="D687" i="109"/>
  <c r="E686" i="109"/>
  <c r="D686" i="109"/>
  <c r="E685" i="109"/>
  <c r="D685" i="109"/>
  <c r="E682" i="109"/>
  <c r="D682" i="109"/>
  <c r="E681" i="109"/>
  <c r="D681" i="109"/>
  <c r="E680" i="109"/>
  <c r="D680" i="109"/>
  <c r="E678" i="109"/>
  <c r="D678" i="109"/>
  <c r="E674" i="109"/>
  <c r="D674" i="109"/>
  <c r="E673" i="109"/>
  <c r="D673" i="109"/>
  <c r="F672" i="109"/>
  <c r="G672" i="109" s="1"/>
  <c r="F671" i="109"/>
  <c r="G671" i="109" s="1"/>
  <c r="F670" i="109"/>
  <c r="G670" i="109" s="1"/>
  <c r="E668" i="109"/>
  <c r="D668" i="109"/>
  <c r="E667" i="109"/>
  <c r="D667" i="109"/>
  <c r="E666" i="109"/>
  <c r="D666" i="109"/>
  <c r="E665" i="109"/>
  <c r="D665" i="109"/>
  <c r="E660" i="109"/>
  <c r="D660" i="109"/>
  <c r="E659" i="109"/>
  <c r="D659" i="109"/>
  <c r="E658" i="109"/>
  <c r="D658" i="109"/>
  <c r="E657" i="109"/>
  <c r="D657" i="109"/>
  <c r="E652" i="109"/>
  <c r="D652" i="109"/>
  <c r="E650" i="109"/>
  <c r="D650" i="109"/>
  <c r="E649" i="109"/>
  <c r="D649" i="109"/>
  <c r="E648" i="109"/>
  <c r="D648" i="109"/>
  <c r="F642" i="109"/>
  <c r="G642" i="109" s="1"/>
  <c r="F641" i="109"/>
  <c r="G641" i="109" s="1"/>
  <c r="E637" i="109"/>
  <c r="D637" i="109"/>
  <c r="E631" i="109"/>
  <c r="D631" i="109"/>
  <c r="E630" i="109"/>
  <c r="D630" i="109"/>
  <c r="E628" i="109"/>
  <c r="D628" i="109"/>
  <c r="E627" i="109"/>
  <c r="D627" i="109"/>
  <c r="E626" i="109"/>
  <c r="D626" i="109"/>
  <c r="E625" i="109"/>
  <c r="D625" i="109"/>
  <c r="E623" i="109"/>
  <c r="D623" i="109"/>
  <c r="E621" i="109"/>
  <c r="D621" i="109"/>
  <c r="E619" i="109"/>
  <c r="D619" i="109"/>
  <c r="E616" i="109"/>
  <c r="D616" i="109"/>
  <c r="E615" i="109"/>
  <c r="D615" i="109"/>
  <c r="E614" i="109"/>
  <c r="D614" i="109"/>
  <c r="E613" i="109"/>
  <c r="D613" i="109"/>
  <c r="E612" i="109"/>
  <c r="D612" i="109"/>
  <c r="E609" i="109"/>
  <c r="D609" i="109"/>
  <c r="E608" i="109"/>
  <c r="D608" i="109"/>
  <c r="E607" i="109"/>
  <c r="D607" i="109"/>
  <c r="E605" i="109"/>
  <c r="D605" i="109"/>
  <c r="E601" i="109"/>
  <c r="D601" i="109"/>
  <c r="E600" i="109"/>
  <c r="D600" i="109"/>
  <c r="F599" i="109"/>
  <c r="G599" i="109" s="1"/>
  <c r="F598" i="109"/>
  <c r="G598" i="109" s="1"/>
  <c r="F597" i="109"/>
  <c r="G597" i="109" s="1"/>
  <c r="E595" i="109"/>
  <c r="D595" i="109"/>
  <c r="E594" i="109"/>
  <c r="D594" i="109"/>
  <c r="E593" i="109"/>
  <c r="D593" i="109"/>
  <c r="E592" i="109"/>
  <c r="D592" i="109"/>
  <c r="E587" i="109"/>
  <c r="D587" i="109"/>
  <c r="E586" i="109"/>
  <c r="D586" i="109"/>
  <c r="E585" i="109"/>
  <c r="D585" i="109"/>
  <c r="E584" i="109"/>
  <c r="D584" i="109"/>
  <c r="E579" i="109"/>
  <c r="D579" i="109"/>
  <c r="E577" i="109"/>
  <c r="D577" i="109"/>
  <c r="E576" i="109"/>
  <c r="D576" i="109"/>
  <c r="E575" i="109"/>
  <c r="D575" i="109"/>
  <c r="F569" i="109"/>
  <c r="G569" i="109" s="1"/>
  <c r="F568" i="109"/>
  <c r="G568" i="109" s="1"/>
  <c r="E564" i="109"/>
  <c r="D564" i="109"/>
  <c r="E558" i="109"/>
  <c r="D558" i="109"/>
  <c r="E557" i="109"/>
  <c r="D557" i="109"/>
  <c r="E555" i="109"/>
  <c r="D555" i="109"/>
  <c r="E554" i="109"/>
  <c r="D554" i="109"/>
  <c r="E553" i="109"/>
  <c r="D553" i="109"/>
  <c r="E552" i="109"/>
  <c r="D552" i="109"/>
  <c r="E550" i="109"/>
  <c r="D550" i="109"/>
  <c r="E548" i="109"/>
  <c r="D548" i="109"/>
  <c r="E546" i="109"/>
  <c r="D546" i="109"/>
  <c r="E543" i="109"/>
  <c r="D543" i="109"/>
  <c r="E542" i="109"/>
  <c r="D542" i="109"/>
  <c r="E541" i="109"/>
  <c r="D541" i="109"/>
  <c r="E540" i="109"/>
  <c r="D540" i="109"/>
  <c r="E539" i="109"/>
  <c r="D539" i="109"/>
  <c r="E536" i="109"/>
  <c r="D536" i="109"/>
  <c r="E535" i="109"/>
  <c r="D535" i="109"/>
  <c r="E534" i="109"/>
  <c r="D534" i="109"/>
  <c r="E532" i="109"/>
  <c r="D532" i="109"/>
  <c r="E528" i="109"/>
  <c r="D528" i="109"/>
  <c r="E527" i="109"/>
  <c r="D527" i="109"/>
  <c r="F526" i="109"/>
  <c r="G526" i="109" s="1"/>
  <c r="F525" i="109"/>
  <c r="G525" i="109" s="1"/>
  <c r="F524" i="109"/>
  <c r="G524" i="109" s="1"/>
  <c r="E522" i="109"/>
  <c r="D522" i="109"/>
  <c r="E521" i="109"/>
  <c r="D521" i="109"/>
  <c r="E520" i="109"/>
  <c r="D520" i="109"/>
  <c r="E519" i="109"/>
  <c r="D519" i="109"/>
  <c r="E514" i="109"/>
  <c r="D514" i="109"/>
  <c r="E513" i="109"/>
  <c r="D513" i="109"/>
  <c r="E512" i="109"/>
  <c r="D512" i="109"/>
  <c r="E511" i="109"/>
  <c r="D511" i="109"/>
  <c r="E506" i="109"/>
  <c r="D506" i="109"/>
  <c r="E504" i="109"/>
  <c r="D504" i="109"/>
  <c r="E503" i="109"/>
  <c r="D503" i="109"/>
  <c r="E502" i="109"/>
  <c r="D502" i="109"/>
  <c r="F496" i="109"/>
  <c r="G496" i="109" s="1"/>
  <c r="F495" i="109"/>
  <c r="G495" i="109" s="1"/>
  <c r="E491" i="109"/>
  <c r="D491" i="109"/>
  <c r="E485" i="109"/>
  <c r="D485" i="109"/>
  <c r="E484" i="109"/>
  <c r="D484" i="109"/>
  <c r="E482" i="109"/>
  <c r="D482" i="109"/>
  <c r="E481" i="109"/>
  <c r="D481" i="109"/>
  <c r="E480" i="109"/>
  <c r="D480" i="109"/>
  <c r="E479" i="109"/>
  <c r="D479" i="109"/>
  <c r="E477" i="109"/>
  <c r="D477" i="109"/>
  <c r="E475" i="109"/>
  <c r="D475" i="109"/>
  <c r="E473" i="109"/>
  <c r="D473" i="109"/>
  <c r="E470" i="109"/>
  <c r="D470" i="109"/>
  <c r="E469" i="109"/>
  <c r="D469" i="109"/>
  <c r="E468" i="109"/>
  <c r="D468" i="109"/>
  <c r="E467" i="109"/>
  <c r="D467" i="109"/>
  <c r="E466" i="109"/>
  <c r="D466" i="109"/>
  <c r="E463" i="109"/>
  <c r="D463" i="109"/>
  <c r="E462" i="109"/>
  <c r="D462" i="109"/>
  <c r="E461" i="109"/>
  <c r="D461" i="109"/>
  <c r="E459" i="109"/>
  <c r="D459" i="109"/>
  <c r="E455" i="109"/>
  <c r="D455" i="109"/>
  <c r="E454" i="109"/>
  <c r="D454" i="109"/>
  <c r="F453" i="109"/>
  <c r="G453" i="109" s="1"/>
  <c r="F452" i="109"/>
  <c r="G452" i="109" s="1"/>
  <c r="F451" i="109"/>
  <c r="G451" i="109" s="1"/>
  <c r="E449" i="109"/>
  <c r="D449" i="109"/>
  <c r="E448" i="109"/>
  <c r="D448" i="109"/>
  <c r="E447" i="109"/>
  <c r="D447" i="109"/>
  <c r="E446" i="109"/>
  <c r="D446" i="109"/>
  <c r="E441" i="109"/>
  <c r="D441" i="109"/>
  <c r="E440" i="109"/>
  <c r="D440" i="109"/>
  <c r="E439" i="109"/>
  <c r="D439" i="109"/>
  <c r="E438" i="109"/>
  <c r="D438" i="109"/>
  <c r="E433" i="109"/>
  <c r="D433" i="109"/>
  <c r="E431" i="109"/>
  <c r="D431" i="109"/>
  <c r="E430" i="109"/>
  <c r="D430" i="109"/>
  <c r="E429" i="109"/>
  <c r="D429" i="109"/>
  <c r="F423" i="109"/>
  <c r="G423" i="109" s="1"/>
  <c r="F422" i="109"/>
  <c r="G422" i="109" s="1"/>
  <c r="E418" i="109"/>
  <c r="D418" i="109"/>
  <c r="E412" i="109"/>
  <c r="D412" i="109"/>
  <c r="E411" i="109"/>
  <c r="D411" i="109"/>
  <c r="E409" i="109"/>
  <c r="D409" i="109"/>
  <c r="E408" i="109"/>
  <c r="D408" i="109"/>
  <c r="E407" i="109"/>
  <c r="D407" i="109"/>
  <c r="E406" i="109"/>
  <c r="D406" i="109"/>
  <c r="E404" i="109"/>
  <c r="D404" i="109"/>
  <c r="E402" i="109"/>
  <c r="D402" i="109"/>
  <c r="E400" i="109"/>
  <c r="D400" i="109"/>
  <c r="E397" i="109"/>
  <c r="D397" i="109"/>
  <c r="E396" i="109"/>
  <c r="D396" i="109"/>
  <c r="E395" i="109"/>
  <c r="D395" i="109"/>
  <c r="E394" i="109"/>
  <c r="D394" i="109"/>
  <c r="E393" i="109"/>
  <c r="D393" i="109"/>
  <c r="E390" i="109"/>
  <c r="D390" i="109"/>
  <c r="E389" i="109"/>
  <c r="D389" i="109"/>
  <c r="E388" i="109"/>
  <c r="D388" i="109"/>
  <c r="E386" i="109"/>
  <c r="D386" i="109"/>
  <c r="E382" i="109"/>
  <c r="D382" i="109"/>
  <c r="E381" i="109"/>
  <c r="D381" i="109"/>
  <c r="F380" i="109"/>
  <c r="G380" i="109" s="1"/>
  <c r="F379" i="109"/>
  <c r="G379" i="109" s="1"/>
  <c r="F378" i="109"/>
  <c r="G378" i="109" s="1"/>
  <c r="E376" i="109"/>
  <c r="D376" i="109"/>
  <c r="E375" i="109"/>
  <c r="D375" i="109"/>
  <c r="E374" i="109"/>
  <c r="D374" i="109"/>
  <c r="E373" i="109"/>
  <c r="D373" i="109"/>
  <c r="E368" i="109"/>
  <c r="D368" i="109"/>
  <c r="E367" i="109"/>
  <c r="D367" i="109"/>
  <c r="E366" i="109"/>
  <c r="D366" i="109"/>
  <c r="E365" i="109"/>
  <c r="D365" i="109"/>
  <c r="E360" i="109"/>
  <c r="D360" i="109"/>
  <c r="E358" i="109"/>
  <c r="D358" i="109"/>
  <c r="E357" i="109"/>
  <c r="D357" i="109"/>
  <c r="E356" i="109"/>
  <c r="D356" i="109"/>
  <c r="F350" i="109"/>
  <c r="G350" i="109" s="1"/>
  <c r="F349" i="109"/>
  <c r="G349" i="109" s="1"/>
  <c r="E345" i="109"/>
  <c r="D345" i="109"/>
  <c r="E339" i="109"/>
  <c r="D339" i="109"/>
  <c r="E338" i="109"/>
  <c r="D338" i="109"/>
  <c r="E336" i="109"/>
  <c r="D336" i="109"/>
  <c r="E335" i="109"/>
  <c r="D335" i="109"/>
  <c r="E334" i="109"/>
  <c r="D334" i="109"/>
  <c r="E333" i="109"/>
  <c r="D333" i="109"/>
  <c r="E331" i="109"/>
  <c r="D331" i="109"/>
  <c r="E329" i="109"/>
  <c r="D329" i="109"/>
  <c r="E327" i="109"/>
  <c r="D327" i="109"/>
  <c r="E324" i="109"/>
  <c r="D324" i="109"/>
  <c r="E323" i="109"/>
  <c r="D323" i="109"/>
  <c r="E322" i="109"/>
  <c r="D322" i="109"/>
  <c r="E321" i="109"/>
  <c r="D321" i="109"/>
  <c r="E320" i="109"/>
  <c r="D320" i="109"/>
  <c r="E317" i="109"/>
  <c r="D317" i="109"/>
  <c r="E316" i="109"/>
  <c r="D316" i="109"/>
  <c r="E315" i="109"/>
  <c r="D315" i="109"/>
  <c r="E313" i="109"/>
  <c r="D313" i="109"/>
  <c r="E309" i="109"/>
  <c r="D309" i="109"/>
  <c r="E308" i="109"/>
  <c r="D308" i="109"/>
  <c r="F307" i="109"/>
  <c r="G307" i="109" s="1"/>
  <c r="F306" i="109"/>
  <c r="G306" i="109" s="1"/>
  <c r="F305" i="109"/>
  <c r="G305" i="109" s="1"/>
  <c r="E303" i="109"/>
  <c r="D303" i="109"/>
  <c r="E302" i="109"/>
  <c r="D302" i="109"/>
  <c r="E301" i="109"/>
  <c r="D301" i="109"/>
  <c r="E300" i="109"/>
  <c r="D300" i="109"/>
  <c r="E295" i="109"/>
  <c r="D295" i="109"/>
  <c r="E294" i="109"/>
  <c r="D294" i="109"/>
  <c r="E293" i="109"/>
  <c r="D293" i="109"/>
  <c r="E292" i="109"/>
  <c r="D292" i="109"/>
  <c r="E287" i="109"/>
  <c r="D287" i="109"/>
  <c r="E285" i="109"/>
  <c r="D285" i="109"/>
  <c r="E284" i="109"/>
  <c r="D284" i="109"/>
  <c r="E283" i="109"/>
  <c r="D283" i="109"/>
  <c r="F277" i="109"/>
  <c r="G277" i="109" s="1"/>
  <c r="F276" i="109"/>
  <c r="G276" i="109" s="1"/>
  <c r="E272" i="109"/>
  <c r="D272" i="109"/>
  <c r="E266" i="109"/>
  <c r="D266" i="109"/>
  <c r="E265" i="109"/>
  <c r="D265" i="109"/>
  <c r="E263" i="109"/>
  <c r="D263" i="109"/>
  <c r="E262" i="109"/>
  <c r="D262" i="109"/>
  <c r="E261" i="109"/>
  <c r="D261" i="109"/>
  <c r="E260" i="109"/>
  <c r="D260" i="109"/>
  <c r="E258" i="109"/>
  <c r="D258" i="109"/>
  <c r="E256" i="109"/>
  <c r="D256" i="109"/>
  <c r="E254" i="109"/>
  <c r="D254" i="109"/>
  <c r="E251" i="109"/>
  <c r="D251" i="109"/>
  <c r="E250" i="109"/>
  <c r="D250" i="109"/>
  <c r="E249" i="109"/>
  <c r="D249" i="109"/>
  <c r="E248" i="109"/>
  <c r="D248" i="109"/>
  <c r="E247" i="109"/>
  <c r="D247" i="109"/>
  <c r="E244" i="109"/>
  <c r="D244" i="109"/>
  <c r="E243" i="109"/>
  <c r="D243" i="109"/>
  <c r="E242" i="109"/>
  <c r="D242" i="109"/>
  <c r="E240" i="109"/>
  <c r="D240" i="109"/>
  <c r="E236" i="109"/>
  <c r="D236" i="109"/>
  <c r="E235" i="109"/>
  <c r="D235" i="109"/>
  <c r="F234" i="109"/>
  <c r="G234" i="109" s="1"/>
  <c r="F233" i="109"/>
  <c r="G233" i="109" s="1"/>
  <c r="F232" i="109"/>
  <c r="G232" i="109" s="1"/>
  <c r="E230" i="109"/>
  <c r="D230" i="109"/>
  <c r="E229" i="109"/>
  <c r="D229" i="109"/>
  <c r="E228" i="109"/>
  <c r="D228" i="109"/>
  <c r="E227" i="109"/>
  <c r="D227" i="109"/>
  <c r="E221" i="109"/>
  <c r="D221" i="109"/>
  <c r="E220" i="109"/>
  <c r="D220" i="109"/>
  <c r="E219" i="109"/>
  <c r="D219" i="109"/>
  <c r="E218" i="109"/>
  <c r="D218" i="109"/>
  <c r="E213" i="109"/>
  <c r="D213" i="109"/>
  <c r="E211" i="109"/>
  <c r="D211" i="109"/>
  <c r="E210" i="109"/>
  <c r="D210" i="109"/>
  <c r="E209" i="109"/>
  <c r="D209" i="109"/>
  <c r="F203" i="109"/>
  <c r="G203" i="109" s="1"/>
  <c r="F202" i="109"/>
  <c r="G202" i="109" s="1"/>
  <c r="E198" i="109"/>
  <c r="D198" i="109"/>
  <c r="E192" i="109"/>
  <c r="D192" i="109"/>
  <c r="E191" i="109"/>
  <c r="D191" i="109"/>
  <c r="E189" i="109"/>
  <c r="D189" i="109"/>
  <c r="E188" i="109"/>
  <c r="D188" i="109"/>
  <c r="E187" i="109"/>
  <c r="D187" i="109"/>
  <c r="E186" i="109"/>
  <c r="D186" i="109"/>
  <c r="E184" i="109"/>
  <c r="D184" i="109"/>
  <c r="E182" i="109"/>
  <c r="D182" i="109"/>
  <c r="E180" i="109"/>
  <c r="D180" i="109"/>
  <c r="E177" i="109"/>
  <c r="D177" i="109"/>
  <c r="E176" i="109"/>
  <c r="D176" i="109"/>
  <c r="E175" i="109"/>
  <c r="D175" i="109"/>
  <c r="E174" i="109"/>
  <c r="D174" i="109"/>
  <c r="E173" i="109"/>
  <c r="D173" i="109"/>
  <c r="E170" i="109"/>
  <c r="D170" i="109"/>
  <c r="E169" i="109"/>
  <c r="D169" i="109"/>
  <c r="E168" i="109"/>
  <c r="D168" i="109"/>
  <c r="E166" i="109"/>
  <c r="D166" i="109"/>
  <c r="E162" i="109"/>
  <c r="D162" i="109"/>
  <c r="E161" i="109"/>
  <c r="D161" i="109"/>
  <c r="F160" i="109"/>
  <c r="G160" i="109" s="1"/>
  <c r="F159" i="109"/>
  <c r="G159" i="109" s="1"/>
  <c r="F158" i="109"/>
  <c r="G158" i="109" s="1"/>
  <c r="E156" i="109"/>
  <c r="D156" i="109"/>
  <c r="E155" i="109"/>
  <c r="D155" i="109"/>
  <c r="E154" i="109"/>
  <c r="D154" i="109"/>
  <c r="E153" i="109"/>
  <c r="D153" i="109"/>
  <c r="E147" i="109"/>
  <c r="D147" i="109"/>
  <c r="E146" i="109"/>
  <c r="D146" i="109"/>
  <c r="E145" i="109"/>
  <c r="D145" i="109"/>
  <c r="E144" i="109"/>
  <c r="D144" i="109"/>
  <c r="E139" i="109"/>
  <c r="D139" i="109"/>
  <c r="E137" i="109"/>
  <c r="D137" i="109"/>
  <c r="E136" i="109"/>
  <c r="D136" i="109"/>
  <c r="E135" i="109"/>
  <c r="D135" i="109"/>
  <c r="F129" i="109"/>
  <c r="G129" i="109" s="1"/>
  <c r="F128" i="109"/>
  <c r="G128" i="109" s="1"/>
  <c r="E124" i="109"/>
  <c r="D124" i="109"/>
  <c r="E118" i="109"/>
  <c r="D118" i="109"/>
  <c r="E117" i="109"/>
  <c r="D117" i="109"/>
  <c r="E115" i="109"/>
  <c r="D115" i="109"/>
  <c r="E114" i="109"/>
  <c r="D114" i="109"/>
  <c r="E113" i="109"/>
  <c r="D113" i="109"/>
  <c r="E112" i="109"/>
  <c r="D112" i="109"/>
  <c r="E110" i="109"/>
  <c r="D110" i="109"/>
  <c r="E108" i="109"/>
  <c r="D108" i="109"/>
  <c r="E106" i="109"/>
  <c r="D106" i="109"/>
  <c r="E103" i="109"/>
  <c r="D103" i="109"/>
  <c r="E102" i="109"/>
  <c r="D102" i="109"/>
  <c r="E101" i="109"/>
  <c r="D101" i="109"/>
  <c r="E100" i="109"/>
  <c r="D100" i="109"/>
  <c r="E99" i="109"/>
  <c r="D99" i="109"/>
  <c r="E96" i="109"/>
  <c r="D96" i="109"/>
  <c r="E95" i="109"/>
  <c r="D95" i="109"/>
  <c r="E94" i="109"/>
  <c r="D94" i="109"/>
  <c r="E92" i="109"/>
  <c r="D92" i="109"/>
  <c r="E88" i="109"/>
  <c r="D88" i="109"/>
  <c r="E87" i="109"/>
  <c r="D87" i="109"/>
  <c r="F86" i="109"/>
  <c r="G86" i="109" s="1"/>
  <c r="F85" i="109"/>
  <c r="G85" i="109" s="1"/>
  <c r="F84" i="109"/>
  <c r="G84" i="109" s="1"/>
  <c r="E82" i="109"/>
  <c r="D82" i="109"/>
  <c r="E81" i="109"/>
  <c r="D81" i="109"/>
  <c r="E80" i="109"/>
  <c r="D80" i="109"/>
  <c r="E79" i="109"/>
  <c r="D79" i="109"/>
  <c r="E72" i="109"/>
  <c r="D72" i="109"/>
  <c r="E71" i="109"/>
  <c r="D71" i="109"/>
  <c r="E70" i="109"/>
  <c r="D70" i="109"/>
  <c r="E69" i="109"/>
  <c r="D69" i="109"/>
  <c r="E64" i="109"/>
  <c r="D64" i="109"/>
  <c r="E62" i="109"/>
  <c r="D62" i="109"/>
  <c r="E61" i="109"/>
  <c r="D61" i="109"/>
  <c r="E60" i="109"/>
  <c r="D60" i="109"/>
  <c r="E49" i="109"/>
  <c r="D49" i="109"/>
  <c r="E43" i="109"/>
  <c r="D43" i="109"/>
  <c r="E42" i="109"/>
  <c r="D42" i="109"/>
  <c r="E40" i="109"/>
  <c r="D40" i="109"/>
  <c r="E39" i="109"/>
  <c r="D39" i="109"/>
  <c r="E38" i="109"/>
  <c r="D38" i="109"/>
  <c r="E37" i="109"/>
  <c r="D37" i="109"/>
  <c r="E35" i="109"/>
  <c r="D35" i="109"/>
  <c r="E33" i="109"/>
  <c r="D33" i="109"/>
  <c r="E31" i="109"/>
  <c r="D31" i="109"/>
  <c r="E28" i="109"/>
  <c r="D28" i="109"/>
  <c r="E27" i="109"/>
  <c r="D27" i="109"/>
  <c r="E26" i="109"/>
  <c r="D26" i="109"/>
  <c r="E25" i="109"/>
  <c r="D25" i="109"/>
  <c r="E24" i="109"/>
  <c r="D24" i="109"/>
  <c r="E21" i="109"/>
  <c r="D21" i="109"/>
  <c r="E20" i="109"/>
  <c r="D20" i="109"/>
  <c r="E19" i="109"/>
  <c r="D19" i="109"/>
  <c r="E17" i="109"/>
  <c r="D17" i="109"/>
  <c r="E13" i="109"/>
  <c r="D13" i="109"/>
  <c r="E12" i="109"/>
  <c r="D12" i="109"/>
  <c r="E7" i="109"/>
  <c r="D7" i="109"/>
  <c r="E6" i="109"/>
  <c r="D6" i="109"/>
  <c r="E5" i="109"/>
  <c r="D5" i="109"/>
  <c r="E4" i="109"/>
  <c r="D4" i="109"/>
  <c r="E1300" i="109"/>
  <c r="D1300" i="109"/>
  <c r="E1299" i="109"/>
  <c r="D1299" i="109"/>
  <c r="F1299" i="109" s="1"/>
  <c r="G1299" i="109" s="1"/>
  <c r="F1267" i="109"/>
  <c r="G1267" i="109" s="1"/>
  <c r="F1266" i="109"/>
  <c r="G1266" i="109" s="1"/>
  <c r="F1265" i="109"/>
  <c r="G1265" i="109" s="1"/>
  <c r="F1263" i="109"/>
  <c r="G1263" i="109" s="1"/>
  <c r="E1257" i="109"/>
  <c r="D1257" i="109"/>
  <c r="E1256" i="109"/>
  <c r="D1256" i="109"/>
  <c r="F1256" i="109" s="1"/>
  <c r="G1256" i="109" s="1"/>
  <c r="E1255" i="109"/>
  <c r="D1255" i="109"/>
  <c r="F54" i="109"/>
  <c r="G54" i="109" s="1"/>
  <c r="G53" i="109"/>
  <c r="F53" i="109"/>
  <c r="F11" i="109"/>
  <c r="G11" i="109" s="1"/>
  <c r="F10" i="109"/>
  <c r="G10" i="109" s="1"/>
  <c r="F9" i="109"/>
  <c r="G9" i="109" s="1"/>
  <c r="E1245" i="108"/>
  <c r="D1245" i="108"/>
  <c r="E1244" i="108"/>
  <c r="D1244" i="108"/>
  <c r="E1243" i="108"/>
  <c r="D1243" i="108"/>
  <c r="E1242" i="108"/>
  <c r="D1242" i="108"/>
  <c r="E1237" i="108"/>
  <c r="D1237" i="108"/>
  <c r="E1235" i="108"/>
  <c r="D1235" i="108"/>
  <c r="E1234" i="108"/>
  <c r="D1234" i="108"/>
  <c r="E1233" i="108"/>
  <c r="D1233" i="108"/>
  <c r="F1227" i="108"/>
  <c r="G1227" i="108" s="1"/>
  <c r="F1226" i="108"/>
  <c r="G1226" i="108" s="1"/>
  <c r="E1222" i="108"/>
  <c r="D1222" i="108"/>
  <c r="E1186" i="108"/>
  <c r="D1186" i="108"/>
  <c r="G1184" i="108"/>
  <c r="G1183" i="108"/>
  <c r="G1182" i="108"/>
  <c r="E1171" i="108"/>
  <c r="D1171" i="108"/>
  <c r="E1170" i="108"/>
  <c r="D1170" i="108"/>
  <c r="E1169" i="108"/>
  <c r="D1169" i="108"/>
  <c r="E1168" i="108"/>
  <c r="D1168" i="108"/>
  <c r="E1163" i="108"/>
  <c r="D1163" i="108"/>
  <c r="E1161" i="108"/>
  <c r="D1161" i="108"/>
  <c r="E1160" i="108"/>
  <c r="D1160" i="108"/>
  <c r="E1159" i="108"/>
  <c r="D1159" i="108"/>
  <c r="F1153" i="108"/>
  <c r="G1153" i="108" s="1"/>
  <c r="F1152" i="108"/>
  <c r="G1152" i="108" s="1"/>
  <c r="E1148" i="108"/>
  <c r="D1148" i="108"/>
  <c r="E1112" i="108"/>
  <c r="D1112" i="108"/>
  <c r="G1110" i="108"/>
  <c r="G1109" i="108"/>
  <c r="G1108" i="108"/>
  <c r="E1098" i="108"/>
  <c r="D1098" i="108"/>
  <c r="E1097" i="108"/>
  <c r="D1097" i="108"/>
  <c r="E1096" i="108"/>
  <c r="D1096" i="108"/>
  <c r="E1095" i="108"/>
  <c r="D1095" i="108"/>
  <c r="E1090" i="108"/>
  <c r="D1090" i="108"/>
  <c r="E1088" i="108"/>
  <c r="D1088" i="108"/>
  <c r="E1087" i="108"/>
  <c r="D1087" i="108"/>
  <c r="E1086" i="108"/>
  <c r="D1086" i="108"/>
  <c r="F1080" i="108"/>
  <c r="G1080" i="108" s="1"/>
  <c r="F1079" i="108"/>
  <c r="G1079" i="108" s="1"/>
  <c r="E1075" i="108"/>
  <c r="D1075" i="108"/>
  <c r="E1039" i="108"/>
  <c r="D1039" i="108"/>
  <c r="G1037" i="108"/>
  <c r="G1036" i="108"/>
  <c r="G1035" i="108"/>
  <c r="E1025" i="108"/>
  <c r="D1025" i="108"/>
  <c r="E1024" i="108"/>
  <c r="D1024" i="108"/>
  <c r="E1023" i="108"/>
  <c r="D1023" i="108"/>
  <c r="E1022" i="108"/>
  <c r="D1022" i="108"/>
  <c r="E1017" i="108"/>
  <c r="D1017" i="108"/>
  <c r="E1015" i="108"/>
  <c r="D1015" i="108"/>
  <c r="E1014" i="108"/>
  <c r="D1014" i="108"/>
  <c r="E1013" i="108"/>
  <c r="D1013" i="108"/>
  <c r="F1007" i="108"/>
  <c r="G1007" i="108" s="1"/>
  <c r="F1006" i="108"/>
  <c r="G1006" i="108" s="1"/>
  <c r="E1002" i="108"/>
  <c r="D1002" i="108"/>
  <c r="E966" i="108"/>
  <c r="D966" i="108"/>
  <c r="G964" i="108"/>
  <c r="G963" i="108"/>
  <c r="G962" i="108"/>
  <c r="E952" i="108"/>
  <c r="D952" i="108"/>
  <c r="E951" i="108"/>
  <c r="D951" i="108"/>
  <c r="E950" i="108"/>
  <c r="D950" i="108"/>
  <c r="E949" i="108"/>
  <c r="D949" i="108"/>
  <c r="E944" i="108"/>
  <c r="D944" i="108"/>
  <c r="E942" i="108"/>
  <c r="D942" i="108"/>
  <c r="E941" i="108"/>
  <c r="D941" i="108"/>
  <c r="E940" i="108"/>
  <c r="D940" i="108"/>
  <c r="F934" i="108"/>
  <c r="G934" i="108" s="1"/>
  <c r="F933" i="108"/>
  <c r="G933" i="108" s="1"/>
  <c r="E929" i="108"/>
  <c r="D929" i="108"/>
  <c r="E893" i="108"/>
  <c r="D893" i="108"/>
  <c r="G891" i="108"/>
  <c r="G890" i="108"/>
  <c r="G889" i="108"/>
  <c r="E879" i="108"/>
  <c r="D879" i="108"/>
  <c r="E878" i="108"/>
  <c r="D878" i="108"/>
  <c r="E877" i="108"/>
  <c r="D877" i="108"/>
  <c r="E876" i="108"/>
  <c r="D876" i="108"/>
  <c r="E871" i="108"/>
  <c r="D871" i="108"/>
  <c r="E869" i="108"/>
  <c r="D869" i="108"/>
  <c r="E868" i="108"/>
  <c r="D868" i="108"/>
  <c r="E867" i="108"/>
  <c r="D867" i="108"/>
  <c r="F861" i="108"/>
  <c r="G861" i="108" s="1"/>
  <c r="F860" i="108"/>
  <c r="G860" i="108" s="1"/>
  <c r="E856" i="108"/>
  <c r="D856" i="108"/>
  <c r="E820" i="108"/>
  <c r="D820" i="108"/>
  <c r="G818" i="108"/>
  <c r="G817" i="108"/>
  <c r="G816" i="108"/>
  <c r="E806" i="108"/>
  <c r="D806" i="108"/>
  <c r="E805" i="108"/>
  <c r="D805" i="108"/>
  <c r="E804" i="108"/>
  <c r="D804" i="108"/>
  <c r="E803" i="108"/>
  <c r="D803" i="108"/>
  <c r="E798" i="108"/>
  <c r="D798" i="108"/>
  <c r="E796" i="108"/>
  <c r="D796" i="108"/>
  <c r="E795" i="108"/>
  <c r="D795" i="108"/>
  <c r="E794" i="108"/>
  <c r="D794" i="108"/>
  <c r="F788" i="108"/>
  <c r="G788" i="108" s="1"/>
  <c r="F787" i="108"/>
  <c r="G787" i="108" s="1"/>
  <c r="E783" i="108"/>
  <c r="D783" i="108"/>
  <c r="E747" i="108"/>
  <c r="D747" i="108"/>
  <c r="G745" i="108"/>
  <c r="G744" i="108"/>
  <c r="G743" i="108"/>
  <c r="E733" i="108"/>
  <c r="D733" i="108"/>
  <c r="E732" i="108"/>
  <c r="D732" i="108"/>
  <c r="E731" i="108"/>
  <c r="D731" i="108"/>
  <c r="E730" i="108"/>
  <c r="D730" i="108"/>
  <c r="E725" i="108"/>
  <c r="D725" i="108"/>
  <c r="E723" i="108"/>
  <c r="D723" i="108"/>
  <c r="E722" i="108"/>
  <c r="D722" i="108"/>
  <c r="E721" i="108"/>
  <c r="D721" i="108"/>
  <c r="F715" i="108"/>
  <c r="G715" i="108" s="1"/>
  <c r="F714" i="108"/>
  <c r="G714" i="108" s="1"/>
  <c r="E710" i="108"/>
  <c r="D710" i="108"/>
  <c r="E674" i="108"/>
  <c r="D674" i="108"/>
  <c r="G672" i="108"/>
  <c r="G671" i="108"/>
  <c r="G670" i="108"/>
  <c r="E660" i="108"/>
  <c r="D660" i="108"/>
  <c r="E659" i="108"/>
  <c r="D659" i="108"/>
  <c r="E658" i="108"/>
  <c r="D658" i="108"/>
  <c r="E657" i="108"/>
  <c r="D657" i="108"/>
  <c r="E652" i="108"/>
  <c r="D652" i="108"/>
  <c r="E650" i="108"/>
  <c r="D650" i="108"/>
  <c r="E649" i="108"/>
  <c r="D649" i="108"/>
  <c r="E648" i="108"/>
  <c r="D648" i="108"/>
  <c r="F642" i="108"/>
  <c r="G642" i="108" s="1"/>
  <c r="F641" i="108"/>
  <c r="G641" i="108" s="1"/>
  <c r="E637" i="108"/>
  <c r="D637" i="108"/>
  <c r="E601" i="108"/>
  <c r="D601" i="108"/>
  <c r="G599" i="108"/>
  <c r="G598" i="108"/>
  <c r="G597" i="108"/>
  <c r="E587" i="108"/>
  <c r="D587" i="108"/>
  <c r="E586" i="108"/>
  <c r="D586" i="108"/>
  <c r="E585" i="108"/>
  <c r="D585" i="108"/>
  <c r="E584" i="108"/>
  <c r="D584" i="108"/>
  <c r="E579" i="108"/>
  <c r="D579" i="108"/>
  <c r="E577" i="108"/>
  <c r="D577" i="108"/>
  <c r="E576" i="108"/>
  <c r="D576" i="108"/>
  <c r="E575" i="108"/>
  <c r="D575" i="108"/>
  <c r="F569" i="108"/>
  <c r="G569" i="108" s="1"/>
  <c r="F568" i="108"/>
  <c r="G568" i="108" s="1"/>
  <c r="E564" i="108"/>
  <c r="D564" i="108"/>
  <c r="E528" i="108"/>
  <c r="D528" i="108"/>
  <c r="G526" i="108"/>
  <c r="G525" i="108"/>
  <c r="G524" i="108"/>
  <c r="E514" i="108"/>
  <c r="D514" i="108"/>
  <c r="E513" i="108"/>
  <c r="D513" i="108"/>
  <c r="E512" i="108"/>
  <c r="D512" i="108"/>
  <c r="E511" i="108"/>
  <c r="D511" i="108"/>
  <c r="E506" i="108"/>
  <c r="D506" i="108"/>
  <c r="E504" i="108"/>
  <c r="D504" i="108"/>
  <c r="E503" i="108"/>
  <c r="D503" i="108"/>
  <c r="E502" i="108"/>
  <c r="D502" i="108"/>
  <c r="F496" i="108"/>
  <c r="G496" i="108" s="1"/>
  <c r="F495" i="108"/>
  <c r="G495" i="108" s="1"/>
  <c r="E491" i="108"/>
  <c r="D491" i="108"/>
  <c r="E455" i="108"/>
  <c r="D455" i="108"/>
  <c r="G453" i="108"/>
  <c r="G452" i="108"/>
  <c r="G451" i="108"/>
  <c r="E441" i="108"/>
  <c r="D441" i="108"/>
  <c r="E440" i="108"/>
  <c r="D440" i="108"/>
  <c r="E439" i="108"/>
  <c r="D439" i="108"/>
  <c r="E438" i="108"/>
  <c r="D438" i="108"/>
  <c r="E433" i="108"/>
  <c r="D433" i="108"/>
  <c r="E431" i="108"/>
  <c r="D431" i="108"/>
  <c r="E430" i="108"/>
  <c r="D430" i="108"/>
  <c r="E429" i="108"/>
  <c r="D429" i="108"/>
  <c r="F423" i="108"/>
  <c r="G423" i="108" s="1"/>
  <c r="F422" i="108"/>
  <c r="G422" i="108" s="1"/>
  <c r="E418" i="108"/>
  <c r="D418" i="108"/>
  <c r="E382" i="108"/>
  <c r="D382" i="108"/>
  <c r="G380" i="108"/>
  <c r="G379" i="108"/>
  <c r="G378" i="108"/>
  <c r="E368" i="108"/>
  <c r="D368" i="108"/>
  <c r="E367" i="108"/>
  <c r="D367" i="108"/>
  <c r="E366" i="108"/>
  <c r="D366" i="108"/>
  <c r="E365" i="108"/>
  <c r="D365" i="108"/>
  <c r="E360" i="108"/>
  <c r="D360" i="108"/>
  <c r="E358" i="108"/>
  <c r="D358" i="108"/>
  <c r="E357" i="108"/>
  <c r="D357" i="108"/>
  <c r="E356" i="108"/>
  <c r="D356" i="108"/>
  <c r="F350" i="108"/>
  <c r="G350" i="108" s="1"/>
  <c r="F349" i="108"/>
  <c r="G349" i="108" s="1"/>
  <c r="E345" i="108"/>
  <c r="D345" i="108"/>
  <c r="E309" i="108"/>
  <c r="D309" i="108"/>
  <c r="G307" i="108"/>
  <c r="G306" i="108"/>
  <c r="G305" i="108"/>
  <c r="E295" i="108"/>
  <c r="D295" i="108"/>
  <c r="E294" i="108"/>
  <c r="D294" i="108"/>
  <c r="E293" i="108"/>
  <c r="D293" i="108"/>
  <c r="E292" i="108"/>
  <c r="D292" i="108"/>
  <c r="E287" i="108"/>
  <c r="D287" i="108"/>
  <c r="E285" i="108"/>
  <c r="D285" i="108"/>
  <c r="E284" i="108"/>
  <c r="D284" i="108"/>
  <c r="E283" i="108"/>
  <c r="D283" i="108"/>
  <c r="F277" i="108"/>
  <c r="G277" i="108" s="1"/>
  <c r="F276" i="108"/>
  <c r="G276" i="108" s="1"/>
  <c r="E272" i="108"/>
  <c r="D272" i="108"/>
  <c r="E236" i="108"/>
  <c r="D236" i="108"/>
  <c r="G234" i="108"/>
  <c r="G233" i="108"/>
  <c r="G232" i="108"/>
  <c r="E221" i="108"/>
  <c r="D221" i="108"/>
  <c r="E220" i="108"/>
  <c r="D220" i="108"/>
  <c r="E219" i="108"/>
  <c r="D219" i="108"/>
  <c r="E218" i="108"/>
  <c r="D218" i="108"/>
  <c r="E213" i="108"/>
  <c r="D213" i="108"/>
  <c r="E211" i="108"/>
  <c r="D211" i="108"/>
  <c r="E210" i="108"/>
  <c r="D210" i="108"/>
  <c r="E209" i="108"/>
  <c r="D209" i="108"/>
  <c r="F203" i="108"/>
  <c r="G203" i="108" s="1"/>
  <c r="F202" i="108"/>
  <c r="G202" i="108" s="1"/>
  <c r="E198" i="108"/>
  <c r="D198" i="108"/>
  <c r="E162" i="108"/>
  <c r="D162" i="108"/>
  <c r="G160" i="108"/>
  <c r="G159" i="108"/>
  <c r="G158" i="108"/>
  <c r="E147" i="108"/>
  <c r="D147" i="108"/>
  <c r="E146" i="108"/>
  <c r="D146" i="108"/>
  <c r="E145" i="108"/>
  <c r="D145" i="108"/>
  <c r="E144" i="108"/>
  <c r="D144" i="108"/>
  <c r="E139" i="108"/>
  <c r="D139" i="108"/>
  <c r="E137" i="108"/>
  <c r="D137" i="108"/>
  <c r="E136" i="108"/>
  <c r="D136" i="108"/>
  <c r="E135" i="108"/>
  <c r="D135" i="108"/>
  <c r="F129" i="108"/>
  <c r="G129" i="108" s="1"/>
  <c r="F128" i="108"/>
  <c r="G128" i="108" s="1"/>
  <c r="E124" i="108"/>
  <c r="D124" i="108"/>
  <c r="E88" i="108"/>
  <c r="D88" i="108"/>
  <c r="G86" i="108"/>
  <c r="G85" i="108"/>
  <c r="G84" i="108"/>
  <c r="E13" i="108"/>
  <c r="D13" i="108"/>
  <c r="E72" i="108"/>
  <c r="D72" i="108"/>
  <c r="E71" i="108"/>
  <c r="D71" i="108"/>
  <c r="E70" i="108"/>
  <c r="D70" i="108"/>
  <c r="E69" i="108"/>
  <c r="D69" i="108"/>
  <c r="E64" i="108"/>
  <c r="D64" i="108"/>
  <c r="E62" i="108"/>
  <c r="D62" i="108"/>
  <c r="E61" i="108"/>
  <c r="D61" i="108"/>
  <c r="E60" i="108"/>
  <c r="D60" i="108"/>
  <c r="E49" i="108"/>
  <c r="D49" i="108"/>
  <c r="E1300" i="108"/>
  <c r="D1300" i="108"/>
  <c r="E1299" i="108"/>
  <c r="D1299" i="108"/>
  <c r="F1299" i="108" s="1"/>
  <c r="G1299" i="108" s="1"/>
  <c r="F1267" i="108"/>
  <c r="G1267" i="108" s="1"/>
  <c r="F1266" i="108"/>
  <c r="G1266" i="108" s="1"/>
  <c r="F1265" i="108"/>
  <c r="G1265" i="108" s="1"/>
  <c r="F1263" i="108"/>
  <c r="G1263" i="108" s="1"/>
  <c r="E1257" i="108"/>
  <c r="D1257" i="108"/>
  <c r="E1256" i="108"/>
  <c r="D1256" i="108"/>
  <c r="F1256" i="108" s="1"/>
  <c r="G1256" i="108" s="1"/>
  <c r="E1255" i="108"/>
  <c r="D1255" i="108"/>
  <c r="F54" i="108"/>
  <c r="G54" i="108" s="1"/>
  <c r="F53" i="108"/>
  <c r="G53" i="108" s="1"/>
  <c r="G11" i="108"/>
  <c r="G10" i="108"/>
  <c r="G9" i="108"/>
  <c r="E1245" i="106"/>
  <c r="D1245" i="106"/>
  <c r="E1244" i="106"/>
  <c r="D1244" i="106"/>
  <c r="E1243" i="106"/>
  <c r="D1243" i="106"/>
  <c r="E1242" i="106"/>
  <c r="D1242" i="106"/>
  <c r="E1237" i="106"/>
  <c r="D1237" i="106"/>
  <c r="E1235" i="106"/>
  <c r="D1235" i="106"/>
  <c r="E1234" i="106"/>
  <c r="D1234" i="106"/>
  <c r="E1233" i="106"/>
  <c r="D1233" i="106"/>
  <c r="F1227" i="106"/>
  <c r="G1227" i="106" s="1"/>
  <c r="F1226" i="106"/>
  <c r="G1226" i="106" s="1"/>
  <c r="E1222" i="106"/>
  <c r="D1222" i="106"/>
  <c r="E1194" i="106"/>
  <c r="E1194" i="108" s="1"/>
  <c r="D1194" i="106"/>
  <c r="E1193" i="106"/>
  <c r="E1193" i="108" s="1"/>
  <c r="D1193" i="106"/>
  <c r="E1192" i="106"/>
  <c r="E1192" i="108" s="1"/>
  <c r="D1192" i="106"/>
  <c r="E1191" i="106"/>
  <c r="D1191" i="106"/>
  <c r="F1186" i="106"/>
  <c r="G1186" i="106" s="1"/>
  <c r="E1184" i="106"/>
  <c r="D1184" i="106"/>
  <c r="E1183" i="106"/>
  <c r="D1183" i="106"/>
  <c r="E1182" i="106"/>
  <c r="D1182" i="106"/>
  <c r="E1181" i="106"/>
  <c r="D1181" i="106"/>
  <c r="E1171" i="106"/>
  <c r="D1171" i="106"/>
  <c r="E1170" i="106"/>
  <c r="D1170" i="106"/>
  <c r="E1169" i="106"/>
  <c r="D1169" i="106"/>
  <c r="E1168" i="106"/>
  <c r="D1168" i="106"/>
  <c r="E1163" i="106"/>
  <c r="D1163" i="106"/>
  <c r="E1161" i="106"/>
  <c r="D1161" i="106"/>
  <c r="E1160" i="106"/>
  <c r="D1160" i="106"/>
  <c r="E1159" i="106"/>
  <c r="D1159" i="106"/>
  <c r="F1153" i="106"/>
  <c r="G1153" i="106" s="1"/>
  <c r="F1152" i="106"/>
  <c r="G1152" i="106" s="1"/>
  <c r="E1148" i="106"/>
  <c r="D1148" i="106"/>
  <c r="E1120" i="106"/>
  <c r="E1120" i="108" s="1"/>
  <c r="D1120" i="106"/>
  <c r="D1120" i="108" s="1"/>
  <c r="E1119" i="106"/>
  <c r="E1119" i="108" s="1"/>
  <c r="D1119" i="106"/>
  <c r="D1119" i="108" s="1"/>
  <c r="E1118" i="106"/>
  <c r="E1118" i="108" s="1"/>
  <c r="D1118" i="106"/>
  <c r="D1118" i="108" s="1"/>
  <c r="E1117" i="106"/>
  <c r="D1117" i="106"/>
  <c r="F1112" i="106"/>
  <c r="G1112" i="106" s="1"/>
  <c r="E1110" i="106"/>
  <c r="D1110" i="106"/>
  <c r="E1109" i="106"/>
  <c r="D1109" i="106"/>
  <c r="E1108" i="106"/>
  <c r="D1108" i="106"/>
  <c r="E1107" i="106"/>
  <c r="D1107" i="106"/>
  <c r="E1098" i="106"/>
  <c r="D1098" i="106"/>
  <c r="E1097" i="106"/>
  <c r="D1097" i="106"/>
  <c r="E1096" i="106"/>
  <c r="D1096" i="106"/>
  <c r="E1095" i="106"/>
  <c r="D1095" i="106"/>
  <c r="E1090" i="106"/>
  <c r="D1090" i="106"/>
  <c r="E1088" i="106"/>
  <c r="D1088" i="106"/>
  <c r="E1087" i="106"/>
  <c r="D1087" i="106"/>
  <c r="E1086" i="106"/>
  <c r="D1086" i="106"/>
  <c r="F1080" i="106"/>
  <c r="G1080" i="106" s="1"/>
  <c r="F1079" i="106"/>
  <c r="G1079" i="106" s="1"/>
  <c r="E1075" i="106"/>
  <c r="D1075" i="106"/>
  <c r="E1047" i="106"/>
  <c r="E1047" i="108" s="1"/>
  <c r="D1047" i="106"/>
  <c r="E1046" i="106"/>
  <c r="E1046" i="108" s="1"/>
  <c r="D1046" i="106"/>
  <c r="E1045" i="106"/>
  <c r="E1045" i="108" s="1"/>
  <c r="D1045" i="106"/>
  <c r="E1044" i="106"/>
  <c r="D1044" i="106"/>
  <c r="F1039" i="106"/>
  <c r="G1039" i="106" s="1"/>
  <c r="E1037" i="106"/>
  <c r="D1037" i="106"/>
  <c r="E1036" i="106"/>
  <c r="D1036" i="106"/>
  <c r="E1035" i="106"/>
  <c r="D1035" i="106"/>
  <c r="E1034" i="106"/>
  <c r="D1034" i="106"/>
  <c r="E1025" i="106"/>
  <c r="D1025" i="106"/>
  <c r="E1024" i="106"/>
  <c r="D1024" i="106"/>
  <c r="E1023" i="106"/>
  <c r="D1023" i="106"/>
  <c r="E1022" i="106"/>
  <c r="D1022" i="106"/>
  <c r="E1017" i="106"/>
  <c r="D1017" i="106"/>
  <c r="E1015" i="106"/>
  <c r="D1015" i="106"/>
  <c r="E1014" i="106"/>
  <c r="D1014" i="106"/>
  <c r="E1013" i="106"/>
  <c r="D1013" i="106"/>
  <c r="F1007" i="106"/>
  <c r="G1007" i="106" s="1"/>
  <c r="F1006" i="106"/>
  <c r="G1006" i="106" s="1"/>
  <c r="E1002" i="106"/>
  <c r="D1002" i="106"/>
  <c r="E974" i="106"/>
  <c r="E974" i="108" s="1"/>
  <c r="D974" i="106"/>
  <c r="E973" i="106"/>
  <c r="E973" i="108" s="1"/>
  <c r="D973" i="106"/>
  <c r="E972" i="106"/>
  <c r="E972" i="108" s="1"/>
  <c r="D972" i="106"/>
  <c r="E971" i="106"/>
  <c r="D971" i="106"/>
  <c r="F966" i="106"/>
  <c r="G966" i="106" s="1"/>
  <c r="E964" i="106"/>
  <c r="D964" i="106"/>
  <c r="E963" i="106"/>
  <c r="D963" i="106"/>
  <c r="E962" i="106"/>
  <c r="D962" i="106"/>
  <c r="E961" i="106"/>
  <c r="D961" i="106"/>
  <c r="E952" i="106"/>
  <c r="D952" i="106"/>
  <c r="E951" i="106"/>
  <c r="D951" i="106"/>
  <c r="E950" i="106"/>
  <c r="D950" i="106"/>
  <c r="E949" i="106"/>
  <c r="D949" i="106"/>
  <c r="E944" i="106"/>
  <c r="D944" i="106"/>
  <c r="E942" i="106"/>
  <c r="D942" i="106"/>
  <c r="E941" i="106"/>
  <c r="D941" i="106"/>
  <c r="E940" i="106"/>
  <c r="D940" i="106"/>
  <c r="F934" i="106"/>
  <c r="G934" i="106" s="1"/>
  <c r="F933" i="106"/>
  <c r="G933" i="106" s="1"/>
  <c r="E929" i="106"/>
  <c r="D929" i="106"/>
  <c r="E901" i="106"/>
  <c r="E901" i="108" s="1"/>
  <c r="D901" i="106"/>
  <c r="D901" i="108" s="1"/>
  <c r="E900" i="106"/>
  <c r="E900" i="108" s="1"/>
  <c r="D900" i="106"/>
  <c r="D900" i="108" s="1"/>
  <c r="E899" i="106"/>
  <c r="E899" i="108" s="1"/>
  <c r="D899" i="106"/>
  <c r="D899" i="108" s="1"/>
  <c r="E898" i="106"/>
  <c r="D898" i="106"/>
  <c r="F893" i="106"/>
  <c r="G893" i="106" s="1"/>
  <c r="E891" i="106"/>
  <c r="D891" i="106"/>
  <c r="E890" i="106"/>
  <c r="D890" i="106"/>
  <c r="E889" i="106"/>
  <c r="D889" i="106"/>
  <c r="E888" i="106"/>
  <c r="D888" i="106"/>
  <c r="E879" i="106"/>
  <c r="D879" i="106"/>
  <c r="E878" i="106"/>
  <c r="D878" i="106"/>
  <c r="E877" i="106"/>
  <c r="D877" i="106"/>
  <c r="E876" i="106"/>
  <c r="D876" i="106"/>
  <c r="E871" i="106"/>
  <c r="D871" i="106"/>
  <c r="E869" i="106"/>
  <c r="D869" i="106"/>
  <c r="E868" i="106"/>
  <c r="D868" i="106"/>
  <c r="E867" i="106"/>
  <c r="D867" i="106"/>
  <c r="F861" i="106"/>
  <c r="G861" i="106" s="1"/>
  <c r="F860" i="106"/>
  <c r="G860" i="106" s="1"/>
  <c r="E856" i="106"/>
  <c r="D856" i="106"/>
  <c r="E828" i="106"/>
  <c r="E828" i="108" s="1"/>
  <c r="D828" i="106"/>
  <c r="D828" i="108" s="1"/>
  <c r="E827" i="106"/>
  <c r="E827" i="108" s="1"/>
  <c r="D827" i="106"/>
  <c r="D827" i="108" s="1"/>
  <c r="E826" i="106"/>
  <c r="E826" i="108" s="1"/>
  <c r="D826" i="106"/>
  <c r="D826" i="108" s="1"/>
  <c r="E825" i="106"/>
  <c r="D825" i="106"/>
  <c r="F820" i="106"/>
  <c r="G820" i="106" s="1"/>
  <c r="E818" i="106"/>
  <c r="D818" i="106"/>
  <c r="E817" i="106"/>
  <c r="D817" i="106"/>
  <c r="E816" i="106"/>
  <c r="D816" i="106"/>
  <c r="E815" i="106"/>
  <c r="D815" i="106"/>
  <c r="E806" i="106"/>
  <c r="D806" i="106"/>
  <c r="E805" i="106"/>
  <c r="D805" i="106"/>
  <c r="E804" i="106"/>
  <c r="D804" i="106"/>
  <c r="E803" i="106"/>
  <c r="D803" i="106"/>
  <c r="E798" i="106"/>
  <c r="D798" i="106"/>
  <c r="E796" i="106"/>
  <c r="D796" i="106"/>
  <c r="E795" i="106"/>
  <c r="D795" i="106"/>
  <c r="E794" i="106"/>
  <c r="D794" i="106"/>
  <c r="F788" i="106"/>
  <c r="G788" i="106" s="1"/>
  <c r="F787" i="106"/>
  <c r="G787" i="106" s="1"/>
  <c r="E783" i="106"/>
  <c r="D783" i="106"/>
  <c r="E755" i="106"/>
  <c r="E755" i="108" s="1"/>
  <c r="D755" i="106"/>
  <c r="E754" i="106"/>
  <c r="E754" i="108" s="1"/>
  <c r="D754" i="106"/>
  <c r="E753" i="106"/>
  <c r="E753" i="108" s="1"/>
  <c r="D753" i="106"/>
  <c r="E752" i="106"/>
  <c r="D752" i="106"/>
  <c r="F747" i="106"/>
  <c r="G747" i="106" s="1"/>
  <c r="E745" i="106"/>
  <c r="D745" i="106"/>
  <c r="E744" i="106"/>
  <c r="D744" i="106"/>
  <c r="E743" i="106"/>
  <c r="D743" i="106"/>
  <c r="E742" i="106"/>
  <c r="D742" i="106"/>
  <c r="E733" i="106"/>
  <c r="D733" i="106"/>
  <c r="E732" i="106"/>
  <c r="D732" i="106"/>
  <c r="E731" i="106"/>
  <c r="D731" i="106"/>
  <c r="E730" i="106"/>
  <c r="D730" i="106"/>
  <c r="E725" i="106"/>
  <c r="D725" i="106"/>
  <c r="E723" i="106"/>
  <c r="D723" i="106"/>
  <c r="E722" i="106"/>
  <c r="D722" i="106"/>
  <c r="E721" i="106"/>
  <c r="D721" i="106"/>
  <c r="F715" i="106"/>
  <c r="G715" i="106" s="1"/>
  <c r="F714" i="106"/>
  <c r="G714" i="106" s="1"/>
  <c r="E710" i="106"/>
  <c r="D710" i="106"/>
  <c r="E682" i="106"/>
  <c r="E682" i="108" s="1"/>
  <c r="D682" i="106"/>
  <c r="D682" i="108" s="1"/>
  <c r="E681" i="106"/>
  <c r="E681" i="108" s="1"/>
  <c r="D681" i="106"/>
  <c r="D681" i="108" s="1"/>
  <c r="E680" i="106"/>
  <c r="E680" i="108" s="1"/>
  <c r="D680" i="106"/>
  <c r="D680" i="108" s="1"/>
  <c r="E679" i="106"/>
  <c r="D679" i="106"/>
  <c r="F674" i="106"/>
  <c r="G674" i="106" s="1"/>
  <c r="E672" i="106"/>
  <c r="D672" i="106"/>
  <c r="E671" i="106"/>
  <c r="D671" i="106"/>
  <c r="E670" i="106"/>
  <c r="D670" i="106"/>
  <c r="E669" i="106"/>
  <c r="D669" i="106"/>
  <c r="E660" i="106"/>
  <c r="D660" i="106"/>
  <c r="E659" i="106"/>
  <c r="D659" i="106"/>
  <c r="E658" i="106"/>
  <c r="D658" i="106"/>
  <c r="E657" i="106"/>
  <c r="D657" i="106"/>
  <c r="E652" i="106"/>
  <c r="D652" i="106"/>
  <c r="E650" i="106"/>
  <c r="D650" i="106"/>
  <c r="E649" i="106"/>
  <c r="D649" i="106"/>
  <c r="E648" i="106"/>
  <c r="D648" i="106"/>
  <c r="F642" i="106"/>
  <c r="G642" i="106" s="1"/>
  <c r="F641" i="106"/>
  <c r="G641" i="106" s="1"/>
  <c r="E637" i="106"/>
  <c r="D637" i="106"/>
  <c r="E609" i="106"/>
  <c r="E609" i="108" s="1"/>
  <c r="D609" i="106"/>
  <c r="E608" i="106"/>
  <c r="E608" i="108" s="1"/>
  <c r="D608" i="106"/>
  <c r="E607" i="106"/>
  <c r="E607" i="108" s="1"/>
  <c r="D607" i="106"/>
  <c r="E606" i="106"/>
  <c r="D606" i="106"/>
  <c r="F601" i="106"/>
  <c r="G601" i="106" s="1"/>
  <c r="E599" i="106"/>
  <c r="D599" i="106"/>
  <c r="E598" i="106"/>
  <c r="D598" i="106"/>
  <c r="E597" i="106"/>
  <c r="D597" i="106"/>
  <c r="E596" i="106"/>
  <c r="D596" i="106"/>
  <c r="E587" i="106"/>
  <c r="D587" i="106"/>
  <c r="E586" i="106"/>
  <c r="D586" i="106"/>
  <c r="E585" i="106"/>
  <c r="D585" i="106"/>
  <c r="E584" i="106"/>
  <c r="D584" i="106"/>
  <c r="E579" i="106"/>
  <c r="D579" i="106"/>
  <c r="E577" i="106"/>
  <c r="D577" i="106"/>
  <c r="E576" i="106"/>
  <c r="D576" i="106"/>
  <c r="E575" i="106"/>
  <c r="D575" i="106"/>
  <c r="F569" i="106"/>
  <c r="G569" i="106" s="1"/>
  <c r="F568" i="106"/>
  <c r="G568" i="106" s="1"/>
  <c r="E564" i="106"/>
  <c r="D564" i="106"/>
  <c r="E536" i="106"/>
  <c r="E536" i="108" s="1"/>
  <c r="D536" i="106"/>
  <c r="D536" i="108" s="1"/>
  <c r="E535" i="106"/>
  <c r="E535" i="108" s="1"/>
  <c r="D535" i="106"/>
  <c r="D535" i="108" s="1"/>
  <c r="E534" i="106"/>
  <c r="E534" i="108" s="1"/>
  <c r="D534" i="106"/>
  <c r="D534" i="108" s="1"/>
  <c r="E533" i="106"/>
  <c r="D533" i="106"/>
  <c r="F528" i="106"/>
  <c r="G528" i="106" s="1"/>
  <c r="E526" i="106"/>
  <c r="D526" i="106"/>
  <c r="E525" i="106"/>
  <c r="D525" i="106"/>
  <c r="E524" i="106"/>
  <c r="D524" i="106"/>
  <c r="E523" i="106"/>
  <c r="D523" i="106"/>
  <c r="E514" i="106"/>
  <c r="D514" i="106"/>
  <c r="E513" i="106"/>
  <c r="D513" i="106"/>
  <c r="E512" i="106"/>
  <c r="D512" i="106"/>
  <c r="E511" i="106"/>
  <c r="D511" i="106"/>
  <c r="E506" i="106"/>
  <c r="D506" i="106"/>
  <c r="E504" i="106"/>
  <c r="D504" i="106"/>
  <c r="E503" i="106"/>
  <c r="D503" i="106"/>
  <c r="E502" i="106"/>
  <c r="D502" i="106"/>
  <c r="F496" i="106"/>
  <c r="G496" i="106" s="1"/>
  <c r="F495" i="106"/>
  <c r="G495" i="106" s="1"/>
  <c r="E491" i="106"/>
  <c r="D491" i="106"/>
  <c r="E463" i="106"/>
  <c r="E463" i="108" s="1"/>
  <c r="D463" i="106"/>
  <c r="E462" i="106"/>
  <c r="E462" i="108" s="1"/>
  <c r="D462" i="106"/>
  <c r="E461" i="106"/>
  <c r="E461" i="108" s="1"/>
  <c r="D461" i="106"/>
  <c r="E460" i="106"/>
  <c r="D460" i="106"/>
  <c r="F455" i="106"/>
  <c r="G455" i="106" s="1"/>
  <c r="E453" i="106"/>
  <c r="D453" i="106"/>
  <c r="E452" i="106"/>
  <c r="D452" i="106"/>
  <c r="E451" i="106"/>
  <c r="D451" i="106"/>
  <c r="E450" i="106"/>
  <c r="D450" i="106"/>
  <c r="E441" i="106"/>
  <c r="D441" i="106"/>
  <c r="E440" i="106"/>
  <c r="D440" i="106"/>
  <c r="E439" i="106"/>
  <c r="D439" i="106"/>
  <c r="E438" i="106"/>
  <c r="D438" i="106"/>
  <c r="E433" i="106"/>
  <c r="D433" i="106"/>
  <c r="E431" i="106"/>
  <c r="D431" i="106"/>
  <c r="E430" i="106"/>
  <c r="D430" i="106"/>
  <c r="E429" i="106"/>
  <c r="D429" i="106"/>
  <c r="F423" i="106"/>
  <c r="G423" i="106" s="1"/>
  <c r="F422" i="106"/>
  <c r="G422" i="106" s="1"/>
  <c r="E418" i="106"/>
  <c r="D418" i="106"/>
  <c r="E390" i="106"/>
  <c r="E390" i="108" s="1"/>
  <c r="D390" i="106"/>
  <c r="E389" i="106"/>
  <c r="E389" i="108" s="1"/>
  <c r="D389" i="106"/>
  <c r="E388" i="106"/>
  <c r="E388" i="108" s="1"/>
  <c r="D388" i="106"/>
  <c r="E387" i="106"/>
  <c r="D387" i="106"/>
  <c r="F382" i="106"/>
  <c r="G382" i="106" s="1"/>
  <c r="E380" i="106"/>
  <c r="D380" i="106"/>
  <c r="E379" i="106"/>
  <c r="D379" i="106"/>
  <c r="E378" i="106"/>
  <c r="D378" i="106"/>
  <c r="E377" i="106"/>
  <c r="D377" i="106"/>
  <c r="E368" i="106"/>
  <c r="D368" i="106"/>
  <c r="E367" i="106"/>
  <c r="D367" i="106"/>
  <c r="E366" i="106"/>
  <c r="D366" i="106"/>
  <c r="E365" i="106"/>
  <c r="D365" i="106"/>
  <c r="E360" i="106"/>
  <c r="D360" i="106"/>
  <c r="E358" i="106"/>
  <c r="D358" i="106"/>
  <c r="E357" i="106"/>
  <c r="D357" i="106"/>
  <c r="E356" i="106"/>
  <c r="D356" i="106"/>
  <c r="F350" i="106"/>
  <c r="G350" i="106" s="1"/>
  <c r="F349" i="106"/>
  <c r="G349" i="106" s="1"/>
  <c r="E345" i="106"/>
  <c r="D345" i="106"/>
  <c r="E317" i="106"/>
  <c r="E317" i="108" s="1"/>
  <c r="D317" i="106"/>
  <c r="E316" i="106"/>
  <c r="E316" i="108" s="1"/>
  <c r="D316" i="106"/>
  <c r="E315" i="106"/>
  <c r="E315" i="108" s="1"/>
  <c r="D315" i="106"/>
  <c r="E314" i="106"/>
  <c r="D314" i="106"/>
  <c r="F309" i="106"/>
  <c r="G309" i="106" s="1"/>
  <c r="E307" i="106"/>
  <c r="D307" i="106"/>
  <c r="E306" i="106"/>
  <c r="D306" i="106"/>
  <c r="E305" i="106"/>
  <c r="D305" i="106"/>
  <c r="E304" i="106"/>
  <c r="D304" i="106"/>
  <c r="E295" i="106"/>
  <c r="D295" i="106"/>
  <c r="E294" i="106"/>
  <c r="D294" i="106"/>
  <c r="E293" i="106"/>
  <c r="D293" i="106"/>
  <c r="E292" i="106"/>
  <c r="D292" i="106"/>
  <c r="E287" i="106"/>
  <c r="D287" i="106"/>
  <c r="E285" i="106"/>
  <c r="D285" i="106"/>
  <c r="E284" i="106"/>
  <c r="D284" i="106"/>
  <c r="E283" i="106"/>
  <c r="D283" i="106"/>
  <c r="F277" i="106"/>
  <c r="G277" i="106" s="1"/>
  <c r="F276" i="106"/>
  <c r="G276" i="106" s="1"/>
  <c r="E272" i="106"/>
  <c r="D272" i="106"/>
  <c r="E244" i="106"/>
  <c r="E244" i="108" s="1"/>
  <c r="D244" i="106"/>
  <c r="D244" i="108" s="1"/>
  <c r="E243" i="106"/>
  <c r="E243" i="108" s="1"/>
  <c r="D243" i="106"/>
  <c r="D243" i="108" s="1"/>
  <c r="E242" i="106"/>
  <c r="E242" i="108" s="1"/>
  <c r="D242" i="106"/>
  <c r="D242" i="108" s="1"/>
  <c r="E241" i="106"/>
  <c r="D241" i="106"/>
  <c r="F236" i="106"/>
  <c r="G236" i="106" s="1"/>
  <c r="E234" i="106"/>
  <c r="D234" i="106"/>
  <c r="E233" i="106"/>
  <c r="D233" i="106"/>
  <c r="E232" i="106"/>
  <c r="D232" i="106"/>
  <c r="E231" i="106"/>
  <c r="D231" i="106"/>
  <c r="E221" i="106"/>
  <c r="D221" i="106"/>
  <c r="E220" i="106"/>
  <c r="D220" i="106"/>
  <c r="E219" i="106"/>
  <c r="D219" i="106"/>
  <c r="E218" i="106"/>
  <c r="D218" i="106"/>
  <c r="E213" i="106"/>
  <c r="D213" i="106"/>
  <c r="E211" i="106"/>
  <c r="D211" i="106"/>
  <c r="E210" i="106"/>
  <c r="D210" i="106"/>
  <c r="E209" i="106"/>
  <c r="D209" i="106"/>
  <c r="F203" i="106"/>
  <c r="G203" i="106" s="1"/>
  <c r="F202" i="106"/>
  <c r="G202" i="106" s="1"/>
  <c r="E198" i="106"/>
  <c r="D198" i="106"/>
  <c r="E170" i="106"/>
  <c r="E170" i="108" s="1"/>
  <c r="D170" i="106"/>
  <c r="D170" i="108" s="1"/>
  <c r="E169" i="106"/>
  <c r="E169" i="108" s="1"/>
  <c r="D169" i="106"/>
  <c r="D169" i="108" s="1"/>
  <c r="E168" i="106"/>
  <c r="E168" i="108" s="1"/>
  <c r="D168" i="106"/>
  <c r="D168" i="108" s="1"/>
  <c r="E167" i="106"/>
  <c r="D167" i="106"/>
  <c r="F162" i="106"/>
  <c r="G162" i="106" s="1"/>
  <c r="E160" i="106"/>
  <c r="D160" i="106"/>
  <c r="E159" i="106"/>
  <c r="D159" i="106"/>
  <c r="E158" i="106"/>
  <c r="D158" i="106"/>
  <c r="E157" i="106"/>
  <c r="D157" i="106"/>
  <c r="E147" i="106"/>
  <c r="D147" i="106"/>
  <c r="E146" i="106"/>
  <c r="D146" i="106"/>
  <c r="E145" i="106"/>
  <c r="D145" i="106"/>
  <c r="E144" i="106"/>
  <c r="D144" i="106"/>
  <c r="E139" i="106"/>
  <c r="D139" i="106"/>
  <c r="E137" i="106"/>
  <c r="D137" i="106"/>
  <c r="E136" i="106"/>
  <c r="D136" i="106"/>
  <c r="E135" i="106"/>
  <c r="D135" i="106"/>
  <c r="F129" i="106"/>
  <c r="G129" i="106" s="1"/>
  <c r="F128" i="106"/>
  <c r="G128" i="106" s="1"/>
  <c r="E124" i="106"/>
  <c r="D124" i="106"/>
  <c r="E96" i="106"/>
  <c r="E96" i="108" s="1"/>
  <c r="D96" i="106"/>
  <c r="E95" i="106"/>
  <c r="E95" i="108" s="1"/>
  <c r="D95" i="106"/>
  <c r="E94" i="106"/>
  <c r="E94" i="108" s="1"/>
  <c r="D94" i="106"/>
  <c r="E93" i="106"/>
  <c r="D93" i="106"/>
  <c r="F88" i="106"/>
  <c r="G88" i="106" s="1"/>
  <c r="E86" i="106"/>
  <c r="D86" i="106"/>
  <c r="E85" i="106"/>
  <c r="D85" i="106"/>
  <c r="E84" i="106"/>
  <c r="D84" i="106"/>
  <c r="E83" i="106"/>
  <c r="D83" i="106"/>
  <c r="E72" i="106"/>
  <c r="D72" i="106"/>
  <c r="E71" i="106"/>
  <c r="D71" i="106"/>
  <c r="E70" i="106"/>
  <c r="D70" i="106"/>
  <c r="E69" i="106"/>
  <c r="D69" i="106"/>
  <c r="E64" i="106"/>
  <c r="D64" i="106"/>
  <c r="E62" i="106"/>
  <c r="D62" i="106"/>
  <c r="E61" i="106"/>
  <c r="D61" i="106"/>
  <c r="E60" i="106"/>
  <c r="D60" i="106"/>
  <c r="E49" i="106"/>
  <c r="D49" i="106"/>
  <c r="E21" i="106"/>
  <c r="E21" i="108" s="1"/>
  <c r="D21" i="106"/>
  <c r="D21" i="108" s="1"/>
  <c r="E20" i="106"/>
  <c r="D20" i="106"/>
  <c r="E19" i="106"/>
  <c r="E19" i="108" s="1"/>
  <c r="D19" i="106"/>
  <c r="D19" i="108" s="1"/>
  <c r="E18" i="106"/>
  <c r="D18" i="106"/>
  <c r="E11" i="106"/>
  <c r="D11" i="106"/>
  <c r="E10" i="106"/>
  <c r="D10" i="106"/>
  <c r="E9" i="106"/>
  <c r="D9" i="106"/>
  <c r="E8" i="106"/>
  <c r="D8" i="106"/>
  <c r="E1300" i="106"/>
  <c r="D1300" i="106"/>
  <c r="F1300" i="106" s="1"/>
  <c r="G1300" i="106" s="1"/>
  <c r="E1299" i="106"/>
  <c r="D1299" i="106"/>
  <c r="F1267" i="106"/>
  <c r="G1267" i="106" s="1"/>
  <c r="F1265" i="106"/>
  <c r="G1265" i="106" s="1"/>
  <c r="F1263" i="106"/>
  <c r="G1263" i="106" s="1"/>
  <c r="E1259" i="106"/>
  <c r="D1259" i="106"/>
  <c r="F54" i="106"/>
  <c r="G54" i="106" s="1"/>
  <c r="F53" i="106"/>
  <c r="G53" i="106" s="1"/>
  <c r="F13" i="106"/>
  <c r="G13" i="106" s="1"/>
  <c r="F1243" i="104"/>
  <c r="G1243" i="104" s="1"/>
  <c r="F1237" i="104"/>
  <c r="G1237" i="104" s="1"/>
  <c r="F1235" i="104"/>
  <c r="G1235" i="104" s="1"/>
  <c r="D1234" i="104"/>
  <c r="F1222" i="104"/>
  <c r="G1222" i="104" s="1"/>
  <c r="F1171" i="104"/>
  <c r="G1171" i="104" s="1"/>
  <c r="F1170" i="104"/>
  <c r="G1170" i="104" s="1"/>
  <c r="F1169" i="104"/>
  <c r="G1169" i="104" s="1"/>
  <c r="F1168" i="104"/>
  <c r="G1168" i="104" s="1"/>
  <c r="F1098" i="104"/>
  <c r="G1098" i="104" s="1"/>
  <c r="F1090" i="104"/>
  <c r="G1090" i="104" s="1"/>
  <c r="F1087" i="104"/>
  <c r="G1087" i="104" s="1"/>
  <c r="F1086" i="104"/>
  <c r="G1086" i="104" s="1"/>
  <c r="F1075" i="104"/>
  <c r="G1075" i="104" s="1"/>
  <c r="F1025" i="104"/>
  <c r="G1025" i="104" s="1"/>
  <c r="F1024" i="104"/>
  <c r="G1024" i="104" s="1"/>
  <c r="F1023" i="104"/>
  <c r="G1023" i="104" s="1"/>
  <c r="F952" i="104"/>
  <c r="G952" i="104" s="1"/>
  <c r="F942" i="104"/>
  <c r="G942" i="104" s="1"/>
  <c r="F941" i="104"/>
  <c r="G941" i="104" s="1"/>
  <c r="E1318" i="104"/>
  <c r="F871" i="104"/>
  <c r="G871" i="104" s="1"/>
  <c r="F868" i="104"/>
  <c r="G868" i="104" s="1"/>
  <c r="F867" i="104"/>
  <c r="G867" i="104" s="1"/>
  <c r="F856" i="104"/>
  <c r="G856" i="104" s="1"/>
  <c r="F804" i="104"/>
  <c r="G804" i="104" s="1"/>
  <c r="F796" i="104"/>
  <c r="G796" i="104" s="1"/>
  <c r="F732" i="104"/>
  <c r="G732" i="104" s="1"/>
  <c r="F731" i="104"/>
  <c r="G731" i="104" s="1"/>
  <c r="F725" i="104"/>
  <c r="G725" i="104" s="1"/>
  <c r="F710" i="104"/>
  <c r="G710" i="104" s="1"/>
  <c r="F660" i="104"/>
  <c r="G660" i="104" s="1"/>
  <c r="F652" i="104"/>
  <c r="G652" i="104" s="1"/>
  <c r="F650" i="104"/>
  <c r="G650" i="104" s="1"/>
  <c r="F649" i="104"/>
  <c r="G649" i="104" s="1"/>
  <c r="F587" i="104"/>
  <c r="G587" i="104" s="1"/>
  <c r="F586" i="104"/>
  <c r="G586" i="104" s="1"/>
  <c r="F581" i="104"/>
  <c r="G581" i="104" s="1"/>
  <c r="F576" i="104"/>
  <c r="G576" i="104" s="1"/>
  <c r="F513" i="104"/>
  <c r="G513" i="104" s="1"/>
  <c r="F503" i="104"/>
  <c r="G503" i="104" s="1"/>
  <c r="F491" i="104"/>
  <c r="G491" i="104" s="1"/>
  <c r="F441" i="104"/>
  <c r="G441" i="104" s="1"/>
  <c r="F433" i="104"/>
  <c r="G433" i="104" s="1"/>
  <c r="F431" i="104"/>
  <c r="G431" i="104" s="1"/>
  <c r="F430" i="104"/>
  <c r="G430" i="104" s="1"/>
  <c r="F368" i="104"/>
  <c r="G368" i="104" s="1"/>
  <c r="F367" i="104"/>
  <c r="G367" i="104" s="1"/>
  <c r="F295" i="104"/>
  <c r="G295" i="104" s="1"/>
  <c r="F294" i="104"/>
  <c r="G294" i="104" s="1"/>
  <c r="F289" i="104"/>
  <c r="G289" i="104" s="1"/>
  <c r="F287" i="104"/>
  <c r="G287" i="104" s="1"/>
  <c r="E284" i="104"/>
  <c r="E279" i="104" s="1"/>
  <c r="D272" i="104"/>
  <c r="F213" i="104"/>
  <c r="G213" i="104" s="1"/>
  <c r="F211" i="104"/>
  <c r="G211" i="104" s="1"/>
  <c r="E210" i="104"/>
  <c r="E205" i="104" s="1"/>
  <c r="F205" i="104" s="1"/>
  <c r="G205" i="104" s="1"/>
  <c r="F198" i="104"/>
  <c r="G198" i="104" s="1"/>
  <c r="F147" i="104"/>
  <c r="G147" i="104" s="1"/>
  <c r="E146" i="104"/>
  <c r="E141" i="104" s="1"/>
  <c r="F144" i="104"/>
  <c r="G144" i="104" s="1"/>
  <c r="F139" i="104"/>
  <c r="G139" i="104" s="1"/>
  <c r="F137" i="104"/>
  <c r="G137" i="104" s="1"/>
  <c r="F136" i="104"/>
  <c r="G136" i="104" s="1"/>
  <c r="F124" i="104"/>
  <c r="G124" i="104" s="1"/>
  <c r="E61" i="104"/>
  <c r="E56" i="104" s="1"/>
  <c r="F1245" i="104"/>
  <c r="G1245" i="104" s="1"/>
  <c r="F1233" i="104"/>
  <c r="G1233" i="104" s="1"/>
  <c r="F1227" i="104"/>
  <c r="G1227" i="104" s="1"/>
  <c r="F1226" i="104"/>
  <c r="G1226" i="104" s="1"/>
  <c r="F1194" i="104"/>
  <c r="G1194" i="104" s="1"/>
  <c r="F1193" i="104"/>
  <c r="G1193" i="104" s="1"/>
  <c r="F1192" i="104"/>
  <c r="G1192" i="104" s="1"/>
  <c r="F1184" i="104"/>
  <c r="G1184" i="104" s="1"/>
  <c r="F1183" i="104"/>
  <c r="G1183" i="104" s="1"/>
  <c r="F1182" i="104"/>
  <c r="G1182" i="104" s="1"/>
  <c r="F1163" i="104"/>
  <c r="G1163" i="104" s="1"/>
  <c r="F1153" i="104"/>
  <c r="G1153" i="104" s="1"/>
  <c r="F1152" i="104"/>
  <c r="G1152" i="104" s="1"/>
  <c r="F1120" i="104"/>
  <c r="G1120" i="104" s="1"/>
  <c r="F1119" i="104"/>
  <c r="G1119" i="104" s="1"/>
  <c r="F1118" i="104"/>
  <c r="G1118" i="104" s="1"/>
  <c r="F1110" i="104"/>
  <c r="G1110" i="104" s="1"/>
  <c r="F1109" i="104"/>
  <c r="G1109" i="104" s="1"/>
  <c r="F1108" i="104"/>
  <c r="G1108" i="104" s="1"/>
  <c r="F1096" i="104"/>
  <c r="G1096" i="104" s="1"/>
  <c r="F1088" i="104"/>
  <c r="G1088" i="104" s="1"/>
  <c r="F1080" i="104"/>
  <c r="G1080" i="104" s="1"/>
  <c r="F1079" i="104"/>
  <c r="G1079" i="104" s="1"/>
  <c r="F1047" i="104"/>
  <c r="G1047" i="104" s="1"/>
  <c r="F1046" i="104"/>
  <c r="G1046" i="104" s="1"/>
  <c r="F1045" i="104"/>
  <c r="G1045" i="104" s="1"/>
  <c r="F1037" i="104"/>
  <c r="G1037" i="104" s="1"/>
  <c r="F1036" i="104"/>
  <c r="G1036" i="104" s="1"/>
  <c r="F1035" i="104"/>
  <c r="G1035" i="104" s="1"/>
  <c r="F1022" i="104"/>
  <c r="G1022" i="104" s="1"/>
  <c r="F1007" i="104"/>
  <c r="G1007" i="104" s="1"/>
  <c r="F1006" i="104"/>
  <c r="G1006" i="104" s="1"/>
  <c r="F974" i="104"/>
  <c r="G974" i="104" s="1"/>
  <c r="F973" i="104"/>
  <c r="G973" i="104" s="1"/>
  <c r="F972" i="104"/>
  <c r="G972" i="104" s="1"/>
  <c r="F964" i="104"/>
  <c r="G964" i="104" s="1"/>
  <c r="F963" i="104"/>
  <c r="G963" i="104" s="1"/>
  <c r="F962" i="104"/>
  <c r="G962" i="104" s="1"/>
  <c r="F949" i="104"/>
  <c r="G949" i="104" s="1"/>
  <c r="F940" i="104"/>
  <c r="G940" i="104" s="1"/>
  <c r="F934" i="104"/>
  <c r="G934" i="104" s="1"/>
  <c r="F933" i="104"/>
  <c r="G933" i="104" s="1"/>
  <c r="F929" i="104"/>
  <c r="G929" i="104" s="1"/>
  <c r="F901" i="104"/>
  <c r="G901" i="104" s="1"/>
  <c r="F900" i="104"/>
  <c r="G900" i="104" s="1"/>
  <c r="F899" i="104"/>
  <c r="G899" i="104" s="1"/>
  <c r="F891" i="104"/>
  <c r="G891" i="104" s="1"/>
  <c r="F890" i="104"/>
  <c r="G890" i="104" s="1"/>
  <c r="F889" i="104"/>
  <c r="G889" i="104" s="1"/>
  <c r="F878" i="104"/>
  <c r="G878" i="104" s="1"/>
  <c r="F861" i="104"/>
  <c r="G861" i="104" s="1"/>
  <c r="F860" i="104"/>
  <c r="G860" i="104" s="1"/>
  <c r="F828" i="104"/>
  <c r="G828" i="104" s="1"/>
  <c r="F827" i="104"/>
  <c r="G827" i="104" s="1"/>
  <c r="F826" i="104"/>
  <c r="G826" i="104" s="1"/>
  <c r="F818" i="104"/>
  <c r="G818" i="104" s="1"/>
  <c r="F817" i="104"/>
  <c r="G817" i="104" s="1"/>
  <c r="F816" i="104"/>
  <c r="G816" i="104" s="1"/>
  <c r="F806" i="104"/>
  <c r="G806" i="104" s="1"/>
  <c r="F795" i="104"/>
  <c r="G795" i="104" s="1"/>
  <c r="F788" i="104"/>
  <c r="G788" i="104" s="1"/>
  <c r="F787" i="104"/>
  <c r="G787" i="104" s="1"/>
  <c r="F783" i="104"/>
  <c r="G783" i="104" s="1"/>
  <c r="F755" i="104"/>
  <c r="G755" i="104" s="1"/>
  <c r="F754" i="104"/>
  <c r="G754" i="104" s="1"/>
  <c r="F753" i="104"/>
  <c r="G753" i="104" s="1"/>
  <c r="F745" i="104"/>
  <c r="G745" i="104" s="1"/>
  <c r="F744" i="104"/>
  <c r="G744" i="104" s="1"/>
  <c r="F743" i="104"/>
  <c r="G743" i="104" s="1"/>
  <c r="F733" i="104"/>
  <c r="G733" i="104" s="1"/>
  <c r="F715" i="104"/>
  <c r="G715" i="104" s="1"/>
  <c r="F714" i="104"/>
  <c r="G714" i="104" s="1"/>
  <c r="F682" i="104"/>
  <c r="G682" i="104" s="1"/>
  <c r="F681" i="104"/>
  <c r="G681" i="104" s="1"/>
  <c r="F680" i="104"/>
  <c r="G680" i="104" s="1"/>
  <c r="F672" i="104"/>
  <c r="G672" i="104" s="1"/>
  <c r="F671" i="104"/>
  <c r="G671" i="104" s="1"/>
  <c r="F670" i="104"/>
  <c r="G670" i="104" s="1"/>
  <c r="F659" i="104"/>
  <c r="G659" i="104" s="1"/>
  <c r="F658" i="104"/>
  <c r="G658" i="104" s="1"/>
  <c r="F642" i="104"/>
  <c r="G642" i="104" s="1"/>
  <c r="F641" i="104"/>
  <c r="G641" i="104" s="1"/>
  <c r="F609" i="104"/>
  <c r="G609" i="104" s="1"/>
  <c r="F608" i="104"/>
  <c r="G608" i="104" s="1"/>
  <c r="F607" i="104"/>
  <c r="G607" i="104" s="1"/>
  <c r="F599" i="104"/>
  <c r="G599" i="104" s="1"/>
  <c r="F598" i="104"/>
  <c r="G598" i="104" s="1"/>
  <c r="F597" i="104"/>
  <c r="G597" i="104" s="1"/>
  <c r="F585" i="104"/>
  <c r="G585" i="104" s="1"/>
  <c r="F569" i="104"/>
  <c r="G569" i="104" s="1"/>
  <c r="F568" i="104"/>
  <c r="G568" i="104" s="1"/>
  <c r="F536" i="104"/>
  <c r="G536" i="104" s="1"/>
  <c r="F535" i="104"/>
  <c r="G535" i="104" s="1"/>
  <c r="F534" i="104"/>
  <c r="G534" i="104" s="1"/>
  <c r="F526" i="104"/>
  <c r="G526" i="104" s="1"/>
  <c r="F525" i="104"/>
  <c r="G525" i="104" s="1"/>
  <c r="F524" i="104"/>
  <c r="G524" i="104" s="1"/>
  <c r="F512" i="104"/>
  <c r="G512" i="104" s="1"/>
  <c r="F496" i="104"/>
  <c r="G496" i="104" s="1"/>
  <c r="F495" i="104"/>
  <c r="G495" i="104" s="1"/>
  <c r="F463" i="104"/>
  <c r="G463" i="104" s="1"/>
  <c r="F462" i="104"/>
  <c r="G462" i="104" s="1"/>
  <c r="F461" i="104"/>
  <c r="G461" i="104" s="1"/>
  <c r="F453" i="104"/>
  <c r="G453" i="104" s="1"/>
  <c r="F452" i="104"/>
  <c r="G452" i="104" s="1"/>
  <c r="F451" i="104"/>
  <c r="G451" i="104" s="1"/>
  <c r="F440" i="104"/>
  <c r="G440" i="104" s="1"/>
  <c r="F439" i="104"/>
  <c r="G439" i="104" s="1"/>
  <c r="F423" i="104"/>
  <c r="G423" i="104" s="1"/>
  <c r="F422" i="104"/>
  <c r="G422" i="104" s="1"/>
  <c r="F390" i="104"/>
  <c r="G390" i="104" s="1"/>
  <c r="F389" i="104"/>
  <c r="G389" i="104" s="1"/>
  <c r="F388" i="104"/>
  <c r="G388" i="104" s="1"/>
  <c r="F380" i="104"/>
  <c r="G380" i="104" s="1"/>
  <c r="F379" i="104"/>
  <c r="G379" i="104" s="1"/>
  <c r="F378" i="104"/>
  <c r="G378" i="104" s="1"/>
  <c r="F366" i="104"/>
  <c r="G366" i="104" s="1"/>
  <c r="F365" i="104"/>
  <c r="G365" i="104" s="1"/>
  <c r="F358" i="104"/>
  <c r="G358" i="104" s="1"/>
  <c r="F350" i="104"/>
  <c r="G350" i="104" s="1"/>
  <c r="F349" i="104"/>
  <c r="G349" i="104" s="1"/>
  <c r="F345" i="104"/>
  <c r="G345" i="104" s="1"/>
  <c r="F317" i="104"/>
  <c r="G317" i="104" s="1"/>
  <c r="F316" i="104"/>
  <c r="G316" i="104" s="1"/>
  <c r="F315" i="104"/>
  <c r="G315" i="104" s="1"/>
  <c r="F307" i="104"/>
  <c r="G307" i="104" s="1"/>
  <c r="F306" i="104"/>
  <c r="G306" i="104" s="1"/>
  <c r="F305" i="104"/>
  <c r="G305" i="104" s="1"/>
  <c r="F292" i="104"/>
  <c r="G292" i="104" s="1"/>
  <c r="F277" i="104"/>
  <c r="G277" i="104" s="1"/>
  <c r="F276" i="104"/>
  <c r="G276" i="104" s="1"/>
  <c r="F244" i="104"/>
  <c r="G244" i="104" s="1"/>
  <c r="F243" i="104"/>
  <c r="G243" i="104" s="1"/>
  <c r="F242" i="104"/>
  <c r="G242" i="104" s="1"/>
  <c r="F234" i="104"/>
  <c r="G234" i="104" s="1"/>
  <c r="F233" i="104"/>
  <c r="G233" i="104" s="1"/>
  <c r="F232" i="104"/>
  <c r="G232" i="104" s="1"/>
  <c r="F221" i="104"/>
  <c r="G221" i="104" s="1"/>
  <c r="F219" i="104"/>
  <c r="G219" i="104" s="1"/>
  <c r="F209" i="104"/>
  <c r="G209" i="104" s="1"/>
  <c r="F203" i="104"/>
  <c r="G203" i="104" s="1"/>
  <c r="F202" i="104"/>
  <c r="G202" i="104" s="1"/>
  <c r="F170" i="104"/>
  <c r="G170" i="104" s="1"/>
  <c r="F169" i="104"/>
  <c r="G169" i="104" s="1"/>
  <c r="F168" i="104"/>
  <c r="G168" i="104" s="1"/>
  <c r="F160" i="104"/>
  <c r="G160" i="104" s="1"/>
  <c r="F159" i="104"/>
  <c r="G159" i="104" s="1"/>
  <c r="F158" i="104"/>
  <c r="G158" i="104" s="1"/>
  <c r="F129" i="104"/>
  <c r="G129" i="104" s="1"/>
  <c r="F128" i="104"/>
  <c r="G128" i="104" s="1"/>
  <c r="F96" i="104"/>
  <c r="G96" i="104" s="1"/>
  <c r="F95" i="104"/>
  <c r="G95" i="104" s="1"/>
  <c r="F94" i="104"/>
  <c r="G94" i="104" s="1"/>
  <c r="F86" i="104"/>
  <c r="G86" i="104" s="1"/>
  <c r="F85" i="104"/>
  <c r="G85" i="104" s="1"/>
  <c r="F84" i="104"/>
  <c r="G84" i="104" s="1"/>
  <c r="E1300" i="104"/>
  <c r="D1300" i="104"/>
  <c r="E1299" i="104"/>
  <c r="D1299" i="104"/>
  <c r="E1267" i="104"/>
  <c r="D1267" i="104"/>
  <c r="E1266" i="104"/>
  <c r="D1266" i="104"/>
  <c r="E1265" i="104"/>
  <c r="D1265" i="104"/>
  <c r="E1257" i="104"/>
  <c r="D1257" i="104"/>
  <c r="E1256" i="104"/>
  <c r="D1256" i="104"/>
  <c r="E1255" i="104"/>
  <c r="D1255" i="104"/>
  <c r="E1316" i="104"/>
  <c r="F54" i="104"/>
  <c r="G54" i="104" s="1"/>
  <c r="F53" i="104"/>
  <c r="G53" i="104" s="1"/>
  <c r="F21" i="104"/>
  <c r="G21" i="104" s="1"/>
  <c r="F20" i="104"/>
  <c r="G20" i="104" s="1"/>
  <c r="F19" i="104"/>
  <c r="G19" i="104" s="1"/>
  <c r="F11" i="104"/>
  <c r="G11" i="104" s="1"/>
  <c r="F10" i="104"/>
  <c r="G10" i="104" s="1"/>
  <c r="F9" i="104"/>
  <c r="G9" i="104" s="1"/>
  <c r="E1245" i="102"/>
  <c r="D1245" i="102"/>
  <c r="E1244" i="102"/>
  <c r="D1244" i="102"/>
  <c r="E1243" i="102"/>
  <c r="D1243" i="102"/>
  <c r="E1242" i="102"/>
  <c r="D1242" i="102"/>
  <c r="E1237" i="102"/>
  <c r="D1237" i="102"/>
  <c r="E1235" i="102"/>
  <c r="D1235" i="102"/>
  <c r="E1234" i="102"/>
  <c r="D1234" i="102"/>
  <c r="E1233" i="102"/>
  <c r="D1233" i="102"/>
  <c r="F1227" i="102"/>
  <c r="G1227" i="102" s="1"/>
  <c r="F1226" i="102"/>
  <c r="G1226" i="102" s="1"/>
  <c r="E1222" i="102"/>
  <c r="D1222" i="102"/>
  <c r="E1171" i="102"/>
  <c r="D1171" i="102"/>
  <c r="E1170" i="102"/>
  <c r="D1170" i="102"/>
  <c r="E1169" i="102"/>
  <c r="D1169" i="102"/>
  <c r="E1168" i="102"/>
  <c r="D1168" i="102"/>
  <c r="E1163" i="102"/>
  <c r="D1163" i="102"/>
  <c r="E1161" i="102"/>
  <c r="D1161" i="102"/>
  <c r="E1160" i="102"/>
  <c r="D1160" i="102"/>
  <c r="E1159" i="102"/>
  <c r="D1159" i="102"/>
  <c r="F1153" i="102"/>
  <c r="G1153" i="102" s="1"/>
  <c r="F1152" i="102"/>
  <c r="G1152" i="102" s="1"/>
  <c r="E1148" i="102"/>
  <c r="D1148" i="102"/>
  <c r="E1098" i="102"/>
  <c r="D1098" i="102"/>
  <c r="E1097" i="102"/>
  <c r="D1097" i="102"/>
  <c r="E1096" i="102"/>
  <c r="D1096" i="102"/>
  <c r="E1095" i="102"/>
  <c r="D1095" i="102"/>
  <c r="E1090" i="102"/>
  <c r="D1090" i="102"/>
  <c r="E1088" i="102"/>
  <c r="D1088" i="102"/>
  <c r="E1087" i="102"/>
  <c r="D1087" i="102"/>
  <c r="E1086" i="102"/>
  <c r="D1086" i="102"/>
  <c r="F1080" i="102"/>
  <c r="G1080" i="102" s="1"/>
  <c r="F1079" i="102"/>
  <c r="G1079" i="102" s="1"/>
  <c r="E1075" i="102"/>
  <c r="D1075" i="102"/>
  <c r="E1025" i="102"/>
  <c r="D1025" i="102"/>
  <c r="E1024" i="102"/>
  <c r="D1024" i="102"/>
  <c r="E1023" i="102"/>
  <c r="D1023" i="102"/>
  <c r="E1022" i="102"/>
  <c r="D1022" i="102"/>
  <c r="E1017" i="102"/>
  <c r="D1017" i="102"/>
  <c r="E1015" i="102"/>
  <c r="D1015" i="102"/>
  <c r="E1014" i="102"/>
  <c r="D1014" i="102"/>
  <c r="E1013" i="102"/>
  <c r="D1013" i="102"/>
  <c r="F1007" i="102"/>
  <c r="G1007" i="102" s="1"/>
  <c r="F1006" i="102"/>
  <c r="G1006" i="102" s="1"/>
  <c r="E1002" i="102"/>
  <c r="D1002" i="102"/>
  <c r="E952" i="102"/>
  <c r="D952" i="102"/>
  <c r="E951" i="102"/>
  <c r="D951" i="102"/>
  <c r="E950" i="102"/>
  <c r="D950" i="102"/>
  <c r="E949" i="102"/>
  <c r="D949" i="102"/>
  <c r="E944" i="102"/>
  <c r="D944" i="102"/>
  <c r="E942" i="102"/>
  <c r="D942" i="102"/>
  <c r="E941" i="102"/>
  <c r="D941" i="102"/>
  <c r="E940" i="102"/>
  <c r="D940" i="102"/>
  <c r="F934" i="102"/>
  <c r="G934" i="102" s="1"/>
  <c r="F933" i="102"/>
  <c r="G933" i="102" s="1"/>
  <c r="E929" i="102"/>
  <c r="D929" i="102"/>
  <c r="E879" i="102"/>
  <c r="D879" i="102"/>
  <c r="E878" i="102"/>
  <c r="D878" i="102"/>
  <c r="E877" i="102"/>
  <c r="D877" i="102"/>
  <c r="E876" i="102"/>
  <c r="D876" i="102"/>
  <c r="E871" i="102"/>
  <c r="D871" i="102"/>
  <c r="E869" i="102"/>
  <c r="D869" i="102"/>
  <c r="E868" i="102"/>
  <c r="D868" i="102"/>
  <c r="E867" i="102"/>
  <c r="D867" i="102"/>
  <c r="F861" i="102"/>
  <c r="G861" i="102" s="1"/>
  <c r="F860" i="102"/>
  <c r="G860" i="102" s="1"/>
  <c r="E856" i="102"/>
  <c r="D856" i="102"/>
  <c r="E806" i="102"/>
  <c r="D806" i="102"/>
  <c r="E805" i="102"/>
  <c r="D805" i="102"/>
  <c r="E804" i="102"/>
  <c r="D804" i="102"/>
  <c r="E803" i="102"/>
  <c r="D803" i="102"/>
  <c r="E798" i="102"/>
  <c r="D798" i="102"/>
  <c r="E796" i="102"/>
  <c r="D796" i="102"/>
  <c r="E795" i="102"/>
  <c r="D795" i="102"/>
  <c r="E794" i="102"/>
  <c r="D794" i="102"/>
  <c r="F788" i="102"/>
  <c r="G788" i="102" s="1"/>
  <c r="F787" i="102"/>
  <c r="G787" i="102" s="1"/>
  <c r="E783" i="102"/>
  <c r="D783" i="102"/>
  <c r="E733" i="102"/>
  <c r="D733" i="102"/>
  <c r="E732" i="102"/>
  <c r="D732" i="102"/>
  <c r="E731" i="102"/>
  <c r="D731" i="102"/>
  <c r="E730" i="102"/>
  <c r="D730" i="102"/>
  <c r="E725" i="102"/>
  <c r="D725" i="102"/>
  <c r="E723" i="102"/>
  <c r="D723" i="102"/>
  <c r="E722" i="102"/>
  <c r="D722" i="102"/>
  <c r="E721" i="102"/>
  <c r="D721" i="102"/>
  <c r="F715" i="102"/>
  <c r="G715" i="102" s="1"/>
  <c r="F714" i="102"/>
  <c r="G714" i="102" s="1"/>
  <c r="E710" i="102"/>
  <c r="D710" i="102"/>
  <c r="E660" i="102"/>
  <c r="D660" i="102"/>
  <c r="E659" i="102"/>
  <c r="D659" i="102"/>
  <c r="E658" i="102"/>
  <c r="D658" i="102"/>
  <c r="E657" i="102"/>
  <c r="D657" i="102"/>
  <c r="E652" i="102"/>
  <c r="D652" i="102"/>
  <c r="E650" i="102"/>
  <c r="D650" i="102"/>
  <c r="E649" i="102"/>
  <c r="D649" i="102"/>
  <c r="E648" i="102"/>
  <c r="D648" i="102"/>
  <c r="F642" i="102"/>
  <c r="G642" i="102" s="1"/>
  <c r="F641" i="102"/>
  <c r="G641" i="102" s="1"/>
  <c r="E637" i="102"/>
  <c r="D637" i="102"/>
  <c r="E587" i="102"/>
  <c r="D587" i="102"/>
  <c r="E586" i="102"/>
  <c r="D586" i="102"/>
  <c r="E585" i="102"/>
  <c r="D585" i="102"/>
  <c r="E584" i="102"/>
  <c r="D584" i="102"/>
  <c r="E579" i="102"/>
  <c r="D579" i="102"/>
  <c r="E577" i="102"/>
  <c r="D577" i="102"/>
  <c r="E576" i="102"/>
  <c r="D576" i="102"/>
  <c r="E575" i="102"/>
  <c r="D575" i="102"/>
  <c r="F569" i="102"/>
  <c r="G569" i="102" s="1"/>
  <c r="F568" i="102"/>
  <c r="G568" i="102" s="1"/>
  <c r="E564" i="102"/>
  <c r="D564" i="102"/>
  <c r="E514" i="102"/>
  <c r="D514" i="102"/>
  <c r="E513" i="102"/>
  <c r="D513" i="102"/>
  <c r="E512" i="102"/>
  <c r="D512" i="102"/>
  <c r="E511" i="102"/>
  <c r="D511" i="102"/>
  <c r="E506" i="102"/>
  <c r="D506" i="102"/>
  <c r="E504" i="102"/>
  <c r="D504" i="102"/>
  <c r="E503" i="102"/>
  <c r="D503" i="102"/>
  <c r="E502" i="102"/>
  <c r="D502" i="102"/>
  <c r="F496" i="102"/>
  <c r="G496" i="102" s="1"/>
  <c r="F495" i="102"/>
  <c r="G495" i="102" s="1"/>
  <c r="E491" i="102"/>
  <c r="D491" i="102"/>
  <c r="E441" i="102"/>
  <c r="D441" i="102"/>
  <c r="E440" i="102"/>
  <c r="D440" i="102"/>
  <c r="E439" i="102"/>
  <c r="D439" i="102"/>
  <c r="E438" i="102"/>
  <c r="D438" i="102"/>
  <c r="E433" i="102"/>
  <c r="D433" i="102"/>
  <c r="E431" i="102"/>
  <c r="D431" i="102"/>
  <c r="E430" i="102"/>
  <c r="D430" i="102"/>
  <c r="E429" i="102"/>
  <c r="D429" i="102"/>
  <c r="F423" i="102"/>
  <c r="G423" i="102" s="1"/>
  <c r="F422" i="102"/>
  <c r="G422" i="102" s="1"/>
  <c r="E418" i="102"/>
  <c r="D418" i="102"/>
  <c r="E368" i="102"/>
  <c r="D368" i="102"/>
  <c r="E367" i="102"/>
  <c r="D367" i="102"/>
  <c r="E366" i="102"/>
  <c r="D366" i="102"/>
  <c r="E365" i="102"/>
  <c r="D365" i="102"/>
  <c r="E360" i="102"/>
  <c r="D360" i="102"/>
  <c r="E358" i="102"/>
  <c r="D358" i="102"/>
  <c r="E357" i="102"/>
  <c r="D357" i="102"/>
  <c r="E356" i="102"/>
  <c r="D356" i="102"/>
  <c r="F350" i="102"/>
  <c r="G350" i="102" s="1"/>
  <c r="F349" i="102"/>
  <c r="G349" i="102" s="1"/>
  <c r="E345" i="102"/>
  <c r="D345" i="102"/>
  <c r="E295" i="102"/>
  <c r="D295" i="102"/>
  <c r="E294" i="102"/>
  <c r="D294" i="102"/>
  <c r="E293" i="102"/>
  <c r="D293" i="102"/>
  <c r="E292" i="102"/>
  <c r="D292" i="102"/>
  <c r="E287" i="102"/>
  <c r="D287" i="102"/>
  <c r="E285" i="102"/>
  <c r="D285" i="102"/>
  <c r="E284" i="102"/>
  <c r="D284" i="102"/>
  <c r="E283" i="102"/>
  <c r="D283" i="102"/>
  <c r="F277" i="102"/>
  <c r="G277" i="102" s="1"/>
  <c r="F276" i="102"/>
  <c r="G276" i="102" s="1"/>
  <c r="E272" i="102"/>
  <c r="D272" i="102"/>
  <c r="E221" i="102"/>
  <c r="D221" i="102"/>
  <c r="E220" i="102"/>
  <c r="D220" i="102"/>
  <c r="E219" i="102"/>
  <c r="D219" i="102"/>
  <c r="E218" i="102"/>
  <c r="D218" i="102"/>
  <c r="E213" i="102"/>
  <c r="D213" i="102"/>
  <c r="E211" i="102"/>
  <c r="D211" i="102"/>
  <c r="E210" i="102"/>
  <c r="D210" i="102"/>
  <c r="E209" i="102"/>
  <c r="D209" i="102"/>
  <c r="F203" i="102"/>
  <c r="G203" i="102" s="1"/>
  <c r="F202" i="102"/>
  <c r="G202" i="102" s="1"/>
  <c r="E198" i="102"/>
  <c r="D198" i="102"/>
  <c r="E147" i="102"/>
  <c r="D147" i="102"/>
  <c r="E146" i="102"/>
  <c r="D146" i="102"/>
  <c r="E145" i="102"/>
  <c r="D145" i="102"/>
  <c r="E144" i="102"/>
  <c r="D144" i="102"/>
  <c r="E139" i="102"/>
  <c r="D139" i="102"/>
  <c r="E137" i="102"/>
  <c r="D137" i="102"/>
  <c r="E136" i="102"/>
  <c r="D136" i="102"/>
  <c r="E135" i="102"/>
  <c r="D135" i="102"/>
  <c r="F129" i="102"/>
  <c r="G129" i="102" s="1"/>
  <c r="F128" i="102"/>
  <c r="G128" i="102" s="1"/>
  <c r="E124" i="102"/>
  <c r="D124" i="102"/>
  <c r="E64" i="102"/>
  <c r="D64" i="102"/>
  <c r="F64" i="101"/>
  <c r="G64" i="101" s="1"/>
  <c r="E1216" i="102"/>
  <c r="D1216" i="102"/>
  <c r="E1215" i="102"/>
  <c r="D1215" i="102"/>
  <c r="E1213" i="102"/>
  <c r="D1213" i="102"/>
  <c r="E1212" i="102"/>
  <c r="D1212" i="102"/>
  <c r="E1211" i="102"/>
  <c r="D1211" i="102"/>
  <c r="E1210" i="102"/>
  <c r="D1210" i="102"/>
  <c r="E1208" i="102"/>
  <c r="D1208" i="102"/>
  <c r="E1206" i="102"/>
  <c r="D1206" i="102"/>
  <c r="E1204" i="102"/>
  <c r="D1204" i="102"/>
  <c r="E1201" i="102"/>
  <c r="D1201" i="102"/>
  <c r="E1200" i="102"/>
  <c r="D1200" i="102"/>
  <c r="E1199" i="102"/>
  <c r="D1199" i="102"/>
  <c r="E1198" i="102"/>
  <c r="D1198" i="102"/>
  <c r="E1197" i="102"/>
  <c r="D1197" i="102"/>
  <c r="E1194" i="102"/>
  <c r="D1194" i="102"/>
  <c r="E1193" i="102"/>
  <c r="D1193" i="102"/>
  <c r="E1192" i="102"/>
  <c r="D1192" i="102"/>
  <c r="E1190" i="102"/>
  <c r="D1190" i="102"/>
  <c r="E1186" i="102"/>
  <c r="D1186" i="102"/>
  <c r="E1185" i="102"/>
  <c r="D1185" i="102"/>
  <c r="E1184" i="102"/>
  <c r="D1184" i="102"/>
  <c r="E1183" i="102"/>
  <c r="D1183" i="102"/>
  <c r="E1182" i="102"/>
  <c r="D1182" i="102"/>
  <c r="E1181" i="102"/>
  <c r="D1181" i="102"/>
  <c r="E1180" i="102"/>
  <c r="D1180" i="102"/>
  <c r="E1179" i="102"/>
  <c r="D1179" i="102"/>
  <c r="E1178" i="102"/>
  <c r="D1178" i="102"/>
  <c r="E1177" i="102"/>
  <c r="D1177" i="102"/>
  <c r="E1142" i="102"/>
  <c r="D1142" i="102"/>
  <c r="E1141" i="102"/>
  <c r="D1141" i="102"/>
  <c r="E1139" i="102"/>
  <c r="D1139" i="102"/>
  <c r="E1138" i="102"/>
  <c r="D1138" i="102"/>
  <c r="E1137" i="102"/>
  <c r="D1137" i="102"/>
  <c r="E1136" i="102"/>
  <c r="D1136" i="102"/>
  <c r="E1134" i="102"/>
  <c r="D1134" i="102"/>
  <c r="E1132" i="102"/>
  <c r="D1132" i="102"/>
  <c r="E1130" i="102"/>
  <c r="D1130" i="102"/>
  <c r="E1127" i="102"/>
  <c r="D1127" i="102"/>
  <c r="E1126" i="102"/>
  <c r="D1126" i="102"/>
  <c r="E1125" i="102"/>
  <c r="D1125" i="102"/>
  <c r="E1124" i="102"/>
  <c r="D1124" i="102"/>
  <c r="E1123" i="102"/>
  <c r="D1123" i="102"/>
  <c r="E1120" i="102"/>
  <c r="D1120" i="102"/>
  <c r="E1119" i="102"/>
  <c r="D1119" i="102"/>
  <c r="E1118" i="102"/>
  <c r="D1118" i="102"/>
  <c r="E1116" i="102"/>
  <c r="D1116" i="102"/>
  <c r="E1112" i="102"/>
  <c r="D1112" i="102"/>
  <c r="E1111" i="102"/>
  <c r="D1111" i="102"/>
  <c r="E1110" i="102"/>
  <c r="D1110" i="102"/>
  <c r="E1109" i="102"/>
  <c r="D1109" i="102"/>
  <c r="E1108" i="102"/>
  <c r="D1108" i="102"/>
  <c r="E1107" i="102"/>
  <c r="D1107" i="102"/>
  <c r="E1106" i="102"/>
  <c r="D1106" i="102"/>
  <c r="E1105" i="102"/>
  <c r="D1105" i="102"/>
  <c r="E1104" i="102"/>
  <c r="D1104" i="102"/>
  <c r="E1103" i="102"/>
  <c r="D1103" i="102"/>
  <c r="E1069" i="102"/>
  <c r="D1069" i="102"/>
  <c r="E1068" i="102"/>
  <c r="D1068" i="102"/>
  <c r="E1066" i="102"/>
  <c r="D1066" i="102"/>
  <c r="E1065" i="102"/>
  <c r="D1065" i="102"/>
  <c r="E1064" i="102"/>
  <c r="D1064" i="102"/>
  <c r="E1063" i="102"/>
  <c r="D1063" i="102"/>
  <c r="E1061" i="102"/>
  <c r="D1061" i="102"/>
  <c r="E1059" i="102"/>
  <c r="D1059" i="102"/>
  <c r="E1057" i="102"/>
  <c r="D1057" i="102"/>
  <c r="E1054" i="102"/>
  <c r="D1054" i="102"/>
  <c r="E1053" i="102"/>
  <c r="D1053" i="102"/>
  <c r="E1052" i="102"/>
  <c r="D1052" i="102"/>
  <c r="E1051" i="102"/>
  <c r="D1051" i="102"/>
  <c r="E1050" i="102"/>
  <c r="D1050" i="102"/>
  <c r="E1047" i="102"/>
  <c r="D1047" i="102"/>
  <c r="E1046" i="102"/>
  <c r="D1046" i="102"/>
  <c r="E1045" i="102"/>
  <c r="D1045" i="102"/>
  <c r="E1043" i="102"/>
  <c r="D1043" i="102"/>
  <c r="E1039" i="102"/>
  <c r="D1039" i="102"/>
  <c r="E1038" i="102"/>
  <c r="D1038" i="102"/>
  <c r="E1037" i="102"/>
  <c r="D1037" i="102"/>
  <c r="E1036" i="102"/>
  <c r="D1036" i="102"/>
  <c r="E1035" i="102"/>
  <c r="D1035" i="102"/>
  <c r="E1034" i="102"/>
  <c r="D1034" i="102"/>
  <c r="E1033" i="102"/>
  <c r="D1033" i="102"/>
  <c r="E1032" i="102"/>
  <c r="D1032" i="102"/>
  <c r="E1031" i="102"/>
  <c r="D1031" i="102"/>
  <c r="E1030" i="102"/>
  <c r="D1030" i="102"/>
  <c r="E996" i="102"/>
  <c r="D996" i="102"/>
  <c r="E995" i="102"/>
  <c r="D995" i="102"/>
  <c r="E993" i="102"/>
  <c r="D993" i="102"/>
  <c r="E992" i="102"/>
  <c r="D992" i="102"/>
  <c r="E991" i="102"/>
  <c r="D991" i="102"/>
  <c r="E990" i="102"/>
  <c r="D990" i="102"/>
  <c r="E988" i="102"/>
  <c r="D988" i="102"/>
  <c r="E986" i="102"/>
  <c r="D986" i="102"/>
  <c r="E984" i="102"/>
  <c r="D984" i="102"/>
  <c r="E981" i="102"/>
  <c r="D981" i="102"/>
  <c r="E980" i="102"/>
  <c r="D980" i="102"/>
  <c r="E979" i="102"/>
  <c r="D979" i="102"/>
  <c r="E978" i="102"/>
  <c r="D978" i="102"/>
  <c r="E977" i="102"/>
  <c r="D977" i="102"/>
  <c r="E974" i="102"/>
  <c r="D974" i="102"/>
  <c r="E973" i="102"/>
  <c r="D973" i="102"/>
  <c r="E972" i="102"/>
  <c r="D972" i="102"/>
  <c r="E970" i="102"/>
  <c r="D970" i="102"/>
  <c r="E966" i="102"/>
  <c r="D966" i="102"/>
  <c r="E965" i="102"/>
  <c r="D965" i="102"/>
  <c r="E964" i="102"/>
  <c r="D964" i="102"/>
  <c r="E963" i="102"/>
  <c r="D963" i="102"/>
  <c r="E962" i="102"/>
  <c r="D962" i="102"/>
  <c r="E961" i="102"/>
  <c r="D961" i="102"/>
  <c r="E960" i="102"/>
  <c r="D960" i="102"/>
  <c r="E959" i="102"/>
  <c r="D959" i="102"/>
  <c r="E958" i="102"/>
  <c r="D958" i="102"/>
  <c r="E957" i="102"/>
  <c r="D957" i="102"/>
  <c r="E923" i="102"/>
  <c r="D923" i="102"/>
  <c r="E922" i="102"/>
  <c r="D922" i="102"/>
  <c r="E920" i="102"/>
  <c r="D920" i="102"/>
  <c r="E919" i="102"/>
  <c r="D919" i="102"/>
  <c r="E918" i="102"/>
  <c r="D918" i="102"/>
  <c r="E917" i="102"/>
  <c r="D917" i="102"/>
  <c r="E915" i="102"/>
  <c r="D915" i="102"/>
  <c r="E913" i="102"/>
  <c r="D913" i="102"/>
  <c r="E911" i="102"/>
  <c r="D911" i="102"/>
  <c r="E908" i="102"/>
  <c r="D908" i="102"/>
  <c r="E907" i="102"/>
  <c r="D907" i="102"/>
  <c r="E906" i="102"/>
  <c r="D906" i="102"/>
  <c r="E905" i="102"/>
  <c r="D905" i="102"/>
  <c r="E904" i="102"/>
  <c r="D904" i="102"/>
  <c r="E901" i="102"/>
  <c r="D901" i="102"/>
  <c r="E900" i="102"/>
  <c r="D900" i="102"/>
  <c r="E899" i="102"/>
  <c r="D899" i="102"/>
  <c r="E897" i="102"/>
  <c r="D897" i="102"/>
  <c r="E893" i="102"/>
  <c r="D893" i="102"/>
  <c r="E892" i="102"/>
  <c r="D892" i="102"/>
  <c r="E891" i="102"/>
  <c r="D891" i="102"/>
  <c r="E890" i="102"/>
  <c r="D890" i="102"/>
  <c r="E889" i="102"/>
  <c r="D889" i="102"/>
  <c r="E888" i="102"/>
  <c r="D888" i="102"/>
  <c r="E887" i="102"/>
  <c r="D887" i="102"/>
  <c r="E886" i="102"/>
  <c r="D886" i="102"/>
  <c r="E885" i="102"/>
  <c r="D885" i="102"/>
  <c r="E884" i="102"/>
  <c r="D884" i="102"/>
  <c r="E850" i="102"/>
  <c r="D850" i="102"/>
  <c r="E849" i="102"/>
  <c r="D849" i="102"/>
  <c r="E847" i="102"/>
  <c r="D847" i="102"/>
  <c r="E846" i="102"/>
  <c r="D846" i="102"/>
  <c r="E845" i="102"/>
  <c r="D845" i="102"/>
  <c r="E844" i="102"/>
  <c r="D844" i="102"/>
  <c r="E842" i="102"/>
  <c r="D842" i="102"/>
  <c r="E840" i="102"/>
  <c r="D840" i="102"/>
  <c r="E838" i="102"/>
  <c r="D838" i="102"/>
  <c r="E835" i="102"/>
  <c r="D835" i="102"/>
  <c r="E834" i="102"/>
  <c r="D834" i="102"/>
  <c r="E833" i="102"/>
  <c r="D833" i="102"/>
  <c r="E832" i="102"/>
  <c r="D832" i="102"/>
  <c r="E831" i="102"/>
  <c r="D831" i="102"/>
  <c r="E828" i="102"/>
  <c r="D828" i="102"/>
  <c r="E827" i="102"/>
  <c r="D827" i="102"/>
  <c r="E826" i="102"/>
  <c r="D826" i="102"/>
  <c r="E824" i="102"/>
  <c r="D824" i="102"/>
  <c r="E820" i="102"/>
  <c r="D820" i="102"/>
  <c r="E819" i="102"/>
  <c r="D819" i="102"/>
  <c r="E818" i="102"/>
  <c r="D818" i="102"/>
  <c r="E817" i="102"/>
  <c r="D817" i="102"/>
  <c r="E816" i="102"/>
  <c r="D816" i="102"/>
  <c r="E815" i="102"/>
  <c r="D815" i="102"/>
  <c r="E814" i="102"/>
  <c r="D814" i="102"/>
  <c r="E813" i="102"/>
  <c r="D813" i="102"/>
  <c r="E812" i="102"/>
  <c r="D812" i="102"/>
  <c r="E811" i="102"/>
  <c r="D811" i="102"/>
  <c r="E777" i="102"/>
  <c r="D777" i="102"/>
  <c r="E776" i="102"/>
  <c r="D776" i="102"/>
  <c r="E774" i="102"/>
  <c r="D774" i="102"/>
  <c r="E773" i="102"/>
  <c r="D773" i="102"/>
  <c r="E772" i="102"/>
  <c r="D772" i="102"/>
  <c r="E771" i="102"/>
  <c r="D771" i="102"/>
  <c r="E769" i="102"/>
  <c r="D769" i="102"/>
  <c r="E767" i="102"/>
  <c r="D767" i="102"/>
  <c r="E765" i="102"/>
  <c r="D765" i="102"/>
  <c r="E762" i="102"/>
  <c r="D762" i="102"/>
  <c r="E761" i="102"/>
  <c r="D761" i="102"/>
  <c r="E760" i="102"/>
  <c r="D760" i="102"/>
  <c r="E759" i="102"/>
  <c r="D759" i="102"/>
  <c r="E758" i="102"/>
  <c r="D758" i="102"/>
  <c r="E755" i="102"/>
  <c r="D755" i="102"/>
  <c r="E754" i="102"/>
  <c r="D754" i="102"/>
  <c r="E753" i="102"/>
  <c r="D753" i="102"/>
  <c r="E751" i="102"/>
  <c r="D751" i="102"/>
  <c r="E747" i="102"/>
  <c r="D747" i="102"/>
  <c r="E746" i="102"/>
  <c r="D746" i="102"/>
  <c r="E745" i="102"/>
  <c r="D745" i="102"/>
  <c r="E744" i="102"/>
  <c r="D744" i="102"/>
  <c r="E743" i="102"/>
  <c r="D743" i="102"/>
  <c r="E742" i="102"/>
  <c r="D742" i="102"/>
  <c r="E741" i="102"/>
  <c r="D741" i="102"/>
  <c r="E740" i="102"/>
  <c r="D740" i="102"/>
  <c r="E739" i="102"/>
  <c r="D739" i="102"/>
  <c r="E738" i="102"/>
  <c r="D738" i="102"/>
  <c r="E704" i="102"/>
  <c r="D704" i="102"/>
  <c r="E703" i="102"/>
  <c r="D703" i="102"/>
  <c r="E701" i="102"/>
  <c r="D701" i="102"/>
  <c r="E700" i="102"/>
  <c r="D700" i="102"/>
  <c r="E699" i="102"/>
  <c r="D699" i="102"/>
  <c r="E698" i="102"/>
  <c r="D698" i="102"/>
  <c r="E696" i="102"/>
  <c r="D696" i="102"/>
  <c r="E694" i="102"/>
  <c r="D694" i="102"/>
  <c r="E692" i="102"/>
  <c r="D692" i="102"/>
  <c r="E689" i="102"/>
  <c r="D689" i="102"/>
  <c r="E688" i="102"/>
  <c r="D688" i="102"/>
  <c r="E687" i="102"/>
  <c r="D687" i="102"/>
  <c r="E686" i="102"/>
  <c r="D686" i="102"/>
  <c r="E685" i="102"/>
  <c r="D685" i="102"/>
  <c r="E682" i="102"/>
  <c r="D682" i="102"/>
  <c r="E681" i="102"/>
  <c r="D681" i="102"/>
  <c r="E680" i="102"/>
  <c r="D680" i="102"/>
  <c r="E678" i="102"/>
  <c r="D678" i="102"/>
  <c r="E674" i="102"/>
  <c r="D674" i="102"/>
  <c r="E673" i="102"/>
  <c r="D673" i="102"/>
  <c r="E672" i="102"/>
  <c r="D672" i="102"/>
  <c r="E671" i="102"/>
  <c r="D671" i="102"/>
  <c r="E670" i="102"/>
  <c r="D670" i="102"/>
  <c r="E669" i="102"/>
  <c r="D669" i="102"/>
  <c r="E668" i="102"/>
  <c r="D668" i="102"/>
  <c r="E667" i="102"/>
  <c r="D667" i="102"/>
  <c r="E666" i="102"/>
  <c r="D666" i="102"/>
  <c r="E665" i="102"/>
  <c r="D665" i="102"/>
  <c r="E631" i="102"/>
  <c r="D631" i="102"/>
  <c r="E630" i="102"/>
  <c r="D630" i="102"/>
  <c r="E628" i="102"/>
  <c r="D628" i="102"/>
  <c r="E627" i="102"/>
  <c r="D627" i="102"/>
  <c r="E626" i="102"/>
  <c r="D626" i="102"/>
  <c r="E625" i="102"/>
  <c r="D625" i="102"/>
  <c r="E623" i="102"/>
  <c r="D623" i="102"/>
  <c r="E621" i="102"/>
  <c r="D621" i="102"/>
  <c r="E619" i="102"/>
  <c r="D619" i="102"/>
  <c r="E616" i="102"/>
  <c r="D616" i="102"/>
  <c r="E615" i="102"/>
  <c r="D615" i="102"/>
  <c r="E614" i="102"/>
  <c r="D614" i="102"/>
  <c r="E613" i="102"/>
  <c r="D613" i="102"/>
  <c r="E612" i="102"/>
  <c r="D612" i="102"/>
  <c r="E609" i="102"/>
  <c r="D609" i="102"/>
  <c r="E608" i="102"/>
  <c r="D608" i="102"/>
  <c r="E607" i="102"/>
  <c r="D607" i="102"/>
  <c r="E605" i="102"/>
  <c r="D605" i="102"/>
  <c r="E601" i="102"/>
  <c r="D601" i="102"/>
  <c r="E600" i="102"/>
  <c r="D600" i="102"/>
  <c r="E599" i="102"/>
  <c r="D599" i="102"/>
  <c r="E598" i="102"/>
  <c r="D598" i="102"/>
  <c r="E597" i="102"/>
  <c r="D597" i="102"/>
  <c r="E596" i="102"/>
  <c r="D596" i="102"/>
  <c r="E595" i="102"/>
  <c r="D595" i="102"/>
  <c r="E594" i="102"/>
  <c r="D594" i="102"/>
  <c r="E593" i="102"/>
  <c r="D593" i="102"/>
  <c r="E592" i="102"/>
  <c r="D592" i="102"/>
  <c r="E558" i="102"/>
  <c r="D558" i="102"/>
  <c r="E557" i="102"/>
  <c r="D557" i="102"/>
  <c r="E555" i="102"/>
  <c r="D555" i="102"/>
  <c r="E554" i="102"/>
  <c r="D554" i="102"/>
  <c r="E553" i="102"/>
  <c r="D553" i="102"/>
  <c r="E552" i="102"/>
  <c r="D552" i="102"/>
  <c r="E550" i="102"/>
  <c r="D550" i="102"/>
  <c r="E548" i="102"/>
  <c r="D548" i="102"/>
  <c r="E546" i="102"/>
  <c r="D546" i="102"/>
  <c r="E543" i="102"/>
  <c r="D543" i="102"/>
  <c r="E542" i="102"/>
  <c r="D542" i="102"/>
  <c r="E541" i="102"/>
  <c r="D541" i="102"/>
  <c r="E540" i="102"/>
  <c r="D540" i="102"/>
  <c r="E539" i="102"/>
  <c r="D539" i="102"/>
  <c r="E536" i="102"/>
  <c r="D536" i="102"/>
  <c r="E535" i="102"/>
  <c r="D535" i="102"/>
  <c r="E534" i="102"/>
  <c r="D534" i="102"/>
  <c r="E532" i="102"/>
  <c r="D532" i="102"/>
  <c r="E528" i="102"/>
  <c r="D528" i="102"/>
  <c r="E527" i="102"/>
  <c r="D527" i="102"/>
  <c r="E526" i="102"/>
  <c r="D526" i="102"/>
  <c r="E525" i="102"/>
  <c r="D525" i="102"/>
  <c r="E524" i="102"/>
  <c r="D524" i="102"/>
  <c r="E523" i="102"/>
  <c r="D523" i="102"/>
  <c r="E522" i="102"/>
  <c r="D522" i="102"/>
  <c r="E521" i="102"/>
  <c r="D521" i="102"/>
  <c r="E520" i="102"/>
  <c r="D520" i="102"/>
  <c r="E519" i="102"/>
  <c r="D519" i="102"/>
  <c r="E485" i="102"/>
  <c r="D485" i="102"/>
  <c r="E484" i="102"/>
  <c r="D484" i="102"/>
  <c r="E482" i="102"/>
  <c r="D482" i="102"/>
  <c r="E481" i="102"/>
  <c r="D481" i="102"/>
  <c r="E480" i="102"/>
  <c r="D480" i="102"/>
  <c r="E479" i="102"/>
  <c r="D479" i="102"/>
  <c r="E477" i="102"/>
  <c r="D477" i="102"/>
  <c r="E475" i="102"/>
  <c r="D475" i="102"/>
  <c r="E473" i="102"/>
  <c r="D473" i="102"/>
  <c r="E470" i="102"/>
  <c r="D470" i="102"/>
  <c r="E469" i="102"/>
  <c r="D469" i="102"/>
  <c r="E468" i="102"/>
  <c r="D468" i="102"/>
  <c r="E467" i="102"/>
  <c r="D467" i="102"/>
  <c r="E466" i="102"/>
  <c r="D466" i="102"/>
  <c r="E463" i="102"/>
  <c r="D463" i="102"/>
  <c r="E462" i="102"/>
  <c r="D462" i="102"/>
  <c r="E461" i="102"/>
  <c r="D461" i="102"/>
  <c r="E459" i="102"/>
  <c r="D459" i="102"/>
  <c r="E455" i="102"/>
  <c r="D455" i="102"/>
  <c r="E454" i="102"/>
  <c r="D454" i="102"/>
  <c r="E453" i="102"/>
  <c r="D453" i="102"/>
  <c r="E452" i="102"/>
  <c r="D452" i="102"/>
  <c r="E451" i="102"/>
  <c r="D451" i="102"/>
  <c r="E450" i="102"/>
  <c r="D450" i="102"/>
  <c r="E449" i="102"/>
  <c r="D449" i="102"/>
  <c r="E448" i="102"/>
  <c r="D448" i="102"/>
  <c r="E447" i="102"/>
  <c r="D447" i="102"/>
  <c r="E446" i="102"/>
  <c r="D446" i="102"/>
  <c r="E412" i="102"/>
  <c r="D412" i="102"/>
  <c r="E411" i="102"/>
  <c r="D411" i="102"/>
  <c r="E409" i="102"/>
  <c r="D409" i="102"/>
  <c r="E408" i="102"/>
  <c r="D408" i="102"/>
  <c r="E407" i="102"/>
  <c r="D407" i="102"/>
  <c r="E406" i="102"/>
  <c r="D406" i="102"/>
  <c r="E404" i="102"/>
  <c r="D404" i="102"/>
  <c r="E402" i="102"/>
  <c r="D402" i="102"/>
  <c r="E400" i="102"/>
  <c r="D400" i="102"/>
  <c r="E397" i="102"/>
  <c r="D397" i="102"/>
  <c r="E396" i="102"/>
  <c r="D396" i="102"/>
  <c r="E395" i="102"/>
  <c r="D395" i="102"/>
  <c r="E394" i="102"/>
  <c r="D394" i="102"/>
  <c r="E393" i="102"/>
  <c r="D393" i="102"/>
  <c r="E390" i="102"/>
  <c r="D390" i="102"/>
  <c r="E389" i="102"/>
  <c r="D389" i="102"/>
  <c r="E388" i="102"/>
  <c r="D388" i="102"/>
  <c r="E386" i="102"/>
  <c r="D386" i="102"/>
  <c r="E382" i="102"/>
  <c r="D382" i="102"/>
  <c r="E381" i="102"/>
  <c r="D381" i="102"/>
  <c r="E380" i="102"/>
  <c r="D380" i="102"/>
  <c r="E379" i="102"/>
  <c r="D379" i="102"/>
  <c r="E378" i="102"/>
  <c r="D378" i="102"/>
  <c r="E377" i="102"/>
  <c r="D377" i="102"/>
  <c r="E376" i="102"/>
  <c r="D376" i="102"/>
  <c r="E375" i="102"/>
  <c r="D375" i="102"/>
  <c r="E374" i="102"/>
  <c r="D374" i="102"/>
  <c r="E373" i="102"/>
  <c r="D373" i="102"/>
  <c r="E339" i="102"/>
  <c r="D339" i="102"/>
  <c r="E338" i="102"/>
  <c r="D338" i="102"/>
  <c r="E336" i="102"/>
  <c r="D336" i="102"/>
  <c r="E335" i="102"/>
  <c r="D335" i="102"/>
  <c r="E334" i="102"/>
  <c r="D334" i="102"/>
  <c r="E333" i="102"/>
  <c r="D333" i="102"/>
  <c r="E331" i="102"/>
  <c r="D331" i="102"/>
  <c r="E329" i="102"/>
  <c r="D329" i="102"/>
  <c r="E327" i="102"/>
  <c r="D327" i="102"/>
  <c r="E324" i="102"/>
  <c r="D324" i="102"/>
  <c r="E323" i="102"/>
  <c r="D323" i="102"/>
  <c r="E321" i="102"/>
  <c r="D321" i="102"/>
  <c r="E320" i="102"/>
  <c r="D320" i="102"/>
  <c r="E317" i="102"/>
  <c r="D317" i="102"/>
  <c r="E316" i="102"/>
  <c r="D316" i="102"/>
  <c r="E315" i="102"/>
  <c r="D315" i="102"/>
  <c r="E313" i="102"/>
  <c r="D313" i="102"/>
  <c r="E309" i="102"/>
  <c r="D309" i="102"/>
  <c r="E308" i="102"/>
  <c r="D308" i="102"/>
  <c r="E307" i="102"/>
  <c r="D307" i="102"/>
  <c r="E306" i="102"/>
  <c r="D306" i="102"/>
  <c r="E305" i="102"/>
  <c r="D305" i="102"/>
  <c r="E304" i="102"/>
  <c r="D304" i="102"/>
  <c r="E302" i="102"/>
  <c r="D302" i="102"/>
  <c r="E301" i="102"/>
  <c r="D301" i="102"/>
  <c r="E300" i="102"/>
  <c r="D300" i="102"/>
  <c r="E266" i="102"/>
  <c r="D266" i="102"/>
  <c r="E265" i="102"/>
  <c r="D265" i="102"/>
  <c r="E263" i="102"/>
  <c r="D263" i="102"/>
  <c r="E262" i="102"/>
  <c r="D262" i="102"/>
  <c r="E261" i="102"/>
  <c r="D261" i="102"/>
  <c r="E260" i="102"/>
  <c r="D260" i="102"/>
  <c r="E258" i="102"/>
  <c r="D258" i="102"/>
  <c r="E256" i="102"/>
  <c r="D256" i="102"/>
  <c r="E254" i="102"/>
  <c r="D254" i="102"/>
  <c r="E251" i="102"/>
  <c r="D251" i="102"/>
  <c r="E250" i="102"/>
  <c r="D250" i="102"/>
  <c r="E249" i="102"/>
  <c r="D249" i="102"/>
  <c r="E248" i="102"/>
  <c r="D248" i="102"/>
  <c r="E247" i="102"/>
  <c r="D247" i="102"/>
  <c r="E244" i="102"/>
  <c r="D244" i="102"/>
  <c r="E243" i="102"/>
  <c r="D243" i="102"/>
  <c r="E242" i="102"/>
  <c r="D242" i="102"/>
  <c r="E240" i="102"/>
  <c r="D240" i="102"/>
  <c r="E236" i="102"/>
  <c r="D236" i="102"/>
  <c r="E235" i="102"/>
  <c r="D235" i="102"/>
  <c r="E234" i="102"/>
  <c r="D234" i="102"/>
  <c r="E233" i="102"/>
  <c r="D233" i="102"/>
  <c r="E232" i="102"/>
  <c r="D232" i="102"/>
  <c r="E231" i="102"/>
  <c r="D231" i="102"/>
  <c r="E230" i="102"/>
  <c r="D230" i="102"/>
  <c r="E229" i="102"/>
  <c r="D229" i="102"/>
  <c r="E228" i="102"/>
  <c r="D228" i="102"/>
  <c r="E227" i="102"/>
  <c r="D227" i="102"/>
  <c r="E192" i="102"/>
  <c r="D192" i="102"/>
  <c r="E191" i="102"/>
  <c r="D191" i="102"/>
  <c r="E189" i="102"/>
  <c r="D189" i="102"/>
  <c r="E188" i="102"/>
  <c r="D188" i="102"/>
  <c r="E187" i="102"/>
  <c r="D187" i="102"/>
  <c r="E186" i="102"/>
  <c r="D186" i="102"/>
  <c r="E184" i="102"/>
  <c r="D184" i="102"/>
  <c r="E182" i="102"/>
  <c r="D182" i="102"/>
  <c r="E180" i="102"/>
  <c r="D180" i="102"/>
  <c r="E177" i="102"/>
  <c r="D177" i="102"/>
  <c r="E176" i="102"/>
  <c r="D176" i="102"/>
  <c r="E175" i="102"/>
  <c r="D175" i="102"/>
  <c r="E174" i="102"/>
  <c r="D174" i="102"/>
  <c r="E173" i="102"/>
  <c r="D173" i="102"/>
  <c r="E170" i="102"/>
  <c r="D170" i="102"/>
  <c r="E169" i="102"/>
  <c r="D169" i="102"/>
  <c r="E168" i="102"/>
  <c r="D168" i="102"/>
  <c r="E166" i="102"/>
  <c r="D166" i="102"/>
  <c r="E162" i="102"/>
  <c r="D162" i="102"/>
  <c r="E161" i="102"/>
  <c r="D161" i="102"/>
  <c r="E160" i="102"/>
  <c r="D160" i="102"/>
  <c r="E159" i="102"/>
  <c r="D159" i="102"/>
  <c r="E158" i="102"/>
  <c r="D158" i="102"/>
  <c r="E157" i="102"/>
  <c r="D157" i="102"/>
  <c r="E156" i="102"/>
  <c r="D156" i="102"/>
  <c r="E155" i="102"/>
  <c r="D155" i="102"/>
  <c r="E154" i="102"/>
  <c r="D154" i="102"/>
  <c r="E153" i="102"/>
  <c r="D153" i="102"/>
  <c r="E118" i="102"/>
  <c r="D118" i="102"/>
  <c r="E117" i="102"/>
  <c r="D117" i="102"/>
  <c r="E115" i="102"/>
  <c r="D115" i="102"/>
  <c r="E114" i="102"/>
  <c r="D114" i="102"/>
  <c r="E113" i="102"/>
  <c r="D113" i="102"/>
  <c r="E112" i="102"/>
  <c r="D112" i="102"/>
  <c r="E110" i="102"/>
  <c r="D110" i="102"/>
  <c r="E108" i="102"/>
  <c r="D108" i="102"/>
  <c r="E106" i="102"/>
  <c r="D106" i="102"/>
  <c r="E103" i="102"/>
  <c r="D103" i="102"/>
  <c r="E102" i="102"/>
  <c r="D102" i="102"/>
  <c r="E101" i="102"/>
  <c r="D101" i="102"/>
  <c r="E100" i="102"/>
  <c r="D100" i="102"/>
  <c r="E99" i="102"/>
  <c r="D99" i="102"/>
  <c r="E96" i="102"/>
  <c r="D96" i="102"/>
  <c r="E95" i="102"/>
  <c r="D95" i="102"/>
  <c r="E94" i="102"/>
  <c r="D94" i="102"/>
  <c r="E92" i="102"/>
  <c r="D92" i="102"/>
  <c r="E88" i="102"/>
  <c r="D88" i="102"/>
  <c r="E87" i="102"/>
  <c r="D87" i="102"/>
  <c r="E86" i="102"/>
  <c r="D86" i="102"/>
  <c r="E85" i="102"/>
  <c r="D85" i="102"/>
  <c r="E84" i="102"/>
  <c r="D84" i="102"/>
  <c r="E83" i="102"/>
  <c r="D83" i="102"/>
  <c r="E82" i="102"/>
  <c r="D82" i="102"/>
  <c r="E81" i="102"/>
  <c r="D81" i="102"/>
  <c r="E80" i="102"/>
  <c r="D80" i="102"/>
  <c r="E79" i="102"/>
  <c r="D79" i="102"/>
  <c r="E72" i="102"/>
  <c r="D72" i="102"/>
  <c r="E71" i="102"/>
  <c r="D71" i="102"/>
  <c r="E70" i="102"/>
  <c r="D70" i="102"/>
  <c r="E69" i="102"/>
  <c r="D69" i="102"/>
  <c r="E62" i="102"/>
  <c r="D62" i="102"/>
  <c r="E61" i="102"/>
  <c r="D61" i="102"/>
  <c r="E60" i="102"/>
  <c r="D60" i="102"/>
  <c r="E49" i="102"/>
  <c r="D49" i="102"/>
  <c r="E43" i="102"/>
  <c r="D43" i="102"/>
  <c r="E42" i="102"/>
  <c r="D42" i="102"/>
  <c r="E40" i="102"/>
  <c r="D40" i="102"/>
  <c r="E39" i="102"/>
  <c r="D39" i="102"/>
  <c r="E38" i="102"/>
  <c r="D38" i="102"/>
  <c r="E37" i="102"/>
  <c r="D37" i="102"/>
  <c r="E35" i="102"/>
  <c r="D35" i="102"/>
  <c r="E33" i="102"/>
  <c r="D33" i="102"/>
  <c r="E31" i="102"/>
  <c r="D31" i="102"/>
  <c r="E28" i="102"/>
  <c r="D28" i="102"/>
  <c r="E27" i="102"/>
  <c r="D27" i="102"/>
  <c r="E26" i="102"/>
  <c r="D26" i="102"/>
  <c r="E25" i="102"/>
  <c r="D25" i="102"/>
  <c r="E24" i="102"/>
  <c r="D24" i="102"/>
  <c r="E21" i="102"/>
  <c r="D21" i="102"/>
  <c r="E20" i="102"/>
  <c r="D20" i="102"/>
  <c r="E19" i="102"/>
  <c r="D19" i="102"/>
  <c r="E17" i="102"/>
  <c r="D17" i="102"/>
  <c r="E13" i="102"/>
  <c r="D13" i="102"/>
  <c r="E12" i="102"/>
  <c r="D12" i="102"/>
  <c r="E11" i="102"/>
  <c r="D11" i="102"/>
  <c r="E10" i="102"/>
  <c r="D10" i="102"/>
  <c r="E9" i="102"/>
  <c r="D9" i="102"/>
  <c r="E8" i="102"/>
  <c r="D8" i="102"/>
  <c r="E7" i="102"/>
  <c r="D7" i="102"/>
  <c r="E6" i="102"/>
  <c r="D6" i="102"/>
  <c r="E5" i="102"/>
  <c r="D5" i="102"/>
  <c r="E4" i="102"/>
  <c r="D4" i="102"/>
  <c r="D56" i="101"/>
  <c r="E1300" i="102"/>
  <c r="D1300" i="102"/>
  <c r="E1299" i="102"/>
  <c r="D1299" i="102"/>
  <c r="F1267" i="102"/>
  <c r="G1267" i="102" s="1"/>
  <c r="F1266" i="102"/>
  <c r="G1266" i="102" s="1"/>
  <c r="F1265" i="102"/>
  <c r="G1265" i="102" s="1"/>
  <c r="F1263" i="102"/>
  <c r="G1263" i="102" s="1"/>
  <c r="F54" i="102"/>
  <c r="G54" i="102" s="1"/>
  <c r="F53" i="102"/>
  <c r="G53" i="102" s="1"/>
  <c r="E1300" i="101"/>
  <c r="D1300" i="101"/>
  <c r="E1299" i="101"/>
  <c r="D1299" i="101"/>
  <c r="F54" i="101"/>
  <c r="G54" i="101" s="1"/>
  <c r="F53" i="101"/>
  <c r="G53" i="101" s="1"/>
  <c r="E1300" i="99"/>
  <c r="E1299" i="99"/>
  <c r="D1300" i="99"/>
  <c r="D1299" i="99"/>
  <c r="E1245" i="99"/>
  <c r="D1245" i="99"/>
  <c r="E1244" i="99"/>
  <c r="D1244" i="99"/>
  <c r="E1243" i="99"/>
  <c r="D1243" i="99"/>
  <c r="E1242" i="99"/>
  <c r="D1242" i="99"/>
  <c r="E1237" i="99"/>
  <c r="D1237" i="99"/>
  <c r="E1236" i="99"/>
  <c r="D1236" i="99"/>
  <c r="E1235" i="99"/>
  <c r="D1235" i="99"/>
  <c r="E1234" i="99"/>
  <c r="D1234" i="99"/>
  <c r="E1233" i="99"/>
  <c r="D1233" i="99"/>
  <c r="F1227" i="99"/>
  <c r="G1227" i="99" s="1"/>
  <c r="F1226" i="99"/>
  <c r="G1226" i="99" s="1"/>
  <c r="E1222" i="99"/>
  <c r="D1222" i="99"/>
  <c r="E1207" i="99"/>
  <c r="D1207" i="99"/>
  <c r="E1205" i="99"/>
  <c r="D1205" i="99"/>
  <c r="E1191" i="99"/>
  <c r="D1191" i="99"/>
  <c r="E1171" i="99"/>
  <c r="D1171" i="99"/>
  <c r="E1170" i="99"/>
  <c r="D1170" i="99"/>
  <c r="E1169" i="99"/>
  <c r="D1169" i="99"/>
  <c r="E1168" i="99"/>
  <c r="D1168" i="99"/>
  <c r="E1163" i="99"/>
  <c r="D1163" i="99"/>
  <c r="E1162" i="99"/>
  <c r="D1162" i="99"/>
  <c r="E1161" i="99"/>
  <c r="D1161" i="99"/>
  <c r="E1160" i="99"/>
  <c r="D1160" i="99"/>
  <c r="E1159" i="99"/>
  <c r="D1159" i="99"/>
  <c r="F1153" i="99"/>
  <c r="G1153" i="99" s="1"/>
  <c r="F1152" i="99"/>
  <c r="G1152" i="99" s="1"/>
  <c r="E1148" i="99"/>
  <c r="D1148" i="99"/>
  <c r="E1133" i="99"/>
  <c r="D1133" i="99"/>
  <c r="E1131" i="99"/>
  <c r="D1131" i="99"/>
  <c r="E1117" i="99"/>
  <c r="D1117" i="99"/>
  <c r="E1098" i="99"/>
  <c r="D1098" i="99"/>
  <c r="E1097" i="99"/>
  <c r="D1097" i="99"/>
  <c r="E1096" i="99"/>
  <c r="D1096" i="99"/>
  <c r="E1095" i="99"/>
  <c r="D1095" i="99"/>
  <c r="E1090" i="99"/>
  <c r="D1090" i="99"/>
  <c r="E1089" i="99"/>
  <c r="D1089" i="99"/>
  <c r="E1088" i="99"/>
  <c r="D1088" i="99"/>
  <c r="E1087" i="99"/>
  <c r="D1087" i="99"/>
  <c r="E1086" i="99"/>
  <c r="D1086" i="99"/>
  <c r="F1080" i="99"/>
  <c r="G1080" i="99" s="1"/>
  <c r="F1079" i="99"/>
  <c r="G1079" i="99" s="1"/>
  <c r="E1075" i="99"/>
  <c r="D1075" i="99"/>
  <c r="E1060" i="99"/>
  <c r="D1060" i="99"/>
  <c r="E1058" i="99"/>
  <c r="D1058" i="99"/>
  <c r="E1044" i="99"/>
  <c r="D1044" i="99"/>
  <c r="E1025" i="99"/>
  <c r="D1025" i="99"/>
  <c r="E1024" i="99"/>
  <c r="D1024" i="99"/>
  <c r="E1023" i="99"/>
  <c r="D1023" i="99"/>
  <c r="E1022" i="99"/>
  <c r="D1022" i="99"/>
  <c r="E1017" i="99"/>
  <c r="D1017" i="99"/>
  <c r="E1016" i="99"/>
  <c r="D1016" i="99"/>
  <c r="E1015" i="99"/>
  <c r="D1015" i="99"/>
  <c r="E1014" i="99"/>
  <c r="D1014" i="99"/>
  <c r="E1013" i="99"/>
  <c r="D1013" i="99"/>
  <c r="F1007" i="99"/>
  <c r="G1007" i="99" s="1"/>
  <c r="F1006" i="99"/>
  <c r="G1006" i="99" s="1"/>
  <c r="E1002" i="99"/>
  <c r="D1002" i="99"/>
  <c r="E987" i="99"/>
  <c r="D987" i="99"/>
  <c r="E985" i="99"/>
  <c r="D985" i="99"/>
  <c r="E971" i="99"/>
  <c r="D971" i="99"/>
  <c r="E952" i="99"/>
  <c r="D952" i="99"/>
  <c r="E951" i="99"/>
  <c r="D951" i="99"/>
  <c r="E950" i="99"/>
  <c r="D950" i="99"/>
  <c r="E949" i="99"/>
  <c r="D949" i="99"/>
  <c r="E944" i="99"/>
  <c r="D944" i="99"/>
  <c r="E943" i="99"/>
  <c r="D943" i="99"/>
  <c r="E942" i="99"/>
  <c r="D942" i="99"/>
  <c r="E941" i="99"/>
  <c r="D941" i="99"/>
  <c r="E940" i="99"/>
  <c r="D940" i="99"/>
  <c r="F934" i="99"/>
  <c r="G934" i="99" s="1"/>
  <c r="F933" i="99"/>
  <c r="G933" i="99" s="1"/>
  <c r="E929" i="99"/>
  <c r="D929" i="99"/>
  <c r="E914" i="99"/>
  <c r="D914" i="99"/>
  <c r="E912" i="99"/>
  <c r="D912" i="99"/>
  <c r="E898" i="99"/>
  <c r="D898" i="99"/>
  <c r="E879" i="99"/>
  <c r="D879" i="99"/>
  <c r="E878" i="99"/>
  <c r="D878" i="99"/>
  <c r="E877" i="99"/>
  <c r="D877" i="99"/>
  <c r="E876" i="99"/>
  <c r="D876" i="99"/>
  <c r="E871" i="99"/>
  <c r="D871" i="99"/>
  <c r="E870" i="99"/>
  <c r="D870" i="99"/>
  <c r="E869" i="99"/>
  <c r="D869" i="99"/>
  <c r="E868" i="99"/>
  <c r="D868" i="99"/>
  <c r="E867" i="99"/>
  <c r="D867" i="99"/>
  <c r="F861" i="99"/>
  <c r="G861" i="99" s="1"/>
  <c r="F860" i="99"/>
  <c r="G860" i="99" s="1"/>
  <c r="E856" i="99"/>
  <c r="D856" i="99"/>
  <c r="E841" i="99"/>
  <c r="D841" i="99"/>
  <c r="E839" i="99"/>
  <c r="D839" i="99"/>
  <c r="E825" i="99"/>
  <c r="D825" i="99"/>
  <c r="E806" i="99"/>
  <c r="D806" i="99"/>
  <c r="E805" i="99"/>
  <c r="D805" i="99"/>
  <c r="E804" i="99"/>
  <c r="D804" i="99"/>
  <c r="E803" i="99"/>
  <c r="D803" i="99"/>
  <c r="E798" i="99"/>
  <c r="D798" i="99"/>
  <c r="E797" i="99"/>
  <c r="D797" i="99"/>
  <c r="E796" i="99"/>
  <c r="D796" i="99"/>
  <c r="E795" i="99"/>
  <c r="D795" i="99"/>
  <c r="E794" i="99"/>
  <c r="D794" i="99"/>
  <c r="F788" i="99"/>
  <c r="G788" i="99" s="1"/>
  <c r="F787" i="99"/>
  <c r="G787" i="99" s="1"/>
  <c r="E783" i="99"/>
  <c r="D783" i="99"/>
  <c r="E768" i="99"/>
  <c r="D768" i="99"/>
  <c r="E766" i="99"/>
  <c r="D766" i="99"/>
  <c r="E752" i="99"/>
  <c r="D752" i="99"/>
  <c r="E733" i="99"/>
  <c r="D733" i="99"/>
  <c r="E732" i="99"/>
  <c r="D732" i="99"/>
  <c r="E731" i="99"/>
  <c r="D731" i="99"/>
  <c r="E730" i="99"/>
  <c r="D730" i="99"/>
  <c r="E725" i="99"/>
  <c r="D725" i="99"/>
  <c r="E724" i="99"/>
  <c r="D724" i="99"/>
  <c r="E723" i="99"/>
  <c r="D723" i="99"/>
  <c r="E722" i="99"/>
  <c r="D722" i="99"/>
  <c r="E721" i="99"/>
  <c r="D721" i="99"/>
  <c r="F715" i="99"/>
  <c r="G715" i="99" s="1"/>
  <c r="F714" i="99"/>
  <c r="G714" i="99" s="1"/>
  <c r="E710" i="99"/>
  <c r="D710" i="99"/>
  <c r="E695" i="99"/>
  <c r="D695" i="99"/>
  <c r="E693" i="99"/>
  <c r="D693" i="99"/>
  <c r="E679" i="99"/>
  <c r="D679" i="99"/>
  <c r="E660" i="99"/>
  <c r="D660" i="99"/>
  <c r="E659" i="99"/>
  <c r="D659" i="99"/>
  <c r="E658" i="99"/>
  <c r="D658" i="99"/>
  <c r="E657" i="99"/>
  <c r="D657" i="99"/>
  <c r="E652" i="99"/>
  <c r="D652" i="99"/>
  <c r="E651" i="99"/>
  <c r="D651" i="99"/>
  <c r="E650" i="99"/>
  <c r="D650" i="99"/>
  <c r="E649" i="99"/>
  <c r="D649" i="99"/>
  <c r="E648" i="99"/>
  <c r="D648" i="99"/>
  <c r="F642" i="99"/>
  <c r="G642" i="99" s="1"/>
  <c r="F641" i="99"/>
  <c r="G641" i="99" s="1"/>
  <c r="E637" i="99"/>
  <c r="D637" i="99"/>
  <c r="E622" i="99"/>
  <c r="D622" i="99"/>
  <c r="E620" i="99"/>
  <c r="D620" i="99"/>
  <c r="E606" i="99"/>
  <c r="D606" i="99"/>
  <c r="E587" i="99"/>
  <c r="D587" i="99"/>
  <c r="E586" i="99"/>
  <c r="D586" i="99"/>
  <c r="E585" i="99"/>
  <c r="D585" i="99"/>
  <c r="E584" i="99"/>
  <c r="D584" i="99"/>
  <c r="E579" i="99"/>
  <c r="D579" i="99"/>
  <c r="E578" i="99"/>
  <c r="D578" i="99"/>
  <c r="E577" i="99"/>
  <c r="D577" i="99"/>
  <c r="E576" i="99"/>
  <c r="D576" i="99"/>
  <c r="E575" i="99"/>
  <c r="D575" i="99"/>
  <c r="F569" i="99"/>
  <c r="G569" i="99" s="1"/>
  <c r="F568" i="99"/>
  <c r="G568" i="99" s="1"/>
  <c r="E564" i="99"/>
  <c r="D564" i="99"/>
  <c r="E549" i="99"/>
  <c r="D549" i="99"/>
  <c r="E547" i="99"/>
  <c r="D547" i="99"/>
  <c r="E533" i="99"/>
  <c r="D533" i="99"/>
  <c r="E514" i="99"/>
  <c r="D514" i="99"/>
  <c r="E513" i="99"/>
  <c r="D513" i="99"/>
  <c r="E512" i="99"/>
  <c r="D512" i="99"/>
  <c r="E511" i="99"/>
  <c r="D511" i="99"/>
  <c r="E506" i="99"/>
  <c r="D506" i="99"/>
  <c r="E505" i="99"/>
  <c r="D505" i="99"/>
  <c r="E504" i="99"/>
  <c r="D504" i="99"/>
  <c r="E503" i="99"/>
  <c r="D503" i="99"/>
  <c r="E502" i="99"/>
  <c r="D502" i="99"/>
  <c r="F496" i="99"/>
  <c r="G496" i="99" s="1"/>
  <c r="F495" i="99"/>
  <c r="G495" i="99" s="1"/>
  <c r="E491" i="99"/>
  <c r="D491" i="99"/>
  <c r="E476" i="99"/>
  <c r="D476" i="99"/>
  <c r="E474" i="99"/>
  <c r="D474" i="99"/>
  <c r="E460" i="99"/>
  <c r="D460" i="99"/>
  <c r="E441" i="99"/>
  <c r="D441" i="99"/>
  <c r="E440" i="99"/>
  <c r="D440" i="99"/>
  <c r="E439" i="99"/>
  <c r="D439" i="99"/>
  <c r="E438" i="99"/>
  <c r="D438" i="99"/>
  <c r="E433" i="99"/>
  <c r="D433" i="99"/>
  <c r="E432" i="99"/>
  <c r="D432" i="99"/>
  <c r="E431" i="99"/>
  <c r="D431" i="99"/>
  <c r="E430" i="99"/>
  <c r="D430" i="99"/>
  <c r="E429" i="99"/>
  <c r="D429" i="99"/>
  <c r="F423" i="99"/>
  <c r="G423" i="99" s="1"/>
  <c r="F422" i="99"/>
  <c r="G422" i="99" s="1"/>
  <c r="E418" i="99"/>
  <c r="D418" i="99"/>
  <c r="E403" i="99"/>
  <c r="D403" i="99"/>
  <c r="E401" i="99"/>
  <c r="D401" i="99"/>
  <c r="E387" i="99"/>
  <c r="D387" i="99"/>
  <c r="E368" i="99"/>
  <c r="D368" i="99"/>
  <c r="E367" i="99"/>
  <c r="D367" i="99"/>
  <c r="E366" i="99"/>
  <c r="D366" i="99"/>
  <c r="E365" i="99"/>
  <c r="D365" i="99"/>
  <c r="E360" i="99"/>
  <c r="D360" i="99"/>
  <c r="E359" i="99"/>
  <c r="D359" i="99"/>
  <c r="E358" i="99"/>
  <c r="D358" i="99"/>
  <c r="E357" i="99"/>
  <c r="D357" i="99"/>
  <c r="E356" i="99"/>
  <c r="D356" i="99"/>
  <c r="F350" i="99"/>
  <c r="G350" i="99" s="1"/>
  <c r="F349" i="99"/>
  <c r="G349" i="99" s="1"/>
  <c r="E345" i="99"/>
  <c r="D345" i="99"/>
  <c r="E330" i="99"/>
  <c r="D330" i="99"/>
  <c r="E328" i="99"/>
  <c r="D328" i="99"/>
  <c r="E314" i="99"/>
  <c r="D314" i="99"/>
  <c r="E295" i="99"/>
  <c r="D295" i="99"/>
  <c r="E294" i="99"/>
  <c r="D294" i="99"/>
  <c r="E293" i="99"/>
  <c r="D293" i="99"/>
  <c r="E292" i="99"/>
  <c r="D292" i="99"/>
  <c r="E287" i="99"/>
  <c r="D287" i="99"/>
  <c r="E286" i="99"/>
  <c r="D286" i="99"/>
  <c r="E285" i="99"/>
  <c r="D285" i="99"/>
  <c r="E284" i="99"/>
  <c r="D284" i="99"/>
  <c r="E283" i="99"/>
  <c r="D283" i="99"/>
  <c r="F277" i="99"/>
  <c r="G277" i="99" s="1"/>
  <c r="F276" i="99"/>
  <c r="G276" i="99" s="1"/>
  <c r="E272" i="99"/>
  <c r="D272" i="99"/>
  <c r="E257" i="99"/>
  <c r="D257" i="99"/>
  <c r="E255" i="99"/>
  <c r="D255" i="99"/>
  <c r="E241" i="99"/>
  <c r="D241" i="99"/>
  <c r="E221" i="99"/>
  <c r="D221" i="99"/>
  <c r="E220" i="99"/>
  <c r="D220" i="99"/>
  <c r="E219" i="99"/>
  <c r="D219" i="99"/>
  <c r="E218" i="99"/>
  <c r="D218" i="99"/>
  <c r="E213" i="99"/>
  <c r="D213" i="99"/>
  <c r="E212" i="99"/>
  <c r="D212" i="99"/>
  <c r="E211" i="99"/>
  <c r="D211" i="99"/>
  <c r="E210" i="99"/>
  <c r="D210" i="99"/>
  <c r="E209" i="99"/>
  <c r="D209" i="99"/>
  <c r="F203" i="99"/>
  <c r="G203" i="99" s="1"/>
  <c r="F202" i="99"/>
  <c r="G202" i="99" s="1"/>
  <c r="E198" i="99"/>
  <c r="D198" i="99"/>
  <c r="E183" i="99"/>
  <c r="D183" i="99"/>
  <c r="E181" i="99"/>
  <c r="D181" i="99"/>
  <c r="E167" i="99"/>
  <c r="D167" i="99"/>
  <c r="E147" i="99"/>
  <c r="D147" i="99"/>
  <c r="E146" i="99"/>
  <c r="D146" i="99"/>
  <c r="E145" i="99"/>
  <c r="D145" i="99"/>
  <c r="E144" i="99"/>
  <c r="D144" i="99"/>
  <c r="E139" i="99"/>
  <c r="D139" i="99"/>
  <c r="E138" i="99"/>
  <c r="D138" i="99"/>
  <c r="E137" i="99"/>
  <c r="D137" i="99"/>
  <c r="E136" i="99"/>
  <c r="D136" i="99"/>
  <c r="E135" i="99"/>
  <c r="D135" i="99"/>
  <c r="F129" i="99"/>
  <c r="G129" i="99" s="1"/>
  <c r="F128" i="99"/>
  <c r="G128" i="99" s="1"/>
  <c r="E124" i="99"/>
  <c r="D124" i="99"/>
  <c r="E109" i="99"/>
  <c r="D109" i="99"/>
  <c r="E107" i="99"/>
  <c r="D107" i="99"/>
  <c r="E93" i="99"/>
  <c r="D93" i="99"/>
  <c r="E72" i="99"/>
  <c r="D72" i="99"/>
  <c r="E71" i="99"/>
  <c r="D71" i="99"/>
  <c r="E70" i="99"/>
  <c r="D70" i="99"/>
  <c r="E69" i="99"/>
  <c r="D69" i="99"/>
  <c r="E64" i="99"/>
  <c r="D64" i="99"/>
  <c r="E63" i="99"/>
  <c r="D63" i="99"/>
  <c r="E62" i="99"/>
  <c r="D62" i="99"/>
  <c r="E61" i="99"/>
  <c r="D61" i="99"/>
  <c r="E60" i="99"/>
  <c r="D60" i="99"/>
  <c r="E49" i="99"/>
  <c r="D49" i="99"/>
  <c r="E34" i="99"/>
  <c r="D34" i="99"/>
  <c r="E32" i="99"/>
  <c r="D32" i="99"/>
  <c r="E18" i="99"/>
  <c r="D18" i="99"/>
  <c r="F1300" i="99"/>
  <c r="G1300" i="99" s="1"/>
  <c r="F1299" i="99"/>
  <c r="G1299" i="99" s="1"/>
  <c r="F1257" i="99"/>
  <c r="G1257" i="99" s="1"/>
  <c r="F1256" i="99"/>
  <c r="G1256" i="99" s="1"/>
  <c r="F1255" i="99"/>
  <c r="G1255" i="99" s="1"/>
  <c r="F54" i="99"/>
  <c r="G54" i="99" s="1"/>
  <c r="F53" i="99"/>
  <c r="G53" i="99" s="1"/>
  <c r="F1229" i="94" l="1"/>
  <c r="G1229" i="94" s="1"/>
  <c r="F1019" i="94"/>
  <c r="G1019" i="94" s="1"/>
  <c r="F267" i="92"/>
  <c r="G267" i="92" s="1"/>
  <c r="F1299" i="106"/>
  <c r="G1299" i="106" s="1"/>
  <c r="F1255" i="108"/>
  <c r="G1255" i="108" s="1"/>
  <c r="F1257" i="108"/>
  <c r="G1257" i="108" s="1"/>
  <c r="F1300" i="108"/>
  <c r="G1300" i="108" s="1"/>
  <c r="F1255" i="109"/>
  <c r="G1255" i="109" s="1"/>
  <c r="F1257" i="109"/>
  <c r="G1257" i="109" s="1"/>
  <c r="F1300" i="109"/>
  <c r="G1300" i="109" s="1"/>
  <c r="F1082" i="92"/>
  <c r="G1082" i="92" s="1"/>
  <c r="F10" i="102"/>
  <c r="G10" i="102" s="1"/>
  <c r="F508" i="92"/>
  <c r="G508" i="92" s="1"/>
  <c r="F141" i="92"/>
  <c r="G141" i="92" s="1"/>
  <c r="F863" i="94"/>
  <c r="G863" i="94" s="1"/>
  <c r="F362" i="94"/>
  <c r="G362" i="94" s="1"/>
  <c r="F289" i="94"/>
  <c r="G289" i="94" s="1"/>
  <c r="F70" i="109"/>
  <c r="G70" i="109" s="1"/>
  <c r="F571" i="94"/>
  <c r="G571" i="94" s="1"/>
  <c r="F279" i="94"/>
  <c r="G279" i="94" s="1"/>
  <c r="F717" i="94"/>
  <c r="G717" i="94" s="1"/>
  <c r="F873" i="92"/>
  <c r="G873" i="92" s="1"/>
  <c r="E279" i="99"/>
  <c r="F6" i="109"/>
  <c r="G6" i="109" s="1"/>
  <c r="F28" i="109"/>
  <c r="G28" i="109" s="1"/>
  <c r="F9" i="102"/>
  <c r="G9" i="102" s="1"/>
  <c r="F19" i="102"/>
  <c r="G19" i="102" s="1"/>
  <c r="F86" i="102"/>
  <c r="G86" i="102" s="1"/>
  <c r="F94" i="102"/>
  <c r="G94" i="102" s="1"/>
  <c r="F313" i="102"/>
  <c r="G313" i="102" s="1"/>
  <c r="F378" i="102"/>
  <c r="G378" i="102" s="1"/>
  <c r="F380" i="102"/>
  <c r="G380" i="102" s="1"/>
  <c r="F390" i="102"/>
  <c r="G390" i="102" s="1"/>
  <c r="F451" i="102"/>
  <c r="G451" i="102" s="1"/>
  <c r="F455" i="102"/>
  <c r="G455" i="102" s="1"/>
  <c r="F463" i="102"/>
  <c r="G463" i="102" s="1"/>
  <c r="F534" i="102"/>
  <c r="G534" i="102" s="1"/>
  <c r="F597" i="102"/>
  <c r="G597" i="102" s="1"/>
  <c r="F601" i="102"/>
  <c r="G601" i="102" s="1"/>
  <c r="F609" i="102"/>
  <c r="G609" i="102" s="1"/>
  <c r="F743" i="102"/>
  <c r="G743" i="102" s="1"/>
  <c r="F747" i="102"/>
  <c r="G747" i="102" s="1"/>
  <c r="F755" i="102"/>
  <c r="G755" i="102" s="1"/>
  <c r="D1082" i="102"/>
  <c r="F936" i="94"/>
  <c r="G936" i="94" s="1"/>
  <c r="F1239" i="94"/>
  <c r="G1239" i="94" s="1"/>
  <c r="F11" i="102"/>
  <c r="G11" i="102" s="1"/>
  <c r="F84" i="102"/>
  <c r="G84" i="102" s="1"/>
  <c r="F88" i="102"/>
  <c r="G88" i="102" s="1"/>
  <c r="F96" i="102"/>
  <c r="G96" i="102" s="1"/>
  <c r="F306" i="102"/>
  <c r="G306" i="102" s="1"/>
  <c r="F382" i="102"/>
  <c r="G382" i="102" s="1"/>
  <c r="F388" i="102"/>
  <c r="G388" i="102" s="1"/>
  <c r="F453" i="102"/>
  <c r="G453" i="102" s="1"/>
  <c r="F461" i="102"/>
  <c r="G461" i="102" s="1"/>
  <c r="F536" i="102"/>
  <c r="G536" i="102" s="1"/>
  <c r="F599" i="102"/>
  <c r="G599" i="102" s="1"/>
  <c r="F607" i="102"/>
  <c r="G607" i="102" s="1"/>
  <c r="F745" i="102"/>
  <c r="G745" i="102" s="1"/>
  <c r="F753" i="102"/>
  <c r="G753" i="102" s="1"/>
  <c r="F936" i="92"/>
  <c r="G936" i="92" s="1"/>
  <c r="E289" i="99"/>
  <c r="E1165" i="99"/>
  <c r="E1239" i="99"/>
  <c r="F146" i="104"/>
  <c r="G146" i="104" s="1"/>
  <c r="E425" i="106"/>
  <c r="E435" i="106"/>
  <c r="D936" i="106"/>
  <c r="D1229" i="106"/>
  <c r="E141" i="108"/>
  <c r="D215" i="108"/>
  <c r="D352" i="108"/>
  <c r="E425" i="108"/>
  <c r="D644" i="109"/>
  <c r="F131" i="94"/>
  <c r="G131" i="94" s="1"/>
  <c r="F498" i="94"/>
  <c r="G498" i="94" s="1"/>
  <c r="D425" i="102"/>
  <c r="F1009" i="92"/>
  <c r="G1009" i="92" s="1"/>
  <c r="F340" i="92"/>
  <c r="G340" i="92" s="1"/>
  <c r="F119" i="92"/>
  <c r="G119" i="92" s="1"/>
  <c r="F1155" i="94"/>
  <c r="G1155" i="94" s="1"/>
  <c r="F1082" i="94"/>
  <c r="G1082" i="94" s="1"/>
  <c r="F851" i="92"/>
  <c r="G851" i="92" s="1"/>
  <c r="F705" i="92"/>
  <c r="G705" i="92" s="1"/>
  <c r="F508" i="94"/>
  <c r="G508" i="94" s="1"/>
  <c r="E179" i="92"/>
  <c r="E185" i="92" s="1"/>
  <c r="E190" i="92" s="1"/>
  <c r="E194" i="92" s="1"/>
  <c r="F215" i="92"/>
  <c r="G215" i="92" s="1"/>
  <c r="F215" i="94"/>
  <c r="G215" i="94" s="1"/>
  <c r="F98" i="92"/>
  <c r="G98" i="92" s="1"/>
  <c r="F997" i="92"/>
  <c r="G997" i="92" s="1"/>
  <c r="F873" i="94"/>
  <c r="G873" i="94" s="1"/>
  <c r="F727" i="92"/>
  <c r="G727" i="92" s="1"/>
  <c r="F1009" i="94"/>
  <c r="G1009" i="94" s="1"/>
  <c r="E764" i="92"/>
  <c r="E770" i="92" s="1"/>
  <c r="E775" i="92" s="1"/>
  <c r="E779" i="92" s="1"/>
  <c r="E66" i="99"/>
  <c r="E141" i="99"/>
  <c r="D289" i="99"/>
  <c r="F949" i="102"/>
  <c r="G949" i="102" s="1"/>
  <c r="F425" i="94"/>
  <c r="G425" i="94" s="1"/>
  <c r="F1092" i="92"/>
  <c r="G1092" i="92" s="1"/>
  <c r="F727" i="94"/>
  <c r="G727" i="94" s="1"/>
  <c r="F205" i="94"/>
  <c r="G205" i="94" s="1"/>
  <c r="F644" i="94"/>
  <c r="G644" i="94" s="1"/>
  <c r="F205" i="92"/>
  <c r="G205" i="92" s="1"/>
  <c r="F790" i="94"/>
  <c r="G790" i="94" s="1"/>
  <c r="F366" i="108"/>
  <c r="G366" i="108" s="1"/>
  <c r="F368" i="108"/>
  <c r="G368" i="108" s="1"/>
  <c r="D205" i="99"/>
  <c r="D215" i="99"/>
  <c r="E352" i="99"/>
  <c r="E498" i="99"/>
  <c r="E571" i="99"/>
  <c r="E644" i="99"/>
  <c r="E936" i="99"/>
  <c r="E1009" i="99"/>
  <c r="F49" i="102"/>
  <c r="G49" i="102" s="1"/>
  <c r="E425" i="102"/>
  <c r="E581" i="102"/>
  <c r="E644" i="102"/>
  <c r="E717" i="102"/>
  <c r="E790" i="102"/>
  <c r="F1086" i="102"/>
  <c r="G1086" i="102" s="1"/>
  <c r="E352" i="108"/>
  <c r="E362" i="108"/>
  <c r="D435" i="108"/>
  <c r="E498" i="108"/>
  <c r="E508" i="108"/>
  <c r="D571" i="108"/>
  <c r="F17" i="109"/>
  <c r="G17" i="109" s="1"/>
  <c r="F20" i="109"/>
  <c r="G20" i="109" s="1"/>
  <c r="F61" i="109"/>
  <c r="G61" i="109" s="1"/>
  <c r="F95" i="109"/>
  <c r="G95" i="109" s="1"/>
  <c r="E873" i="109"/>
  <c r="E1155" i="109"/>
  <c r="F1229" i="92"/>
  <c r="G1229" i="92" s="1"/>
  <c r="F559" i="92"/>
  <c r="G559" i="92" s="1"/>
  <c r="F56" i="92"/>
  <c r="G56" i="92" s="1"/>
  <c r="F941" i="99"/>
  <c r="G941" i="99" s="1"/>
  <c r="E205" i="99"/>
  <c r="D1009" i="99"/>
  <c r="D1082" i="99"/>
  <c r="F72" i="102"/>
  <c r="G72" i="102" s="1"/>
  <c r="D790" i="102"/>
  <c r="E1082" i="102"/>
  <c r="E279" i="109"/>
  <c r="E946" i="109"/>
  <c r="F435" i="94"/>
  <c r="G435" i="94" s="1"/>
  <c r="F863" i="92"/>
  <c r="G863" i="92" s="1"/>
  <c r="F498" i="92"/>
  <c r="G498" i="92" s="1"/>
  <c r="F790" i="92"/>
  <c r="G790" i="92" s="1"/>
  <c r="F644" i="92"/>
  <c r="G644" i="92" s="1"/>
  <c r="E1239" i="109"/>
  <c r="E1019" i="108"/>
  <c r="E1019" i="109"/>
  <c r="D873" i="109"/>
  <c r="D581" i="109"/>
  <c r="E435" i="109"/>
  <c r="E362" i="109"/>
  <c r="D215" i="109"/>
  <c r="F137" i="109"/>
  <c r="G137" i="109" s="1"/>
  <c r="F124" i="109"/>
  <c r="G124" i="109" s="1"/>
  <c r="F135" i="109"/>
  <c r="G135" i="109" s="1"/>
  <c r="D863" i="106"/>
  <c r="D279" i="106"/>
  <c r="E246" i="109"/>
  <c r="E252" i="109" s="1"/>
  <c r="E215" i="106"/>
  <c r="F9" i="106"/>
  <c r="G9" i="106" s="1"/>
  <c r="D508" i="106"/>
  <c r="D644" i="106"/>
  <c r="D654" i="106"/>
  <c r="E863" i="106"/>
  <c r="F863" i="106" s="1"/>
  <c r="G863" i="106" s="1"/>
  <c r="E1082" i="106"/>
  <c r="E1092" i="106"/>
  <c r="D1155" i="106"/>
  <c r="D1165" i="106"/>
  <c r="E654" i="108"/>
  <c r="E936" i="108"/>
  <c r="E946" i="108"/>
  <c r="D1009" i="108"/>
  <c r="E1155" i="108"/>
  <c r="E1165" i="108"/>
  <c r="E215" i="109"/>
  <c r="D1229" i="109"/>
  <c r="F11" i="106"/>
  <c r="G11" i="106" s="1"/>
  <c r="D205" i="106"/>
  <c r="E352" i="106"/>
  <c r="D435" i="106"/>
  <c r="F435" i="106" s="1"/>
  <c r="G435" i="106" s="1"/>
  <c r="E498" i="106"/>
  <c r="D571" i="106"/>
  <c r="E644" i="106"/>
  <c r="D800" i="108"/>
  <c r="D936" i="108"/>
  <c r="F950" i="108"/>
  <c r="G950" i="108" s="1"/>
  <c r="D498" i="109"/>
  <c r="D936" i="109"/>
  <c r="D997" i="109"/>
  <c r="D1009" i="109"/>
  <c r="F1095" i="109"/>
  <c r="G1095" i="109" s="1"/>
  <c r="E1143" i="109"/>
  <c r="D1155" i="109"/>
  <c r="D1165" i="109"/>
  <c r="D1092" i="102"/>
  <c r="F524" i="102"/>
  <c r="G524" i="102" s="1"/>
  <c r="F526" i="102"/>
  <c r="G526" i="102" s="1"/>
  <c r="E215" i="102"/>
  <c r="E56" i="102"/>
  <c r="F60" i="102"/>
  <c r="G60" i="102" s="1"/>
  <c r="E1229" i="99"/>
  <c r="E1092" i="99"/>
  <c r="D946" i="99"/>
  <c r="E873" i="99"/>
  <c r="E800" i="99"/>
  <c r="D800" i="99"/>
  <c r="E727" i="99"/>
  <c r="D727" i="99"/>
  <c r="E654" i="99"/>
  <c r="D654" i="99"/>
  <c r="E581" i="99"/>
  <c r="E435" i="99"/>
  <c r="D352" i="99"/>
  <c r="E362" i="99"/>
  <c r="D279" i="99"/>
  <c r="E215" i="99"/>
  <c r="E1217" i="102"/>
  <c r="F25" i="102"/>
  <c r="G25" i="102" s="1"/>
  <c r="F1239" i="92"/>
  <c r="G1239" i="92" s="1"/>
  <c r="F1165" i="92"/>
  <c r="G1165" i="92" s="1"/>
  <c r="F1155" i="92"/>
  <c r="G1155" i="92" s="1"/>
  <c r="F1019" i="92"/>
  <c r="G1019" i="92" s="1"/>
  <c r="F946" i="92"/>
  <c r="G946" i="92" s="1"/>
  <c r="F800" i="92"/>
  <c r="G800" i="92" s="1"/>
  <c r="F717" i="92"/>
  <c r="G717" i="92" s="1"/>
  <c r="E691" i="92"/>
  <c r="E697" i="92" s="1"/>
  <c r="E702" i="92" s="1"/>
  <c r="E706" i="92" s="1"/>
  <c r="F684" i="92"/>
  <c r="G684" i="92" s="1"/>
  <c r="F654" i="92"/>
  <c r="G654" i="92" s="1"/>
  <c r="F632" i="92"/>
  <c r="G632" i="92" s="1"/>
  <c r="E618" i="92"/>
  <c r="E624" i="92" s="1"/>
  <c r="E629" i="92" s="1"/>
  <c r="E633" i="92" s="1"/>
  <c r="F581" i="92"/>
  <c r="G581" i="92" s="1"/>
  <c r="F571" i="92"/>
  <c r="G571" i="92" s="1"/>
  <c r="E545" i="92"/>
  <c r="E551" i="92" s="1"/>
  <c r="E556" i="92" s="1"/>
  <c r="E560" i="92" s="1"/>
  <c r="F486" i="92"/>
  <c r="G486" i="92" s="1"/>
  <c r="F435" i="92"/>
  <c r="G435" i="92" s="1"/>
  <c r="F425" i="92"/>
  <c r="G425" i="92" s="1"/>
  <c r="F362" i="92"/>
  <c r="G362" i="92" s="1"/>
  <c r="F352" i="92"/>
  <c r="G352" i="92" s="1"/>
  <c r="F289" i="92"/>
  <c r="G289" i="92" s="1"/>
  <c r="F279" i="92"/>
  <c r="G279" i="92" s="1"/>
  <c r="F246" i="92"/>
  <c r="G246" i="92" s="1"/>
  <c r="F193" i="92"/>
  <c r="G193" i="92" s="1"/>
  <c r="F178" i="92"/>
  <c r="G178" i="92" s="1"/>
  <c r="F131" i="92"/>
  <c r="G131" i="92" s="1"/>
  <c r="F104" i="92"/>
  <c r="G104" i="92" s="1"/>
  <c r="F66" i="92"/>
  <c r="G66" i="92" s="1"/>
  <c r="F690" i="92"/>
  <c r="G690" i="92" s="1"/>
  <c r="E1203" i="92"/>
  <c r="E1209" i="92" s="1"/>
  <c r="E1214" i="92" s="1"/>
  <c r="E1218" i="92" s="1"/>
  <c r="F1165" i="94"/>
  <c r="G1165" i="94" s="1"/>
  <c r="F1128" i="92"/>
  <c r="G1128" i="92" s="1"/>
  <c r="E1129" i="92"/>
  <c r="E1135" i="92" s="1"/>
  <c r="E1140" i="92" s="1"/>
  <c r="E1144" i="92" s="1"/>
  <c r="F1113" i="92"/>
  <c r="G1113" i="92" s="1"/>
  <c r="F1092" i="94"/>
  <c r="G1092" i="94" s="1"/>
  <c r="F946" i="94"/>
  <c r="G946" i="94" s="1"/>
  <c r="F909" i="92"/>
  <c r="G909" i="92" s="1"/>
  <c r="F800" i="94"/>
  <c r="G800" i="94" s="1"/>
  <c r="F763" i="92"/>
  <c r="G763" i="92" s="1"/>
  <c r="F654" i="94"/>
  <c r="G654" i="94" s="1"/>
  <c r="F617" i="92"/>
  <c r="G617" i="92" s="1"/>
  <c r="F581" i="94"/>
  <c r="G581" i="94" s="1"/>
  <c r="E472" i="92"/>
  <c r="E478" i="92" s="1"/>
  <c r="E483" i="92" s="1"/>
  <c r="E487" i="92" s="1"/>
  <c r="F465" i="92"/>
  <c r="G465" i="92" s="1"/>
  <c r="F398" i="92"/>
  <c r="G398" i="92" s="1"/>
  <c r="F392" i="92"/>
  <c r="G392" i="92" s="1"/>
  <c r="F352" i="94"/>
  <c r="G352" i="94" s="1"/>
  <c r="F252" i="92"/>
  <c r="G252" i="92" s="1"/>
  <c r="F172" i="92"/>
  <c r="G172" i="92" s="1"/>
  <c r="F141" i="94"/>
  <c r="G141" i="94" s="1"/>
  <c r="F1202" i="92"/>
  <c r="G1202" i="92" s="1"/>
  <c r="F1122" i="92"/>
  <c r="G1122" i="92" s="1"/>
  <c r="F1070" i="92"/>
  <c r="G1070" i="92" s="1"/>
  <c r="F1055" i="92"/>
  <c r="G1055" i="92" s="1"/>
  <c r="F982" i="92"/>
  <c r="G982" i="92" s="1"/>
  <c r="E983" i="92"/>
  <c r="E989" i="92" s="1"/>
  <c r="E994" i="92" s="1"/>
  <c r="E998" i="92" s="1"/>
  <c r="F903" i="92"/>
  <c r="G903" i="92" s="1"/>
  <c r="E910" i="92"/>
  <c r="E916" i="92" s="1"/>
  <c r="E921" i="92" s="1"/>
  <c r="E925" i="92" s="1"/>
  <c r="F894" i="92"/>
  <c r="G894" i="92" s="1"/>
  <c r="F836" i="92"/>
  <c r="G836" i="92" s="1"/>
  <c r="E837" i="92"/>
  <c r="E843" i="92" s="1"/>
  <c r="E848" i="92" s="1"/>
  <c r="E852" i="92" s="1"/>
  <c r="F830" i="92"/>
  <c r="G830" i="92" s="1"/>
  <c r="F757" i="92"/>
  <c r="G757" i="92" s="1"/>
  <c r="F544" i="92"/>
  <c r="G544" i="92" s="1"/>
  <c r="F471" i="92"/>
  <c r="G471" i="92" s="1"/>
  <c r="F456" i="92"/>
  <c r="G456" i="92" s="1"/>
  <c r="D464" i="92"/>
  <c r="F464" i="92" s="1"/>
  <c r="G464" i="92" s="1"/>
  <c r="F413" i="92"/>
  <c r="G413" i="92" s="1"/>
  <c r="E399" i="92"/>
  <c r="E405" i="92" s="1"/>
  <c r="E410" i="92" s="1"/>
  <c r="E414" i="92" s="1"/>
  <c r="F383" i="92"/>
  <c r="G383" i="92" s="1"/>
  <c r="F325" i="92"/>
  <c r="G325" i="92" s="1"/>
  <c r="E253" i="92"/>
  <c r="E259" i="92" s="1"/>
  <c r="E264" i="92" s="1"/>
  <c r="E268" i="92" s="1"/>
  <c r="E105" i="92"/>
  <c r="E111" i="92" s="1"/>
  <c r="E116" i="92" s="1"/>
  <c r="E120" i="92" s="1"/>
  <c r="E205" i="106"/>
  <c r="E654" i="106"/>
  <c r="F136" i="102"/>
  <c r="G136" i="102" s="1"/>
  <c r="F783" i="102"/>
  <c r="G783" i="102" s="1"/>
  <c r="F1039" i="108"/>
  <c r="G1039" i="108" s="1"/>
  <c r="F1096" i="108"/>
  <c r="G1096" i="108" s="1"/>
  <c r="F897" i="109"/>
  <c r="G897" i="109" s="1"/>
  <c r="F611" i="92"/>
  <c r="G611" i="92" s="1"/>
  <c r="F529" i="92"/>
  <c r="G529" i="92" s="1"/>
  <c r="E131" i="99"/>
  <c r="E425" i="99"/>
  <c r="D644" i="99"/>
  <c r="D790" i="99"/>
  <c r="D863" i="99"/>
  <c r="D936" i="99"/>
  <c r="D1019" i="99"/>
  <c r="E1082" i="99"/>
  <c r="D1155" i="99"/>
  <c r="D1239" i="99"/>
  <c r="D205" i="102"/>
  <c r="D215" i="102"/>
  <c r="D279" i="102"/>
  <c r="E936" i="102"/>
  <c r="E946" i="102"/>
  <c r="F1088" i="102"/>
  <c r="G1088" i="102" s="1"/>
  <c r="D1239" i="102"/>
  <c r="F62" i="106"/>
  <c r="G62" i="106" s="1"/>
  <c r="F71" i="106"/>
  <c r="G71" i="106" s="1"/>
  <c r="E362" i="106"/>
  <c r="E571" i="106"/>
  <c r="D1092" i="106"/>
  <c r="F1092" i="106" s="1"/>
  <c r="G1092" i="106" s="1"/>
  <c r="E1165" i="106"/>
  <c r="E215" i="108"/>
  <c r="D289" i="108"/>
  <c r="E571" i="108"/>
  <c r="E790" i="108"/>
  <c r="E800" i="108"/>
  <c r="D873" i="108"/>
  <c r="E1229" i="108"/>
  <c r="E141" i="109"/>
  <c r="E571" i="109"/>
  <c r="D717" i="109"/>
  <c r="D727" i="109"/>
  <c r="E790" i="109"/>
  <c r="E800" i="109"/>
  <c r="F949" i="109"/>
  <c r="G949" i="109" s="1"/>
  <c r="F951" i="109"/>
  <c r="G951" i="109" s="1"/>
  <c r="F1196" i="92"/>
  <c r="G1196" i="92" s="1"/>
  <c r="F967" i="92"/>
  <c r="G967" i="92" s="1"/>
  <c r="F821" i="92"/>
  <c r="G821" i="92" s="1"/>
  <c r="F538" i="92"/>
  <c r="G538" i="92" s="1"/>
  <c r="F237" i="92"/>
  <c r="G237" i="92" s="1"/>
  <c r="F163" i="92"/>
  <c r="G163" i="92" s="1"/>
  <c r="F44" i="92"/>
  <c r="G44" i="92" s="1"/>
  <c r="F778" i="92"/>
  <c r="G778" i="92" s="1"/>
  <c r="E1056" i="92"/>
  <c r="E1062" i="92" s="1"/>
  <c r="E1067" i="92" s="1"/>
  <c r="E1071" i="92" s="1"/>
  <c r="F1187" i="92"/>
  <c r="G1187" i="92" s="1"/>
  <c r="F924" i="92"/>
  <c r="G924" i="92" s="1"/>
  <c r="F88" i="108"/>
  <c r="G88" i="108" s="1"/>
  <c r="F1098" i="108"/>
  <c r="G1098" i="108" s="1"/>
  <c r="F892" i="109"/>
  <c r="G892" i="109" s="1"/>
  <c r="F900" i="109"/>
  <c r="G900" i="109" s="1"/>
  <c r="F929" i="109"/>
  <c r="G929" i="109" s="1"/>
  <c r="F29" i="92"/>
  <c r="G29" i="92" s="1"/>
  <c r="D1295" i="99"/>
  <c r="D1307" i="99"/>
  <c r="D362" i="99"/>
  <c r="F362" i="99" s="1"/>
  <c r="G362" i="99" s="1"/>
  <c r="D498" i="99"/>
  <c r="D581" i="99"/>
  <c r="E1019" i="99"/>
  <c r="F6" i="102"/>
  <c r="G6" i="102" s="1"/>
  <c r="D1256" i="102"/>
  <c r="F71" i="102"/>
  <c r="G71" i="102" s="1"/>
  <c r="F155" i="102"/>
  <c r="G155" i="102" s="1"/>
  <c r="F159" i="102"/>
  <c r="G159" i="102" s="1"/>
  <c r="F161" i="102"/>
  <c r="G161" i="102" s="1"/>
  <c r="F166" i="102"/>
  <c r="G166" i="102" s="1"/>
  <c r="F169" i="102"/>
  <c r="G169" i="102" s="1"/>
  <c r="F667" i="102"/>
  <c r="G667" i="102" s="1"/>
  <c r="F671" i="102"/>
  <c r="G671" i="102" s="1"/>
  <c r="F673" i="102"/>
  <c r="G673" i="102" s="1"/>
  <c r="F678" i="102"/>
  <c r="G678" i="102" s="1"/>
  <c r="F681" i="102"/>
  <c r="G681" i="102" s="1"/>
  <c r="F813" i="102"/>
  <c r="G813" i="102" s="1"/>
  <c r="D1122" i="102"/>
  <c r="D1128" i="102" s="1"/>
  <c r="F513" i="102"/>
  <c r="G513" i="102" s="1"/>
  <c r="D581" i="102"/>
  <c r="D873" i="102"/>
  <c r="E1165" i="102"/>
  <c r="E1229" i="102"/>
  <c r="E1239" i="102"/>
  <c r="F21" i="106"/>
  <c r="G21" i="106" s="1"/>
  <c r="E131" i="106"/>
  <c r="E141" i="106"/>
  <c r="E279" i="106"/>
  <c r="E289" i="106"/>
  <c r="D352" i="106"/>
  <c r="D362" i="106"/>
  <c r="E790" i="106"/>
  <c r="E946" i="106"/>
  <c r="D66" i="108"/>
  <c r="D141" i="108"/>
  <c r="E279" i="108"/>
  <c r="D498" i="108"/>
  <c r="E644" i="108"/>
  <c r="D654" i="108"/>
  <c r="F654" i="108" s="1"/>
  <c r="G654" i="108" s="1"/>
  <c r="F804" i="108"/>
  <c r="G804" i="108" s="1"/>
  <c r="F806" i="108"/>
  <c r="G806" i="108" s="1"/>
  <c r="E1082" i="108"/>
  <c r="E1092" i="108"/>
  <c r="F145" i="109"/>
  <c r="G145" i="109" s="1"/>
  <c r="F147" i="109"/>
  <c r="G147" i="109" s="1"/>
  <c r="D289" i="109"/>
  <c r="D362" i="109"/>
  <c r="D425" i="109"/>
  <c r="E644" i="109"/>
  <c r="F644" i="109" s="1"/>
  <c r="G644" i="109" s="1"/>
  <c r="E654" i="109"/>
  <c r="E717" i="109"/>
  <c r="F795" i="109"/>
  <c r="G795" i="109" s="1"/>
  <c r="F675" i="92"/>
  <c r="G675" i="92" s="1"/>
  <c r="E873" i="102"/>
  <c r="D131" i="99"/>
  <c r="D425" i="99"/>
  <c r="D508" i="99"/>
  <c r="D873" i="99"/>
  <c r="F940" i="99"/>
  <c r="G940" i="99" s="1"/>
  <c r="F942" i="99"/>
  <c r="G942" i="99" s="1"/>
  <c r="E1155" i="99"/>
  <c r="D1165" i="99"/>
  <c r="F1165" i="99" s="1"/>
  <c r="G1165" i="99" s="1"/>
  <c r="F5" i="102"/>
  <c r="G5" i="102" s="1"/>
  <c r="F21" i="102"/>
  <c r="G21" i="102" s="1"/>
  <c r="F62" i="102"/>
  <c r="G62" i="102" s="1"/>
  <c r="E289" i="102"/>
  <c r="D800" i="102"/>
  <c r="F940" i="102"/>
  <c r="G940" i="102" s="1"/>
  <c r="F942" i="102"/>
  <c r="G942" i="102" s="1"/>
  <c r="E1019" i="102"/>
  <c r="E1092" i="102"/>
  <c r="E1155" i="102"/>
  <c r="F284" i="104"/>
  <c r="G284" i="104" s="1"/>
  <c r="E800" i="106"/>
  <c r="D1019" i="106"/>
  <c r="D131" i="108"/>
  <c r="D425" i="108"/>
  <c r="E435" i="108"/>
  <c r="E717" i="108"/>
  <c r="E727" i="108"/>
  <c r="F1086" i="108"/>
  <c r="G1086" i="108" s="1"/>
  <c r="F1088" i="108"/>
  <c r="G1088" i="108" s="1"/>
  <c r="D1092" i="108"/>
  <c r="D1165" i="108"/>
  <c r="F1165" i="108" s="1"/>
  <c r="G1165" i="108" s="1"/>
  <c r="F21" i="109"/>
  <c r="G21" i="109" s="1"/>
  <c r="D56" i="109"/>
  <c r="F283" i="109"/>
  <c r="G283" i="109" s="1"/>
  <c r="F285" i="109"/>
  <c r="G285" i="109" s="1"/>
  <c r="D863" i="109"/>
  <c r="F941" i="109"/>
  <c r="G941" i="109" s="1"/>
  <c r="F944" i="109"/>
  <c r="G944" i="109" s="1"/>
  <c r="F1087" i="109"/>
  <c r="G1087" i="109" s="1"/>
  <c r="F1090" i="109"/>
  <c r="G1090" i="109" s="1"/>
  <c r="D1195" i="92"/>
  <c r="F1195" i="92" s="1"/>
  <c r="G1195" i="92" s="1"/>
  <c r="F1234" i="104"/>
  <c r="G1234" i="104" s="1"/>
  <c r="D1229" i="104"/>
  <c r="F1229" i="104" s="1"/>
  <c r="G1229" i="104" s="1"/>
  <c r="D1155" i="108"/>
  <c r="D141" i="99"/>
  <c r="D435" i="99"/>
  <c r="E508" i="99"/>
  <c r="D571" i="99"/>
  <c r="E717" i="99"/>
  <c r="E790" i="99"/>
  <c r="E863" i="99"/>
  <c r="E946" i="99"/>
  <c r="D1092" i="99"/>
  <c r="D1229" i="99"/>
  <c r="F1229" i="99" s="1"/>
  <c r="G1229" i="99" s="1"/>
  <c r="D98" i="102"/>
  <c r="D104" i="102" s="1"/>
  <c r="D1255" i="102"/>
  <c r="D684" i="102"/>
  <c r="D690" i="102" s="1"/>
  <c r="E141" i="102"/>
  <c r="D435" i="102"/>
  <c r="E56" i="106"/>
  <c r="E66" i="106"/>
  <c r="D131" i="106"/>
  <c r="D141" i="106"/>
  <c r="E508" i="106"/>
  <c r="E727" i="106"/>
  <c r="D800" i="106"/>
  <c r="E205" i="108"/>
  <c r="D717" i="108"/>
  <c r="D727" i="108"/>
  <c r="E873" i="108"/>
  <c r="E23" i="109"/>
  <c r="E44" i="109"/>
  <c r="E498" i="109"/>
  <c r="E508" i="109"/>
  <c r="D571" i="109"/>
  <c r="E581" i="109"/>
  <c r="D611" i="109"/>
  <c r="D617" i="109" s="1"/>
  <c r="E936" i="109"/>
  <c r="E1082" i="109"/>
  <c r="E1092" i="109"/>
  <c r="E1229" i="109"/>
  <c r="D1239" i="109"/>
  <c r="F1239" i="109" s="1"/>
  <c r="G1239" i="109" s="1"/>
  <c r="F1049" i="92"/>
  <c r="G1049" i="92" s="1"/>
  <c r="F319" i="92"/>
  <c r="G319" i="92" s="1"/>
  <c r="F602" i="92"/>
  <c r="G602" i="92" s="1"/>
  <c r="D717" i="99"/>
  <c r="F17" i="102"/>
  <c r="G17" i="102" s="1"/>
  <c r="D654" i="102"/>
  <c r="D936" i="102"/>
  <c r="D1229" i="102"/>
  <c r="F1229" i="102" s="1"/>
  <c r="G1229" i="102" s="1"/>
  <c r="D1306" i="106"/>
  <c r="D1308" i="106"/>
  <c r="D727" i="106"/>
  <c r="E1239" i="106"/>
  <c r="F1245" i="108"/>
  <c r="G1245" i="108" s="1"/>
  <c r="F976" i="92"/>
  <c r="G976" i="92" s="1"/>
  <c r="D30" i="92"/>
  <c r="D36" i="92" s="1"/>
  <c r="E326" i="92"/>
  <c r="E332" i="92" s="1"/>
  <c r="E337" i="92" s="1"/>
  <c r="E341" i="92" s="1"/>
  <c r="F1143" i="92"/>
  <c r="G1143" i="92" s="1"/>
  <c r="F1217" i="92"/>
  <c r="G1217" i="92" s="1"/>
  <c r="F1243" i="108"/>
  <c r="G1243" i="108" s="1"/>
  <c r="E1239" i="108"/>
  <c r="F1233" i="108"/>
  <c r="G1233" i="108" s="1"/>
  <c r="F1235" i="108"/>
  <c r="G1235" i="108" s="1"/>
  <c r="F1097" i="109"/>
  <c r="G1097" i="109" s="1"/>
  <c r="F1075" i="109"/>
  <c r="G1075" i="109" s="1"/>
  <c r="D1082" i="109"/>
  <c r="D1239" i="108"/>
  <c r="D1252" i="109"/>
  <c r="E863" i="109"/>
  <c r="F198" i="108"/>
  <c r="G198" i="108" s="1"/>
  <c r="F139" i="109"/>
  <c r="G139" i="109" s="1"/>
  <c r="F293" i="109"/>
  <c r="G293" i="109" s="1"/>
  <c r="F783" i="109"/>
  <c r="G783" i="109" s="1"/>
  <c r="F794" i="109"/>
  <c r="G794" i="109" s="1"/>
  <c r="D56" i="108"/>
  <c r="D279" i="108"/>
  <c r="E289" i="108"/>
  <c r="F356" i="108"/>
  <c r="G356" i="108" s="1"/>
  <c r="F358" i="108"/>
  <c r="G358" i="108" s="1"/>
  <c r="F491" i="108"/>
  <c r="G491" i="108" s="1"/>
  <c r="F502" i="108"/>
  <c r="G502" i="108" s="1"/>
  <c r="F504" i="108"/>
  <c r="G504" i="108" s="1"/>
  <c r="D508" i="108"/>
  <c r="E581" i="108"/>
  <c r="F637" i="108"/>
  <c r="G637" i="108" s="1"/>
  <c r="D644" i="108"/>
  <c r="F747" i="108"/>
  <c r="G747" i="108" s="1"/>
  <c r="E863" i="108"/>
  <c r="F940" i="108"/>
  <c r="G940" i="108" s="1"/>
  <c r="F942" i="108"/>
  <c r="G942" i="108" s="1"/>
  <c r="D946" i="108"/>
  <c r="F1075" i="108"/>
  <c r="G1075" i="108" s="1"/>
  <c r="D1082" i="108"/>
  <c r="F1087" i="108"/>
  <c r="G1087" i="108" s="1"/>
  <c r="F1090" i="108"/>
  <c r="G1090" i="108" s="1"/>
  <c r="F1095" i="108"/>
  <c r="G1095" i="108" s="1"/>
  <c r="F1097" i="108"/>
  <c r="G1097" i="108" s="1"/>
  <c r="F1222" i="108"/>
  <c r="G1222" i="108" s="1"/>
  <c r="D1229" i="108"/>
  <c r="F1234" i="108"/>
  <c r="G1234" i="108" s="1"/>
  <c r="F1237" i="108"/>
  <c r="G1237" i="108" s="1"/>
  <c r="F1242" i="108"/>
  <c r="G1242" i="108" s="1"/>
  <c r="F1244" i="108"/>
  <c r="G1244" i="108" s="1"/>
  <c r="F49" i="109"/>
  <c r="G49" i="109" s="1"/>
  <c r="F64" i="109"/>
  <c r="G64" i="109" s="1"/>
  <c r="D66" i="109"/>
  <c r="F72" i="109"/>
  <c r="G72" i="109" s="1"/>
  <c r="E131" i="109"/>
  <c r="F144" i="109"/>
  <c r="G144" i="109" s="1"/>
  <c r="F146" i="109"/>
  <c r="G146" i="109" s="1"/>
  <c r="E172" i="109"/>
  <c r="E178" i="109" s="1"/>
  <c r="E205" i="109"/>
  <c r="E289" i="109"/>
  <c r="E352" i="109"/>
  <c r="D392" i="109"/>
  <c r="D398" i="109" s="1"/>
  <c r="D413" i="109"/>
  <c r="D508" i="109"/>
  <c r="D654" i="109"/>
  <c r="E684" i="109"/>
  <c r="E690" i="109" s="1"/>
  <c r="E705" i="109"/>
  <c r="D800" i="109"/>
  <c r="F940" i="109"/>
  <c r="G940" i="109" s="1"/>
  <c r="F942" i="109"/>
  <c r="G942" i="109" s="1"/>
  <c r="D946" i="109"/>
  <c r="F1045" i="109"/>
  <c r="G1045" i="109" s="1"/>
  <c r="F1047" i="109"/>
  <c r="G1047" i="109" s="1"/>
  <c r="F1086" i="109"/>
  <c r="G1086" i="109" s="1"/>
  <c r="F1088" i="109"/>
  <c r="G1088" i="109" s="1"/>
  <c r="D1092" i="109"/>
  <c r="F1096" i="109"/>
  <c r="G1096" i="109" s="1"/>
  <c r="F1098" i="109"/>
  <c r="G1098" i="109" s="1"/>
  <c r="E1165" i="109"/>
  <c r="F1092" i="108"/>
  <c r="G1092" i="108" s="1"/>
  <c r="F136" i="109"/>
  <c r="G136" i="109" s="1"/>
  <c r="F295" i="109"/>
  <c r="G295" i="109" s="1"/>
  <c r="F13" i="108"/>
  <c r="G13" i="108" s="1"/>
  <c r="E131" i="108"/>
  <c r="F210" i="108"/>
  <c r="G210" i="108" s="1"/>
  <c r="F213" i="108"/>
  <c r="G213" i="108" s="1"/>
  <c r="F218" i="108"/>
  <c r="G218" i="108" s="1"/>
  <c r="F220" i="108"/>
  <c r="G220" i="108" s="1"/>
  <c r="D581" i="108"/>
  <c r="F794" i="108"/>
  <c r="G794" i="108" s="1"/>
  <c r="F796" i="108"/>
  <c r="G796" i="108" s="1"/>
  <c r="D863" i="108"/>
  <c r="E1009" i="108"/>
  <c r="D1019" i="108"/>
  <c r="D205" i="109"/>
  <c r="F205" i="109" s="1"/>
  <c r="G205" i="109" s="1"/>
  <c r="D246" i="109"/>
  <c r="D252" i="109" s="1"/>
  <c r="D352" i="109"/>
  <c r="F352" i="109" s="1"/>
  <c r="G352" i="109" s="1"/>
  <c r="E425" i="109"/>
  <c r="D435" i="109"/>
  <c r="E727" i="109"/>
  <c r="E1009" i="109"/>
  <c r="D1019" i="109"/>
  <c r="E1049" i="109"/>
  <c r="E1055" i="109" s="1"/>
  <c r="E1196" i="109"/>
  <c r="E1202" i="109" s="1"/>
  <c r="E1122" i="109"/>
  <c r="E1128" i="109" s="1"/>
  <c r="F944" i="108"/>
  <c r="G944" i="108" s="1"/>
  <c r="F952" i="109"/>
  <c r="G952" i="109" s="1"/>
  <c r="F929" i="108"/>
  <c r="G929" i="108" s="1"/>
  <c r="F941" i="108"/>
  <c r="G941" i="108" s="1"/>
  <c r="F949" i="108"/>
  <c r="G949" i="108" s="1"/>
  <c r="F950" i="109"/>
  <c r="G950" i="109" s="1"/>
  <c r="F783" i="108"/>
  <c r="G783" i="108" s="1"/>
  <c r="D790" i="108"/>
  <c r="F795" i="108"/>
  <c r="G795" i="108" s="1"/>
  <c r="F798" i="108"/>
  <c r="G798" i="108" s="1"/>
  <c r="F803" i="108"/>
  <c r="G803" i="108" s="1"/>
  <c r="F805" i="108"/>
  <c r="G805" i="108" s="1"/>
  <c r="D790" i="109"/>
  <c r="E1315" i="109"/>
  <c r="E1317" i="109"/>
  <c r="E1315" i="108"/>
  <c r="E1317" i="108"/>
  <c r="F506" i="108"/>
  <c r="G506" i="108" s="1"/>
  <c r="E1295" i="109"/>
  <c r="F503" i="108"/>
  <c r="G503" i="108" s="1"/>
  <c r="F345" i="108"/>
  <c r="G345" i="108" s="1"/>
  <c r="F357" i="108"/>
  <c r="G357" i="108" s="1"/>
  <c r="F365" i="108"/>
  <c r="G365" i="108" s="1"/>
  <c r="E1307" i="108"/>
  <c r="F360" i="108"/>
  <c r="G360" i="108" s="1"/>
  <c r="F367" i="108"/>
  <c r="G367" i="108" s="1"/>
  <c r="D362" i="108"/>
  <c r="F362" i="108" s="1"/>
  <c r="G362" i="108" s="1"/>
  <c r="D319" i="109"/>
  <c r="D325" i="109" s="1"/>
  <c r="E1307" i="109"/>
  <c r="E1310" i="109"/>
  <c r="F272" i="109"/>
  <c r="G272" i="109" s="1"/>
  <c r="D279" i="109"/>
  <c r="F279" i="109" s="1"/>
  <c r="G279" i="109" s="1"/>
  <c r="F284" i="109"/>
  <c r="G284" i="109" s="1"/>
  <c r="F287" i="109"/>
  <c r="G287" i="109" s="1"/>
  <c r="F292" i="109"/>
  <c r="G292" i="109" s="1"/>
  <c r="F294" i="109"/>
  <c r="G294" i="109" s="1"/>
  <c r="F209" i="108"/>
  <c r="G209" i="108" s="1"/>
  <c r="F211" i="108"/>
  <c r="G211" i="108" s="1"/>
  <c r="F219" i="108"/>
  <c r="G219" i="108" s="1"/>
  <c r="E1318" i="109"/>
  <c r="E1318" i="108"/>
  <c r="F221" i="108"/>
  <c r="G221" i="108" s="1"/>
  <c r="E1316" i="109"/>
  <c r="E1316" i="108"/>
  <c r="D205" i="108"/>
  <c r="E1306" i="109"/>
  <c r="E1308" i="109"/>
  <c r="D141" i="109"/>
  <c r="E1306" i="108"/>
  <c r="E1308" i="108"/>
  <c r="D131" i="109"/>
  <c r="F92" i="109"/>
  <c r="G92" i="109" s="1"/>
  <c r="F49" i="108"/>
  <c r="G49" i="108" s="1"/>
  <c r="F64" i="108"/>
  <c r="G64" i="108" s="1"/>
  <c r="E66" i="109"/>
  <c r="D44" i="109"/>
  <c r="E1217" i="109"/>
  <c r="E1229" i="106"/>
  <c r="D1239" i="106"/>
  <c r="E1155" i="106"/>
  <c r="D1122" i="109"/>
  <c r="D1128" i="109" s="1"/>
  <c r="D1082" i="106"/>
  <c r="E1009" i="106"/>
  <c r="D1009" i="106"/>
  <c r="E1019" i="106"/>
  <c r="E936" i="106"/>
  <c r="D946" i="106"/>
  <c r="E873" i="106"/>
  <c r="D873" i="106"/>
  <c r="E851" i="109"/>
  <c r="E830" i="109"/>
  <c r="E836" i="109" s="1"/>
  <c r="D790" i="106"/>
  <c r="D757" i="109"/>
  <c r="D763" i="109" s="1"/>
  <c r="E717" i="106"/>
  <c r="D717" i="106"/>
  <c r="D705" i="109"/>
  <c r="E581" i="106"/>
  <c r="D581" i="106"/>
  <c r="D1318" i="106"/>
  <c r="D498" i="106"/>
  <c r="D425" i="106"/>
  <c r="D1316" i="106"/>
  <c r="D289" i="106"/>
  <c r="D1258" i="109"/>
  <c r="D215" i="106"/>
  <c r="D56" i="106"/>
  <c r="D1049" i="109"/>
  <c r="D1055" i="109" s="1"/>
  <c r="F527" i="109"/>
  <c r="G527" i="109" s="1"/>
  <c r="F532" i="109"/>
  <c r="G532" i="109" s="1"/>
  <c r="F535" i="109"/>
  <c r="G535" i="109" s="1"/>
  <c r="F673" i="109"/>
  <c r="G673" i="109" s="1"/>
  <c r="F678" i="109"/>
  <c r="G678" i="109" s="1"/>
  <c r="F681" i="109"/>
  <c r="G681" i="109" s="1"/>
  <c r="F760" i="109"/>
  <c r="G760" i="109" s="1"/>
  <c r="F162" i="108"/>
  <c r="G162" i="108" s="1"/>
  <c r="F455" i="108"/>
  <c r="G455" i="108" s="1"/>
  <c r="F601" i="108"/>
  <c r="G601" i="108" s="1"/>
  <c r="F1186" i="108"/>
  <c r="G1186" i="108" s="1"/>
  <c r="E757" i="109"/>
  <c r="E763" i="109" s="1"/>
  <c r="D830" i="109"/>
  <c r="D836" i="109" s="1"/>
  <c r="E903" i="109"/>
  <c r="E909" i="109" s="1"/>
  <c r="E924" i="109"/>
  <c r="F69" i="106"/>
  <c r="G69" i="106" s="1"/>
  <c r="E319" i="109"/>
  <c r="E325" i="109" s="1"/>
  <c r="E340" i="109"/>
  <c r="E392" i="109"/>
  <c r="E398" i="109" s="1"/>
  <c r="E486" i="109"/>
  <c r="E611" i="109"/>
  <c r="E617" i="109" s="1"/>
  <c r="E632" i="109"/>
  <c r="E976" i="109"/>
  <c r="E982" i="109" s="1"/>
  <c r="D66" i="106"/>
  <c r="F60" i="106"/>
  <c r="G60" i="106" s="1"/>
  <c r="D23" i="109"/>
  <c r="D29" i="109" s="1"/>
  <c r="F1239" i="104"/>
  <c r="G1239" i="104" s="1"/>
  <c r="F1244" i="104"/>
  <c r="G1244" i="104" s="1"/>
  <c r="D1217" i="109"/>
  <c r="D1196" i="109"/>
  <c r="D1202" i="109" s="1"/>
  <c r="F1161" i="104"/>
  <c r="G1161" i="104" s="1"/>
  <c r="F1160" i="104"/>
  <c r="G1160" i="104" s="1"/>
  <c r="F1148" i="104"/>
  <c r="G1148" i="104" s="1"/>
  <c r="F1092" i="104"/>
  <c r="G1092" i="104" s="1"/>
  <c r="F1097" i="104"/>
  <c r="G1097" i="104" s="1"/>
  <c r="F1014" i="104"/>
  <c r="G1014" i="104" s="1"/>
  <c r="F1017" i="104"/>
  <c r="G1017" i="104" s="1"/>
  <c r="F1009" i="104"/>
  <c r="G1009" i="104" s="1"/>
  <c r="D976" i="109"/>
  <c r="D982" i="109" s="1"/>
  <c r="F944" i="104"/>
  <c r="G944" i="104" s="1"/>
  <c r="F950" i="104"/>
  <c r="G950" i="104" s="1"/>
  <c r="F936" i="104"/>
  <c r="G936" i="104" s="1"/>
  <c r="F946" i="104"/>
  <c r="G946" i="104" s="1"/>
  <c r="F951" i="104"/>
  <c r="G951" i="104" s="1"/>
  <c r="D924" i="109"/>
  <c r="D903" i="109"/>
  <c r="D909" i="109" s="1"/>
  <c r="F909" i="109" s="1"/>
  <c r="G909" i="109" s="1"/>
  <c r="F879" i="104"/>
  <c r="G879" i="104" s="1"/>
  <c r="F877" i="104"/>
  <c r="G877" i="104" s="1"/>
  <c r="F863" i="104"/>
  <c r="G863" i="104" s="1"/>
  <c r="F873" i="104"/>
  <c r="G873" i="104" s="1"/>
  <c r="F794" i="104"/>
  <c r="G794" i="104" s="1"/>
  <c r="F805" i="104"/>
  <c r="G805" i="104" s="1"/>
  <c r="F803" i="104"/>
  <c r="G803" i="104" s="1"/>
  <c r="F798" i="104"/>
  <c r="G798" i="104" s="1"/>
  <c r="F717" i="104"/>
  <c r="G717" i="104" s="1"/>
  <c r="F723" i="104"/>
  <c r="G723" i="104" s="1"/>
  <c r="F727" i="104"/>
  <c r="G727" i="104" s="1"/>
  <c r="F721" i="104"/>
  <c r="G721" i="104" s="1"/>
  <c r="F722" i="104"/>
  <c r="G722" i="104" s="1"/>
  <c r="F654" i="104"/>
  <c r="G654" i="104" s="1"/>
  <c r="F637" i="104"/>
  <c r="G637" i="104" s="1"/>
  <c r="F1255" i="104"/>
  <c r="G1255" i="104" s="1"/>
  <c r="F1266" i="104"/>
  <c r="G1266" i="104" s="1"/>
  <c r="F1257" i="104"/>
  <c r="G1257" i="104" s="1"/>
  <c r="F564" i="104"/>
  <c r="G564" i="104" s="1"/>
  <c r="F584" i="104"/>
  <c r="G584" i="104" s="1"/>
  <c r="F571" i="104"/>
  <c r="G571" i="104" s="1"/>
  <c r="E559" i="109"/>
  <c r="F579" i="104"/>
  <c r="G579" i="104" s="1"/>
  <c r="D559" i="109"/>
  <c r="E538" i="109"/>
  <c r="E544" i="109" s="1"/>
  <c r="D538" i="109"/>
  <c r="D544" i="109" s="1"/>
  <c r="D1255" i="106"/>
  <c r="D1295" i="104"/>
  <c r="F498" i="104"/>
  <c r="G498" i="104" s="1"/>
  <c r="F514" i="104"/>
  <c r="G514" i="104" s="1"/>
  <c r="F504" i="104"/>
  <c r="G504" i="104" s="1"/>
  <c r="F502" i="104"/>
  <c r="G502" i="104" s="1"/>
  <c r="E465" i="109"/>
  <c r="E471" i="109" s="1"/>
  <c r="D465" i="109"/>
  <c r="D471" i="109" s="1"/>
  <c r="D1257" i="106"/>
  <c r="F435" i="104"/>
  <c r="G435" i="104" s="1"/>
  <c r="F418" i="104"/>
  <c r="G418" i="104" s="1"/>
  <c r="D1256" i="106"/>
  <c r="F356" i="104"/>
  <c r="G356" i="104" s="1"/>
  <c r="F360" i="104"/>
  <c r="G360" i="104" s="1"/>
  <c r="D1259" i="109"/>
  <c r="F1265" i="104"/>
  <c r="G1265" i="104" s="1"/>
  <c r="E1255" i="106"/>
  <c r="F19" i="106"/>
  <c r="G19" i="106" s="1"/>
  <c r="F1256" i="104"/>
  <c r="G1256" i="104" s="1"/>
  <c r="F1267" i="104"/>
  <c r="G1267" i="104" s="1"/>
  <c r="E1257" i="106"/>
  <c r="F1257" i="106" s="1"/>
  <c r="G1257" i="106" s="1"/>
  <c r="E1256" i="106"/>
  <c r="F272" i="104"/>
  <c r="G272" i="104" s="1"/>
  <c r="F285" i="104"/>
  <c r="G285" i="104" s="1"/>
  <c r="F293" i="104"/>
  <c r="G293" i="104" s="1"/>
  <c r="F279" i="104"/>
  <c r="G279" i="104" s="1"/>
  <c r="D1273" i="109"/>
  <c r="E1317" i="104"/>
  <c r="F210" i="104"/>
  <c r="G210" i="104" s="1"/>
  <c r="F220" i="104"/>
  <c r="G220" i="104" s="1"/>
  <c r="D1315" i="104"/>
  <c r="D1317" i="104"/>
  <c r="D172" i="109"/>
  <c r="D178" i="109" s="1"/>
  <c r="D193" i="109"/>
  <c r="F141" i="104"/>
  <c r="G141" i="104" s="1"/>
  <c r="D1310" i="104"/>
  <c r="F145" i="104"/>
  <c r="G145" i="104" s="1"/>
  <c r="E119" i="109"/>
  <c r="D119" i="109"/>
  <c r="E98" i="109"/>
  <c r="E104" i="109" s="1"/>
  <c r="D98" i="109"/>
  <c r="D104" i="109" s="1"/>
  <c r="F66" i="104"/>
  <c r="G66" i="104" s="1"/>
  <c r="D1316" i="104"/>
  <c r="F1316" i="104" s="1"/>
  <c r="G1316" i="104" s="1"/>
  <c r="D1307" i="104"/>
  <c r="F56" i="104"/>
  <c r="G56" i="104" s="1"/>
  <c r="F42" i="109"/>
  <c r="G42" i="109" s="1"/>
  <c r="F362" i="104"/>
  <c r="G362" i="104" s="1"/>
  <c r="F790" i="104"/>
  <c r="G790" i="104" s="1"/>
  <c r="F215" i="104"/>
  <c r="G215" i="104" s="1"/>
  <c r="F1019" i="104"/>
  <c r="G1019" i="104" s="1"/>
  <c r="F425" i="104"/>
  <c r="G425" i="104" s="1"/>
  <c r="E1307" i="104"/>
  <c r="F135" i="104"/>
  <c r="G135" i="104" s="1"/>
  <c r="F218" i="104"/>
  <c r="G218" i="104" s="1"/>
  <c r="F1095" i="104"/>
  <c r="G1095" i="104" s="1"/>
  <c r="F800" i="104"/>
  <c r="G800" i="104" s="1"/>
  <c r="E1258" i="109"/>
  <c r="F96" i="109"/>
  <c r="G96" i="109" s="1"/>
  <c r="F108" i="109"/>
  <c r="G108" i="109" s="1"/>
  <c r="D163" i="109"/>
  <c r="D171" i="109" s="1"/>
  <c r="F534" i="109"/>
  <c r="G534" i="109" s="1"/>
  <c r="F680" i="109"/>
  <c r="G680" i="109" s="1"/>
  <c r="F685" i="109"/>
  <c r="G685" i="109" s="1"/>
  <c r="F751" i="109"/>
  <c r="G751" i="109" s="1"/>
  <c r="E894" i="109"/>
  <c r="E902" i="109" s="1"/>
  <c r="F899" i="109"/>
  <c r="G899" i="109" s="1"/>
  <c r="F906" i="109"/>
  <c r="G906" i="109" s="1"/>
  <c r="F1043" i="109"/>
  <c r="G1043" i="109" s="1"/>
  <c r="E1187" i="109"/>
  <c r="E1195" i="109" s="1"/>
  <c r="E1295" i="104"/>
  <c r="F283" i="104"/>
  <c r="G283" i="104" s="1"/>
  <c r="F429" i="104"/>
  <c r="G429" i="104" s="1"/>
  <c r="F730" i="104"/>
  <c r="G730" i="104" s="1"/>
  <c r="F876" i="104"/>
  <c r="G876" i="104" s="1"/>
  <c r="F1159" i="104"/>
  <c r="G1159" i="104" s="1"/>
  <c r="F1242" i="104"/>
  <c r="G1242" i="104" s="1"/>
  <c r="F577" i="104"/>
  <c r="G577" i="104" s="1"/>
  <c r="F1082" i="104"/>
  <c r="G1082" i="104" s="1"/>
  <c r="F1165" i="104"/>
  <c r="G1165" i="104" s="1"/>
  <c r="F5" i="109"/>
  <c r="G5" i="109" s="1"/>
  <c r="F7" i="109"/>
  <c r="G7" i="109" s="1"/>
  <c r="F13" i="109"/>
  <c r="G13" i="109" s="1"/>
  <c r="F19" i="109"/>
  <c r="G19" i="109" s="1"/>
  <c r="F25" i="109"/>
  <c r="G25" i="109" s="1"/>
  <c r="E1277" i="109"/>
  <c r="E1281" i="109"/>
  <c r="E1284" i="109"/>
  <c r="F102" i="109"/>
  <c r="G102" i="109" s="1"/>
  <c r="E193" i="109"/>
  <c r="E237" i="109"/>
  <c r="E245" i="109" s="1"/>
  <c r="D267" i="109"/>
  <c r="E413" i="109"/>
  <c r="D684" i="109"/>
  <c r="D690" i="109" s="1"/>
  <c r="F747" i="109"/>
  <c r="G747" i="109" s="1"/>
  <c r="F753" i="109"/>
  <c r="G753" i="109" s="1"/>
  <c r="F755" i="109"/>
  <c r="G755" i="109" s="1"/>
  <c r="D778" i="109"/>
  <c r="D821" i="109"/>
  <c r="D829" i="109" s="1"/>
  <c r="E997" i="109"/>
  <c r="D1070" i="109"/>
  <c r="D1113" i="109"/>
  <c r="D1121" i="109" s="1"/>
  <c r="D1318" i="104"/>
  <c r="F1318" i="104" s="1"/>
  <c r="G1318" i="104" s="1"/>
  <c r="F575" i="104"/>
  <c r="G575" i="104" s="1"/>
  <c r="E1250" i="109"/>
  <c r="F88" i="109"/>
  <c r="G88" i="109" s="1"/>
  <c r="F94" i="109"/>
  <c r="G94" i="109" s="1"/>
  <c r="F101" i="109"/>
  <c r="G101" i="109" s="1"/>
  <c r="F536" i="109"/>
  <c r="G536" i="109" s="1"/>
  <c r="E675" i="109"/>
  <c r="E683" i="109" s="1"/>
  <c r="F674" i="109"/>
  <c r="G674" i="109" s="1"/>
  <c r="F682" i="109"/>
  <c r="G682" i="109" s="1"/>
  <c r="F754" i="109"/>
  <c r="G754" i="109" s="1"/>
  <c r="F893" i="109"/>
  <c r="G893" i="109" s="1"/>
  <c r="F901" i="109"/>
  <c r="G901" i="109" s="1"/>
  <c r="F913" i="109"/>
  <c r="G913" i="109" s="1"/>
  <c r="F1046" i="109"/>
  <c r="G1046" i="109" s="1"/>
  <c r="F1069" i="109"/>
  <c r="G1069" i="109" s="1"/>
  <c r="F438" i="104"/>
  <c r="G438" i="104" s="1"/>
  <c r="F657" i="104"/>
  <c r="G657" i="104" s="1"/>
  <c r="D14" i="109"/>
  <c r="D22" i="109" s="1"/>
  <c r="E267" i="109"/>
  <c r="D340" i="109"/>
  <c r="D486" i="109"/>
  <c r="D632" i="109"/>
  <c r="E778" i="109"/>
  <c r="D851" i="109"/>
  <c r="E1070" i="109"/>
  <c r="D1143" i="109"/>
  <c r="D863" i="102"/>
  <c r="E800" i="102"/>
  <c r="D778" i="102"/>
  <c r="D757" i="102"/>
  <c r="D763" i="102" s="1"/>
  <c r="F1022" i="102"/>
  <c r="G1022" i="102" s="1"/>
  <c r="D1019" i="102"/>
  <c r="E1009" i="102"/>
  <c r="F1014" i="102"/>
  <c r="G1014" i="102" s="1"/>
  <c r="D1009" i="102"/>
  <c r="D976" i="102"/>
  <c r="D982" i="102" s="1"/>
  <c r="E66" i="102"/>
  <c r="E66" i="101"/>
  <c r="F70" i="102"/>
  <c r="G70" i="102" s="1"/>
  <c r="F69" i="102"/>
  <c r="G69" i="102" s="1"/>
  <c r="D66" i="102"/>
  <c r="F66" i="102" s="1"/>
  <c r="G66" i="102" s="1"/>
  <c r="E56" i="101"/>
  <c r="F56" i="101" s="1"/>
  <c r="G56" i="101" s="1"/>
  <c r="F61" i="102"/>
  <c r="G61" i="102" s="1"/>
  <c r="F60" i="101"/>
  <c r="G60" i="101" s="1"/>
  <c r="F39" i="102"/>
  <c r="G39" i="102" s="1"/>
  <c r="F33" i="102"/>
  <c r="G33" i="102" s="1"/>
  <c r="F28" i="102"/>
  <c r="G28" i="102" s="1"/>
  <c r="F27" i="102"/>
  <c r="G27" i="102" s="1"/>
  <c r="F13" i="102"/>
  <c r="G13" i="102" s="1"/>
  <c r="F12" i="102"/>
  <c r="G12" i="102" s="1"/>
  <c r="F7" i="102"/>
  <c r="G7" i="102" s="1"/>
  <c r="D141" i="102"/>
  <c r="F139" i="102"/>
  <c r="G139" i="102" s="1"/>
  <c r="E131" i="102"/>
  <c r="F135" i="102"/>
  <c r="G135" i="102" s="1"/>
  <c r="D131" i="102"/>
  <c r="F211" i="102"/>
  <c r="G211" i="102" s="1"/>
  <c r="E205" i="102"/>
  <c r="F210" i="102"/>
  <c r="G210" i="102" s="1"/>
  <c r="D289" i="102"/>
  <c r="E279" i="102"/>
  <c r="E362" i="102"/>
  <c r="D362" i="102"/>
  <c r="E352" i="102"/>
  <c r="F356" i="102"/>
  <c r="G356" i="102" s="1"/>
  <c r="D352" i="102"/>
  <c r="E435" i="102"/>
  <c r="F429" i="102"/>
  <c r="G429" i="102" s="1"/>
  <c r="F514" i="102"/>
  <c r="G514" i="102" s="1"/>
  <c r="E508" i="102"/>
  <c r="F511" i="102"/>
  <c r="G511" i="102" s="1"/>
  <c r="D508" i="102"/>
  <c r="F503" i="102"/>
  <c r="G503" i="102" s="1"/>
  <c r="E498" i="102"/>
  <c r="D498" i="102"/>
  <c r="F586" i="102"/>
  <c r="G586" i="102" s="1"/>
  <c r="E1316" i="101"/>
  <c r="E571" i="102"/>
  <c r="D571" i="102"/>
  <c r="E654" i="102"/>
  <c r="D644" i="102"/>
  <c r="D1308" i="102"/>
  <c r="F614" i="102"/>
  <c r="G614" i="102" s="1"/>
  <c r="E1318" i="101"/>
  <c r="E727" i="102"/>
  <c r="F731" i="102"/>
  <c r="G731" i="102" s="1"/>
  <c r="D727" i="102"/>
  <c r="D1316" i="102"/>
  <c r="D717" i="102"/>
  <c r="F710" i="102"/>
  <c r="G710" i="102" s="1"/>
  <c r="F876" i="102"/>
  <c r="G876" i="102" s="1"/>
  <c r="E863" i="102"/>
  <c r="E830" i="102"/>
  <c r="E836" i="102" s="1"/>
  <c r="D821" i="102"/>
  <c r="D829" i="102" s="1"/>
  <c r="E1317" i="101"/>
  <c r="F950" i="102"/>
  <c r="G950" i="102" s="1"/>
  <c r="D946" i="102"/>
  <c r="E1310" i="102"/>
  <c r="F1087" i="102"/>
  <c r="G1087" i="102" s="1"/>
  <c r="D1307" i="102"/>
  <c r="D1295" i="102"/>
  <c r="F1171" i="102"/>
  <c r="G1171" i="102" s="1"/>
  <c r="D1165" i="102"/>
  <c r="F1169" i="102"/>
  <c r="G1169" i="102" s="1"/>
  <c r="E1315" i="101"/>
  <c r="E1310" i="101"/>
  <c r="D1310" i="102"/>
  <c r="D1155" i="102"/>
  <c r="E1306" i="101"/>
  <c r="E1122" i="102"/>
  <c r="E1128" i="102" s="1"/>
  <c r="D1315" i="102"/>
  <c r="E1308" i="101"/>
  <c r="E1196" i="102"/>
  <c r="E1202" i="102" s="1"/>
  <c r="D1217" i="102"/>
  <c r="D1196" i="102"/>
  <c r="D1202" i="102" s="1"/>
  <c r="E976" i="102"/>
  <c r="E982" i="102" s="1"/>
  <c r="E924" i="102"/>
  <c r="D924" i="102"/>
  <c r="E903" i="102"/>
  <c r="E909" i="102" s="1"/>
  <c r="D903" i="102"/>
  <c r="D909" i="102" s="1"/>
  <c r="E1308" i="99"/>
  <c r="E1306" i="99"/>
  <c r="E1310" i="99"/>
  <c r="E757" i="102"/>
  <c r="E763" i="102" s="1"/>
  <c r="D1252" i="102"/>
  <c r="E748" i="102"/>
  <c r="E756" i="102" s="1"/>
  <c r="E1315" i="99"/>
  <c r="E705" i="102"/>
  <c r="E684" i="102"/>
  <c r="E690" i="102" s="1"/>
  <c r="E559" i="102"/>
  <c r="E486" i="102"/>
  <c r="E1316" i="99"/>
  <c r="E413" i="102"/>
  <c r="D1315" i="99"/>
  <c r="D1317" i="99"/>
  <c r="E246" i="102"/>
  <c r="E252" i="102" s="1"/>
  <c r="D1316" i="99"/>
  <c r="D1318" i="99"/>
  <c r="E1318" i="99"/>
  <c r="D1308" i="99"/>
  <c r="D1310" i="99"/>
  <c r="E1295" i="99"/>
  <c r="E1307" i="99"/>
  <c r="D66" i="99"/>
  <c r="E56" i="99"/>
  <c r="F38" i="102"/>
  <c r="G38" i="102" s="1"/>
  <c r="F35" i="102"/>
  <c r="G35" i="102" s="1"/>
  <c r="F31" i="102"/>
  <c r="G31" i="102" s="1"/>
  <c r="F24" i="102"/>
  <c r="G24" i="102" s="1"/>
  <c r="E23" i="102"/>
  <c r="E29" i="102" s="1"/>
  <c r="D14" i="102"/>
  <c r="D22" i="102" s="1"/>
  <c r="E14" i="102"/>
  <c r="E22" i="102" s="1"/>
  <c r="D1113" i="102"/>
  <c r="D1121" i="102" s="1"/>
  <c r="E1113" i="102"/>
  <c r="E1121" i="102" s="1"/>
  <c r="D1070" i="102"/>
  <c r="E1070" i="102"/>
  <c r="D1049" i="102"/>
  <c r="D1055" i="102" s="1"/>
  <c r="E1049" i="102"/>
  <c r="E1055" i="102" s="1"/>
  <c r="E967" i="102"/>
  <c r="E975" i="102" s="1"/>
  <c r="D1259" i="102"/>
  <c r="D675" i="102"/>
  <c r="D683" i="102" s="1"/>
  <c r="D632" i="102"/>
  <c r="F621" i="102"/>
  <c r="G621" i="102" s="1"/>
  <c r="E611" i="102"/>
  <c r="E617" i="102" s="1"/>
  <c r="D611" i="102"/>
  <c r="D617" i="102" s="1"/>
  <c r="E602" i="102"/>
  <c r="E610" i="102" s="1"/>
  <c r="E456" i="102"/>
  <c r="E464" i="102" s="1"/>
  <c r="E340" i="102"/>
  <c r="E98" i="102"/>
  <c r="E104" i="102" s="1"/>
  <c r="D89" i="102"/>
  <c r="D97" i="102" s="1"/>
  <c r="F20" i="102"/>
  <c r="G20" i="102" s="1"/>
  <c r="F85" i="102"/>
  <c r="G85" i="102" s="1"/>
  <c r="F160" i="102"/>
  <c r="G160" i="102" s="1"/>
  <c r="F168" i="102"/>
  <c r="G168" i="102" s="1"/>
  <c r="F232" i="102"/>
  <c r="G232" i="102" s="1"/>
  <c r="F236" i="102"/>
  <c r="G236" i="102" s="1"/>
  <c r="D119" i="102"/>
  <c r="D193" i="102"/>
  <c r="D237" i="102"/>
  <c r="F229" i="102"/>
  <c r="G229" i="102" s="1"/>
  <c r="F233" i="102"/>
  <c r="G233" i="102" s="1"/>
  <c r="F235" i="102"/>
  <c r="G235" i="102" s="1"/>
  <c r="E632" i="102"/>
  <c r="E675" i="102"/>
  <c r="E683" i="102" s="1"/>
  <c r="E778" i="102"/>
  <c r="D830" i="102"/>
  <c r="D836" i="102" s="1"/>
  <c r="D851" i="102"/>
  <c r="D997" i="102"/>
  <c r="D1040" i="102"/>
  <c r="D1048" i="102" s="1"/>
  <c r="D1187" i="102"/>
  <c r="D1195" i="102" s="1"/>
  <c r="D1257" i="102"/>
  <c r="D1288" i="102"/>
  <c r="F81" i="102"/>
  <c r="G81" i="102" s="1"/>
  <c r="F95" i="102"/>
  <c r="G95" i="102" s="1"/>
  <c r="F158" i="102"/>
  <c r="G158" i="102" s="1"/>
  <c r="F162" i="102"/>
  <c r="G162" i="102" s="1"/>
  <c r="F170" i="102"/>
  <c r="G170" i="102" s="1"/>
  <c r="F228" i="102"/>
  <c r="G228" i="102" s="1"/>
  <c r="F234" i="102"/>
  <c r="G234" i="102" s="1"/>
  <c r="E119" i="102"/>
  <c r="E163" i="102"/>
  <c r="E171" i="102" s="1"/>
  <c r="E193" i="102"/>
  <c r="F193" i="102" s="1"/>
  <c r="G193" i="102" s="1"/>
  <c r="E237" i="102"/>
  <c r="E245" i="102" s="1"/>
  <c r="F247" i="102"/>
  <c r="G247" i="102" s="1"/>
  <c r="F249" i="102"/>
  <c r="G249" i="102" s="1"/>
  <c r="D267" i="102"/>
  <c r="F305" i="102"/>
  <c r="G305" i="102" s="1"/>
  <c r="F307" i="102"/>
  <c r="G307" i="102" s="1"/>
  <c r="F315" i="102"/>
  <c r="G315" i="102" s="1"/>
  <c r="F317" i="102"/>
  <c r="G317" i="102" s="1"/>
  <c r="D340" i="102"/>
  <c r="D383" i="102"/>
  <c r="D391" i="102" s="1"/>
  <c r="F375" i="102"/>
  <c r="G375" i="102" s="1"/>
  <c r="F379" i="102"/>
  <c r="G379" i="102" s="1"/>
  <c r="F381" i="102"/>
  <c r="G381" i="102" s="1"/>
  <c r="F386" i="102"/>
  <c r="G386" i="102" s="1"/>
  <c r="F389" i="102"/>
  <c r="G389" i="102" s="1"/>
  <c r="F395" i="102"/>
  <c r="G395" i="102" s="1"/>
  <c r="D456" i="102"/>
  <c r="D464" i="102" s="1"/>
  <c r="F448" i="102"/>
  <c r="G448" i="102" s="1"/>
  <c r="F452" i="102"/>
  <c r="G452" i="102" s="1"/>
  <c r="F454" i="102"/>
  <c r="G454" i="102" s="1"/>
  <c r="F459" i="102"/>
  <c r="G459" i="102" s="1"/>
  <c r="F462" i="102"/>
  <c r="G462" i="102" s="1"/>
  <c r="D486" i="102"/>
  <c r="D529" i="102"/>
  <c r="D537" i="102" s="1"/>
  <c r="F521" i="102"/>
  <c r="G521" i="102" s="1"/>
  <c r="F525" i="102"/>
  <c r="G525" i="102" s="1"/>
  <c r="F527" i="102"/>
  <c r="G527" i="102" s="1"/>
  <c r="F532" i="102"/>
  <c r="G532" i="102" s="1"/>
  <c r="F535" i="102"/>
  <c r="G535" i="102" s="1"/>
  <c r="F548" i="102"/>
  <c r="G548" i="102" s="1"/>
  <c r="D559" i="102"/>
  <c r="D602" i="102"/>
  <c r="D610" i="102" s="1"/>
  <c r="F594" i="102"/>
  <c r="G594" i="102" s="1"/>
  <c r="F598" i="102"/>
  <c r="G598" i="102" s="1"/>
  <c r="F600" i="102"/>
  <c r="G600" i="102" s="1"/>
  <c r="F605" i="102"/>
  <c r="G605" i="102" s="1"/>
  <c r="F608" i="102"/>
  <c r="G608" i="102" s="1"/>
  <c r="F666" i="102"/>
  <c r="G666" i="102" s="1"/>
  <c r="F670" i="102"/>
  <c r="G670" i="102" s="1"/>
  <c r="F672" i="102"/>
  <c r="G672" i="102" s="1"/>
  <c r="F674" i="102"/>
  <c r="G674" i="102" s="1"/>
  <c r="F680" i="102"/>
  <c r="G680" i="102" s="1"/>
  <c r="F682" i="102"/>
  <c r="G682" i="102" s="1"/>
  <c r="F685" i="102"/>
  <c r="G685" i="102" s="1"/>
  <c r="F687" i="102"/>
  <c r="G687" i="102" s="1"/>
  <c r="D705" i="102"/>
  <c r="F705" i="102" s="1"/>
  <c r="G705" i="102" s="1"/>
  <c r="D748" i="102"/>
  <c r="F740" i="102"/>
  <c r="G740" i="102" s="1"/>
  <c r="F744" i="102"/>
  <c r="G744" i="102" s="1"/>
  <c r="F751" i="102"/>
  <c r="G751" i="102" s="1"/>
  <c r="F754" i="102"/>
  <c r="G754" i="102" s="1"/>
  <c r="E851" i="102"/>
  <c r="E894" i="102"/>
  <c r="E902" i="102" s="1"/>
  <c r="E997" i="102"/>
  <c r="E1040" i="102"/>
  <c r="E1048" i="102" s="1"/>
  <c r="E1143" i="102"/>
  <c r="E1187" i="102"/>
  <c r="E1195" i="102" s="1"/>
  <c r="F42" i="102"/>
  <c r="G42" i="102" s="1"/>
  <c r="D44" i="102"/>
  <c r="F1040" i="92"/>
  <c r="G1040" i="92" s="1"/>
  <c r="F310" i="92"/>
  <c r="G310" i="92" s="1"/>
  <c r="F89" i="92"/>
  <c r="G89" i="92" s="1"/>
  <c r="F23" i="92"/>
  <c r="G23" i="92" s="1"/>
  <c r="E30" i="92"/>
  <c r="E36" i="92" s="1"/>
  <c r="E41" i="92" s="1"/>
  <c r="E45" i="92" s="1"/>
  <c r="F198" i="99"/>
  <c r="G198" i="99" s="1"/>
  <c r="F210" i="99"/>
  <c r="G210" i="99" s="1"/>
  <c r="F576" i="99"/>
  <c r="G576" i="99" s="1"/>
  <c r="F62" i="101"/>
  <c r="G62" i="101" s="1"/>
  <c r="F70" i="101"/>
  <c r="G70" i="101" s="1"/>
  <c r="F20" i="106"/>
  <c r="G20" i="106" s="1"/>
  <c r="F49" i="106"/>
  <c r="G49" i="106" s="1"/>
  <c r="F61" i="106"/>
  <c r="G61" i="106" s="1"/>
  <c r="F64" i="106"/>
  <c r="G64" i="106" s="1"/>
  <c r="F70" i="106"/>
  <c r="G70" i="106" s="1"/>
  <c r="F72" i="106"/>
  <c r="G72" i="106" s="1"/>
  <c r="F124" i="106"/>
  <c r="G124" i="106" s="1"/>
  <c r="F135" i="106"/>
  <c r="G135" i="106" s="1"/>
  <c r="F136" i="106"/>
  <c r="G136" i="106" s="1"/>
  <c r="F137" i="106"/>
  <c r="G137" i="106" s="1"/>
  <c r="F139" i="106"/>
  <c r="G139" i="106" s="1"/>
  <c r="F144" i="106"/>
  <c r="G144" i="106" s="1"/>
  <c r="F145" i="106"/>
  <c r="G145" i="106" s="1"/>
  <c r="F146" i="106"/>
  <c r="G146" i="106" s="1"/>
  <c r="F147" i="106"/>
  <c r="G147" i="106" s="1"/>
  <c r="F158" i="106"/>
  <c r="G158" i="106" s="1"/>
  <c r="F159" i="106"/>
  <c r="G159" i="106" s="1"/>
  <c r="F160" i="106"/>
  <c r="G160" i="106" s="1"/>
  <c r="F209" i="106"/>
  <c r="G209" i="106" s="1"/>
  <c r="F210" i="106"/>
  <c r="G210" i="106" s="1"/>
  <c r="F211" i="106"/>
  <c r="G211" i="106" s="1"/>
  <c r="F213" i="106"/>
  <c r="G213" i="106" s="1"/>
  <c r="F218" i="106"/>
  <c r="G218" i="106" s="1"/>
  <c r="F219" i="106"/>
  <c r="G219" i="106" s="1"/>
  <c r="F220" i="106"/>
  <c r="G220" i="106" s="1"/>
  <c r="F221" i="106"/>
  <c r="G221" i="106" s="1"/>
  <c r="F232" i="106"/>
  <c r="G232" i="106" s="1"/>
  <c r="F233" i="106"/>
  <c r="G233" i="106" s="1"/>
  <c r="F1185" i="109"/>
  <c r="G1185" i="109" s="1"/>
  <c r="F1186" i="109"/>
  <c r="G1186" i="109" s="1"/>
  <c r="F1190" i="109"/>
  <c r="G1190" i="109" s="1"/>
  <c r="F1192" i="109"/>
  <c r="G1192" i="109" s="1"/>
  <c r="F1193" i="109"/>
  <c r="G1193" i="109" s="1"/>
  <c r="F1194" i="109"/>
  <c r="G1194" i="109" s="1"/>
  <c r="F1199" i="109"/>
  <c r="G1199" i="109" s="1"/>
  <c r="F1201" i="109"/>
  <c r="G1201" i="109" s="1"/>
  <c r="F1206" i="109"/>
  <c r="G1206" i="109" s="1"/>
  <c r="F1222" i="109"/>
  <c r="G1222" i="109" s="1"/>
  <c r="F1233" i="109"/>
  <c r="G1233" i="109" s="1"/>
  <c r="F1234" i="109"/>
  <c r="G1234" i="109" s="1"/>
  <c r="F1235" i="109"/>
  <c r="G1235" i="109" s="1"/>
  <c r="F1237" i="109"/>
  <c r="G1237" i="109" s="1"/>
  <c r="F1242" i="109"/>
  <c r="G1242" i="109" s="1"/>
  <c r="F1243" i="109"/>
  <c r="G1243" i="109" s="1"/>
  <c r="F1244" i="109"/>
  <c r="G1244" i="109" s="1"/>
  <c r="F1245" i="109"/>
  <c r="G1245" i="109" s="1"/>
  <c r="F61" i="101"/>
  <c r="G61" i="101" s="1"/>
  <c r="F69" i="101"/>
  <c r="G69" i="101" s="1"/>
  <c r="F71" i="101"/>
  <c r="G71" i="101" s="1"/>
  <c r="D1318" i="101"/>
  <c r="E172" i="102"/>
  <c r="E178" i="102" s="1"/>
  <c r="D1271" i="102"/>
  <c r="D465" i="102"/>
  <c r="F352" i="104"/>
  <c r="G352" i="104" s="1"/>
  <c r="F491" i="106"/>
  <c r="G491" i="106" s="1"/>
  <c r="F502" i="106"/>
  <c r="G502" i="106" s="1"/>
  <c r="F503" i="106"/>
  <c r="G503" i="106" s="1"/>
  <c r="F504" i="106"/>
  <c r="G504" i="106" s="1"/>
  <c r="F506" i="106"/>
  <c r="G506" i="106" s="1"/>
  <c r="F511" i="106"/>
  <c r="G511" i="106" s="1"/>
  <c r="F512" i="106"/>
  <c r="G512" i="106" s="1"/>
  <c r="F513" i="106"/>
  <c r="G513" i="106" s="1"/>
  <c r="F514" i="106"/>
  <c r="G514" i="106" s="1"/>
  <c r="F648" i="106"/>
  <c r="G648" i="106" s="1"/>
  <c r="F649" i="106"/>
  <c r="G649" i="106" s="1"/>
  <c r="F650" i="106"/>
  <c r="G650" i="106" s="1"/>
  <c r="F652" i="106"/>
  <c r="G652" i="106" s="1"/>
  <c r="F657" i="106"/>
  <c r="G657" i="106" s="1"/>
  <c r="F658" i="106"/>
  <c r="G658" i="106" s="1"/>
  <c r="F659" i="106"/>
  <c r="G659" i="106" s="1"/>
  <c r="F660" i="106"/>
  <c r="G660" i="106" s="1"/>
  <c r="F670" i="106"/>
  <c r="G670" i="106" s="1"/>
  <c r="F671" i="106"/>
  <c r="G671" i="106" s="1"/>
  <c r="F672" i="106"/>
  <c r="G672" i="106" s="1"/>
  <c r="F783" i="106"/>
  <c r="G783" i="106" s="1"/>
  <c r="F61" i="108"/>
  <c r="G61" i="108" s="1"/>
  <c r="F70" i="108"/>
  <c r="G70" i="108" s="1"/>
  <c r="D56" i="102"/>
  <c r="D172" i="102"/>
  <c r="D178" i="102" s="1"/>
  <c r="F240" i="102"/>
  <c r="G240" i="102" s="1"/>
  <c r="F242" i="102"/>
  <c r="G242" i="102" s="1"/>
  <c r="F243" i="102"/>
  <c r="G243" i="102" s="1"/>
  <c r="F244" i="102"/>
  <c r="G244" i="102" s="1"/>
  <c r="E465" i="102"/>
  <c r="E471" i="102" s="1"/>
  <c r="E1310" i="104"/>
  <c r="E1315" i="104"/>
  <c r="E1295" i="108"/>
  <c r="E1310" i="108"/>
  <c r="F72" i="108"/>
  <c r="G72" i="108" s="1"/>
  <c r="E56" i="109"/>
  <c r="E1285" i="109"/>
  <c r="F12" i="109"/>
  <c r="G12" i="109" s="1"/>
  <c r="F511" i="104"/>
  <c r="G511" i="104" s="1"/>
  <c r="F506" i="104"/>
  <c r="G506" i="104" s="1"/>
  <c r="F1213" i="109"/>
  <c r="G1213" i="109" s="1"/>
  <c r="F1212" i="109"/>
  <c r="G1212" i="109" s="1"/>
  <c r="F1211" i="109"/>
  <c r="G1211" i="109" s="1"/>
  <c r="F1210" i="109"/>
  <c r="G1210" i="109" s="1"/>
  <c r="F1208" i="109"/>
  <c r="G1208" i="109" s="1"/>
  <c r="F1204" i="109"/>
  <c r="G1204" i="109" s="1"/>
  <c r="F1200" i="109"/>
  <c r="G1200" i="109" s="1"/>
  <c r="F1198" i="109"/>
  <c r="G1198" i="109" s="1"/>
  <c r="F1197" i="109"/>
  <c r="G1197" i="109" s="1"/>
  <c r="F1066" i="109"/>
  <c r="G1066" i="109" s="1"/>
  <c r="F1065" i="109"/>
  <c r="G1065" i="109" s="1"/>
  <c r="F1064" i="109"/>
  <c r="G1064" i="109" s="1"/>
  <c r="F1063" i="109"/>
  <c r="G1063" i="109" s="1"/>
  <c r="F1061" i="109"/>
  <c r="G1061" i="109" s="1"/>
  <c r="F1059" i="109"/>
  <c r="G1059" i="109" s="1"/>
  <c r="F1057" i="109"/>
  <c r="G1057" i="109" s="1"/>
  <c r="F1039" i="109"/>
  <c r="G1039" i="109" s="1"/>
  <c r="E1040" i="109"/>
  <c r="E1048" i="109" s="1"/>
  <c r="F1038" i="109"/>
  <c r="G1038" i="109" s="1"/>
  <c r="D967" i="109"/>
  <c r="D975" i="109" s="1"/>
  <c r="F920" i="109"/>
  <c r="G920" i="109" s="1"/>
  <c r="F919" i="109"/>
  <c r="G919" i="109" s="1"/>
  <c r="F918" i="109"/>
  <c r="G918" i="109" s="1"/>
  <c r="F917" i="109"/>
  <c r="G917" i="109" s="1"/>
  <c r="F915" i="109"/>
  <c r="G915" i="109" s="1"/>
  <c r="F911" i="109"/>
  <c r="G911" i="109" s="1"/>
  <c r="F908" i="109"/>
  <c r="G908" i="109" s="1"/>
  <c r="F907" i="109"/>
  <c r="G907" i="109" s="1"/>
  <c r="F905" i="109"/>
  <c r="G905" i="109" s="1"/>
  <c r="F904" i="109"/>
  <c r="G904" i="109" s="1"/>
  <c r="F774" i="109"/>
  <c r="G774" i="109" s="1"/>
  <c r="F773" i="109"/>
  <c r="G773" i="109" s="1"/>
  <c r="F772" i="109"/>
  <c r="G772" i="109" s="1"/>
  <c r="F771" i="109"/>
  <c r="G771" i="109" s="1"/>
  <c r="F769" i="109"/>
  <c r="G769" i="109" s="1"/>
  <c r="F767" i="109"/>
  <c r="G767" i="109" s="1"/>
  <c r="F765" i="109"/>
  <c r="G765" i="109" s="1"/>
  <c r="F762" i="109"/>
  <c r="G762" i="109" s="1"/>
  <c r="F761" i="109"/>
  <c r="G761" i="109" s="1"/>
  <c r="F759" i="109"/>
  <c r="G759" i="109" s="1"/>
  <c r="F758" i="109"/>
  <c r="G758" i="109" s="1"/>
  <c r="E748" i="109"/>
  <c r="E756" i="109" s="1"/>
  <c r="F746" i="109"/>
  <c r="G746" i="109" s="1"/>
  <c r="F686" i="109"/>
  <c r="G686" i="109" s="1"/>
  <c r="F542" i="109"/>
  <c r="G542" i="109" s="1"/>
  <c r="F541" i="109"/>
  <c r="G541" i="109" s="1"/>
  <c r="F540" i="109"/>
  <c r="G540" i="109" s="1"/>
  <c r="F539" i="109"/>
  <c r="G539" i="109" s="1"/>
  <c r="F357" i="104"/>
  <c r="G357" i="104" s="1"/>
  <c r="F112" i="109"/>
  <c r="G112" i="109" s="1"/>
  <c r="F110" i="109"/>
  <c r="G110" i="109" s="1"/>
  <c r="F106" i="109"/>
  <c r="G106" i="109" s="1"/>
  <c r="F103" i="109"/>
  <c r="G103" i="109" s="1"/>
  <c r="F100" i="109"/>
  <c r="G100" i="109" s="1"/>
  <c r="D1271" i="109"/>
  <c r="F99" i="109"/>
  <c r="G99" i="109" s="1"/>
  <c r="E89" i="109"/>
  <c r="E97" i="109" s="1"/>
  <c r="F87" i="109"/>
  <c r="G87" i="109" s="1"/>
  <c r="F43" i="109"/>
  <c r="G43" i="109" s="1"/>
  <c r="E1288" i="109"/>
  <c r="F40" i="109"/>
  <c r="G40" i="109" s="1"/>
  <c r="F39" i="109"/>
  <c r="G39" i="109" s="1"/>
  <c r="F37" i="109"/>
  <c r="G37" i="109" s="1"/>
  <c r="F35" i="109"/>
  <c r="G35" i="109" s="1"/>
  <c r="F33" i="109"/>
  <c r="G33" i="109" s="1"/>
  <c r="F27" i="109"/>
  <c r="G27" i="109" s="1"/>
  <c r="F26" i="109"/>
  <c r="G26" i="109" s="1"/>
  <c r="F24" i="109"/>
  <c r="G24" i="109" s="1"/>
  <c r="F1245" i="102"/>
  <c r="G1245" i="102" s="1"/>
  <c r="F1244" i="102"/>
  <c r="G1244" i="102" s="1"/>
  <c r="F1243" i="102"/>
  <c r="G1243" i="102" s="1"/>
  <c r="F1242" i="102"/>
  <c r="G1242" i="102" s="1"/>
  <c r="F1237" i="102"/>
  <c r="G1237" i="102" s="1"/>
  <c r="F1235" i="102"/>
  <c r="G1235" i="102" s="1"/>
  <c r="F1234" i="102"/>
  <c r="G1234" i="102" s="1"/>
  <c r="F1233" i="102"/>
  <c r="G1233" i="102" s="1"/>
  <c r="F1222" i="102"/>
  <c r="G1222" i="102" s="1"/>
  <c r="F1170" i="102"/>
  <c r="G1170" i="102" s="1"/>
  <c r="F1168" i="102"/>
  <c r="G1168" i="102" s="1"/>
  <c r="F1163" i="102"/>
  <c r="G1163" i="102" s="1"/>
  <c r="F1161" i="102"/>
  <c r="G1161" i="102" s="1"/>
  <c r="F1160" i="102"/>
  <c r="G1160" i="102" s="1"/>
  <c r="F1159" i="102"/>
  <c r="G1159" i="102" s="1"/>
  <c r="F1148" i="102"/>
  <c r="G1148" i="102" s="1"/>
  <c r="F1095" i="102"/>
  <c r="G1095" i="102" s="1"/>
  <c r="F1090" i="102"/>
  <c r="G1090" i="102" s="1"/>
  <c r="F1075" i="102"/>
  <c r="G1075" i="102" s="1"/>
  <c r="F1025" i="102"/>
  <c r="G1025" i="102" s="1"/>
  <c r="F1023" i="102"/>
  <c r="G1023" i="102" s="1"/>
  <c r="F1017" i="102"/>
  <c r="G1017" i="102" s="1"/>
  <c r="F1015" i="102"/>
  <c r="G1015" i="102" s="1"/>
  <c r="F1013" i="102"/>
  <c r="G1013" i="102" s="1"/>
  <c r="F1002" i="102"/>
  <c r="G1002" i="102" s="1"/>
  <c r="F951" i="102"/>
  <c r="G951" i="102" s="1"/>
  <c r="F944" i="102"/>
  <c r="G944" i="102" s="1"/>
  <c r="F941" i="102"/>
  <c r="G941" i="102" s="1"/>
  <c r="F929" i="102"/>
  <c r="G929" i="102" s="1"/>
  <c r="D1284" i="102"/>
  <c r="F879" i="102"/>
  <c r="G879" i="102" s="1"/>
  <c r="F878" i="102"/>
  <c r="G878" i="102" s="1"/>
  <c r="D1317" i="102"/>
  <c r="F877" i="102"/>
  <c r="G877" i="102" s="1"/>
  <c r="F871" i="102"/>
  <c r="G871" i="102" s="1"/>
  <c r="F869" i="102"/>
  <c r="G869" i="102" s="1"/>
  <c r="F868" i="102"/>
  <c r="G868" i="102" s="1"/>
  <c r="F867" i="102"/>
  <c r="G867" i="102" s="1"/>
  <c r="F856" i="102"/>
  <c r="G856" i="102" s="1"/>
  <c r="F806" i="102"/>
  <c r="G806" i="102" s="1"/>
  <c r="F805" i="102"/>
  <c r="G805" i="102" s="1"/>
  <c r="F804" i="102"/>
  <c r="G804" i="102" s="1"/>
  <c r="F803" i="102"/>
  <c r="G803" i="102" s="1"/>
  <c r="F798" i="102"/>
  <c r="G798" i="102" s="1"/>
  <c r="F796" i="102"/>
  <c r="G796" i="102" s="1"/>
  <c r="F795" i="102"/>
  <c r="G795" i="102" s="1"/>
  <c r="F794" i="102"/>
  <c r="G794" i="102" s="1"/>
  <c r="F730" i="102"/>
  <c r="G730" i="102" s="1"/>
  <c r="F733" i="102"/>
  <c r="G733" i="102" s="1"/>
  <c r="D1318" i="102"/>
  <c r="F732" i="102"/>
  <c r="G732" i="102" s="1"/>
  <c r="F725" i="102"/>
  <c r="G725" i="102" s="1"/>
  <c r="F723" i="102"/>
  <c r="G723" i="102" s="1"/>
  <c r="F722" i="102"/>
  <c r="G722" i="102" s="1"/>
  <c r="F721" i="102"/>
  <c r="G721" i="102" s="1"/>
  <c r="F660" i="102"/>
  <c r="G660" i="102" s="1"/>
  <c r="F659" i="102"/>
  <c r="G659" i="102" s="1"/>
  <c r="F658" i="102"/>
  <c r="G658" i="102" s="1"/>
  <c r="F657" i="102"/>
  <c r="G657" i="102" s="1"/>
  <c r="F652" i="102"/>
  <c r="G652" i="102" s="1"/>
  <c r="F650" i="102"/>
  <c r="G650" i="102" s="1"/>
  <c r="F649" i="102"/>
  <c r="G649" i="102" s="1"/>
  <c r="F648" i="102"/>
  <c r="G648" i="102" s="1"/>
  <c r="F637" i="102"/>
  <c r="G637" i="102" s="1"/>
  <c r="F587" i="102"/>
  <c r="G587" i="102" s="1"/>
  <c r="F585" i="102"/>
  <c r="G585" i="102" s="1"/>
  <c r="F584" i="102"/>
  <c r="G584" i="102" s="1"/>
  <c r="F579" i="102"/>
  <c r="G579" i="102" s="1"/>
  <c r="F577" i="102"/>
  <c r="G577" i="102" s="1"/>
  <c r="F576" i="102"/>
  <c r="G576" i="102" s="1"/>
  <c r="F575" i="102"/>
  <c r="G575" i="102" s="1"/>
  <c r="F564" i="102"/>
  <c r="G564" i="102" s="1"/>
  <c r="E538" i="102"/>
  <c r="E544" i="102" s="1"/>
  <c r="D538" i="102"/>
  <c r="D544" i="102" s="1"/>
  <c r="F512" i="102"/>
  <c r="G512" i="102" s="1"/>
  <c r="F506" i="102"/>
  <c r="G506" i="102" s="1"/>
  <c r="F504" i="102"/>
  <c r="G504" i="102" s="1"/>
  <c r="F502" i="102"/>
  <c r="G502" i="102" s="1"/>
  <c r="F491" i="102"/>
  <c r="G491" i="102" s="1"/>
  <c r="D1295" i="101"/>
  <c r="F441" i="102"/>
  <c r="G441" i="102" s="1"/>
  <c r="F440" i="102"/>
  <c r="G440" i="102" s="1"/>
  <c r="F439" i="102"/>
  <c r="G439" i="102" s="1"/>
  <c r="F438" i="102"/>
  <c r="G438" i="102" s="1"/>
  <c r="F433" i="102"/>
  <c r="G433" i="102" s="1"/>
  <c r="F431" i="102"/>
  <c r="G431" i="102" s="1"/>
  <c r="F430" i="102"/>
  <c r="G430" i="102" s="1"/>
  <c r="F418" i="102"/>
  <c r="G418" i="102" s="1"/>
  <c r="D413" i="102"/>
  <c r="E392" i="102"/>
  <c r="E398" i="102" s="1"/>
  <c r="D392" i="102"/>
  <c r="D398" i="102" s="1"/>
  <c r="F368" i="102"/>
  <c r="G368" i="102" s="1"/>
  <c r="F367" i="102"/>
  <c r="G367" i="102" s="1"/>
  <c r="F366" i="102"/>
  <c r="G366" i="102" s="1"/>
  <c r="F365" i="102"/>
  <c r="G365" i="102" s="1"/>
  <c r="F360" i="102"/>
  <c r="G360" i="102" s="1"/>
  <c r="F358" i="102"/>
  <c r="G358" i="102" s="1"/>
  <c r="F357" i="102"/>
  <c r="G357" i="102" s="1"/>
  <c r="F345" i="102"/>
  <c r="G345" i="102" s="1"/>
  <c r="F295" i="102"/>
  <c r="G295" i="102" s="1"/>
  <c r="F294" i="102"/>
  <c r="G294" i="102" s="1"/>
  <c r="F293" i="102"/>
  <c r="G293" i="102" s="1"/>
  <c r="F292" i="102"/>
  <c r="G292" i="102" s="1"/>
  <c r="F287" i="102"/>
  <c r="G287" i="102" s="1"/>
  <c r="F285" i="102"/>
  <c r="G285" i="102" s="1"/>
  <c r="F284" i="102"/>
  <c r="G284" i="102" s="1"/>
  <c r="F283" i="102"/>
  <c r="G283" i="102" s="1"/>
  <c r="F272" i="102"/>
  <c r="G272" i="102" s="1"/>
  <c r="D246" i="102"/>
  <c r="D252" i="102" s="1"/>
  <c r="F221" i="102"/>
  <c r="G221" i="102" s="1"/>
  <c r="F220" i="102"/>
  <c r="G220" i="102" s="1"/>
  <c r="F219" i="102"/>
  <c r="G219" i="102" s="1"/>
  <c r="F218" i="102"/>
  <c r="G218" i="102" s="1"/>
  <c r="F213" i="102"/>
  <c r="G213" i="102" s="1"/>
  <c r="F209" i="102"/>
  <c r="G209" i="102" s="1"/>
  <c r="F198" i="102"/>
  <c r="G198" i="102" s="1"/>
  <c r="D163" i="102"/>
  <c r="D171" i="102" s="1"/>
  <c r="F147" i="102"/>
  <c r="G147" i="102" s="1"/>
  <c r="F146" i="102"/>
  <c r="G146" i="102" s="1"/>
  <c r="F145" i="102"/>
  <c r="G145" i="102" s="1"/>
  <c r="F144" i="102"/>
  <c r="G144" i="102" s="1"/>
  <c r="F137" i="102"/>
  <c r="G137" i="102" s="1"/>
  <c r="F124" i="102"/>
  <c r="G124" i="102" s="1"/>
  <c r="F64" i="102"/>
  <c r="G64" i="102" s="1"/>
  <c r="E44" i="102"/>
  <c r="F40" i="102"/>
  <c r="G40" i="102" s="1"/>
  <c r="F37" i="102"/>
  <c r="G37" i="102" s="1"/>
  <c r="F26" i="102"/>
  <c r="G26" i="102" s="1"/>
  <c r="D23" i="102"/>
  <c r="D29" i="102" s="1"/>
  <c r="D1258" i="102"/>
  <c r="F221" i="99"/>
  <c r="G221" i="99" s="1"/>
  <c r="F220" i="99"/>
  <c r="G220" i="99" s="1"/>
  <c r="F219" i="99"/>
  <c r="G219" i="99" s="1"/>
  <c r="F218" i="99"/>
  <c r="G218" i="99" s="1"/>
  <c r="F213" i="99"/>
  <c r="G213" i="99" s="1"/>
  <c r="F211" i="99"/>
  <c r="G211" i="99" s="1"/>
  <c r="F209" i="99"/>
  <c r="G209" i="99" s="1"/>
  <c r="F514" i="99"/>
  <c r="G514" i="99" s="1"/>
  <c r="F513" i="99"/>
  <c r="G513" i="99" s="1"/>
  <c r="F512" i="99"/>
  <c r="G512" i="99" s="1"/>
  <c r="F511" i="99"/>
  <c r="G511" i="99" s="1"/>
  <c r="F506" i="99"/>
  <c r="G506" i="99" s="1"/>
  <c r="F504" i="99"/>
  <c r="G504" i="99" s="1"/>
  <c r="F503" i="99"/>
  <c r="G503" i="99" s="1"/>
  <c r="F502" i="99"/>
  <c r="G502" i="99" s="1"/>
  <c r="F491" i="99"/>
  <c r="G491" i="99" s="1"/>
  <c r="D1289" i="102"/>
  <c r="D1277" i="102"/>
  <c r="D1274" i="102"/>
  <c r="D1285" i="102"/>
  <c r="D1143" i="102"/>
  <c r="E1317" i="99"/>
  <c r="D967" i="102"/>
  <c r="F929" i="99"/>
  <c r="G929" i="99" s="1"/>
  <c r="D894" i="102"/>
  <c r="D902" i="102" s="1"/>
  <c r="D1306" i="99"/>
  <c r="F701" i="102"/>
  <c r="G701" i="102" s="1"/>
  <c r="F660" i="99"/>
  <c r="G660" i="99" s="1"/>
  <c r="F659" i="99"/>
  <c r="G659" i="99" s="1"/>
  <c r="F658" i="99"/>
  <c r="G658" i="99" s="1"/>
  <c r="F657" i="99"/>
  <c r="G657" i="99" s="1"/>
  <c r="F652" i="99"/>
  <c r="G652" i="99" s="1"/>
  <c r="F650" i="99"/>
  <c r="G650" i="99" s="1"/>
  <c r="F649" i="99"/>
  <c r="G649" i="99" s="1"/>
  <c r="F648" i="99"/>
  <c r="G648" i="99" s="1"/>
  <c r="F637" i="99"/>
  <c r="G637" i="99" s="1"/>
  <c r="F631" i="102"/>
  <c r="G631" i="102" s="1"/>
  <c r="F587" i="99"/>
  <c r="G587" i="99" s="1"/>
  <c r="F586" i="99"/>
  <c r="G586" i="99" s="1"/>
  <c r="F585" i="99"/>
  <c r="G585" i="99" s="1"/>
  <c r="F584" i="99"/>
  <c r="G584" i="99" s="1"/>
  <c r="F579" i="99"/>
  <c r="G579" i="99" s="1"/>
  <c r="F577" i="99"/>
  <c r="G577" i="99" s="1"/>
  <c r="F575" i="99"/>
  <c r="G575" i="99" s="1"/>
  <c r="F564" i="99"/>
  <c r="G564" i="99" s="1"/>
  <c r="F555" i="102"/>
  <c r="G555" i="102" s="1"/>
  <c r="F553" i="102"/>
  <c r="G553" i="102" s="1"/>
  <c r="F552" i="102"/>
  <c r="G552" i="102" s="1"/>
  <c r="E529" i="102"/>
  <c r="E537" i="102" s="1"/>
  <c r="F441" i="99"/>
  <c r="G441" i="99" s="1"/>
  <c r="F440" i="99"/>
  <c r="G440" i="99" s="1"/>
  <c r="F439" i="99"/>
  <c r="G439" i="99" s="1"/>
  <c r="F438" i="99"/>
  <c r="G438" i="99" s="1"/>
  <c r="F433" i="99"/>
  <c r="G433" i="99" s="1"/>
  <c r="F431" i="99"/>
  <c r="G431" i="99" s="1"/>
  <c r="F430" i="99"/>
  <c r="G430" i="99" s="1"/>
  <c r="F429" i="99"/>
  <c r="G429" i="99" s="1"/>
  <c r="F418" i="99"/>
  <c r="G418" i="99" s="1"/>
  <c r="F409" i="102"/>
  <c r="G409" i="102" s="1"/>
  <c r="F407" i="102"/>
  <c r="G407" i="102" s="1"/>
  <c r="F406" i="102"/>
  <c r="G406" i="102" s="1"/>
  <c r="E383" i="102"/>
  <c r="E391" i="102" s="1"/>
  <c r="F368" i="99"/>
  <c r="G368" i="99" s="1"/>
  <c r="F367" i="99"/>
  <c r="G367" i="99" s="1"/>
  <c r="F366" i="99"/>
  <c r="G366" i="99" s="1"/>
  <c r="F365" i="99"/>
  <c r="G365" i="99" s="1"/>
  <c r="F360" i="99"/>
  <c r="G360" i="99" s="1"/>
  <c r="F358" i="99"/>
  <c r="G358" i="99" s="1"/>
  <c r="F357" i="99"/>
  <c r="G357" i="99" s="1"/>
  <c r="F356" i="99"/>
  <c r="G356" i="99" s="1"/>
  <c r="F345" i="99"/>
  <c r="G345" i="99" s="1"/>
  <c r="F339" i="102"/>
  <c r="G339" i="102" s="1"/>
  <c r="F316" i="102"/>
  <c r="G316" i="102" s="1"/>
  <c r="F295" i="99"/>
  <c r="G295" i="99" s="1"/>
  <c r="F294" i="99"/>
  <c r="G294" i="99" s="1"/>
  <c r="F293" i="99"/>
  <c r="G293" i="99" s="1"/>
  <c r="F292" i="99"/>
  <c r="G292" i="99" s="1"/>
  <c r="F287" i="99"/>
  <c r="G287" i="99" s="1"/>
  <c r="F285" i="99"/>
  <c r="G285" i="99" s="1"/>
  <c r="F284" i="99"/>
  <c r="G284" i="99" s="1"/>
  <c r="F283" i="99"/>
  <c r="G283" i="99" s="1"/>
  <c r="F272" i="99"/>
  <c r="G272" i="99" s="1"/>
  <c r="F147" i="99"/>
  <c r="G147" i="99" s="1"/>
  <c r="F146" i="99"/>
  <c r="G146" i="99" s="1"/>
  <c r="F145" i="99"/>
  <c r="G145" i="99" s="1"/>
  <c r="F144" i="99"/>
  <c r="G144" i="99" s="1"/>
  <c r="F139" i="99"/>
  <c r="G139" i="99" s="1"/>
  <c r="F137" i="99"/>
  <c r="G137" i="99" s="1"/>
  <c r="F136" i="99"/>
  <c r="G136" i="99" s="1"/>
  <c r="F135" i="99"/>
  <c r="G135" i="99" s="1"/>
  <c r="F124" i="99"/>
  <c r="G124" i="99" s="1"/>
  <c r="F101" i="102"/>
  <c r="G101" i="102" s="1"/>
  <c r="F103" i="102"/>
  <c r="G103" i="102" s="1"/>
  <c r="E89" i="102"/>
  <c r="E97" i="102" s="1"/>
  <c r="D56" i="99"/>
  <c r="F43" i="102"/>
  <c r="G43" i="102" s="1"/>
  <c r="D1286" i="102"/>
  <c r="D1283" i="102"/>
  <c r="F4" i="102"/>
  <c r="G4" i="102" s="1"/>
  <c r="F777" i="102"/>
  <c r="G777" i="102" s="1"/>
  <c r="F558" i="102"/>
  <c r="G558" i="102" s="1"/>
  <c r="F336" i="102"/>
  <c r="G336" i="102" s="1"/>
  <c r="F87" i="102"/>
  <c r="G87" i="102" s="1"/>
  <c r="D1250" i="102"/>
  <c r="F14" i="92"/>
  <c r="G14" i="92" s="1"/>
  <c r="F22" i="92"/>
  <c r="G22" i="92" s="1"/>
  <c r="F748" i="92"/>
  <c r="G748" i="92" s="1"/>
  <c r="D318" i="92"/>
  <c r="F318" i="92" s="1"/>
  <c r="G318" i="92" s="1"/>
  <c r="F10" i="106"/>
  <c r="G10" i="106" s="1"/>
  <c r="D1295" i="106"/>
  <c r="D1307" i="106"/>
  <c r="D1310" i="106"/>
  <c r="D1315" i="106"/>
  <c r="D1317" i="106"/>
  <c r="E56" i="108"/>
  <c r="E66" i="108"/>
  <c r="F31" i="109"/>
  <c r="G31" i="109" s="1"/>
  <c r="F60" i="109"/>
  <c r="G60" i="109" s="1"/>
  <c r="F62" i="109"/>
  <c r="G62" i="109" s="1"/>
  <c r="F69" i="109"/>
  <c r="G69" i="109" s="1"/>
  <c r="F71" i="109"/>
  <c r="G71" i="109" s="1"/>
  <c r="E1279" i="109"/>
  <c r="E1286" i="109"/>
  <c r="E1289" i="109"/>
  <c r="F1002" i="104"/>
  <c r="G1002" i="104" s="1"/>
  <c r="F1013" i="104"/>
  <c r="G1013" i="104" s="1"/>
  <c r="F1015" i="104"/>
  <c r="G1015" i="104" s="1"/>
  <c r="F49" i="101"/>
  <c r="G49" i="101" s="1"/>
  <c r="D66" i="101"/>
  <c r="D20" i="108"/>
  <c r="D1266" i="106"/>
  <c r="E1295" i="106"/>
  <c r="E1306" i="106"/>
  <c r="E1307" i="106"/>
  <c r="E1308" i="106"/>
  <c r="E1310" i="106"/>
  <c r="E1315" i="106"/>
  <c r="E1316" i="106"/>
  <c r="E1317" i="106"/>
  <c r="E1318" i="106"/>
  <c r="E1259" i="108"/>
  <c r="E1252" i="109"/>
  <c r="E20" i="108"/>
  <c r="E1266" i="106"/>
  <c r="F944" i="99"/>
  <c r="G944" i="99" s="1"/>
  <c r="F949" i="99"/>
  <c r="G949" i="99" s="1"/>
  <c r="F950" i="99"/>
  <c r="G950" i="99" s="1"/>
  <c r="F951" i="99"/>
  <c r="G951" i="99" s="1"/>
  <c r="F952" i="99"/>
  <c r="G952" i="99" s="1"/>
  <c r="F1002" i="99"/>
  <c r="G1002" i="99" s="1"/>
  <c r="F1013" i="99"/>
  <c r="G1013" i="99" s="1"/>
  <c r="F1014" i="99"/>
  <c r="G1014" i="99" s="1"/>
  <c r="F1015" i="99"/>
  <c r="G1015" i="99" s="1"/>
  <c r="F1017" i="99"/>
  <c r="G1017" i="99" s="1"/>
  <c r="F1022" i="99"/>
  <c r="G1022" i="99" s="1"/>
  <c r="F1023" i="99"/>
  <c r="G1023" i="99" s="1"/>
  <c r="F1024" i="99"/>
  <c r="G1024" i="99" s="1"/>
  <c r="F1025" i="99"/>
  <c r="G1025" i="99" s="1"/>
  <c r="F1075" i="99"/>
  <c r="G1075" i="99" s="1"/>
  <c r="F1086" i="99"/>
  <c r="G1086" i="99" s="1"/>
  <c r="F1088" i="99"/>
  <c r="G1088" i="99" s="1"/>
  <c r="F1148" i="99"/>
  <c r="G1148" i="99" s="1"/>
  <c r="F1159" i="99"/>
  <c r="G1159" i="99" s="1"/>
  <c r="F1160" i="99"/>
  <c r="G1160" i="99" s="1"/>
  <c r="F1161" i="99"/>
  <c r="G1161" i="99" s="1"/>
  <c r="F1163" i="99"/>
  <c r="G1163" i="99" s="1"/>
  <c r="F1168" i="99"/>
  <c r="G1168" i="99" s="1"/>
  <c r="F1169" i="99"/>
  <c r="G1169" i="99" s="1"/>
  <c r="F1170" i="99"/>
  <c r="G1170" i="99" s="1"/>
  <c r="F1171" i="99"/>
  <c r="G1171" i="99" s="1"/>
  <c r="F1222" i="99"/>
  <c r="G1222" i="99" s="1"/>
  <c r="F1233" i="99"/>
  <c r="G1233" i="99" s="1"/>
  <c r="F1234" i="99"/>
  <c r="G1234" i="99" s="1"/>
  <c r="F1235" i="99"/>
  <c r="G1235" i="99" s="1"/>
  <c r="F1237" i="99"/>
  <c r="G1237" i="99" s="1"/>
  <c r="F1242" i="99"/>
  <c r="G1242" i="99" s="1"/>
  <c r="F1243" i="99"/>
  <c r="G1243" i="99" s="1"/>
  <c r="F1244" i="99"/>
  <c r="G1244" i="99" s="1"/>
  <c r="F1245" i="99"/>
  <c r="G1245" i="99" s="1"/>
  <c r="F794" i="106"/>
  <c r="G794" i="106" s="1"/>
  <c r="F795" i="106"/>
  <c r="G795" i="106" s="1"/>
  <c r="F796" i="106"/>
  <c r="G796" i="106" s="1"/>
  <c r="F798" i="106"/>
  <c r="G798" i="106" s="1"/>
  <c r="F803" i="106"/>
  <c r="G803" i="106" s="1"/>
  <c r="F804" i="106"/>
  <c r="G804" i="106" s="1"/>
  <c r="F805" i="106"/>
  <c r="G805" i="106" s="1"/>
  <c r="F806" i="106"/>
  <c r="G806" i="106" s="1"/>
  <c r="F816" i="106"/>
  <c r="G816" i="106" s="1"/>
  <c r="F817" i="106"/>
  <c r="G817" i="106" s="1"/>
  <c r="F818" i="106"/>
  <c r="G818" i="106" s="1"/>
  <c r="F899" i="108"/>
  <c r="G899" i="108" s="1"/>
  <c r="F900" i="108"/>
  <c r="G900" i="108" s="1"/>
  <c r="F901" i="108"/>
  <c r="G901" i="108" s="1"/>
  <c r="F929" i="106"/>
  <c r="G929" i="106" s="1"/>
  <c r="F940" i="106"/>
  <c r="G940" i="106" s="1"/>
  <c r="F941" i="106"/>
  <c r="G941" i="106" s="1"/>
  <c r="F942" i="106"/>
  <c r="G942" i="106" s="1"/>
  <c r="F944" i="106"/>
  <c r="G944" i="106" s="1"/>
  <c r="F60" i="108"/>
  <c r="G60" i="108" s="1"/>
  <c r="F62" i="108"/>
  <c r="G62" i="108" s="1"/>
  <c r="F69" i="108"/>
  <c r="G69" i="108" s="1"/>
  <c r="F71" i="108"/>
  <c r="G71" i="108" s="1"/>
  <c r="D1259" i="108"/>
  <c r="F1216" i="109"/>
  <c r="G1216" i="109" s="1"/>
  <c r="F309" i="108"/>
  <c r="G309" i="108" s="1"/>
  <c r="D1289" i="109"/>
  <c r="D1284" i="109"/>
  <c r="D1285" i="109"/>
  <c r="D1286" i="109"/>
  <c r="E1283" i="109"/>
  <c r="E1251" i="109"/>
  <c r="F4" i="109"/>
  <c r="G4" i="109" s="1"/>
  <c r="E14" i="109"/>
  <c r="E22" i="109" s="1"/>
  <c r="D1306" i="108"/>
  <c r="D1307" i="108"/>
  <c r="D1308" i="108"/>
  <c r="D1310" i="108"/>
  <c r="D1315" i="108"/>
  <c r="D1316" i="108"/>
  <c r="D1317" i="108"/>
  <c r="D1318" i="108"/>
  <c r="D1270" i="109"/>
  <c r="D1272" i="109"/>
  <c r="D1274" i="109"/>
  <c r="D1288" i="109"/>
  <c r="D1295" i="109"/>
  <c r="D1306" i="109"/>
  <c r="D1307" i="109"/>
  <c r="D1308" i="109"/>
  <c r="D1310" i="109"/>
  <c r="D1315" i="109"/>
  <c r="D1316" i="109"/>
  <c r="D1317" i="109"/>
  <c r="D1318" i="109"/>
  <c r="E163" i="109"/>
  <c r="E171" i="109" s="1"/>
  <c r="F38" i="109"/>
  <c r="G38" i="109" s="1"/>
  <c r="E1253" i="109"/>
  <c r="E1259" i="109"/>
  <c r="E1272" i="109"/>
  <c r="F1222" i="106"/>
  <c r="G1222" i="106" s="1"/>
  <c r="F1233" i="106"/>
  <c r="G1233" i="106" s="1"/>
  <c r="F1234" i="106"/>
  <c r="G1234" i="106" s="1"/>
  <c r="F1235" i="106"/>
  <c r="G1235" i="106" s="1"/>
  <c r="F1237" i="106"/>
  <c r="G1237" i="106" s="1"/>
  <c r="F1242" i="106"/>
  <c r="G1242" i="106" s="1"/>
  <c r="F1243" i="106"/>
  <c r="G1243" i="106" s="1"/>
  <c r="F1244" i="106"/>
  <c r="G1244" i="106" s="1"/>
  <c r="F1245" i="106"/>
  <c r="G1245" i="106" s="1"/>
  <c r="E1270" i="109"/>
  <c r="E1271" i="109"/>
  <c r="E1273" i="109"/>
  <c r="E1274" i="109"/>
  <c r="F1050" i="109"/>
  <c r="G1050" i="109" s="1"/>
  <c r="F1051" i="109"/>
  <c r="G1051" i="109" s="1"/>
  <c r="F1052" i="109"/>
  <c r="G1052" i="109" s="1"/>
  <c r="F1053" i="109"/>
  <c r="G1053" i="109" s="1"/>
  <c r="F1054" i="109"/>
  <c r="G1054" i="109" s="1"/>
  <c r="F637" i="106"/>
  <c r="G637" i="106" s="1"/>
  <c r="E529" i="109"/>
  <c r="E537" i="109" s="1"/>
  <c r="F528" i="109"/>
  <c r="G528" i="109" s="1"/>
  <c r="D1277" i="109"/>
  <c r="D1279" i="109"/>
  <c r="D1281" i="109"/>
  <c r="D1283" i="109"/>
  <c r="F19" i="108"/>
  <c r="G19" i="108" s="1"/>
  <c r="F21" i="108"/>
  <c r="G21" i="108" s="1"/>
  <c r="F242" i="108"/>
  <c r="G242" i="108" s="1"/>
  <c r="F243" i="108"/>
  <c r="G243" i="108" s="1"/>
  <c r="F244" i="108"/>
  <c r="G244" i="108" s="1"/>
  <c r="F1118" i="108"/>
  <c r="G1118" i="108" s="1"/>
  <c r="F135" i="108"/>
  <c r="G135" i="108" s="1"/>
  <c r="F136" i="108"/>
  <c r="G136" i="108" s="1"/>
  <c r="F137" i="108"/>
  <c r="G137" i="108" s="1"/>
  <c r="F139" i="108"/>
  <c r="G139" i="108" s="1"/>
  <c r="F144" i="108"/>
  <c r="G144" i="108" s="1"/>
  <c r="F145" i="108"/>
  <c r="G145" i="108" s="1"/>
  <c r="F146" i="108"/>
  <c r="G146" i="108" s="1"/>
  <c r="F236" i="108"/>
  <c r="G236" i="108" s="1"/>
  <c r="F272" i="108"/>
  <c r="G272" i="108" s="1"/>
  <c r="F283" i="108"/>
  <c r="G283" i="108" s="1"/>
  <c r="F284" i="108"/>
  <c r="G284" i="108" s="1"/>
  <c r="F285" i="108"/>
  <c r="G285" i="108" s="1"/>
  <c r="F287" i="108"/>
  <c r="G287" i="108" s="1"/>
  <c r="F292" i="108"/>
  <c r="G292" i="108" s="1"/>
  <c r="F293" i="108"/>
  <c r="G293" i="108" s="1"/>
  <c r="F294" i="108"/>
  <c r="G294" i="108" s="1"/>
  <c r="F295" i="108"/>
  <c r="G295" i="108" s="1"/>
  <c r="F382" i="108"/>
  <c r="G382" i="108" s="1"/>
  <c r="F418" i="108"/>
  <c r="G418" i="108" s="1"/>
  <c r="F429" i="108"/>
  <c r="G429" i="108" s="1"/>
  <c r="F430" i="108"/>
  <c r="G430" i="108" s="1"/>
  <c r="F431" i="108"/>
  <c r="G431" i="108" s="1"/>
  <c r="F433" i="108"/>
  <c r="G433" i="108" s="1"/>
  <c r="F438" i="108"/>
  <c r="G438" i="108" s="1"/>
  <c r="F439" i="108"/>
  <c r="G439" i="108" s="1"/>
  <c r="F440" i="108"/>
  <c r="G440" i="108" s="1"/>
  <c r="F441" i="108"/>
  <c r="G441" i="108" s="1"/>
  <c r="F528" i="108"/>
  <c r="G528" i="108" s="1"/>
  <c r="F564" i="108"/>
  <c r="G564" i="108" s="1"/>
  <c r="F575" i="108"/>
  <c r="G575" i="108" s="1"/>
  <c r="F576" i="108"/>
  <c r="G576" i="108" s="1"/>
  <c r="F577" i="108"/>
  <c r="G577" i="108" s="1"/>
  <c r="F579" i="108"/>
  <c r="G579" i="108" s="1"/>
  <c r="F584" i="108"/>
  <c r="G584" i="108" s="1"/>
  <c r="F585" i="108"/>
  <c r="G585" i="108" s="1"/>
  <c r="F586" i="108"/>
  <c r="G586" i="108" s="1"/>
  <c r="F587" i="108"/>
  <c r="G587" i="108" s="1"/>
  <c r="F674" i="108"/>
  <c r="G674" i="108" s="1"/>
  <c r="F710" i="108"/>
  <c r="G710" i="108" s="1"/>
  <c r="F721" i="108"/>
  <c r="G721" i="108" s="1"/>
  <c r="F722" i="108"/>
  <c r="G722" i="108" s="1"/>
  <c r="F723" i="108"/>
  <c r="G723" i="108" s="1"/>
  <c r="F725" i="108"/>
  <c r="G725" i="108" s="1"/>
  <c r="F730" i="108"/>
  <c r="G730" i="108" s="1"/>
  <c r="F731" i="108"/>
  <c r="G731" i="108" s="1"/>
  <c r="F732" i="108"/>
  <c r="G732" i="108" s="1"/>
  <c r="F733" i="108"/>
  <c r="G733" i="108" s="1"/>
  <c r="F820" i="108"/>
  <c r="G820" i="108" s="1"/>
  <c r="F856" i="108"/>
  <c r="G856" i="108" s="1"/>
  <c r="F867" i="108"/>
  <c r="G867" i="108" s="1"/>
  <c r="F868" i="108"/>
  <c r="G868" i="108" s="1"/>
  <c r="F869" i="108"/>
  <c r="G869" i="108" s="1"/>
  <c r="F871" i="108"/>
  <c r="G871" i="108" s="1"/>
  <c r="F876" i="108"/>
  <c r="G876" i="108" s="1"/>
  <c r="F877" i="108"/>
  <c r="G877" i="108" s="1"/>
  <c r="F878" i="108"/>
  <c r="G878" i="108" s="1"/>
  <c r="F879" i="108"/>
  <c r="G879" i="108" s="1"/>
  <c r="F966" i="108"/>
  <c r="G966" i="108" s="1"/>
  <c r="F1002" i="108"/>
  <c r="G1002" i="108" s="1"/>
  <c r="F1013" i="108"/>
  <c r="G1013" i="108" s="1"/>
  <c r="F1014" i="108"/>
  <c r="G1014" i="108" s="1"/>
  <c r="F1015" i="108"/>
  <c r="G1015" i="108" s="1"/>
  <c r="F1017" i="108"/>
  <c r="G1017" i="108" s="1"/>
  <c r="F1112" i="108"/>
  <c r="G1112" i="108" s="1"/>
  <c r="F949" i="106"/>
  <c r="G949" i="106" s="1"/>
  <c r="F950" i="106"/>
  <c r="G950" i="106" s="1"/>
  <c r="F951" i="106"/>
  <c r="G951" i="106" s="1"/>
  <c r="F952" i="106"/>
  <c r="G952" i="106" s="1"/>
  <c r="F962" i="106"/>
  <c r="G962" i="106" s="1"/>
  <c r="F963" i="106"/>
  <c r="G963" i="106" s="1"/>
  <c r="F964" i="106"/>
  <c r="G964" i="106" s="1"/>
  <c r="F161" i="109"/>
  <c r="G161" i="109" s="1"/>
  <c r="F162" i="109"/>
  <c r="G162" i="109" s="1"/>
  <c r="F166" i="109"/>
  <c r="G166" i="109" s="1"/>
  <c r="F168" i="109"/>
  <c r="G168" i="109" s="1"/>
  <c r="F169" i="109"/>
  <c r="G169" i="109" s="1"/>
  <c r="F170" i="109"/>
  <c r="G170" i="109" s="1"/>
  <c r="F173" i="109"/>
  <c r="G173" i="109" s="1"/>
  <c r="F174" i="109"/>
  <c r="G174" i="109" s="1"/>
  <c r="F175" i="109"/>
  <c r="G175" i="109" s="1"/>
  <c r="F176" i="109"/>
  <c r="G176" i="109" s="1"/>
  <c r="F177" i="109"/>
  <c r="G177" i="109" s="1"/>
  <c r="F180" i="109"/>
  <c r="G180" i="109" s="1"/>
  <c r="F182" i="109"/>
  <c r="G182" i="109" s="1"/>
  <c r="E310" i="109"/>
  <c r="E318" i="109" s="1"/>
  <c r="F308" i="109"/>
  <c r="G308" i="109" s="1"/>
  <c r="F309" i="109"/>
  <c r="G309" i="109" s="1"/>
  <c r="F313" i="109"/>
  <c r="G313" i="109" s="1"/>
  <c r="F315" i="109"/>
  <c r="G315" i="109" s="1"/>
  <c r="F316" i="109"/>
  <c r="G316" i="109" s="1"/>
  <c r="F317" i="109"/>
  <c r="G317" i="109" s="1"/>
  <c r="F320" i="109"/>
  <c r="G320" i="109" s="1"/>
  <c r="F321" i="109"/>
  <c r="G321" i="109" s="1"/>
  <c r="F322" i="109"/>
  <c r="G322" i="109" s="1"/>
  <c r="F323" i="109"/>
  <c r="G323" i="109" s="1"/>
  <c r="F324" i="109"/>
  <c r="G324" i="109" s="1"/>
  <c r="F327" i="109"/>
  <c r="G327" i="109" s="1"/>
  <c r="F329" i="109"/>
  <c r="G329" i="109" s="1"/>
  <c r="F331" i="109"/>
  <c r="G331" i="109" s="1"/>
  <c r="F333" i="109"/>
  <c r="G333" i="109" s="1"/>
  <c r="F334" i="109"/>
  <c r="G334" i="109" s="1"/>
  <c r="F335" i="109"/>
  <c r="G335" i="109" s="1"/>
  <c r="F336" i="109"/>
  <c r="G336" i="109" s="1"/>
  <c r="F339" i="109"/>
  <c r="G339" i="109" s="1"/>
  <c r="E383" i="109"/>
  <c r="E391" i="109" s="1"/>
  <c r="F381" i="109"/>
  <c r="G381" i="109" s="1"/>
  <c r="F382" i="109"/>
  <c r="G382" i="109" s="1"/>
  <c r="F386" i="109"/>
  <c r="G386" i="109" s="1"/>
  <c r="F388" i="109"/>
  <c r="G388" i="109" s="1"/>
  <c r="F389" i="109"/>
  <c r="G389" i="109" s="1"/>
  <c r="F390" i="109"/>
  <c r="G390" i="109" s="1"/>
  <c r="F393" i="109"/>
  <c r="G393" i="109" s="1"/>
  <c r="F394" i="109"/>
  <c r="G394" i="109" s="1"/>
  <c r="F395" i="109"/>
  <c r="G395" i="109" s="1"/>
  <c r="F396" i="109"/>
  <c r="G396" i="109" s="1"/>
  <c r="F397" i="109"/>
  <c r="G397" i="109" s="1"/>
  <c r="F400" i="109"/>
  <c r="G400" i="109" s="1"/>
  <c r="F402" i="109"/>
  <c r="G402" i="109" s="1"/>
  <c r="F404" i="109"/>
  <c r="G404" i="109" s="1"/>
  <c r="F406" i="109"/>
  <c r="G406" i="109" s="1"/>
  <c r="F407" i="109"/>
  <c r="G407" i="109" s="1"/>
  <c r="F408" i="109"/>
  <c r="G408" i="109" s="1"/>
  <c r="F409" i="109"/>
  <c r="G409" i="109" s="1"/>
  <c r="F412" i="109"/>
  <c r="G412" i="109" s="1"/>
  <c r="E456" i="109"/>
  <c r="E464" i="109" s="1"/>
  <c r="F454" i="109"/>
  <c r="G454" i="109" s="1"/>
  <c r="F455" i="109"/>
  <c r="G455" i="109" s="1"/>
  <c r="F459" i="109"/>
  <c r="G459" i="109" s="1"/>
  <c r="F461" i="109"/>
  <c r="G461" i="109" s="1"/>
  <c r="F462" i="109"/>
  <c r="G462" i="109" s="1"/>
  <c r="F463" i="109"/>
  <c r="G463" i="109" s="1"/>
  <c r="F466" i="109"/>
  <c r="G466" i="109" s="1"/>
  <c r="F468" i="109"/>
  <c r="G468" i="109" s="1"/>
  <c r="F469" i="109"/>
  <c r="G469" i="109" s="1"/>
  <c r="F470" i="109"/>
  <c r="G470" i="109" s="1"/>
  <c r="F473" i="109"/>
  <c r="G473" i="109" s="1"/>
  <c r="F475" i="109"/>
  <c r="G475" i="109" s="1"/>
  <c r="F477" i="109"/>
  <c r="G477" i="109" s="1"/>
  <c r="F479" i="109"/>
  <c r="G479" i="109" s="1"/>
  <c r="F480" i="109"/>
  <c r="G480" i="109" s="1"/>
  <c r="F491" i="109"/>
  <c r="G491" i="109" s="1"/>
  <c r="F502" i="109"/>
  <c r="G502" i="109" s="1"/>
  <c r="F503" i="109"/>
  <c r="G503" i="109" s="1"/>
  <c r="F504" i="109"/>
  <c r="G504" i="109" s="1"/>
  <c r="F506" i="109"/>
  <c r="G506" i="109" s="1"/>
  <c r="F511" i="109"/>
  <c r="G511" i="109" s="1"/>
  <c r="F512" i="109"/>
  <c r="G512" i="109" s="1"/>
  <c r="F513" i="109"/>
  <c r="G513" i="109" s="1"/>
  <c r="F514" i="109"/>
  <c r="G514" i="109" s="1"/>
  <c r="D529" i="109"/>
  <c r="D537" i="109" s="1"/>
  <c r="E602" i="109"/>
  <c r="E610" i="109" s="1"/>
  <c r="F600" i="109"/>
  <c r="G600" i="109" s="1"/>
  <c r="F601" i="109"/>
  <c r="G601" i="109" s="1"/>
  <c r="F605" i="109"/>
  <c r="G605" i="109" s="1"/>
  <c r="F607" i="109"/>
  <c r="G607" i="109" s="1"/>
  <c r="F608" i="109"/>
  <c r="G608" i="109" s="1"/>
  <c r="F609" i="109"/>
  <c r="G609" i="109" s="1"/>
  <c r="F612" i="109"/>
  <c r="G612" i="109" s="1"/>
  <c r="F613" i="109"/>
  <c r="G613" i="109" s="1"/>
  <c r="F614" i="109"/>
  <c r="G614" i="109" s="1"/>
  <c r="F615" i="109"/>
  <c r="G615" i="109" s="1"/>
  <c r="F616" i="109"/>
  <c r="G616" i="109" s="1"/>
  <c r="F619" i="109"/>
  <c r="G619" i="109" s="1"/>
  <c r="F637" i="109"/>
  <c r="G637" i="109" s="1"/>
  <c r="F648" i="109"/>
  <c r="G648" i="109" s="1"/>
  <c r="F649" i="109"/>
  <c r="G649" i="109" s="1"/>
  <c r="F650" i="109"/>
  <c r="G650" i="109" s="1"/>
  <c r="F652" i="109"/>
  <c r="G652" i="109" s="1"/>
  <c r="F657" i="109"/>
  <c r="G657" i="109" s="1"/>
  <c r="F658" i="109"/>
  <c r="G658" i="109" s="1"/>
  <c r="F659" i="109"/>
  <c r="G659" i="109" s="1"/>
  <c r="F660" i="109"/>
  <c r="G660" i="109" s="1"/>
  <c r="F721" i="109"/>
  <c r="G721" i="109" s="1"/>
  <c r="F722" i="109"/>
  <c r="G722" i="109" s="1"/>
  <c r="F723" i="109"/>
  <c r="G723" i="109" s="1"/>
  <c r="F725" i="109"/>
  <c r="G725" i="109" s="1"/>
  <c r="F730" i="109"/>
  <c r="G730" i="109" s="1"/>
  <c r="F731" i="109"/>
  <c r="G731" i="109" s="1"/>
  <c r="F732" i="109"/>
  <c r="G732" i="109" s="1"/>
  <c r="F733" i="109"/>
  <c r="G733" i="109" s="1"/>
  <c r="E821" i="109"/>
  <c r="E829" i="109" s="1"/>
  <c r="F819" i="109"/>
  <c r="G819" i="109" s="1"/>
  <c r="F820" i="109"/>
  <c r="G820" i="109" s="1"/>
  <c r="F824" i="109"/>
  <c r="G824" i="109" s="1"/>
  <c r="F826" i="109"/>
  <c r="G826" i="109" s="1"/>
  <c r="E967" i="109"/>
  <c r="E975" i="109" s="1"/>
  <c r="F965" i="109"/>
  <c r="G965" i="109" s="1"/>
  <c r="F966" i="109"/>
  <c r="G966" i="109" s="1"/>
  <c r="F970" i="109"/>
  <c r="G970" i="109" s="1"/>
  <c r="F972" i="109"/>
  <c r="G972" i="109" s="1"/>
  <c r="F973" i="109"/>
  <c r="G973" i="109" s="1"/>
  <c r="E1113" i="109"/>
  <c r="E1121" i="109" s="1"/>
  <c r="F1111" i="109"/>
  <c r="G1111" i="109" s="1"/>
  <c r="F1112" i="109"/>
  <c r="G1112" i="109" s="1"/>
  <c r="F1116" i="109"/>
  <c r="G1116" i="109" s="1"/>
  <c r="F113" i="109"/>
  <c r="G113" i="109" s="1"/>
  <c r="F114" i="109"/>
  <c r="G114" i="109" s="1"/>
  <c r="F115" i="109"/>
  <c r="G115" i="109" s="1"/>
  <c r="F118" i="109"/>
  <c r="G118" i="109" s="1"/>
  <c r="F154" i="109"/>
  <c r="G154" i="109" s="1"/>
  <c r="F155" i="109"/>
  <c r="G155" i="109" s="1"/>
  <c r="F156" i="109"/>
  <c r="G156" i="109" s="1"/>
  <c r="F235" i="109"/>
  <c r="G235" i="109" s="1"/>
  <c r="F236" i="109"/>
  <c r="G236" i="109" s="1"/>
  <c r="F240" i="109"/>
  <c r="G240" i="109" s="1"/>
  <c r="F242" i="109"/>
  <c r="G242" i="109" s="1"/>
  <c r="F243" i="109"/>
  <c r="G243" i="109" s="1"/>
  <c r="F244" i="109"/>
  <c r="G244" i="109" s="1"/>
  <c r="F247" i="109"/>
  <c r="G247" i="109" s="1"/>
  <c r="F248" i="109"/>
  <c r="G248" i="109" s="1"/>
  <c r="F249" i="109"/>
  <c r="G249" i="109" s="1"/>
  <c r="F250" i="109"/>
  <c r="G250" i="109" s="1"/>
  <c r="F251" i="109"/>
  <c r="G251" i="109" s="1"/>
  <c r="F254" i="109"/>
  <c r="G254" i="109" s="1"/>
  <c r="F256" i="109"/>
  <c r="G256" i="109" s="1"/>
  <c r="F258" i="109"/>
  <c r="G258" i="109" s="1"/>
  <c r="F260" i="109"/>
  <c r="G260" i="109" s="1"/>
  <c r="F261" i="109"/>
  <c r="G261" i="109" s="1"/>
  <c r="F262" i="109"/>
  <c r="G262" i="109" s="1"/>
  <c r="F263" i="109"/>
  <c r="G263" i="109" s="1"/>
  <c r="F266" i="109"/>
  <c r="G266" i="109" s="1"/>
  <c r="D310" i="109"/>
  <c r="D318" i="109" s="1"/>
  <c r="F301" i="109"/>
  <c r="G301" i="109" s="1"/>
  <c r="F302" i="109"/>
  <c r="G302" i="109" s="1"/>
  <c r="F303" i="109"/>
  <c r="G303" i="109" s="1"/>
  <c r="D383" i="109"/>
  <c r="F543" i="109"/>
  <c r="G543" i="109" s="1"/>
  <c r="F546" i="109"/>
  <c r="G546" i="109" s="1"/>
  <c r="F548" i="109"/>
  <c r="G548" i="109" s="1"/>
  <c r="F550" i="109"/>
  <c r="G550" i="109" s="1"/>
  <c r="F552" i="109"/>
  <c r="G552" i="109" s="1"/>
  <c r="F553" i="109"/>
  <c r="G553" i="109" s="1"/>
  <c r="F554" i="109"/>
  <c r="G554" i="109" s="1"/>
  <c r="F777" i="109"/>
  <c r="G777" i="109" s="1"/>
  <c r="F923" i="109"/>
  <c r="G923" i="109" s="1"/>
  <c r="F958" i="109"/>
  <c r="G958" i="109" s="1"/>
  <c r="F959" i="109"/>
  <c r="G959" i="109" s="1"/>
  <c r="F960" i="109"/>
  <c r="G960" i="109" s="1"/>
  <c r="F481" i="109"/>
  <c r="G481" i="109" s="1"/>
  <c r="F482" i="109"/>
  <c r="G482" i="109" s="1"/>
  <c r="F485" i="109"/>
  <c r="G485" i="109" s="1"/>
  <c r="F520" i="109"/>
  <c r="G520" i="109" s="1"/>
  <c r="F521" i="109"/>
  <c r="G521" i="109" s="1"/>
  <c r="F522" i="109"/>
  <c r="G522" i="109" s="1"/>
  <c r="F621" i="109"/>
  <c r="G621" i="109" s="1"/>
  <c r="F623" i="109"/>
  <c r="G623" i="109" s="1"/>
  <c r="F625" i="109"/>
  <c r="G625" i="109" s="1"/>
  <c r="F626" i="109"/>
  <c r="G626" i="109" s="1"/>
  <c r="F627" i="109"/>
  <c r="G627" i="109" s="1"/>
  <c r="F628" i="109"/>
  <c r="G628" i="109" s="1"/>
  <c r="F631" i="109"/>
  <c r="G631" i="109" s="1"/>
  <c r="D675" i="109"/>
  <c r="F666" i="109"/>
  <c r="G666" i="109" s="1"/>
  <c r="F667" i="109"/>
  <c r="G667" i="109" s="1"/>
  <c r="F668" i="109"/>
  <c r="G668" i="109" s="1"/>
  <c r="D748" i="109"/>
  <c r="F739" i="109"/>
  <c r="G739" i="109" s="1"/>
  <c r="F740" i="109"/>
  <c r="G740" i="109" s="1"/>
  <c r="F741" i="109"/>
  <c r="G741" i="109" s="1"/>
  <c r="F827" i="109"/>
  <c r="G827" i="109" s="1"/>
  <c r="F828" i="109"/>
  <c r="G828" i="109" s="1"/>
  <c r="F831" i="109"/>
  <c r="G831" i="109" s="1"/>
  <c r="F832" i="109"/>
  <c r="G832" i="109" s="1"/>
  <c r="F833" i="109"/>
  <c r="G833" i="109" s="1"/>
  <c r="F834" i="109"/>
  <c r="G834" i="109" s="1"/>
  <c r="F835" i="109"/>
  <c r="G835" i="109" s="1"/>
  <c r="F838" i="109"/>
  <c r="G838" i="109" s="1"/>
  <c r="F840" i="109"/>
  <c r="G840" i="109" s="1"/>
  <c r="F842" i="109"/>
  <c r="G842" i="109" s="1"/>
  <c r="F844" i="109"/>
  <c r="G844" i="109" s="1"/>
  <c r="F845" i="109"/>
  <c r="G845" i="109" s="1"/>
  <c r="F974" i="109"/>
  <c r="G974" i="109" s="1"/>
  <c r="F977" i="109"/>
  <c r="G977" i="109" s="1"/>
  <c r="F978" i="109"/>
  <c r="G978" i="109" s="1"/>
  <c r="F979" i="109"/>
  <c r="G979" i="109" s="1"/>
  <c r="F980" i="109"/>
  <c r="G980" i="109" s="1"/>
  <c r="F981" i="109"/>
  <c r="G981" i="109" s="1"/>
  <c r="F984" i="109"/>
  <c r="G984" i="109" s="1"/>
  <c r="F986" i="109"/>
  <c r="G986" i="109" s="1"/>
  <c r="F988" i="109"/>
  <c r="G988" i="109" s="1"/>
  <c r="F990" i="109"/>
  <c r="G990" i="109" s="1"/>
  <c r="F991" i="109"/>
  <c r="G991" i="109" s="1"/>
  <c r="F992" i="109"/>
  <c r="G992" i="109" s="1"/>
  <c r="F993" i="109"/>
  <c r="G993" i="109" s="1"/>
  <c r="F996" i="109"/>
  <c r="G996" i="109" s="1"/>
  <c r="F1118" i="109"/>
  <c r="G1118" i="109" s="1"/>
  <c r="F1120" i="109"/>
  <c r="G1120" i="109" s="1"/>
  <c r="F1123" i="109"/>
  <c r="G1123" i="109" s="1"/>
  <c r="F1124" i="109"/>
  <c r="G1124" i="109" s="1"/>
  <c r="F1125" i="109"/>
  <c r="G1125" i="109" s="1"/>
  <c r="F1126" i="109"/>
  <c r="G1126" i="109" s="1"/>
  <c r="F1127" i="109"/>
  <c r="G1127" i="109" s="1"/>
  <c r="F1130" i="109"/>
  <c r="G1130" i="109" s="1"/>
  <c r="F1132" i="109"/>
  <c r="G1132" i="109" s="1"/>
  <c r="F1134" i="109"/>
  <c r="G1134" i="109" s="1"/>
  <c r="F1136" i="109"/>
  <c r="G1136" i="109" s="1"/>
  <c r="F1137" i="109"/>
  <c r="G1137" i="109" s="1"/>
  <c r="F1138" i="109"/>
  <c r="G1138" i="109" s="1"/>
  <c r="F1096" i="102"/>
  <c r="G1096" i="102" s="1"/>
  <c r="F1097" i="102"/>
  <c r="G1097" i="102" s="1"/>
  <c r="F1098" i="102"/>
  <c r="G1098" i="102" s="1"/>
  <c r="F1024" i="102"/>
  <c r="G1024" i="102" s="1"/>
  <c r="F952" i="102"/>
  <c r="G952" i="102" s="1"/>
  <c r="D1306" i="101"/>
  <c r="D1308" i="101"/>
  <c r="D1315" i="101"/>
  <c r="D1316" i="101"/>
  <c r="D1317" i="101"/>
  <c r="D1273" i="102"/>
  <c r="D1281" i="102"/>
  <c r="F1087" i="99"/>
  <c r="G1087" i="99" s="1"/>
  <c r="F1090" i="99"/>
  <c r="G1090" i="99" s="1"/>
  <c r="F1095" i="99"/>
  <c r="G1095" i="99" s="1"/>
  <c r="F1096" i="99"/>
  <c r="G1096" i="99" s="1"/>
  <c r="F1097" i="99"/>
  <c r="G1097" i="99" s="1"/>
  <c r="F1098" i="99"/>
  <c r="G1098" i="99" s="1"/>
  <c r="D1270" i="102"/>
  <c r="F774" i="102"/>
  <c r="G774" i="102" s="1"/>
  <c r="F704" i="102"/>
  <c r="G704" i="102" s="1"/>
  <c r="F698" i="102"/>
  <c r="G698" i="102" s="1"/>
  <c r="F485" i="102"/>
  <c r="G485" i="102" s="1"/>
  <c r="F468" i="102"/>
  <c r="G468" i="102" s="1"/>
  <c r="F402" i="102"/>
  <c r="G402" i="102" s="1"/>
  <c r="F266" i="102"/>
  <c r="G266" i="102" s="1"/>
  <c r="F251" i="102"/>
  <c r="G251" i="102" s="1"/>
  <c r="D1129" i="92"/>
  <c r="F1121" i="92"/>
  <c r="G1121" i="92" s="1"/>
  <c r="D1056" i="92"/>
  <c r="F1048" i="92"/>
  <c r="G1048" i="92" s="1"/>
  <c r="D983" i="92"/>
  <c r="F975" i="92"/>
  <c r="G975" i="92" s="1"/>
  <c r="D837" i="92"/>
  <c r="F829" i="92"/>
  <c r="G829" i="92" s="1"/>
  <c r="D691" i="92"/>
  <c r="F683" i="92"/>
  <c r="G683" i="92" s="1"/>
  <c r="D545" i="92"/>
  <c r="F537" i="92"/>
  <c r="G537" i="92" s="1"/>
  <c r="D399" i="92"/>
  <c r="F391" i="92"/>
  <c r="G391" i="92" s="1"/>
  <c r="D179" i="92"/>
  <c r="F171" i="92"/>
  <c r="G171" i="92" s="1"/>
  <c r="D910" i="92"/>
  <c r="F902" i="92"/>
  <c r="G902" i="92" s="1"/>
  <c r="D764" i="92"/>
  <c r="F756" i="92"/>
  <c r="G756" i="92" s="1"/>
  <c r="D618" i="92"/>
  <c r="F610" i="92"/>
  <c r="G610" i="92" s="1"/>
  <c r="D253" i="92"/>
  <c r="F245" i="92"/>
  <c r="G245" i="92" s="1"/>
  <c r="D105" i="92"/>
  <c r="F97" i="92"/>
  <c r="G97" i="92" s="1"/>
  <c r="F388" i="106"/>
  <c r="G388" i="106" s="1"/>
  <c r="D388" i="108"/>
  <c r="F388" i="108" s="1"/>
  <c r="G388" i="108" s="1"/>
  <c r="F389" i="106"/>
  <c r="G389" i="106" s="1"/>
  <c r="D389" i="108"/>
  <c r="F389" i="108" s="1"/>
  <c r="G389" i="108" s="1"/>
  <c r="F390" i="106"/>
  <c r="G390" i="106" s="1"/>
  <c r="D390" i="108"/>
  <c r="F390" i="108" s="1"/>
  <c r="G390" i="108" s="1"/>
  <c r="F972" i="106"/>
  <c r="G972" i="106" s="1"/>
  <c r="D972" i="108"/>
  <c r="F972" i="108" s="1"/>
  <c r="G972" i="108" s="1"/>
  <c r="F973" i="106"/>
  <c r="G973" i="106" s="1"/>
  <c r="D973" i="108"/>
  <c r="F973" i="108" s="1"/>
  <c r="G973" i="108" s="1"/>
  <c r="F974" i="106"/>
  <c r="G974" i="106" s="1"/>
  <c r="D974" i="108"/>
  <c r="F974" i="108" s="1"/>
  <c r="G974" i="108" s="1"/>
  <c r="F168" i="108"/>
  <c r="G168" i="108" s="1"/>
  <c r="F169" i="108"/>
  <c r="G169" i="108" s="1"/>
  <c r="F170" i="108"/>
  <c r="G170" i="108" s="1"/>
  <c r="F534" i="108"/>
  <c r="G534" i="108" s="1"/>
  <c r="F535" i="108"/>
  <c r="G535" i="108" s="1"/>
  <c r="F536" i="108"/>
  <c r="G536" i="108" s="1"/>
  <c r="F680" i="108"/>
  <c r="G680" i="108" s="1"/>
  <c r="F681" i="108"/>
  <c r="G681" i="108" s="1"/>
  <c r="F682" i="108"/>
  <c r="G682" i="108" s="1"/>
  <c r="F826" i="108"/>
  <c r="G826" i="108" s="1"/>
  <c r="F827" i="108"/>
  <c r="G827" i="108" s="1"/>
  <c r="F828" i="108"/>
  <c r="G828" i="108" s="1"/>
  <c r="F1120" i="108"/>
  <c r="G1120" i="108" s="1"/>
  <c r="F94" i="106"/>
  <c r="G94" i="106" s="1"/>
  <c r="D94" i="108"/>
  <c r="F94" i="108" s="1"/>
  <c r="G94" i="108" s="1"/>
  <c r="F95" i="106"/>
  <c r="G95" i="106" s="1"/>
  <c r="D95" i="108"/>
  <c r="F95" i="108" s="1"/>
  <c r="G95" i="108" s="1"/>
  <c r="F96" i="106"/>
  <c r="G96" i="106" s="1"/>
  <c r="D96" i="108"/>
  <c r="F96" i="108" s="1"/>
  <c r="G96" i="108" s="1"/>
  <c r="F315" i="106"/>
  <c r="G315" i="106" s="1"/>
  <c r="D315" i="108"/>
  <c r="F315" i="108" s="1"/>
  <c r="G315" i="108" s="1"/>
  <c r="F316" i="106"/>
  <c r="G316" i="106" s="1"/>
  <c r="D316" i="108"/>
  <c r="F316" i="108" s="1"/>
  <c r="G316" i="108" s="1"/>
  <c r="F317" i="106"/>
  <c r="G317" i="106" s="1"/>
  <c r="D317" i="108"/>
  <c r="F317" i="108" s="1"/>
  <c r="G317" i="108" s="1"/>
  <c r="F461" i="106"/>
  <c r="G461" i="106" s="1"/>
  <c r="D461" i="108"/>
  <c r="F461" i="108" s="1"/>
  <c r="G461" i="108" s="1"/>
  <c r="F462" i="106"/>
  <c r="G462" i="106" s="1"/>
  <c r="D462" i="108"/>
  <c r="F462" i="108" s="1"/>
  <c r="G462" i="108" s="1"/>
  <c r="F463" i="106"/>
  <c r="G463" i="106" s="1"/>
  <c r="D463" i="108"/>
  <c r="F463" i="108" s="1"/>
  <c r="G463" i="108" s="1"/>
  <c r="F607" i="106"/>
  <c r="G607" i="106" s="1"/>
  <c r="D607" i="108"/>
  <c r="F607" i="108" s="1"/>
  <c r="G607" i="108" s="1"/>
  <c r="F608" i="106"/>
  <c r="G608" i="106" s="1"/>
  <c r="D608" i="108"/>
  <c r="F608" i="108" s="1"/>
  <c r="G608" i="108" s="1"/>
  <c r="F609" i="106"/>
  <c r="G609" i="106" s="1"/>
  <c r="D609" i="108"/>
  <c r="F609" i="108" s="1"/>
  <c r="G609" i="108" s="1"/>
  <c r="F753" i="106"/>
  <c r="G753" i="106" s="1"/>
  <c r="D753" i="108"/>
  <c r="F753" i="108" s="1"/>
  <c r="G753" i="108" s="1"/>
  <c r="F754" i="106"/>
  <c r="G754" i="106" s="1"/>
  <c r="D754" i="108"/>
  <c r="F754" i="108" s="1"/>
  <c r="G754" i="108" s="1"/>
  <c r="F755" i="106"/>
  <c r="G755" i="106" s="1"/>
  <c r="D755" i="108"/>
  <c r="F755" i="108" s="1"/>
  <c r="G755" i="108" s="1"/>
  <c r="F1045" i="106"/>
  <c r="G1045" i="106" s="1"/>
  <c r="D1045" i="108"/>
  <c r="F1045" i="108" s="1"/>
  <c r="G1045" i="108" s="1"/>
  <c r="F1046" i="106"/>
  <c r="G1046" i="106" s="1"/>
  <c r="D1046" i="108"/>
  <c r="F1046" i="108" s="1"/>
  <c r="G1046" i="108" s="1"/>
  <c r="F1047" i="106"/>
  <c r="G1047" i="106" s="1"/>
  <c r="D1047" i="108"/>
  <c r="F1047" i="108" s="1"/>
  <c r="G1047" i="108" s="1"/>
  <c r="F1192" i="106"/>
  <c r="G1192" i="106" s="1"/>
  <c r="D1192" i="108"/>
  <c r="F1192" i="108" s="1"/>
  <c r="G1192" i="108" s="1"/>
  <c r="F1193" i="106"/>
  <c r="G1193" i="106" s="1"/>
  <c r="D1193" i="108"/>
  <c r="F1193" i="108" s="1"/>
  <c r="G1193" i="108" s="1"/>
  <c r="F1194" i="106"/>
  <c r="G1194" i="106" s="1"/>
  <c r="D1194" i="108"/>
  <c r="F1194" i="108" s="1"/>
  <c r="G1194" i="108" s="1"/>
  <c r="F816" i="102"/>
  <c r="G816" i="102" s="1"/>
  <c r="F817" i="102"/>
  <c r="G817" i="102" s="1"/>
  <c r="F818" i="102"/>
  <c r="G818" i="102" s="1"/>
  <c r="F819" i="102"/>
  <c r="G819" i="102" s="1"/>
  <c r="F820" i="102"/>
  <c r="G820" i="102" s="1"/>
  <c r="F824" i="102"/>
  <c r="G824" i="102" s="1"/>
  <c r="F826" i="102"/>
  <c r="G826" i="102" s="1"/>
  <c r="F827" i="102"/>
  <c r="G827" i="102" s="1"/>
  <c r="F828" i="102"/>
  <c r="G828" i="102" s="1"/>
  <c r="F850" i="102"/>
  <c r="G850" i="102" s="1"/>
  <c r="F886" i="102"/>
  <c r="G886" i="102" s="1"/>
  <c r="F889" i="102"/>
  <c r="G889" i="102" s="1"/>
  <c r="F890" i="102"/>
  <c r="G890" i="102" s="1"/>
  <c r="F891" i="102"/>
  <c r="G891" i="102" s="1"/>
  <c r="F892" i="102"/>
  <c r="G892" i="102" s="1"/>
  <c r="F893" i="102"/>
  <c r="G893" i="102" s="1"/>
  <c r="F897" i="102"/>
  <c r="G897" i="102" s="1"/>
  <c r="F899" i="102"/>
  <c r="G899" i="102" s="1"/>
  <c r="F900" i="102"/>
  <c r="G900" i="102" s="1"/>
  <c r="F901" i="102"/>
  <c r="G901" i="102" s="1"/>
  <c r="F906" i="102"/>
  <c r="G906" i="102" s="1"/>
  <c r="F913" i="102"/>
  <c r="G913" i="102" s="1"/>
  <c r="F958" i="102"/>
  <c r="G958" i="102" s="1"/>
  <c r="F959" i="102"/>
  <c r="G959" i="102" s="1"/>
  <c r="F962" i="102"/>
  <c r="G962" i="102" s="1"/>
  <c r="F963" i="102"/>
  <c r="G963" i="102" s="1"/>
  <c r="F964" i="102"/>
  <c r="G964" i="102" s="1"/>
  <c r="F970" i="102"/>
  <c r="G970" i="102" s="1"/>
  <c r="F972" i="102"/>
  <c r="G972" i="102" s="1"/>
  <c r="F974" i="102"/>
  <c r="G974" i="102" s="1"/>
  <c r="F1031" i="102"/>
  <c r="G1031" i="102" s="1"/>
  <c r="F1032" i="102"/>
  <c r="G1032" i="102" s="1"/>
  <c r="F1035" i="102"/>
  <c r="G1035" i="102" s="1"/>
  <c r="F1036" i="102"/>
  <c r="G1036" i="102" s="1"/>
  <c r="F1037" i="102"/>
  <c r="G1037" i="102" s="1"/>
  <c r="F1038" i="102"/>
  <c r="G1038" i="102" s="1"/>
  <c r="F1043" i="102"/>
  <c r="G1043" i="102" s="1"/>
  <c r="F1045" i="102"/>
  <c r="G1045" i="102" s="1"/>
  <c r="F1046" i="102"/>
  <c r="G1046" i="102" s="1"/>
  <c r="F1047" i="102"/>
  <c r="G1047" i="102" s="1"/>
  <c r="F1069" i="102"/>
  <c r="G1069" i="102" s="1"/>
  <c r="F1105" i="102"/>
  <c r="G1105" i="102" s="1"/>
  <c r="F1108" i="102"/>
  <c r="G1108" i="102" s="1"/>
  <c r="F1109" i="102"/>
  <c r="G1109" i="102" s="1"/>
  <c r="F1110" i="102"/>
  <c r="G1110" i="102" s="1"/>
  <c r="F1111" i="102"/>
  <c r="G1111" i="102" s="1"/>
  <c r="F1112" i="102"/>
  <c r="G1112" i="102" s="1"/>
  <c r="F1116" i="102"/>
  <c r="G1116" i="102" s="1"/>
  <c r="F1118" i="102"/>
  <c r="G1118" i="102" s="1"/>
  <c r="F1119" i="102"/>
  <c r="G1119" i="102" s="1"/>
  <c r="F1120" i="102"/>
  <c r="G1120" i="102" s="1"/>
  <c r="F1125" i="102"/>
  <c r="G1125" i="102" s="1"/>
  <c r="F1126" i="102"/>
  <c r="G1126" i="102" s="1"/>
  <c r="F1139" i="102"/>
  <c r="G1139" i="102" s="1"/>
  <c r="F1142" i="102"/>
  <c r="G1142" i="102" s="1"/>
  <c r="F1179" i="102"/>
  <c r="G1179" i="102" s="1"/>
  <c r="F1182" i="102"/>
  <c r="G1182" i="102" s="1"/>
  <c r="F1183" i="102"/>
  <c r="G1183" i="102" s="1"/>
  <c r="F1184" i="102"/>
  <c r="G1184" i="102" s="1"/>
  <c r="F1185" i="102"/>
  <c r="G1185" i="102" s="1"/>
  <c r="F1186" i="102"/>
  <c r="G1186" i="102" s="1"/>
  <c r="F1190" i="102"/>
  <c r="G1190" i="102" s="1"/>
  <c r="F1192" i="102"/>
  <c r="G1192" i="102" s="1"/>
  <c r="F1193" i="102"/>
  <c r="G1193" i="102" s="1"/>
  <c r="F1194" i="102"/>
  <c r="G1194" i="102" s="1"/>
  <c r="F1199" i="102"/>
  <c r="G1199" i="102" s="1"/>
  <c r="F1201" i="102"/>
  <c r="G1201" i="102" s="1"/>
  <c r="F1204" i="102"/>
  <c r="G1204" i="102" s="1"/>
  <c r="F1206" i="102"/>
  <c r="G1206" i="102" s="1"/>
  <c r="F1213" i="102"/>
  <c r="G1213" i="102" s="1"/>
  <c r="F1216" i="102"/>
  <c r="G1216" i="102" s="1"/>
  <c r="F234" i="106"/>
  <c r="G234" i="106" s="1"/>
  <c r="F147" i="108"/>
  <c r="G147" i="108" s="1"/>
  <c r="F511" i="108"/>
  <c r="G511" i="108" s="1"/>
  <c r="F512" i="108"/>
  <c r="G512" i="108" s="1"/>
  <c r="F513" i="108"/>
  <c r="G513" i="108" s="1"/>
  <c r="F514" i="108"/>
  <c r="G514" i="108" s="1"/>
  <c r="F648" i="108"/>
  <c r="G648" i="108" s="1"/>
  <c r="F649" i="108"/>
  <c r="G649" i="108" s="1"/>
  <c r="F650" i="108"/>
  <c r="G650" i="108" s="1"/>
  <c r="F652" i="108"/>
  <c r="G652" i="108" s="1"/>
  <c r="F657" i="108"/>
  <c r="G657" i="108" s="1"/>
  <c r="F658" i="108"/>
  <c r="G658" i="108" s="1"/>
  <c r="F659" i="108"/>
  <c r="G659" i="108" s="1"/>
  <c r="F660" i="108"/>
  <c r="G660" i="108" s="1"/>
  <c r="F951" i="108"/>
  <c r="G951" i="108" s="1"/>
  <c r="F952" i="108"/>
  <c r="G952" i="108" s="1"/>
  <c r="D89" i="109"/>
  <c r="D97" i="109" s="1"/>
  <c r="F80" i="109"/>
  <c r="G80" i="109" s="1"/>
  <c r="F81" i="109"/>
  <c r="G81" i="109" s="1"/>
  <c r="F82" i="109"/>
  <c r="G82" i="109" s="1"/>
  <c r="F555" i="109"/>
  <c r="G555" i="109" s="1"/>
  <c r="F558" i="109"/>
  <c r="G558" i="109" s="1"/>
  <c r="F564" i="109"/>
  <c r="G564" i="109" s="1"/>
  <c r="F575" i="109"/>
  <c r="G575" i="109" s="1"/>
  <c r="F576" i="109"/>
  <c r="G576" i="109" s="1"/>
  <c r="F577" i="109"/>
  <c r="G577" i="109" s="1"/>
  <c r="F579" i="109"/>
  <c r="G579" i="109" s="1"/>
  <c r="F584" i="109"/>
  <c r="G584" i="109" s="1"/>
  <c r="F585" i="109"/>
  <c r="G585" i="109" s="1"/>
  <c r="F586" i="109"/>
  <c r="G586" i="109" s="1"/>
  <c r="F587" i="109"/>
  <c r="G587" i="109" s="1"/>
  <c r="D602" i="109"/>
  <c r="D610" i="109" s="1"/>
  <c r="F593" i="109"/>
  <c r="G593" i="109" s="1"/>
  <c r="F594" i="109"/>
  <c r="G594" i="109" s="1"/>
  <c r="F595" i="109"/>
  <c r="G595" i="109" s="1"/>
  <c r="F796" i="109"/>
  <c r="G796" i="109" s="1"/>
  <c r="F798" i="109"/>
  <c r="G798" i="109" s="1"/>
  <c r="F803" i="109"/>
  <c r="G803" i="109" s="1"/>
  <c r="F804" i="109"/>
  <c r="G804" i="109" s="1"/>
  <c r="F805" i="109"/>
  <c r="G805" i="109" s="1"/>
  <c r="F806" i="109"/>
  <c r="G806" i="109" s="1"/>
  <c r="F812" i="109"/>
  <c r="G812" i="109" s="1"/>
  <c r="F813" i="109"/>
  <c r="G813" i="109" s="1"/>
  <c r="F814" i="109"/>
  <c r="G814" i="109" s="1"/>
  <c r="F1002" i="109"/>
  <c r="G1002" i="109" s="1"/>
  <c r="F1013" i="109"/>
  <c r="G1013" i="109" s="1"/>
  <c r="F1014" i="109"/>
  <c r="G1014" i="109" s="1"/>
  <c r="F1015" i="109"/>
  <c r="G1015" i="109" s="1"/>
  <c r="F1017" i="109"/>
  <c r="G1017" i="109" s="1"/>
  <c r="F1022" i="109"/>
  <c r="G1022" i="109" s="1"/>
  <c r="F1023" i="109"/>
  <c r="G1023" i="109" s="1"/>
  <c r="F1024" i="109"/>
  <c r="G1024" i="109" s="1"/>
  <c r="F1025" i="109"/>
  <c r="G1025" i="109" s="1"/>
  <c r="D1040" i="109"/>
  <c r="D1048" i="109" s="1"/>
  <c r="F1031" i="109"/>
  <c r="G1031" i="109" s="1"/>
  <c r="F1032" i="109"/>
  <c r="G1032" i="109" s="1"/>
  <c r="F1033" i="109"/>
  <c r="G1033" i="109" s="1"/>
  <c r="F1139" i="109"/>
  <c r="G1139" i="109" s="1"/>
  <c r="F1142" i="109"/>
  <c r="G1142" i="109" s="1"/>
  <c r="F1148" i="109"/>
  <c r="G1148" i="109" s="1"/>
  <c r="F1159" i="109"/>
  <c r="G1159" i="109" s="1"/>
  <c r="F1160" i="109"/>
  <c r="G1160" i="109" s="1"/>
  <c r="F1161" i="109"/>
  <c r="G1161" i="109" s="1"/>
  <c r="F1163" i="109"/>
  <c r="G1163" i="109" s="1"/>
  <c r="F1168" i="109"/>
  <c r="G1168" i="109" s="1"/>
  <c r="F1169" i="109"/>
  <c r="G1169" i="109" s="1"/>
  <c r="F1170" i="109"/>
  <c r="G1170" i="109" s="1"/>
  <c r="F1171" i="109"/>
  <c r="G1171" i="109" s="1"/>
  <c r="D1187" i="109"/>
  <c r="D1195" i="109" s="1"/>
  <c r="F1178" i="109"/>
  <c r="G1178" i="109" s="1"/>
  <c r="F1179" i="109"/>
  <c r="G1179" i="109" s="1"/>
  <c r="F1180" i="109"/>
  <c r="G1180" i="109" s="1"/>
  <c r="F1022" i="108"/>
  <c r="G1022" i="108" s="1"/>
  <c r="F1023" i="108"/>
  <c r="G1023" i="108" s="1"/>
  <c r="F1024" i="108"/>
  <c r="G1024" i="108" s="1"/>
  <c r="F1025" i="108"/>
  <c r="G1025" i="108" s="1"/>
  <c r="F1148" i="108"/>
  <c r="G1148" i="108" s="1"/>
  <c r="F1159" i="108"/>
  <c r="G1159" i="108" s="1"/>
  <c r="F1160" i="108"/>
  <c r="G1160" i="108" s="1"/>
  <c r="F1161" i="108"/>
  <c r="G1161" i="108" s="1"/>
  <c r="F1163" i="108"/>
  <c r="G1163" i="108" s="1"/>
  <c r="F1168" i="108"/>
  <c r="G1168" i="108" s="1"/>
  <c r="F1169" i="108"/>
  <c r="G1169" i="108" s="1"/>
  <c r="F1170" i="108"/>
  <c r="G1170" i="108" s="1"/>
  <c r="F1171" i="108"/>
  <c r="G1171" i="108" s="1"/>
  <c r="F184" i="109"/>
  <c r="G184" i="109" s="1"/>
  <c r="F186" i="109"/>
  <c r="G186" i="109" s="1"/>
  <c r="F187" i="109"/>
  <c r="G187" i="109" s="1"/>
  <c r="F188" i="109"/>
  <c r="G188" i="109" s="1"/>
  <c r="F189" i="109"/>
  <c r="G189" i="109" s="1"/>
  <c r="F192" i="109"/>
  <c r="G192" i="109" s="1"/>
  <c r="F198" i="109"/>
  <c r="G198" i="109" s="1"/>
  <c r="F209" i="109"/>
  <c r="G209" i="109" s="1"/>
  <c r="F210" i="109"/>
  <c r="G210" i="109" s="1"/>
  <c r="F211" i="109"/>
  <c r="G211" i="109" s="1"/>
  <c r="F213" i="109"/>
  <c r="G213" i="109" s="1"/>
  <c r="F218" i="109"/>
  <c r="G218" i="109" s="1"/>
  <c r="F219" i="109"/>
  <c r="G219" i="109" s="1"/>
  <c r="F220" i="109"/>
  <c r="G220" i="109" s="1"/>
  <c r="F221" i="109"/>
  <c r="G221" i="109" s="1"/>
  <c r="D237" i="109"/>
  <c r="D245" i="109" s="1"/>
  <c r="F228" i="109"/>
  <c r="G228" i="109" s="1"/>
  <c r="F229" i="109"/>
  <c r="G229" i="109" s="1"/>
  <c r="F356" i="109"/>
  <c r="G356" i="109" s="1"/>
  <c r="F357" i="109"/>
  <c r="G357" i="109" s="1"/>
  <c r="F358" i="109"/>
  <c r="G358" i="109" s="1"/>
  <c r="F360" i="109"/>
  <c r="G360" i="109" s="1"/>
  <c r="F365" i="109"/>
  <c r="G365" i="109" s="1"/>
  <c r="F366" i="109"/>
  <c r="G366" i="109" s="1"/>
  <c r="F367" i="109"/>
  <c r="G367" i="109" s="1"/>
  <c r="F368" i="109"/>
  <c r="G368" i="109" s="1"/>
  <c r="F374" i="109"/>
  <c r="G374" i="109" s="1"/>
  <c r="F375" i="109"/>
  <c r="G375" i="109" s="1"/>
  <c r="F376" i="109"/>
  <c r="G376" i="109" s="1"/>
  <c r="F429" i="109"/>
  <c r="G429" i="109" s="1"/>
  <c r="F430" i="109"/>
  <c r="G430" i="109" s="1"/>
  <c r="F431" i="109"/>
  <c r="G431" i="109" s="1"/>
  <c r="F433" i="109"/>
  <c r="G433" i="109" s="1"/>
  <c r="F438" i="109"/>
  <c r="G438" i="109" s="1"/>
  <c r="F439" i="109"/>
  <c r="G439" i="109" s="1"/>
  <c r="F440" i="109"/>
  <c r="G440" i="109" s="1"/>
  <c r="F441" i="109"/>
  <c r="G441" i="109" s="1"/>
  <c r="D456" i="109"/>
  <c r="D464" i="109" s="1"/>
  <c r="F447" i="109"/>
  <c r="G447" i="109" s="1"/>
  <c r="F448" i="109"/>
  <c r="G448" i="109" s="1"/>
  <c r="F449" i="109"/>
  <c r="G449" i="109" s="1"/>
  <c r="F687" i="109"/>
  <c r="G687" i="109" s="1"/>
  <c r="F688" i="109"/>
  <c r="G688" i="109" s="1"/>
  <c r="F689" i="109"/>
  <c r="G689" i="109" s="1"/>
  <c r="F692" i="109"/>
  <c r="G692" i="109" s="1"/>
  <c r="F694" i="109"/>
  <c r="G694" i="109" s="1"/>
  <c r="F696" i="109"/>
  <c r="G696" i="109" s="1"/>
  <c r="F698" i="109"/>
  <c r="G698" i="109" s="1"/>
  <c r="F699" i="109"/>
  <c r="G699" i="109" s="1"/>
  <c r="F700" i="109"/>
  <c r="G700" i="109" s="1"/>
  <c r="F701" i="109"/>
  <c r="G701" i="109" s="1"/>
  <c r="F704" i="109"/>
  <c r="G704" i="109" s="1"/>
  <c r="F846" i="109"/>
  <c r="G846" i="109" s="1"/>
  <c r="F847" i="109"/>
  <c r="G847" i="109" s="1"/>
  <c r="F850" i="109"/>
  <c r="G850" i="109" s="1"/>
  <c r="F856" i="109"/>
  <c r="G856" i="109" s="1"/>
  <c r="F867" i="109"/>
  <c r="G867" i="109" s="1"/>
  <c r="F868" i="109"/>
  <c r="G868" i="109" s="1"/>
  <c r="F869" i="109"/>
  <c r="G869" i="109" s="1"/>
  <c r="F871" i="109"/>
  <c r="G871" i="109" s="1"/>
  <c r="F876" i="109"/>
  <c r="G876" i="109" s="1"/>
  <c r="F877" i="109"/>
  <c r="G877" i="109" s="1"/>
  <c r="F878" i="109"/>
  <c r="G878" i="109" s="1"/>
  <c r="F879" i="109"/>
  <c r="G879" i="109" s="1"/>
  <c r="D894" i="109"/>
  <c r="D902" i="109" s="1"/>
  <c r="F885" i="109"/>
  <c r="G885" i="109" s="1"/>
  <c r="F886" i="109"/>
  <c r="G886" i="109" s="1"/>
  <c r="F887" i="109"/>
  <c r="G887" i="109" s="1"/>
  <c r="F1104" i="109"/>
  <c r="G1104" i="109" s="1"/>
  <c r="F1105" i="109"/>
  <c r="G1105" i="109" s="1"/>
  <c r="F1106" i="109"/>
  <c r="G1106" i="109" s="1"/>
  <c r="F1119" i="109"/>
  <c r="G1119" i="109" s="1"/>
  <c r="F1119" i="108"/>
  <c r="G1119" i="108" s="1"/>
  <c r="D1250" i="109"/>
  <c r="D1251" i="109"/>
  <c r="D1253" i="109"/>
  <c r="F710" i="109"/>
  <c r="G710" i="109" s="1"/>
  <c r="D1295" i="108"/>
  <c r="F467" i="109"/>
  <c r="G467" i="109" s="1"/>
  <c r="F418" i="109"/>
  <c r="G418" i="109" s="1"/>
  <c r="F345" i="109"/>
  <c r="G345" i="109" s="1"/>
  <c r="F230" i="109"/>
  <c r="G230" i="109" s="1"/>
  <c r="F124" i="108"/>
  <c r="G124" i="108" s="1"/>
  <c r="F79" i="109"/>
  <c r="G79" i="109" s="1"/>
  <c r="F117" i="109"/>
  <c r="G117" i="109" s="1"/>
  <c r="F153" i="109"/>
  <c r="G153" i="109" s="1"/>
  <c r="F191" i="109"/>
  <c r="G191" i="109" s="1"/>
  <c r="F227" i="109"/>
  <c r="G227" i="109" s="1"/>
  <c r="F265" i="109"/>
  <c r="G265" i="109" s="1"/>
  <c r="F300" i="109"/>
  <c r="G300" i="109" s="1"/>
  <c r="F338" i="109"/>
  <c r="G338" i="109" s="1"/>
  <c r="F373" i="109"/>
  <c r="G373" i="109" s="1"/>
  <c r="F411" i="109"/>
  <c r="G411" i="109" s="1"/>
  <c r="F446" i="109"/>
  <c r="G446" i="109" s="1"/>
  <c r="F484" i="109"/>
  <c r="G484" i="109" s="1"/>
  <c r="F519" i="109"/>
  <c r="G519" i="109" s="1"/>
  <c r="F557" i="109"/>
  <c r="G557" i="109" s="1"/>
  <c r="F592" i="109"/>
  <c r="G592" i="109" s="1"/>
  <c r="F630" i="109"/>
  <c r="G630" i="109" s="1"/>
  <c r="F665" i="109"/>
  <c r="G665" i="109" s="1"/>
  <c r="F703" i="109"/>
  <c r="G703" i="109" s="1"/>
  <c r="F738" i="109"/>
  <c r="G738" i="109" s="1"/>
  <c r="F776" i="109"/>
  <c r="G776" i="109" s="1"/>
  <c r="F811" i="109"/>
  <c r="G811" i="109" s="1"/>
  <c r="F849" i="109"/>
  <c r="G849" i="109" s="1"/>
  <c r="F884" i="109"/>
  <c r="G884" i="109" s="1"/>
  <c r="F922" i="109"/>
  <c r="G922" i="109" s="1"/>
  <c r="F957" i="109"/>
  <c r="G957" i="109" s="1"/>
  <c r="F995" i="109"/>
  <c r="G995" i="109" s="1"/>
  <c r="F1030" i="109"/>
  <c r="G1030" i="109" s="1"/>
  <c r="F1068" i="109"/>
  <c r="G1068" i="109" s="1"/>
  <c r="F1103" i="109"/>
  <c r="G1103" i="109" s="1"/>
  <c r="F1141" i="109"/>
  <c r="G1141" i="109" s="1"/>
  <c r="F1177" i="109"/>
  <c r="G1177" i="109" s="1"/>
  <c r="F1215" i="109"/>
  <c r="G1215" i="109" s="1"/>
  <c r="F893" i="108"/>
  <c r="G893" i="108" s="1"/>
  <c r="F733" i="99"/>
  <c r="G733" i="99" s="1"/>
  <c r="F783" i="99"/>
  <c r="G783" i="99" s="1"/>
  <c r="F794" i="99"/>
  <c r="G794" i="99" s="1"/>
  <c r="F795" i="99"/>
  <c r="G795" i="99" s="1"/>
  <c r="F796" i="99"/>
  <c r="G796" i="99" s="1"/>
  <c r="F798" i="99"/>
  <c r="G798" i="99" s="1"/>
  <c r="F803" i="99"/>
  <c r="G803" i="99" s="1"/>
  <c r="F804" i="99"/>
  <c r="G804" i="99" s="1"/>
  <c r="F805" i="99"/>
  <c r="G805" i="99" s="1"/>
  <c r="F806" i="99"/>
  <c r="G806" i="99" s="1"/>
  <c r="F867" i="99"/>
  <c r="G867" i="99" s="1"/>
  <c r="F868" i="99"/>
  <c r="G868" i="99" s="1"/>
  <c r="F869" i="99"/>
  <c r="G869" i="99" s="1"/>
  <c r="F871" i="99"/>
  <c r="G871" i="99" s="1"/>
  <c r="F876" i="99"/>
  <c r="G876" i="99" s="1"/>
  <c r="F877" i="99"/>
  <c r="G877" i="99" s="1"/>
  <c r="F878" i="99"/>
  <c r="G878" i="99" s="1"/>
  <c r="F879" i="99"/>
  <c r="G879" i="99" s="1"/>
  <c r="E1308" i="104"/>
  <c r="F869" i="104"/>
  <c r="G869" i="104" s="1"/>
  <c r="E1255" i="102"/>
  <c r="E1256" i="102"/>
  <c r="E1257" i="102"/>
  <c r="D1308" i="104"/>
  <c r="F899" i="106"/>
  <c r="G899" i="106" s="1"/>
  <c r="F900" i="106"/>
  <c r="G900" i="106" s="1"/>
  <c r="F901" i="106"/>
  <c r="G901" i="106" s="1"/>
  <c r="F1118" i="106"/>
  <c r="G1118" i="106" s="1"/>
  <c r="F1119" i="106"/>
  <c r="G1119" i="106" s="1"/>
  <c r="F1120" i="106"/>
  <c r="G1120" i="106" s="1"/>
  <c r="F524" i="106"/>
  <c r="G524" i="106" s="1"/>
  <c r="F525" i="106"/>
  <c r="G525" i="106" s="1"/>
  <c r="F526" i="106"/>
  <c r="G526" i="106" s="1"/>
  <c r="F534" i="106"/>
  <c r="G534" i="106" s="1"/>
  <c r="F535" i="106"/>
  <c r="G535" i="106" s="1"/>
  <c r="F536" i="106"/>
  <c r="G536" i="106" s="1"/>
  <c r="F564" i="106"/>
  <c r="G564" i="106" s="1"/>
  <c r="F575" i="106"/>
  <c r="G575" i="106" s="1"/>
  <c r="F576" i="106"/>
  <c r="G576" i="106" s="1"/>
  <c r="F577" i="106"/>
  <c r="G577" i="106" s="1"/>
  <c r="F579" i="106"/>
  <c r="G579" i="106" s="1"/>
  <c r="F584" i="106"/>
  <c r="G584" i="106" s="1"/>
  <c r="F585" i="106"/>
  <c r="G585" i="106" s="1"/>
  <c r="F586" i="106"/>
  <c r="G586" i="106" s="1"/>
  <c r="F587" i="106"/>
  <c r="G587" i="106" s="1"/>
  <c r="F597" i="106"/>
  <c r="G597" i="106" s="1"/>
  <c r="F598" i="106"/>
  <c r="G598" i="106" s="1"/>
  <c r="F599" i="106"/>
  <c r="G599" i="106" s="1"/>
  <c r="F680" i="106"/>
  <c r="G680" i="106" s="1"/>
  <c r="F681" i="106"/>
  <c r="G681" i="106" s="1"/>
  <c r="F682" i="106"/>
  <c r="G682" i="106" s="1"/>
  <c r="F710" i="106"/>
  <c r="G710" i="106" s="1"/>
  <c r="F721" i="106"/>
  <c r="G721" i="106" s="1"/>
  <c r="F722" i="106"/>
  <c r="G722" i="106" s="1"/>
  <c r="F723" i="106"/>
  <c r="G723" i="106" s="1"/>
  <c r="F725" i="106"/>
  <c r="G725" i="106" s="1"/>
  <c r="F730" i="106"/>
  <c r="G730" i="106" s="1"/>
  <c r="F731" i="106"/>
  <c r="G731" i="106" s="1"/>
  <c r="F732" i="106"/>
  <c r="G732" i="106" s="1"/>
  <c r="F733" i="106"/>
  <c r="G733" i="106" s="1"/>
  <c r="F743" i="106"/>
  <c r="G743" i="106" s="1"/>
  <c r="F744" i="106"/>
  <c r="G744" i="106" s="1"/>
  <c r="F745" i="106"/>
  <c r="G745" i="106" s="1"/>
  <c r="F826" i="106"/>
  <c r="G826" i="106" s="1"/>
  <c r="F827" i="106"/>
  <c r="G827" i="106" s="1"/>
  <c r="F828" i="106"/>
  <c r="G828" i="106" s="1"/>
  <c r="F856" i="106"/>
  <c r="G856" i="106" s="1"/>
  <c r="F867" i="106"/>
  <c r="G867" i="106" s="1"/>
  <c r="F868" i="106"/>
  <c r="G868" i="106" s="1"/>
  <c r="F869" i="106"/>
  <c r="G869" i="106" s="1"/>
  <c r="F871" i="106"/>
  <c r="G871" i="106" s="1"/>
  <c r="F876" i="106"/>
  <c r="G876" i="106" s="1"/>
  <c r="F877" i="106"/>
  <c r="G877" i="106" s="1"/>
  <c r="F878" i="106"/>
  <c r="G878" i="106" s="1"/>
  <c r="F879" i="106"/>
  <c r="G879" i="106" s="1"/>
  <c r="F889" i="106"/>
  <c r="G889" i="106" s="1"/>
  <c r="F890" i="106"/>
  <c r="G890" i="106" s="1"/>
  <c r="F891" i="106"/>
  <c r="G891" i="106" s="1"/>
  <c r="F1075" i="106"/>
  <c r="G1075" i="106" s="1"/>
  <c r="F1086" i="106"/>
  <c r="G1086" i="106" s="1"/>
  <c r="F1087" i="106"/>
  <c r="G1087" i="106" s="1"/>
  <c r="F1088" i="106"/>
  <c r="G1088" i="106" s="1"/>
  <c r="F1090" i="106"/>
  <c r="G1090" i="106" s="1"/>
  <c r="F1095" i="106"/>
  <c r="G1095" i="106" s="1"/>
  <c r="F1096" i="106"/>
  <c r="G1096" i="106" s="1"/>
  <c r="F1097" i="106"/>
  <c r="G1097" i="106" s="1"/>
  <c r="F1098" i="106"/>
  <c r="G1098" i="106" s="1"/>
  <c r="F1108" i="106"/>
  <c r="G1108" i="106" s="1"/>
  <c r="F1109" i="106"/>
  <c r="G1109" i="106" s="1"/>
  <c r="F1110" i="106"/>
  <c r="G1110" i="106" s="1"/>
  <c r="F84" i="106"/>
  <c r="G84" i="106" s="1"/>
  <c r="F85" i="106"/>
  <c r="G85" i="106" s="1"/>
  <c r="F86" i="106"/>
  <c r="G86" i="106" s="1"/>
  <c r="F168" i="106"/>
  <c r="G168" i="106" s="1"/>
  <c r="F169" i="106"/>
  <c r="G169" i="106" s="1"/>
  <c r="F170" i="106"/>
  <c r="G170" i="106" s="1"/>
  <c r="F242" i="106"/>
  <c r="G242" i="106" s="1"/>
  <c r="F243" i="106"/>
  <c r="G243" i="106" s="1"/>
  <c r="F272" i="106"/>
  <c r="G272" i="106" s="1"/>
  <c r="F283" i="106"/>
  <c r="G283" i="106" s="1"/>
  <c r="F284" i="106"/>
  <c r="G284" i="106" s="1"/>
  <c r="F285" i="106"/>
  <c r="G285" i="106" s="1"/>
  <c r="F287" i="106"/>
  <c r="G287" i="106" s="1"/>
  <c r="F292" i="106"/>
  <c r="G292" i="106" s="1"/>
  <c r="F293" i="106"/>
  <c r="G293" i="106" s="1"/>
  <c r="F294" i="106"/>
  <c r="G294" i="106" s="1"/>
  <c r="F295" i="106"/>
  <c r="G295" i="106" s="1"/>
  <c r="F305" i="106"/>
  <c r="G305" i="106" s="1"/>
  <c r="F306" i="106"/>
  <c r="G306" i="106" s="1"/>
  <c r="F307" i="106"/>
  <c r="G307" i="106" s="1"/>
  <c r="F356" i="106"/>
  <c r="G356" i="106" s="1"/>
  <c r="F357" i="106"/>
  <c r="G357" i="106" s="1"/>
  <c r="F358" i="106"/>
  <c r="G358" i="106" s="1"/>
  <c r="F360" i="106"/>
  <c r="G360" i="106" s="1"/>
  <c r="F365" i="106"/>
  <c r="G365" i="106" s="1"/>
  <c r="F366" i="106"/>
  <c r="G366" i="106" s="1"/>
  <c r="F367" i="106"/>
  <c r="G367" i="106" s="1"/>
  <c r="F368" i="106"/>
  <c r="G368" i="106" s="1"/>
  <c r="F378" i="106"/>
  <c r="G378" i="106" s="1"/>
  <c r="F379" i="106"/>
  <c r="G379" i="106" s="1"/>
  <c r="F380" i="106"/>
  <c r="G380" i="106" s="1"/>
  <c r="F429" i="106"/>
  <c r="G429" i="106" s="1"/>
  <c r="F430" i="106"/>
  <c r="G430" i="106" s="1"/>
  <c r="F431" i="106"/>
  <c r="G431" i="106" s="1"/>
  <c r="F433" i="106"/>
  <c r="G433" i="106" s="1"/>
  <c r="F438" i="106"/>
  <c r="G438" i="106" s="1"/>
  <c r="F439" i="106"/>
  <c r="G439" i="106" s="1"/>
  <c r="F440" i="106"/>
  <c r="G440" i="106" s="1"/>
  <c r="F441" i="106"/>
  <c r="G441" i="106" s="1"/>
  <c r="F451" i="106"/>
  <c r="G451" i="106" s="1"/>
  <c r="F452" i="106"/>
  <c r="G452" i="106" s="1"/>
  <c r="F453" i="106"/>
  <c r="G453" i="106" s="1"/>
  <c r="F1002" i="106"/>
  <c r="G1002" i="106" s="1"/>
  <c r="F1013" i="106"/>
  <c r="G1013" i="106" s="1"/>
  <c r="F1014" i="106"/>
  <c r="G1014" i="106" s="1"/>
  <c r="F1015" i="106"/>
  <c r="G1015" i="106" s="1"/>
  <c r="F1017" i="106"/>
  <c r="G1017" i="106" s="1"/>
  <c r="F1022" i="106"/>
  <c r="G1022" i="106" s="1"/>
  <c r="F1023" i="106"/>
  <c r="G1023" i="106" s="1"/>
  <c r="F1024" i="106"/>
  <c r="G1024" i="106" s="1"/>
  <c r="F1025" i="106"/>
  <c r="G1025" i="106" s="1"/>
  <c r="F1035" i="106"/>
  <c r="G1035" i="106" s="1"/>
  <c r="F1036" i="106"/>
  <c r="G1036" i="106" s="1"/>
  <c r="F1037" i="106"/>
  <c r="G1037" i="106" s="1"/>
  <c r="F1148" i="106"/>
  <c r="G1148" i="106" s="1"/>
  <c r="F1159" i="106"/>
  <c r="G1159" i="106" s="1"/>
  <c r="F1160" i="106"/>
  <c r="G1160" i="106" s="1"/>
  <c r="F1161" i="106"/>
  <c r="G1161" i="106" s="1"/>
  <c r="F1163" i="106"/>
  <c r="G1163" i="106" s="1"/>
  <c r="F1168" i="106"/>
  <c r="G1168" i="106" s="1"/>
  <c r="F1169" i="106"/>
  <c r="G1169" i="106" s="1"/>
  <c r="F1170" i="106"/>
  <c r="G1170" i="106" s="1"/>
  <c r="F1171" i="106"/>
  <c r="G1171" i="106" s="1"/>
  <c r="F1182" i="106"/>
  <c r="G1182" i="106" s="1"/>
  <c r="F1183" i="106"/>
  <c r="G1183" i="106" s="1"/>
  <c r="F1184" i="106"/>
  <c r="G1184" i="106" s="1"/>
  <c r="F418" i="106"/>
  <c r="G418" i="106" s="1"/>
  <c r="F345" i="106"/>
  <c r="G345" i="106" s="1"/>
  <c r="F244" i="106"/>
  <c r="G244" i="106" s="1"/>
  <c r="F198" i="106"/>
  <c r="G198" i="106" s="1"/>
  <c r="F1259" i="106"/>
  <c r="G1259" i="106" s="1"/>
  <c r="F1299" i="104"/>
  <c r="G1299" i="104" s="1"/>
  <c r="F1300" i="104"/>
  <c r="G1300" i="104" s="1"/>
  <c r="F61" i="104"/>
  <c r="G61" i="104" s="1"/>
  <c r="F64" i="104"/>
  <c r="G64" i="104" s="1"/>
  <c r="F69" i="104"/>
  <c r="G69" i="104" s="1"/>
  <c r="F71" i="104"/>
  <c r="G71" i="104" s="1"/>
  <c r="F49" i="104"/>
  <c r="G49" i="104" s="1"/>
  <c r="F60" i="104"/>
  <c r="G60" i="104" s="1"/>
  <c r="F62" i="104"/>
  <c r="G62" i="104" s="1"/>
  <c r="F70" i="104"/>
  <c r="G70" i="104" s="1"/>
  <c r="F72" i="104"/>
  <c r="G72" i="104" s="1"/>
  <c r="D1310" i="101"/>
  <c r="F1299" i="102"/>
  <c r="G1299" i="102" s="1"/>
  <c r="F1300" i="102"/>
  <c r="G1300" i="102" s="1"/>
  <c r="F923" i="102"/>
  <c r="G923" i="102" s="1"/>
  <c r="F920" i="102"/>
  <c r="G920" i="102" s="1"/>
  <c r="F919" i="102"/>
  <c r="G919" i="102" s="1"/>
  <c r="F918" i="102"/>
  <c r="G918" i="102" s="1"/>
  <c r="F917" i="102"/>
  <c r="G917" i="102" s="1"/>
  <c r="F915" i="102"/>
  <c r="G915" i="102" s="1"/>
  <c r="F911" i="102"/>
  <c r="G911" i="102" s="1"/>
  <c r="F908" i="102"/>
  <c r="G908" i="102" s="1"/>
  <c r="F907" i="102"/>
  <c r="G907" i="102" s="1"/>
  <c r="F905" i="102"/>
  <c r="G905" i="102" s="1"/>
  <c r="F904" i="102"/>
  <c r="G904" i="102" s="1"/>
  <c r="F887" i="102"/>
  <c r="G887" i="102" s="1"/>
  <c r="F885" i="102"/>
  <c r="G885" i="102" s="1"/>
  <c r="E1307" i="101"/>
  <c r="D1306" i="102"/>
  <c r="E1295" i="101"/>
  <c r="F192" i="102"/>
  <c r="G192" i="102" s="1"/>
  <c r="F189" i="102"/>
  <c r="G189" i="102" s="1"/>
  <c r="F188" i="102"/>
  <c r="G188" i="102" s="1"/>
  <c r="F187" i="102"/>
  <c r="G187" i="102" s="1"/>
  <c r="F186" i="102"/>
  <c r="G186" i="102" s="1"/>
  <c r="F184" i="102"/>
  <c r="G184" i="102" s="1"/>
  <c r="F182" i="102"/>
  <c r="G182" i="102" s="1"/>
  <c r="D1279" i="102"/>
  <c r="F180" i="102"/>
  <c r="G180" i="102" s="1"/>
  <c r="F177" i="102"/>
  <c r="G177" i="102" s="1"/>
  <c r="F176" i="102"/>
  <c r="G176" i="102" s="1"/>
  <c r="F175" i="102"/>
  <c r="G175" i="102" s="1"/>
  <c r="F174" i="102"/>
  <c r="G174" i="102" s="1"/>
  <c r="F173" i="102"/>
  <c r="G173" i="102" s="1"/>
  <c r="F156" i="102"/>
  <c r="G156" i="102" s="1"/>
  <c r="F154" i="102"/>
  <c r="G154" i="102" s="1"/>
  <c r="F1212" i="102"/>
  <c r="G1212" i="102" s="1"/>
  <c r="F1211" i="102"/>
  <c r="G1211" i="102" s="1"/>
  <c r="F1210" i="102"/>
  <c r="G1210" i="102" s="1"/>
  <c r="F1208" i="102"/>
  <c r="G1208" i="102" s="1"/>
  <c r="F1200" i="102"/>
  <c r="G1200" i="102" s="1"/>
  <c r="F1198" i="102"/>
  <c r="G1198" i="102" s="1"/>
  <c r="F1197" i="102"/>
  <c r="G1197" i="102" s="1"/>
  <c r="F1180" i="102"/>
  <c r="G1180" i="102" s="1"/>
  <c r="F1178" i="102"/>
  <c r="G1178" i="102" s="1"/>
  <c r="F1138" i="102"/>
  <c r="G1138" i="102" s="1"/>
  <c r="F1137" i="102"/>
  <c r="G1137" i="102" s="1"/>
  <c r="F1136" i="102"/>
  <c r="G1136" i="102" s="1"/>
  <c r="F1134" i="102"/>
  <c r="G1134" i="102" s="1"/>
  <c r="F1132" i="102"/>
  <c r="G1132" i="102" s="1"/>
  <c r="F1130" i="102"/>
  <c r="G1130" i="102" s="1"/>
  <c r="F1127" i="102"/>
  <c r="G1127" i="102" s="1"/>
  <c r="F1124" i="102"/>
  <c r="G1124" i="102" s="1"/>
  <c r="F1123" i="102"/>
  <c r="G1123" i="102" s="1"/>
  <c r="F1106" i="102"/>
  <c r="G1106" i="102" s="1"/>
  <c r="F1104" i="102"/>
  <c r="G1104" i="102" s="1"/>
  <c r="F1066" i="102"/>
  <c r="G1066" i="102" s="1"/>
  <c r="F1065" i="102"/>
  <c r="G1065" i="102" s="1"/>
  <c r="F1064" i="102"/>
  <c r="G1064" i="102" s="1"/>
  <c r="F1063" i="102"/>
  <c r="G1063" i="102" s="1"/>
  <c r="F1061" i="102"/>
  <c r="G1061" i="102" s="1"/>
  <c r="F1059" i="102"/>
  <c r="G1059" i="102" s="1"/>
  <c r="F1057" i="102"/>
  <c r="G1057" i="102" s="1"/>
  <c r="F1054" i="102"/>
  <c r="G1054" i="102" s="1"/>
  <c r="F1053" i="102"/>
  <c r="G1053" i="102" s="1"/>
  <c r="F1052" i="102"/>
  <c r="G1052" i="102" s="1"/>
  <c r="F1051" i="102"/>
  <c r="G1051" i="102" s="1"/>
  <c r="F1050" i="102"/>
  <c r="G1050" i="102" s="1"/>
  <c r="F1039" i="102"/>
  <c r="G1039" i="102" s="1"/>
  <c r="F1033" i="102"/>
  <c r="G1033" i="102" s="1"/>
  <c r="F996" i="102"/>
  <c r="G996" i="102" s="1"/>
  <c r="F993" i="102"/>
  <c r="G993" i="102" s="1"/>
  <c r="F992" i="102"/>
  <c r="G992" i="102" s="1"/>
  <c r="F991" i="102"/>
  <c r="G991" i="102" s="1"/>
  <c r="F990" i="102"/>
  <c r="G990" i="102" s="1"/>
  <c r="F988" i="102"/>
  <c r="G988" i="102" s="1"/>
  <c r="F986" i="102"/>
  <c r="G986" i="102" s="1"/>
  <c r="F984" i="102"/>
  <c r="G984" i="102" s="1"/>
  <c r="F973" i="102"/>
  <c r="G973" i="102" s="1"/>
  <c r="F981" i="102"/>
  <c r="G981" i="102" s="1"/>
  <c r="F980" i="102"/>
  <c r="G980" i="102" s="1"/>
  <c r="F979" i="102"/>
  <c r="G979" i="102" s="1"/>
  <c r="F978" i="102"/>
  <c r="G978" i="102" s="1"/>
  <c r="F977" i="102"/>
  <c r="G977" i="102" s="1"/>
  <c r="F966" i="102"/>
  <c r="G966" i="102" s="1"/>
  <c r="F965" i="102"/>
  <c r="G965" i="102" s="1"/>
  <c r="F960" i="102"/>
  <c r="G960" i="102" s="1"/>
  <c r="F847" i="102"/>
  <c r="G847" i="102" s="1"/>
  <c r="F846" i="102"/>
  <c r="G846" i="102" s="1"/>
  <c r="F845" i="102"/>
  <c r="G845" i="102" s="1"/>
  <c r="F844" i="102"/>
  <c r="G844" i="102" s="1"/>
  <c r="F842" i="102"/>
  <c r="G842" i="102" s="1"/>
  <c r="F840" i="102"/>
  <c r="G840" i="102" s="1"/>
  <c r="F838" i="102"/>
  <c r="G838" i="102" s="1"/>
  <c r="F835" i="102"/>
  <c r="G835" i="102" s="1"/>
  <c r="F834" i="102"/>
  <c r="G834" i="102" s="1"/>
  <c r="F833" i="102"/>
  <c r="G833" i="102" s="1"/>
  <c r="F832" i="102"/>
  <c r="G832" i="102" s="1"/>
  <c r="F831" i="102"/>
  <c r="G831" i="102" s="1"/>
  <c r="F814" i="102"/>
  <c r="G814" i="102" s="1"/>
  <c r="F812" i="102"/>
  <c r="G812" i="102" s="1"/>
  <c r="F773" i="102"/>
  <c r="G773" i="102" s="1"/>
  <c r="F772" i="102"/>
  <c r="G772" i="102" s="1"/>
  <c r="F771" i="102"/>
  <c r="G771" i="102" s="1"/>
  <c r="F769" i="102"/>
  <c r="G769" i="102" s="1"/>
  <c r="F767" i="102"/>
  <c r="G767" i="102" s="1"/>
  <c r="F765" i="102"/>
  <c r="G765" i="102" s="1"/>
  <c r="F762" i="102"/>
  <c r="G762" i="102" s="1"/>
  <c r="F761" i="102"/>
  <c r="G761" i="102" s="1"/>
  <c r="F760" i="102"/>
  <c r="G760" i="102" s="1"/>
  <c r="F759" i="102"/>
  <c r="G759" i="102" s="1"/>
  <c r="F758" i="102"/>
  <c r="G758" i="102" s="1"/>
  <c r="F746" i="102"/>
  <c r="G746" i="102" s="1"/>
  <c r="F741" i="102"/>
  <c r="G741" i="102" s="1"/>
  <c r="F739" i="102"/>
  <c r="G739" i="102" s="1"/>
  <c r="F700" i="102"/>
  <c r="G700" i="102" s="1"/>
  <c r="F699" i="102"/>
  <c r="G699" i="102" s="1"/>
  <c r="F696" i="102"/>
  <c r="G696" i="102" s="1"/>
  <c r="F694" i="102"/>
  <c r="G694" i="102" s="1"/>
  <c r="F692" i="102"/>
  <c r="G692" i="102" s="1"/>
  <c r="F689" i="102"/>
  <c r="G689" i="102" s="1"/>
  <c r="F688" i="102"/>
  <c r="G688" i="102" s="1"/>
  <c r="F686" i="102"/>
  <c r="G686" i="102" s="1"/>
  <c r="F668" i="102"/>
  <c r="G668" i="102" s="1"/>
  <c r="F628" i="102"/>
  <c r="G628" i="102" s="1"/>
  <c r="F627" i="102"/>
  <c r="G627" i="102" s="1"/>
  <c r="F626" i="102"/>
  <c r="G626" i="102" s="1"/>
  <c r="F625" i="102"/>
  <c r="G625" i="102" s="1"/>
  <c r="F623" i="102"/>
  <c r="G623" i="102" s="1"/>
  <c r="F619" i="102"/>
  <c r="G619" i="102" s="1"/>
  <c r="F616" i="102"/>
  <c r="G616" i="102" s="1"/>
  <c r="F615" i="102"/>
  <c r="G615" i="102" s="1"/>
  <c r="F613" i="102"/>
  <c r="G613" i="102" s="1"/>
  <c r="F612" i="102"/>
  <c r="G612" i="102" s="1"/>
  <c r="F595" i="102"/>
  <c r="G595" i="102" s="1"/>
  <c r="F593" i="102"/>
  <c r="G593" i="102" s="1"/>
  <c r="F554" i="102"/>
  <c r="G554" i="102" s="1"/>
  <c r="F550" i="102"/>
  <c r="G550" i="102" s="1"/>
  <c r="F546" i="102"/>
  <c r="G546" i="102" s="1"/>
  <c r="F543" i="102"/>
  <c r="G543" i="102" s="1"/>
  <c r="F542" i="102"/>
  <c r="G542" i="102" s="1"/>
  <c r="F541" i="102"/>
  <c r="G541" i="102" s="1"/>
  <c r="F540" i="102"/>
  <c r="G540" i="102" s="1"/>
  <c r="F539" i="102"/>
  <c r="G539" i="102" s="1"/>
  <c r="F528" i="102"/>
  <c r="G528" i="102" s="1"/>
  <c r="F522" i="102"/>
  <c r="G522" i="102" s="1"/>
  <c r="F520" i="102"/>
  <c r="G520" i="102" s="1"/>
  <c r="F482" i="102"/>
  <c r="G482" i="102" s="1"/>
  <c r="F481" i="102"/>
  <c r="G481" i="102" s="1"/>
  <c r="F480" i="102"/>
  <c r="G480" i="102" s="1"/>
  <c r="F479" i="102"/>
  <c r="G479" i="102" s="1"/>
  <c r="F477" i="102"/>
  <c r="G477" i="102" s="1"/>
  <c r="F475" i="102"/>
  <c r="G475" i="102" s="1"/>
  <c r="F473" i="102"/>
  <c r="G473" i="102" s="1"/>
  <c r="F470" i="102"/>
  <c r="G470" i="102" s="1"/>
  <c r="F469" i="102"/>
  <c r="G469" i="102" s="1"/>
  <c r="F467" i="102"/>
  <c r="G467" i="102" s="1"/>
  <c r="F466" i="102"/>
  <c r="G466" i="102" s="1"/>
  <c r="F449" i="102"/>
  <c r="G449" i="102" s="1"/>
  <c r="F447" i="102"/>
  <c r="G447" i="102" s="1"/>
  <c r="D1307" i="101"/>
  <c r="F412" i="102"/>
  <c r="G412" i="102" s="1"/>
  <c r="F408" i="102"/>
  <c r="G408" i="102" s="1"/>
  <c r="F404" i="102"/>
  <c r="G404" i="102" s="1"/>
  <c r="F400" i="102"/>
  <c r="G400" i="102" s="1"/>
  <c r="F393" i="102"/>
  <c r="G393" i="102" s="1"/>
  <c r="F397" i="102"/>
  <c r="G397" i="102" s="1"/>
  <c r="F396" i="102"/>
  <c r="G396" i="102" s="1"/>
  <c r="F394" i="102"/>
  <c r="G394" i="102" s="1"/>
  <c r="F376" i="102"/>
  <c r="G376" i="102" s="1"/>
  <c r="F374" i="102"/>
  <c r="G374" i="102" s="1"/>
  <c r="F335" i="102"/>
  <c r="G335" i="102" s="1"/>
  <c r="F334" i="102"/>
  <c r="G334" i="102" s="1"/>
  <c r="F333" i="102"/>
  <c r="G333" i="102" s="1"/>
  <c r="F331" i="102"/>
  <c r="G331" i="102" s="1"/>
  <c r="F329" i="102"/>
  <c r="G329" i="102" s="1"/>
  <c r="F327" i="102"/>
  <c r="G327" i="102" s="1"/>
  <c r="F324" i="102"/>
  <c r="G324" i="102" s="1"/>
  <c r="F323" i="102"/>
  <c r="G323" i="102" s="1"/>
  <c r="F321" i="102"/>
  <c r="G321" i="102" s="1"/>
  <c r="F320" i="102"/>
  <c r="G320" i="102" s="1"/>
  <c r="F309" i="102"/>
  <c r="G309" i="102" s="1"/>
  <c r="E1259" i="102"/>
  <c r="F308" i="102"/>
  <c r="G308" i="102" s="1"/>
  <c r="F302" i="102"/>
  <c r="G302" i="102" s="1"/>
  <c r="E1252" i="102"/>
  <c r="F301" i="102"/>
  <c r="G301" i="102" s="1"/>
  <c r="F263" i="102"/>
  <c r="G263" i="102" s="1"/>
  <c r="F262" i="102"/>
  <c r="G262" i="102" s="1"/>
  <c r="F261" i="102"/>
  <c r="G261" i="102" s="1"/>
  <c r="F260" i="102"/>
  <c r="G260" i="102" s="1"/>
  <c r="F258" i="102"/>
  <c r="G258" i="102" s="1"/>
  <c r="F256" i="102"/>
  <c r="G256" i="102" s="1"/>
  <c r="F254" i="102"/>
  <c r="G254" i="102" s="1"/>
  <c r="F250" i="102"/>
  <c r="G250" i="102" s="1"/>
  <c r="F248" i="102"/>
  <c r="G248" i="102" s="1"/>
  <c r="F230" i="102"/>
  <c r="G230" i="102" s="1"/>
  <c r="F118" i="102"/>
  <c r="G118" i="102" s="1"/>
  <c r="F108" i="102"/>
  <c r="G108" i="102" s="1"/>
  <c r="F115" i="102"/>
  <c r="G115" i="102" s="1"/>
  <c r="F114" i="102"/>
  <c r="G114" i="102" s="1"/>
  <c r="F113" i="102"/>
  <c r="G113" i="102" s="1"/>
  <c r="F112" i="102"/>
  <c r="G112" i="102" s="1"/>
  <c r="F110" i="102"/>
  <c r="G110" i="102" s="1"/>
  <c r="F106" i="102"/>
  <c r="G106" i="102" s="1"/>
  <c r="F102" i="102"/>
  <c r="G102" i="102" s="1"/>
  <c r="F100" i="102"/>
  <c r="G100" i="102" s="1"/>
  <c r="F99" i="102"/>
  <c r="G99" i="102" s="1"/>
  <c r="F92" i="102"/>
  <c r="G92" i="102" s="1"/>
  <c r="F82" i="102"/>
  <c r="G82" i="102" s="1"/>
  <c r="F80" i="102"/>
  <c r="G80" i="102" s="1"/>
  <c r="D1251" i="102"/>
  <c r="F72" i="101"/>
  <c r="G72" i="101" s="1"/>
  <c r="E1279" i="102"/>
  <c r="E1277" i="102"/>
  <c r="E1274" i="102"/>
  <c r="E1273" i="102"/>
  <c r="E1271" i="102"/>
  <c r="E1270" i="102"/>
  <c r="E1258" i="102"/>
  <c r="E1251" i="102"/>
  <c r="E1250" i="102"/>
  <c r="F1177" i="102"/>
  <c r="G1177" i="102" s="1"/>
  <c r="F1215" i="102"/>
  <c r="G1215" i="102" s="1"/>
  <c r="F1103" i="102"/>
  <c r="G1103" i="102" s="1"/>
  <c r="F1141" i="102"/>
  <c r="G1141" i="102" s="1"/>
  <c r="F1030" i="102"/>
  <c r="G1030" i="102" s="1"/>
  <c r="F1068" i="102"/>
  <c r="G1068" i="102" s="1"/>
  <c r="F957" i="102"/>
  <c r="G957" i="102" s="1"/>
  <c r="F995" i="102"/>
  <c r="G995" i="102" s="1"/>
  <c r="F884" i="102"/>
  <c r="G884" i="102" s="1"/>
  <c r="F922" i="102"/>
  <c r="G922" i="102" s="1"/>
  <c r="E821" i="102"/>
  <c r="E829" i="102" s="1"/>
  <c r="E1281" i="102"/>
  <c r="E1283" i="102"/>
  <c r="E1284" i="102"/>
  <c r="E1285" i="102"/>
  <c r="E1286" i="102"/>
  <c r="E1288" i="102"/>
  <c r="E1289" i="102"/>
  <c r="E1295" i="102"/>
  <c r="E1306" i="102"/>
  <c r="E1307" i="102"/>
  <c r="E1308" i="102"/>
  <c r="E1315" i="102"/>
  <c r="E1316" i="102"/>
  <c r="E1317" i="102"/>
  <c r="E1318" i="102"/>
  <c r="F811" i="102"/>
  <c r="G811" i="102" s="1"/>
  <c r="F849" i="102"/>
  <c r="G849" i="102" s="1"/>
  <c r="F738" i="102"/>
  <c r="G738" i="102" s="1"/>
  <c r="F776" i="102"/>
  <c r="G776" i="102" s="1"/>
  <c r="F665" i="102"/>
  <c r="G665" i="102" s="1"/>
  <c r="F703" i="102"/>
  <c r="G703" i="102" s="1"/>
  <c r="F592" i="102"/>
  <c r="G592" i="102" s="1"/>
  <c r="F630" i="102"/>
  <c r="G630" i="102" s="1"/>
  <c r="F519" i="102"/>
  <c r="G519" i="102" s="1"/>
  <c r="F557" i="102"/>
  <c r="G557" i="102" s="1"/>
  <c r="F446" i="102"/>
  <c r="G446" i="102" s="1"/>
  <c r="F484" i="102"/>
  <c r="G484" i="102" s="1"/>
  <c r="F373" i="102"/>
  <c r="G373" i="102" s="1"/>
  <c r="F411" i="102"/>
  <c r="G411" i="102" s="1"/>
  <c r="F300" i="102"/>
  <c r="G300" i="102" s="1"/>
  <c r="F338" i="102"/>
  <c r="G338" i="102" s="1"/>
  <c r="D245" i="102"/>
  <c r="E267" i="102"/>
  <c r="F227" i="102"/>
  <c r="G227" i="102" s="1"/>
  <c r="F265" i="102"/>
  <c r="G265" i="102" s="1"/>
  <c r="F153" i="102"/>
  <c r="G153" i="102" s="1"/>
  <c r="F191" i="102"/>
  <c r="G191" i="102" s="1"/>
  <c r="F79" i="102"/>
  <c r="G79" i="102" s="1"/>
  <c r="F117" i="102"/>
  <c r="G117" i="102" s="1"/>
  <c r="F1299" i="101"/>
  <c r="G1299" i="101" s="1"/>
  <c r="F1300" i="101"/>
  <c r="G1300" i="101" s="1"/>
  <c r="F856" i="99"/>
  <c r="G856" i="99" s="1"/>
  <c r="F710" i="99"/>
  <c r="G710" i="99" s="1"/>
  <c r="F721" i="99"/>
  <c r="G721" i="99" s="1"/>
  <c r="F722" i="99"/>
  <c r="G722" i="99" s="1"/>
  <c r="F723" i="99"/>
  <c r="G723" i="99" s="1"/>
  <c r="F725" i="99"/>
  <c r="G725" i="99" s="1"/>
  <c r="F730" i="99"/>
  <c r="G730" i="99" s="1"/>
  <c r="F731" i="99"/>
  <c r="G731" i="99" s="1"/>
  <c r="F732" i="99"/>
  <c r="G732" i="99" s="1"/>
  <c r="F49" i="99"/>
  <c r="G49" i="99" s="1"/>
  <c r="F60" i="99"/>
  <c r="G60" i="99" s="1"/>
  <c r="F61" i="99"/>
  <c r="G61" i="99" s="1"/>
  <c r="F62" i="99"/>
  <c r="G62" i="99" s="1"/>
  <c r="F64" i="99"/>
  <c r="G64" i="99" s="1"/>
  <c r="F69" i="99"/>
  <c r="G69" i="99" s="1"/>
  <c r="F70" i="99"/>
  <c r="G70" i="99" s="1"/>
  <c r="F71" i="99"/>
  <c r="G71" i="99" s="1"/>
  <c r="F72" i="99"/>
  <c r="G72" i="99" s="1"/>
  <c r="E322" i="102"/>
  <c r="E319" i="102" s="1"/>
  <c r="E325" i="102" s="1"/>
  <c r="D322" i="102"/>
  <c r="E303" i="102"/>
  <c r="E1253" i="102" s="1"/>
  <c r="D303" i="102"/>
  <c r="D1253" i="102" s="1"/>
  <c r="E1245" i="97"/>
  <c r="D1245" i="97"/>
  <c r="E1244" i="97"/>
  <c r="D1244" i="97"/>
  <c r="E1243" i="97"/>
  <c r="D1243" i="97"/>
  <c r="E1242" i="97"/>
  <c r="D1242" i="97"/>
  <c r="E1237" i="97"/>
  <c r="D1237" i="97"/>
  <c r="E1235" i="97"/>
  <c r="D1235" i="97"/>
  <c r="E1234" i="97"/>
  <c r="D1234" i="97"/>
  <c r="E1233" i="97"/>
  <c r="D1233" i="97"/>
  <c r="F1227" i="97"/>
  <c r="G1227" i="97" s="1"/>
  <c r="F1226" i="97"/>
  <c r="G1226" i="97" s="1"/>
  <c r="E1222" i="97"/>
  <c r="D1222" i="97"/>
  <c r="E1207" i="97"/>
  <c r="D1207" i="97"/>
  <c r="E1205" i="97"/>
  <c r="D1205" i="97"/>
  <c r="E1191" i="97"/>
  <c r="D1191" i="97"/>
  <c r="F1184" i="97"/>
  <c r="G1184" i="97" s="1"/>
  <c r="F1183" i="97"/>
  <c r="G1183" i="97" s="1"/>
  <c r="F1182" i="97"/>
  <c r="G1182" i="97" s="1"/>
  <c r="F1180" i="97"/>
  <c r="E1171" i="97"/>
  <c r="D1171" i="97"/>
  <c r="E1170" i="97"/>
  <c r="D1170" i="97"/>
  <c r="E1169" i="97"/>
  <c r="D1169" i="97"/>
  <c r="E1168" i="97"/>
  <c r="D1168" i="97"/>
  <c r="E1163" i="97"/>
  <c r="D1163" i="97"/>
  <c r="E1161" i="97"/>
  <c r="D1161" i="97"/>
  <c r="E1160" i="97"/>
  <c r="D1160" i="97"/>
  <c r="E1159" i="97"/>
  <c r="D1159" i="97"/>
  <c r="F1153" i="97"/>
  <c r="G1153" i="97" s="1"/>
  <c r="F1152" i="97"/>
  <c r="G1152" i="97" s="1"/>
  <c r="E1148" i="97"/>
  <c r="D1148" i="97"/>
  <c r="E1133" i="97"/>
  <c r="D1133" i="97"/>
  <c r="E1131" i="97"/>
  <c r="D1131" i="97"/>
  <c r="E1117" i="97"/>
  <c r="D1117" i="97"/>
  <c r="F1110" i="97"/>
  <c r="G1110" i="97" s="1"/>
  <c r="F1109" i="97"/>
  <c r="G1109" i="97" s="1"/>
  <c r="F1108" i="97"/>
  <c r="G1108" i="97" s="1"/>
  <c r="F1106" i="97"/>
  <c r="E1098" i="97"/>
  <c r="D1098" i="97"/>
  <c r="E1097" i="97"/>
  <c r="D1097" i="97"/>
  <c r="E1096" i="97"/>
  <c r="D1096" i="97"/>
  <c r="E1095" i="97"/>
  <c r="D1095" i="97"/>
  <c r="E1090" i="97"/>
  <c r="D1090" i="97"/>
  <c r="E1088" i="97"/>
  <c r="D1088" i="97"/>
  <c r="E1087" i="97"/>
  <c r="D1087" i="97"/>
  <c r="E1086" i="97"/>
  <c r="D1086" i="97"/>
  <c r="F1080" i="97"/>
  <c r="G1080" i="97" s="1"/>
  <c r="F1079" i="97"/>
  <c r="G1079" i="97" s="1"/>
  <c r="E1075" i="97"/>
  <c r="D1075" i="97"/>
  <c r="E1060" i="97"/>
  <c r="D1060" i="97"/>
  <c r="E1058" i="97"/>
  <c r="D1058" i="97"/>
  <c r="E1044" i="97"/>
  <c r="D1044" i="97"/>
  <c r="F1037" i="97"/>
  <c r="G1037" i="97" s="1"/>
  <c r="F1036" i="97"/>
  <c r="G1036" i="97" s="1"/>
  <c r="F1035" i="97"/>
  <c r="G1035" i="97" s="1"/>
  <c r="F1033" i="97"/>
  <c r="E1025" i="97"/>
  <c r="D1025" i="97"/>
  <c r="E1024" i="97"/>
  <c r="D1024" i="97"/>
  <c r="E1023" i="97"/>
  <c r="D1023" i="97"/>
  <c r="E1022" i="97"/>
  <c r="D1022" i="97"/>
  <c r="E1017" i="97"/>
  <c r="D1017" i="97"/>
  <c r="E1015" i="97"/>
  <c r="D1015" i="97"/>
  <c r="E1014" i="97"/>
  <c r="D1014" i="97"/>
  <c r="E1013" i="97"/>
  <c r="D1013" i="97"/>
  <c r="F1007" i="97"/>
  <c r="G1007" i="97" s="1"/>
  <c r="F1006" i="97"/>
  <c r="G1006" i="97" s="1"/>
  <c r="E1002" i="97"/>
  <c r="D1002" i="97"/>
  <c r="E987" i="97"/>
  <c r="D987" i="97"/>
  <c r="E985" i="97"/>
  <c r="D985" i="97"/>
  <c r="E971" i="97"/>
  <c r="D971" i="97"/>
  <c r="F964" i="97"/>
  <c r="G964" i="97" s="1"/>
  <c r="F963" i="97"/>
  <c r="G963" i="97" s="1"/>
  <c r="F962" i="97"/>
  <c r="G962" i="97" s="1"/>
  <c r="F960" i="97"/>
  <c r="E952" i="97"/>
  <c r="D952" i="97"/>
  <c r="E951" i="97"/>
  <c r="D951" i="97"/>
  <c r="E950" i="97"/>
  <c r="D950" i="97"/>
  <c r="E949" i="97"/>
  <c r="D949" i="97"/>
  <c r="E944" i="97"/>
  <c r="D944" i="97"/>
  <c r="E942" i="97"/>
  <c r="D942" i="97"/>
  <c r="E941" i="97"/>
  <c r="D941" i="97"/>
  <c r="E940" i="97"/>
  <c r="D940" i="97"/>
  <c r="F934" i="97"/>
  <c r="G934" i="97" s="1"/>
  <c r="F933" i="97"/>
  <c r="G933" i="97" s="1"/>
  <c r="E929" i="97"/>
  <c r="D929" i="97"/>
  <c r="E914" i="97"/>
  <c r="D914" i="97"/>
  <c r="E912" i="97"/>
  <c r="D912" i="97"/>
  <c r="E898" i="97"/>
  <c r="D898" i="97"/>
  <c r="F891" i="97"/>
  <c r="G891" i="97" s="1"/>
  <c r="F890" i="97"/>
  <c r="G890" i="97" s="1"/>
  <c r="F889" i="97"/>
  <c r="G889" i="97" s="1"/>
  <c r="F887" i="97"/>
  <c r="E879" i="97"/>
  <c r="D879" i="97"/>
  <c r="E878" i="97"/>
  <c r="D878" i="97"/>
  <c r="E877" i="97"/>
  <c r="D877" i="97"/>
  <c r="E876" i="97"/>
  <c r="D876" i="97"/>
  <c r="E871" i="97"/>
  <c r="D871" i="97"/>
  <c r="E869" i="97"/>
  <c r="D869" i="97"/>
  <c r="E868" i="97"/>
  <c r="D868" i="97"/>
  <c r="E867" i="97"/>
  <c r="D867" i="97"/>
  <c r="F861" i="97"/>
  <c r="G861" i="97" s="1"/>
  <c r="F860" i="97"/>
  <c r="G860" i="97" s="1"/>
  <c r="E856" i="97"/>
  <c r="D856" i="97"/>
  <c r="E841" i="97"/>
  <c r="D841" i="97"/>
  <c r="E839" i="97"/>
  <c r="D839" i="97"/>
  <c r="E825" i="97"/>
  <c r="D825" i="97"/>
  <c r="F818" i="97"/>
  <c r="G818" i="97" s="1"/>
  <c r="F817" i="97"/>
  <c r="G817" i="97" s="1"/>
  <c r="F816" i="97"/>
  <c r="G816" i="97" s="1"/>
  <c r="F814" i="97"/>
  <c r="E806" i="97"/>
  <c r="D806" i="97"/>
  <c r="E805" i="97"/>
  <c r="D805" i="97"/>
  <c r="E804" i="97"/>
  <c r="D804" i="97"/>
  <c r="E803" i="97"/>
  <c r="D803" i="97"/>
  <c r="E798" i="97"/>
  <c r="D798" i="97"/>
  <c r="E796" i="97"/>
  <c r="D796" i="97"/>
  <c r="E795" i="97"/>
  <c r="D795" i="97"/>
  <c r="E794" i="97"/>
  <c r="D794" i="97"/>
  <c r="F788" i="97"/>
  <c r="G788" i="97" s="1"/>
  <c r="F787" i="97"/>
  <c r="G787" i="97" s="1"/>
  <c r="E783" i="97"/>
  <c r="D783" i="97"/>
  <c r="E768" i="97"/>
  <c r="D768" i="97"/>
  <c r="E766" i="97"/>
  <c r="D766" i="97"/>
  <c r="E752" i="97"/>
  <c r="D752" i="97"/>
  <c r="F745" i="97"/>
  <c r="G745" i="97" s="1"/>
  <c r="F744" i="97"/>
  <c r="G744" i="97" s="1"/>
  <c r="F743" i="97"/>
  <c r="G743" i="97" s="1"/>
  <c r="F741" i="97"/>
  <c r="E733" i="97"/>
  <c r="D733" i="97"/>
  <c r="E732" i="97"/>
  <c r="D732" i="97"/>
  <c r="E731" i="97"/>
  <c r="D731" i="97"/>
  <c r="E730" i="97"/>
  <c r="D730" i="97"/>
  <c r="E725" i="97"/>
  <c r="D725" i="97"/>
  <c r="E723" i="97"/>
  <c r="D723" i="97"/>
  <c r="E722" i="97"/>
  <c r="D722" i="97"/>
  <c r="E721" i="97"/>
  <c r="D721" i="97"/>
  <c r="F715" i="97"/>
  <c r="G715" i="97" s="1"/>
  <c r="F714" i="97"/>
  <c r="G714" i="97" s="1"/>
  <c r="E710" i="97"/>
  <c r="D710" i="97"/>
  <c r="E695" i="97"/>
  <c r="D695" i="97"/>
  <c r="E693" i="97"/>
  <c r="D693" i="97"/>
  <c r="E679" i="97"/>
  <c r="D679" i="97"/>
  <c r="F672" i="97"/>
  <c r="G672" i="97" s="1"/>
  <c r="F671" i="97"/>
  <c r="G671" i="97" s="1"/>
  <c r="F670" i="97"/>
  <c r="G670" i="97" s="1"/>
  <c r="F668" i="97"/>
  <c r="E660" i="97"/>
  <c r="D660" i="97"/>
  <c r="E659" i="97"/>
  <c r="D659" i="97"/>
  <c r="E658" i="97"/>
  <c r="D658" i="97"/>
  <c r="E657" i="97"/>
  <c r="D657" i="97"/>
  <c r="E652" i="97"/>
  <c r="D652" i="97"/>
  <c r="E650" i="97"/>
  <c r="D650" i="97"/>
  <c r="E649" i="97"/>
  <c r="D649" i="97"/>
  <c r="E648" i="97"/>
  <c r="D648" i="97"/>
  <c r="F642" i="97"/>
  <c r="G642" i="97" s="1"/>
  <c r="F641" i="97"/>
  <c r="G641" i="97" s="1"/>
  <c r="E637" i="97"/>
  <c r="D637" i="97"/>
  <c r="E622" i="97"/>
  <c r="D622" i="97"/>
  <c r="E620" i="97"/>
  <c r="D620" i="97"/>
  <c r="E606" i="97"/>
  <c r="D606" i="97"/>
  <c r="F599" i="97"/>
  <c r="G599" i="97" s="1"/>
  <c r="F598" i="97"/>
  <c r="G598" i="97" s="1"/>
  <c r="F597" i="97"/>
  <c r="G597" i="97" s="1"/>
  <c r="F595" i="97"/>
  <c r="E587" i="97"/>
  <c r="D587" i="97"/>
  <c r="E586" i="97"/>
  <c r="D586" i="97"/>
  <c r="E585" i="97"/>
  <c r="D585" i="97"/>
  <c r="E584" i="97"/>
  <c r="D584" i="97"/>
  <c r="E579" i="97"/>
  <c r="D579" i="97"/>
  <c r="E577" i="97"/>
  <c r="D577" i="97"/>
  <c r="E576" i="97"/>
  <c r="D576" i="97"/>
  <c r="E575" i="97"/>
  <c r="D575" i="97"/>
  <c r="F569" i="97"/>
  <c r="G569" i="97" s="1"/>
  <c r="F568" i="97"/>
  <c r="G568" i="97" s="1"/>
  <c r="E564" i="97"/>
  <c r="D564" i="97"/>
  <c r="E549" i="97"/>
  <c r="D549" i="97"/>
  <c r="E547" i="97"/>
  <c r="D547" i="97"/>
  <c r="E533" i="97"/>
  <c r="D533" i="97"/>
  <c r="F526" i="97"/>
  <c r="G526" i="97" s="1"/>
  <c r="F525" i="97"/>
  <c r="G525" i="97" s="1"/>
  <c r="F524" i="97"/>
  <c r="G524" i="97" s="1"/>
  <c r="F522" i="97"/>
  <c r="E514" i="97"/>
  <c r="D514" i="97"/>
  <c r="E513" i="97"/>
  <c r="D513" i="97"/>
  <c r="E512" i="97"/>
  <c r="D512" i="97"/>
  <c r="E511" i="97"/>
  <c r="D511" i="97"/>
  <c r="E506" i="97"/>
  <c r="D506" i="97"/>
  <c r="E504" i="97"/>
  <c r="D504" i="97"/>
  <c r="E503" i="97"/>
  <c r="D503" i="97"/>
  <c r="E502" i="97"/>
  <c r="D502" i="97"/>
  <c r="F496" i="97"/>
  <c r="G496" i="97" s="1"/>
  <c r="F495" i="97"/>
  <c r="G495" i="97" s="1"/>
  <c r="E491" i="97"/>
  <c r="D491" i="97"/>
  <c r="E476" i="97"/>
  <c r="D476" i="97"/>
  <c r="E474" i="97"/>
  <c r="D474" i="97"/>
  <c r="E460" i="97"/>
  <c r="D460" i="97"/>
  <c r="F453" i="97"/>
  <c r="G453" i="97" s="1"/>
  <c r="F452" i="97"/>
  <c r="G452" i="97" s="1"/>
  <c r="F451" i="97"/>
  <c r="G451" i="97" s="1"/>
  <c r="F449" i="97"/>
  <c r="E441" i="97"/>
  <c r="D441" i="97"/>
  <c r="E440" i="97"/>
  <c r="D440" i="97"/>
  <c r="E439" i="97"/>
  <c r="D439" i="97"/>
  <c r="E438" i="97"/>
  <c r="D438" i="97"/>
  <c r="E433" i="97"/>
  <c r="D433" i="97"/>
  <c r="E431" i="97"/>
  <c r="D431" i="97"/>
  <c r="E430" i="97"/>
  <c r="D430" i="97"/>
  <c r="E429" i="97"/>
  <c r="D429" i="97"/>
  <c r="F423" i="97"/>
  <c r="G423" i="97" s="1"/>
  <c r="F422" i="97"/>
  <c r="G422" i="97" s="1"/>
  <c r="E418" i="97"/>
  <c r="D418" i="97"/>
  <c r="E403" i="97"/>
  <c r="D403" i="97"/>
  <c r="E401" i="97"/>
  <c r="D401" i="97"/>
  <c r="E387" i="97"/>
  <c r="D387" i="97"/>
  <c r="F380" i="97"/>
  <c r="G380" i="97" s="1"/>
  <c r="F379" i="97"/>
  <c r="G379" i="97" s="1"/>
  <c r="F378" i="97"/>
  <c r="G378" i="97" s="1"/>
  <c r="F376" i="97"/>
  <c r="E368" i="97"/>
  <c r="D368" i="97"/>
  <c r="E367" i="97"/>
  <c r="D367" i="97"/>
  <c r="E366" i="97"/>
  <c r="D366" i="97"/>
  <c r="E365" i="97"/>
  <c r="D365" i="97"/>
  <c r="E360" i="97"/>
  <c r="D360" i="97"/>
  <c r="E358" i="97"/>
  <c r="D358" i="97"/>
  <c r="E357" i="97"/>
  <c r="D357" i="97"/>
  <c r="E356" i="97"/>
  <c r="D356" i="97"/>
  <c r="F350" i="97"/>
  <c r="G350" i="97" s="1"/>
  <c r="F349" i="97"/>
  <c r="G349" i="97" s="1"/>
  <c r="E345" i="97"/>
  <c r="D345" i="97"/>
  <c r="E330" i="97"/>
  <c r="D330" i="97"/>
  <c r="E328" i="97"/>
  <c r="D328" i="97"/>
  <c r="E314" i="97"/>
  <c r="D314" i="97"/>
  <c r="F307" i="97"/>
  <c r="G307" i="97" s="1"/>
  <c r="F306" i="97"/>
  <c r="G306" i="97" s="1"/>
  <c r="F305" i="97"/>
  <c r="G305" i="97" s="1"/>
  <c r="F303" i="97"/>
  <c r="E295" i="97"/>
  <c r="D295" i="97"/>
  <c r="E294" i="97"/>
  <c r="D294" i="97"/>
  <c r="E293" i="97"/>
  <c r="D293" i="97"/>
  <c r="E292" i="97"/>
  <c r="D292" i="97"/>
  <c r="E287" i="97"/>
  <c r="D287" i="97"/>
  <c r="E285" i="97"/>
  <c r="D285" i="97"/>
  <c r="E284" i="97"/>
  <c r="D284" i="97"/>
  <c r="E283" i="97"/>
  <c r="D283" i="97"/>
  <c r="F277" i="97"/>
  <c r="G277" i="97" s="1"/>
  <c r="F276" i="97"/>
  <c r="G276" i="97" s="1"/>
  <c r="E272" i="97"/>
  <c r="D272" i="97"/>
  <c r="E257" i="97"/>
  <c r="D257" i="97"/>
  <c r="E255" i="97"/>
  <c r="D255" i="97"/>
  <c r="E241" i="97"/>
  <c r="D241" i="97"/>
  <c r="F234" i="97"/>
  <c r="G234" i="97" s="1"/>
  <c r="F233" i="97"/>
  <c r="G233" i="97" s="1"/>
  <c r="F232" i="97"/>
  <c r="G232" i="97" s="1"/>
  <c r="F230" i="97"/>
  <c r="E221" i="97"/>
  <c r="D221" i="97"/>
  <c r="E220" i="97"/>
  <c r="D220" i="97"/>
  <c r="E219" i="97"/>
  <c r="D219" i="97"/>
  <c r="E218" i="97"/>
  <c r="D218" i="97"/>
  <c r="E213" i="97"/>
  <c r="D213" i="97"/>
  <c r="E211" i="97"/>
  <c r="D211" i="97"/>
  <c r="E210" i="97"/>
  <c r="D210" i="97"/>
  <c r="E209" i="97"/>
  <c r="D209" i="97"/>
  <c r="F203" i="97"/>
  <c r="G203" i="97" s="1"/>
  <c r="F202" i="97"/>
  <c r="G202" i="97" s="1"/>
  <c r="E198" i="97"/>
  <c r="D198" i="97"/>
  <c r="E183" i="97"/>
  <c r="D183" i="97"/>
  <c r="E181" i="97"/>
  <c r="D181" i="97"/>
  <c r="E167" i="97"/>
  <c r="D167" i="97"/>
  <c r="F160" i="97"/>
  <c r="G160" i="97" s="1"/>
  <c r="F159" i="97"/>
  <c r="G159" i="97" s="1"/>
  <c r="F158" i="97"/>
  <c r="G158" i="97" s="1"/>
  <c r="F156" i="97"/>
  <c r="E147" i="97"/>
  <c r="D147" i="97"/>
  <c r="E146" i="97"/>
  <c r="D146" i="97"/>
  <c r="E145" i="97"/>
  <c r="D145" i="97"/>
  <c r="E144" i="97"/>
  <c r="D144" i="97"/>
  <c r="E139" i="97"/>
  <c r="D139" i="97"/>
  <c r="E137" i="97"/>
  <c r="D137" i="97"/>
  <c r="E136" i="97"/>
  <c r="D136" i="97"/>
  <c r="E135" i="97"/>
  <c r="D135" i="97"/>
  <c r="F129" i="97"/>
  <c r="G129" i="97" s="1"/>
  <c r="F128" i="97"/>
  <c r="G128" i="97" s="1"/>
  <c r="E124" i="97"/>
  <c r="D124" i="97"/>
  <c r="E109" i="97"/>
  <c r="D109" i="97"/>
  <c r="E107" i="97"/>
  <c r="D107" i="97"/>
  <c r="E93" i="97"/>
  <c r="D93" i="97"/>
  <c r="F86" i="97"/>
  <c r="G86" i="97" s="1"/>
  <c r="F85" i="97"/>
  <c r="G85" i="97" s="1"/>
  <c r="F84" i="97"/>
  <c r="G84" i="97" s="1"/>
  <c r="F82" i="97"/>
  <c r="E72" i="97"/>
  <c r="D72" i="97"/>
  <c r="E71" i="97"/>
  <c r="D71" i="97"/>
  <c r="E70" i="97"/>
  <c r="D70" i="97"/>
  <c r="E69" i="97"/>
  <c r="D69" i="97"/>
  <c r="E64" i="97"/>
  <c r="D64" i="97"/>
  <c r="E62" i="97"/>
  <c r="D62" i="97"/>
  <c r="E61" i="97"/>
  <c r="D61" i="97"/>
  <c r="E60" i="97"/>
  <c r="D60" i="97"/>
  <c r="E49" i="97"/>
  <c r="D49" i="97"/>
  <c r="E34" i="97"/>
  <c r="D34" i="97"/>
  <c r="E32" i="97"/>
  <c r="D32" i="97"/>
  <c r="E18" i="97"/>
  <c r="D18" i="97"/>
  <c r="F7" i="97"/>
  <c r="E1300" i="97"/>
  <c r="D1300" i="97"/>
  <c r="E1299" i="97"/>
  <c r="D1299" i="97"/>
  <c r="F54" i="97"/>
  <c r="G54" i="97" s="1"/>
  <c r="F53" i="97"/>
  <c r="G53" i="97" s="1"/>
  <c r="E1318" i="92"/>
  <c r="D1318" i="92"/>
  <c r="E1317" i="92"/>
  <c r="D1317" i="92"/>
  <c r="E1316" i="92"/>
  <c r="D1316" i="92"/>
  <c r="E1315" i="92"/>
  <c r="D1315" i="92"/>
  <c r="E1310" i="92"/>
  <c r="D1310" i="92"/>
  <c r="E1308" i="92"/>
  <c r="D1308" i="92"/>
  <c r="E1306" i="92"/>
  <c r="D1306" i="92"/>
  <c r="E1295" i="92"/>
  <c r="D1295" i="92"/>
  <c r="E1300" i="92"/>
  <c r="D1300" i="92"/>
  <c r="E1299" i="92"/>
  <c r="D1299" i="92"/>
  <c r="E1245" i="95"/>
  <c r="D1245" i="95"/>
  <c r="E1244" i="95"/>
  <c r="D1244" i="95"/>
  <c r="E1243" i="95"/>
  <c r="D1243" i="95"/>
  <c r="E1242" i="95"/>
  <c r="D1242" i="95"/>
  <c r="E1237" i="95"/>
  <c r="D1237" i="95"/>
  <c r="E1235" i="95"/>
  <c r="D1235" i="95"/>
  <c r="E1234" i="95"/>
  <c r="D1234" i="95"/>
  <c r="E1233" i="95"/>
  <c r="D1233" i="95"/>
  <c r="F1227" i="95"/>
  <c r="G1227" i="95" s="1"/>
  <c r="F1226" i="95"/>
  <c r="G1226" i="95" s="1"/>
  <c r="E1222" i="95"/>
  <c r="D1222" i="95"/>
  <c r="E1171" i="95"/>
  <c r="D1171" i="95"/>
  <c r="E1170" i="95"/>
  <c r="D1170" i="95"/>
  <c r="E1169" i="95"/>
  <c r="D1169" i="95"/>
  <c r="E1168" i="95"/>
  <c r="D1168" i="95"/>
  <c r="E1163" i="95"/>
  <c r="D1163" i="95"/>
  <c r="E1161" i="95"/>
  <c r="D1161" i="95"/>
  <c r="E1160" i="95"/>
  <c r="D1160" i="95"/>
  <c r="E1159" i="95"/>
  <c r="D1159" i="95"/>
  <c r="F1153" i="95"/>
  <c r="G1153" i="95" s="1"/>
  <c r="F1152" i="95"/>
  <c r="G1152" i="95" s="1"/>
  <c r="E1148" i="95"/>
  <c r="D1148" i="95"/>
  <c r="E1098" i="95"/>
  <c r="D1098" i="95"/>
  <c r="E1097" i="95"/>
  <c r="D1097" i="95"/>
  <c r="E1096" i="95"/>
  <c r="D1096" i="95"/>
  <c r="E1095" i="95"/>
  <c r="D1095" i="95"/>
  <c r="E1090" i="95"/>
  <c r="D1090" i="95"/>
  <c r="E1088" i="95"/>
  <c r="D1088" i="95"/>
  <c r="E1087" i="95"/>
  <c r="D1087" i="95"/>
  <c r="E1086" i="95"/>
  <c r="D1086" i="95"/>
  <c r="F1080" i="95"/>
  <c r="G1080" i="95" s="1"/>
  <c r="F1079" i="95"/>
  <c r="G1079" i="95" s="1"/>
  <c r="E1075" i="95"/>
  <c r="D1075" i="95"/>
  <c r="E1025" i="95"/>
  <c r="D1025" i="95"/>
  <c r="E1024" i="95"/>
  <c r="D1024" i="95"/>
  <c r="E1023" i="95"/>
  <c r="D1023" i="95"/>
  <c r="E1022" i="95"/>
  <c r="D1022" i="95"/>
  <c r="E1017" i="95"/>
  <c r="D1017" i="95"/>
  <c r="E1015" i="95"/>
  <c r="D1015" i="95"/>
  <c r="E1014" i="95"/>
  <c r="D1014" i="95"/>
  <c r="E1013" i="95"/>
  <c r="D1013" i="95"/>
  <c r="F1007" i="95"/>
  <c r="G1007" i="95" s="1"/>
  <c r="F1006" i="95"/>
  <c r="G1006" i="95" s="1"/>
  <c r="E1002" i="95"/>
  <c r="D1002" i="95"/>
  <c r="E952" i="95"/>
  <c r="D952" i="95"/>
  <c r="E951" i="95"/>
  <c r="D951" i="95"/>
  <c r="E950" i="95"/>
  <c r="D950" i="95"/>
  <c r="E949" i="95"/>
  <c r="D949" i="95"/>
  <c r="E944" i="95"/>
  <c r="D944" i="95"/>
  <c r="E942" i="95"/>
  <c r="D942" i="95"/>
  <c r="E941" i="95"/>
  <c r="D941" i="95"/>
  <c r="E940" i="95"/>
  <c r="D940" i="95"/>
  <c r="F934" i="95"/>
  <c r="G934" i="95" s="1"/>
  <c r="F933" i="95"/>
  <c r="G933" i="95" s="1"/>
  <c r="E929" i="95"/>
  <c r="D929" i="95"/>
  <c r="E879" i="95"/>
  <c r="D879" i="95"/>
  <c r="E878" i="95"/>
  <c r="D878" i="95"/>
  <c r="E877" i="95"/>
  <c r="D877" i="95"/>
  <c r="E876" i="95"/>
  <c r="D876" i="95"/>
  <c r="E871" i="95"/>
  <c r="D871" i="95"/>
  <c r="E869" i="95"/>
  <c r="D869" i="95"/>
  <c r="E868" i="95"/>
  <c r="D868" i="95"/>
  <c r="E867" i="95"/>
  <c r="D867" i="95"/>
  <c r="F861" i="95"/>
  <c r="G861" i="95" s="1"/>
  <c r="F860" i="95"/>
  <c r="G860" i="95" s="1"/>
  <c r="E856" i="95"/>
  <c r="D856" i="95"/>
  <c r="E806" i="95"/>
  <c r="D806" i="95"/>
  <c r="E805" i="95"/>
  <c r="D805" i="95"/>
  <c r="E804" i="95"/>
  <c r="D804" i="95"/>
  <c r="E803" i="95"/>
  <c r="D803" i="95"/>
  <c r="E798" i="95"/>
  <c r="D798" i="95"/>
  <c r="E796" i="95"/>
  <c r="D796" i="95"/>
  <c r="E795" i="95"/>
  <c r="D795" i="95"/>
  <c r="E794" i="95"/>
  <c r="D794" i="95"/>
  <c r="F788" i="95"/>
  <c r="G788" i="95" s="1"/>
  <c r="F787" i="95"/>
  <c r="G787" i="95" s="1"/>
  <c r="E783" i="95"/>
  <c r="D783" i="95"/>
  <c r="E733" i="95"/>
  <c r="D733" i="95"/>
  <c r="E732" i="95"/>
  <c r="D732" i="95"/>
  <c r="E731" i="95"/>
  <c r="D731" i="95"/>
  <c r="E730" i="95"/>
  <c r="D730" i="95"/>
  <c r="E725" i="95"/>
  <c r="D725" i="95"/>
  <c r="E723" i="95"/>
  <c r="D723" i="95"/>
  <c r="E722" i="95"/>
  <c r="D722" i="95"/>
  <c r="E721" i="95"/>
  <c r="D721" i="95"/>
  <c r="F715" i="95"/>
  <c r="G715" i="95" s="1"/>
  <c r="F714" i="95"/>
  <c r="G714" i="95" s="1"/>
  <c r="E710" i="95"/>
  <c r="D710" i="95"/>
  <c r="E660" i="95"/>
  <c r="D660" i="95"/>
  <c r="E659" i="95"/>
  <c r="D659" i="95"/>
  <c r="E658" i="95"/>
  <c r="D658" i="95"/>
  <c r="E657" i="95"/>
  <c r="D657" i="95"/>
  <c r="E652" i="95"/>
  <c r="D652" i="95"/>
  <c r="E650" i="95"/>
  <c r="D650" i="95"/>
  <c r="E649" i="95"/>
  <c r="D649" i="95"/>
  <c r="E648" i="95"/>
  <c r="D648" i="95"/>
  <c r="F642" i="95"/>
  <c r="G642" i="95" s="1"/>
  <c r="G641" i="95"/>
  <c r="F641" i="95"/>
  <c r="E637" i="95"/>
  <c r="D637" i="95"/>
  <c r="E587" i="95"/>
  <c r="D587" i="95"/>
  <c r="E586" i="95"/>
  <c r="D586" i="95"/>
  <c r="E585" i="95"/>
  <c r="D585" i="95"/>
  <c r="E584" i="95"/>
  <c r="D584" i="95"/>
  <c r="E579" i="95"/>
  <c r="D579" i="95"/>
  <c r="E577" i="95"/>
  <c r="D577" i="95"/>
  <c r="E576" i="95"/>
  <c r="D576" i="95"/>
  <c r="E575" i="95"/>
  <c r="D575" i="95"/>
  <c r="F569" i="95"/>
  <c r="G569" i="95" s="1"/>
  <c r="F568" i="95"/>
  <c r="G568" i="95" s="1"/>
  <c r="E564" i="95"/>
  <c r="D564" i="95"/>
  <c r="E514" i="95"/>
  <c r="D514" i="95"/>
  <c r="E513" i="95"/>
  <c r="D513" i="95"/>
  <c r="E512" i="95"/>
  <c r="D512" i="95"/>
  <c r="E511" i="95"/>
  <c r="D511" i="95"/>
  <c r="E506" i="95"/>
  <c r="D506" i="95"/>
  <c r="E504" i="95"/>
  <c r="D504" i="95"/>
  <c r="E503" i="95"/>
  <c r="D503" i="95"/>
  <c r="E502" i="95"/>
  <c r="D502" i="95"/>
  <c r="F496" i="95"/>
  <c r="G496" i="95" s="1"/>
  <c r="F495" i="95"/>
  <c r="G495" i="95" s="1"/>
  <c r="E491" i="95"/>
  <c r="D491" i="95"/>
  <c r="E441" i="95"/>
  <c r="D441" i="95"/>
  <c r="E440" i="95"/>
  <c r="D440" i="95"/>
  <c r="E439" i="95"/>
  <c r="D439" i="95"/>
  <c r="E438" i="95"/>
  <c r="D438" i="95"/>
  <c r="E433" i="95"/>
  <c r="D433" i="95"/>
  <c r="E431" i="95"/>
  <c r="D431" i="95"/>
  <c r="E430" i="95"/>
  <c r="D430" i="95"/>
  <c r="E429" i="95"/>
  <c r="D429" i="95"/>
  <c r="F423" i="95"/>
  <c r="G423" i="95" s="1"/>
  <c r="F422" i="95"/>
  <c r="G422" i="95" s="1"/>
  <c r="E418" i="95"/>
  <c r="D418" i="95"/>
  <c r="E368" i="95"/>
  <c r="D368" i="95"/>
  <c r="E367" i="95"/>
  <c r="D367" i="95"/>
  <c r="E366" i="95"/>
  <c r="D366" i="95"/>
  <c r="E365" i="95"/>
  <c r="D365" i="95"/>
  <c r="E360" i="95"/>
  <c r="D360" i="95"/>
  <c r="E358" i="95"/>
  <c r="D358" i="95"/>
  <c r="E357" i="95"/>
  <c r="D357" i="95"/>
  <c r="E356" i="95"/>
  <c r="D356" i="95"/>
  <c r="F350" i="95"/>
  <c r="G350" i="95" s="1"/>
  <c r="F349" i="95"/>
  <c r="G349" i="95" s="1"/>
  <c r="E345" i="95"/>
  <c r="D345" i="95"/>
  <c r="E295" i="95"/>
  <c r="D295" i="95"/>
  <c r="E294" i="95"/>
  <c r="D294" i="95"/>
  <c r="E293" i="95"/>
  <c r="D293" i="95"/>
  <c r="E292" i="95"/>
  <c r="D292" i="95"/>
  <c r="E287" i="95"/>
  <c r="D287" i="95"/>
  <c r="E285" i="95"/>
  <c r="D285" i="95"/>
  <c r="E284" i="95"/>
  <c r="D284" i="95"/>
  <c r="E283" i="95"/>
  <c r="D283" i="95"/>
  <c r="F277" i="95"/>
  <c r="G277" i="95" s="1"/>
  <c r="F276" i="95"/>
  <c r="G276" i="95" s="1"/>
  <c r="E272" i="95"/>
  <c r="D272" i="95"/>
  <c r="E221" i="95"/>
  <c r="D221" i="95"/>
  <c r="E220" i="95"/>
  <c r="D220" i="95"/>
  <c r="E219" i="95"/>
  <c r="D219" i="95"/>
  <c r="E218" i="95"/>
  <c r="D218" i="95"/>
  <c r="E213" i="95"/>
  <c r="D213" i="95"/>
  <c r="E211" i="95"/>
  <c r="D211" i="95"/>
  <c r="E210" i="95"/>
  <c r="D210" i="95"/>
  <c r="E209" i="95"/>
  <c r="D209" i="95"/>
  <c r="F203" i="95"/>
  <c r="G203" i="95" s="1"/>
  <c r="F202" i="95"/>
  <c r="G202" i="95" s="1"/>
  <c r="E198" i="95"/>
  <c r="D198" i="95"/>
  <c r="E147" i="95"/>
  <c r="D147" i="95"/>
  <c r="E146" i="95"/>
  <c r="D146" i="95"/>
  <c r="E145" i="95"/>
  <c r="D145" i="95"/>
  <c r="E144" i="95"/>
  <c r="D144" i="95"/>
  <c r="E139" i="95"/>
  <c r="D139" i="95"/>
  <c r="E137" i="95"/>
  <c r="D137" i="95"/>
  <c r="E136" i="95"/>
  <c r="D136" i="95"/>
  <c r="E135" i="95"/>
  <c r="D135" i="95"/>
  <c r="F129" i="95"/>
  <c r="G129" i="95" s="1"/>
  <c r="F128" i="95"/>
  <c r="G128" i="95" s="1"/>
  <c r="E124" i="95"/>
  <c r="D124" i="95"/>
  <c r="E72" i="95"/>
  <c r="D72" i="95"/>
  <c r="E71" i="95"/>
  <c r="D71" i="95"/>
  <c r="E70" i="95"/>
  <c r="D70" i="95"/>
  <c r="E64" i="95"/>
  <c r="D64" i="95"/>
  <c r="E62" i="95"/>
  <c r="D62" i="95"/>
  <c r="E61" i="95"/>
  <c r="D61" i="95"/>
  <c r="E60" i="95"/>
  <c r="D60" i="95"/>
  <c r="E49" i="95"/>
  <c r="D49" i="95"/>
  <c r="E1300" i="95"/>
  <c r="D1300" i="95"/>
  <c r="E1299" i="95"/>
  <c r="D1299" i="95"/>
  <c r="F54" i="95"/>
  <c r="G54" i="95" s="1"/>
  <c r="F53" i="95"/>
  <c r="G53" i="95" s="1"/>
  <c r="E1300" i="94"/>
  <c r="D1300" i="94"/>
  <c r="E1299" i="94"/>
  <c r="D1299" i="94"/>
  <c r="F1299" i="94" s="1"/>
  <c r="G1299" i="94" s="1"/>
  <c r="E72" i="94"/>
  <c r="D72" i="94"/>
  <c r="E71" i="94"/>
  <c r="D71" i="94"/>
  <c r="E70" i="94"/>
  <c r="D70" i="94"/>
  <c r="E69" i="94"/>
  <c r="E1312" i="94" s="1"/>
  <c r="D69" i="94"/>
  <c r="E64" i="94"/>
  <c r="D64" i="94"/>
  <c r="E62" i="94"/>
  <c r="D62" i="94"/>
  <c r="E61" i="94"/>
  <c r="D61" i="94"/>
  <c r="E60" i="94"/>
  <c r="D60" i="94"/>
  <c r="E49" i="94"/>
  <c r="D49" i="94"/>
  <c r="E18" i="94"/>
  <c r="D18" i="94"/>
  <c r="F1267" i="94"/>
  <c r="G1267" i="94" s="1"/>
  <c r="F1266" i="94"/>
  <c r="G1266" i="94" s="1"/>
  <c r="F1265" i="94"/>
  <c r="G1265" i="94" s="1"/>
  <c r="F1263" i="94"/>
  <c r="G1263" i="94" s="1"/>
  <c r="F54" i="94"/>
  <c r="G54" i="94" s="1"/>
  <c r="F53" i="94"/>
  <c r="G53" i="94" s="1"/>
  <c r="E1245" i="93"/>
  <c r="D1245" i="93"/>
  <c r="E1244" i="93"/>
  <c r="D1244" i="93"/>
  <c r="E1243" i="93"/>
  <c r="D1243" i="93"/>
  <c r="E1242" i="93"/>
  <c r="D1242" i="93"/>
  <c r="E1237" i="93"/>
  <c r="D1237" i="93"/>
  <c r="E1235" i="93"/>
  <c r="D1235" i="93"/>
  <c r="E1234" i="93"/>
  <c r="D1234" i="93"/>
  <c r="E1233" i="93"/>
  <c r="D1233" i="93"/>
  <c r="F1227" i="93"/>
  <c r="G1227" i="93" s="1"/>
  <c r="F1226" i="93"/>
  <c r="G1226" i="93" s="1"/>
  <c r="E1222" i="93"/>
  <c r="D1222" i="93"/>
  <c r="E1181" i="93"/>
  <c r="E1181" i="94" s="1"/>
  <c r="D1181" i="93"/>
  <c r="D1181" i="94" s="1"/>
  <c r="E1171" i="93"/>
  <c r="D1171" i="93"/>
  <c r="E1170" i="93"/>
  <c r="D1170" i="93"/>
  <c r="E1169" i="93"/>
  <c r="D1169" i="93"/>
  <c r="E1168" i="93"/>
  <c r="D1168" i="93"/>
  <c r="E1163" i="93"/>
  <c r="D1163" i="93"/>
  <c r="E1161" i="93"/>
  <c r="D1161" i="93"/>
  <c r="E1160" i="93"/>
  <c r="D1160" i="93"/>
  <c r="E1159" i="93"/>
  <c r="D1159" i="93"/>
  <c r="F1153" i="93"/>
  <c r="G1153" i="93" s="1"/>
  <c r="F1152" i="93"/>
  <c r="G1152" i="93" s="1"/>
  <c r="E1148" i="93"/>
  <c r="D1148" i="93"/>
  <c r="E1107" i="93"/>
  <c r="E1107" i="94" s="1"/>
  <c r="D1107" i="93"/>
  <c r="D1107" i="94" s="1"/>
  <c r="E1098" i="93"/>
  <c r="D1098" i="93"/>
  <c r="E1097" i="93"/>
  <c r="D1097" i="93"/>
  <c r="E1096" i="93"/>
  <c r="D1096" i="93"/>
  <c r="E1095" i="93"/>
  <c r="D1095" i="93"/>
  <c r="E1090" i="93"/>
  <c r="D1090" i="93"/>
  <c r="E1088" i="93"/>
  <c r="D1088" i="93"/>
  <c r="E1087" i="93"/>
  <c r="D1087" i="93"/>
  <c r="E1086" i="93"/>
  <c r="D1086" i="93"/>
  <c r="F1080" i="93"/>
  <c r="G1080" i="93" s="1"/>
  <c r="F1079" i="93"/>
  <c r="G1079" i="93" s="1"/>
  <c r="E1075" i="93"/>
  <c r="D1075" i="93"/>
  <c r="E1034" i="93"/>
  <c r="E1034" i="94" s="1"/>
  <c r="D1034" i="93"/>
  <c r="D1034" i="94" s="1"/>
  <c r="E1025" i="93"/>
  <c r="D1025" i="93"/>
  <c r="E1024" i="93"/>
  <c r="D1024" i="93"/>
  <c r="E1023" i="93"/>
  <c r="D1023" i="93"/>
  <c r="E1022" i="93"/>
  <c r="D1022" i="93"/>
  <c r="E1017" i="93"/>
  <c r="D1017" i="93"/>
  <c r="E1015" i="93"/>
  <c r="D1015" i="93"/>
  <c r="F1007" i="93"/>
  <c r="G1007" i="93" s="1"/>
  <c r="F1006" i="93"/>
  <c r="G1006" i="93" s="1"/>
  <c r="E1002" i="93"/>
  <c r="D1002" i="93"/>
  <c r="E961" i="93"/>
  <c r="E961" i="94" s="1"/>
  <c r="D961" i="93"/>
  <c r="D961" i="94" s="1"/>
  <c r="E952" i="93"/>
  <c r="D952" i="93"/>
  <c r="E951" i="93"/>
  <c r="D951" i="93"/>
  <c r="E950" i="93"/>
  <c r="D950" i="93"/>
  <c r="E949" i="93"/>
  <c r="D949" i="93"/>
  <c r="E944" i="93"/>
  <c r="D944" i="93"/>
  <c r="E942" i="93"/>
  <c r="D942" i="93"/>
  <c r="E941" i="93"/>
  <c r="D941" i="93"/>
  <c r="E940" i="93"/>
  <c r="D940" i="93"/>
  <c r="F934" i="93"/>
  <c r="G934" i="93" s="1"/>
  <c r="F933" i="93"/>
  <c r="G933" i="93" s="1"/>
  <c r="E929" i="93"/>
  <c r="D929" i="93"/>
  <c r="E888" i="93"/>
  <c r="E888" i="94" s="1"/>
  <c r="D888" i="93"/>
  <c r="D888" i="94" s="1"/>
  <c r="E879" i="93"/>
  <c r="D879" i="93"/>
  <c r="E878" i="93"/>
  <c r="D878" i="93"/>
  <c r="E877" i="93"/>
  <c r="D877" i="93"/>
  <c r="E876" i="93"/>
  <c r="D876" i="93"/>
  <c r="E871" i="93"/>
  <c r="D871" i="93"/>
  <c r="E869" i="93"/>
  <c r="D869" i="93"/>
  <c r="E868" i="93"/>
  <c r="D868" i="93"/>
  <c r="E867" i="93"/>
  <c r="D867" i="93"/>
  <c r="F861" i="93"/>
  <c r="G861" i="93" s="1"/>
  <c r="F860" i="93"/>
  <c r="G860" i="93" s="1"/>
  <c r="E856" i="93"/>
  <c r="D856" i="93"/>
  <c r="E815" i="93"/>
  <c r="E815" i="94" s="1"/>
  <c r="D815" i="93"/>
  <c r="D815" i="94" s="1"/>
  <c r="E806" i="93"/>
  <c r="D806" i="93"/>
  <c r="E805" i="93"/>
  <c r="D805" i="93"/>
  <c r="E804" i="93"/>
  <c r="D804" i="93"/>
  <c r="E803" i="93"/>
  <c r="D803" i="93"/>
  <c r="E798" i="93"/>
  <c r="D798" i="93"/>
  <c r="E796" i="93"/>
  <c r="D796" i="93"/>
  <c r="E795" i="93"/>
  <c r="D795" i="93"/>
  <c r="E794" i="93"/>
  <c r="D794" i="93"/>
  <c r="F788" i="93"/>
  <c r="G788" i="93" s="1"/>
  <c r="F787" i="93"/>
  <c r="G787" i="93" s="1"/>
  <c r="E783" i="93"/>
  <c r="D783" i="93"/>
  <c r="E742" i="93"/>
  <c r="E742" i="94" s="1"/>
  <c r="D742" i="93"/>
  <c r="D742" i="94" s="1"/>
  <c r="E733" i="93"/>
  <c r="D733" i="93"/>
  <c r="E732" i="93"/>
  <c r="D732" i="93"/>
  <c r="E731" i="93"/>
  <c r="D731" i="93"/>
  <c r="E730" i="93"/>
  <c r="D730" i="93"/>
  <c r="E725" i="93"/>
  <c r="D725" i="93"/>
  <c r="E723" i="93"/>
  <c r="D723" i="93"/>
  <c r="E722" i="93"/>
  <c r="D722" i="93"/>
  <c r="E721" i="93"/>
  <c r="D721" i="93"/>
  <c r="F715" i="93"/>
  <c r="G715" i="93" s="1"/>
  <c r="F714" i="93"/>
  <c r="G714" i="93" s="1"/>
  <c r="E710" i="93"/>
  <c r="D710" i="93"/>
  <c r="E669" i="93"/>
  <c r="E669" i="94" s="1"/>
  <c r="D669" i="93"/>
  <c r="D669" i="94" s="1"/>
  <c r="E660" i="93"/>
  <c r="D660" i="93"/>
  <c r="E659" i="93"/>
  <c r="D659" i="93"/>
  <c r="E658" i="93"/>
  <c r="D658" i="93"/>
  <c r="E657" i="93"/>
  <c r="D657" i="93"/>
  <c r="E652" i="93"/>
  <c r="D652" i="93"/>
  <c r="E650" i="93"/>
  <c r="D650" i="93"/>
  <c r="E649" i="93"/>
  <c r="D649" i="93"/>
  <c r="E648" i="93"/>
  <c r="D648" i="93"/>
  <c r="F642" i="93"/>
  <c r="G642" i="93" s="1"/>
  <c r="F641" i="93"/>
  <c r="G641" i="93" s="1"/>
  <c r="E637" i="93"/>
  <c r="D637" i="93"/>
  <c r="E596" i="93"/>
  <c r="E596" i="94" s="1"/>
  <c r="D596" i="93"/>
  <c r="D596" i="94" s="1"/>
  <c r="E587" i="93"/>
  <c r="D587" i="93"/>
  <c r="E586" i="93"/>
  <c r="D586" i="93"/>
  <c r="E585" i="93"/>
  <c r="D585" i="93"/>
  <c r="E584" i="93"/>
  <c r="D584" i="93"/>
  <c r="E579" i="93"/>
  <c r="D579" i="93"/>
  <c r="E577" i="93"/>
  <c r="D577" i="93"/>
  <c r="E576" i="93"/>
  <c r="D576" i="93"/>
  <c r="E575" i="93"/>
  <c r="D575" i="93"/>
  <c r="F569" i="93"/>
  <c r="G569" i="93" s="1"/>
  <c r="F568" i="93"/>
  <c r="G568" i="93" s="1"/>
  <c r="E564" i="93"/>
  <c r="D564" i="93"/>
  <c r="E523" i="93"/>
  <c r="E523" i="94" s="1"/>
  <c r="D523" i="93"/>
  <c r="D523" i="94" s="1"/>
  <c r="E514" i="93"/>
  <c r="D514" i="93"/>
  <c r="E513" i="93"/>
  <c r="D513" i="93"/>
  <c r="E512" i="93"/>
  <c r="D512" i="93"/>
  <c r="E511" i="93"/>
  <c r="D511" i="93"/>
  <c r="E506" i="93"/>
  <c r="D506" i="93"/>
  <c r="E504" i="93"/>
  <c r="D504" i="93"/>
  <c r="E503" i="93"/>
  <c r="D503" i="93"/>
  <c r="E502" i="93"/>
  <c r="D502" i="93"/>
  <c r="F496" i="93"/>
  <c r="G496" i="93" s="1"/>
  <c r="F495" i="93"/>
  <c r="G495" i="93" s="1"/>
  <c r="E491" i="93"/>
  <c r="D491" i="93"/>
  <c r="E450" i="93"/>
  <c r="E450" i="94" s="1"/>
  <c r="D450" i="93"/>
  <c r="D450" i="94" s="1"/>
  <c r="E441" i="93"/>
  <c r="D441" i="93"/>
  <c r="E440" i="93"/>
  <c r="D440" i="93"/>
  <c r="E439" i="93"/>
  <c r="D439" i="93"/>
  <c r="E438" i="93"/>
  <c r="D438" i="93"/>
  <c r="E433" i="93"/>
  <c r="D433" i="93"/>
  <c r="E431" i="93"/>
  <c r="D431" i="93"/>
  <c r="E430" i="93"/>
  <c r="D430" i="93"/>
  <c r="E429" i="93"/>
  <c r="D429" i="93"/>
  <c r="F423" i="93"/>
  <c r="G423" i="93" s="1"/>
  <c r="F422" i="93"/>
  <c r="G422" i="93" s="1"/>
  <c r="E418" i="93"/>
  <c r="D418" i="93"/>
  <c r="E377" i="93"/>
  <c r="E377" i="94" s="1"/>
  <c r="D377" i="93"/>
  <c r="D377" i="94" s="1"/>
  <c r="E368" i="93"/>
  <c r="D368" i="93"/>
  <c r="E367" i="93"/>
  <c r="D367" i="93"/>
  <c r="E366" i="93"/>
  <c r="D366" i="93"/>
  <c r="E365" i="93"/>
  <c r="D365" i="93"/>
  <c r="E360" i="93"/>
  <c r="D360" i="93"/>
  <c r="E358" i="93"/>
  <c r="D358" i="93"/>
  <c r="E357" i="93"/>
  <c r="D357" i="93"/>
  <c r="E356" i="93"/>
  <c r="D356" i="93"/>
  <c r="F350" i="93"/>
  <c r="G350" i="93" s="1"/>
  <c r="F349" i="93"/>
  <c r="G349" i="93" s="1"/>
  <c r="E345" i="93"/>
  <c r="D345" i="93"/>
  <c r="E304" i="93"/>
  <c r="E304" i="94" s="1"/>
  <c r="D304" i="93"/>
  <c r="D304" i="94" s="1"/>
  <c r="E295" i="93"/>
  <c r="D295" i="93"/>
  <c r="E294" i="93"/>
  <c r="D294" i="93"/>
  <c r="E293" i="93"/>
  <c r="D293" i="93"/>
  <c r="E292" i="93"/>
  <c r="D292" i="93"/>
  <c r="E287" i="93"/>
  <c r="D287" i="93"/>
  <c r="E285" i="93"/>
  <c r="D285" i="93"/>
  <c r="E284" i="93"/>
  <c r="D284" i="93"/>
  <c r="E283" i="93"/>
  <c r="D283" i="93"/>
  <c r="F277" i="93"/>
  <c r="G277" i="93" s="1"/>
  <c r="F276" i="93"/>
  <c r="G276" i="93" s="1"/>
  <c r="E272" i="93"/>
  <c r="D272" i="93"/>
  <c r="E231" i="93"/>
  <c r="E231" i="94" s="1"/>
  <c r="D231" i="93"/>
  <c r="D231" i="94" s="1"/>
  <c r="E221" i="93"/>
  <c r="D221" i="93"/>
  <c r="E220" i="93"/>
  <c r="D220" i="93"/>
  <c r="E219" i="93"/>
  <c r="D219" i="93"/>
  <c r="E218" i="93"/>
  <c r="D218" i="93"/>
  <c r="E213" i="93"/>
  <c r="D213" i="93"/>
  <c r="E211" i="93"/>
  <c r="D211" i="93"/>
  <c r="E210" i="93"/>
  <c r="D210" i="93"/>
  <c r="E209" i="93"/>
  <c r="D209" i="93"/>
  <c r="F203" i="93"/>
  <c r="G203" i="93" s="1"/>
  <c r="F202" i="93"/>
  <c r="G202" i="93" s="1"/>
  <c r="E198" i="93"/>
  <c r="D198" i="93"/>
  <c r="E157" i="93"/>
  <c r="E157" i="94" s="1"/>
  <c r="D157" i="93"/>
  <c r="D157" i="94" s="1"/>
  <c r="E147" i="93"/>
  <c r="D147" i="93"/>
  <c r="E146" i="93"/>
  <c r="D146" i="93"/>
  <c r="E145" i="93"/>
  <c r="D145" i="93"/>
  <c r="E144" i="93"/>
  <c r="D144" i="93"/>
  <c r="E139" i="93"/>
  <c r="D139" i="93"/>
  <c r="E137" i="93"/>
  <c r="D137" i="93"/>
  <c r="E136" i="93"/>
  <c r="D136" i="93"/>
  <c r="E135" i="93"/>
  <c r="D135" i="93"/>
  <c r="F129" i="93"/>
  <c r="G129" i="93" s="1"/>
  <c r="F128" i="93"/>
  <c r="G128" i="93" s="1"/>
  <c r="E124" i="93"/>
  <c r="D124" i="93"/>
  <c r="E83" i="93"/>
  <c r="E83" i="94" s="1"/>
  <c r="D83" i="93"/>
  <c r="D83" i="94" s="1"/>
  <c r="E72" i="93"/>
  <c r="D72" i="93"/>
  <c r="E71" i="93"/>
  <c r="D71" i="93"/>
  <c r="E70" i="93"/>
  <c r="D70" i="93"/>
  <c r="E69" i="93"/>
  <c r="D69" i="93"/>
  <c r="E64" i="93"/>
  <c r="D64" i="93"/>
  <c r="E62" i="93"/>
  <c r="D62" i="93"/>
  <c r="E61" i="93"/>
  <c r="D61" i="93"/>
  <c r="E60" i="93"/>
  <c r="D60" i="93"/>
  <c r="E49" i="93"/>
  <c r="D49" i="93"/>
  <c r="E8" i="93"/>
  <c r="D8" i="93"/>
  <c r="E1300" i="93"/>
  <c r="D1300" i="93"/>
  <c r="E1299" i="93"/>
  <c r="D1299" i="93"/>
  <c r="F1267" i="93"/>
  <c r="G1267" i="93" s="1"/>
  <c r="F1266" i="93"/>
  <c r="G1266" i="93" s="1"/>
  <c r="F1265" i="93"/>
  <c r="G1265" i="93" s="1"/>
  <c r="F1263" i="93"/>
  <c r="G1263" i="93" s="1"/>
  <c r="F54" i="93"/>
  <c r="G54" i="93" s="1"/>
  <c r="F53" i="93"/>
  <c r="G53" i="93" s="1"/>
  <c r="E1013" i="93"/>
  <c r="D1013" i="93"/>
  <c r="E1014" i="93"/>
  <c r="D1014" i="93"/>
  <c r="D1255" i="92"/>
  <c r="E1279" i="92"/>
  <c r="E1289" i="92"/>
  <c r="D1289" i="92"/>
  <c r="E1266" i="92"/>
  <c r="E1259" i="92"/>
  <c r="D1259" i="92"/>
  <c r="D1258" i="92"/>
  <c r="D1252" i="92"/>
  <c r="E1318" i="88"/>
  <c r="D1318" i="88"/>
  <c r="E1317" i="88"/>
  <c r="D1317" i="88"/>
  <c r="E1316" i="88"/>
  <c r="D1316" i="88"/>
  <c r="E1315" i="88"/>
  <c r="D1315" i="88"/>
  <c r="E1310" i="88"/>
  <c r="D1310" i="88"/>
  <c r="E1308" i="88"/>
  <c r="D1308" i="88"/>
  <c r="E1306" i="88"/>
  <c r="D1306" i="88"/>
  <c r="E1300" i="88"/>
  <c r="D1300" i="88"/>
  <c r="E1299" i="88"/>
  <c r="D1299" i="88"/>
  <c r="E1295" i="88"/>
  <c r="D1295" i="88"/>
  <c r="E1307" i="88"/>
  <c r="D1307" i="88"/>
  <c r="E1186" i="88"/>
  <c r="E1186" i="93" s="1"/>
  <c r="D1186" i="88"/>
  <c r="E1112" i="88"/>
  <c r="E1112" i="93" s="1"/>
  <c r="D1112" i="88"/>
  <c r="E1039" i="88"/>
  <c r="E1039" i="93" s="1"/>
  <c r="D1039" i="88"/>
  <c r="D1039" i="93" s="1"/>
  <c r="D1039" i="94" s="1"/>
  <c r="E966" i="88"/>
  <c r="E966" i="93" s="1"/>
  <c r="D966" i="88"/>
  <c r="E893" i="88"/>
  <c r="E893" i="93" s="1"/>
  <c r="D893" i="88"/>
  <c r="E820" i="88"/>
  <c r="E820" i="93" s="1"/>
  <c r="D820" i="88"/>
  <c r="E747" i="88"/>
  <c r="E747" i="93" s="1"/>
  <c r="D747" i="88"/>
  <c r="E674" i="88"/>
  <c r="E674" i="93" s="1"/>
  <c r="D674" i="88"/>
  <c r="E601" i="88"/>
  <c r="E601" i="93" s="1"/>
  <c r="D601" i="88"/>
  <c r="E528" i="88"/>
  <c r="E528" i="93" s="1"/>
  <c r="D528" i="88"/>
  <c r="D528" i="93" s="1"/>
  <c r="D528" i="94" s="1"/>
  <c r="E455" i="88"/>
  <c r="E455" i="93" s="1"/>
  <c r="D455" i="88"/>
  <c r="E382" i="88"/>
  <c r="E382" i="93" s="1"/>
  <c r="D382" i="88"/>
  <c r="E309" i="88"/>
  <c r="E309" i="93" s="1"/>
  <c r="D309" i="88"/>
  <c r="E236" i="88"/>
  <c r="E236" i="93" s="1"/>
  <c r="D236" i="88"/>
  <c r="E162" i="88"/>
  <c r="E162" i="93" s="1"/>
  <c r="D162" i="88"/>
  <c r="E88" i="88"/>
  <c r="E88" i="93" s="1"/>
  <c r="D88" i="88"/>
  <c r="E13" i="88"/>
  <c r="E13" i="93" s="1"/>
  <c r="E13" i="94" s="1"/>
  <c r="D13" i="88"/>
  <c r="D13" i="93" s="1"/>
  <c r="D13" i="94" s="1"/>
  <c r="E1239" i="86"/>
  <c r="D1239" i="86"/>
  <c r="E1229" i="86"/>
  <c r="D1229" i="86"/>
  <c r="F1227" i="86"/>
  <c r="G1227" i="86" s="1"/>
  <c r="F1226" i="86"/>
  <c r="G1226" i="86" s="1"/>
  <c r="E1216" i="86"/>
  <c r="E1216" i="88" s="1"/>
  <c r="E1216" i="93" s="1"/>
  <c r="E1216" i="94" s="1"/>
  <c r="D1216" i="86"/>
  <c r="E1215" i="86"/>
  <c r="D1215" i="86"/>
  <c r="E1213" i="86"/>
  <c r="E1213" i="88" s="1"/>
  <c r="E1213" i="93" s="1"/>
  <c r="E1213" i="94" s="1"/>
  <c r="D1213" i="86"/>
  <c r="E1212" i="86"/>
  <c r="E1212" i="88" s="1"/>
  <c r="E1212" i="93" s="1"/>
  <c r="E1212" i="94" s="1"/>
  <c r="D1212" i="86"/>
  <c r="E1211" i="86"/>
  <c r="E1211" i="88" s="1"/>
  <c r="E1211" i="93" s="1"/>
  <c r="E1211" i="94" s="1"/>
  <c r="D1211" i="86"/>
  <c r="E1210" i="86"/>
  <c r="E1210" i="88" s="1"/>
  <c r="E1210" i="93" s="1"/>
  <c r="E1210" i="94" s="1"/>
  <c r="D1210" i="86"/>
  <c r="E1208" i="86"/>
  <c r="E1208" i="88" s="1"/>
  <c r="E1208" i="93" s="1"/>
  <c r="E1208" i="94" s="1"/>
  <c r="D1208" i="86"/>
  <c r="E1206" i="86"/>
  <c r="E1206" i="88" s="1"/>
  <c r="E1206" i="93" s="1"/>
  <c r="E1206" i="94" s="1"/>
  <c r="D1206" i="86"/>
  <c r="E1204" i="86"/>
  <c r="E1204" i="88" s="1"/>
  <c r="E1204" i="93" s="1"/>
  <c r="E1204" i="94" s="1"/>
  <c r="D1204" i="86"/>
  <c r="E1201" i="86"/>
  <c r="E1201" i="88" s="1"/>
  <c r="E1201" i="93" s="1"/>
  <c r="E1201" i="94" s="1"/>
  <c r="D1201" i="86"/>
  <c r="E1200" i="86"/>
  <c r="E1200" i="88" s="1"/>
  <c r="E1200" i="93" s="1"/>
  <c r="E1200" i="94" s="1"/>
  <c r="D1200" i="86"/>
  <c r="E1199" i="86"/>
  <c r="E1199" i="88" s="1"/>
  <c r="E1199" i="93" s="1"/>
  <c r="E1199" i="94" s="1"/>
  <c r="D1199" i="86"/>
  <c r="E1198" i="86"/>
  <c r="E1198" i="88" s="1"/>
  <c r="E1198" i="93" s="1"/>
  <c r="E1198" i="94" s="1"/>
  <c r="D1198" i="86"/>
  <c r="E1197" i="86"/>
  <c r="E1197" i="88" s="1"/>
  <c r="D1197" i="86"/>
  <c r="E1194" i="86"/>
  <c r="E1194" i="88" s="1"/>
  <c r="E1194" i="93" s="1"/>
  <c r="E1194" i="94" s="1"/>
  <c r="D1194" i="86"/>
  <c r="E1193" i="86"/>
  <c r="E1193" i="88" s="1"/>
  <c r="E1193" i="93" s="1"/>
  <c r="E1193" i="94" s="1"/>
  <c r="D1193" i="86"/>
  <c r="E1192" i="86"/>
  <c r="E1192" i="88" s="1"/>
  <c r="E1192" i="93" s="1"/>
  <c r="E1192" i="94" s="1"/>
  <c r="D1192" i="86"/>
  <c r="E1191" i="86"/>
  <c r="D1191" i="86"/>
  <c r="E1190" i="86"/>
  <c r="E1190" i="88" s="1"/>
  <c r="E1190" i="93" s="1"/>
  <c r="E1190" i="94" s="1"/>
  <c r="D1190" i="86"/>
  <c r="F1186" i="86"/>
  <c r="G1186" i="86" s="1"/>
  <c r="E1185" i="86"/>
  <c r="E1185" i="88" s="1"/>
  <c r="E1185" i="93" s="1"/>
  <c r="E1185" i="94" s="1"/>
  <c r="D1185" i="86"/>
  <c r="E1184" i="86"/>
  <c r="E1184" i="88" s="1"/>
  <c r="E1184" i="93" s="1"/>
  <c r="E1184" i="94" s="1"/>
  <c r="D1184" i="86"/>
  <c r="E1183" i="86"/>
  <c r="E1183" i="88" s="1"/>
  <c r="E1183" i="93" s="1"/>
  <c r="E1183" i="94" s="1"/>
  <c r="D1183" i="86"/>
  <c r="E1182" i="86"/>
  <c r="E1182" i="88" s="1"/>
  <c r="E1182" i="93" s="1"/>
  <c r="E1182" i="94" s="1"/>
  <c r="D1182" i="86"/>
  <c r="E1181" i="86"/>
  <c r="D1181" i="86"/>
  <c r="E1180" i="86"/>
  <c r="E1180" i="88" s="1"/>
  <c r="E1180" i="93" s="1"/>
  <c r="E1180" i="94" s="1"/>
  <c r="D1180" i="86"/>
  <c r="E1179" i="86"/>
  <c r="E1179" i="88" s="1"/>
  <c r="E1179" i="93" s="1"/>
  <c r="E1179" i="94" s="1"/>
  <c r="D1179" i="86"/>
  <c r="E1178" i="86"/>
  <c r="E1178" i="88" s="1"/>
  <c r="E1178" i="93" s="1"/>
  <c r="E1178" i="94" s="1"/>
  <c r="D1178" i="86"/>
  <c r="E1177" i="86"/>
  <c r="D1177" i="86"/>
  <c r="E1165" i="86"/>
  <c r="D1165" i="86"/>
  <c r="E1155" i="86"/>
  <c r="D1155" i="86"/>
  <c r="F1153" i="86"/>
  <c r="G1153" i="86" s="1"/>
  <c r="F1152" i="86"/>
  <c r="G1152" i="86" s="1"/>
  <c r="E1142" i="86"/>
  <c r="E1142" i="88" s="1"/>
  <c r="E1142" i="93" s="1"/>
  <c r="E1142" i="94" s="1"/>
  <c r="D1142" i="86"/>
  <c r="E1141" i="86"/>
  <c r="D1141" i="86"/>
  <c r="E1139" i="86"/>
  <c r="E1139" i="88" s="1"/>
  <c r="E1139" i="93" s="1"/>
  <c r="E1139" i="94" s="1"/>
  <c r="D1139" i="86"/>
  <c r="E1138" i="86"/>
  <c r="E1138" i="88" s="1"/>
  <c r="E1138" i="93" s="1"/>
  <c r="E1138" i="94" s="1"/>
  <c r="D1138" i="86"/>
  <c r="E1137" i="86"/>
  <c r="E1137" i="88" s="1"/>
  <c r="E1137" i="93" s="1"/>
  <c r="E1137" i="94" s="1"/>
  <c r="D1137" i="86"/>
  <c r="E1136" i="86"/>
  <c r="E1136" i="88" s="1"/>
  <c r="E1136" i="93" s="1"/>
  <c r="E1136" i="94" s="1"/>
  <c r="D1136" i="86"/>
  <c r="E1134" i="86"/>
  <c r="E1134" i="88" s="1"/>
  <c r="E1134" i="93" s="1"/>
  <c r="E1134" i="94" s="1"/>
  <c r="D1134" i="86"/>
  <c r="E1132" i="86"/>
  <c r="E1132" i="88" s="1"/>
  <c r="E1132" i="93" s="1"/>
  <c r="E1132" i="94" s="1"/>
  <c r="D1132" i="86"/>
  <c r="E1130" i="86"/>
  <c r="E1130" i="88" s="1"/>
  <c r="E1130" i="93" s="1"/>
  <c r="E1130" i="94" s="1"/>
  <c r="D1130" i="86"/>
  <c r="E1127" i="86"/>
  <c r="E1127" i="88" s="1"/>
  <c r="E1127" i="93" s="1"/>
  <c r="E1127" i="94" s="1"/>
  <c r="D1127" i="86"/>
  <c r="E1126" i="86"/>
  <c r="E1126" i="88" s="1"/>
  <c r="E1126" i="93" s="1"/>
  <c r="E1126" i="94" s="1"/>
  <c r="D1126" i="86"/>
  <c r="E1125" i="86"/>
  <c r="E1125" i="88" s="1"/>
  <c r="E1125" i="93" s="1"/>
  <c r="E1125" i="94" s="1"/>
  <c r="D1125" i="86"/>
  <c r="E1124" i="86"/>
  <c r="E1124" i="88" s="1"/>
  <c r="E1124" i="93" s="1"/>
  <c r="E1124" i="94" s="1"/>
  <c r="D1124" i="86"/>
  <c r="E1123" i="86"/>
  <c r="E1123" i="88" s="1"/>
  <c r="E1123" i="93" s="1"/>
  <c r="E1123" i="94" s="1"/>
  <c r="D1123" i="86"/>
  <c r="E1120" i="86"/>
  <c r="E1120" i="88" s="1"/>
  <c r="E1120" i="93" s="1"/>
  <c r="E1120" i="94" s="1"/>
  <c r="D1120" i="86"/>
  <c r="E1119" i="86"/>
  <c r="E1119" i="88" s="1"/>
  <c r="E1119" i="93" s="1"/>
  <c r="E1119" i="94" s="1"/>
  <c r="D1119" i="86"/>
  <c r="E1118" i="86"/>
  <c r="E1118" i="88" s="1"/>
  <c r="E1118" i="93" s="1"/>
  <c r="E1118" i="94" s="1"/>
  <c r="D1118" i="86"/>
  <c r="E1117" i="86"/>
  <c r="D1117" i="86"/>
  <c r="E1116" i="86"/>
  <c r="E1116" i="88" s="1"/>
  <c r="E1116" i="93" s="1"/>
  <c r="E1116" i="94" s="1"/>
  <c r="D1116" i="86"/>
  <c r="F1112" i="86"/>
  <c r="G1112" i="86" s="1"/>
  <c r="E1111" i="86"/>
  <c r="E1111" i="88" s="1"/>
  <c r="E1111" i="93" s="1"/>
  <c r="E1111" i="94" s="1"/>
  <c r="D1111" i="86"/>
  <c r="E1110" i="86"/>
  <c r="E1110" i="88" s="1"/>
  <c r="E1110" i="93" s="1"/>
  <c r="E1110" i="94" s="1"/>
  <c r="D1110" i="86"/>
  <c r="E1109" i="86"/>
  <c r="E1109" i="88" s="1"/>
  <c r="E1109" i="93" s="1"/>
  <c r="E1109" i="94" s="1"/>
  <c r="D1109" i="86"/>
  <c r="E1108" i="86"/>
  <c r="E1108" i="88" s="1"/>
  <c r="E1108" i="93" s="1"/>
  <c r="E1108" i="94" s="1"/>
  <c r="D1108" i="86"/>
  <c r="E1107" i="86"/>
  <c r="D1107" i="86"/>
  <c r="E1106" i="86"/>
  <c r="E1106" i="88" s="1"/>
  <c r="E1106" i="93" s="1"/>
  <c r="E1106" i="94" s="1"/>
  <c r="D1106" i="86"/>
  <c r="E1105" i="86"/>
  <c r="E1105" i="88" s="1"/>
  <c r="E1105" i="93" s="1"/>
  <c r="E1105" i="94" s="1"/>
  <c r="D1105" i="86"/>
  <c r="E1104" i="86"/>
  <c r="E1104" i="88" s="1"/>
  <c r="E1104" i="93" s="1"/>
  <c r="E1104" i="94" s="1"/>
  <c r="D1104" i="86"/>
  <c r="E1103" i="86"/>
  <c r="D1103" i="86"/>
  <c r="E1092" i="86"/>
  <c r="D1092" i="86"/>
  <c r="F1088" i="86"/>
  <c r="G1088" i="86" s="1"/>
  <c r="F1086" i="86"/>
  <c r="G1086" i="86" s="1"/>
  <c r="E1082" i="86"/>
  <c r="D1082" i="86"/>
  <c r="F1080" i="86"/>
  <c r="G1080" i="86" s="1"/>
  <c r="F1079" i="86"/>
  <c r="G1079" i="86" s="1"/>
  <c r="E1069" i="86"/>
  <c r="E1069" i="88" s="1"/>
  <c r="E1069" i="93" s="1"/>
  <c r="E1069" i="94" s="1"/>
  <c r="D1069" i="86"/>
  <c r="E1068" i="86"/>
  <c r="D1068" i="86"/>
  <c r="E1066" i="86"/>
  <c r="E1066" i="88" s="1"/>
  <c r="E1066" i="93" s="1"/>
  <c r="E1066" i="94" s="1"/>
  <c r="D1066" i="86"/>
  <c r="E1065" i="86"/>
  <c r="E1065" i="88" s="1"/>
  <c r="E1065" i="93" s="1"/>
  <c r="E1065" i="94" s="1"/>
  <c r="D1065" i="86"/>
  <c r="E1064" i="86"/>
  <c r="E1064" i="88" s="1"/>
  <c r="E1064" i="93" s="1"/>
  <c r="E1064" i="94" s="1"/>
  <c r="D1064" i="86"/>
  <c r="E1063" i="86"/>
  <c r="E1063" i="88" s="1"/>
  <c r="E1063" i="93" s="1"/>
  <c r="E1063" i="94" s="1"/>
  <c r="D1063" i="86"/>
  <c r="E1061" i="86"/>
  <c r="E1061" i="88" s="1"/>
  <c r="E1061" i="93" s="1"/>
  <c r="E1061" i="94" s="1"/>
  <c r="D1061" i="86"/>
  <c r="E1059" i="86"/>
  <c r="E1059" i="88" s="1"/>
  <c r="E1059" i="93" s="1"/>
  <c r="E1059" i="94" s="1"/>
  <c r="D1059" i="86"/>
  <c r="E1057" i="86"/>
  <c r="E1057" i="88" s="1"/>
  <c r="E1057" i="93" s="1"/>
  <c r="E1057" i="94" s="1"/>
  <c r="D1057" i="86"/>
  <c r="E1054" i="86"/>
  <c r="E1054" i="88" s="1"/>
  <c r="E1054" i="93" s="1"/>
  <c r="E1054" i="94" s="1"/>
  <c r="D1054" i="86"/>
  <c r="E1053" i="86"/>
  <c r="E1053" i="88" s="1"/>
  <c r="E1053" i="93" s="1"/>
  <c r="E1053" i="94" s="1"/>
  <c r="D1053" i="86"/>
  <c r="E1052" i="86"/>
  <c r="E1052" i="88" s="1"/>
  <c r="E1052" i="93" s="1"/>
  <c r="E1052" i="94" s="1"/>
  <c r="D1052" i="86"/>
  <c r="E1051" i="86"/>
  <c r="E1051" i="88" s="1"/>
  <c r="E1051" i="93" s="1"/>
  <c r="E1051" i="94" s="1"/>
  <c r="D1051" i="86"/>
  <c r="E1050" i="86"/>
  <c r="E1050" i="88" s="1"/>
  <c r="D1050" i="86"/>
  <c r="E1047" i="86"/>
  <c r="E1047" i="88" s="1"/>
  <c r="E1047" i="93" s="1"/>
  <c r="E1047" i="94" s="1"/>
  <c r="D1047" i="86"/>
  <c r="E1046" i="86"/>
  <c r="E1046" i="88" s="1"/>
  <c r="E1046" i="93" s="1"/>
  <c r="E1046" i="94" s="1"/>
  <c r="D1046" i="86"/>
  <c r="E1045" i="86"/>
  <c r="E1045" i="88" s="1"/>
  <c r="E1045" i="93" s="1"/>
  <c r="E1045" i="94" s="1"/>
  <c r="D1045" i="86"/>
  <c r="E1044" i="86"/>
  <c r="D1044" i="86"/>
  <c r="E1043" i="86"/>
  <c r="E1043" i="88" s="1"/>
  <c r="E1043" i="93" s="1"/>
  <c r="E1043" i="94" s="1"/>
  <c r="D1043" i="86"/>
  <c r="F1039" i="86"/>
  <c r="G1039" i="86" s="1"/>
  <c r="E1038" i="86"/>
  <c r="E1038" i="88" s="1"/>
  <c r="E1038" i="93" s="1"/>
  <c r="E1038" i="94" s="1"/>
  <c r="D1038" i="86"/>
  <c r="E1037" i="86"/>
  <c r="E1037" i="88" s="1"/>
  <c r="E1037" i="93" s="1"/>
  <c r="E1037" i="94" s="1"/>
  <c r="D1037" i="86"/>
  <c r="E1036" i="86"/>
  <c r="E1036" i="88" s="1"/>
  <c r="E1036" i="93" s="1"/>
  <c r="E1036" i="94" s="1"/>
  <c r="D1036" i="86"/>
  <c r="E1035" i="86"/>
  <c r="E1035" i="88" s="1"/>
  <c r="E1035" i="93" s="1"/>
  <c r="E1035" i="94" s="1"/>
  <c r="D1035" i="86"/>
  <c r="E1034" i="86"/>
  <c r="D1034" i="86"/>
  <c r="E1033" i="86"/>
  <c r="E1033" i="88" s="1"/>
  <c r="E1033" i="93" s="1"/>
  <c r="E1033" i="94" s="1"/>
  <c r="D1033" i="86"/>
  <c r="E1032" i="86"/>
  <c r="E1032" i="88" s="1"/>
  <c r="E1032" i="93" s="1"/>
  <c r="E1032" i="94" s="1"/>
  <c r="D1032" i="86"/>
  <c r="E1031" i="86"/>
  <c r="E1031" i="88" s="1"/>
  <c r="E1031" i="93" s="1"/>
  <c r="E1031" i="94" s="1"/>
  <c r="D1031" i="86"/>
  <c r="E1030" i="86"/>
  <c r="D1030" i="86"/>
  <c r="E1019" i="86"/>
  <c r="D1019" i="86"/>
  <c r="E1009" i="86"/>
  <c r="D1009" i="86"/>
  <c r="F1007" i="86"/>
  <c r="G1007" i="86" s="1"/>
  <c r="F1006" i="86"/>
  <c r="G1006" i="86" s="1"/>
  <c r="E996" i="86"/>
  <c r="E996" i="88" s="1"/>
  <c r="E996" i="93" s="1"/>
  <c r="E996" i="94" s="1"/>
  <c r="D996" i="86"/>
  <c r="E995" i="86"/>
  <c r="D995" i="86"/>
  <c r="E993" i="86"/>
  <c r="E993" i="88" s="1"/>
  <c r="E993" i="93" s="1"/>
  <c r="E993" i="94" s="1"/>
  <c r="D993" i="86"/>
  <c r="E992" i="86"/>
  <c r="E992" i="88" s="1"/>
  <c r="E992" i="93" s="1"/>
  <c r="E992" i="94" s="1"/>
  <c r="D992" i="86"/>
  <c r="E991" i="86"/>
  <c r="E991" i="88" s="1"/>
  <c r="E991" i="93" s="1"/>
  <c r="E991" i="94" s="1"/>
  <c r="D991" i="86"/>
  <c r="E990" i="86"/>
  <c r="E990" i="88" s="1"/>
  <c r="E990" i="93" s="1"/>
  <c r="E990" i="94" s="1"/>
  <c r="D990" i="86"/>
  <c r="E988" i="86"/>
  <c r="E988" i="88" s="1"/>
  <c r="E988" i="93" s="1"/>
  <c r="E988" i="94" s="1"/>
  <c r="D988" i="86"/>
  <c r="D988" i="88" s="1"/>
  <c r="D988" i="93" s="1"/>
  <c r="D988" i="94" s="1"/>
  <c r="E986" i="86"/>
  <c r="E986" i="88" s="1"/>
  <c r="E986" i="93" s="1"/>
  <c r="E986" i="94" s="1"/>
  <c r="D986" i="86"/>
  <c r="D986" i="88" s="1"/>
  <c r="D986" i="93" s="1"/>
  <c r="D986" i="94" s="1"/>
  <c r="E984" i="86"/>
  <c r="E984" i="88" s="1"/>
  <c r="E984" i="93" s="1"/>
  <c r="E984" i="94" s="1"/>
  <c r="D984" i="86"/>
  <c r="D984" i="88" s="1"/>
  <c r="D984" i="93" s="1"/>
  <c r="D984" i="94" s="1"/>
  <c r="E981" i="86"/>
  <c r="E981" i="88" s="1"/>
  <c r="E981" i="93" s="1"/>
  <c r="E981" i="94" s="1"/>
  <c r="D981" i="86"/>
  <c r="E980" i="86"/>
  <c r="E980" i="88" s="1"/>
  <c r="E980" i="93" s="1"/>
  <c r="E980" i="94" s="1"/>
  <c r="D980" i="86"/>
  <c r="E979" i="86"/>
  <c r="E979" i="88" s="1"/>
  <c r="E979" i="93" s="1"/>
  <c r="E979" i="94" s="1"/>
  <c r="D979" i="86"/>
  <c r="E978" i="86"/>
  <c r="E978" i="88" s="1"/>
  <c r="E978" i="93" s="1"/>
  <c r="E978" i="94" s="1"/>
  <c r="D978" i="86"/>
  <c r="E977" i="86"/>
  <c r="E977" i="88" s="1"/>
  <c r="D977" i="86"/>
  <c r="E974" i="86"/>
  <c r="E974" i="88" s="1"/>
  <c r="E974" i="93" s="1"/>
  <c r="E974" i="94" s="1"/>
  <c r="D974" i="86"/>
  <c r="E973" i="86"/>
  <c r="E973" i="88" s="1"/>
  <c r="E973" i="93" s="1"/>
  <c r="E973" i="94" s="1"/>
  <c r="D973" i="86"/>
  <c r="E972" i="86"/>
  <c r="E972" i="88" s="1"/>
  <c r="E972" i="93" s="1"/>
  <c r="E972" i="94" s="1"/>
  <c r="D972" i="86"/>
  <c r="E971" i="86"/>
  <c r="D971" i="86"/>
  <c r="E970" i="86"/>
  <c r="E970" i="88" s="1"/>
  <c r="E970" i="93" s="1"/>
  <c r="E970" i="94" s="1"/>
  <c r="D970" i="86"/>
  <c r="F966" i="86"/>
  <c r="G966" i="86" s="1"/>
  <c r="E965" i="86"/>
  <c r="E965" i="88" s="1"/>
  <c r="E965" i="93" s="1"/>
  <c r="E965" i="94" s="1"/>
  <c r="D965" i="86"/>
  <c r="E964" i="86"/>
  <c r="E964" i="88" s="1"/>
  <c r="E964" i="93" s="1"/>
  <c r="E964" i="94" s="1"/>
  <c r="D964" i="86"/>
  <c r="E963" i="86"/>
  <c r="E963" i="88" s="1"/>
  <c r="E963" i="93" s="1"/>
  <c r="E963" i="94" s="1"/>
  <c r="D963" i="86"/>
  <c r="E962" i="86"/>
  <c r="E962" i="88" s="1"/>
  <c r="E962" i="93" s="1"/>
  <c r="E962" i="94" s="1"/>
  <c r="D962" i="86"/>
  <c r="E961" i="86"/>
  <c r="D961" i="86"/>
  <c r="E960" i="86"/>
  <c r="E960" i="88" s="1"/>
  <c r="E960" i="93" s="1"/>
  <c r="E960" i="94" s="1"/>
  <c r="D960" i="86"/>
  <c r="E959" i="86"/>
  <c r="E959" i="88" s="1"/>
  <c r="E959" i="93" s="1"/>
  <c r="E959" i="94" s="1"/>
  <c r="D959" i="86"/>
  <c r="E958" i="86"/>
  <c r="E958" i="88" s="1"/>
  <c r="E958" i="93" s="1"/>
  <c r="E958" i="94" s="1"/>
  <c r="D958" i="86"/>
  <c r="E957" i="86"/>
  <c r="D957" i="86"/>
  <c r="E946" i="86"/>
  <c r="D946" i="86"/>
  <c r="F942" i="86"/>
  <c r="G942" i="86" s="1"/>
  <c r="F940" i="86"/>
  <c r="G940" i="86" s="1"/>
  <c r="E936" i="86"/>
  <c r="D936" i="86"/>
  <c r="F934" i="86"/>
  <c r="G934" i="86" s="1"/>
  <c r="F933" i="86"/>
  <c r="G933" i="86" s="1"/>
  <c r="E923" i="86"/>
  <c r="E923" i="88" s="1"/>
  <c r="E923" i="93" s="1"/>
  <c r="E923" i="94" s="1"/>
  <c r="D923" i="86"/>
  <c r="E922" i="86"/>
  <c r="D922" i="86"/>
  <c r="E920" i="86"/>
  <c r="E920" i="88" s="1"/>
  <c r="E920" i="93" s="1"/>
  <c r="E920" i="94" s="1"/>
  <c r="D920" i="86"/>
  <c r="E919" i="86"/>
  <c r="E919" i="88" s="1"/>
  <c r="E919" i="93" s="1"/>
  <c r="E919" i="94" s="1"/>
  <c r="D919" i="86"/>
  <c r="E918" i="86"/>
  <c r="E918" i="88" s="1"/>
  <c r="E918" i="93" s="1"/>
  <c r="E918" i="94" s="1"/>
  <c r="D918" i="86"/>
  <c r="E917" i="86"/>
  <c r="E917" i="88" s="1"/>
  <c r="E917" i="93" s="1"/>
  <c r="E917" i="94" s="1"/>
  <c r="D917" i="86"/>
  <c r="E915" i="86"/>
  <c r="E915" i="88" s="1"/>
  <c r="E915" i="93" s="1"/>
  <c r="E915" i="94" s="1"/>
  <c r="D915" i="86"/>
  <c r="E913" i="86"/>
  <c r="E913" i="88" s="1"/>
  <c r="E913" i="93" s="1"/>
  <c r="E913" i="94" s="1"/>
  <c r="D913" i="86"/>
  <c r="E911" i="86"/>
  <c r="E911" i="88" s="1"/>
  <c r="E911" i="93" s="1"/>
  <c r="E911" i="94" s="1"/>
  <c r="D911" i="86"/>
  <c r="E908" i="86"/>
  <c r="E908" i="88" s="1"/>
  <c r="E908" i="93" s="1"/>
  <c r="E908" i="94" s="1"/>
  <c r="D908" i="86"/>
  <c r="E907" i="86"/>
  <c r="E907" i="88" s="1"/>
  <c r="E907" i="93" s="1"/>
  <c r="E907" i="94" s="1"/>
  <c r="D907" i="86"/>
  <c r="E906" i="86"/>
  <c r="E906" i="88" s="1"/>
  <c r="E906" i="93" s="1"/>
  <c r="E906" i="94" s="1"/>
  <c r="D906" i="86"/>
  <c r="E905" i="86"/>
  <c r="E905" i="88" s="1"/>
  <c r="E905" i="93" s="1"/>
  <c r="E905" i="94" s="1"/>
  <c r="D905" i="86"/>
  <c r="E904" i="86"/>
  <c r="E904" i="88" s="1"/>
  <c r="E904" i="93" s="1"/>
  <c r="E904" i="94" s="1"/>
  <c r="D904" i="86"/>
  <c r="E901" i="86"/>
  <c r="E901" i="88" s="1"/>
  <c r="E901" i="93" s="1"/>
  <c r="E901" i="94" s="1"/>
  <c r="D901" i="86"/>
  <c r="E900" i="86"/>
  <c r="E900" i="88" s="1"/>
  <c r="E900" i="93" s="1"/>
  <c r="E900" i="94" s="1"/>
  <c r="D900" i="86"/>
  <c r="E899" i="86"/>
  <c r="E899" i="88" s="1"/>
  <c r="E899" i="93" s="1"/>
  <c r="E899" i="94" s="1"/>
  <c r="D899" i="86"/>
  <c r="E898" i="86"/>
  <c r="D898" i="86"/>
  <c r="E897" i="86"/>
  <c r="E897" i="88" s="1"/>
  <c r="E897" i="93" s="1"/>
  <c r="E897" i="94" s="1"/>
  <c r="D897" i="86"/>
  <c r="F893" i="86"/>
  <c r="G893" i="86" s="1"/>
  <c r="E892" i="86"/>
  <c r="E892" i="88" s="1"/>
  <c r="E892" i="93" s="1"/>
  <c r="E892" i="94" s="1"/>
  <c r="D892" i="86"/>
  <c r="E891" i="86"/>
  <c r="E891" i="88" s="1"/>
  <c r="E891" i="93" s="1"/>
  <c r="E891" i="94" s="1"/>
  <c r="D891" i="86"/>
  <c r="E890" i="86"/>
  <c r="E890" i="88" s="1"/>
  <c r="E890" i="93" s="1"/>
  <c r="E890" i="94" s="1"/>
  <c r="D890" i="86"/>
  <c r="E889" i="86"/>
  <c r="E889" i="88" s="1"/>
  <c r="E889" i="93" s="1"/>
  <c r="E889" i="94" s="1"/>
  <c r="D889" i="86"/>
  <c r="E888" i="86"/>
  <c r="D888" i="86"/>
  <c r="E887" i="86"/>
  <c r="E887" i="88" s="1"/>
  <c r="E887" i="93" s="1"/>
  <c r="E887" i="94" s="1"/>
  <c r="D887" i="86"/>
  <c r="E886" i="86"/>
  <c r="E886" i="88" s="1"/>
  <c r="E886" i="93" s="1"/>
  <c r="E886" i="94" s="1"/>
  <c r="D886" i="86"/>
  <c r="E885" i="86"/>
  <c r="E885" i="88" s="1"/>
  <c r="E885" i="93" s="1"/>
  <c r="E885" i="94" s="1"/>
  <c r="D885" i="86"/>
  <c r="E884" i="86"/>
  <c r="D884" i="86"/>
  <c r="E873" i="86"/>
  <c r="D873" i="86"/>
  <c r="E863" i="86"/>
  <c r="D863" i="86"/>
  <c r="F861" i="86"/>
  <c r="G861" i="86" s="1"/>
  <c r="F860" i="86"/>
  <c r="G860" i="86" s="1"/>
  <c r="E850" i="86"/>
  <c r="E850" i="88" s="1"/>
  <c r="E850" i="93" s="1"/>
  <c r="E850" i="94" s="1"/>
  <c r="D850" i="86"/>
  <c r="E849" i="86"/>
  <c r="D849" i="86"/>
  <c r="E847" i="86"/>
  <c r="E847" i="88" s="1"/>
  <c r="E847" i="93" s="1"/>
  <c r="E847" i="94" s="1"/>
  <c r="D847" i="86"/>
  <c r="E846" i="86"/>
  <c r="E846" i="88" s="1"/>
  <c r="E846" i="93" s="1"/>
  <c r="E846" i="94" s="1"/>
  <c r="D846" i="86"/>
  <c r="E845" i="86"/>
  <c r="E845" i="88" s="1"/>
  <c r="E845" i="93" s="1"/>
  <c r="E845" i="94" s="1"/>
  <c r="D845" i="86"/>
  <c r="E844" i="86"/>
  <c r="E844" i="88" s="1"/>
  <c r="E844" i="93" s="1"/>
  <c r="E844" i="94" s="1"/>
  <c r="D844" i="86"/>
  <c r="E842" i="86"/>
  <c r="E842" i="88" s="1"/>
  <c r="E842" i="93" s="1"/>
  <c r="E842" i="94" s="1"/>
  <c r="D842" i="86"/>
  <c r="E840" i="86"/>
  <c r="E840" i="88" s="1"/>
  <c r="E840" i="93" s="1"/>
  <c r="E840" i="94" s="1"/>
  <c r="D840" i="86"/>
  <c r="E838" i="86"/>
  <c r="E838" i="88" s="1"/>
  <c r="E838" i="93" s="1"/>
  <c r="E838" i="94" s="1"/>
  <c r="D838" i="86"/>
  <c r="E835" i="86"/>
  <c r="E835" i="88" s="1"/>
  <c r="E835" i="93" s="1"/>
  <c r="E835" i="94" s="1"/>
  <c r="D835" i="86"/>
  <c r="E834" i="86"/>
  <c r="E834" i="88" s="1"/>
  <c r="E834" i="93" s="1"/>
  <c r="E834" i="94" s="1"/>
  <c r="D834" i="86"/>
  <c r="E833" i="86"/>
  <c r="E833" i="88" s="1"/>
  <c r="E833" i="93" s="1"/>
  <c r="E833" i="94" s="1"/>
  <c r="D833" i="86"/>
  <c r="E832" i="86"/>
  <c r="E832" i="88" s="1"/>
  <c r="E832" i="93" s="1"/>
  <c r="E832" i="94" s="1"/>
  <c r="D832" i="86"/>
  <c r="E831" i="86"/>
  <c r="E831" i="88" s="1"/>
  <c r="D831" i="86"/>
  <c r="E828" i="86"/>
  <c r="E828" i="88" s="1"/>
  <c r="E828" i="93" s="1"/>
  <c r="E828" i="94" s="1"/>
  <c r="D828" i="86"/>
  <c r="E827" i="86"/>
  <c r="E827" i="88" s="1"/>
  <c r="E827" i="93" s="1"/>
  <c r="E827" i="94" s="1"/>
  <c r="D827" i="86"/>
  <c r="E826" i="86"/>
  <c r="E826" i="88" s="1"/>
  <c r="E826" i="93" s="1"/>
  <c r="E826" i="94" s="1"/>
  <c r="D826" i="86"/>
  <c r="E825" i="86"/>
  <c r="D825" i="86"/>
  <c r="E824" i="86"/>
  <c r="E824" i="88" s="1"/>
  <c r="E824" i="93" s="1"/>
  <c r="E824" i="94" s="1"/>
  <c r="D824" i="86"/>
  <c r="F820" i="86"/>
  <c r="G820" i="86" s="1"/>
  <c r="E819" i="86"/>
  <c r="E819" i="88" s="1"/>
  <c r="E819" i="93" s="1"/>
  <c r="E819" i="94" s="1"/>
  <c r="D819" i="86"/>
  <c r="E818" i="86"/>
  <c r="E818" i="88" s="1"/>
  <c r="E818" i="93" s="1"/>
  <c r="E818" i="94" s="1"/>
  <c r="D818" i="86"/>
  <c r="E817" i="86"/>
  <c r="E817" i="88" s="1"/>
  <c r="E817" i="93" s="1"/>
  <c r="E817" i="94" s="1"/>
  <c r="D817" i="86"/>
  <c r="E816" i="86"/>
  <c r="E816" i="88" s="1"/>
  <c r="E816" i="93" s="1"/>
  <c r="E816" i="94" s="1"/>
  <c r="D816" i="86"/>
  <c r="E815" i="86"/>
  <c r="D815" i="86"/>
  <c r="E814" i="86"/>
  <c r="E814" i="88" s="1"/>
  <c r="E814" i="93" s="1"/>
  <c r="E814" i="94" s="1"/>
  <c r="D814" i="86"/>
  <c r="E813" i="86"/>
  <c r="E813" i="88" s="1"/>
  <c r="E813" i="93" s="1"/>
  <c r="E813" i="94" s="1"/>
  <c r="D813" i="86"/>
  <c r="E812" i="86"/>
  <c r="E812" i="88" s="1"/>
  <c r="E812" i="93" s="1"/>
  <c r="E812" i="94" s="1"/>
  <c r="D812" i="86"/>
  <c r="E811" i="86"/>
  <c r="D811" i="86"/>
  <c r="E800" i="86"/>
  <c r="D800" i="86"/>
  <c r="E790" i="86"/>
  <c r="D790" i="86"/>
  <c r="F788" i="86"/>
  <c r="G788" i="86" s="1"/>
  <c r="F787" i="86"/>
  <c r="G787" i="86" s="1"/>
  <c r="E777" i="86"/>
  <c r="E777" i="88" s="1"/>
  <c r="E777" i="93" s="1"/>
  <c r="E777" i="94" s="1"/>
  <c r="D777" i="86"/>
  <c r="E776" i="86"/>
  <c r="D776" i="86"/>
  <c r="E774" i="86"/>
  <c r="E774" i="88" s="1"/>
  <c r="E774" i="93" s="1"/>
  <c r="E774" i="94" s="1"/>
  <c r="D774" i="86"/>
  <c r="E773" i="86"/>
  <c r="E773" i="88" s="1"/>
  <c r="E773" i="93" s="1"/>
  <c r="E773" i="94" s="1"/>
  <c r="D773" i="86"/>
  <c r="E772" i="86"/>
  <c r="E772" i="88" s="1"/>
  <c r="E772" i="93" s="1"/>
  <c r="E772" i="94" s="1"/>
  <c r="D772" i="86"/>
  <c r="E771" i="86"/>
  <c r="E771" i="88" s="1"/>
  <c r="E771" i="93" s="1"/>
  <c r="E771" i="94" s="1"/>
  <c r="D771" i="86"/>
  <c r="E769" i="86"/>
  <c r="E769" i="88" s="1"/>
  <c r="E769" i="93" s="1"/>
  <c r="E769" i="94" s="1"/>
  <c r="D769" i="86"/>
  <c r="E767" i="86"/>
  <c r="E767" i="88" s="1"/>
  <c r="E767" i="93" s="1"/>
  <c r="E767" i="94" s="1"/>
  <c r="D767" i="86"/>
  <c r="E765" i="86"/>
  <c r="E765" i="88" s="1"/>
  <c r="E765" i="93" s="1"/>
  <c r="E765" i="94" s="1"/>
  <c r="D765" i="86"/>
  <c r="E762" i="86"/>
  <c r="E762" i="88" s="1"/>
  <c r="E762" i="93" s="1"/>
  <c r="E762" i="94" s="1"/>
  <c r="D762" i="86"/>
  <c r="E761" i="86"/>
  <c r="E761" i="88" s="1"/>
  <c r="E761" i="93" s="1"/>
  <c r="E761" i="94" s="1"/>
  <c r="D761" i="86"/>
  <c r="E760" i="86"/>
  <c r="E760" i="88" s="1"/>
  <c r="E760" i="93" s="1"/>
  <c r="E760" i="94" s="1"/>
  <c r="D760" i="86"/>
  <c r="E759" i="86"/>
  <c r="E759" i="88" s="1"/>
  <c r="E759" i="93" s="1"/>
  <c r="E759" i="94" s="1"/>
  <c r="D759" i="86"/>
  <c r="E758" i="86"/>
  <c r="E758" i="88" s="1"/>
  <c r="E758" i="93" s="1"/>
  <c r="E758" i="94" s="1"/>
  <c r="D758" i="86"/>
  <c r="E755" i="86"/>
  <c r="E755" i="88" s="1"/>
  <c r="E755" i="93" s="1"/>
  <c r="E755" i="94" s="1"/>
  <c r="D755" i="86"/>
  <c r="E754" i="86"/>
  <c r="E754" i="88" s="1"/>
  <c r="E754" i="93" s="1"/>
  <c r="E754" i="94" s="1"/>
  <c r="D754" i="86"/>
  <c r="E753" i="86"/>
  <c r="E753" i="88" s="1"/>
  <c r="E753" i="93" s="1"/>
  <c r="E753" i="94" s="1"/>
  <c r="D753" i="86"/>
  <c r="E752" i="86"/>
  <c r="D752" i="86"/>
  <c r="E751" i="86"/>
  <c r="E751" i="88" s="1"/>
  <c r="E751" i="93" s="1"/>
  <c r="E751" i="94" s="1"/>
  <c r="D751" i="86"/>
  <c r="F747" i="86"/>
  <c r="G747" i="86" s="1"/>
  <c r="E746" i="86"/>
  <c r="E746" i="88" s="1"/>
  <c r="E746" i="93" s="1"/>
  <c r="E746" i="94" s="1"/>
  <c r="D746" i="86"/>
  <c r="E745" i="86"/>
  <c r="E745" i="88" s="1"/>
  <c r="E745" i="93" s="1"/>
  <c r="E745" i="94" s="1"/>
  <c r="D745" i="86"/>
  <c r="E744" i="86"/>
  <c r="E744" i="88" s="1"/>
  <c r="E744" i="93" s="1"/>
  <c r="E744" i="94" s="1"/>
  <c r="D744" i="86"/>
  <c r="E743" i="86"/>
  <c r="E743" i="88" s="1"/>
  <c r="E743" i="93" s="1"/>
  <c r="E743" i="94" s="1"/>
  <c r="D743" i="86"/>
  <c r="E742" i="86"/>
  <c r="D742" i="86"/>
  <c r="E741" i="86"/>
  <c r="E741" i="88" s="1"/>
  <c r="E741" i="93" s="1"/>
  <c r="E741" i="94" s="1"/>
  <c r="D741" i="86"/>
  <c r="E740" i="86"/>
  <c r="E740" i="88" s="1"/>
  <c r="E740" i="93" s="1"/>
  <c r="E740" i="94" s="1"/>
  <c r="D740" i="86"/>
  <c r="E739" i="86"/>
  <c r="E739" i="88" s="1"/>
  <c r="E739" i="93" s="1"/>
  <c r="E739" i="94" s="1"/>
  <c r="D739" i="86"/>
  <c r="E738" i="86"/>
  <c r="D738" i="86"/>
  <c r="E727" i="86"/>
  <c r="D727" i="86"/>
  <c r="E717" i="86"/>
  <c r="D717" i="86"/>
  <c r="F715" i="86"/>
  <c r="G715" i="86" s="1"/>
  <c r="F714" i="86"/>
  <c r="G714" i="86" s="1"/>
  <c r="E704" i="86"/>
  <c r="E704" i="88" s="1"/>
  <c r="E704" i="93" s="1"/>
  <c r="E704" i="94" s="1"/>
  <c r="D704" i="86"/>
  <c r="E703" i="86"/>
  <c r="D703" i="86"/>
  <c r="E701" i="86"/>
  <c r="E701" i="88" s="1"/>
  <c r="E701" i="93" s="1"/>
  <c r="E701" i="94" s="1"/>
  <c r="D701" i="86"/>
  <c r="E700" i="86"/>
  <c r="E700" i="88" s="1"/>
  <c r="E700" i="93" s="1"/>
  <c r="E700" i="94" s="1"/>
  <c r="D700" i="86"/>
  <c r="E699" i="86"/>
  <c r="E699" i="88" s="1"/>
  <c r="E699" i="93" s="1"/>
  <c r="E699" i="94" s="1"/>
  <c r="D699" i="86"/>
  <c r="E698" i="86"/>
  <c r="E698" i="88" s="1"/>
  <c r="E698" i="93" s="1"/>
  <c r="E698" i="94" s="1"/>
  <c r="D698" i="86"/>
  <c r="E696" i="86"/>
  <c r="E696" i="88" s="1"/>
  <c r="E696" i="93" s="1"/>
  <c r="E696" i="94" s="1"/>
  <c r="D696" i="86"/>
  <c r="E694" i="86"/>
  <c r="E694" i="88" s="1"/>
  <c r="E694" i="93" s="1"/>
  <c r="E694" i="94" s="1"/>
  <c r="D694" i="86"/>
  <c r="E692" i="86"/>
  <c r="E692" i="88" s="1"/>
  <c r="E692" i="93" s="1"/>
  <c r="E692" i="94" s="1"/>
  <c r="D692" i="86"/>
  <c r="E689" i="86"/>
  <c r="E689" i="88" s="1"/>
  <c r="E689" i="93" s="1"/>
  <c r="E689" i="94" s="1"/>
  <c r="D689" i="86"/>
  <c r="E688" i="86"/>
  <c r="E688" i="88" s="1"/>
  <c r="E688" i="93" s="1"/>
  <c r="E688" i="94" s="1"/>
  <c r="D688" i="86"/>
  <c r="E687" i="86"/>
  <c r="E687" i="88" s="1"/>
  <c r="E687" i="93" s="1"/>
  <c r="E687" i="94" s="1"/>
  <c r="D687" i="86"/>
  <c r="E686" i="86"/>
  <c r="E686" i="88" s="1"/>
  <c r="D686" i="86"/>
  <c r="E685" i="86"/>
  <c r="E685" i="88" s="1"/>
  <c r="E685" i="93" s="1"/>
  <c r="E685" i="94" s="1"/>
  <c r="D685" i="86"/>
  <c r="E682" i="86"/>
  <c r="E682" i="88" s="1"/>
  <c r="E682" i="93" s="1"/>
  <c r="E682" i="94" s="1"/>
  <c r="D682" i="86"/>
  <c r="E681" i="86"/>
  <c r="E681" i="88" s="1"/>
  <c r="E681" i="93" s="1"/>
  <c r="E681" i="94" s="1"/>
  <c r="D681" i="86"/>
  <c r="E680" i="86"/>
  <c r="E680" i="88" s="1"/>
  <c r="E680" i="93" s="1"/>
  <c r="E680" i="94" s="1"/>
  <c r="D680" i="86"/>
  <c r="E679" i="86"/>
  <c r="D679" i="86"/>
  <c r="E678" i="86"/>
  <c r="E678" i="88" s="1"/>
  <c r="E678" i="93" s="1"/>
  <c r="E678" i="94" s="1"/>
  <c r="D678" i="86"/>
  <c r="F674" i="86"/>
  <c r="G674" i="86" s="1"/>
  <c r="E673" i="86"/>
  <c r="E673" i="88" s="1"/>
  <c r="E673" i="93" s="1"/>
  <c r="E673" i="94" s="1"/>
  <c r="D673" i="86"/>
  <c r="E672" i="86"/>
  <c r="E672" i="88" s="1"/>
  <c r="E672" i="93" s="1"/>
  <c r="E672" i="94" s="1"/>
  <c r="D672" i="86"/>
  <c r="E671" i="86"/>
  <c r="E671" i="88" s="1"/>
  <c r="E671" i="93" s="1"/>
  <c r="E671" i="94" s="1"/>
  <c r="D671" i="86"/>
  <c r="E670" i="86"/>
  <c r="E670" i="88" s="1"/>
  <c r="E670" i="93" s="1"/>
  <c r="E670" i="94" s="1"/>
  <c r="D670" i="86"/>
  <c r="E669" i="86"/>
  <c r="D669" i="86"/>
  <c r="E668" i="86"/>
  <c r="E668" i="88" s="1"/>
  <c r="E668" i="93" s="1"/>
  <c r="E668" i="94" s="1"/>
  <c r="D668" i="86"/>
  <c r="E667" i="86"/>
  <c r="E667" i="88" s="1"/>
  <c r="E667" i="93" s="1"/>
  <c r="E667" i="94" s="1"/>
  <c r="D667" i="86"/>
  <c r="E666" i="86"/>
  <c r="E666" i="88" s="1"/>
  <c r="E666" i="93" s="1"/>
  <c r="E666" i="94" s="1"/>
  <c r="D666" i="86"/>
  <c r="E665" i="86"/>
  <c r="D665" i="86"/>
  <c r="E654" i="86"/>
  <c r="D654" i="86"/>
  <c r="E644" i="86"/>
  <c r="D644" i="86"/>
  <c r="F642" i="86"/>
  <c r="G642" i="86" s="1"/>
  <c r="F641" i="86"/>
  <c r="G641" i="86" s="1"/>
  <c r="E631" i="86"/>
  <c r="E631" i="88" s="1"/>
  <c r="E631" i="93" s="1"/>
  <c r="E631" i="94" s="1"/>
  <c r="D631" i="86"/>
  <c r="E630" i="86"/>
  <c r="D630" i="86"/>
  <c r="E628" i="86"/>
  <c r="E628" i="88" s="1"/>
  <c r="E628" i="93" s="1"/>
  <c r="E628" i="94" s="1"/>
  <c r="D628" i="86"/>
  <c r="E627" i="86"/>
  <c r="E627" i="88" s="1"/>
  <c r="E627" i="93" s="1"/>
  <c r="E627" i="94" s="1"/>
  <c r="D627" i="86"/>
  <c r="E626" i="86"/>
  <c r="E626" i="88" s="1"/>
  <c r="E626" i="93" s="1"/>
  <c r="E626" i="94" s="1"/>
  <c r="D626" i="86"/>
  <c r="E625" i="86"/>
  <c r="E625" i="88" s="1"/>
  <c r="E625" i="93" s="1"/>
  <c r="E625" i="94" s="1"/>
  <c r="D625" i="86"/>
  <c r="E623" i="86"/>
  <c r="E623" i="88" s="1"/>
  <c r="E623" i="93" s="1"/>
  <c r="E623" i="94" s="1"/>
  <c r="D623" i="86"/>
  <c r="E621" i="86"/>
  <c r="E621" i="88" s="1"/>
  <c r="E621" i="93" s="1"/>
  <c r="E621" i="94" s="1"/>
  <c r="D621" i="86"/>
  <c r="E619" i="86"/>
  <c r="E619" i="88" s="1"/>
  <c r="E619" i="93" s="1"/>
  <c r="E619" i="94" s="1"/>
  <c r="D619" i="86"/>
  <c r="E616" i="86"/>
  <c r="E616" i="88" s="1"/>
  <c r="E616" i="93" s="1"/>
  <c r="E616" i="94" s="1"/>
  <c r="D616" i="86"/>
  <c r="E615" i="86"/>
  <c r="E615" i="88" s="1"/>
  <c r="E615" i="93" s="1"/>
  <c r="E615" i="94" s="1"/>
  <c r="D615" i="86"/>
  <c r="E614" i="86"/>
  <c r="E614" i="88" s="1"/>
  <c r="E614" i="93" s="1"/>
  <c r="E614" i="94" s="1"/>
  <c r="D614" i="86"/>
  <c r="E613" i="86"/>
  <c r="E613" i="88" s="1"/>
  <c r="E613" i="93" s="1"/>
  <c r="E613" i="94" s="1"/>
  <c r="D613" i="86"/>
  <c r="E612" i="86"/>
  <c r="E612" i="88" s="1"/>
  <c r="D612" i="86"/>
  <c r="E609" i="86"/>
  <c r="E609" i="88" s="1"/>
  <c r="E609" i="93" s="1"/>
  <c r="E609" i="94" s="1"/>
  <c r="D609" i="86"/>
  <c r="E608" i="86"/>
  <c r="E608" i="88" s="1"/>
  <c r="E608" i="93" s="1"/>
  <c r="E608" i="94" s="1"/>
  <c r="D608" i="86"/>
  <c r="E607" i="86"/>
  <c r="E607" i="88" s="1"/>
  <c r="E607" i="93" s="1"/>
  <c r="E607" i="94" s="1"/>
  <c r="D607" i="86"/>
  <c r="E606" i="86"/>
  <c r="D606" i="86"/>
  <c r="E605" i="86"/>
  <c r="E605" i="88" s="1"/>
  <c r="E605" i="93" s="1"/>
  <c r="E605" i="94" s="1"/>
  <c r="D605" i="86"/>
  <c r="F601" i="86"/>
  <c r="G601" i="86" s="1"/>
  <c r="E600" i="86"/>
  <c r="E600" i="88" s="1"/>
  <c r="E600" i="93" s="1"/>
  <c r="E600" i="94" s="1"/>
  <c r="D600" i="86"/>
  <c r="E599" i="86"/>
  <c r="E599" i="88" s="1"/>
  <c r="E599" i="93" s="1"/>
  <c r="E599" i="94" s="1"/>
  <c r="D599" i="86"/>
  <c r="E598" i="86"/>
  <c r="E598" i="88" s="1"/>
  <c r="E598" i="93" s="1"/>
  <c r="E598" i="94" s="1"/>
  <c r="D598" i="86"/>
  <c r="E597" i="86"/>
  <c r="E597" i="88" s="1"/>
  <c r="E597" i="93" s="1"/>
  <c r="E597" i="94" s="1"/>
  <c r="D597" i="86"/>
  <c r="E596" i="86"/>
  <c r="D596" i="86"/>
  <c r="E595" i="86"/>
  <c r="E595" i="88" s="1"/>
  <c r="E595" i="93" s="1"/>
  <c r="E595" i="94" s="1"/>
  <c r="D595" i="86"/>
  <c r="E594" i="86"/>
  <c r="E594" i="88" s="1"/>
  <c r="E594" i="93" s="1"/>
  <c r="E594" i="94" s="1"/>
  <c r="D594" i="86"/>
  <c r="E593" i="86"/>
  <c r="E593" i="88" s="1"/>
  <c r="E593" i="93" s="1"/>
  <c r="E593" i="94" s="1"/>
  <c r="D593" i="86"/>
  <c r="E592" i="86"/>
  <c r="D592" i="86"/>
  <c r="E581" i="86"/>
  <c r="D581" i="86"/>
  <c r="E571" i="86"/>
  <c r="D571" i="86"/>
  <c r="F569" i="86"/>
  <c r="G569" i="86" s="1"/>
  <c r="F568" i="86"/>
  <c r="G568" i="86" s="1"/>
  <c r="E558" i="86"/>
  <c r="E558" i="88" s="1"/>
  <c r="E558" i="93" s="1"/>
  <c r="E558" i="94" s="1"/>
  <c r="D558" i="86"/>
  <c r="E557" i="86"/>
  <c r="D557" i="86"/>
  <c r="E555" i="86"/>
  <c r="E555" i="88" s="1"/>
  <c r="E555" i="93" s="1"/>
  <c r="E555" i="94" s="1"/>
  <c r="D555" i="86"/>
  <c r="E554" i="86"/>
  <c r="E554" i="88" s="1"/>
  <c r="E554" i="93" s="1"/>
  <c r="E554" i="94" s="1"/>
  <c r="D554" i="86"/>
  <c r="E553" i="86"/>
  <c r="E553" i="88" s="1"/>
  <c r="E553" i="93" s="1"/>
  <c r="E553" i="94" s="1"/>
  <c r="D553" i="86"/>
  <c r="E552" i="86"/>
  <c r="E552" i="88" s="1"/>
  <c r="E552" i="93" s="1"/>
  <c r="E552" i="94" s="1"/>
  <c r="D552" i="86"/>
  <c r="E550" i="86"/>
  <c r="E550" i="88" s="1"/>
  <c r="E550" i="93" s="1"/>
  <c r="E550" i="94" s="1"/>
  <c r="D550" i="86"/>
  <c r="E548" i="86"/>
  <c r="E548" i="88" s="1"/>
  <c r="E548" i="93" s="1"/>
  <c r="E548" i="94" s="1"/>
  <c r="D548" i="86"/>
  <c r="E546" i="86"/>
  <c r="E546" i="88" s="1"/>
  <c r="E546" i="93" s="1"/>
  <c r="E546" i="94" s="1"/>
  <c r="D546" i="86"/>
  <c r="E543" i="86"/>
  <c r="D543" i="86"/>
  <c r="E542" i="86"/>
  <c r="D542" i="86"/>
  <c r="E541" i="86"/>
  <c r="D541" i="86"/>
  <c r="E540" i="86"/>
  <c r="D540" i="86"/>
  <c r="E539" i="86"/>
  <c r="D539" i="86"/>
  <c r="E536" i="86"/>
  <c r="E536" i="88" s="1"/>
  <c r="E536" i="93" s="1"/>
  <c r="E536" i="94" s="1"/>
  <c r="D536" i="86"/>
  <c r="E535" i="86"/>
  <c r="E535" i="88" s="1"/>
  <c r="E535" i="93" s="1"/>
  <c r="E535" i="94" s="1"/>
  <c r="D535" i="86"/>
  <c r="E534" i="86"/>
  <c r="E534" i="88" s="1"/>
  <c r="E534" i="93" s="1"/>
  <c r="E534" i="94" s="1"/>
  <c r="D534" i="86"/>
  <c r="E533" i="86"/>
  <c r="D533" i="86"/>
  <c r="E532" i="86"/>
  <c r="E532" i="88" s="1"/>
  <c r="E532" i="93" s="1"/>
  <c r="E532" i="94" s="1"/>
  <c r="D532" i="86"/>
  <c r="F528" i="86"/>
  <c r="G528" i="86" s="1"/>
  <c r="E527" i="86"/>
  <c r="E527" i="88" s="1"/>
  <c r="E527" i="93" s="1"/>
  <c r="E527" i="94" s="1"/>
  <c r="D527" i="86"/>
  <c r="E526" i="86"/>
  <c r="E526" i="88" s="1"/>
  <c r="E526" i="93" s="1"/>
  <c r="E526" i="94" s="1"/>
  <c r="D526" i="86"/>
  <c r="E525" i="86"/>
  <c r="E525" i="88" s="1"/>
  <c r="E525" i="93" s="1"/>
  <c r="E525" i="94" s="1"/>
  <c r="D525" i="86"/>
  <c r="E524" i="86"/>
  <c r="E524" i="88" s="1"/>
  <c r="E524" i="93" s="1"/>
  <c r="E524" i="94" s="1"/>
  <c r="D524" i="86"/>
  <c r="E523" i="86"/>
  <c r="D523" i="86"/>
  <c r="E522" i="86"/>
  <c r="E522" i="88" s="1"/>
  <c r="E522" i="93" s="1"/>
  <c r="E522" i="94" s="1"/>
  <c r="D522" i="86"/>
  <c r="E521" i="86"/>
  <c r="E521" i="88" s="1"/>
  <c r="E521" i="93" s="1"/>
  <c r="E521" i="94" s="1"/>
  <c r="D521" i="86"/>
  <c r="E520" i="86"/>
  <c r="E520" i="88" s="1"/>
  <c r="E520" i="93" s="1"/>
  <c r="E520" i="94" s="1"/>
  <c r="D520" i="86"/>
  <c r="E519" i="86"/>
  <c r="D519" i="86"/>
  <c r="E508" i="86"/>
  <c r="D508" i="86"/>
  <c r="E498" i="86"/>
  <c r="D498" i="86"/>
  <c r="F496" i="86"/>
  <c r="G496" i="86" s="1"/>
  <c r="F495" i="86"/>
  <c r="G495" i="86" s="1"/>
  <c r="E485" i="86"/>
  <c r="E485" i="88" s="1"/>
  <c r="E485" i="93" s="1"/>
  <c r="E485" i="94" s="1"/>
  <c r="D485" i="86"/>
  <c r="E484" i="86"/>
  <c r="D484" i="86"/>
  <c r="E482" i="86"/>
  <c r="E482" i="88" s="1"/>
  <c r="E482" i="93" s="1"/>
  <c r="E482" i="94" s="1"/>
  <c r="D482" i="86"/>
  <c r="E481" i="86"/>
  <c r="E481" i="88" s="1"/>
  <c r="E481" i="93" s="1"/>
  <c r="E481" i="94" s="1"/>
  <c r="D481" i="86"/>
  <c r="E480" i="86"/>
  <c r="E480" i="88" s="1"/>
  <c r="E480" i="93" s="1"/>
  <c r="E480" i="94" s="1"/>
  <c r="D480" i="86"/>
  <c r="E479" i="86"/>
  <c r="E479" i="88" s="1"/>
  <c r="E479" i="93" s="1"/>
  <c r="E479" i="94" s="1"/>
  <c r="D479" i="86"/>
  <c r="E477" i="86"/>
  <c r="D477" i="86"/>
  <c r="E475" i="86"/>
  <c r="E475" i="88" s="1"/>
  <c r="E475" i="93" s="1"/>
  <c r="E475" i="94" s="1"/>
  <c r="D475" i="86"/>
  <c r="E473" i="86"/>
  <c r="D473" i="86"/>
  <c r="E470" i="86"/>
  <c r="E470" i="88" s="1"/>
  <c r="E470" i="93" s="1"/>
  <c r="E470" i="94" s="1"/>
  <c r="D470" i="86"/>
  <c r="E469" i="86"/>
  <c r="E469" i="88" s="1"/>
  <c r="E469" i="93" s="1"/>
  <c r="E469" i="94" s="1"/>
  <c r="D469" i="86"/>
  <c r="E468" i="86"/>
  <c r="E468" i="88" s="1"/>
  <c r="E468" i="93" s="1"/>
  <c r="E468" i="94" s="1"/>
  <c r="D468" i="86"/>
  <c r="E467" i="86"/>
  <c r="E467" i="88" s="1"/>
  <c r="E467" i="93" s="1"/>
  <c r="E467" i="94" s="1"/>
  <c r="D467" i="86"/>
  <c r="E466" i="86"/>
  <c r="E466" i="88" s="1"/>
  <c r="D466" i="86"/>
  <c r="E463" i="86"/>
  <c r="E463" i="88" s="1"/>
  <c r="E463" i="93" s="1"/>
  <c r="E463" i="94" s="1"/>
  <c r="D463" i="86"/>
  <c r="E462" i="86"/>
  <c r="E462" i="88" s="1"/>
  <c r="E462" i="93" s="1"/>
  <c r="E462" i="94" s="1"/>
  <c r="D462" i="86"/>
  <c r="E461" i="86"/>
  <c r="E461" i="88" s="1"/>
  <c r="E461" i="93" s="1"/>
  <c r="E461" i="94" s="1"/>
  <c r="D461" i="86"/>
  <c r="E460" i="86"/>
  <c r="D460" i="86"/>
  <c r="E459" i="86"/>
  <c r="E459" i="88" s="1"/>
  <c r="E459" i="93" s="1"/>
  <c r="E459" i="94" s="1"/>
  <c r="D459" i="86"/>
  <c r="F455" i="86"/>
  <c r="G455" i="86" s="1"/>
  <c r="E454" i="86"/>
  <c r="E454" i="88" s="1"/>
  <c r="E454" i="93" s="1"/>
  <c r="E454" i="94" s="1"/>
  <c r="D454" i="86"/>
  <c r="E453" i="86"/>
  <c r="E453" i="88" s="1"/>
  <c r="E453" i="93" s="1"/>
  <c r="E453" i="94" s="1"/>
  <c r="D453" i="86"/>
  <c r="E452" i="86"/>
  <c r="E452" i="88" s="1"/>
  <c r="E452" i="93" s="1"/>
  <c r="E452" i="94" s="1"/>
  <c r="D452" i="86"/>
  <c r="E451" i="86"/>
  <c r="E451" i="88" s="1"/>
  <c r="E451" i="93" s="1"/>
  <c r="E451" i="94" s="1"/>
  <c r="D451" i="86"/>
  <c r="E450" i="86"/>
  <c r="D450" i="86"/>
  <c r="E449" i="86"/>
  <c r="E449" i="88" s="1"/>
  <c r="E449" i="93" s="1"/>
  <c r="E449" i="94" s="1"/>
  <c r="D449" i="86"/>
  <c r="E448" i="86"/>
  <c r="E448" i="88" s="1"/>
  <c r="E448" i="93" s="1"/>
  <c r="E448" i="94" s="1"/>
  <c r="D448" i="86"/>
  <c r="E447" i="86"/>
  <c r="E447" i="88" s="1"/>
  <c r="E447" i="93" s="1"/>
  <c r="E447" i="94" s="1"/>
  <c r="D447" i="86"/>
  <c r="E446" i="86"/>
  <c r="D446" i="86"/>
  <c r="E435" i="86"/>
  <c r="D435" i="86"/>
  <c r="F423" i="86"/>
  <c r="G423" i="86" s="1"/>
  <c r="F422" i="86"/>
  <c r="G422" i="86" s="1"/>
  <c r="E412" i="86"/>
  <c r="E412" i="88" s="1"/>
  <c r="E412" i="93" s="1"/>
  <c r="E412" i="94" s="1"/>
  <c r="D412" i="86"/>
  <c r="E411" i="86"/>
  <c r="D411" i="86"/>
  <c r="E409" i="86"/>
  <c r="E409" i="88" s="1"/>
  <c r="E409" i="93" s="1"/>
  <c r="E409" i="94" s="1"/>
  <c r="D409" i="86"/>
  <c r="E408" i="86"/>
  <c r="E408" i="88" s="1"/>
  <c r="E408" i="93" s="1"/>
  <c r="E408" i="94" s="1"/>
  <c r="D408" i="86"/>
  <c r="E407" i="86"/>
  <c r="E407" i="88" s="1"/>
  <c r="E407" i="93" s="1"/>
  <c r="E407" i="94" s="1"/>
  <c r="D407" i="86"/>
  <c r="D407" i="88" s="1"/>
  <c r="E406" i="86"/>
  <c r="E406" i="88" s="1"/>
  <c r="E406" i="93" s="1"/>
  <c r="E406" i="94" s="1"/>
  <c r="D406" i="86"/>
  <c r="D406" i="88" s="1"/>
  <c r="E404" i="86"/>
  <c r="E404" i="88" s="1"/>
  <c r="E404" i="93" s="1"/>
  <c r="E404" i="94" s="1"/>
  <c r="D404" i="86"/>
  <c r="E402" i="86"/>
  <c r="E402" i="88" s="1"/>
  <c r="E402" i="93" s="1"/>
  <c r="E402" i="94" s="1"/>
  <c r="D402" i="86"/>
  <c r="E400" i="86"/>
  <c r="E400" i="88" s="1"/>
  <c r="E400" i="93" s="1"/>
  <c r="E400" i="94" s="1"/>
  <c r="D400" i="86"/>
  <c r="E397" i="86"/>
  <c r="E397" i="88" s="1"/>
  <c r="E397" i="93" s="1"/>
  <c r="E397" i="94" s="1"/>
  <c r="D397" i="86"/>
  <c r="E396" i="86"/>
  <c r="E396" i="88" s="1"/>
  <c r="E396" i="93" s="1"/>
  <c r="E396" i="94" s="1"/>
  <c r="D396" i="86"/>
  <c r="E395" i="86"/>
  <c r="E395" i="88" s="1"/>
  <c r="E395" i="93" s="1"/>
  <c r="E395" i="94" s="1"/>
  <c r="D395" i="86"/>
  <c r="E394" i="86"/>
  <c r="E394" i="88" s="1"/>
  <c r="E394" i="93" s="1"/>
  <c r="E394" i="94" s="1"/>
  <c r="D394" i="86"/>
  <c r="E393" i="86"/>
  <c r="E393" i="88" s="1"/>
  <c r="E393" i="93" s="1"/>
  <c r="E393" i="94" s="1"/>
  <c r="D393" i="86"/>
  <c r="E390" i="86"/>
  <c r="E390" i="88" s="1"/>
  <c r="E390" i="93" s="1"/>
  <c r="E390" i="94" s="1"/>
  <c r="D390" i="86"/>
  <c r="E389" i="86"/>
  <c r="E389" i="88" s="1"/>
  <c r="E389" i="93" s="1"/>
  <c r="E389" i="94" s="1"/>
  <c r="D389" i="86"/>
  <c r="E388" i="86"/>
  <c r="E388" i="88" s="1"/>
  <c r="E388" i="93" s="1"/>
  <c r="E388" i="94" s="1"/>
  <c r="D388" i="86"/>
  <c r="E387" i="86"/>
  <c r="D387" i="86"/>
  <c r="E386" i="86"/>
  <c r="E386" i="88" s="1"/>
  <c r="E386" i="93" s="1"/>
  <c r="E386" i="94" s="1"/>
  <c r="D386" i="86"/>
  <c r="F382" i="86"/>
  <c r="G382" i="86" s="1"/>
  <c r="E381" i="86"/>
  <c r="E381" i="88" s="1"/>
  <c r="E381" i="93" s="1"/>
  <c r="E381" i="94" s="1"/>
  <c r="D381" i="86"/>
  <c r="E380" i="86"/>
  <c r="E380" i="88" s="1"/>
  <c r="E380" i="93" s="1"/>
  <c r="E380" i="94" s="1"/>
  <c r="D380" i="86"/>
  <c r="E379" i="86"/>
  <c r="E379" i="88" s="1"/>
  <c r="E379" i="93" s="1"/>
  <c r="E379" i="94" s="1"/>
  <c r="D379" i="86"/>
  <c r="E378" i="86"/>
  <c r="E378" i="88" s="1"/>
  <c r="E378" i="93" s="1"/>
  <c r="E378" i="94" s="1"/>
  <c r="D378" i="86"/>
  <c r="E377" i="86"/>
  <c r="D377" i="86"/>
  <c r="E376" i="86"/>
  <c r="E376" i="88" s="1"/>
  <c r="E376" i="93" s="1"/>
  <c r="E376" i="94" s="1"/>
  <c r="D376" i="86"/>
  <c r="E375" i="86"/>
  <c r="E375" i="88" s="1"/>
  <c r="E375" i="93" s="1"/>
  <c r="E375" i="94" s="1"/>
  <c r="D375" i="86"/>
  <c r="E374" i="86"/>
  <c r="E374" i="88" s="1"/>
  <c r="E374" i="93" s="1"/>
  <c r="E374" i="94" s="1"/>
  <c r="D374" i="86"/>
  <c r="E373" i="86"/>
  <c r="D373" i="86"/>
  <c r="E362" i="86"/>
  <c r="D362" i="86"/>
  <c r="E352" i="86"/>
  <c r="F350" i="86"/>
  <c r="G350" i="86" s="1"/>
  <c r="F349" i="86"/>
  <c r="G349" i="86" s="1"/>
  <c r="E339" i="86"/>
  <c r="E339" i="88" s="1"/>
  <c r="E339" i="93" s="1"/>
  <c r="E339" i="94" s="1"/>
  <c r="D339" i="86"/>
  <c r="E338" i="86"/>
  <c r="D338" i="86"/>
  <c r="E336" i="86"/>
  <c r="E336" i="88" s="1"/>
  <c r="E336" i="93" s="1"/>
  <c r="E336" i="94" s="1"/>
  <c r="D336" i="86"/>
  <c r="E335" i="86"/>
  <c r="E335" i="88" s="1"/>
  <c r="E335" i="93" s="1"/>
  <c r="E335" i="94" s="1"/>
  <c r="D335" i="86"/>
  <c r="E334" i="86"/>
  <c r="E334" i="88" s="1"/>
  <c r="E334" i="93" s="1"/>
  <c r="E334" i="94" s="1"/>
  <c r="D334" i="86"/>
  <c r="E333" i="86"/>
  <c r="E333" i="88" s="1"/>
  <c r="E333" i="93" s="1"/>
  <c r="E333" i="94" s="1"/>
  <c r="D333" i="86"/>
  <c r="E331" i="86"/>
  <c r="E331" i="88" s="1"/>
  <c r="E331" i="93" s="1"/>
  <c r="E331" i="94" s="1"/>
  <c r="D331" i="86"/>
  <c r="E329" i="86"/>
  <c r="E329" i="88" s="1"/>
  <c r="E329" i="93" s="1"/>
  <c r="E329" i="94" s="1"/>
  <c r="D329" i="86"/>
  <c r="E327" i="86"/>
  <c r="E327" i="88" s="1"/>
  <c r="E327" i="93" s="1"/>
  <c r="E327" i="94" s="1"/>
  <c r="D327" i="86"/>
  <c r="E324" i="86"/>
  <c r="E324" i="88" s="1"/>
  <c r="E324" i="93" s="1"/>
  <c r="E324" i="94" s="1"/>
  <c r="D324" i="86"/>
  <c r="E323" i="86"/>
  <c r="E323" i="88" s="1"/>
  <c r="E323" i="93" s="1"/>
  <c r="E323" i="94" s="1"/>
  <c r="D323" i="86"/>
  <c r="E322" i="86"/>
  <c r="E322" i="88" s="1"/>
  <c r="E322" i="93" s="1"/>
  <c r="E322" i="94" s="1"/>
  <c r="D322" i="86"/>
  <c r="E321" i="86"/>
  <c r="E321" i="88" s="1"/>
  <c r="E321" i="93" s="1"/>
  <c r="E321" i="94" s="1"/>
  <c r="D321" i="86"/>
  <c r="E320" i="86"/>
  <c r="E320" i="88" s="1"/>
  <c r="D320" i="86"/>
  <c r="E317" i="86"/>
  <c r="E317" i="88" s="1"/>
  <c r="E317" i="93" s="1"/>
  <c r="E317" i="94" s="1"/>
  <c r="D317" i="86"/>
  <c r="E316" i="86"/>
  <c r="E316" i="88" s="1"/>
  <c r="E316" i="93" s="1"/>
  <c r="E316" i="94" s="1"/>
  <c r="D316" i="86"/>
  <c r="E315" i="86"/>
  <c r="E315" i="88" s="1"/>
  <c r="E315" i="93" s="1"/>
  <c r="E315" i="94" s="1"/>
  <c r="D315" i="86"/>
  <c r="E314" i="86"/>
  <c r="D314" i="86"/>
  <c r="E313" i="86"/>
  <c r="E313" i="88" s="1"/>
  <c r="E313" i="93" s="1"/>
  <c r="E313" i="94" s="1"/>
  <c r="D313" i="86"/>
  <c r="F309" i="86"/>
  <c r="G309" i="86" s="1"/>
  <c r="E308" i="86"/>
  <c r="E308" i="88" s="1"/>
  <c r="E308" i="93" s="1"/>
  <c r="E308" i="94" s="1"/>
  <c r="D308" i="86"/>
  <c r="E307" i="86"/>
  <c r="E307" i="88" s="1"/>
  <c r="E307" i="93" s="1"/>
  <c r="E307" i="94" s="1"/>
  <c r="D307" i="86"/>
  <c r="E306" i="86"/>
  <c r="E306" i="88" s="1"/>
  <c r="E306" i="93" s="1"/>
  <c r="E306" i="94" s="1"/>
  <c r="D306" i="86"/>
  <c r="E305" i="86"/>
  <c r="E305" i="88" s="1"/>
  <c r="E305" i="93" s="1"/>
  <c r="E305" i="94" s="1"/>
  <c r="D305" i="86"/>
  <c r="E304" i="86"/>
  <c r="D304" i="86"/>
  <c r="E303" i="86"/>
  <c r="E303" i="88" s="1"/>
  <c r="E303" i="93" s="1"/>
  <c r="E303" i="94" s="1"/>
  <c r="D303" i="86"/>
  <c r="E302" i="86"/>
  <c r="E302" i="88" s="1"/>
  <c r="E302" i="93" s="1"/>
  <c r="E302" i="94" s="1"/>
  <c r="D302" i="86"/>
  <c r="E301" i="86"/>
  <c r="E301" i="88" s="1"/>
  <c r="E301" i="93" s="1"/>
  <c r="E301" i="94" s="1"/>
  <c r="D301" i="86"/>
  <c r="E300" i="86"/>
  <c r="D300" i="86"/>
  <c r="E289" i="86"/>
  <c r="D289" i="86"/>
  <c r="E279" i="86"/>
  <c r="D279" i="86"/>
  <c r="F277" i="86"/>
  <c r="G277" i="86" s="1"/>
  <c r="F276" i="86"/>
  <c r="G276" i="86" s="1"/>
  <c r="E266" i="86"/>
  <c r="E266" i="88" s="1"/>
  <c r="E266" i="93" s="1"/>
  <c r="E266" i="94" s="1"/>
  <c r="D266" i="86"/>
  <c r="E265" i="86"/>
  <c r="D265" i="86"/>
  <c r="E263" i="86"/>
  <c r="E263" i="88" s="1"/>
  <c r="E263" i="93" s="1"/>
  <c r="E263" i="94" s="1"/>
  <c r="D263" i="86"/>
  <c r="E262" i="86"/>
  <c r="E262" i="88" s="1"/>
  <c r="E262" i="93" s="1"/>
  <c r="E262" i="94" s="1"/>
  <c r="D262" i="86"/>
  <c r="E261" i="86"/>
  <c r="E261" i="88" s="1"/>
  <c r="E261" i="93" s="1"/>
  <c r="E261" i="94" s="1"/>
  <c r="D261" i="86"/>
  <c r="E260" i="86"/>
  <c r="E260" i="88" s="1"/>
  <c r="E260" i="93" s="1"/>
  <c r="E260" i="94" s="1"/>
  <c r="D260" i="86"/>
  <c r="E258" i="86"/>
  <c r="E258" i="88" s="1"/>
  <c r="E258" i="93" s="1"/>
  <c r="E258" i="94" s="1"/>
  <c r="D258" i="86"/>
  <c r="E256" i="86"/>
  <c r="E256" i="88" s="1"/>
  <c r="E256" i="93" s="1"/>
  <c r="E256" i="94" s="1"/>
  <c r="D256" i="86"/>
  <c r="E254" i="86"/>
  <c r="E254" i="88" s="1"/>
  <c r="E254" i="93" s="1"/>
  <c r="E254" i="94" s="1"/>
  <c r="D254" i="86"/>
  <c r="E251" i="86"/>
  <c r="E251" i="88" s="1"/>
  <c r="E251" i="93" s="1"/>
  <c r="E251" i="94" s="1"/>
  <c r="D251" i="86"/>
  <c r="E250" i="86"/>
  <c r="E250" i="88" s="1"/>
  <c r="E250" i="93" s="1"/>
  <c r="E250" i="94" s="1"/>
  <c r="D250" i="86"/>
  <c r="E249" i="86"/>
  <c r="E249" i="88" s="1"/>
  <c r="E249" i="93" s="1"/>
  <c r="E249" i="94" s="1"/>
  <c r="D249" i="86"/>
  <c r="E248" i="86"/>
  <c r="E248" i="88" s="1"/>
  <c r="D248" i="86"/>
  <c r="E247" i="86"/>
  <c r="E247" i="88" s="1"/>
  <c r="E247" i="93" s="1"/>
  <c r="E247" i="94" s="1"/>
  <c r="D247" i="86"/>
  <c r="E244" i="86"/>
  <c r="E244" i="88" s="1"/>
  <c r="E244" i="93" s="1"/>
  <c r="E244" i="94" s="1"/>
  <c r="D244" i="86"/>
  <c r="E243" i="86"/>
  <c r="E243" i="88" s="1"/>
  <c r="E243" i="93" s="1"/>
  <c r="E243" i="94" s="1"/>
  <c r="D243" i="86"/>
  <c r="E242" i="86"/>
  <c r="E242" i="88" s="1"/>
  <c r="E242" i="93" s="1"/>
  <c r="E242" i="94" s="1"/>
  <c r="D242" i="86"/>
  <c r="E241" i="86"/>
  <c r="D241" i="86"/>
  <c r="E240" i="86"/>
  <c r="E240" i="88" s="1"/>
  <c r="E240" i="93" s="1"/>
  <c r="E240" i="94" s="1"/>
  <c r="D240" i="86"/>
  <c r="F236" i="86"/>
  <c r="G236" i="86" s="1"/>
  <c r="E235" i="86"/>
  <c r="E235" i="88" s="1"/>
  <c r="E235" i="93" s="1"/>
  <c r="E235" i="94" s="1"/>
  <c r="D235" i="86"/>
  <c r="E234" i="86"/>
  <c r="E234" i="88" s="1"/>
  <c r="E234" i="93" s="1"/>
  <c r="E234" i="94" s="1"/>
  <c r="D234" i="86"/>
  <c r="E233" i="86"/>
  <c r="E233" i="88" s="1"/>
  <c r="E233" i="93" s="1"/>
  <c r="E233" i="94" s="1"/>
  <c r="D233" i="86"/>
  <c r="E232" i="86"/>
  <c r="E232" i="88" s="1"/>
  <c r="E232" i="93" s="1"/>
  <c r="E232" i="94" s="1"/>
  <c r="D232" i="86"/>
  <c r="E231" i="86"/>
  <c r="D231" i="86"/>
  <c r="E230" i="86"/>
  <c r="E230" i="88" s="1"/>
  <c r="E230" i="93" s="1"/>
  <c r="E230" i="94" s="1"/>
  <c r="D230" i="86"/>
  <c r="D230" i="88" s="1"/>
  <c r="D230" i="93" s="1"/>
  <c r="D230" i="94" s="1"/>
  <c r="E229" i="86"/>
  <c r="E229" i="88" s="1"/>
  <c r="E229" i="93" s="1"/>
  <c r="E229" i="94" s="1"/>
  <c r="D229" i="86"/>
  <c r="E228" i="86"/>
  <c r="E228" i="88" s="1"/>
  <c r="E228" i="93" s="1"/>
  <c r="E228" i="94" s="1"/>
  <c r="D228" i="86"/>
  <c r="E227" i="86"/>
  <c r="D227" i="86"/>
  <c r="E215" i="86"/>
  <c r="D215" i="86"/>
  <c r="E205" i="86"/>
  <c r="D205" i="86"/>
  <c r="F203" i="86"/>
  <c r="G203" i="86" s="1"/>
  <c r="F202" i="86"/>
  <c r="G202" i="86" s="1"/>
  <c r="E192" i="86"/>
  <c r="E192" i="88" s="1"/>
  <c r="E192" i="93" s="1"/>
  <c r="E192" i="94" s="1"/>
  <c r="D192" i="86"/>
  <c r="E191" i="86"/>
  <c r="D191" i="86"/>
  <c r="E189" i="86"/>
  <c r="E189" i="88" s="1"/>
  <c r="E189" i="93" s="1"/>
  <c r="E189" i="94" s="1"/>
  <c r="D189" i="86"/>
  <c r="E188" i="86"/>
  <c r="E188" i="88" s="1"/>
  <c r="E188" i="93" s="1"/>
  <c r="E188" i="94" s="1"/>
  <c r="D188" i="86"/>
  <c r="E187" i="86"/>
  <c r="E187" i="88" s="1"/>
  <c r="E187" i="93" s="1"/>
  <c r="E187" i="94" s="1"/>
  <c r="D187" i="86"/>
  <c r="E186" i="86"/>
  <c r="E186" i="88" s="1"/>
  <c r="E186" i="93" s="1"/>
  <c r="E186" i="94" s="1"/>
  <c r="D186" i="86"/>
  <c r="E184" i="86"/>
  <c r="E184" i="88" s="1"/>
  <c r="E184" i="93" s="1"/>
  <c r="E184" i="94" s="1"/>
  <c r="D184" i="86"/>
  <c r="E182" i="86"/>
  <c r="E182" i="88" s="1"/>
  <c r="E182" i="93" s="1"/>
  <c r="E182" i="94" s="1"/>
  <c r="D182" i="86"/>
  <c r="E180" i="86"/>
  <c r="E180" i="88" s="1"/>
  <c r="E180" i="93" s="1"/>
  <c r="E180" i="94" s="1"/>
  <c r="D180" i="86"/>
  <c r="E177" i="86"/>
  <c r="E177" i="88" s="1"/>
  <c r="E177" i="93" s="1"/>
  <c r="E177" i="94" s="1"/>
  <c r="D177" i="86"/>
  <c r="D177" i="88" s="1"/>
  <c r="E176" i="86"/>
  <c r="E176" i="88" s="1"/>
  <c r="E176" i="93" s="1"/>
  <c r="E176" i="94" s="1"/>
  <c r="D176" i="86"/>
  <c r="E175" i="86"/>
  <c r="E175" i="88" s="1"/>
  <c r="E175" i="93" s="1"/>
  <c r="E175" i="94" s="1"/>
  <c r="D175" i="86"/>
  <c r="E174" i="86"/>
  <c r="E174" i="88" s="1"/>
  <c r="E174" i="93" s="1"/>
  <c r="E174" i="94" s="1"/>
  <c r="D174" i="86"/>
  <c r="E173" i="86"/>
  <c r="E173" i="88" s="1"/>
  <c r="D173" i="86"/>
  <c r="E170" i="86"/>
  <c r="E170" i="88" s="1"/>
  <c r="E170" i="93" s="1"/>
  <c r="E170" i="94" s="1"/>
  <c r="D170" i="86"/>
  <c r="E169" i="86"/>
  <c r="E169" i="88" s="1"/>
  <c r="E169" i="93" s="1"/>
  <c r="E169" i="94" s="1"/>
  <c r="D169" i="86"/>
  <c r="E168" i="86"/>
  <c r="E168" i="88" s="1"/>
  <c r="E168" i="93" s="1"/>
  <c r="E168" i="94" s="1"/>
  <c r="D168" i="86"/>
  <c r="E167" i="86"/>
  <c r="D167" i="86"/>
  <c r="E166" i="86"/>
  <c r="E166" i="88" s="1"/>
  <c r="E166" i="93" s="1"/>
  <c r="E166" i="94" s="1"/>
  <c r="D166" i="86"/>
  <c r="F162" i="86"/>
  <c r="G162" i="86" s="1"/>
  <c r="E161" i="86"/>
  <c r="E161" i="88" s="1"/>
  <c r="E161" i="93" s="1"/>
  <c r="E161" i="94" s="1"/>
  <c r="D161" i="86"/>
  <c r="E160" i="86"/>
  <c r="E160" i="88" s="1"/>
  <c r="E160" i="93" s="1"/>
  <c r="E160" i="94" s="1"/>
  <c r="D160" i="86"/>
  <c r="E159" i="86"/>
  <c r="E159" i="88" s="1"/>
  <c r="E159" i="93" s="1"/>
  <c r="E159" i="94" s="1"/>
  <c r="D159" i="86"/>
  <c r="E158" i="86"/>
  <c r="E158" i="88" s="1"/>
  <c r="E158" i="93" s="1"/>
  <c r="E158" i="94" s="1"/>
  <c r="D158" i="86"/>
  <c r="E157" i="86"/>
  <c r="D157" i="86"/>
  <c r="E156" i="86"/>
  <c r="E156" i="88" s="1"/>
  <c r="E156" i="93" s="1"/>
  <c r="E156" i="94" s="1"/>
  <c r="D156" i="86"/>
  <c r="E155" i="86"/>
  <c r="E155" i="88" s="1"/>
  <c r="E155" i="93" s="1"/>
  <c r="E155" i="94" s="1"/>
  <c r="D155" i="86"/>
  <c r="E154" i="86"/>
  <c r="E154" i="88" s="1"/>
  <c r="E154" i="93" s="1"/>
  <c r="E154" i="94" s="1"/>
  <c r="D154" i="86"/>
  <c r="E153" i="86"/>
  <c r="D153" i="86"/>
  <c r="E141" i="86"/>
  <c r="D141" i="86"/>
  <c r="E131" i="86"/>
  <c r="D131" i="86"/>
  <c r="F129" i="86"/>
  <c r="G129" i="86" s="1"/>
  <c r="F128" i="86"/>
  <c r="G128" i="86" s="1"/>
  <c r="E118" i="86"/>
  <c r="E118" i="88" s="1"/>
  <c r="E118" i="93" s="1"/>
  <c r="E118" i="94" s="1"/>
  <c r="D118" i="86"/>
  <c r="E117" i="86"/>
  <c r="D117" i="86"/>
  <c r="E115" i="86"/>
  <c r="E115" i="88" s="1"/>
  <c r="E115" i="93" s="1"/>
  <c r="E115" i="94" s="1"/>
  <c r="D115" i="86"/>
  <c r="E114" i="86"/>
  <c r="E114" i="88" s="1"/>
  <c r="E114" i="93" s="1"/>
  <c r="E114" i="94" s="1"/>
  <c r="D114" i="86"/>
  <c r="E113" i="86"/>
  <c r="E113" i="88" s="1"/>
  <c r="E113" i="93" s="1"/>
  <c r="E113" i="94" s="1"/>
  <c r="D113" i="86"/>
  <c r="E112" i="86"/>
  <c r="E112" i="88" s="1"/>
  <c r="E112" i="93" s="1"/>
  <c r="E112" i="94" s="1"/>
  <c r="D112" i="86"/>
  <c r="E110" i="86"/>
  <c r="E110" i="88" s="1"/>
  <c r="E110" i="93" s="1"/>
  <c r="E110" i="94" s="1"/>
  <c r="D110" i="86"/>
  <c r="E108" i="86"/>
  <c r="E108" i="88" s="1"/>
  <c r="E108" i="93" s="1"/>
  <c r="E108" i="94" s="1"/>
  <c r="D108" i="86"/>
  <c r="E106" i="86"/>
  <c r="E106" i="88" s="1"/>
  <c r="E106" i="93" s="1"/>
  <c r="E106" i="94" s="1"/>
  <c r="D106" i="86"/>
  <c r="E103" i="86"/>
  <c r="E103" i="88" s="1"/>
  <c r="E103" i="93" s="1"/>
  <c r="E103" i="94" s="1"/>
  <c r="D103" i="86"/>
  <c r="E102" i="86"/>
  <c r="E102" i="88" s="1"/>
  <c r="E102" i="93" s="1"/>
  <c r="E102" i="94" s="1"/>
  <c r="D102" i="86"/>
  <c r="E101" i="86"/>
  <c r="E101" i="88" s="1"/>
  <c r="E101" i="93" s="1"/>
  <c r="E101" i="94" s="1"/>
  <c r="D101" i="86"/>
  <c r="E100" i="86"/>
  <c r="E100" i="88" s="1"/>
  <c r="E100" i="93" s="1"/>
  <c r="E100" i="94" s="1"/>
  <c r="D100" i="86"/>
  <c r="E99" i="86"/>
  <c r="E99" i="88" s="1"/>
  <c r="D99" i="86"/>
  <c r="E96" i="86"/>
  <c r="D96" i="86"/>
  <c r="D96" i="88" s="1"/>
  <c r="D96" i="93" s="1"/>
  <c r="D96" i="94" s="1"/>
  <c r="E95" i="86"/>
  <c r="E95" i="88" s="1"/>
  <c r="E95" i="93" s="1"/>
  <c r="E95" i="94" s="1"/>
  <c r="D95" i="86"/>
  <c r="D95" i="88" s="1"/>
  <c r="D95" i="93" s="1"/>
  <c r="D95" i="94" s="1"/>
  <c r="E94" i="86"/>
  <c r="D94" i="86"/>
  <c r="E93" i="86"/>
  <c r="D93" i="86"/>
  <c r="E92" i="86"/>
  <c r="E92" i="88" s="1"/>
  <c r="E92" i="93" s="1"/>
  <c r="E92" i="94" s="1"/>
  <c r="D92" i="86"/>
  <c r="D92" i="88" s="1"/>
  <c r="D92" i="93" s="1"/>
  <c r="D92" i="94" s="1"/>
  <c r="F88" i="86"/>
  <c r="G88" i="86" s="1"/>
  <c r="E87" i="86"/>
  <c r="E87" i="88" s="1"/>
  <c r="E87" i="93" s="1"/>
  <c r="E87" i="94" s="1"/>
  <c r="D87" i="86"/>
  <c r="E86" i="86"/>
  <c r="E86" i="88" s="1"/>
  <c r="E86" i="93" s="1"/>
  <c r="E86" i="94" s="1"/>
  <c r="D86" i="86"/>
  <c r="E85" i="86"/>
  <c r="E85" i="88" s="1"/>
  <c r="E85" i="93" s="1"/>
  <c r="E85" i="94" s="1"/>
  <c r="D85" i="86"/>
  <c r="E84" i="86"/>
  <c r="E84" i="88" s="1"/>
  <c r="E84" i="93" s="1"/>
  <c r="E84" i="94" s="1"/>
  <c r="D84" i="86"/>
  <c r="E83" i="86"/>
  <c r="D83" i="86"/>
  <c r="E82" i="86"/>
  <c r="E82" i="88" s="1"/>
  <c r="E82" i="93" s="1"/>
  <c r="E82" i="94" s="1"/>
  <c r="D82" i="86"/>
  <c r="E81" i="86"/>
  <c r="E81" i="88" s="1"/>
  <c r="E81" i="93" s="1"/>
  <c r="E81" i="94" s="1"/>
  <c r="D81" i="86"/>
  <c r="E80" i="86"/>
  <c r="E80" i="88" s="1"/>
  <c r="E80" i="93" s="1"/>
  <c r="E80" i="94" s="1"/>
  <c r="D80" i="86"/>
  <c r="E79" i="86"/>
  <c r="D79" i="86"/>
  <c r="E43" i="86"/>
  <c r="E43" i="88" s="1"/>
  <c r="E43" i="93" s="1"/>
  <c r="D43" i="86"/>
  <c r="D43" i="88" s="1"/>
  <c r="E42" i="86"/>
  <c r="E42" i="88" s="1"/>
  <c r="D42" i="86"/>
  <c r="D42" i="88" s="1"/>
  <c r="D42" i="93" s="1"/>
  <c r="E40" i="86"/>
  <c r="E40" i="88" s="1"/>
  <c r="E40" i="93" s="1"/>
  <c r="D40" i="86"/>
  <c r="D40" i="88" s="1"/>
  <c r="E39" i="86"/>
  <c r="E39" i="88" s="1"/>
  <c r="E39" i="93" s="1"/>
  <c r="D39" i="86"/>
  <c r="D39" i="88" s="1"/>
  <c r="D39" i="93" s="1"/>
  <c r="E38" i="86"/>
  <c r="E38" i="88" s="1"/>
  <c r="E38" i="93" s="1"/>
  <c r="D38" i="86"/>
  <c r="D38" i="88" s="1"/>
  <c r="D38" i="93" s="1"/>
  <c r="E37" i="86"/>
  <c r="E37" i="88" s="1"/>
  <c r="E37" i="93" s="1"/>
  <c r="D37" i="86"/>
  <c r="D37" i="88" s="1"/>
  <c r="D37" i="93" s="1"/>
  <c r="E35" i="86"/>
  <c r="E35" i="88" s="1"/>
  <c r="E35" i="93" s="1"/>
  <c r="D35" i="86"/>
  <c r="D35" i="88" s="1"/>
  <c r="E33" i="86"/>
  <c r="E33" i="88" s="1"/>
  <c r="E33" i="93" s="1"/>
  <c r="D33" i="86"/>
  <c r="D33" i="88" s="1"/>
  <c r="E31" i="86"/>
  <c r="E31" i="88" s="1"/>
  <c r="E31" i="93" s="1"/>
  <c r="D31" i="86"/>
  <c r="D31" i="88" s="1"/>
  <c r="E28" i="86"/>
  <c r="E28" i="88" s="1"/>
  <c r="E28" i="93" s="1"/>
  <c r="D28" i="86"/>
  <c r="D28" i="88" s="1"/>
  <c r="D28" i="93" s="1"/>
  <c r="E27" i="86"/>
  <c r="E27" i="88" s="1"/>
  <c r="E27" i="93" s="1"/>
  <c r="D27" i="86"/>
  <c r="D27" i="88" s="1"/>
  <c r="D27" i="93" s="1"/>
  <c r="E26" i="86"/>
  <c r="E26" i="88" s="1"/>
  <c r="E26" i="93" s="1"/>
  <c r="D26" i="86"/>
  <c r="D26" i="88" s="1"/>
  <c r="D26" i="93" s="1"/>
  <c r="E25" i="86"/>
  <c r="E25" i="88" s="1"/>
  <c r="E25" i="93" s="1"/>
  <c r="D25" i="86"/>
  <c r="D25" i="88" s="1"/>
  <c r="D25" i="93" s="1"/>
  <c r="E24" i="86"/>
  <c r="E24" i="88" s="1"/>
  <c r="D24" i="86"/>
  <c r="D24" i="88" s="1"/>
  <c r="D24" i="93" s="1"/>
  <c r="E21" i="86"/>
  <c r="E21" i="88" s="1"/>
  <c r="E21" i="93" s="1"/>
  <c r="D21" i="86"/>
  <c r="D21" i="88" s="1"/>
  <c r="E20" i="86"/>
  <c r="E20" i="88" s="1"/>
  <c r="E20" i="93" s="1"/>
  <c r="D20" i="86"/>
  <c r="D20" i="88" s="1"/>
  <c r="D20" i="93" s="1"/>
  <c r="E19" i="86"/>
  <c r="E19" i="88" s="1"/>
  <c r="E19" i="93" s="1"/>
  <c r="D19" i="86"/>
  <c r="D19" i="88" s="1"/>
  <c r="E18" i="86"/>
  <c r="D18" i="86"/>
  <c r="E17" i="86"/>
  <c r="E17" i="88" s="1"/>
  <c r="E17" i="93" s="1"/>
  <c r="D17" i="86"/>
  <c r="D17" i="88" s="1"/>
  <c r="D17" i="93" s="1"/>
  <c r="E12" i="86"/>
  <c r="E12" i="88" s="1"/>
  <c r="E12" i="93" s="1"/>
  <c r="D12" i="86"/>
  <c r="D12" i="88" s="1"/>
  <c r="D12" i="93" s="1"/>
  <c r="E11" i="86"/>
  <c r="E11" i="88" s="1"/>
  <c r="D11" i="86"/>
  <c r="D11" i="88" s="1"/>
  <c r="E10" i="86"/>
  <c r="E10" i="88" s="1"/>
  <c r="D10" i="86"/>
  <c r="D10" i="88" s="1"/>
  <c r="E9" i="86"/>
  <c r="E9" i="88" s="1"/>
  <c r="D9" i="86"/>
  <c r="D9" i="88" s="1"/>
  <c r="E8" i="86"/>
  <c r="D8" i="86"/>
  <c r="E7" i="86"/>
  <c r="E7" i="88" s="1"/>
  <c r="E7" i="93" s="1"/>
  <c r="D7" i="86"/>
  <c r="D7" i="88" s="1"/>
  <c r="D7" i="93" s="1"/>
  <c r="E6" i="86"/>
  <c r="E6" i="88" s="1"/>
  <c r="E6" i="93" s="1"/>
  <c r="D6" i="86"/>
  <c r="D6" i="88" s="1"/>
  <c r="E5" i="86"/>
  <c r="E5" i="88" s="1"/>
  <c r="E5" i="93" s="1"/>
  <c r="D5" i="86"/>
  <c r="D5" i="88" s="1"/>
  <c r="D5" i="93" s="1"/>
  <c r="E4" i="86"/>
  <c r="E4" i="88" s="1"/>
  <c r="D4" i="86"/>
  <c r="D4" i="88" s="1"/>
  <c r="D4" i="93" s="1"/>
  <c r="E1300" i="86"/>
  <c r="D1300" i="86"/>
  <c r="F1300" i="86" s="1"/>
  <c r="G1300" i="86" s="1"/>
  <c r="E1299" i="86"/>
  <c r="D1299" i="86"/>
  <c r="F1299" i="86" s="1"/>
  <c r="G1299" i="86" s="1"/>
  <c r="E1259" i="86"/>
  <c r="D1259" i="86"/>
  <c r="F72" i="86"/>
  <c r="G72" i="86" s="1"/>
  <c r="F71" i="86"/>
  <c r="G71" i="86" s="1"/>
  <c r="F70" i="86"/>
  <c r="G70" i="86" s="1"/>
  <c r="F69" i="86"/>
  <c r="G69" i="86" s="1"/>
  <c r="E66" i="86"/>
  <c r="D66" i="86"/>
  <c r="F64" i="86"/>
  <c r="G64" i="86" s="1"/>
  <c r="F61" i="86"/>
  <c r="G61" i="86" s="1"/>
  <c r="F60" i="86"/>
  <c r="G60" i="86" s="1"/>
  <c r="E56" i="86"/>
  <c r="F54" i="86"/>
  <c r="G54" i="86" s="1"/>
  <c r="F53" i="86"/>
  <c r="G53" i="86" s="1"/>
  <c r="F49" i="86"/>
  <c r="G49" i="86" s="1"/>
  <c r="F13" i="86"/>
  <c r="G13" i="86" s="1"/>
  <c r="E1318" i="84"/>
  <c r="D1318" i="84"/>
  <c r="E1317" i="84"/>
  <c r="D1317" i="84"/>
  <c r="E1316" i="84"/>
  <c r="D1316" i="84"/>
  <c r="E1315" i="84"/>
  <c r="D1315" i="84"/>
  <c r="E1310" i="84"/>
  <c r="D1310" i="84"/>
  <c r="E1308" i="84"/>
  <c r="D1308" i="84"/>
  <c r="E1307" i="84"/>
  <c r="D1307" i="84"/>
  <c r="E1306" i="84"/>
  <c r="D1306" i="84"/>
  <c r="E1300" i="84"/>
  <c r="D1300" i="84"/>
  <c r="E1299" i="84"/>
  <c r="D1299" i="84"/>
  <c r="E1295" i="84"/>
  <c r="D1295" i="84"/>
  <c r="E1289" i="84"/>
  <c r="D1289" i="84"/>
  <c r="E1288" i="84"/>
  <c r="D1288" i="84"/>
  <c r="E1286" i="84"/>
  <c r="D1286" i="84"/>
  <c r="E1285" i="84"/>
  <c r="D1285" i="84"/>
  <c r="E1284" i="84"/>
  <c r="D1284" i="84"/>
  <c r="E1283" i="84"/>
  <c r="D1283" i="84"/>
  <c r="E1281" i="84"/>
  <c r="D1281" i="84"/>
  <c r="E1279" i="84"/>
  <c r="D1279" i="84"/>
  <c r="E1277" i="84"/>
  <c r="D1277" i="84"/>
  <c r="E1274" i="84"/>
  <c r="D1274" i="84"/>
  <c r="E1273" i="84"/>
  <c r="D1273" i="84"/>
  <c r="E1271" i="84"/>
  <c r="D1271" i="84"/>
  <c r="E1270" i="84"/>
  <c r="D1270" i="84"/>
  <c r="F1267" i="84"/>
  <c r="G1267" i="84" s="1"/>
  <c r="F1266" i="84"/>
  <c r="G1266" i="84" s="1"/>
  <c r="F1265" i="84"/>
  <c r="G1265" i="84" s="1"/>
  <c r="F1263" i="84"/>
  <c r="G1263" i="84" s="1"/>
  <c r="E1259" i="84"/>
  <c r="D1259" i="84"/>
  <c r="E1258" i="84"/>
  <c r="D1258" i="84"/>
  <c r="E1257" i="84"/>
  <c r="D1257" i="84"/>
  <c r="E1256" i="84"/>
  <c r="D1256" i="84"/>
  <c r="E1255" i="84"/>
  <c r="D1255" i="84"/>
  <c r="E1253" i="84"/>
  <c r="D1253" i="84"/>
  <c r="E1252" i="84"/>
  <c r="D1252" i="84"/>
  <c r="E1251" i="84"/>
  <c r="D1251" i="84"/>
  <c r="E1250" i="84"/>
  <c r="D1250" i="84"/>
  <c r="E1272" i="84"/>
  <c r="D1272" i="84"/>
  <c r="F72" i="84"/>
  <c r="G72" i="84" s="1"/>
  <c r="F71" i="84"/>
  <c r="G71" i="84" s="1"/>
  <c r="F70" i="84"/>
  <c r="G70" i="84" s="1"/>
  <c r="F69" i="84"/>
  <c r="G69" i="84" s="1"/>
  <c r="E66" i="84"/>
  <c r="D66" i="84"/>
  <c r="F64" i="84"/>
  <c r="G64" i="84" s="1"/>
  <c r="F62" i="84"/>
  <c r="G62" i="84" s="1"/>
  <c r="F61" i="84"/>
  <c r="G61" i="84" s="1"/>
  <c r="F60" i="84"/>
  <c r="G60" i="84" s="1"/>
  <c r="E56" i="84"/>
  <c r="D56" i="84"/>
  <c r="F54" i="84"/>
  <c r="G54" i="84" s="1"/>
  <c r="F53" i="84"/>
  <c r="G53" i="84" s="1"/>
  <c r="F49" i="84"/>
  <c r="G49" i="84" s="1"/>
  <c r="E44" i="84"/>
  <c r="D44" i="84"/>
  <c r="F43" i="84"/>
  <c r="G43" i="84" s="1"/>
  <c r="F42" i="84"/>
  <c r="G42" i="84" s="1"/>
  <c r="F40" i="84"/>
  <c r="G40" i="84" s="1"/>
  <c r="F39" i="84"/>
  <c r="G39" i="84" s="1"/>
  <c r="F38" i="84"/>
  <c r="G38" i="84" s="1"/>
  <c r="F37" i="84"/>
  <c r="G37" i="84" s="1"/>
  <c r="F35" i="84"/>
  <c r="G35" i="84" s="1"/>
  <c r="F33" i="84"/>
  <c r="G33" i="84" s="1"/>
  <c r="F31" i="84"/>
  <c r="G31" i="84" s="1"/>
  <c r="F28" i="84"/>
  <c r="G28" i="84" s="1"/>
  <c r="F27" i="84"/>
  <c r="G27" i="84" s="1"/>
  <c r="F26" i="84"/>
  <c r="G26" i="84" s="1"/>
  <c r="F25" i="84"/>
  <c r="G25" i="84" s="1"/>
  <c r="F24" i="84"/>
  <c r="G24" i="84" s="1"/>
  <c r="E23" i="84"/>
  <c r="E29" i="84" s="1"/>
  <c r="D23" i="84"/>
  <c r="D29" i="84" s="1"/>
  <c r="F20" i="84"/>
  <c r="G20" i="84" s="1"/>
  <c r="F17" i="84"/>
  <c r="G17" i="84" s="1"/>
  <c r="E14" i="84"/>
  <c r="E22" i="84" s="1"/>
  <c r="D14" i="84"/>
  <c r="D22" i="84" s="1"/>
  <c r="F13" i="84"/>
  <c r="G13" i="84" s="1"/>
  <c r="F12" i="84"/>
  <c r="G12" i="84" s="1"/>
  <c r="F11" i="84"/>
  <c r="G11" i="84" s="1"/>
  <c r="F10" i="84"/>
  <c r="G10" i="84" s="1"/>
  <c r="F9" i="84"/>
  <c r="G9" i="84" s="1"/>
  <c r="F7" i="84"/>
  <c r="G7" i="84" s="1"/>
  <c r="F6" i="84"/>
  <c r="G6" i="84" s="1"/>
  <c r="F5" i="84"/>
  <c r="G5" i="84" s="1"/>
  <c r="F4" i="84"/>
  <c r="G4" i="84" s="1"/>
  <c r="F1300" i="94" l="1"/>
  <c r="G1300" i="94" s="1"/>
  <c r="F1300" i="97"/>
  <c r="G1300" i="97" s="1"/>
  <c r="D1302" i="104"/>
  <c r="E1302" i="104"/>
  <c r="F982" i="109"/>
  <c r="G982" i="109" s="1"/>
  <c r="F1295" i="99"/>
  <c r="G1295" i="99" s="1"/>
  <c r="F851" i="109"/>
  <c r="G851" i="109" s="1"/>
  <c r="F498" i="99"/>
  <c r="G498" i="99" s="1"/>
  <c r="F279" i="99"/>
  <c r="G279" i="99" s="1"/>
  <c r="F1299" i="97"/>
  <c r="G1299" i="97" s="1"/>
  <c r="E1082" i="95"/>
  <c r="D644" i="97"/>
  <c r="D790" i="97"/>
  <c r="D800" i="97"/>
  <c r="E1009" i="97"/>
  <c r="F654" i="99"/>
  <c r="G654" i="99" s="1"/>
  <c r="F425" i="102"/>
  <c r="G425" i="102" s="1"/>
  <c r="F1082" i="102"/>
  <c r="G1082" i="102" s="1"/>
  <c r="F571" i="108"/>
  <c r="G571" i="108" s="1"/>
  <c r="F717" i="102"/>
  <c r="G717" i="102" s="1"/>
  <c r="F936" i="106"/>
  <c r="G936" i="106" s="1"/>
  <c r="F1229" i="106"/>
  <c r="G1229" i="106" s="1"/>
  <c r="F279" i="108"/>
  <c r="G279" i="108" s="1"/>
  <c r="F141" i="99"/>
  <c r="G141" i="99" s="1"/>
  <c r="F435" i="108"/>
  <c r="G435" i="108" s="1"/>
  <c r="F362" i="106"/>
  <c r="G362" i="106" s="1"/>
  <c r="F215" i="102"/>
  <c r="G215" i="102" s="1"/>
  <c r="F1082" i="99"/>
  <c r="G1082" i="99" s="1"/>
  <c r="F215" i="99"/>
  <c r="G215" i="99" s="1"/>
  <c r="F936" i="109"/>
  <c r="G936" i="109" s="1"/>
  <c r="F205" i="99"/>
  <c r="G205" i="99" s="1"/>
  <c r="F352" i="108"/>
  <c r="G352" i="108" s="1"/>
  <c r="F1009" i="99"/>
  <c r="G1009" i="99" s="1"/>
  <c r="F215" i="108"/>
  <c r="G215" i="108" s="1"/>
  <c r="F1217" i="102"/>
  <c r="G1217" i="102" s="1"/>
  <c r="F279" i="106"/>
  <c r="G279" i="106" s="1"/>
  <c r="F1239" i="99"/>
  <c r="G1239" i="99" s="1"/>
  <c r="F141" i="102"/>
  <c r="G141" i="102" s="1"/>
  <c r="F800" i="102"/>
  <c r="G800" i="102" s="1"/>
  <c r="F1019" i="106"/>
  <c r="G1019" i="106" s="1"/>
  <c r="F1019" i="108"/>
  <c r="G1019" i="108" s="1"/>
  <c r="F571" i="99"/>
  <c r="G571" i="99" s="1"/>
  <c r="F1155" i="108"/>
  <c r="G1155" i="108" s="1"/>
  <c r="F425" i="108"/>
  <c r="G425" i="108" s="1"/>
  <c r="F644" i="99"/>
  <c r="G644" i="99" s="1"/>
  <c r="F581" i="99"/>
  <c r="G581" i="99" s="1"/>
  <c r="F352" i="106"/>
  <c r="G352" i="106" s="1"/>
  <c r="F946" i="108"/>
  <c r="G946" i="108" s="1"/>
  <c r="F362" i="109"/>
  <c r="G362" i="109" s="1"/>
  <c r="F1155" i="109"/>
  <c r="G1155" i="109" s="1"/>
  <c r="F352" i="99"/>
  <c r="G352" i="99" s="1"/>
  <c r="F141" i="108"/>
  <c r="G141" i="108" s="1"/>
  <c r="F289" i="99"/>
  <c r="G289" i="99" s="1"/>
  <c r="E56" i="94"/>
  <c r="D1259" i="88"/>
  <c r="D529" i="86"/>
  <c r="D537" i="86" s="1"/>
  <c r="D924" i="86"/>
  <c r="F13" i="88"/>
  <c r="G13" i="88" s="1"/>
  <c r="F1086" i="95"/>
  <c r="G1086" i="95" s="1"/>
  <c r="F1299" i="92"/>
  <c r="G1299" i="92" s="1"/>
  <c r="D581" i="93"/>
  <c r="E1082" i="93"/>
  <c r="F56" i="108"/>
  <c r="G56" i="108" s="1"/>
  <c r="F425" i="106"/>
  <c r="G425" i="106" s="1"/>
  <c r="F1088" i="95"/>
  <c r="G1088" i="95" s="1"/>
  <c r="E66" i="93"/>
  <c r="E498" i="95"/>
  <c r="D1155" i="95"/>
  <c r="E215" i="97"/>
  <c r="E644" i="97"/>
  <c r="F800" i="109"/>
  <c r="G800" i="109" s="1"/>
  <c r="F581" i="102"/>
  <c r="G581" i="102" s="1"/>
  <c r="F571" i="106"/>
  <c r="G571" i="106" s="1"/>
  <c r="F205" i="106"/>
  <c r="G205" i="106" s="1"/>
  <c r="F1165" i="109"/>
  <c r="G1165" i="109" s="1"/>
  <c r="F946" i="109"/>
  <c r="G946" i="109" s="1"/>
  <c r="F873" i="109"/>
  <c r="G873" i="109" s="1"/>
  <c r="F425" i="109"/>
  <c r="G425" i="109" s="1"/>
  <c r="F398" i="109"/>
  <c r="G398" i="109" s="1"/>
  <c r="F1155" i="106"/>
  <c r="G1155" i="106" s="1"/>
  <c r="F1317" i="104"/>
  <c r="G1317" i="104" s="1"/>
  <c r="F1165" i="102"/>
  <c r="G1165" i="102" s="1"/>
  <c r="F1092" i="102"/>
  <c r="G1092" i="102" s="1"/>
  <c r="F790" i="102"/>
  <c r="G790" i="102" s="1"/>
  <c r="F362" i="102"/>
  <c r="G362" i="102" s="1"/>
  <c r="F289" i="102"/>
  <c r="G289" i="102" s="1"/>
  <c r="F936" i="99"/>
  <c r="G936" i="99" s="1"/>
  <c r="F800" i="99"/>
  <c r="G800" i="99" s="1"/>
  <c r="E362" i="97"/>
  <c r="E1009" i="95"/>
  <c r="D644" i="95"/>
  <c r="D727" i="93"/>
  <c r="E717" i="93"/>
  <c r="E571" i="93"/>
  <c r="E425" i="93"/>
  <c r="D903" i="86"/>
  <c r="D909" i="86" s="1"/>
  <c r="E821" i="86"/>
  <c r="E829" i="86" s="1"/>
  <c r="F72" i="93"/>
  <c r="G72" i="93" s="1"/>
  <c r="D56" i="94"/>
  <c r="D498" i="95"/>
  <c r="D508" i="95"/>
  <c r="D289" i="97"/>
  <c r="D352" i="97"/>
  <c r="E425" i="97"/>
  <c r="E435" i="97"/>
  <c r="F1256" i="102"/>
  <c r="G1256" i="102" s="1"/>
  <c r="F66" i="99"/>
  <c r="G66" i="99" s="1"/>
  <c r="F982" i="102"/>
  <c r="G982" i="102" s="1"/>
  <c r="F946" i="102"/>
  <c r="G946" i="102" s="1"/>
  <c r="F644" i="102"/>
  <c r="G644" i="102" s="1"/>
  <c r="F727" i="106"/>
  <c r="G727" i="106" s="1"/>
  <c r="F873" i="99"/>
  <c r="G873" i="99" s="1"/>
  <c r="F873" i="102"/>
  <c r="G873" i="102" s="1"/>
  <c r="F936" i="108"/>
  <c r="G936" i="108" s="1"/>
  <c r="F1299" i="88"/>
  <c r="G1299" i="88" s="1"/>
  <c r="F1169" i="95"/>
  <c r="G1169" i="95" s="1"/>
  <c r="F873" i="106"/>
  <c r="G873" i="106" s="1"/>
  <c r="F498" i="102"/>
  <c r="G498" i="102" s="1"/>
  <c r="F1239" i="106"/>
  <c r="G1239" i="106" s="1"/>
  <c r="F131" i="109"/>
  <c r="G131" i="109" s="1"/>
  <c r="F508" i="108"/>
  <c r="G508" i="108" s="1"/>
  <c r="F666" i="86"/>
  <c r="G666" i="86" s="1"/>
  <c r="F670" i="86"/>
  <c r="G670" i="86" s="1"/>
  <c r="F672" i="86"/>
  <c r="G672" i="86" s="1"/>
  <c r="D1040" i="86"/>
  <c r="D1048" i="86" s="1"/>
  <c r="F959" i="86"/>
  <c r="G959" i="86" s="1"/>
  <c r="F963" i="86"/>
  <c r="G963" i="86" s="1"/>
  <c r="F56" i="84"/>
  <c r="G56" i="84" s="1"/>
  <c r="F21" i="86"/>
  <c r="G21" i="86" s="1"/>
  <c r="D538" i="86"/>
  <c r="F1300" i="88"/>
  <c r="G1300" i="88" s="1"/>
  <c r="E508" i="93"/>
  <c r="F71" i="94"/>
  <c r="G71" i="94" s="1"/>
  <c r="F356" i="95"/>
  <c r="G356" i="95" s="1"/>
  <c r="E654" i="95"/>
  <c r="E1155" i="95"/>
  <c r="D936" i="97"/>
  <c r="F790" i="106"/>
  <c r="G790" i="106" s="1"/>
  <c r="F727" i="109"/>
  <c r="G727" i="109" s="1"/>
  <c r="F498" i="108"/>
  <c r="G498" i="108" s="1"/>
  <c r="F205" i="102"/>
  <c r="G205" i="102" s="1"/>
  <c r="F435" i="99"/>
  <c r="G435" i="99" s="1"/>
  <c r="F727" i="99"/>
  <c r="G727" i="99" s="1"/>
  <c r="F800" i="108"/>
  <c r="G800" i="108" s="1"/>
  <c r="F215" i="109"/>
  <c r="G215" i="109" s="1"/>
  <c r="F19" i="86"/>
  <c r="G19" i="86" s="1"/>
  <c r="D790" i="93"/>
  <c r="E141" i="95"/>
  <c r="D863" i="95"/>
  <c r="D1239" i="95"/>
  <c r="D498" i="97"/>
  <c r="F205" i="108"/>
  <c r="G205" i="108" s="1"/>
  <c r="F727" i="108"/>
  <c r="G727" i="108" s="1"/>
  <c r="F717" i="99"/>
  <c r="G717" i="99" s="1"/>
  <c r="F800" i="106"/>
  <c r="G800" i="106" s="1"/>
  <c r="F131" i="106"/>
  <c r="G131" i="106" s="1"/>
  <c r="F790" i="99"/>
  <c r="G790" i="99" s="1"/>
  <c r="D425" i="95"/>
  <c r="F56" i="102"/>
  <c r="G56" i="102" s="1"/>
  <c r="F486" i="109"/>
  <c r="G486" i="109" s="1"/>
  <c r="F1019" i="109"/>
  <c r="G1019" i="109" s="1"/>
  <c r="F654" i="106"/>
  <c r="G654" i="106" s="1"/>
  <c r="F1092" i="99"/>
  <c r="G1092" i="99" s="1"/>
  <c r="F1009" i="109"/>
  <c r="G1009" i="109" s="1"/>
  <c r="F644" i="106"/>
  <c r="G644" i="106" s="1"/>
  <c r="F1082" i="109"/>
  <c r="G1082" i="109" s="1"/>
  <c r="F1009" i="108"/>
  <c r="G1009" i="108" s="1"/>
  <c r="F863" i="109"/>
  <c r="G863" i="109" s="1"/>
  <c r="F790" i="109"/>
  <c r="G790" i="109" s="1"/>
  <c r="F717" i="108"/>
  <c r="G717" i="108" s="1"/>
  <c r="F581" i="109"/>
  <c r="G581" i="109" s="1"/>
  <c r="F571" i="109"/>
  <c r="G571" i="109" s="1"/>
  <c r="F508" i="109"/>
  <c r="G508" i="109" s="1"/>
  <c r="F498" i="109"/>
  <c r="G498" i="109" s="1"/>
  <c r="F435" i="109"/>
  <c r="G435" i="109" s="1"/>
  <c r="F178" i="109"/>
  <c r="G178" i="109" s="1"/>
  <c r="F131" i="108"/>
  <c r="G131" i="108" s="1"/>
  <c r="F1165" i="106"/>
  <c r="G1165" i="106" s="1"/>
  <c r="F1082" i="106"/>
  <c r="G1082" i="106" s="1"/>
  <c r="E691" i="109"/>
  <c r="E697" i="109" s="1"/>
  <c r="E702" i="109" s="1"/>
  <c r="F690" i="109"/>
  <c r="G690" i="109" s="1"/>
  <c r="F581" i="106"/>
  <c r="G581" i="106" s="1"/>
  <c r="F508" i="106"/>
  <c r="G508" i="106" s="1"/>
  <c r="F215" i="106"/>
  <c r="G215" i="106" s="1"/>
  <c r="E179" i="109"/>
  <c r="E185" i="109" s="1"/>
  <c r="E190" i="109" s="1"/>
  <c r="E194" i="109" s="1"/>
  <c r="F1229" i="109"/>
  <c r="G1229" i="109" s="1"/>
  <c r="F246" i="109"/>
  <c r="G246" i="109" s="1"/>
  <c r="F1315" i="108"/>
  <c r="G1315" i="108" s="1"/>
  <c r="F1308" i="106"/>
  <c r="G1308" i="106" s="1"/>
  <c r="F997" i="109"/>
  <c r="G997" i="109" s="1"/>
  <c r="E1203" i="109"/>
  <c r="E1209" i="109" s="1"/>
  <c r="E1214" i="109" s="1"/>
  <c r="E1218" i="109" s="1"/>
  <c r="F66" i="106"/>
  <c r="G66" i="106" s="1"/>
  <c r="F289" i="106"/>
  <c r="G289" i="106" s="1"/>
  <c r="F717" i="106"/>
  <c r="G717" i="106" s="1"/>
  <c r="F946" i="106"/>
  <c r="G946" i="106" s="1"/>
  <c r="F141" i="106"/>
  <c r="G141" i="106" s="1"/>
  <c r="F717" i="109"/>
  <c r="G717" i="109" s="1"/>
  <c r="F873" i="108"/>
  <c r="G873" i="108" s="1"/>
  <c r="F289" i="108"/>
  <c r="G289" i="108" s="1"/>
  <c r="F644" i="108"/>
  <c r="G644" i="108" s="1"/>
  <c r="F1143" i="109"/>
  <c r="G1143" i="109" s="1"/>
  <c r="F632" i="109"/>
  <c r="G632" i="109" s="1"/>
  <c r="F498" i="106"/>
  <c r="G498" i="106" s="1"/>
  <c r="F141" i="109"/>
  <c r="G141" i="109" s="1"/>
  <c r="F790" i="108"/>
  <c r="G790" i="108" s="1"/>
  <c r="F581" i="108"/>
  <c r="G581" i="108" s="1"/>
  <c r="F23" i="109"/>
  <c r="G23" i="109" s="1"/>
  <c r="F44" i="109"/>
  <c r="G44" i="109" s="1"/>
  <c r="E29" i="109"/>
  <c r="F29" i="109" s="1"/>
  <c r="G29" i="109" s="1"/>
  <c r="F863" i="102"/>
  <c r="G863" i="102" s="1"/>
  <c r="F1239" i="102"/>
  <c r="G1239" i="102" s="1"/>
  <c r="F1155" i="102"/>
  <c r="G1155" i="102" s="1"/>
  <c r="F1019" i="102"/>
  <c r="G1019" i="102" s="1"/>
  <c r="F936" i="102"/>
  <c r="G936" i="102" s="1"/>
  <c r="F654" i="102"/>
  <c r="G654" i="102" s="1"/>
  <c r="F435" i="102"/>
  <c r="G435" i="102" s="1"/>
  <c r="F352" i="102"/>
  <c r="G352" i="102" s="1"/>
  <c r="F1155" i="99"/>
  <c r="G1155" i="99" s="1"/>
  <c r="F1019" i="99"/>
  <c r="G1019" i="99" s="1"/>
  <c r="F976" i="102"/>
  <c r="G976" i="102" s="1"/>
  <c r="F946" i="99"/>
  <c r="G946" i="99" s="1"/>
  <c r="F863" i="99"/>
  <c r="G863" i="99" s="1"/>
  <c r="F508" i="99"/>
  <c r="G508" i="99" s="1"/>
  <c r="F1308" i="99"/>
  <c r="G1308" i="99" s="1"/>
  <c r="F425" i="99"/>
  <c r="G425" i="99" s="1"/>
  <c r="F1315" i="99"/>
  <c r="G1315" i="99" s="1"/>
  <c r="F131" i="99"/>
  <c r="G131" i="99" s="1"/>
  <c r="E1229" i="97"/>
  <c r="E1092" i="97"/>
  <c r="F1255" i="102"/>
  <c r="G1255" i="102" s="1"/>
  <c r="F1257" i="102"/>
  <c r="G1257" i="102" s="1"/>
  <c r="F967" i="102"/>
  <c r="G967" i="102" s="1"/>
  <c r="E863" i="97"/>
  <c r="E873" i="97"/>
  <c r="E727" i="97"/>
  <c r="E581" i="97"/>
  <c r="E279" i="97"/>
  <c r="F252" i="102"/>
  <c r="G252" i="102" s="1"/>
  <c r="D205" i="97"/>
  <c r="E131" i="97"/>
  <c r="E141" i="97"/>
  <c r="F44" i="102"/>
  <c r="G44" i="102" s="1"/>
  <c r="E1229" i="95"/>
  <c r="F1171" i="95"/>
  <c r="G1171" i="95" s="1"/>
  <c r="E1165" i="95"/>
  <c r="F1095" i="95"/>
  <c r="G1095" i="95" s="1"/>
  <c r="D1009" i="95"/>
  <c r="E581" i="95"/>
  <c r="F441" i="95"/>
  <c r="G441" i="95" s="1"/>
  <c r="F439" i="95"/>
  <c r="G439" i="95" s="1"/>
  <c r="E435" i="95"/>
  <c r="E425" i="95"/>
  <c r="F358" i="95"/>
  <c r="G358" i="95" s="1"/>
  <c r="E352" i="95"/>
  <c r="D279" i="95"/>
  <c r="D215" i="95"/>
  <c r="E205" i="95"/>
  <c r="F146" i="95"/>
  <c r="G146" i="95" s="1"/>
  <c r="D141" i="95"/>
  <c r="E131" i="95"/>
  <c r="E66" i="95"/>
  <c r="E66" i="94"/>
  <c r="E1239" i="93"/>
  <c r="D1239" i="93"/>
  <c r="E1229" i="93"/>
  <c r="E1165" i="93"/>
  <c r="D1155" i="93"/>
  <c r="E1092" i="93"/>
  <c r="D1092" i="93"/>
  <c r="E1019" i="93"/>
  <c r="E946" i="93"/>
  <c r="E936" i="93"/>
  <c r="D873" i="93"/>
  <c r="E873" i="93"/>
  <c r="E863" i="93"/>
  <c r="E800" i="93"/>
  <c r="D800" i="93"/>
  <c r="E790" i="93"/>
  <c r="E727" i="93"/>
  <c r="E654" i="93"/>
  <c r="D654" i="93"/>
  <c r="E644" i="93"/>
  <c r="D644" i="93"/>
  <c r="E581" i="93"/>
  <c r="D508" i="93"/>
  <c r="E498" i="93"/>
  <c r="D498" i="93"/>
  <c r="D472" i="92"/>
  <c r="D478" i="92" s="1"/>
  <c r="E435" i="93"/>
  <c r="D435" i="93"/>
  <c r="E362" i="93"/>
  <c r="D362" i="93"/>
  <c r="E352" i="93"/>
  <c r="D352" i="93"/>
  <c r="E289" i="93"/>
  <c r="D289" i="93"/>
  <c r="E279" i="93"/>
  <c r="E215" i="93"/>
  <c r="D215" i="93"/>
  <c r="E205" i="93"/>
  <c r="D141" i="93"/>
  <c r="E131" i="93"/>
  <c r="D131" i="93"/>
  <c r="F71" i="93"/>
  <c r="G71" i="93" s="1"/>
  <c r="F69" i="93"/>
  <c r="G69" i="93" s="1"/>
  <c r="F62" i="93"/>
  <c r="G62" i="93" s="1"/>
  <c r="D56" i="93"/>
  <c r="E56" i="93"/>
  <c r="E1312" i="88"/>
  <c r="D1302" i="88"/>
  <c r="D967" i="86"/>
  <c r="D975" i="86" s="1"/>
  <c r="D830" i="86"/>
  <c r="D836" i="86" s="1"/>
  <c r="E757" i="86"/>
  <c r="E763" i="86" s="1"/>
  <c r="E748" i="86"/>
  <c r="E756" i="86" s="1"/>
  <c r="D705" i="86"/>
  <c r="E684" i="86"/>
  <c r="E690" i="86" s="1"/>
  <c r="D684" i="86"/>
  <c r="D690" i="86" s="1"/>
  <c r="D544" i="86"/>
  <c r="D413" i="86"/>
  <c r="E267" i="86"/>
  <c r="D632" i="86"/>
  <c r="D611" i="86"/>
  <c r="D617" i="86" s="1"/>
  <c r="D976" i="86"/>
  <c r="D982" i="86" s="1"/>
  <c r="F965" i="86"/>
  <c r="G965" i="86" s="1"/>
  <c r="D894" i="86"/>
  <c r="D902" i="86" s="1"/>
  <c r="D821" i="86"/>
  <c r="D829" i="86" s="1"/>
  <c r="D757" i="86"/>
  <c r="D763" i="86" s="1"/>
  <c r="D1255" i="86"/>
  <c r="E1290" i="84"/>
  <c r="E1312" i="84"/>
  <c r="E529" i="86"/>
  <c r="D456" i="86"/>
  <c r="D392" i="86"/>
  <c r="D398" i="86" s="1"/>
  <c r="E193" i="86"/>
  <c r="E172" i="88"/>
  <c r="E178" i="88" s="1"/>
  <c r="D98" i="86"/>
  <c r="D104" i="86" s="1"/>
  <c r="E89" i="86"/>
  <c r="E44" i="88"/>
  <c r="D1283" i="86"/>
  <c r="D1288" i="86"/>
  <c r="F31" i="86"/>
  <c r="G31" i="86" s="1"/>
  <c r="E30" i="84"/>
  <c r="E36" i="84" s="1"/>
  <c r="E41" i="84" s="1"/>
  <c r="E45" i="84" s="1"/>
  <c r="E23" i="88"/>
  <c r="E29" i="88" s="1"/>
  <c r="F7" i="86"/>
  <c r="G7" i="86" s="1"/>
  <c r="F1032" i="86"/>
  <c r="G1032" i="86" s="1"/>
  <c r="F1036" i="86"/>
  <c r="G1036" i="86" s="1"/>
  <c r="F1040" i="102"/>
  <c r="G1040" i="102" s="1"/>
  <c r="F66" i="108"/>
  <c r="G66" i="108" s="1"/>
  <c r="F279" i="102"/>
  <c r="G279" i="102" s="1"/>
  <c r="F705" i="109"/>
  <c r="G705" i="109" s="1"/>
  <c r="F863" i="108"/>
  <c r="G863" i="108" s="1"/>
  <c r="F289" i="109"/>
  <c r="G289" i="109" s="1"/>
  <c r="F1082" i="108"/>
  <c r="G1082" i="108" s="1"/>
  <c r="F12" i="86"/>
  <c r="G12" i="86" s="1"/>
  <c r="E1259" i="88"/>
  <c r="F1259" i="88" s="1"/>
  <c r="G1259" i="88" s="1"/>
  <c r="D1122" i="86"/>
  <c r="D1128" i="86" s="1"/>
  <c r="E1196" i="88"/>
  <c r="E1202" i="88" s="1"/>
  <c r="E1217" i="86"/>
  <c r="E1302" i="88"/>
  <c r="E141" i="93"/>
  <c r="D1082" i="93"/>
  <c r="D1229" i="93"/>
  <c r="F60" i="94"/>
  <c r="G60" i="94" s="1"/>
  <c r="F62" i="94"/>
  <c r="G62" i="94" s="1"/>
  <c r="D289" i="95"/>
  <c r="D571" i="95"/>
  <c r="E644" i="95"/>
  <c r="D727" i="95"/>
  <c r="D790" i="95"/>
  <c r="D936" i="95"/>
  <c r="D946" i="95"/>
  <c r="D141" i="97"/>
  <c r="E352" i="97"/>
  <c r="D362" i="97"/>
  <c r="E571" i="97"/>
  <c r="D581" i="97"/>
  <c r="F581" i="97" s="1"/>
  <c r="G581" i="97" s="1"/>
  <c r="E790" i="97"/>
  <c r="F790" i="97" s="1"/>
  <c r="G790" i="97" s="1"/>
  <c r="F98" i="102"/>
  <c r="G98" i="102" s="1"/>
  <c r="E618" i="109"/>
  <c r="E624" i="109" s="1"/>
  <c r="E629" i="109" s="1"/>
  <c r="E633" i="109" s="1"/>
  <c r="E618" i="102"/>
  <c r="E624" i="102" s="1"/>
  <c r="E629" i="102" s="1"/>
  <c r="E633" i="102" s="1"/>
  <c r="F131" i="102"/>
  <c r="G131" i="102" s="1"/>
  <c r="F56" i="106"/>
  <c r="G56" i="106" s="1"/>
  <c r="F1229" i="108"/>
  <c r="G1229" i="108" s="1"/>
  <c r="F1128" i="102"/>
  <c r="G1128" i="102" s="1"/>
  <c r="F104" i="102"/>
  <c r="G104" i="102" s="1"/>
  <c r="E392" i="86"/>
  <c r="E398" i="86" s="1"/>
  <c r="F757" i="109"/>
  <c r="G757" i="109" s="1"/>
  <c r="F486" i="102"/>
  <c r="G486" i="102" s="1"/>
  <c r="F413" i="109"/>
  <c r="G413" i="109" s="1"/>
  <c r="F1092" i="109"/>
  <c r="G1092" i="109" s="1"/>
  <c r="D1285" i="86"/>
  <c r="F936" i="86"/>
  <c r="G936" i="86" s="1"/>
  <c r="E976" i="88"/>
  <c r="E982" i="88" s="1"/>
  <c r="E997" i="86"/>
  <c r="E1122" i="94"/>
  <c r="E1128" i="94" s="1"/>
  <c r="E1143" i="86"/>
  <c r="F893" i="88"/>
  <c r="G893" i="88" s="1"/>
  <c r="D1312" i="88"/>
  <c r="D1295" i="93"/>
  <c r="D1310" i="93"/>
  <c r="D1316" i="93"/>
  <c r="D205" i="93"/>
  <c r="E1318" i="93"/>
  <c r="D279" i="93"/>
  <c r="D425" i="93"/>
  <c r="D571" i="93"/>
  <c r="F571" i="93" s="1"/>
  <c r="G571" i="93" s="1"/>
  <c r="D717" i="93"/>
  <c r="D863" i="93"/>
  <c r="D936" i="93"/>
  <c r="D1019" i="93"/>
  <c r="F1019" i="93" s="1"/>
  <c r="G1019" i="93" s="1"/>
  <c r="E1155" i="93"/>
  <c r="D1165" i="93"/>
  <c r="D66" i="94"/>
  <c r="F124" i="95"/>
  <c r="G124" i="95" s="1"/>
  <c r="F135" i="95"/>
  <c r="G135" i="95" s="1"/>
  <c r="F137" i="95"/>
  <c r="G137" i="95" s="1"/>
  <c r="F145" i="95"/>
  <c r="G145" i="95" s="1"/>
  <c r="F147" i="95"/>
  <c r="G147" i="95" s="1"/>
  <c r="D205" i="95"/>
  <c r="E279" i="95"/>
  <c r="E863" i="95"/>
  <c r="F863" i="95" s="1"/>
  <c r="G863" i="95" s="1"/>
  <c r="E873" i="95"/>
  <c r="E936" i="95"/>
  <c r="F1233" i="95"/>
  <c r="G1233" i="95" s="1"/>
  <c r="F1235" i="95"/>
  <c r="G1235" i="95" s="1"/>
  <c r="D1229" i="97"/>
  <c r="D1239" i="97"/>
  <c r="E706" i="109"/>
  <c r="F654" i="109"/>
  <c r="G654" i="109" s="1"/>
  <c r="F1110" i="86"/>
  <c r="G1110" i="86" s="1"/>
  <c r="E1302" i="84"/>
  <c r="D1312" i="84"/>
  <c r="E119" i="86"/>
  <c r="D237" i="86"/>
  <c r="D245" i="86" s="1"/>
  <c r="D319" i="86"/>
  <c r="D325" i="86" s="1"/>
  <c r="D340" i="86"/>
  <c r="E632" i="86"/>
  <c r="F816" i="86"/>
  <c r="G816" i="86" s="1"/>
  <c r="F818" i="86"/>
  <c r="G818" i="86" s="1"/>
  <c r="E903" i="94"/>
  <c r="E909" i="94" s="1"/>
  <c r="E924" i="86"/>
  <c r="F924" i="86" s="1"/>
  <c r="G924" i="86" s="1"/>
  <c r="E967" i="86"/>
  <c r="D1049" i="86"/>
  <c r="D1055" i="86" s="1"/>
  <c r="D1070" i="86"/>
  <c r="D1113" i="86"/>
  <c r="D1121" i="86" s="1"/>
  <c r="F1105" i="86"/>
  <c r="G1105" i="86" s="1"/>
  <c r="F1109" i="86"/>
  <c r="G1109" i="86" s="1"/>
  <c r="D1187" i="86"/>
  <c r="D1195" i="86" s="1"/>
  <c r="F95" i="94"/>
  <c r="G95" i="94" s="1"/>
  <c r="F777" i="86"/>
  <c r="G777" i="86" s="1"/>
  <c r="F813" i="86"/>
  <c r="G813" i="86" s="1"/>
  <c r="F817" i="86"/>
  <c r="G817" i="86" s="1"/>
  <c r="F819" i="86"/>
  <c r="G819" i="86" s="1"/>
  <c r="F1108" i="86"/>
  <c r="G1108" i="86" s="1"/>
  <c r="D1260" i="84"/>
  <c r="D1268" i="84" s="1"/>
  <c r="D89" i="86"/>
  <c r="D97" i="86" s="1"/>
  <c r="D246" i="86"/>
  <c r="D252" i="86" s="1"/>
  <c r="D267" i="86"/>
  <c r="E538" i="86"/>
  <c r="E544" i="86" s="1"/>
  <c r="E559" i="86"/>
  <c r="F628" i="86"/>
  <c r="G628" i="86" s="1"/>
  <c r="F631" i="86"/>
  <c r="G631" i="86" s="1"/>
  <c r="F667" i="86"/>
  <c r="G667" i="86" s="1"/>
  <c r="F671" i="86"/>
  <c r="G671" i="86" s="1"/>
  <c r="F673" i="86"/>
  <c r="G673" i="86" s="1"/>
  <c r="E830" i="88"/>
  <c r="E836" i="88" s="1"/>
  <c r="E851" i="86"/>
  <c r="F958" i="86"/>
  <c r="G958" i="86" s="1"/>
  <c r="F962" i="86"/>
  <c r="G962" i="86" s="1"/>
  <c r="F964" i="86"/>
  <c r="G964" i="86" s="1"/>
  <c r="E1049" i="88"/>
  <c r="E1055" i="88" s="1"/>
  <c r="E1070" i="86"/>
  <c r="E1113" i="86"/>
  <c r="D1196" i="86"/>
  <c r="D1202" i="86" s="1"/>
  <c r="D1217" i="86"/>
  <c r="F66" i="84"/>
  <c r="G66" i="84" s="1"/>
  <c r="F38" i="86"/>
  <c r="G38" i="86" s="1"/>
  <c r="D1290" i="84"/>
  <c r="F43" i="86"/>
  <c r="G43" i="86" s="1"/>
  <c r="F25" i="86"/>
  <c r="G25" i="86" s="1"/>
  <c r="F9" i="86"/>
  <c r="G9" i="86" s="1"/>
  <c r="D1274" i="86"/>
  <c r="E1269" i="84"/>
  <c r="E1275" i="84" s="1"/>
  <c r="F11" i="86"/>
  <c r="G11" i="86" s="1"/>
  <c r="D1252" i="86"/>
  <c r="D1258" i="86"/>
  <c r="F6" i="86"/>
  <c r="G6" i="86" s="1"/>
  <c r="F28" i="86"/>
  <c r="G28" i="86" s="1"/>
  <c r="F42" i="86"/>
  <c r="G42" i="86" s="1"/>
  <c r="E1286" i="86"/>
  <c r="E319" i="86"/>
  <c r="E325" i="86" s="1"/>
  <c r="E1082" i="97"/>
  <c r="F4" i="86"/>
  <c r="G4" i="86" s="1"/>
  <c r="F10" i="86"/>
  <c r="G10" i="86" s="1"/>
  <c r="F17" i="86"/>
  <c r="G17" i="86" s="1"/>
  <c r="E23" i="86"/>
  <c r="E29" i="86" s="1"/>
  <c r="F27" i="86"/>
  <c r="G27" i="86" s="1"/>
  <c r="F35" i="86"/>
  <c r="G35" i="86" s="1"/>
  <c r="F40" i="86"/>
  <c r="G40" i="86" s="1"/>
  <c r="D1257" i="86"/>
  <c r="D1272" i="86"/>
  <c r="D1284" i="86"/>
  <c r="D1286" i="86"/>
  <c r="D119" i="86"/>
  <c r="D193" i="86"/>
  <c r="F230" i="94"/>
  <c r="G230" i="94" s="1"/>
  <c r="E246" i="86"/>
  <c r="E252" i="86" s="1"/>
  <c r="E310" i="86"/>
  <c r="E318" i="86" s="1"/>
  <c r="E383" i="86"/>
  <c r="E391" i="86" s="1"/>
  <c r="D559" i="86"/>
  <c r="E611" i="86"/>
  <c r="E617" i="86" s="1"/>
  <c r="E675" i="86"/>
  <c r="E683" i="86" s="1"/>
  <c r="D748" i="86"/>
  <c r="E757" i="94"/>
  <c r="E763" i="94" s="1"/>
  <c r="E778" i="86"/>
  <c r="D851" i="86"/>
  <c r="E903" i="86"/>
  <c r="E909" i="86" s="1"/>
  <c r="D997" i="86"/>
  <c r="F1031" i="86"/>
  <c r="G1031" i="86" s="1"/>
  <c r="F1033" i="86"/>
  <c r="G1033" i="86" s="1"/>
  <c r="F1035" i="86"/>
  <c r="G1035" i="86" s="1"/>
  <c r="F1037" i="86"/>
  <c r="G1037" i="86" s="1"/>
  <c r="E1049" i="86"/>
  <c r="E1055" i="86" s="1"/>
  <c r="D1143" i="86"/>
  <c r="E1196" i="86"/>
  <c r="E1202" i="86" s="1"/>
  <c r="F64" i="93"/>
  <c r="G64" i="93" s="1"/>
  <c r="E1308" i="93"/>
  <c r="E1315" i="93"/>
  <c r="E1317" i="93"/>
  <c r="E289" i="95"/>
  <c r="D352" i="95"/>
  <c r="F366" i="95"/>
  <c r="G366" i="95" s="1"/>
  <c r="F429" i="95"/>
  <c r="G429" i="95" s="1"/>
  <c r="F431" i="95"/>
  <c r="G431" i="95" s="1"/>
  <c r="D435" i="95"/>
  <c r="E571" i="95"/>
  <c r="D581" i="95"/>
  <c r="D654" i="95"/>
  <c r="E946" i="95"/>
  <c r="E1019" i="95"/>
  <c r="D1082" i="95"/>
  <c r="F1096" i="95"/>
  <c r="G1096" i="95" s="1"/>
  <c r="F1098" i="95"/>
  <c r="G1098" i="95" s="1"/>
  <c r="F1159" i="95"/>
  <c r="G1159" i="95" s="1"/>
  <c r="F1161" i="95"/>
  <c r="G1161" i="95" s="1"/>
  <c r="D1165" i="95"/>
  <c r="F1243" i="95"/>
  <c r="G1243" i="95" s="1"/>
  <c r="F1245" i="95"/>
  <c r="G1245" i="95" s="1"/>
  <c r="D873" i="97"/>
  <c r="E936" i="97"/>
  <c r="E946" i="97"/>
  <c r="D1019" i="97"/>
  <c r="D1082" i="97"/>
  <c r="E1155" i="97"/>
  <c r="E1165" i="97"/>
  <c r="F675" i="102"/>
  <c r="G675" i="102" s="1"/>
  <c r="F1306" i="106"/>
  <c r="G1306" i="106" s="1"/>
  <c r="F778" i="102"/>
  <c r="G778" i="102" s="1"/>
  <c r="F66" i="101"/>
  <c r="G66" i="101" s="1"/>
  <c r="F617" i="109"/>
  <c r="G617" i="109" s="1"/>
  <c r="F325" i="109"/>
  <c r="G325" i="109" s="1"/>
  <c r="F1009" i="106"/>
  <c r="G1009" i="106" s="1"/>
  <c r="F66" i="109"/>
  <c r="G66" i="109" s="1"/>
  <c r="F24" i="86"/>
  <c r="G24" i="86" s="1"/>
  <c r="F37" i="86"/>
  <c r="G37" i="86" s="1"/>
  <c r="E1284" i="86"/>
  <c r="D23" i="86"/>
  <c r="D29" i="86" s="1"/>
  <c r="F26" i="86"/>
  <c r="G26" i="86" s="1"/>
  <c r="F33" i="86"/>
  <c r="G33" i="86" s="1"/>
  <c r="F39" i="86"/>
  <c r="G39" i="86" s="1"/>
  <c r="E44" i="86"/>
  <c r="D1256" i="86"/>
  <c r="E1283" i="86"/>
  <c r="E1285" i="86"/>
  <c r="E1288" i="86"/>
  <c r="E98" i="86"/>
  <c r="E104" i="86" s="1"/>
  <c r="E163" i="86"/>
  <c r="E171" i="86" s="1"/>
  <c r="E172" i="86"/>
  <c r="E178" i="86" s="1"/>
  <c r="E237" i="86"/>
  <c r="E245" i="86" s="1"/>
  <c r="E319" i="88"/>
  <c r="E325" i="88" s="1"/>
  <c r="E340" i="86"/>
  <c r="D383" i="86"/>
  <c r="D391" i="86" s="1"/>
  <c r="E392" i="94"/>
  <c r="E398" i="94" s="1"/>
  <c r="E413" i="86"/>
  <c r="E456" i="86"/>
  <c r="E464" i="86" s="1"/>
  <c r="D465" i="86"/>
  <c r="D471" i="86" s="1"/>
  <c r="D486" i="86"/>
  <c r="D675" i="86"/>
  <c r="D683" i="86" s="1"/>
  <c r="E705" i="86"/>
  <c r="D778" i="86"/>
  <c r="E830" i="86"/>
  <c r="E836" i="86" s="1"/>
  <c r="E894" i="86"/>
  <c r="E902" i="86" s="1"/>
  <c r="E976" i="86"/>
  <c r="E982" i="86" s="1"/>
  <c r="E1040" i="86"/>
  <c r="E1122" i="86"/>
  <c r="E1128" i="86" s="1"/>
  <c r="E1187" i="86"/>
  <c r="E1195" i="86" s="1"/>
  <c r="E1307" i="93"/>
  <c r="F70" i="93"/>
  <c r="G70" i="93" s="1"/>
  <c r="D1308" i="93"/>
  <c r="D1315" i="93"/>
  <c r="D1317" i="93"/>
  <c r="E215" i="95"/>
  <c r="E362" i="95"/>
  <c r="E508" i="95"/>
  <c r="E727" i="95"/>
  <c r="E790" i="95"/>
  <c r="D873" i="95"/>
  <c r="D1019" i="95"/>
  <c r="E1092" i="95"/>
  <c r="E1239" i="95"/>
  <c r="F1239" i="95" s="1"/>
  <c r="G1239" i="95" s="1"/>
  <c r="E205" i="97"/>
  <c r="D215" i="97"/>
  <c r="E289" i="97"/>
  <c r="D435" i="97"/>
  <c r="D727" i="97"/>
  <c r="D946" i="97"/>
  <c r="E1019" i="97"/>
  <c r="D1165" i="97"/>
  <c r="F1122" i="102"/>
  <c r="G1122" i="102" s="1"/>
  <c r="D1203" i="92"/>
  <c r="D1209" i="92" s="1"/>
  <c r="F56" i="99"/>
  <c r="G56" i="99" s="1"/>
  <c r="E764" i="102"/>
  <c r="E770" i="102" s="1"/>
  <c r="E775" i="102" s="1"/>
  <c r="E779" i="102" s="1"/>
  <c r="F508" i="102"/>
  <c r="G508" i="102" s="1"/>
  <c r="F267" i="109"/>
  <c r="G267" i="109" s="1"/>
  <c r="F559" i="109"/>
  <c r="G559" i="109" s="1"/>
  <c r="F1202" i="109"/>
  <c r="G1202" i="109" s="1"/>
  <c r="F1252" i="109"/>
  <c r="G1252" i="109" s="1"/>
  <c r="F49" i="93"/>
  <c r="G49" i="93" s="1"/>
  <c r="E1295" i="93"/>
  <c r="F61" i="93"/>
  <c r="G61" i="93" s="1"/>
  <c r="E1310" i="93"/>
  <c r="E1316" i="93"/>
  <c r="F61" i="94"/>
  <c r="G61" i="94" s="1"/>
  <c r="F64" i="94"/>
  <c r="G64" i="94" s="1"/>
  <c r="F70" i="94"/>
  <c r="G70" i="94" s="1"/>
  <c r="F1300" i="92"/>
  <c r="G1300" i="92" s="1"/>
  <c r="F1259" i="109"/>
  <c r="G1259" i="109" s="1"/>
  <c r="D1302" i="106"/>
  <c r="F56" i="109"/>
  <c r="G56" i="109" s="1"/>
  <c r="F571" i="102"/>
  <c r="G571" i="102" s="1"/>
  <c r="F1295" i="109"/>
  <c r="G1295" i="109" s="1"/>
  <c r="F1239" i="108"/>
  <c r="G1239" i="108" s="1"/>
  <c r="E1056" i="109"/>
  <c r="E1062" i="109" s="1"/>
  <c r="E1067" i="109" s="1"/>
  <c r="E1071" i="109" s="1"/>
  <c r="F1318" i="109"/>
  <c r="G1318" i="109" s="1"/>
  <c r="F1196" i="109"/>
  <c r="G1196" i="109" s="1"/>
  <c r="F778" i="109"/>
  <c r="G778" i="109" s="1"/>
  <c r="F471" i="109"/>
  <c r="G471" i="109" s="1"/>
  <c r="F1055" i="109"/>
  <c r="G1055" i="109" s="1"/>
  <c r="F1217" i="109"/>
  <c r="G1217" i="109" s="1"/>
  <c r="F903" i="109"/>
  <c r="G903" i="109" s="1"/>
  <c r="F924" i="109"/>
  <c r="G924" i="109" s="1"/>
  <c r="E1129" i="109"/>
  <c r="E1135" i="109" s="1"/>
  <c r="E1140" i="109" s="1"/>
  <c r="E1144" i="109" s="1"/>
  <c r="F1128" i="109"/>
  <c r="G1128" i="109" s="1"/>
  <c r="F1315" i="109"/>
  <c r="G1315" i="109" s="1"/>
  <c r="E910" i="109"/>
  <c r="E916" i="109" s="1"/>
  <c r="E921" i="109" s="1"/>
  <c r="E925" i="109" s="1"/>
  <c r="F1317" i="109"/>
  <c r="G1317" i="109" s="1"/>
  <c r="F1295" i="108"/>
  <c r="G1295" i="108" s="1"/>
  <c r="F836" i="109"/>
  <c r="G836" i="109" s="1"/>
  <c r="E764" i="109"/>
  <c r="E770" i="109" s="1"/>
  <c r="E775" i="109" s="1"/>
  <c r="E779" i="109" s="1"/>
  <c r="E1312" i="109"/>
  <c r="F1308" i="108"/>
  <c r="G1308" i="108" s="1"/>
  <c r="F675" i="109"/>
  <c r="G675" i="109" s="1"/>
  <c r="F611" i="109"/>
  <c r="G611" i="109" s="1"/>
  <c r="E1312" i="108"/>
  <c r="F1316" i="109"/>
  <c r="G1316" i="109" s="1"/>
  <c r="F1317" i="108"/>
  <c r="G1317" i="108" s="1"/>
  <c r="F1308" i="109"/>
  <c r="G1308" i="109" s="1"/>
  <c r="F544" i="109"/>
  <c r="G544" i="109" s="1"/>
  <c r="E472" i="109"/>
  <c r="E478" i="109" s="1"/>
  <c r="E483" i="109" s="1"/>
  <c r="E487" i="109" s="1"/>
  <c r="E399" i="109"/>
  <c r="E405" i="109" s="1"/>
  <c r="E410" i="109" s="1"/>
  <c r="E414" i="109" s="1"/>
  <c r="F1310" i="109"/>
  <c r="G1310" i="109" s="1"/>
  <c r="F1306" i="108"/>
  <c r="G1306" i="108" s="1"/>
  <c r="F1306" i="109"/>
  <c r="G1306" i="109" s="1"/>
  <c r="F1307" i="108"/>
  <c r="G1307" i="108" s="1"/>
  <c r="E1302" i="109"/>
  <c r="E326" i="109"/>
  <c r="E332" i="109" s="1"/>
  <c r="E337" i="109" s="1"/>
  <c r="E341" i="109" s="1"/>
  <c r="F1259" i="108"/>
  <c r="G1259" i="108" s="1"/>
  <c r="F1258" i="109"/>
  <c r="G1258" i="109" s="1"/>
  <c r="F1318" i="108"/>
  <c r="G1318" i="108" s="1"/>
  <c r="F1307" i="109"/>
  <c r="G1307" i="109" s="1"/>
  <c r="E1302" i="108"/>
  <c r="F1316" i="108"/>
  <c r="G1316" i="108" s="1"/>
  <c r="F1310" i="108"/>
  <c r="G1310" i="108" s="1"/>
  <c r="D30" i="109"/>
  <c r="D36" i="109" s="1"/>
  <c r="F1122" i="109"/>
  <c r="G1122" i="109" s="1"/>
  <c r="F1049" i="109"/>
  <c r="G1049" i="109" s="1"/>
  <c r="F1318" i="106"/>
  <c r="G1318" i="106" s="1"/>
  <c r="F830" i="109"/>
  <c r="G830" i="109" s="1"/>
  <c r="E837" i="109"/>
  <c r="E843" i="109" s="1"/>
  <c r="E848" i="109" s="1"/>
  <c r="E852" i="109" s="1"/>
  <c r="F763" i="109"/>
  <c r="G763" i="109" s="1"/>
  <c r="F1307" i="106"/>
  <c r="G1307" i="106" s="1"/>
  <c r="F340" i="109"/>
  <c r="G340" i="109" s="1"/>
  <c r="F319" i="109"/>
  <c r="G319" i="109" s="1"/>
  <c r="F1316" i="106"/>
  <c r="G1316" i="106" s="1"/>
  <c r="D1290" i="109"/>
  <c r="F1310" i="106"/>
  <c r="G1310" i="106" s="1"/>
  <c r="F1315" i="106"/>
  <c r="G1315" i="106" s="1"/>
  <c r="F104" i="109"/>
  <c r="G104" i="109" s="1"/>
  <c r="F392" i="109"/>
  <c r="G392" i="109" s="1"/>
  <c r="F821" i="109"/>
  <c r="G821" i="109" s="1"/>
  <c r="F529" i="109"/>
  <c r="G529" i="109" s="1"/>
  <c r="F748" i="109"/>
  <c r="G748" i="109" s="1"/>
  <c r="F20" i="108"/>
  <c r="G20" i="108" s="1"/>
  <c r="F1113" i="109"/>
  <c r="G1113" i="109" s="1"/>
  <c r="F193" i="109"/>
  <c r="G193" i="109" s="1"/>
  <c r="E983" i="109"/>
  <c r="E989" i="109" s="1"/>
  <c r="E994" i="109" s="1"/>
  <c r="E998" i="109" s="1"/>
  <c r="F976" i="109"/>
  <c r="G976" i="109" s="1"/>
  <c r="F967" i="109"/>
  <c r="G967" i="109" s="1"/>
  <c r="F465" i="109"/>
  <c r="G465" i="109" s="1"/>
  <c r="F237" i="109"/>
  <c r="G237" i="109" s="1"/>
  <c r="F383" i="109"/>
  <c r="G383" i="109" s="1"/>
  <c r="F1317" i="106"/>
  <c r="G1317" i="106" s="1"/>
  <c r="F1295" i="106"/>
  <c r="G1295" i="106" s="1"/>
  <c r="F119" i="109"/>
  <c r="G119" i="109" s="1"/>
  <c r="E253" i="109"/>
  <c r="E259" i="109" s="1"/>
  <c r="E264" i="109" s="1"/>
  <c r="E268" i="109" s="1"/>
  <c r="F1187" i="109"/>
  <c r="G1187" i="109" s="1"/>
  <c r="F1155" i="104"/>
  <c r="G1155" i="104" s="1"/>
  <c r="F1306" i="104"/>
  <c r="G1306" i="104" s="1"/>
  <c r="F1250" i="109"/>
  <c r="G1250" i="109" s="1"/>
  <c r="F1286" i="109"/>
  <c r="G1286" i="109" s="1"/>
  <c r="D756" i="109"/>
  <c r="F756" i="109" s="1"/>
  <c r="G756" i="109" s="1"/>
  <c r="F684" i="109"/>
  <c r="G684" i="109" s="1"/>
  <c r="D683" i="109"/>
  <c r="D691" i="109" s="1"/>
  <c r="F602" i="109"/>
  <c r="G602" i="109" s="1"/>
  <c r="F538" i="109"/>
  <c r="G538" i="109" s="1"/>
  <c r="E545" i="109"/>
  <c r="E551" i="109" s="1"/>
  <c r="E556" i="109" s="1"/>
  <c r="E560" i="109" s="1"/>
  <c r="F1274" i="109"/>
  <c r="G1274" i="109" s="1"/>
  <c r="F1255" i="106"/>
  <c r="G1255" i="106" s="1"/>
  <c r="F1256" i="106"/>
  <c r="G1256" i="106" s="1"/>
  <c r="F1295" i="104"/>
  <c r="G1295" i="104" s="1"/>
  <c r="D391" i="109"/>
  <c r="D399" i="109" s="1"/>
  <c r="F1279" i="109"/>
  <c r="G1279" i="109" s="1"/>
  <c r="F1273" i="109"/>
  <c r="G1273" i="109" s="1"/>
  <c r="E1312" i="104"/>
  <c r="F252" i="109"/>
  <c r="G252" i="109" s="1"/>
  <c r="F1289" i="109"/>
  <c r="G1289" i="109" s="1"/>
  <c r="F172" i="109"/>
  <c r="G172" i="109" s="1"/>
  <c r="F1271" i="109"/>
  <c r="G1271" i="109" s="1"/>
  <c r="F1307" i="104"/>
  <c r="G1307" i="104" s="1"/>
  <c r="F1281" i="109"/>
  <c r="G1281" i="109" s="1"/>
  <c r="F1310" i="104"/>
  <c r="G1310" i="104" s="1"/>
  <c r="F131" i="104"/>
  <c r="G131" i="104" s="1"/>
  <c r="F1277" i="109"/>
  <c r="G1277" i="109" s="1"/>
  <c r="F1285" i="109"/>
  <c r="G1285" i="109" s="1"/>
  <c r="F1251" i="109"/>
  <c r="G1251" i="109" s="1"/>
  <c r="E1260" i="109"/>
  <c r="E1268" i="109" s="1"/>
  <c r="E105" i="109"/>
  <c r="E111" i="109" s="1"/>
  <c r="E116" i="109" s="1"/>
  <c r="E120" i="109" s="1"/>
  <c r="F98" i="109"/>
  <c r="G98" i="109" s="1"/>
  <c r="D1312" i="104"/>
  <c r="F1315" i="104"/>
  <c r="G1315" i="104" s="1"/>
  <c r="F1308" i="104"/>
  <c r="G1308" i="104" s="1"/>
  <c r="F1253" i="109"/>
  <c r="G1253" i="109" s="1"/>
  <c r="F14" i="109"/>
  <c r="G14" i="109" s="1"/>
  <c r="F894" i="109"/>
  <c r="G894" i="109" s="1"/>
  <c r="F163" i="109"/>
  <c r="G163" i="109" s="1"/>
  <c r="F310" i="109"/>
  <c r="G310" i="109" s="1"/>
  <c r="F1284" i="109"/>
  <c r="G1284" i="109" s="1"/>
  <c r="F456" i="109"/>
  <c r="G456" i="109" s="1"/>
  <c r="F89" i="109"/>
  <c r="G89" i="109" s="1"/>
  <c r="F1070" i="109"/>
  <c r="G1070" i="109" s="1"/>
  <c r="F22" i="109"/>
  <c r="G22" i="109" s="1"/>
  <c r="F1040" i="109"/>
  <c r="G1040" i="109" s="1"/>
  <c r="F1272" i="109"/>
  <c r="G1272" i="109" s="1"/>
  <c r="F508" i="104"/>
  <c r="G508" i="104" s="1"/>
  <c r="E837" i="102"/>
  <c r="E843" i="102" s="1"/>
  <c r="E848" i="102" s="1"/>
  <c r="E852" i="102" s="1"/>
  <c r="F757" i="102"/>
  <c r="G757" i="102" s="1"/>
  <c r="F763" i="102"/>
  <c r="G763" i="102" s="1"/>
  <c r="F748" i="102"/>
  <c r="G748" i="102" s="1"/>
  <c r="F1009" i="102"/>
  <c r="G1009" i="102" s="1"/>
  <c r="E983" i="102"/>
  <c r="E989" i="102" s="1"/>
  <c r="E994" i="102" s="1"/>
  <c r="E998" i="102" s="1"/>
  <c r="D975" i="102"/>
  <c r="F975" i="102" s="1"/>
  <c r="G975" i="102" s="1"/>
  <c r="E30" i="102"/>
  <c r="E36" i="102" s="1"/>
  <c r="E41" i="102" s="1"/>
  <c r="E45" i="102" s="1"/>
  <c r="F22" i="102"/>
  <c r="G22" i="102" s="1"/>
  <c r="D30" i="102"/>
  <c r="D36" i="102" s="1"/>
  <c r="E105" i="102"/>
  <c r="E111" i="102" s="1"/>
  <c r="E116" i="102" s="1"/>
  <c r="E120" i="102" s="1"/>
  <c r="F89" i="102"/>
  <c r="G89" i="102" s="1"/>
  <c r="F178" i="102"/>
  <c r="G178" i="102" s="1"/>
  <c r="F163" i="102"/>
  <c r="G163" i="102" s="1"/>
  <c r="F1306" i="101"/>
  <c r="G1306" i="101" s="1"/>
  <c r="F1316" i="101"/>
  <c r="G1316" i="101" s="1"/>
  <c r="F1308" i="102"/>
  <c r="G1308" i="102" s="1"/>
  <c r="F413" i="102"/>
  <c r="G413" i="102" s="1"/>
  <c r="E472" i="102"/>
  <c r="E478" i="102" s="1"/>
  <c r="E483" i="102" s="1"/>
  <c r="E487" i="102" s="1"/>
  <c r="F456" i="102"/>
  <c r="G456" i="102" s="1"/>
  <c r="F1317" i="101"/>
  <c r="G1317" i="101" s="1"/>
  <c r="E1312" i="101"/>
  <c r="F1315" i="101"/>
  <c r="G1315" i="101" s="1"/>
  <c r="F1306" i="102"/>
  <c r="G1306" i="102" s="1"/>
  <c r="F632" i="102"/>
  <c r="G632" i="102" s="1"/>
  <c r="F617" i="102"/>
  <c r="G617" i="102" s="1"/>
  <c r="F602" i="102"/>
  <c r="G602" i="102" s="1"/>
  <c r="F1318" i="101"/>
  <c r="G1318" i="101" s="1"/>
  <c r="F727" i="102"/>
  <c r="G727" i="102" s="1"/>
  <c r="F1316" i="102"/>
  <c r="G1316" i="102" s="1"/>
  <c r="F1308" i="101"/>
  <c r="G1308" i="101" s="1"/>
  <c r="F1318" i="102"/>
  <c r="G1318" i="102" s="1"/>
  <c r="F1310" i="102"/>
  <c r="G1310" i="102" s="1"/>
  <c r="E1302" i="101"/>
  <c r="D1302" i="102"/>
  <c r="F836" i="102"/>
  <c r="G836" i="102" s="1"/>
  <c r="F1295" i="102"/>
  <c r="G1295" i="102" s="1"/>
  <c r="F851" i="102"/>
  <c r="G851" i="102" s="1"/>
  <c r="D1312" i="102"/>
  <c r="F1315" i="102"/>
  <c r="G1315" i="102" s="1"/>
  <c r="F1307" i="102"/>
  <c r="G1307" i="102" s="1"/>
  <c r="F924" i="102"/>
  <c r="G924" i="102" s="1"/>
  <c r="F909" i="102"/>
  <c r="G909" i="102" s="1"/>
  <c r="E910" i="102"/>
  <c r="E916" i="102" s="1"/>
  <c r="E921" i="102" s="1"/>
  <c r="E925" i="102" s="1"/>
  <c r="F1070" i="102"/>
  <c r="G1070" i="102" s="1"/>
  <c r="E1056" i="102"/>
  <c r="E1062" i="102" s="1"/>
  <c r="E1067" i="102" s="1"/>
  <c r="E1071" i="102" s="1"/>
  <c r="F1317" i="102"/>
  <c r="G1317" i="102" s="1"/>
  <c r="F1310" i="101"/>
  <c r="G1310" i="101" s="1"/>
  <c r="E1129" i="102"/>
  <c r="E1135" i="102" s="1"/>
  <c r="E1140" i="102" s="1"/>
  <c r="E1144" i="102" s="1"/>
  <c r="D1312" i="101"/>
  <c r="F1307" i="101"/>
  <c r="G1307" i="101" s="1"/>
  <c r="D1302" i="101"/>
  <c r="F1295" i="101"/>
  <c r="G1295" i="101" s="1"/>
  <c r="F1202" i="102"/>
  <c r="G1202" i="102" s="1"/>
  <c r="E1203" i="102"/>
  <c r="E1209" i="102" s="1"/>
  <c r="E1214" i="102" s="1"/>
  <c r="E1218" i="102" s="1"/>
  <c r="F1196" i="102"/>
  <c r="G1196" i="102" s="1"/>
  <c r="F1187" i="102"/>
  <c r="G1187" i="102" s="1"/>
  <c r="E602" i="86"/>
  <c r="E610" i="86" s="1"/>
  <c r="E1260" i="84"/>
  <c r="E1268" i="84" s="1"/>
  <c r="D602" i="86"/>
  <c r="D610" i="86" s="1"/>
  <c r="F1143" i="102"/>
  <c r="G1143" i="102" s="1"/>
  <c r="F1055" i="102"/>
  <c r="G1055" i="102" s="1"/>
  <c r="F1310" i="99"/>
  <c r="G1310" i="99" s="1"/>
  <c r="F997" i="102"/>
  <c r="G997" i="102" s="1"/>
  <c r="F903" i="102"/>
  <c r="G903" i="102" s="1"/>
  <c r="E1302" i="99"/>
  <c r="D756" i="102"/>
  <c r="F756" i="102" s="1"/>
  <c r="G756" i="102" s="1"/>
  <c r="F1252" i="102"/>
  <c r="G1252" i="102" s="1"/>
  <c r="F690" i="102"/>
  <c r="G690" i="102" s="1"/>
  <c r="F684" i="102"/>
  <c r="G684" i="102" s="1"/>
  <c r="E691" i="102"/>
  <c r="E697" i="102" s="1"/>
  <c r="E702" i="102" s="1"/>
  <c r="E706" i="102" s="1"/>
  <c r="F559" i="102"/>
  <c r="G559" i="102" s="1"/>
  <c r="F529" i="102"/>
  <c r="G529" i="102" s="1"/>
  <c r="F1316" i="99"/>
  <c r="G1316" i="99" s="1"/>
  <c r="F1317" i="99"/>
  <c r="G1317" i="99" s="1"/>
  <c r="F1307" i="99"/>
  <c r="G1307" i="99" s="1"/>
  <c r="D1302" i="99"/>
  <c r="D1312" i="99"/>
  <c r="F1306" i="99"/>
  <c r="G1306" i="99" s="1"/>
  <c r="E1312" i="99"/>
  <c r="E253" i="102"/>
  <c r="E259" i="102" s="1"/>
  <c r="E264" i="102" s="1"/>
  <c r="E268" i="102" s="1"/>
  <c r="F1318" i="99"/>
  <c r="G1318" i="99" s="1"/>
  <c r="E179" i="102"/>
  <c r="E185" i="102" s="1"/>
  <c r="E190" i="102" s="1"/>
  <c r="E194" i="102" s="1"/>
  <c r="F14" i="102"/>
  <c r="G14" i="102" s="1"/>
  <c r="E1239" i="97"/>
  <c r="F1259" i="102"/>
  <c r="G1259" i="102" s="1"/>
  <c r="D1155" i="97"/>
  <c r="F1113" i="102"/>
  <c r="G1113" i="102" s="1"/>
  <c r="D1092" i="97"/>
  <c r="F1049" i="102"/>
  <c r="G1049" i="102" s="1"/>
  <c r="D1009" i="97"/>
  <c r="D863" i="97"/>
  <c r="E800" i="97"/>
  <c r="E717" i="97"/>
  <c r="D717" i="97"/>
  <c r="D654" i="97"/>
  <c r="E654" i="97"/>
  <c r="F611" i="102"/>
  <c r="G611" i="102" s="1"/>
  <c r="F1270" i="102"/>
  <c r="G1270" i="102" s="1"/>
  <c r="D571" i="97"/>
  <c r="E545" i="102"/>
  <c r="E551" i="102" s="1"/>
  <c r="E556" i="102" s="1"/>
  <c r="E560" i="102" s="1"/>
  <c r="F544" i="102"/>
  <c r="G544" i="102" s="1"/>
  <c r="E498" i="97"/>
  <c r="E508" i="97"/>
  <c r="F1273" i="102"/>
  <c r="G1273" i="102" s="1"/>
  <c r="F465" i="102"/>
  <c r="G465" i="102" s="1"/>
  <c r="D425" i="97"/>
  <c r="F392" i="102"/>
  <c r="G392" i="102" s="1"/>
  <c r="F398" i="102"/>
  <c r="G398" i="102" s="1"/>
  <c r="F383" i="102"/>
  <c r="G383" i="102" s="1"/>
  <c r="D1306" i="97"/>
  <c r="D1308" i="97"/>
  <c r="F340" i="102"/>
  <c r="G340" i="102" s="1"/>
  <c r="D279" i="97"/>
  <c r="F246" i="102"/>
  <c r="G246" i="102" s="1"/>
  <c r="F1271" i="102"/>
  <c r="G1271" i="102" s="1"/>
  <c r="D1315" i="97"/>
  <c r="D131" i="97"/>
  <c r="F119" i="102"/>
  <c r="G119" i="102" s="1"/>
  <c r="F1286" i="102"/>
  <c r="G1286" i="102" s="1"/>
  <c r="E1295" i="97"/>
  <c r="E1307" i="97"/>
  <c r="E1316" i="97"/>
  <c r="D66" i="97"/>
  <c r="D1295" i="97"/>
  <c r="D1307" i="97"/>
  <c r="D1310" i="97"/>
  <c r="D1318" i="97"/>
  <c r="F942" i="97"/>
  <c r="G942" i="97" s="1"/>
  <c r="F1086" i="97"/>
  <c r="G1086" i="97" s="1"/>
  <c r="F1088" i="97"/>
  <c r="G1088" i="97" s="1"/>
  <c r="D1317" i="97"/>
  <c r="E1310" i="97"/>
  <c r="E1318" i="97"/>
  <c r="E1306" i="97"/>
  <c r="E1308" i="97"/>
  <c r="E1315" i="97"/>
  <c r="E1317" i="97"/>
  <c r="F29" i="102"/>
  <c r="G29" i="102" s="1"/>
  <c r="F172" i="102"/>
  <c r="G172" i="102" s="1"/>
  <c r="F538" i="102"/>
  <c r="G538" i="102" s="1"/>
  <c r="F830" i="102"/>
  <c r="G830" i="102" s="1"/>
  <c r="F894" i="102"/>
  <c r="G894" i="102" s="1"/>
  <c r="D1290" i="102"/>
  <c r="D471" i="102"/>
  <c r="F471" i="102" s="1"/>
  <c r="G471" i="102" s="1"/>
  <c r="F237" i="102"/>
  <c r="G237" i="102" s="1"/>
  <c r="F1288" i="102"/>
  <c r="G1288" i="102" s="1"/>
  <c r="F1283" i="102"/>
  <c r="G1283" i="102" s="1"/>
  <c r="F1289" i="102"/>
  <c r="G1289" i="102" s="1"/>
  <c r="F1277" i="102"/>
  <c r="G1277" i="102" s="1"/>
  <c r="F23" i="102"/>
  <c r="G23" i="102" s="1"/>
  <c r="F1274" i="102"/>
  <c r="G1274" i="102" s="1"/>
  <c r="F1258" i="102"/>
  <c r="G1258" i="102" s="1"/>
  <c r="F433" i="95"/>
  <c r="G433" i="95" s="1"/>
  <c r="F440" i="95"/>
  <c r="G440" i="95" s="1"/>
  <c r="F418" i="95"/>
  <c r="G418" i="95" s="1"/>
  <c r="F430" i="95"/>
  <c r="G430" i="95" s="1"/>
  <c r="F438" i="95"/>
  <c r="G438" i="95" s="1"/>
  <c r="F1222" i="95"/>
  <c r="G1222" i="95" s="1"/>
  <c r="D1229" i="95"/>
  <c r="F1234" i="95"/>
  <c r="G1234" i="95" s="1"/>
  <c r="F1237" i="95"/>
  <c r="G1237" i="95" s="1"/>
  <c r="F1242" i="95"/>
  <c r="G1242" i="95" s="1"/>
  <c r="F1244" i="95"/>
  <c r="G1244" i="95" s="1"/>
  <c r="F1148" i="95"/>
  <c r="G1148" i="95" s="1"/>
  <c r="F1163" i="95"/>
  <c r="G1163" i="95" s="1"/>
  <c r="F1170" i="95"/>
  <c r="G1170" i="95" s="1"/>
  <c r="F1168" i="95"/>
  <c r="G1168" i="95" s="1"/>
  <c r="F1090" i="95"/>
  <c r="G1090" i="95" s="1"/>
  <c r="F1097" i="95"/>
  <c r="G1097" i="95" s="1"/>
  <c r="D1092" i="95"/>
  <c r="E1312" i="92"/>
  <c r="E717" i="95"/>
  <c r="D1295" i="95"/>
  <c r="D1307" i="95"/>
  <c r="D1317" i="95"/>
  <c r="F491" i="95"/>
  <c r="G491" i="95" s="1"/>
  <c r="F367" i="95"/>
  <c r="G367" i="95" s="1"/>
  <c r="F360" i="95"/>
  <c r="G360" i="95" s="1"/>
  <c r="F365" i="95"/>
  <c r="G365" i="95" s="1"/>
  <c r="D362" i="95"/>
  <c r="D326" i="92"/>
  <c r="F326" i="92" s="1"/>
  <c r="G326" i="92" s="1"/>
  <c r="D1308" i="95"/>
  <c r="D1318" i="95"/>
  <c r="D131" i="95"/>
  <c r="F30" i="92"/>
  <c r="G30" i="92" s="1"/>
  <c r="D1251" i="86"/>
  <c r="D1279" i="86"/>
  <c r="D1273" i="86"/>
  <c r="F5" i="86"/>
  <c r="G5" i="86" s="1"/>
  <c r="E14" i="86"/>
  <c r="E22" i="86" s="1"/>
  <c r="E1252" i="86"/>
  <c r="E1255" i="86"/>
  <c r="E1256" i="86"/>
  <c r="E1257" i="86"/>
  <c r="E1258" i="86"/>
  <c r="F1086" i="93"/>
  <c r="G1086" i="93" s="1"/>
  <c r="F1088" i="93"/>
  <c r="G1088" i="93" s="1"/>
  <c r="F69" i="94"/>
  <c r="G69" i="94" s="1"/>
  <c r="D1271" i="86"/>
  <c r="E800" i="95"/>
  <c r="F940" i="93"/>
  <c r="G940" i="93" s="1"/>
  <c r="F942" i="93"/>
  <c r="G942" i="93" s="1"/>
  <c r="D717" i="95"/>
  <c r="D800" i="95"/>
  <c r="E1290" i="109"/>
  <c r="F1283" i="109"/>
  <c r="G1283" i="109" s="1"/>
  <c r="F1288" i="109"/>
  <c r="G1288" i="109" s="1"/>
  <c r="F1284" i="102"/>
  <c r="G1284" i="102" s="1"/>
  <c r="E399" i="102"/>
  <c r="E405" i="102" s="1"/>
  <c r="E410" i="102" s="1"/>
  <c r="E414" i="102" s="1"/>
  <c r="F1285" i="102"/>
  <c r="G1285" i="102" s="1"/>
  <c r="F1281" i="102"/>
  <c r="G1281" i="102" s="1"/>
  <c r="F1250" i="102"/>
  <c r="G1250" i="102" s="1"/>
  <c r="F1096" i="97"/>
  <c r="G1096" i="97" s="1"/>
  <c r="F1095" i="97"/>
  <c r="G1095" i="97" s="1"/>
  <c r="F1090" i="97"/>
  <c r="G1090" i="97" s="1"/>
  <c r="F1087" i="97"/>
  <c r="G1087" i="97" s="1"/>
  <c r="F1075" i="97"/>
  <c r="G1075" i="97" s="1"/>
  <c r="E66" i="97"/>
  <c r="E56" i="97"/>
  <c r="D56" i="97"/>
  <c r="F952" i="97"/>
  <c r="G952" i="97" s="1"/>
  <c r="F951" i="97"/>
  <c r="G951" i="97" s="1"/>
  <c r="F950" i="97"/>
  <c r="G950" i="97" s="1"/>
  <c r="F949" i="97"/>
  <c r="G949" i="97" s="1"/>
  <c r="F944" i="97"/>
  <c r="G944" i="97" s="1"/>
  <c r="F941" i="97"/>
  <c r="G941" i="97" s="1"/>
  <c r="F940" i="97"/>
  <c r="G940" i="97" s="1"/>
  <c r="D1316" i="97"/>
  <c r="F139" i="97"/>
  <c r="G139" i="97" s="1"/>
  <c r="F137" i="97"/>
  <c r="G137" i="97" s="1"/>
  <c r="F136" i="97"/>
  <c r="G136" i="97" s="1"/>
  <c r="F135" i="97"/>
  <c r="G135" i="97" s="1"/>
  <c r="F124" i="97"/>
  <c r="G124" i="97" s="1"/>
  <c r="F1087" i="95"/>
  <c r="G1087" i="95" s="1"/>
  <c r="F136" i="95"/>
  <c r="G136" i="95" s="1"/>
  <c r="F1160" i="95"/>
  <c r="G1160" i="95" s="1"/>
  <c r="F368" i="95"/>
  <c r="G368" i="95" s="1"/>
  <c r="F357" i="95"/>
  <c r="G357" i="95" s="1"/>
  <c r="E56" i="95"/>
  <c r="F1295" i="92"/>
  <c r="G1295" i="92" s="1"/>
  <c r="F49" i="94"/>
  <c r="G49" i="94" s="1"/>
  <c r="F952" i="93"/>
  <c r="G952" i="93" s="1"/>
  <c r="D66" i="93"/>
  <c r="F66" i="93" s="1"/>
  <c r="G66" i="93" s="1"/>
  <c r="F60" i="93"/>
  <c r="G60" i="93" s="1"/>
  <c r="F1186" i="88"/>
  <c r="G1186" i="88" s="1"/>
  <c r="F1142" i="86"/>
  <c r="G1142" i="86" s="1"/>
  <c r="F20" i="86"/>
  <c r="G20" i="86" s="1"/>
  <c r="F92" i="94"/>
  <c r="G92" i="94" s="1"/>
  <c r="D1312" i="106"/>
  <c r="F1097" i="97"/>
  <c r="G1097" i="97" s="1"/>
  <c r="F1098" i="97"/>
  <c r="G1098" i="97" s="1"/>
  <c r="E1306" i="95"/>
  <c r="E1307" i="95"/>
  <c r="E1308" i="95"/>
  <c r="E1316" i="95"/>
  <c r="E1317" i="95"/>
  <c r="E1318" i="95"/>
  <c r="E1310" i="95"/>
  <c r="F1252" i="84"/>
  <c r="G1252" i="84" s="1"/>
  <c r="F1255" i="84"/>
  <c r="G1255" i="84" s="1"/>
  <c r="F1256" i="84"/>
  <c r="G1256" i="84" s="1"/>
  <c r="F1257" i="84"/>
  <c r="G1257" i="84" s="1"/>
  <c r="E966" i="95"/>
  <c r="E966" i="99" s="1"/>
  <c r="E966" i="94"/>
  <c r="E1039" i="95"/>
  <c r="E1039" i="97" s="1"/>
  <c r="E1039" i="94"/>
  <c r="F1039" i="94" s="1"/>
  <c r="G1039" i="94" s="1"/>
  <c r="F240" i="86"/>
  <c r="G240" i="86" s="1"/>
  <c r="F242" i="86"/>
  <c r="G242" i="86" s="1"/>
  <c r="F243" i="86"/>
  <c r="G243" i="86" s="1"/>
  <c r="F244" i="86"/>
  <c r="G244" i="86" s="1"/>
  <c r="F247" i="86"/>
  <c r="G247" i="86" s="1"/>
  <c r="F249" i="86"/>
  <c r="G249" i="86" s="1"/>
  <c r="F263" i="86"/>
  <c r="G263" i="86" s="1"/>
  <c r="F266" i="86"/>
  <c r="G266" i="86" s="1"/>
  <c r="F305" i="86"/>
  <c r="G305" i="86" s="1"/>
  <c r="F306" i="86"/>
  <c r="G306" i="86" s="1"/>
  <c r="F307" i="86"/>
  <c r="G307" i="86" s="1"/>
  <c r="F13" i="94"/>
  <c r="G13" i="94" s="1"/>
  <c r="E1315" i="95"/>
  <c r="E88" i="95"/>
  <c r="E88" i="97" s="1"/>
  <c r="E88" i="94"/>
  <c r="E162" i="95"/>
  <c r="E162" i="99" s="1"/>
  <c r="E162" i="94"/>
  <c r="E236" i="95"/>
  <c r="E236" i="97" s="1"/>
  <c r="E236" i="94"/>
  <c r="E309" i="95"/>
  <c r="E309" i="99" s="1"/>
  <c r="E309" i="94"/>
  <c r="E382" i="95"/>
  <c r="E382" i="97" s="1"/>
  <c r="E382" i="94"/>
  <c r="E455" i="95"/>
  <c r="E455" i="99" s="1"/>
  <c r="E455" i="94"/>
  <c r="E528" i="95"/>
  <c r="E528" i="97" s="1"/>
  <c r="E528" i="94"/>
  <c r="F528" i="94" s="1"/>
  <c r="G528" i="94" s="1"/>
  <c r="E601" i="95"/>
  <c r="E601" i="97" s="1"/>
  <c r="E601" i="94"/>
  <c r="E674" i="95"/>
  <c r="E674" i="97" s="1"/>
  <c r="E674" i="94"/>
  <c r="E747" i="95"/>
  <c r="E747" i="99" s="1"/>
  <c r="E747" i="94"/>
  <c r="E820" i="95"/>
  <c r="E820" i="97" s="1"/>
  <c r="E820" i="94"/>
  <c r="E893" i="95"/>
  <c r="E893" i="97" s="1"/>
  <c r="E893" i="94"/>
  <c r="E1112" i="95"/>
  <c r="E1112" i="97" s="1"/>
  <c r="E1112" i="94"/>
  <c r="E1186" i="95"/>
  <c r="E1186" i="97" s="1"/>
  <c r="E1186" i="94"/>
  <c r="D56" i="95"/>
  <c r="D1306" i="95"/>
  <c r="D66" i="95"/>
  <c r="D1316" i="95"/>
  <c r="F139" i="95"/>
  <c r="G139" i="95" s="1"/>
  <c r="D1310" i="95"/>
  <c r="F144" i="95"/>
  <c r="G144" i="95" s="1"/>
  <c r="D1315" i="95"/>
  <c r="F984" i="94"/>
  <c r="G984" i="94" s="1"/>
  <c r="F986" i="94"/>
  <c r="G986" i="94" s="1"/>
  <c r="F988" i="94"/>
  <c r="G988" i="94" s="1"/>
  <c r="D508" i="97"/>
  <c r="F508" i="97" s="1"/>
  <c r="G508" i="97" s="1"/>
  <c r="E1312" i="106"/>
  <c r="E1302" i="106"/>
  <c r="F1266" i="106"/>
  <c r="G1266" i="106" s="1"/>
  <c r="F1270" i="109"/>
  <c r="G1270" i="109" s="1"/>
  <c r="D1269" i="109"/>
  <c r="D1275" i="109" s="1"/>
  <c r="D1312" i="109"/>
  <c r="D1302" i="109"/>
  <c r="D1312" i="108"/>
  <c r="D1302" i="108"/>
  <c r="E1269" i="109"/>
  <c r="F1245" i="97"/>
  <c r="G1245" i="97" s="1"/>
  <c r="F1244" i="97"/>
  <c r="G1244" i="97" s="1"/>
  <c r="F1243" i="97"/>
  <c r="G1243" i="97" s="1"/>
  <c r="F1242" i="97"/>
  <c r="G1242" i="97" s="1"/>
  <c r="F1237" i="97"/>
  <c r="G1237" i="97" s="1"/>
  <c r="F1235" i="97"/>
  <c r="G1235" i="97" s="1"/>
  <c r="F1234" i="97"/>
  <c r="G1234" i="97" s="1"/>
  <c r="F1233" i="97"/>
  <c r="G1233" i="97" s="1"/>
  <c r="F1222" i="97"/>
  <c r="G1222" i="97" s="1"/>
  <c r="F1171" i="97"/>
  <c r="G1171" i="97" s="1"/>
  <c r="F1170" i="97"/>
  <c r="G1170" i="97" s="1"/>
  <c r="F1169" i="97"/>
  <c r="G1169" i="97" s="1"/>
  <c r="F1168" i="97"/>
  <c r="G1168" i="97" s="1"/>
  <c r="F1163" i="97"/>
  <c r="G1163" i="97" s="1"/>
  <c r="F1161" i="97"/>
  <c r="G1161" i="97" s="1"/>
  <c r="F1160" i="97"/>
  <c r="G1160" i="97" s="1"/>
  <c r="F1159" i="97"/>
  <c r="G1159" i="97" s="1"/>
  <c r="F1148" i="97"/>
  <c r="G1148" i="97" s="1"/>
  <c r="F1015" i="97"/>
  <c r="G1015" i="97" s="1"/>
  <c r="F1014" i="97"/>
  <c r="G1014" i="97" s="1"/>
  <c r="F1013" i="97"/>
  <c r="G1013" i="97" s="1"/>
  <c r="F1002" i="97"/>
  <c r="G1002" i="97" s="1"/>
  <c r="F322" i="102"/>
  <c r="G322" i="102" s="1"/>
  <c r="F1279" i="102"/>
  <c r="G1279" i="102" s="1"/>
  <c r="F144" i="97"/>
  <c r="G144" i="97" s="1"/>
  <c r="F145" i="97"/>
  <c r="G145" i="97" s="1"/>
  <c r="F146" i="97"/>
  <c r="G146" i="97" s="1"/>
  <c r="F147" i="97"/>
  <c r="G147" i="97" s="1"/>
  <c r="F198" i="97"/>
  <c r="G198" i="97" s="1"/>
  <c r="F209" i="97"/>
  <c r="G209" i="97" s="1"/>
  <c r="F210" i="97"/>
  <c r="G210" i="97" s="1"/>
  <c r="F211" i="97"/>
  <c r="G211" i="97" s="1"/>
  <c r="F213" i="97"/>
  <c r="G213" i="97" s="1"/>
  <c r="F218" i="97"/>
  <c r="G218" i="97" s="1"/>
  <c r="F219" i="97"/>
  <c r="G219" i="97" s="1"/>
  <c r="F220" i="97"/>
  <c r="G220" i="97" s="1"/>
  <c r="F221" i="97"/>
  <c r="G221" i="97" s="1"/>
  <c r="F272" i="97"/>
  <c r="G272" i="97" s="1"/>
  <c r="F283" i="97"/>
  <c r="G283" i="97" s="1"/>
  <c r="F284" i="97"/>
  <c r="G284" i="97" s="1"/>
  <c r="F285" i="97"/>
  <c r="G285" i="97" s="1"/>
  <c r="F287" i="97"/>
  <c r="G287" i="97" s="1"/>
  <c r="F292" i="97"/>
  <c r="G292" i="97" s="1"/>
  <c r="F293" i="97"/>
  <c r="G293" i="97" s="1"/>
  <c r="F294" i="97"/>
  <c r="G294" i="97" s="1"/>
  <c r="F295" i="97"/>
  <c r="G295" i="97" s="1"/>
  <c r="F345" i="97"/>
  <c r="G345" i="97" s="1"/>
  <c r="F356" i="97"/>
  <c r="G356" i="97" s="1"/>
  <c r="F357" i="97"/>
  <c r="G357" i="97" s="1"/>
  <c r="F358" i="97"/>
  <c r="G358" i="97" s="1"/>
  <c r="F360" i="97"/>
  <c r="G360" i="97" s="1"/>
  <c r="F365" i="97"/>
  <c r="G365" i="97" s="1"/>
  <c r="F366" i="97"/>
  <c r="G366" i="97" s="1"/>
  <c r="F367" i="97"/>
  <c r="G367" i="97" s="1"/>
  <c r="F368" i="97"/>
  <c r="G368" i="97" s="1"/>
  <c r="F418" i="97"/>
  <c r="G418" i="97" s="1"/>
  <c r="F429" i="97"/>
  <c r="G429" i="97" s="1"/>
  <c r="F430" i="97"/>
  <c r="G430" i="97" s="1"/>
  <c r="F431" i="97"/>
  <c r="G431" i="97" s="1"/>
  <c r="F433" i="97"/>
  <c r="G433" i="97" s="1"/>
  <c r="F438" i="97"/>
  <c r="G438" i="97" s="1"/>
  <c r="F439" i="97"/>
  <c r="G439" i="97" s="1"/>
  <c r="F440" i="97"/>
  <c r="G440" i="97" s="1"/>
  <c r="F441" i="97"/>
  <c r="G441" i="97" s="1"/>
  <c r="F491" i="97"/>
  <c r="G491" i="97" s="1"/>
  <c r="F502" i="97"/>
  <c r="G502" i="97" s="1"/>
  <c r="F503" i="97"/>
  <c r="G503" i="97" s="1"/>
  <c r="F504" i="97"/>
  <c r="G504" i="97" s="1"/>
  <c r="F506" i="97"/>
  <c r="G506" i="97" s="1"/>
  <c r="F511" i="97"/>
  <c r="G511" i="97" s="1"/>
  <c r="F512" i="97"/>
  <c r="G512" i="97" s="1"/>
  <c r="F513" i="97"/>
  <c r="G513" i="97" s="1"/>
  <c r="F514" i="97"/>
  <c r="G514" i="97" s="1"/>
  <c r="F564" i="97"/>
  <c r="G564" i="97" s="1"/>
  <c r="F575" i="97"/>
  <c r="G575" i="97" s="1"/>
  <c r="F576" i="97"/>
  <c r="G576" i="97" s="1"/>
  <c r="F577" i="97"/>
  <c r="G577" i="97" s="1"/>
  <c r="F637" i="97"/>
  <c r="G637" i="97" s="1"/>
  <c r="F648" i="97"/>
  <c r="G648" i="97" s="1"/>
  <c r="F649" i="97"/>
  <c r="G649" i="97" s="1"/>
  <c r="F650" i="97"/>
  <c r="G650" i="97" s="1"/>
  <c r="F652" i="97"/>
  <c r="G652" i="97" s="1"/>
  <c r="F657" i="97"/>
  <c r="G657" i="97" s="1"/>
  <c r="F658" i="97"/>
  <c r="G658" i="97" s="1"/>
  <c r="F659" i="97"/>
  <c r="G659" i="97" s="1"/>
  <c r="F660" i="97"/>
  <c r="G660" i="97" s="1"/>
  <c r="F710" i="97"/>
  <c r="G710" i="97" s="1"/>
  <c r="F721" i="97"/>
  <c r="G721" i="97" s="1"/>
  <c r="F722" i="97"/>
  <c r="G722" i="97" s="1"/>
  <c r="F723" i="97"/>
  <c r="G723" i="97" s="1"/>
  <c r="F725" i="97"/>
  <c r="G725" i="97" s="1"/>
  <c r="F730" i="97"/>
  <c r="G730" i="97" s="1"/>
  <c r="F731" i="97"/>
  <c r="G731" i="97" s="1"/>
  <c r="F732" i="97"/>
  <c r="G732" i="97" s="1"/>
  <c r="F733" i="97"/>
  <c r="G733" i="97" s="1"/>
  <c r="F783" i="97"/>
  <c r="G783" i="97" s="1"/>
  <c r="F794" i="97"/>
  <c r="G794" i="97" s="1"/>
  <c r="F798" i="97"/>
  <c r="G798" i="97" s="1"/>
  <c r="F803" i="97"/>
  <c r="G803" i="97" s="1"/>
  <c r="F804" i="97"/>
  <c r="G804" i="97" s="1"/>
  <c r="F805" i="97"/>
  <c r="G805" i="97" s="1"/>
  <c r="F806" i="97"/>
  <c r="G806" i="97" s="1"/>
  <c r="E1295" i="95"/>
  <c r="D111" i="92"/>
  <c r="F105" i="92"/>
  <c r="G105" i="92" s="1"/>
  <c r="D259" i="92"/>
  <c r="F253" i="92"/>
  <c r="G253" i="92" s="1"/>
  <c r="D624" i="92"/>
  <c r="F618" i="92"/>
  <c r="G618" i="92" s="1"/>
  <c r="D770" i="92"/>
  <c r="F764" i="92"/>
  <c r="G764" i="92" s="1"/>
  <c r="D916" i="92"/>
  <c r="F910" i="92"/>
  <c r="G910" i="92" s="1"/>
  <c r="D185" i="92"/>
  <c r="F179" i="92"/>
  <c r="G179" i="92" s="1"/>
  <c r="D405" i="92"/>
  <c r="F399" i="92"/>
  <c r="G399" i="92" s="1"/>
  <c r="D551" i="92"/>
  <c r="F545" i="92"/>
  <c r="G545" i="92" s="1"/>
  <c r="D697" i="92"/>
  <c r="F691" i="92"/>
  <c r="G691" i="92" s="1"/>
  <c r="D843" i="92"/>
  <c r="F837" i="92"/>
  <c r="G837" i="92" s="1"/>
  <c r="D989" i="92"/>
  <c r="F983" i="92"/>
  <c r="G983" i="92" s="1"/>
  <c r="D1062" i="92"/>
  <c r="F1056" i="92"/>
  <c r="G1056" i="92" s="1"/>
  <c r="D1135" i="92"/>
  <c r="F1129" i="92"/>
  <c r="G1129" i="92" s="1"/>
  <c r="F1306" i="92"/>
  <c r="G1306" i="92" s="1"/>
  <c r="F1310" i="92"/>
  <c r="G1310" i="92" s="1"/>
  <c r="F1316" i="92"/>
  <c r="G1316" i="92" s="1"/>
  <c r="F1317" i="92"/>
  <c r="G1317" i="92" s="1"/>
  <c r="F1318" i="92"/>
  <c r="G1318" i="92" s="1"/>
  <c r="D41" i="92"/>
  <c r="F36" i="92"/>
  <c r="G36" i="92" s="1"/>
  <c r="D1265" i="92"/>
  <c r="D1267" i="92"/>
  <c r="E1258" i="92"/>
  <c r="F1258" i="92" s="1"/>
  <c r="G1258" i="92" s="1"/>
  <c r="E1256" i="92"/>
  <c r="E1253" i="92"/>
  <c r="D1266" i="92"/>
  <c r="F1266" i="92" s="1"/>
  <c r="G1266" i="92" s="1"/>
  <c r="D1272" i="92"/>
  <c r="D1273" i="92"/>
  <c r="D1277" i="92"/>
  <c r="D1281" i="92"/>
  <c r="F648" i="95"/>
  <c r="G648" i="95" s="1"/>
  <c r="F649" i="95"/>
  <c r="G649" i="95" s="1"/>
  <c r="F650" i="95"/>
  <c r="G650" i="95" s="1"/>
  <c r="F652" i="95"/>
  <c r="G652" i="95" s="1"/>
  <c r="F657" i="95"/>
  <c r="G657" i="95" s="1"/>
  <c r="F658" i="95"/>
  <c r="G658" i="95" s="1"/>
  <c r="F659" i="95"/>
  <c r="G659" i="95" s="1"/>
  <c r="F660" i="95"/>
  <c r="G660" i="95" s="1"/>
  <c r="F710" i="95"/>
  <c r="G710" i="95" s="1"/>
  <c r="F721" i="95"/>
  <c r="G721" i="95" s="1"/>
  <c r="F722" i="95"/>
  <c r="G722" i="95" s="1"/>
  <c r="F723" i="95"/>
  <c r="G723" i="95" s="1"/>
  <c r="F725" i="95"/>
  <c r="G725" i="95" s="1"/>
  <c r="F730" i="95"/>
  <c r="G730" i="95" s="1"/>
  <c r="F731" i="95"/>
  <c r="G731" i="95" s="1"/>
  <c r="D1271" i="92"/>
  <c r="F1310" i="94"/>
  <c r="G1310" i="94" s="1"/>
  <c r="D1286" i="92"/>
  <c r="E1285" i="92"/>
  <c r="D1274" i="92"/>
  <c r="D1263" i="92"/>
  <c r="F72" i="94"/>
  <c r="G72" i="94" s="1"/>
  <c r="E1286" i="92"/>
  <c r="E1274" i="92"/>
  <c r="D1251" i="92"/>
  <c r="D1256" i="92"/>
  <c r="D1257" i="92"/>
  <c r="E1263" i="92"/>
  <c r="F1263" i="92" s="1"/>
  <c r="G1263" i="92" s="1"/>
  <c r="E1272" i="92"/>
  <c r="F1318" i="94"/>
  <c r="G1318" i="94" s="1"/>
  <c r="F1317" i="94"/>
  <c r="G1317" i="94" s="1"/>
  <c r="F1316" i="94"/>
  <c r="G1316" i="94" s="1"/>
  <c r="F1306" i="94"/>
  <c r="G1306" i="94" s="1"/>
  <c r="F1295" i="94"/>
  <c r="G1295" i="94" s="1"/>
  <c r="D1253" i="92"/>
  <c r="F1234" i="93"/>
  <c r="G1234" i="93" s="1"/>
  <c r="F1233" i="93"/>
  <c r="G1233" i="93" s="1"/>
  <c r="F1222" i="93"/>
  <c r="G1222" i="93" s="1"/>
  <c r="D1270" i="92"/>
  <c r="F1171" i="93"/>
  <c r="G1171" i="93" s="1"/>
  <c r="F1170" i="93"/>
  <c r="G1170" i="93" s="1"/>
  <c r="F1169" i="93"/>
  <c r="G1169" i="93" s="1"/>
  <c r="F1168" i="93"/>
  <c r="G1168" i="93" s="1"/>
  <c r="F1163" i="93"/>
  <c r="G1163" i="93" s="1"/>
  <c r="F1161" i="93"/>
  <c r="G1161" i="93" s="1"/>
  <c r="F1160" i="93"/>
  <c r="G1160" i="93" s="1"/>
  <c r="F1159" i="93"/>
  <c r="G1159" i="93" s="1"/>
  <c r="F1148" i="93"/>
  <c r="G1148" i="93" s="1"/>
  <c r="F1098" i="93"/>
  <c r="G1098" i="93" s="1"/>
  <c r="F1097" i="93"/>
  <c r="G1097" i="93" s="1"/>
  <c r="F1096" i="93"/>
  <c r="G1096" i="93" s="1"/>
  <c r="F1095" i="93"/>
  <c r="G1095" i="93" s="1"/>
  <c r="F1090" i="93"/>
  <c r="G1090" i="93" s="1"/>
  <c r="F1087" i="93"/>
  <c r="G1087" i="93" s="1"/>
  <c r="F1075" i="93"/>
  <c r="G1075" i="93" s="1"/>
  <c r="F1025" i="93"/>
  <c r="G1025" i="93" s="1"/>
  <c r="F1024" i="93"/>
  <c r="G1024" i="93" s="1"/>
  <c r="F1023" i="93"/>
  <c r="G1023" i="93" s="1"/>
  <c r="F1022" i="93"/>
  <c r="G1022" i="93" s="1"/>
  <c r="F1017" i="93"/>
  <c r="G1017" i="93" s="1"/>
  <c r="F1015" i="93"/>
  <c r="G1015" i="93" s="1"/>
  <c r="F1002" i="93"/>
  <c r="G1002" i="93" s="1"/>
  <c r="D946" i="93"/>
  <c r="D1318" i="93"/>
  <c r="F951" i="93"/>
  <c r="G951" i="93" s="1"/>
  <c r="F950" i="93"/>
  <c r="G950" i="93" s="1"/>
  <c r="F949" i="93"/>
  <c r="G949" i="93" s="1"/>
  <c r="F944" i="93"/>
  <c r="G944" i="93" s="1"/>
  <c r="F941" i="93"/>
  <c r="G941" i="93" s="1"/>
  <c r="F514" i="93"/>
  <c r="G514" i="93" s="1"/>
  <c r="F513" i="93"/>
  <c r="G513" i="93" s="1"/>
  <c r="F512" i="93"/>
  <c r="G512" i="93" s="1"/>
  <c r="F511" i="93"/>
  <c r="G511" i="93" s="1"/>
  <c r="F506" i="93"/>
  <c r="G506" i="93" s="1"/>
  <c r="F504" i="93"/>
  <c r="G504" i="93" s="1"/>
  <c r="F503" i="93"/>
  <c r="G503" i="93" s="1"/>
  <c r="F502" i="93"/>
  <c r="G502" i="93" s="1"/>
  <c r="F491" i="93"/>
  <c r="G491" i="93" s="1"/>
  <c r="F441" i="93"/>
  <c r="G441" i="93" s="1"/>
  <c r="F440" i="93"/>
  <c r="G440" i="93" s="1"/>
  <c r="F439" i="93"/>
  <c r="G439" i="93" s="1"/>
  <c r="F438" i="93"/>
  <c r="G438" i="93" s="1"/>
  <c r="F433" i="93"/>
  <c r="G433" i="93" s="1"/>
  <c r="F431" i="93"/>
  <c r="G431" i="93" s="1"/>
  <c r="F430" i="93"/>
  <c r="G430" i="93" s="1"/>
  <c r="F429" i="93"/>
  <c r="G429" i="93" s="1"/>
  <c r="F418" i="93"/>
  <c r="G418" i="93" s="1"/>
  <c r="F368" i="93"/>
  <c r="G368" i="93" s="1"/>
  <c r="F367" i="93"/>
  <c r="G367" i="93" s="1"/>
  <c r="F366" i="93"/>
  <c r="G366" i="93" s="1"/>
  <c r="F365" i="93"/>
  <c r="G365" i="93" s="1"/>
  <c r="F360" i="93"/>
  <c r="G360" i="93" s="1"/>
  <c r="F358" i="93"/>
  <c r="G358" i="93" s="1"/>
  <c r="F357" i="93"/>
  <c r="G357" i="93" s="1"/>
  <c r="F356" i="93"/>
  <c r="G356" i="93" s="1"/>
  <c r="F345" i="93"/>
  <c r="G345" i="93" s="1"/>
  <c r="F295" i="93"/>
  <c r="G295" i="93" s="1"/>
  <c r="F294" i="93"/>
  <c r="G294" i="93" s="1"/>
  <c r="F293" i="93"/>
  <c r="G293" i="93" s="1"/>
  <c r="F292" i="93"/>
  <c r="G292" i="93" s="1"/>
  <c r="F287" i="93"/>
  <c r="G287" i="93" s="1"/>
  <c r="F285" i="93"/>
  <c r="G285" i="93" s="1"/>
  <c r="F284" i="93"/>
  <c r="G284" i="93" s="1"/>
  <c r="F283" i="93"/>
  <c r="G283" i="93" s="1"/>
  <c r="F272" i="93"/>
  <c r="G272" i="93" s="1"/>
  <c r="F221" i="93"/>
  <c r="G221" i="93" s="1"/>
  <c r="F220" i="93"/>
  <c r="G220" i="93" s="1"/>
  <c r="F219" i="93"/>
  <c r="G219" i="93" s="1"/>
  <c r="F218" i="93"/>
  <c r="G218" i="93" s="1"/>
  <c r="F213" i="93"/>
  <c r="G213" i="93" s="1"/>
  <c r="F211" i="93"/>
  <c r="G211" i="93" s="1"/>
  <c r="F210" i="93"/>
  <c r="G210" i="93" s="1"/>
  <c r="F209" i="93"/>
  <c r="G209" i="93" s="1"/>
  <c r="F198" i="93"/>
  <c r="G198" i="93" s="1"/>
  <c r="F147" i="93"/>
  <c r="G147" i="93" s="1"/>
  <c r="F146" i="93"/>
  <c r="G146" i="93" s="1"/>
  <c r="F145" i="93"/>
  <c r="G145" i="93" s="1"/>
  <c r="F144" i="93"/>
  <c r="G144" i="93" s="1"/>
  <c r="F139" i="93"/>
  <c r="G139" i="93" s="1"/>
  <c r="F137" i="93"/>
  <c r="G137" i="93" s="1"/>
  <c r="F136" i="93"/>
  <c r="G136" i="93" s="1"/>
  <c r="F135" i="93"/>
  <c r="G135" i="93" s="1"/>
  <c r="F124" i="93"/>
  <c r="G124" i="93" s="1"/>
  <c r="E1284" i="92"/>
  <c r="D1284" i="92"/>
  <c r="E1283" i="92"/>
  <c r="D1283" i="92"/>
  <c r="D1250" i="92"/>
  <c r="F564" i="93"/>
  <c r="G564" i="93" s="1"/>
  <c r="F575" i="93"/>
  <c r="G575" i="93" s="1"/>
  <c r="F576" i="93"/>
  <c r="G576" i="93" s="1"/>
  <c r="F577" i="93"/>
  <c r="G577" i="93" s="1"/>
  <c r="F579" i="93"/>
  <c r="G579" i="93" s="1"/>
  <c r="F584" i="93"/>
  <c r="G584" i="93" s="1"/>
  <c r="F585" i="93"/>
  <c r="G585" i="93" s="1"/>
  <c r="F586" i="93"/>
  <c r="G586" i="93" s="1"/>
  <c r="F587" i="93"/>
  <c r="G587" i="93" s="1"/>
  <c r="F637" i="93"/>
  <c r="G637" i="93" s="1"/>
  <c r="F648" i="93"/>
  <c r="G648" i="93" s="1"/>
  <c r="F649" i="93"/>
  <c r="G649" i="93" s="1"/>
  <c r="F650" i="93"/>
  <c r="G650" i="93" s="1"/>
  <c r="F652" i="93"/>
  <c r="G652" i="93" s="1"/>
  <c r="F657" i="93"/>
  <c r="G657" i="93" s="1"/>
  <c r="F658" i="93"/>
  <c r="G658" i="93" s="1"/>
  <c r="F659" i="93"/>
  <c r="G659" i="93" s="1"/>
  <c r="F660" i="93"/>
  <c r="G660" i="93" s="1"/>
  <c r="F710" i="93"/>
  <c r="G710" i="93" s="1"/>
  <c r="F721" i="93"/>
  <c r="G721" i="93" s="1"/>
  <c r="F722" i="93"/>
  <c r="G722" i="93" s="1"/>
  <c r="F723" i="93"/>
  <c r="G723" i="93" s="1"/>
  <c r="F725" i="93"/>
  <c r="G725" i="93" s="1"/>
  <c r="F730" i="93"/>
  <c r="G730" i="93" s="1"/>
  <c r="F966" i="88"/>
  <c r="G966" i="88" s="1"/>
  <c r="F108" i="86"/>
  <c r="G108" i="86" s="1"/>
  <c r="F155" i="86"/>
  <c r="G155" i="86" s="1"/>
  <c r="F158" i="86"/>
  <c r="G158" i="86" s="1"/>
  <c r="F159" i="86"/>
  <c r="G159" i="86" s="1"/>
  <c r="F160" i="86"/>
  <c r="G160" i="86" s="1"/>
  <c r="F161" i="86"/>
  <c r="G161" i="86" s="1"/>
  <c r="D1270" i="86"/>
  <c r="D352" i="86"/>
  <c r="F352" i="86" s="1"/>
  <c r="G352" i="86" s="1"/>
  <c r="E425" i="86"/>
  <c r="F913" i="86"/>
  <c r="G913" i="86" s="1"/>
  <c r="F952" i="86"/>
  <c r="G952" i="86" s="1"/>
  <c r="F951" i="86"/>
  <c r="G951" i="86" s="1"/>
  <c r="F950" i="86"/>
  <c r="G950" i="86" s="1"/>
  <c r="F949" i="86"/>
  <c r="G949" i="86" s="1"/>
  <c r="F944" i="86"/>
  <c r="G944" i="86" s="1"/>
  <c r="F941" i="86"/>
  <c r="G941" i="86" s="1"/>
  <c r="F929" i="86"/>
  <c r="G929" i="86" s="1"/>
  <c r="F920" i="86"/>
  <c r="G920" i="86" s="1"/>
  <c r="F915" i="86"/>
  <c r="G915" i="86" s="1"/>
  <c r="F806" i="86"/>
  <c r="G806" i="86" s="1"/>
  <c r="F805" i="86"/>
  <c r="G805" i="86" s="1"/>
  <c r="F804" i="86"/>
  <c r="G804" i="86" s="1"/>
  <c r="F803" i="86"/>
  <c r="G803" i="86" s="1"/>
  <c r="F798" i="86"/>
  <c r="G798" i="86" s="1"/>
  <c r="F796" i="86"/>
  <c r="G796" i="86" s="1"/>
  <c r="F795" i="86"/>
  <c r="G795" i="86" s="1"/>
  <c r="F794" i="86"/>
  <c r="G794" i="86" s="1"/>
  <c r="F783" i="86"/>
  <c r="G783" i="86" s="1"/>
  <c r="F1161" i="86"/>
  <c r="G1161" i="86" s="1"/>
  <c r="F1106" i="86"/>
  <c r="G1106" i="86" s="1"/>
  <c r="F1095" i="86"/>
  <c r="G1095" i="86" s="1"/>
  <c r="F1090" i="86"/>
  <c r="G1090" i="86" s="1"/>
  <c r="F1087" i="86"/>
  <c r="G1087" i="86" s="1"/>
  <c r="F1038" i="86"/>
  <c r="G1038" i="86" s="1"/>
  <c r="F1025" i="86"/>
  <c r="G1025" i="86" s="1"/>
  <c r="F1024" i="86"/>
  <c r="G1024" i="86" s="1"/>
  <c r="F1023" i="86"/>
  <c r="G1023" i="86" s="1"/>
  <c r="F1019" i="86"/>
  <c r="G1019" i="86" s="1"/>
  <c r="F1022" i="86"/>
  <c r="G1022" i="86" s="1"/>
  <c r="F1017" i="86"/>
  <c r="G1017" i="86" s="1"/>
  <c r="F1015" i="86"/>
  <c r="G1015" i="86" s="1"/>
  <c r="F814" i="86"/>
  <c r="G814" i="86" s="1"/>
  <c r="F668" i="86"/>
  <c r="G668" i="86" s="1"/>
  <c r="F660" i="86"/>
  <c r="G660" i="86" s="1"/>
  <c r="F659" i="86"/>
  <c r="G659" i="86" s="1"/>
  <c r="F658" i="86"/>
  <c r="G658" i="86" s="1"/>
  <c r="F657" i="86"/>
  <c r="G657" i="86" s="1"/>
  <c r="F652" i="86"/>
  <c r="G652" i="86" s="1"/>
  <c r="F650" i="86"/>
  <c r="G650" i="86" s="1"/>
  <c r="F649" i="86"/>
  <c r="G649" i="86" s="1"/>
  <c r="F648" i="86"/>
  <c r="G648" i="86" s="1"/>
  <c r="F637" i="86"/>
  <c r="G637" i="86" s="1"/>
  <c r="E486" i="86"/>
  <c r="E1289" i="86"/>
  <c r="D425" i="86"/>
  <c r="F308" i="86"/>
  <c r="G308" i="86" s="1"/>
  <c r="D310" i="86"/>
  <c r="D318" i="86" s="1"/>
  <c r="F303" i="86"/>
  <c r="G303" i="86" s="1"/>
  <c r="D1253" i="86"/>
  <c r="F302" i="86"/>
  <c r="G302" i="86" s="1"/>
  <c r="F301" i="86"/>
  <c r="G301" i="86" s="1"/>
  <c r="D172" i="86"/>
  <c r="D178" i="86" s="1"/>
  <c r="F156" i="86"/>
  <c r="G156" i="86" s="1"/>
  <c r="F154" i="86"/>
  <c r="G154" i="86" s="1"/>
  <c r="D163" i="86"/>
  <c r="D1250" i="86"/>
  <c r="F295" i="86"/>
  <c r="G295" i="86" s="1"/>
  <c r="F294" i="86"/>
  <c r="G294" i="86" s="1"/>
  <c r="F293" i="86"/>
  <c r="G293" i="86" s="1"/>
  <c r="F272" i="86"/>
  <c r="G272" i="86" s="1"/>
  <c r="F261" i="86"/>
  <c r="G261" i="86" s="1"/>
  <c r="F262" i="86"/>
  <c r="G262" i="86" s="1"/>
  <c r="F260" i="86"/>
  <c r="G260" i="86" s="1"/>
  <c r="F258" i="86"/>
  <c r="G258" i="86" s="1"/>
  <c r="F256" i="86"/>
  <c r="G256" i="86" s="1"/>
  <c r="F254" i="86"/>
  <c r="G254" i="86" s="1"/>
  <c r="F251" i="86"/>
  <c r="G251" i="86" s="1"/>
  <c r="F250" i="86"/>
  <c r="G250" i="86" s="1"/>
  <c r="F248" i="86"/>
  <c r="G248" i="86" s="1"/>
  <c r="F124" i="86"/>
  <c r="G124" i="86" s="1"/>
  <c r="F118" i="86"/>
  <c r="G118" i="86" s="1"/>
  <c r="F112" i="86"/>
  <c r="G112" i="86" s="1"/>
  <c r="F113" i="86"/>
  <c r="G113" i="86" s="1"/>
  <c r="F114" i="86"/>
  <c r="G114" i="86" s="1"/>
  <c r="F115" i="86"/>
  <c r="G115" i="86" s="1"/>
  <c r="F110" i="86"/>
  <c r="G110" i="86" s="1"/>
  <c r="D56" i="86"/>
  <c r="F56" i="86" s="1"/>
  <c r="G56" i="86" s="1"/>
  <c r="F62" i="86"/>
  <c r="G62" i="86" s="1"/>
  <c r="D44" i="86"/>
  <c r="D1289" i="86"/>
  <c r="F751" i="86"/>
  <c r="G751" i="86" s="1"/>
  <c r="F753" i="86"/>
  <c r="G753" i="86" s="1"/>
  <c r="F754" i="86"/>
  <c r="G754" i="86" s="1"/>
  <c r="F755" i="86"/>
  <c r="G755" i="86" s="1"/>
  <c r="F897" i="86"/>
  <c r="G897" i="86" s="1"/>
  <c r="F899" i="86"/>
  <c r="G899" i="86" s="1"/>
  <c r="F900" i="86"/>
  <c r="G900" i="86" s="1"/>
  <c r="F901" i="86"/>
  <c r="G901" i="86" s="1"/>
  <c r="D14" i="86"/>
  <c r="F1251" i="84"/>
  <c r="G1251" i="84" s="1"/>
  <c r="F1104" i="86"/>
  <c r="G1104" i="86" s="1"/>
  <c r="D1302" i="84"/>
  <c r="D1277" i="86"/>
  <c r="D1281" i="86"/>
  <c r="F960" i="86"/>
  <c r="G960" i="86" s="1"/>
  <c r="F1258" i="84"/>
  <c r="G1258" i="84" s="1"/>
  <c r="F1259" i="84"/>
  <c r="G1259" i="84" s="1"/>
  <c r="F904" i="86"/>
  <c r="G904" i="86" s="1"/>
  <c r="F905" i="86"/>
  <c r="G905" i="86" s="1"/>
  <c r="F906" i="86"/>
  <c r="G906" i="86" s="1"/>
  <c r="F907" i="86"/>
  <c r="G907" i="86" s="1"/>
  <c r="F908" i="86"/>
  <c r="G908" i="86" s="1"/>
  <c r="F911" i="86"/>
  <c r="G911" i="86" s="1"/>
  <c r="F1253" i="84"/>
  <c r="G1253" i="84" s="1"/>
  <c r="F812" i="86"/>
  <c r="G812" i="86" s="1"/>
  <c r="F758" i="86"/>
  <c r="G758" i="86" s="1"/>
  <c r="F759" i="86"/>
  <c r="G759" i="86" s="1"/>
  <c r="F760" i="86"/>
  <c r="G760" i="86" s="1"/>
  <c r="F761" i="86"/>
  <c r="G761" i="86" s="1"/>
  <c r="F762" i="86"/>
  <c r="G762" i="86" s="1"/>
  <c r="F765" i="86"/>
  <c r="G765" i="86" s="1"/>
  <c r="F767" i="86"/>
  <c r="G767" i="86" s="1"/>
  <c r="F769" i="86"/>
  <c r="G769" i="86" s="1"/>
  <c r="F771" i="86"/>
  <c r="G771" i="86" s="1"/>
  <c r="F772" i="86"/>
  <c r="G772" i="86" s="1"/>
  <c r="F773" i="86"/>
  <c r="G773" i="86" s="1"/>
  <c r="F774" i="86"/>
  <c r="G774" i="86" s="1"/>
  <c r="F627" i="86"/>
  <c r="G627" i="86" s="1"/>
  <c r="E465" i="86"/>
  <c r="E471" i="86" s="1"/>
  <c r="F1270" i="84"/>
  <c r="G1270" i="84" s="1"/>
  <c r="F1273" i="84"/>
  <c r="G1273" i="84" s="1"/>
  <c r="F1271" i="84"/>
  <c r="G1271" i="84" s="1"/>
  <c r="F1096" i="86"/>
  <c r="G1096" i="86" s="1"/>
  <c r="F1097" i="86"/>
  <c r="G1097" i="86" s="1"/>
  <c r="F1098" i="86"/>
  <c r="G1098" i="86" s="1"/>
  <c r="F1216" i="86"/>
  <c r="G1216" i="86" s="1"/>
  <c r="F820" i="88"/>
  <c r="G820" i="88" s="1"/>
  <c r="F66" i="86"/>
  <c r="G66" i="86" s="1"/>
  <c r="F1213" i="86"/>
  <c r="G1213" i="86" s="1"/>
  <c r="F1222" i="86"/>
  <c r="G1222" i="86" s="1"/>
  <c r="F1277" i="84"/>
  <c r="G1277" i="84" s="1"/>
  <c r="F1279" i="84"/>
  <c r="G1279" i="84" s="1"/>
  <c r="F1281" i="84"/>
  <c r="G1281" i="84" s="1"/>
  <c r="F1284" i="84"/>
  <c r="G1284" i="84" s="1"/>
  <c r="F1285" i="84"/>
  <c r="G1285" i="84" s="1"/>
  <c r="F1286" i="84"/>
  <c r="G1286" i="84" s="1"/>
  <c r="F1289" i="84"/>
  <c r="G1289" i="84" s="1"/>
  <c r="F1299" i="84"/>
  <c r="G1299" i="84" s="1"/>
  <c r="F1306" i="84"/>
  <c r="G1306" i="84" s="1"/>
  <c r="F1307" i="84"/>
  <c r="G1307" i="84" s="1"/>
  <c r="F1310" i="84"/>
  <c r="G1310" i="84" s="1"/>
  <c r="D1302" i="86"/>
  <c r="D1312" i="86"/>
  <c r="F701" i="86"/>
  <c r="G701" i="86" s="1"/>
  <c r="F704" i="86"/>
  <c r="G704" i="86" s="1"/>
  <c r="F710" i="86"/>
  <c r="G710" i="86" s="1"/>
  <c r="F745" i="86"/>
  <c r="G745" i="86" s="1"/>
  <c r="F746" i="86"/>
  <c r="G746" i="86" s="1"/>
  <c r="F31" i="88"/>
  <c r="G31" i="88" s="1"/>
  <c r="F35" i="88"/>
  <c r="G35" i="88" s="1"/>
  <c r="F43" i="88"/>
  <c r="G43" i="88" s="1"/>
  <c r="F80" i="86"/>
  <c r="G80" i="86" s="1"/>
  <c r="F81" i="86"/>
  <c r="G81" i="86" s="1"/>
  <c r="F82" i="86"/>
  <c r="G82" i="86" s="1"/>
  <c r="F84" i="86"/>
  <c r="G84" i="86" s="1"/>
  <c r="F85" i="86"/>
  <c r="G85" i="86" s="1"/>
  <c r="F86" i="86"/>
  <c r="G86" i="86" s="1"/>
  <c r="F87" i="86"/>
  <c r="G87" i="86" s="1"/>
  <c r="F173" i="86"/>
  <c r="G173" i="86" s="1"/>
  <c r="F174" i="86"/>
  <c r="G174" i="86" s="1"/>
  <c r="F175" i="86"/>
  <c r="G175" i="86" s="1"/>
  <c r="F176" i="86"/>
  <c r="G176" i="86" s="1"/>
  <c r="F187" i="86"/>
  <c r="G187" i="86" s="1"/>
  <c r="F188" i="86"/>
  <c r="G188" i="86" s="1"/>
  <c r="F189" i="86"/>
  <c r="G189" i="86" s="1"/>
  <c r="F192" i="86"/>
  <c r="G192" i="86" s="1"/>
  <c r="F678" i="86"/>
  <c r="G678" i="86" s="1"/>
  <c r="F680" i="86"/>
  <c r="G680" i="86" s="1"/>
  <c r="F681" i="86"/>
  <c r="G681" i="86" s="1"/>
  <c r="F682" i="86"/>
  <c r="G682" i="86" s="1"/>
  <c r="F685" i="86"/>
  <c r="G685" i="86" s="1"/>
  <c r="F686" i="86"/>
  <c r="G686" i="86" s="1"/>
  <c r="F687" i="86"/>
  <c r="G687" i="86" s="1"/>
  <c r="F688" i="86"/>
  <c r="G688" i="86" s="1"/>
  <c r="F689" i="86"/>
  <c r="G689" i="86" s="1"/>
  <c r="F692" i="86"/>
  <c r="G692" i="86" s="1"/>
  <c r="F694" i="86"/>
  <c r="G694" i="86" s="1"/>
  <c r="F696" i="86"/>
  <c r="G696" i="86" s="1"/>
  <c r="F698" i="86"/>
  <c r="G698" i="86" s="1"/>
  <c r="F699" i="86"/>
  <c r="G699" i="86" s="1"/>
  <c r="F700" i="86"/>
  <c r="G700" i="86" s="1"/>
  <c r="F721" i="86"/>
  <c r="G721" i="86" s="1"/>
  <c r="F723" i="86"/>
  <c r="G723" i="86" s="1"/>
  <c r="F725" i="86"/>
  <c r="G725" i="86" s="1"/>
  <c r="F727" i="86"/>
  <c r="G727" i="86" s="1"/>
  <c r="F730" i="86"/>
  <c r="G730" i="86" s="1"/>
  <c r="F731" i="86"/>
  <c r="G731" i="86" s="1"/>
  <c r="F732" i="86"/>
  <c r="G732" i="86" s="1"/>
  <c r="F733" i="86"/>
  <c r="G733" i="86" s="1"/>
  <c r="F739" i="86"/>
  <c r="G739" i="86" s="1"/>
  <c r="F740" i="86"/>
  <c r="G740" i="86" s="1"/>
  <c r="F741" i="86"/>
  <c r="G741" i="86" s="1"/>
  <c r="F743" i="86"/>
  <c r="G743" i="86" s="1"/>
  <c r="F744" i="86"/>
  <c r="G744" i="86" s="1"/>
  <c r="F1138" i="86"/>
  <c r="G1138" i="86" s="1"/>
  <c r="F1139" i="86"/>
  <c r="G1139" i="86" s="1"/>
  <c r="F731" i="93"/>
  <c r="G731" i="93" s="1"/>
  <c r="F732" i="93"/>
  <c r="G732" i="93" s="1"/>
  <c r="F733" i="93"/>
  <c r="G733" i="93" s="1"/>
  <c r="F783" i="93"/>
  <c r="G783" i="93" s="1"/>
  <c r="F794" i="93"/>
  <c r="G794" i="93" s="1"/>
  <c r="F795" i="93"/>
  <c r="G795" i="93" s="1"/>
  <c r="F796" i="93"/>
  <c r="G796" i="93" s="1"/>
  <c r="F798" i="93"/>
  <c r="G798" i="93" s="1"/>
  <c r="F803" i="93"/>
  <c r="G803" i="93" s="1"/>
  <c r="F804" i="93"/>
  <c r="G804" i="93" s="1"/>
  <c r="F805" i="93"/>
  <c r="G805" i="93" s="1"/>
  <c r="F806" i="93"/>
  <c r="G806" i="93" s="1"/>
  <c r="F856" i="93"/>
  <c r="G856" i="93" s="1"/>
  <c r="F867" i="93"/>
  <c r="G867" i="93" s="1"/>
  <c r="F868" i="93"/>
  <c r="G868" i="93" s="1"/>
  <c r="F869" i="93"/>
  <c r="G869" i="93" s="1"/>
  <c r="F871" i="93"/>
  <c r="G871" i="93" s="1"/>
  <c r="F876" i="93"/>
  <c r="G876" i="93" s="1"/>
  <c r="F877" i="93"/>
  <c r="G877" i="93" s="1"/>
  <c r="F878" i="93"/>
  <c r="G878" i="93" s="1"/>
  <c r="F879" i="93"/>
  <c r="G879" i="93" s="1"/>
  <c r="F502" i="95"/>
  <c r="G502" i="95" s="1"/>
  <c r="F503" i="95"/>
  <c r="G503" i="95" s="1"/>
  <c r="F504" i="95"/>
  <c r="G504" i="95" s="1"/>
  <c r="F506" i="95"/>
  <c r="G506" i="95" s="1"/>
  <c r="F511" i="95"/>
  <c r="G511" i="95" s="1"/>
  <c r="F512" i="95"/>
  <c r="G512" i="95" s="1"/>
  <c r="F513" i="95"/>
  <c r="G513" i="95" s="1"/>
  <c r="F514" i="95"/>
  <c r="G514" i="95" s="1"/>
  <c r="F564" i="95"/>
  <c r="G564" i="95" s="1"/>
  <c r="F575" i="95"/>
  <c r="G575" i="95" s="1"/>
  <c r="F576" i="95"/>
  <c r="G576" i="95" s="1"/>
  <c r="F577" i="95"/>
  <c r="G577" i="95" s="1"/>
  <c r="F579" i="95"/>
  <c r="G579" i="95" s="1"/>
  <c r="F584" i="95"/>
  <c r="G584" i="95" s="1"/>
  <c r="F585" i="95"/>
  <c r="G585" i="95" s="1"/>
  <c r="F586" i="95"/>
  <c r="G586" i="95" s="1"/>
  <c r="F587" i="95"/>
  <c r="G587" i="95" s="1"/>
  <c r="F605" i="86"/>
  <c r="G605" i="86" s="1"/>
  <c r="F607" i="86"/>
  <c r="G607" i="86" s="1"/>
  <c r="F608" i="86"/>
  <c r="G608" i="86" s="1"/>
  <c r="F609" i="86"/>
  <c r="G609" i="86" s="1"/>
  <c r="F612" i="86"/>
  <c r="G612" i="86" s="1"/>
  <c r="F613" i="86"/>
  <c r="G613" i="86" s="1"/>
  <c r="F614" i="86"/>
  <c r="G614" i="86" s="1"/>
  <c r="F615" i="86"/>
  <c r="G615" i="86" s="1"/>
  <c r="F616" i="86"/>
  <c r="G616" i="86" s="1"/>
  <c r="F619" i="86"/>
  <c r="G619" i="86" s="1"/>
  <c r="F621" i="86"/>
  <c r="G621" i="86" s="1"/>
  <c r="F623" i="86"/>
  <c r="G623" i="86" s="1"/>
  <c r="F625" i="86"/>
  <c r="G625" i="86" s="1"/>
  <c r="F626" i="86"/>
  <c r="G626" i="86" s="1"/>
  <c r="F1190" i="86"/>
  <c r="G1190" i="86" s="1"/>
  <c r="F1192" i="86"/>
  <c r="G1192" i="86" s="1"/>
  <c r="F1193" i="86"/>
  <c r="G1193" i="86" s="1"/>
  <c r="F1194" i="86"/>
  <c r="G1194" i="86" s="1"/>
  <c r="F1197" i="86"/>
  <c r="G1197" i="86" s="1"/>
  <c r="F1198" i="86"/>
  <c r="G1198" i="86" s="1"/>
  <c r="F1199" i="86"/>
  <c r="G1199" i="86" s="1"/>
  <c r="F1200" i="86"/>
  <c r="G1200" i="86" s="1"/>
  <c r="F1201" i="86"/>
  <c r="G1201" i="86" s="1"/>
  <c r="F1204" i="86"/>
  <c r="G1204" i="86" s="1"/>
  <c r="F1206" i="86"/>
  <c r="G1206" i="86" s="1"/>
  <c r="F1208" i="86"/>
  <c r="G1208" i="86" s="1"/>
  <c r="F1210" i="86"/>
  <c r="G1210" i="86" s="1"/>
  <c r="F1211" i="86"/>
  <c r="G1211" i="86" s="1"/>
  <c r="F1212" i="86"/>
  <c r="G1212" i="86" s="1"/>
  <c r="F1233" i="86"/>
  <c r="G1233" i="86" s="1"/>
  <c r="F1234" i="86"/>
  <c r="G1234" i="86" s="1"/>
  <c r="F1235" i="86"/>
  <c r="G1235" i="86" s="1"/>
  <c r="F1237" i="86"/>
  <c r="G1237" i="86" s="1"/>
  <c r="F1242" i="86"/>
  <c r="G1242" i="86" s="1"/>
  <c r="F1243" i="86"/>
  <c r="G1243" i="86" s="1"/>
  <c r="F1244" i="86"/>
  <c r="G1244" i="86" s="1"/>
  <c r="F1245" i="86"/>
  <c r="G1245" i="86" s="1"/>
  <c r="F88" i="88"/>
  <c r="G88" i="88" s="1"/>
  <c r="F162" i="88"/>
  <c r="G162" i="88" s="1"/>
  <c r="F236" i="88"/>
  <c r="G236" i="88" s="1"/>
  <c r="F309" i="88"/>
  <c r="G309" i="88" s="1"/>
  <c r="F382" i="88"/>
  <c r="G382" i="88" s="1"/>
  <c r="F455" i="88"/>
  <c r="G455" i="88" s="1"/>
  <c r="F601" i="88"/>
  <c r="G601" i="88" s="1"/>
  <c r="F674" i="88"/>
  <c r="G674" i="88" s="1"/>
  <c r="F747" i="88"/>
  <c r="G747" i="88" s="1"/>
  <c r="F1112" i="88"/>
  <c r="G1112" i="88" s="1"/>
  <c r="F209" i="95"/>
  <c r="G209" i="95" s="1"/>
  <c r="F210" i="95"/>
  <c r="G210" i="95" s="1"/>
  <c r="F211" i="95"/>
  <c r="G211" i="95" s="1"/>
  <c r="F213" i="95"/>
  <c r="G213" i="95" s="1"/>
  <c r="F218" i="95"/>
  <c r="G218" i="95" s="1"/>
  <c r="F219" i="95"/>
  <c r="G219" i="95" s="1"/>
  <c r="F220" i="95"/>
  <c r="G220" i="95" s="1"/>
  <c r="F221" i="95"/>
  <c r="G221" i="95" s="1"/>
  <c r="F272" i="95"/>
  <c r="G272" i="95" s="1"/>
  <c r="F283" i="95"/>
  <c r="G283" i="95" s="1"/>
  <c r="F284" i="95"/>
  <c r="G284" i="95" s="1"/>
  <c r="F285" i="95"/>
  <c r="G285" i="95" s="1"/>
  <c r="F287" i="95"/>
  <c r="G287" i="95" s="1"/>
  <c r="F292" i="95"/>
  <c r="G292" i="95" s="1"/>
  <c r="F293" i="95"/>
  <c r="G293" i="95" s="1"/>
  <c r="F294" i="95"/>
  <c r="G294" i="95" s="1"/>
  <c r="F295" i="95"/>
  <c r="G295" i="95" s="1"/>
  <c r="F732" i="95"/>
  <c r="G732" i="95" s="1"/>
  <c r="F733" i="95"/>
  <c r="G733" i="95" s="1"/>
  <c r="F783" i="95"/>
  <c r="G783" i="95" s="1"/>
  <c r="F794" i="95"/>
  <c r="G794" i="95" s="1"/>
  <c r="F795" i="95"/>
  <c r="G795" i="95" s="1"/>
  <c r="F796" i="95"/>
  <c r="G796" i="95" s="1"/>
  <c r="F798" i="95"/>
  <c r="G798" i="95" s="1"/>
  <c r="F803" i="95"/>
  <c r="G803" i="95" s="1"/>
  <c r="F804" i="95"/>
  <c r="G804" i="95" s="1"/>
  <c r="F805" i="95"/>
  <c r="G805" i="95" s="1"/>
  <c r="F806" i="95"/>
  <c r="G806" i="95" s="1"/>
  <c r="F856" i="95"/>
  <c r="G856" i="95" s="1"/>
  <c r="F867" i="95"/>
  <c r="G867" i="95" s="1"/>
  <c r="F868" i="95"/>
  <c r="G868" i="95" s="1"/>
  <c r="F869" i="95"/>
  <c r="G869" i="95" s="1"/>
  <c r="F871" i="95"/>
  <c r="G871" i="95" s="1"/>
  <c r="F876" i="95"/>
  <c r="G876" i="95" s="1"/>
  <c r="F877" i="95"/>
  <c r="G877" i="95" s="1"/>
  <c r="F878" i="95"/>
  <c r="G878" i="95" s="1"/>
  <c r="F879" i="95"/>
  <c r="G879" i="95" s="1"/>
  <c r="F929" i="95"/>
  <c r="G929" i="95" s="1"/>
  <c r="F940" i="95"/>
  <c r="G940" i="95" s="1"/>
  <c r="F941" i="95"/>
  <c r="G941" i="95" s="1"/>
  <c r="F942" i="95"/>
  <c r="G942" i="95" s="1"/>
  <c r="F944" i="95"/>
  <c r="G944" i="95" s="1"/>
  <c r="F949" i="95"/>
  <c r="G949" i="95" s="1"/>
  <c r="F950" i="95"/>
  <c r="G950" i="95" s="1"/>
  <c r="F951" i="95"/>
  <c r="G951" i="95" s="1"/>
  <c r="F952" i="95"/>
  <c r="G952" i="95" s="1"/>
  <c r="F856" i="97"/>
  <c r="G856" i="97" s="1"/>
  <c r="F867" i="97"/>
  <c r="G867" i="97" s="1"/>
  <c r="F868" i="97"/>
  <c r="G868" i="97" s="1"/>
  <c r="F869" i="97"/>
  <c r="G869" i="97" s="1"/>
  <c r="F871" i="97"/>
  <c r="G871" i="97" s="1"/>
  <c r="F876" i="97"/>
  <c r="G876" i="97" s="1"/>
  <c r="F877" i="97"/>
  <c r="G877" i="97" s="1"/>
  <c r="F878" i="97"/>
  <c r="G878" i="97" s="1"/>
  <c r="F879" i="97"/>
  <c r="G879" i="97" s="1"/>
  <c r="F1253" i="102"/>
  <c r="G1253" i="102" s="1"/>
  <c r="D1260" i="109"/>
  <c r="D910" i="109"/>
  <c r="F902" i="109"/>
  <c r="G902" i="109" s="1"/>
  <c r="D472" i="109"/>
  <c r="F464" i="109"/>
  <c r="G464" i="109" s="1"/>
  <c r="D253" i="109"/>
  <c r="F245" i="109"/>
  <c r="G245" i="109" s="1"/>
  <c r="D179" i="109"/>
  <c r="F171" i="109"/>
  <c r="G171" i="109" s="1"/>
  <c r="D545" i="109"/>
  <c r="F537" i="109"/>
  <c r="G537" i="109" s="1"/>
  <c r="D326" i="109"/>
  <c r="F318" i="109"/>
  <c r="G318" i="109" s="1"/>
  <c r="D105" i="109"/>
  <c r="F97" i="109"/>
  <c r="G97" i="109" s="1"/>
  <c r="D1129" i="109"/>
  <c r="F1121" i="109"/>
  <c r="G1121" i="109" s="1"/>
  <c r="D1203" i="109"/>
  <c r="F1195" i="109"/>
  <c r="G1195" i="109" s="1"/>
  <c r="D1056" i="109"/>
  <c r="F1048" i="109"/>
  <c r="G1048" i="109" s="1"/>
  <c r="D983" i="109"/>
  <c r="F975" i="109"/>
  <c r="G975" i="109" s="1"/>
  <c r="D837" i="109"/>
  <c r="F829" i="109"/>
  <c r="G829" i="109" s="1"/>
  <c r="D618" i="109"/>
  <c r="F610" i="109"/>
  <c r="G610" i="109" s="1"/>
  <c r="D4" i="95"/>
  <c r="D4" i="94"/>
  <c r="D5" i="95"/>
  <c r="D5" i="94"/>
  <c r="F5" i="93"/>
  <c r="G5" i="93" s="1"/>
  <c r="F6" i="88"/>
  <c r="G6" i="88" s="1"/>
  <c r="D6" i="93"/>
  <c r="D7" i="95"/>
  <c r="D7" i="94"/>
  <c r="F7" i="93"/>
  <c r="G7" i="93" s="1"/>
  <c r="F9" i="88"/>
  <c r="G9" i="88" s="1"/>
  <c r="D9" i="93"/>
  <c r="F10" i="88"/>
  <c r="G10" i="88" s="1"/>
  <c r="D10" i="93"/>
  <c r="F11" i="88"/>
  <c r="G11" i="88" s="1"/>
  <c r="D11" i="93"/>
  <c r="D12" i="95"/>
  <c r="D12" i="94"/>
  <c r="F12" i="93"/>
  <c r="G12" i="93" s="1"/>
  <c r="D17" i="94"/>
  <c r="D17" i="95"/>
  <c r="F17" i="93"/>
  <c r="G17" i="93" s="1"/>
  <c r="F19" i="88"/>
  <c r="G19" i="88" s="1"/>
  <c r="D19" i="93"/>
  <c r="D20" i="94"/>
  <c r="D20" i="95"/>
  <c r="F20" i="93"/>
  <c r="G20" i="93" s="1"/>
  <c r="F21" i="88"/>
  <c r="G21" i="88" s="1"/>
  <c r="D21" i="93"/>
  <c r="D24" i="94"/>
  <c r="D24" i="95"/>
  <c r="D23" i="93"/>
  <c r="D29" i="93" s="1"/>
  <c r="D25" i="94"/>
  <c r="D25" i="95"/>
  <c r="F25" i="93"/>
  <c r="G25" i="93" s="1"/>
  <c r="D26" i="94"/>
  <c r="D26" i="95"/>
  <c r="F26" i="93"/>
  <c r="G26" i="93" s="1"/>
  <c r="D27" i="94"/>
  <c r="D27" i="95"/>
  <c r="F27" i="93"/>
  <c r="G27" i="93" s="1"/>
  <c r="D28" i="94"/>
  <c r="D28" i="95"/>
  <c r="F28" i="93"/>
  <c r="G28" i="93" s="1"/>
  <c r="F33" i="88"/>
  <c r="G33" i="88" s="1"/>
  <c r="D33" i="93"/>
  <c r="D37" i="94"/>
  <c r="D37" i="95"/>
  <c r="F37" i="93"/>
  <c r="G37" i="93" s="1"/>
  <c r="D38" i="94"/>
  <c r="D38" i="95"/>
  <c r="F38" i="93"/>
  <c r="G38" i="93" s="1"/>
  <c r="D39" i="94"/>
  <c r="D39" i="95"/>
  <c r="F39" i="93"/>
  <c r="G39" i="93" s="1"/>
  <c r="D40" i="93"/>
  <c r="F40" i="88"/>
  <c r="G40" i="88" s="1"/>
  <c r="D42" i="94"/>
  <c r="D42" i="95"/>
  <c r="E92" i="95"/>
  <c r="E95" i="95"/>
  <c r="E100" i="95"/>
  <c r="E101" i="95"/>
  <c r="E102" i="95"/>
  <c r="E103" i="95"/>
  <c r="E106" i="95"/>
  <c r="E108" i="95"/>
  <c r="E110" i="95"/>
  <c r="E112" i="95"/>
  <c r="E113" i="95"/>
  <c r="E114" i="95"/>
  <c r="E115" i="95"/>
  <c r="E118" i="95"/>
  <c r="E154" i="95"/>
  <c r="E155" i="95"/>
  <c r="E156" i="95"/>
  <c r="E158" i="95"/>
  <c r="E158" i="99" s="1"/>
  <c r="E158" i="101" s="1"/>
  <c r="E159" i="95"/>
  <c r="E159" i="99" s="1"/>
  <c r="E159" i="101" s="1"/>
  <c r="E160" i="95"/>
  <c r="E160" i="99" s="1"/>
  <c r="E160" i="101" s="1"/>
  <c r="E161" i="95"/>
  <c r="F230" i="93"/>
  <c r="G230" i="93" s="1"/>
  <c r="D230" i="95"/>
  <c r="E240" i="95"/>
  <c r="E242" i="95"/>
  <c r="E243" i="95"/>
  <c r="E244" i="95"/>
  <c r="E247" i="95"/>
  <c r="E249" i="95"/>
  <c r="E250" i="95"/>
  <c r="E251" i="95"/>
  <c r="E254" i="95"/>
  <c r="E256" i="95"/>
  <c r="E258" i="95"/>
  <c r="E260" i="95"/>
  <c r="E261" i="95"/>
  <c r="E262" i="95"/>
  <c r="E263" i="95"/>
  <c r="E266" i="95"/>
  <c r="E301" i="95"/>
  <c r="E302" i="95"/>
  <c r="E303" i="95"/>
  <c r="E305" i="95"/>
  <c r="E305" i="99" s="1"/>
  <c r="E305" i="101" s="1"/>
  <c r="E306" i="95"/>
  <c r="E306" i="99" s="1"/>
  <c r="E306" i="101" s="1"/>
  <c r="E307" i="95"/>
  <c r="E307" i="99" s="1"/>
  <c r="E307" i="101" s="1"/>
  <c r="E308" i="95"/>
  <c r="E605" i="95"/>
  <c r="E607" i="95"/>
  <c r="E608" i="95"/>
  <c r="E609" i="95"/>
  <c r="E613" i="95"/>
  <c r="E614" i="95"/>
  <c r="E615" i="95"/>
  <c r="E616" i="95"/>
  <c r="E619" i="95"/>
  <c r="E621" i="95"/>
  <c r="E623" i="95"/>
  <c r="E625" i="95"/>
  <c r="E626" i="95"/>
  <c r="E627" i="95"/>
  <c r="E628" i="95"/>
  <c r="E631" i="95"/>
  <c r="E666" i="95"/>
  <c r="E667" i="95"/>
  <c r="E668" i="95"/>
  <c r="E670" i="95"/>
  <c r="E670" i="99" s="1"/>
  <c r="E670" i="101" s="1"/>
  <c r="E671" i="95"/>
  <c r="E671" i="99" s="1"/>
  <c r="E671" i="101" s="1"/>
  <c r="E672" i="95"/>
  <c r="E672" i="99" s="1"/>
  <c r="E672" i="101" s="1"/>
  <c r="E673" i="95"/>
  <c r="E751" i="95"/>
  <c r="E753" i="95"/>
  <c r="E754" i="95"/>
  <c r="E755" i="95"/>
  <c r="E758" i="95"/>
  <c r="E757" i="93"/>
  <c r="E763" i="93" s="1"/>
  <c r="E759" i="95"/>
  <c r="E760" i="95"/>
  <c r="E761" i="95"/>
  <c r="E762" i="95"/>
  <c r="E765" i="95"/>
  <c r="E767" i="95"/>
  <c r="E769" i="95"/>
  <c r="E771" i="95"/>
  <c r="E772" i="95"/>
  <c r="E773" i="95"/>
  <c r="E774" i="95"/>
  <c r="E777" i="95"/>
  <c r="E812" i="95"/>
  <c r="E813" i="95"/>
  <c r="E814" i="95"/>
  <c r="E816" i="95"/>
  <c r="E816" i="99" s="1"/>
  <c r="E816" i="101" s="1"/>
  <c r="E817" i="95"/>
  <c r="E817" i="99" s="1"/>
  <c r="E817" i="101" s="1"/>
  <c r="E818" i="95"/>
  <c r="E818" i="99" s="1"/>
  <c r="E818" i="101" s="1"/>
  <c r="E819" i="95"/>
  <c r="E897" i="95"/>
  <c r="E899" i="95"/>
  <c r="E900" i="95"/>
  <c r="E901" i="95"/>
  <c r="E904" i="95"/>
  <c r="E903" i="93"/>
  <c r="E909" i="93" s="1"/>
  <c r="E905" i="95"/>
  <c r="E906" i="95"/>
  <c r="E907" i="95"/>
  <c r="E908" i="95"/>
  <c r="E911" i="95"/>
  <c r="E913" i="95"/>
  <c r="E915" i="95"/>
  <c r="E917" i="95"/>
  <c r="E918" i="95"/>
  <c r="E919" i="95"/>
  <c r="E920" i="95"/>
  <c r="E923" i="95"/>
  <c r="E958" i="95"/>
  <c r="E959" i="95"/>
  <c r="E960" i="95"/>
  <c r="E962" i="95"/>
  <c r="E962" i="99" s="1"/>
  <c r="E962" i="101" s="1"/>
  <c r="E963" i="95"/>
  <c r="E963" i="99" s="1"/>
  <c r="E963" i="101" s="1"/>
  <c r="E964" i="95"/>
  <c r="E964" i="99" s="1"/>
  <c r="E964" i="101" s="1"/>
  <c r="E965" i="95"/>
  <c r="F984" i="93"/>
  <c r="G984" i="93" s="1"/>
  <c r="D984" i="95"/>
  <c r="F986" i="93"/>
  <c r="G986" i="93" s="1"/>
  <c r="D986" i="95"/>
  <c r="F988" i="93"/>
  <c r="G988" i="93" s="1"/>
  <c r="D988" i="95"/>
  <c r="E1031" i="95"/>
  <c r="E1032" i="95"/>
  <c r="E1033" i="95"/>
  <c r="E1035" i="95"/>
  <c r="E1035" i="99" s="1"/>
  <c r="E1035" i="101" s="1"/>
  <c r="E1036" i="95"/>
  <c r="E1036" i="99" s="1"/>
  <c r="E1036" i="101" s="1"/>
  <c r="E1037" i="95"/>
  <c r="E1037" i="99" s="1"/>
  <c r="E1037" i="101" s="1"/>
  <c r="E1038" i="95"/>
  <c r="E1104" i="95"/>
  <c r="E1105" i="95"/>
  <c r="E1106" i="95"/>
  <c r="E1108" i="95"/>
  <c r="E1108" i="99" s="1"/>
  <c r="E1108" i="101" s="1"/>
  <c r="E1109" i="95"/>
  <c r="E1109" i="99" s="1"/>
  <c r="E1109" i="101" s="1"/>
  <c r="E1110" i="95"/>
  <c r="E1110" i="99" s="1"/>
  <c r="E1110" i="101" s="1"/>
  <c r="E1111" i="95"/>
  <c r="E1190" i="95"/>
  <c r="E1192" i="95"/>
  <c r="E1193" i="95"/>
  <c r="E1194" i="95"/>
  <c r="E1198" i="95"/>
  <c r="E1199" i="95"/>
  <c r="E1200" i="95"/>
  <c r="E1201" i="95"/>
  <c r="E1204" i="95"/>
  <c r="E1206" i="95"/>
  <c r="E1208" i="95"/>
  <c r="E1210" i="95"/>
  <c r="E1211" i="95"/>
  <c r="E1212" i="95"/>
  <c r="E1213" i="95"/>
  <c r="E1216" i="95"/>
  <c r="E13" i="95"/>
  <c r="E1259" i="93"/>
  <c r="F1039" i="93"/>
  <c r="G1039" i="93" s="1"/>
  <c r="D1039" i="95"/>
  <c r="F1014" i="93"/>
  <c r="G1014" i="93" s="1"/>
  <c r="D1307" i="93"/>
  <c r="F1013" i="93"/>
  <c r="G1013" i="93" s="1"/>
  <c r="D1009" i="93"/>
  <c r="D1306" i="93"/>
  <c r="E5" i="95"/>
  <c r="E5" i="94"/>
  <c r="E1251" i="93"/>
  <c r="E6" i="95"/>
  <c r="E6" i="94"/>
  <c r="E1252" i="93"/>
  <c r="E7" i="95"/>
  <c r="E7" i="94"/>
  <c r="E1253" i="93"/>
  <c r="E9" i="93"/>
  <c r="E1255" i="88"/>
  <c r="E10" i="93"/>
  <c r="E1256" i="88"/>
  <c r="E11" i="93"/>
  <c r="E1257" i="88"/>
  <c r="E12" i="95"/>
  <c r="E1258" i="93"/>
  <c r="E12" i="94"/>
  <c r="E17" i="95"/>
  <c r="E17" i="94"/>
  <c r="E19" i="95"/>
  <c r="E19" i="94"/>
  <c r="E20" i="95"/>
  <c r="E20" i="94"/>
  <c r="E21" i="95"/>
  <c r="E21" i="94"/>
  <c r="E25" i="95"/>
  <c r="E25" i="94"/>
  <c r="E26" i="95"/>
  <c r="E26" i="94"/>
  <c r="E27" i="95"/>
  <c r="E27" i="94"/>
  <c r="E28" i="95"/>
  <c r="E28" i="94"/>
  <c r="E31" i="95"/>
  <c r="E31" i="94"/>
  <c r="E33" i="95"/>
  <c r="E33" i="94"/>
  <c r="E1279" i="93"/>
  <c r="E35" i="95"/>
  <c r="E35" i="94"/>
  <c r="E37" i="95"/>
  <c r="E37" i="94"/>
  <c r="E1283" i="93"/>
  <c r="E38" i="95"/>
  <c r="E38" i="94"/>
  <c r="E1284" i="93"/>
  <c r="E39" i="95"/>
  <c r="E39" i="94"/>
  <c r="E1285" i="93"/>
  <c r="E40" i="95"/>
  <c r="E40" i="94"/>
  <c r="E1286" i="93"/>
  <c r="E43" i="95"/>
  <c r="E43" i="94"/>
  <c r="E1289" i="93"/>
  <c r="E80" i="95"/>
  <c r="E81" i="95"/>
  <c r="E82" i="95"/>
  <c r="E84" i="95"/>
  <c r="E84" i="99" s="1"/>
  <c r="E84" i="101" s="1"/>
  <c r="E85" i="95"/>
  <c r="E85" i="99" s="1"/>
  <c r="E85" i="101" s="1"/>
  <c r="E86" i="95"/>
  <c r="E86" i="99" s="1"/>
  <c r="E86" i="101" s="1"/>
  <c r="E87" i="95"/>
  <c r="F92" i="93"/>
  <c r="G92" i="93" s="1"/>
  <c r="D92" i="95"/>
  <c r="F95" i="93"/>
  <c r="G95" i="93" s="1"/>
  <c r="D95" i="95"/>
  <c r="D96" i="95"/>
  <c r="E166" i="95"/>
  <c r="E168" i="95"/>
  <c r="E169" i="95"/>
  <c r="E170" i="95"/>
  <c r="E174" i="95"/>
  <c r="E175" i="95"/>
  <c r="E176" i="95"/>
  <c r="E177" i="95"/>
  <c r="E180" i="95"/>
  <c r="E182" i="95"/>
  <c r="E184" i="95"/>
  <c r="E186" i="95"/>
  <c r="E187" i="95"/>
  <c r="E188" i="95"/>
  <c r="E189" i="95"/>
  <c r="E192" i="95"/>
  <c r="E228" i="95"/>
  <c r="E229" i="95"/>
  <c r="E230" i="95"/>
  <c r="E232" i="95"/>
  <c r="E232" i="99" s="1"/>
  <c r="E232" i="101" s="1"/>
  <c r="E233" i="95"/>
  <c r="E233" i="99" s="1"/>
  <c r="E233" i="101" s="1"/>
  <c r="E234" i="95"/>
  <c r="E234" i="99" s="1"/>
  <c r="E234" i="101" s="1"/>
  <c r="E235" i="95"/>
  <c r="E313" i="95"/>
  <c r="E315" i="95"/>
  <c r="E316" i="95"/>
  <c r="E317" i="95"/>
  <c r="E321" i="95"/>
  <c r="E322" i="95"/>
  <c r="E323" i="95"/>
  <c r="E324" i="95"/>
  <c r="E327" i="95"/>
  <c r="E329" i="95"/>
  <c r="E331" i="95"/>
  <c r="E333" i="95"/>
  <c r="E334" i="95"/>
  <c r="E335" i="95"/>
  <c r="E336" i="95"/>
  <c r="E339" i="95"/>
  <c r="E374" i="95"/>
  <c r="E375" i="95"/>
  <c r="E376" i="95"/>
  <c r="E378" i="95"/>
  <c r="E378" i="99" s="1"/>
  <c r="E378" i="101" s="1"/>
  <c r="E379" i="95"/>
  <c r="E379" i="99" s="1"/>
  <c r="E379" i="101" s="1"/>
  <c r="E380" i="95"/>
  <c r="E380" i="99" s="1"/>
  <c r="E380" i="101" s="1"/>
  <c r="E381" i="95"/>
  <c r="E386" i="95"/>
  <c r="E388" i="95"/>
  <c r="E389" i="95"/>
  <c r="E390" i="95"/>
  <c r="E393" i="95"/>
  <c r="E392" i="93"/>
  <c r="E398" i="93" s="1"/>
  <c r="E394" i="95"/>
  <c r="E395" i="95"/>
  <c r="E396" i="95"/>
  <c r="E397" i="95"/>
  <c r="E400" i="95"/>
  <c r="E402" i="95"/>
  <c r="E404" i="95"/>
  <c r="E406" i="95"/>
  <c r="E407" i="95"/>
  <c r="E408" i="95"/>
  <c r="E409" i="95"/>
  <c r="E412" i="95"/>
  <c r="E447" i="95"/>
  <c r="E448" i="95"/>
  <c r="E449" i="95"/>
  <c r="E451" i="95"/>
  <c r="E451" i="99" s="1"/>
  <c r="E451" i="101" s="1"/>
  <c r="E452" i="95"/>
  <c r="E452" i="99" s="1"/>
  <c r="E452" i="101" s="1"/>
  <c r="E453" i="95"/>
  <c r="E453" i="99" s="1"/>
  <c r="E453" i="101" s="1"/>
  <c r="E454" i="95"/>
  <c r="E459" i="95"/>
  <c r="E461" i="95"/>
  <c r="E462" i="95"/>
  <c r="E463" i="95"/>
  <c r="E467" i="95"/>
  <c r="E468" i="95"/>
  <c r="E469" i="95"/>
  <c r="E470" i="95"/>
  <c r="E475" i="95"/>
  <c r="E479" i="95"/>
  <c r="E480" i="95"/>
  <c r="E481" i="95"/>
  <c r="E482" i="95"/>
  <c r="E485" i="95"/>
  <c r="E520" i="95"/>
  <c r="E521" i="95"/>
  <c r="E522" i="95"/>
  <c r="E524" i="95"/>
  <c r="E524" i="99" s="1"/>
  <c r="E524" i="101" s="1"/>
  <c r="E525" i="95"/>
  <c r="E525" i="99" s="1"/>
  <c r="E525" i="101" s="1"/>
  <c r="E526" i="95"/>
  <c r="E526" i="99" s="1"/>
  <c r="E526" i="101" s="1"/>
  <c r="E527" i="95"/>
  <c r="E532" i="95"/>
  <c r="E534" i="95"/>
  <c r="E535" i="95"/>
  <c r="E536" i="95"/>
  <c r="E546" i="95"/>
  <c r="E548" i="95"/>
  <c r="E550" i="95"/>
  <c r="E552" i="95"/>
  <c r="E553" i="95"/>
  <c r="E554" i="95"/>
  <c r="E555" i="95"/>
  <c r="E558" i="95"/>
  <c r="E593" i="95"/>
  <c r="E594" i="95"/>
  <c r="E595" i="95"/>
  <c r="E597" i="95"/>
  <c r="E597" i="99" s="1"/>
  <c r="E597" i="101" s="1"/>
  <c r="E598" i="95"/>
  <c r="E598" i="99" s="1"/>
  <c r="E598" i="101" s="1"/>
  <c r="E599" i="95"/>
  <c r="E599" i="99" s="1"/>
  <c r="E599" i="101" s="1"/>
  <c r="E600" i="95"/>
  <c r="E678" i="95"/>
  <c r="E680" i="95"/>
  <c r="E681" i="95"/>
  <c r="E682" i="95"/>
  <c r="E685" i="95"/>
  <c r="E687" i="95"/>
  <c r="E688" i="95"/>
  <c r="E689" i="95"/>
  <c r="E692" i="95"/>
  <c r="E694" i="95"/>
  <c r="E696" i="95"/>
  <c r="E698" i="95"/>
  <c r="E699" i="95"/>
  <c r="E700" i="95"/>
  <c r="E701" i="95"/>
  <c r="E704" i="95"/>
  <c r="E739" i="95"/>
  <c r="E740" i="95"/>
  <c r="E741" i="95"/>
  <c r="E743" i="95"/>
  <c r="E743" i="99" s="1"/>
  <c r="E743" i="101" s="1"/>
  <c r="E744" i="95"/>
  <c r="E744" i="99" s="1"/>
  <c r="E744" i="101" s="1"/>
  <c r="E745" i="95"/>
  <c r="E745" i="99" s="1"/>
  <c r="E745" i="101" s="1"/>
  <c r="E746" i="95"/>
  <c r="E824" i="95"/>
  <c r="E826" i="95"/>
  <c r="E827" i="95"/>
  <c r="E828" i="95"/>
  <c r="E832" i="95"/>
  <c r="E833" i="95"/>
  <c r="E834" i="95"/>
  <c r="E835" i="95"/>
  <c r="E838" i="95"/>
  <c r="E840" i="95"/>
  <c r="E842" i="95"/>
  <c r="E844" i="95"/>
  <c r="E845" i="95"/>
  <c r="E846" i="95"/>
  <c r="E847" i="95"/>
  <c r="E850" i="95"/>
  <c r="E885" i="95"/>
  <c r="E886" i="95"/>
  <c r="E887" i="95"/>
  <c r="E889" i="95"/>
  <c r="E889" i="99" s="1"/>
  <c r="E889" i="101" s="1"/>
  <c r="E890" i="95"/>
  <c r="E890" i="99" s="1"/>
  <c r="E890" i="101" s="1"/>
  <c r="E891" i="95"/>
  <c r="E891" i="99" s="1"/>
  <c r="E891" i="101" s="1"/>
  <c r="E892" i="95"/>
  <c r="E970" i="95"/>
  <c r="E972" i="95"/>
  <c r="E973" i="95"/>
  <c r="E974" i="95"/>
  <c r="E978" i="95"/>
  <c r="E979" i="95"/>
  <c r="E980" i="95"/>
  <c r="E981" i="95"/>
  <c r="E984" i="95"/>
  <c r="E986" i="95"/>
  <c r="E988" i="95"/>
  <c r="E990" i="95"/>
  <c r="E991" i="95"/>
  <c r="E992" i="95"/>
  <c r="E993" i="95"/>
  <c r="E996" i="95"/>
  <c r="E1043" i="95"/>
  <c r="E1045" i="95"/>
  <c r="E1046" i="95"/>
  <c r="E1047" i="95"/>
  <c r="E1051" i="95"/>
  <c r="E1052" i="95"/>
  <c r="E1053" i="95"/>
  <c r="E1054" i="95"/>
  <c r="E1057" i="95"/>
  <c r="E1059" i="95"/>
  <c r="E1061" i="95"/>
  <c r="E1063" i="95"/>
  <c r="E1064" i="95"/>
  <c r="E1065" i="95"/>
  <c r="E1066" i="95"/>
  <c r="E1069" i="95"/>
  <c r="E1116" i="95"/>
  <c r="E1118" i="95"/>
  <c r="E1119" i="95"/>
  <c r="E1120" i="95"/>
  <c r="E1123" i="95"/>
  <c r="E1122" i="93"/>
  <c r="E1128" i="93" s="1"/>
  <c r="E1124" i="95"/>
  <c r="E1125" i="95"/>
  <c r="E1126" i="95"/>
  <c r="E1127" i="95"/>
  <c r="E1130" i="95"/>
  <c r="E1132" i="95"/>
  <c r="E1134" i="95"/>
  <c r="E1136" i="95"/>
  <c r="E1137" i="95"/>
  <c r="E1138" i="95"/>
  <c r="E1139" i="95"/>
  <c r="E1142" i="95"/>
  <c r="E1178" i="95"/>
  <c r="E1179" i="95"/>
  <c r="E1180" i="95"/>
  <c r="E1182" i="95"/>
  <c r="E1182" i="99" s="1"/>
  <c r="E1182" i="101" s="1"/>
  <c r="E1183" i="95"/>
  <c r="E1183" i="99" s="1"/>
  <c r="E1183" i="101" s="1"/>
  <c r="E1184" i="95"/>
  <c r="E1184" i="99" s="1"/>
  <c r="E1184" i="101" s="1"/>
  <c r="E1185" i="95"/>
  <c r="D13" i="95"/>
  <c r="F13" i="93"/>
  <c r="G13" i="93" s="1"/>
  <c r="F528" i="93"/>
  <c r="G528" i="93" s="1"/>
  <c r="D528" i="95"/>
  <c r="E1009" i="93"/>
  <c r="E1306" i="93"/>
  <c r="D8" i="95"/>
  <c r="D8" i="99" s="1"/>
  <c r="D8" i="101" s="1"/>
  <c r="D8" i="94"/>
  <c r="D83" i="95"/>
  <c r="D83" i="99" s="1"/>
  <c r="D83" i="101" s="1"/>
  <c r="D157" i="95"/>
  <c r="D157" i="99" s="1"/>
  <c r="D157" i="101" s="1"/>
  <c r="D231" i="95"/>
  <c r="D231" i="99" s="1"/>
  <c r="D231" i="101" s="1"/>
  <c r="D304" i="95"/>
  <c r="D304" i="99" s="1"/>
  <c r="D304" i="101" s="1"/>
  <c r="D377" i="95"/>
  <c r="D377" i="99" s="1"/>
  <c r="D377" i="101" s="1"/>
  <c r="D450" i="95"/>
  <c r="D450" i="99" s="1"/>
  <c r="D450" i="101" s="1"/>
  <c r="D523" i="95"/>
  <c r="D523" i="99" s="1"/>
  <c r="D523" i="101" s="1"/>
  <c r="D596" i="95"/>
  <c r="D596" i="99" s="1"/>
  <c r="D596" i="101" s="1"/>
  <c r="D669" i="95"/>
  <c r="D669" i="99" s="1"/>
  <c r="D669" i="101" s="1"/>
  <c r="D742" i="95"/>
  <c r="D742" i="99" s="1"/>
  <c r="D742" i="101" s="1"/>
  <c r="D815" i="95"/>
  <c r="D815" i="99" s="1"/>
  <c r="D815" i="101" s="1"/>
  <c r="D888" i="95"/>
  <c r="D888" i="99" s="1"/>
  <c r="D888" i="101" s="1"/>
  <c r="E961" i="95"/>
  <c r="E961" i="99" s="1"/>
  <c r="E961" i="101" s="1"/>
  <c r="E1034" i="95"/>
  <c r="E1034" i="99" s="1"/>
  <c r="E1034" i="101" s="1"/>
  <c r="E1107" i="95"/>
  <c r="E1107" i="99" s="1"/>
  <c r="E1107" i="101" s="1"/>
  <c r="E1181" i="95"/>
  <c r="E1181" i="99" s="1"/>
  <c r="E1181" i="101" s="1"/>
  <c r="F1315" i="94"/>
  <c r="G1315" i="94" s="1"/>
  <c r="D1312" i="94"/>
  <c r="F1312" i="94" s="1"/>
  <c r="G1312" i="94" s="1"/>
  <c r="F1315" i="84"/>
  <c r="G1315" i="84" s="1"/>
  <c r="F1316" i="84"/>
  <c r="G1316" i="84" s="1"/>
  <c r="E1265" i="86"/>
  <c r="E1267" i="86"/>
  <c r="E98" i="88"/>
  <c r="E104" i="88" s="1"/>
  <c r="F166" i="86"/>
  <c r="G166" i="86" s="1"/>
  <c r="F168" i="86"/>
  <c r="G168" i="86" s="1"/>
  <c r="F169" i="86"/>
  <c r="G169" i="86" s="1"/>
  <c r="F170" i="86"/>
  <c r="G170" i="86" s="1"/>
  <c r="F177" i="88"/>
  <c r="G177" i="88" s="1"/>
  <c r="F180" i="86"/>
  <c r="G180" i="86" s="1"/>
  <c r="F182" i="86"/>
  <c r="G182" i="86" s="1"/>
  <c r="F184" i="86"/>
  <c r="G184" i="86" s="1"/>
  <c r="F186" i="86"/>
  <c r="G186" i="86" s="1"/>
  <c r="F228" i="86"/>
  <c r="G228" i="86" s="1"/>
  <c r="F229" i="86"/>
  <c r="G229" i="86" s="1"/>
  <c r="F232" i="86"/>
  <c r="G232" i="86" s="1"/>
  <c r="F233" i="86"/>
  <c r="G233" i="86" s="1"/>
  <c r="F234" i="86"/>
  <c r="G234" i="86" s="1"/>
  <c r="F235" i="86"/>
  <c r="G235" i="86" s="1"/>
  <c r="E246" i="88"/>
  <c r="E252" i="88" s="1"/>
  <c r="F313" i="86"/>
  <c r="G313" i="86" s="1"/>
  <c r="F315" i="86"/>
  <c r="G315" i="86" s="1"/>
  <c r="F316" i="86"/>
  <c r="G316" i="86" s="1"/>
  <c r="F317" i="86"/>
  <c r="G317" i="86" s="1"/>
  <c r="F320" i="86"/>
  <c r="G320" i="86" s="1"/>
  <c r="F321" i="86"/>
  <c r="G321" i="86" s="1"/>
  <c r="F322" i="86"/>
  <c r="G322" i="86" s="1"/>
  <c r="F323" i="86"/>
  <c r="G323" i="86" s="1"/>
  <c r="F324" i="86"/>
  <c r="G324" i="86" s="1"/>
  <c r="F327" i="86"/>
  <c r="G327" i="86" s="1"/>
  <c r="F329" i="86"/>
  <c r="G329" i="86" s="1"/>
  <c r="F331" i="86"/>
  <c r="G331" i="86" s="1"/>
  <c r="F333" i="86"/>
  <c r="G333" i="86" s="1"/>
  <c r="F334" i="86"/>
  <c r="G334" i="86" s="1"/>
  <c r="F335" i="86"/>
  <c r="G335" i="86" s="1"/>
  <c r="F336" i="86"/>
  <c r="G336" i="86" s="1"/>
  <c r="F339" i="86"/>
  <c r="G339" i="86" s="1"/>
  <c r="F366" i="86"/>
  <c r="G366" i="86" s="1"/>
  <c r="F367" i="86"/>
  <c r="G367" i="86" s="1"/>
  <c r="F368" i="86"/>
  <c r="G368" i="86" s="1"/>
  <c r="F374" i="86"/>
  <c r="G374" i="86" s="1"/>
  <c r="F375" i="86"/>
  <c r="G375" i="86" s="1"/>
  <c r="F376" i="86"/>
  <c r="G376" i="86" s="1"/>
  <c r="F378" i="86"/>
  <c r="G378" i="86" s="1"/>
  <c r="F379" i="86"/>
  <c r="G379" i="86" s="1"/>
  <c r="F380" i="86"/>
  <c r="G380" i="86" s="1"/>
  <c r="F381" i="86"/>
  <c r="G381" i="86" s="1"/>
  <c r="F386" i="86"/>
  <c r="G386" i="86" s="1"/>
  <c r="F388" i="86"/>
  <c r="G388" i="86" s="1"/>
  <c r="F389" i="86"/>
  <c r="G389" i="86" s="1"/>
  <c r="F390" i="86"/>
  <c r="G390" i="86" s="1"/>
  <c r="F394" i="86"/>
  <c r="G394" i="86" s="1"/>
  <c r="F395" i="86"/>
  <c r="G395" i="86" s="1"/>
  <c r="F397" i="86"/>
  <c r="G397" i="86" s="1"/>
  <c r="F400" i="86"/>
  <c r="G400" i="86" s="1"/>
  <c r="F404" i="86"/>
  <c r="G404" i="86" s="1"/>
  <c r="F406" i="88"/>
  <c r="G406" i="88" s="1"/>
  <c r="F407" i="88"/>
  <c r="G407" i="88" s="1"/>
  <c r="F409" i="86"/>
  <c r="G409" i="86" s="1"/>
  <c r="F412" i="86"/>
  <c r="G412" i="86" s="1"/>
  <c r="F418" i="86"/>
  <c r="G418" i="86" s="1"/>
  <c r="F429" i="86"/>
  <c r="G429" i="86" s="1"/>
  <c r="F430" i="86"/>
  <c r="G430" i="86" s="1"/>
  <c r="F431" i="86"/>
  <c r="G431" i="86" s="1"/>
  <c r="F433" i="86"/>
  <c r="G433" i="86" s="1"/>
  <c r="F435" i="86"/>
  <c r="G435" i="86" s="1"/>
  <c r="F438" i="86"/>
  <c r="G438" i="86" s="1"/>
  <c r="F440" i="86"/>
  <c r="G440" i="86" s="1"/>
  <c r="F441" i="86"/>
  <c r="G441" i="86" s="1"/>
  <c r="F447" i="86"/>
  <c r="G447" i="86" s="1"/>
  <c r="F448" i="86"/>
  <c r="G448" i="86" s="1"/>
  <c r="F449" i="86"/>
  <c r="G449" i="86" s="1"/>
  <c r="F451" i="86"/>
  <c r="G451" i="86" s="1"/>
  <c r="F452" i="86"/>
  <c r="G452" i="86" s="1"/>
  <c r="F453" i="86"/>
  <c r="G453" i="86" s="1"/>
  <c r="F454" i="86"/>
  <c r="G454" i="86" s="1"/>
  <c r="F459" i="86"/>
  <c r="G459" i="86" s="1"/>
  <c r="F461" i="86"/>
  <c r="G461" i="86" s="1"/>
  <c r="F462" i="86"/>
  <c r="G462" i="86" s="1"/>
  <c r="F463" i="86"/>
  <c r="G463" i="86" s="1"/>
  <c r="F466" i="86"/>
  <c r="G466" i="86" s="1"/>
  <c r="F467" i="86"/>
  <c r="G467" i="86" s="1"/>
  <c r="F468" i="86"/>
  <c r="G468" i="86" s="1"/>
  <c r="F469" i="86"/>
  <c r="G469" i="86" s="1"/>
  <c r="F470" i="86"/>
  <c r="G470" i="86" s="1"/>
  <c r="F479" i="86"/>
  <c r="G479" i="86" s="1"/>
  <c r="F480" i="86"/>
  <c r="G480" i="86" s="1"/>
  <c r="F481" i="86"/>
  <c r="G481" i="86" s="1"/>
  <c r="F482" i="86"/>
  <c r="G482" i="86" s="1"/>
  <c r="F485" i="86"/>
  <c r="G485" i="86" s="1"/>
  <c r="F491" i="86"/>
  <c r="G491" i="86" s="1"/>
  <c r="F502" i="86"/>
  <c r="G502" i="86" s="1"/>
  <c r="F503" i="86"/>
  <c r="G503" i="86" s="1"/>
  <c r="F504" i="86"/>
  <c r="G504" i="86" s="1"/>
  <c r="F506" i="86"/>
  <c r="G506" i="86" s="1"/>
  <c r="F511" i="86"/>
  <c r="G511" i="86" s="1"/>
  <c r="F512" i="86"/>
  <c r="G512" i="86" s="1"/>
  <c r="F513" i="86"/>
  <c r="G513" i="86" s="1"/>
  <c r="F514" i="86"/>
  <c r="G514" i="86" s="1"/>
  <c r="F520" i="86"/>
  <c r="G520" i="86" s="1"/>
  <c r="F521" i="86"/>
  <c r="G521" i="86" s="1"/>
  <c r="F522" i="86"/>
  <c r="G522" i="86" s="1"/>
  <c r="F524" i="86"/>
  <c r="G524" i="86" s="1"/>
  <c r="F525" i="86"/>
  <c r="G525" i="86" s="1"/>
  <c r="F526" i="86"/>
  <c r="G526" i="86" s="1"/>
  <c r="F527" i="86"/>
  <c r="G527" i="86" s="1"/>
  <c r="F532" i="86"/>
  <c r="G532" i="86" s="1"/>
  <c r="F534" i="86"/>
  <c r="G534" i="86" s="1"/>
  <c r="F535" i="86"/>
  <c r="G535" i="86" s="1"/>
  <c r="F536" i="86"/>
  <c r="G536" i="86" s="1"/>
  <c r="F546" i="86"/>
  <c r="G546" i="86" s="1"/>
  <c r="F548" i="86"/>
  <c r="G548" i="86" s="1"/>
  <c r="F550" i="86"/>
  <c r="G550" i="86" s="1"/>
  <c r="F552" i="86"/>
  <c r="G552" i="86" s="1"/>
  <c r="F553" i="86"/>
  <c r="G553" i="86" s="1"/>
  <c r="F554" i="86"/>
  <c r="G554" i="86" s="1"/>
  <c r="F555" i="86"/>
  <c r="G555" i="86" s="1"/>
  <c r="F558" i="86"/>
  <c r="G558" i="86" s="1"/>
  <c r="F564" i="86"/>
  <c r="G564" i="86" s="1"/>
  <c r="F575" i="86"/>
  <c r="G575" i="86" s="1"/>
  <c r="F576" i="86"/>
  <c r="G576" i="86" s="1"/>
  <c r="F577" i="86"/>
  <c r="G577" i="86" s="1"/>
  <c r="F579" i="86"/>
  <c r="G579" i="86" s="1"/>
  <c r="F584" i="86"/>
  <c r="G584" i="86" s="1"/>
  <c r="F585" i="86"/>
  <c r="G585" i="86" s="1"/>
  <c r="F586" i="86"/>
  <c r="G586" i="86" s="1"/>
  <c r="F587" i="86"/>
  <c r="G587" i="86" s="1"/>
  <c r="F594" i="86"/>
  <c r="G594" i="86" s="1"/>
  <c r="F597" i="86"/>
  <c r="G597" i="86" s="1"/>
  <c r="F598" i="86"/>
  <c r="G598" i="86" s="1"/>
  <c r="F599" i="86"/>
  <c r="G599" i="86" s="1"/>
  <c r="F600" i="86"/>
  <c r="G600" i="86" s="1"/>
  <c r="E611" i="88"/>
  <c r="E617" i="88" s="1"/>
  <c r="E684" i="88"/>
  <c r="E690" i="88" s="1"/>
  <c r="F824" i="86"/>
  <c r="G824" i="86" s="1"/>
  <c r="F826" i="86"/>
  <c r="G826" i="86" s="1"/>
  <c r="F827" i="86"/>
  <c r="G827" i="86" s="1"/>
  <c r="F828" i="86"/>
  <c r="G828" i="86" s="1"/>
  <c r="F838" i="86"/>
  <c r="G838" i="86" s="1"/>
  <c r="F840" i="86"/>
  <c r="G840" i="86" s="1"/>
  <c r="F842" i="86"/>
  <c r="G842" i="86" s="1"/>
  <c r="F844" i="86"/>
  <c r="G844" i="86" s="1"/>
  <c r="F845" i="86"/>
  <c r="G845" i="86" s="1"/>
  <c r="F846" i="86"/>
  <c r="G846" i="86" s="1"/>
  <c r="F847" i="86"/>
  <c r="G847" i="86" s="1"/>
  <c r="F850" i="86"/>
  <c r="G850" i="86" s="1"/>
  <c r="F876" i="86"/>
  <c r="G876" i="86" s="1"/>
  <c r="F877" i="86"/>
  <c r="G877" i="86" s="1"/>
  <c r="F879" i="86"/>
  <c r="G879" i="86" s="1"/>
  <c r="F885" i="86"/>
  <c r="G885" i="86" s="1"/>
  <c r="F886" i="86"/>
  <c r="G886" i="86" s="1"/>
  <c r="F887" i="86"/>
  <c r="G887" i="86" s="1"/>
  <c r="F889" i="86"/>
  <c r="G889" i="86" s="1"/>
  <c r="F890" i="86"/>
  <c r="G890" i="86" s="1"/>
  <c r="F891" i="86"/>
  <c r="G891" i="86" s="1"/>
  <c r="F892" i="86"/>
  <c r="G892" i="86" s="1"/>
  <c r="F970" i="86"/>
  <c r="G970" i="86" s="1"/>
  <c r="F972" i="86"/>
  <c r="G972" i="86" s="1"/>
  <c r="F973" i="86"/>
  <c r="G973" i="86" s="1"/>
  <c r="F974" i="86"/>
  <c r="G974" i="86" s="1"/>
  <c r="F977" i="86"/>
  <c r="G977" i="86" s="1"/>
  <c r="F978" i="86"/>
  <c r="G978" i="86" s="1"/>
  <c r="F979" i="86"/>
  <c r="G979" i="86" s="1"/>
  <c r="F981" i="86"/>
  <c r="G981" i="86" s="1"/>
  <c r="F990" i="86"/>
  <c r="G990" i="86" s="1"/>
  <c r="F991" i="86"/>
  <c r="G991" i="86" s="1"/>
  <c r="F992" i="86"/>
  <c r="G992" i="86" s="1"/>
  <c r="F993" i="86"/>
  <c r="G993" i="86" s="1"/>
  <c r="F996" i="86"/>
  <c r="G996" i="86" s="1"/>
  <c r="F1043" i="86"/>
  <c r="G1043" i="86" s="1"/>
  <c r="F1045" i="86"/>
  <c r="G1045" i="86" s="1"/>
  <c r="F1046" i="86"/>
  <c r="G1046" i="86" s="1"/>
  <c r="F1047" i="86"/>
  <c r="G1047" i="86" s="1"/>
  <c r="F1050" i="86"/>
  <c r="G1050" i="86" s="1"/>
  <c r="F1051" i="86"/>
  <c r="G1051" i="86" s="1"/>
  <c r="F1052" i="86"/>
  <c r="G1052" i="86" s="1"/>
  <c r="F1053" i="86"/>
  <c r="G1053" i="86" s="1"/>
  <c r="F1054" i="86"/>
  <c r="G1054" i="86" s="1"/>
  <c r="F1059" i="86"/>
  <c r="G1059" i="86" s="1"/>
  <c r="F1061" i="86"/>
  <c r="G1061" i="86" s="1"/>
  <c r="F1063" i="86"/>
  <c r="G1063" i="86" s="1"/>
  <c r="F1064" i="86"/>
  <c r="G1064" i="86" s="1"/>
  <c r="F1065" i="86"/>
  <c r="G1065" i="86" s="1"/>
  <c r="F1066" i="86"/>
  <c r="G1066" i="86" s="1"/>
  <c r="F1116" i="86"/>
  <c r="G1116" i="86" s="1"/>
  <c r="F1118" i="86"/>
  <c r="G1118" i="86" s="1"/>
  <c r="F1119" i="86"/>
  <c r="G1119" i="86" s="1"/>
  <c r="F1120" i="86"/>
  <c r="G1120" i="86" s="1"/>
  <c r="F1123" i="86"/>
  <c r="G1123" i="86" s="1"/>
  <c r="F1124" i="86"/>
  <c r="G1124" i="86" s="1"/>
  <c r="F1125" i="86"/>
  <c r="G1125" i="86" s="1"/>
  <c r="F1126" i="86"/>
  <c r="G1126" i="86" s="1"/>
  <c r="F1127" i="86"/>
  <c r="G1127" i="86" s="1"/>
  <c r="F1130" i="86"/>
  <c r="G1130" i="86" s="1"/>
  <c r="F1132" i="86"/>
  <c r="G1132" i="86" s="1"/>
  <c r="F1134" i="86"/>
  <c r="G1134" i="86" s="1"/>
  <c r="F1136" i="86"/>
  <c r="G1136" i="86" s="1"/>
  <c r="F1163" i="86"/>
  <c r="G1163" i="86" s="1"/>
  <c r="F1168" i="86"/>
  <c r="G1168" i="86" s="1"/>
  <c r="F1169" i="86"/>
  <c r="G1169" i="86" s="1"/>
  <c r="F1170" i="86"/>
  <c r="G1170" i="86" s="1"/>
  <c r="F1171" i="86"/>
  <c r="G1171" i="86" s="1"/>
  <c r="F1178" i="86"/>
  <c r="G1178" i="86" s="1"/>
  <c r="F1179" i="86"/>
  <c r="G1179" i="86" s="1"/>
  <c r="F1180" i="86"/>
  <c r="G1180" i="86" s="1"/>
  <c r="F1182" i="86"/>
  <c r="G1182" i="86" s="1"/>
  <c r="F1183" i="86"/>
  <c r="G1183" i="86" s="1"/>
  <c r="F1184" i="86"/>
  <c r="G1184" i="86" s="1"/>
  <c r="F1185" i="86"/>
  <c r="G1185" i="86" s="1"/>
  <c r="E94" i="88"/>
  <c r="E96" i="88"/>
  <c r="F96" i="88" s="1"/>
  <c r="G96" i="88" s="1"/>
  <c r="E227" i="88"/>
  <c r="E227" i="93" s="1"/>
  <c r="E227" i="94" s="1"/>
  <c r="E265" i="88"/>
  <c r="E338" i="88"/>
  <c r="E630" i="88"/>
  <c r="E665" i="88"/>
  <c r="E665" i="93" s="1"/>
  <c r="E665" i="94" s="1"/>
  <c r="D958" i="88"/>
  <c r="D959" i="88"/>
  <c r="D962" i="88"/>
  <c r="D963" i="88"/>
  <c r="D964" i="88"/>
  <c r="D970" i="88"/>
  <c r="D972" i="88"/>
  <c r="D1105" i="88"/>
  <c r="D1108" i="88"/>
  <c r="D1109" i="88"/>
  <c r="D1110" i="88"/>
  <c r="D1116" i="88"/>
  <c r="D1118" i="88"/>
  <c r="D1119" i="88"/>
  <c r="D1120" i="88"/>
  <c r="D1125" i="88"/>
  <c r="D1141" i="88"/>
  <c r="D1142" i="88"/>
  <c r="D1179" i="88"/>
  <c r="D1182" i="88"/>
  <c r="D1183" i="88"/>
  <c r="D1184" i="88"/>
  <c r="D1185" i="88"/>
  <c r="D1190" i="88"/>
  <c r="D1192" i="88"/>
  <c r="D1193" i="88"/>
  <c r="D1194" i="88"/>
  <c r="D1201" i="88"/>
  <c r="D31" i="93"/>
  <c r="D35" i="93"/>
  <c r="D43" i="93"/>
  <c r="D88" i="93"/>
  <c r="D88" i="94" s="1"/>
  <c r="D162" i="93"/>
  <c r="D162" i="94" s="1"/>
  <c r="D177" i="93"/>
  <c r="D177" i="94" s="1"/>
  <c r="F177" i="94" s="1"/>
  <c r="G177" i="94" s="1"/>
  <c r="D236" i="93"/>
  <c r="D236" i="94" s="1"/>
  <c r="D309" i="93"/>
  <c r="D309" i="94" s="1"/>
  <c r="D382" i="93"/>
  <c r="D382" i="94" s="1"/>
  <c r="D406" i="93"/>
  <c r="D406" i="94" s="1"/>
  <c r="F406" i="94" s="1"/>
  <c r="G406" i="94" s="1"/>
  <c r="D407" i="93"/>
  <c r="D407" i="94" s="1"/>
  <c r="F407" i="94" s="1"/>
  <c r="G407" i="94" s="1"/>
  <c r="D455" i="93"/>
  <c r="D455" i="94" s="1"/>
  <c r="D601" i="93"/>
  <c r="D601" i="94" s="1"/>
  <c r="D674" i="93"/>
  <c r="D674" i="94" s="1"/>
  <c r="D747" i="93"/>
  <c r="D747" i="94" s="1"/>
  <c r="D820" i="93"/>
  <c r="D820" i="94" s="1"/>
  <c r="D893" i="93"/>
  <c r="D893" i="94" s="1"/>
  <c r="F929" i="93"/>
  <c r="G929" i="93" s="1"/>
  <c r="E977" i="93"/>
  <c r="E977" i="94" s="1"/>
  <c r="E976" i="94" s="1"/>
  <c r="E982" i="94" s="1"/>
  <c r="E1050" i="93"/>
  <c r="E1050" i="94" s="1"/>
  <c r="E1049" i="94" s="1"/>
  <c r="E1055" i="94" s="1"/>
  <c r="E1197" i="93"/>
  <c r="E1197" i="94" s="1"/>
  <c r="E1196" i="94" s="1"/>
  <c r="E1202" i="94" s="1"/>
  <c r="E8" i="95"/>
  <c r="E8" i="99" s="1"/>
  <c r="E8" i="101" s="1"/>
  <c r="E8" i="94"/>
  <c r="E83" i="95"/>
  <c r="E83" i="99" s="1"/>
  <c r="E83" i="101" s="1"/>
  <c r="E157" i="95"/>
  <c r="E157" i="99" s="1"/>
  <c r="E157" i="101" s="1"/>
  <c r="E231" i="95"/>
  <c r="E231" i="99" s="1"/>
  <c r="E231" i="101" s="1"/>
  <c r="E304" i="95"/>
  <c r="E304" i="99" s="1"/>
  <c r="E304" i="101" s="1"/>
  <c r="E377" i="95"/>
  <c r="E377" i="99" s="1"/>
  <c r="E377" i="101" s="1"/>
  <c r="E450" i="95"/>
  <c r="E450" i="99" s="1"/>
  <c r="E450" i="101" s="1"/>
  <c r="E523" i="95"/>
  <c r="E523" i="99" s="1"/>
  <c r="E523" i="101" s="1"/>
  <c r="E596" i="95"/>
  <c r="E596" i="99" s="1"/>
  <c r="E596" i="101" s="1"/>
  <c r="E669" i="95"/>
  <c r="E669" i="99" s="1"/>
  <c r="E669" i="101" s="1"/>
  <c r="E742" i="95"/>
  <c r="E742" i="99" s="1"/>
  <c r="E742" i="101" s="1"/>
  <c r="E815" i="95"/>
  <c r="E815" i="99" s="1"/>
  <c r="E815" i="101" s="1"/>
  <c r="E888" i="95"/>
  <c r="E888" i="99" s="1"/>
  <c r="E888" i="101" s="1"/>
  <c r="D961" i="95"/>
  <c r="D961" i="99" s="1"/>
  <c r="D961" i="101" s="1"/>
  <c r="D1034" i="95"/>
  <c r="D1034" i="99" s="1"/>
  <c r="D1034" i="101" s="1"/>
  <c r="D1107" i="95"/>
  <c r="D1107" i="99" s="1"/>
  <c r="D1107" i="101" s="1"/>
  <c r="D1181" i="95"/>
  <c r="D1181" i="99" s="1"/>
  <c r="D1181" i="101" s="1"/>
  <c r="F1259" i="86"/>
  <c r="G1259" i="86" s="1"/>
  <c r="E14" i="88"/>
  <c r="E22" i="88" s="1"/>
  <c r="D1265" i="86"/>
  <c r="F99" i="86"/>
  <c r="G99" i="86" s="1"/>
  <c r="F101" i="86"/>
  <c r="G101" i="86" s="1"/>
  <c r="F102" i="86"/>
  <c r="G102" i="86" s="1"/>
  <c r="F103" i="86"/>
  <c r="G103" i="86" s="1"/>
  <c r="E465" i="88"/>
  <c r="E471" i="88" s="1"/>
  <c r="E1122" i="88"/>
  <c r="E1128" i="88" s="1"/>
  <c r="D81" i="88"/>
  <c r="D82" i="88"/>
  <c r="D84" i="88"/>
  <c r="D85" i="88"/>
  <c r="D86" i="88"/>
  <c r="D94" i="88"/>
  <c r="D101" i="88"/>
  <c r="D102" i="88"/>
  <c r="D102" i="93" s="1"/>
  <c r="D102" i="94" s="1"/>
  <c r="F102" i="94" s="1"/>
  <c r="G102" i="94" s="1"/>
  <c r="D158" i="88"/>
  <c r="D159" i="88"/>
  <c r="D160" i="88"/>
  <c r="D161" i="88"/>
  <c r="D166" i="88"/>
  <c r="D168" i="88"/>
  <c r="D169" i="88"/>
  <c r="D170" i="88"/>
  <c r="D227" i="88"/>
  <c r="D227" i="93" s="1"/>
  <c r="D227" i="94" s="1"/>
  <c r="D228" i="88"/>
  <c r="D229" i="88"/>
  <c r="D232" i="88"/>
  <c r="D233" i="88"/>
  <c r="D234" i="88"/>
  <c r="D235" i="88"/>
  <c r="D240" i="88"/>
  <c r="D242" i="88"/>
  <c r="D243" i="88"/>
  <c r="D244" i="88"/>
  <c r="D247" i="88"/>
  <c r="D249" i="88"/>
  <c r="D249" i="93" s="1"/>
  <c r="D249" i="94" s="1"/>
  <c r="F249" i="94" s="1"/>
  <c r="G249" i="94" s="1"/>
  <c r="D263" i="88"/>
  <c r="D263" i="93" s="1"/>
  <c r="D263" i="94" s="1"/>
  <c r="F263" i="94" s="1"/>
  <c r="G263" i="94" s="1"/>
  <c r="D265" i="88"/>
  <c r="D266" i="88"/>
  <c r="D305" i="88"/>
  <c r="D306" i="88"/>
  <c r="D307" i="88"/>
  <c r="D313" i="88"/>
  <c r="D315" i="88"/>
  <c r="D316" i="88"/>
  <c r="D317" i="88"/>
  <c r="D336" i="88"/>
  <c r="D338" i="88"/>
  <c r="D339" i="88"/>
  <c r="D375" i="88"/>
  <c r="D378" i="88"/>
  <c r="D379" i="88"/>
  <c r="D380" i="88"/>
  <c r="D381" i="88"/>
  <c r="D386" i="88"/>
  <c r="D388" i="88"/>
  <c r="D389" i="88"/>
  <c r="D390" i="88"/>
  <c r="D395" i="88"/>
  <c r="D448" i="88"/>
  <c r="D451" i="88"/>
  <c r="D452" i="88"/>
  <c r="D453" i="88"/>
  <c r="D454" i="88"/>
  <c r="D459" i="88"/>
  <c r="D461" i="88"/>
  <c r="D462" i="88"/>
  <c r="D463" i="88"/>
  <c r="D468" i="88"/>
  <c r="D521" i="88"/>
  <c r="D524" i="88"/>
  <c r="D525" i="88"/>
  <c r="D526" i="88"/>
  <c r="D527" i="88"/>
  <c r="D532" i="88"/>
  <c r="D534" i="88"/>
  <c r="D535" i="88"/>
  <c r="D536" i="88"/>
  <c r="D548" i="88"/>
  <c r="D552" i="88"/>
  <c r="D552" i="93" s="1"/>
  <c r="D552" i="94" s="1"/>
  <c r="F552" i="94" s="1"/>
  <c r="G552" i="94" s="1"/>
  <c r="D553" i="88"/>
  <c r="D553" i="93" s="1"/>
  <c r="D553" i="94" s="1"/>
  <c r="F553" i="94" s="1"/>
  <c r="G553" i="94" s="1"/>
  <c r="D555" i="88"/>
  <c r="D558" i="88"/>
  <c r="D594" i="88"/>
  <c r="D597" i="88"/>
  <c r="D598" i="88"/>
  <c r="D599" i="88"/>
  <c r="D600" i="88"/>
  <c r="D605" i="88"/>
  <c r="D607" i="88"/>
  <c r="D608" i="88"/>
  <c r="D609" i="88"/>
  <c r="D614" i="88"/>
  <c r="D625" i="88"/>
  <c r="D626" i="88"/>
  <c r="D628" i="88"/>
  <c r="D630" i="88"/>
  <c r="D631" i="88"/>
  <c r="D665" i="88"/>
  <c r="D665" i="93" s="1"/>
  <c r="D665" i="94" s="1"/>
  <c r="D666" i="88"/>
  <c r="D667" i="88"/>
  <c r="D670" i="88"/>
  <c r="D671" i="88"/>
  <c r="D672" i="88"/>
  <c r="D673" i="88"/>
  <c r="D678" i="88"/>
  <c r="D680" i="88"/>
  <c r="D681" i="88"/>
  <c r="D682" i="88"/>
  <c r="D685" i="88"/>
  <c r="D687" i="88"/>
  <c r="D701" i="88"/>
  <c r="D701" i="93" s="1"/>
  <c r="D701" i="94" s="1"/>
  <c r="F701" i="94" s="1"/>
  <c r="G701" i="94" s="1"/>
  <c r="D704" i="88"/>
  <c r="D704" i="93" s="1"/>
  <c r="D704" i="94" s="1"/>
  <c r="F704" i="94" s="1"/>
  <c r="G704" i="94" s="1"/>
  <c r="D740" i="88"/>
  <c r="D743" i="88"/>
  <c r="D744" i="88"/>
  <c r="D745" i="88"/>
  <c r="D751" i="88"/>
  <c r="D753" i="88"/>
  <c r="D754" i="88"/>
  <c r="D755" i="88"/>
  <c r="D813" i="88"/>
  <c r="D816" i="88"/>
  <c r="D817" i="88"/>
  <c r="D818" i="88"/>
  <c r="D819" i="88"/>
  <c r="D824" i="88"/>
  <c r="D826" i="88"/>
  <c r="D827" i="88"/>
  <c r="D828" i="88"/>
  <c r="D886" i="88"/>
  <c r="D889" i="88"/>
  <c r="D890" i="88"/>
  <c r="D891" i="88"/>
  <c r="D892" i="88"/>
  <c r="D897" i="88"/>
  <c r="D899" i="88"/>
  <c r="D900" i="88"/>
  <c r="D901" i="88"/>
  <c r="D991" i="88"/>
  <c r="D991" i="93" s="1"/>
  <c r="D991" i="94" s="1"/>
  <c r="F991" i="94" s="1"/>
  <c r="G991" i="94" s="1"/>
  <c r="D1031" i="88"/>
  <c r="D1032" i="88"/>
  <c r="D1033" i="88"/>
  <c r="D1035" i="88"/>
  <c r="D1036" i="88"/>
  <c r="D1037" i="88"/>
  <c r="D1043" i="88"/>
  <c r="D1045" i="88"/>
  <c r="D1046" i="88"/>
  <c r="D1047" i="88"/>
  <c r="E1141" i="88"/>
  <c r="E4" i="93"/>
  <c r="E24" i="93"/>
  <c r="E42" i="93"/>
  <c r="E99" i="93"/>
  <c r="E99" i="94" s="1"/>
  <c r="E98" i="94" s="1"/>
  <c r="E104" i="94" s="1"/>
  <c r="E173" i="93"/>
  <c r="E173" i="94" s="1"/>
  <c r="E172" i="94" s="1"/>
  <c r="E178" i="94" s="1"/>
  <c r="E248" i="93"/>
  <c r="E248" i="94" s="1"/>
  <c r="E246" i="94" s="1"/>
  <c r="E252" i="94" s="1"/>
  <c r="E320" i="93"/>
  <c r="E320" i="94" s="1"/>
  <c r="E319" i="94" s="1"/>
  <c r="E325" i="94" s="1"/>
  <c r="E466" i="93"/>
  <c r="E466" i="94" s="1"/>
  <c r="E465" i="94" s="1"/>
  <c r="E471" i="94" s="1"/>
  <c r="E612" i="93"/>
  <c r="E612" i="94" s="1"/>
  <c r="E611" i="94" s="1"/>
  <c r="E617" i="94" s="1"/>
  <c r="E686" i="93"/>
  <c r="E686" i="94" s="1"/>
  <c r="E684" i="94" s="1"/>
  <c r="E690" i="94" s="1"/>
  <c r="E831" i="93"/>
  <c r="E831" i="94" s="1"/>
  <c r="E830" i="94" s="1"/>
  <c r="E836" i="94" s="1"/>
  <c r="D966" i="93"/>
  <c r="D966" i="94" s="1"/>
  <c r="D1112" i="93"/>
  <c r="D1112" i="94" s="1"/>
  <c r="D1186" i="93"/>
  <c r="D1186" i="94" s="1"/>
  <c r="F1235" i="93"/>
  <c r="G1235" i="93" s="1"/>
  <c r="F1237" i="93"/>
  <c r="G1237" i="93" s="1"/>
  <c r="F1242" i="93"/>
  <c r="G1242" i="93" s="1"/>
  <c r="F1243" i="93"/>
  <c r="G1243" i="93" s="1"/>
  <c r="F1244" i="93"/>
  <c r="G1244" i="93" s="1"/>
  <c r="F1245" i="93"/>
  <c r="G1245" i="93" s="1"/>
  <c r="F1013" i="95"/>
  <c r="G1013" i="95" s="1"/>
  <c r="F1014" i="95"/>
  <c r="G1014" i="95" s="1"/>
  <c r="F1015" i="95"/>
  <c r="G1015" i="95" s="1"/>
  <c r="F1017" i="95"/>
  <c r="G1017" i="95" s="1"/>
  <c r="F1022" i="95"/>
  <c r="G1022" i="95" s="1"/>
  <c r="F1023" i="95"/>
  <c r="G1023" i="95" s="1"/>
  <c r="F1024" i="95"/>
  <c r="G1024" i="95" s="1"/>
  <c r="F1025" i="95"/>
  <c r="G1025" i="95" s="1"/>
  <c r="E1307" i="92"/>
  <c r="D1312" i="92"/>
  <c r="F1315" i="92"/>
  <c r="G1315" i="92" s="1"/>
  <c r="D1260" i="102"/>
  <c r="D1268" i="102" s="1"/>
  <c r="F303" i="102"/>
  <c r="G303" i="102" s="1"/>
  <c r="E310" i="102"/>
  <c r="E318" i="102" s="1"/>
  <c r="E326" i="102" s="1"/>
  <c r="E332" i="102" s="1"/>
  <c r="E337" i="102" s="1"/>
  <c r="E341" i="102" s="1"/>
  <c r="D319" i="102"/>
  <c r="D1272" i="102"/>
  <c r="E1272" i="102"/>
  <c r="E1269" i="102" s="1"/>
  <c r="D310" i="102"/>
  <c r="F1251" i="102"/>
  <c r="G1251" i="102" s="1"/>
  <c r="E1260" i="102"/>
  <c r="D1203" i="102"/>
  <c r="F1195" i="102"/>
  <c r="G1195" i="102" s="1"/>
  <c r="D1129" i="102"/>
  <c r="F1121" i="102"/>
  <c r="G1121" i="102" s="1"/>
  <c r="D1056" i="102"/>
  <c r="F1048" i="102"/>
  <c r="G1048" i="102" s="1"/>
  <c r="D910" i="102"/>
  <c r="F902" i="102"/>
  <c r="G902" i="102" s="1"/>
  <c r="D837" i="102"/>
  <c r="F829" i="102"/>
  <c r="G829" i="102" s="1"/>
  <c r="E1302" i="102"/>
  <c r="E1312" i="102"/>
  <c r="E1290" i="102"/>
  <c r="F821" i="102"/>
  <c r="G821" i="102" s="1"/>
  <c r="D691" i="102"/>
  <c r="F683" i="102"/>
  <c r="G683" i="102" s="1"/>
  <c r="D618" i="102"/>
  <c r="F610" i="102"/>
  <c r="G610" i="102" s="1"/>
  <c r="D545" i="102"/>
  <c r="F537" i="102"/>
  <c r="G537" i="102" s="1"/>
  <c r="F464" i="102"/>
  <c r="G464" i="102" s="1"/>
  <c r="D399" i="102"/>
  <c r="F391" i="102"/>
  <c r="G391" i="102" s="1"/>
  <c r="F267" i="102"/>
  <c r="G267" i="102" s="1"/>
  <c r="D253" i="102"/>
  <c r="F245" i="102"/>
  <c r="G245" i="102" s="1"/>
  <c r="D179" i="102"/>
  <c r="F171" i="102"/>
  <c r="G171" i="102" s="1"/>
  <c r="D105" i="102"/>
  <c r="F97" i="102"/>
  <c r="G97" i="102" s="1"/>
  <c r="F929" i="97"/>
  <c r="G929" i="97" s="1"/>
  <c r="F795" i="97"/>
  <c r="G795" i="97" s="1"/>
  <c r="F796" i="97"/>
  <c r="G796" i="97" s="1"/>
  <c r="F579" i="97"/>
  <c r="G579" i="97" s="1"/>
  <c r="F584" i="97"/>
  <c r="G584" i="97" s="1"/>
  <c r="F585" i="97"/>
  <c r="G585" i="97" s="1"/>
  <c r="F586" i="97"/>
  <c r="G586" i="97" s="1"/>
  <c r="F587" i="97"/>
  <c r="G587" i="97" s="1"/>
  <c r="F1017" i="97"/>
  <c r="G1017" i="97" s="1"/>
  <c r="F1022" i="97"/>
  <c r="G1022" i="97" s="1"/>
  <c r="F1023" i="97"/>
  <c r="G1023" i="97" s="1"/>
  <c r="F1024" i="97"/>
  <c r="G1024" i="97" s="1"/>
  <c r="F1025" i="97"/>
  <c r="G1025" i="97" s="1"/>
  <c r="F1255" i="97"/>
  <c r="G1255" i="97" s="1"/>
  <c r="F9" i="97"/>
  <c r="G9" i="97" s="1"/>
  <c r="F1256" i="97"/>
  <c r="G1256" i="97" s="1"/>
  <c r="F10" i="97"/>
  <c r="G10" i="97" s="1"/>
  <c r="F1257" i="97"/>
  <c r="G1257" i="97" s="1"/>
  <c r="F11" i="97"/>
  <c r="G11" i="97" s="1"/>
  <c r="F49" i="97"/>
  <c r="G49" i="97" s="1"/>
  <c r="F60" i="97"/>
  <c r="G60" i="97" s="1"/>
  <c r="F61" i="97"/>
  <c r="G61" i="97" s="1"/>
  <c r="F62" i="97"/>
  <c r="G62" i="97" s="1"/>
  <c r="F64" i="97"/>
  <c r="G64" i="97" s="1"/>
  <c r="F69" i="97"/>
  <c r="G69" i="97" s="1"/>
  <c r="F70" i="97"/>
  <c r="G70" i="97" s="1"/>
  <c r="F71" i="97"/>
  <c r="G71" i="97" s="1"/>
  <c r="F72" i="97"/>
  <c r="G72" i="97" s="1"/>
  <c r="F1002" i="95"/>
  <c r="G1002" i="95" s="1"/>
  <c r="F637" i="95"/>
  <c r="G637" i="95" s="1"/>
  <c r="F345" i="95"/>
  <c r="G345" i="95" s="1"/>
  <c r="F198" i="95"/>
  <c r="G198" i="95" s="1"/>
  <c r="F1075" i="95"/>
  <c r="G1075" i="95" s="1"/>
  <c r="F1299" i="95"/>
  <c r="G1299" i="95" s="1"/>
  <c r="F1300" i="95"/>
  <c r="G1300" i="95" s="1"/>
  <c r="E1255" i="92"/>
  <c r="E1257" i="92"/>
  <c r="E1265" i="92"/>
  <c r="F49" i="95"/>
  <c r="G49" i="95" s="1"/>
  <c r="F60" i="95"/>
  <c r="G60" i="95" s="1"/>
  <c r="F61" i="95"/>
  <c r="G61" i="95" s="1"/>
  <c r="F62" i="95"/>
  <c r="G62" i="95" s="1"/>
  <c r="F64" i="95"/>
  <c r="G64" i="95" s="1"/>
  <c r="F69" i="95"/>
  <c r="G69" i="95" s="1"/>
  <c r="F70" i="95"/>
  <c r="G70" i="95" s="1"/>
  <c r="F71" i="95"/>
  <c r="G71" i="95" s="1"/>
  <c r="F72" i="95"/>
  <c r="G72" i="95" s="1"/>
  <c r="E1270" i="92"/>
  <c r="E1267" i="92"/>
  <c r="E1251" i="92"/>
  <c r="F1299" i="93"/>
  <c r="G1299" i="93" s="1"/>
  <c r="F1300" i="93"/>
  <c r="G1300" i="93" s="1"/>
  <c r="D1279" i="92"/>
  <c r="F1279" i="92" s="1"/>
  <c r="G1279" i="92" s="1"/>
  <c r="E1252" i="92"/>
  <c r="F1252" i="92" s="1"/>
  <c r="G1252" i="92" s="1"/>
  <c r="D1285" i="92"/>
  <c r="E1281" i="92"/>
  <c r="E1277" i="92"/>
  <c r="E1273" i="92"/>
  <c r="E1271" i="92"/>
  <c r="E1250" i="92"/>
  <c r="F1289" i="92"/>
  <c r="G1289" i="92" s="1"/>
  <c r="F1255" i="92"/>
  <c r="G1255" i="92" s="1"/>
  <c r="F1257" i="92"/>
  <c r="G1257" i="92" s="1"/>
  <c r="F1259" i="92"/>
  <c r="G1259" i="92" s="1"/>
  <c r="F1256" i="92"/>
  <c r="G1256" i="92" s="1"/>
  <c r="F528" i="88"/>
  <c r="G528" i="88" s="1"/>
  <c r="F1039" i="88"/>
  <c r="G1039" i="88" s="1"/>
  <c r="F230" i="88"/>
  <c r="G230" i="88" s="1"/>
  <c r="F1308" i="86"/>
  <c r="G1308" i="86" s="1"/>
  <c r="F1310" i="86"/>
  <c r="G1310" i="86" s="1"/>
  <c r="F1318" i="86"/>
  <c r="G1318" i="86" s="1"/>
  <c r="F131" i="86"/>
  <c r="G131" i="86" s="1"/>
  <c r="F135" i="86"/>
  <c r="G135" i="86" s="1"/>
  <c r="F136" i="86"/>
  <c r="G136" i="86" s="1"/>
  <c r="F137" i="86"/>
  <c r="G137" i="86" s="1"/>
  <c r="F139" i="86"/>
  <c r="G139" i="86" s="1"/>
  <c r="F141" i="86"/>
  <c r="G141" i="86" s="1"/>
  <c r="F144" i="86"/>
  <c r="G144" i="86" s="1"/>
  <c r="F145" i="86"/>
  <c r="G145" i="86" s="1"/>
  <c r="F146" i="86"/>
  <c r="G146" i="86" s="1"/>
  <c r="F147" i="86"/>
  <c r="G147" i="86" s="1"/>
  <c r="D115" i="88"/>
  <c r="F106" i="86"/>
  <c r="G106" i="86" s="1"/>
  <c r="E1277" i="86"/>
  <c r="E1281" i="86"/>
  <c r="F100" i="86"/>
  <c r="G100" i="86" s="1"/>
  <c r="F1229" i="86"/>
  <c r="G1229" i="86" s="1"/>
  <c r="F1239" i="86"/>
  <c r="G1239" i="86" s="1"/>
  <c r="F1315" i="86"/>
  <c r="G1315" i="86" s="1"/>
  <c r="F1316" i="86"/>
  <c r="G1316" i="86" s="1"/>
  <c r="F1317" i="86"/>
  <c r="G1317" i="86" s="1"/>
  <c r="E1215" i="88"/>
  <c r="D1215" i="88"/>
  <c r="D1215" i="93" s="1"/>
  <c r="D1215" i="94" s="1"/>
  <c r="D1216" i="88"/>
  <c r="F1148" i="86"/>
  <c r="G1148" i="86" s="1"/>
  <c r="F1155" i="86"/>
  <c r="G1155" i="86" s="1"/>
  <c r="F1159" i="86"/>
  <c r="G1159" i="86" s="1"/>
  <c r="F1160" i="86"/>
  <c r="G1160" i="86" s="1"/>
  <c r="F1165" i="86"/>
  <c r="G1165" i="86" s="1"/>
  <c r="F1111" i="86"/>
  <c r="G1111" i="86" s="1"/>
  <c r="D1139" i="88"/>
  <c r="F1137" i="86"/>
  <c r="G1137" i="86" s="1"/>
  <c r="D1111" i="88"/>
  <c r="F1092" i="86"/>
  <c r="G1092" i="86" s="1"/>
  <c r="F1082" i="86"/>
  <c r="G1082" i="86" s="1"/>
  <c r="F1069" i="86"/>
  <c r="G1069" i="86" s="1"/>
  <c r="F1057" i="86"/>
  <c r="G1057" i="86" s="1"/>
  <c r="F1307" i="86"/>
  <c r="G1307" i="86" s="1"/>
  <c r="F1306" i="86"/>
  <c r="G1306" i="86" s="1"/>
  <c r="F1013" i="86"/>
  <c r="G1013" i="86" s="1"/>
  <c r="F1014" i="86"/>
  <c r="G1014" i="86" s="1"/>
  <c r="F980" i="86"/>
  <c r="G980" i="86" s="1"/>
  <c r="D1267" i="86"/>
  <c r="D974" i="88"/>
  <c r="F946" i="86"/>
  <c r="G946" i="86" s="1"/>
  <c r="F918" i="86"/>
  <c r="G918" i="86" s="1"/>
  <c r="F923" i="86"/>
  <c r="G923" i="86" s="1"/>
  <c r="F919" i="86"/>
  <c r="G919" i="86" s="1"/>
  <c r="D906" i="88"/>
  <c r="E903" i="88"/>
  <c r="E909" i="88" s="1"/>
  <c r="F856" i="86"/>
  <c r="G856" i="86" s="1"/>
  <c r="F867" i="86"/>
  <c r="G867" i="86" s="1"/>
  <c r="F868" i="86"/>
  <c r="G868" i="86" s="1"/>
  <c r="F871" i="86"/>
  <c r="G871" i="86" s="1"/>
  <c r="F873" i="86"/>
  <c r="G873" i="86" s="1"/>
  <c r="F878" i="86"/>
  <c r="G878" i="86" s="1"/>
  <c r="E811" i="88"/>
  <c r="F800" i="86"/>
  <c r="G800" i="86" s="1"/>
  <c r="F790" i="86"/>
  <c r="G790" i="86" s="1"/>
  <c r="E757" i="88"/>
  <c r="E763" i="88" s="1"/>
  <c r="D760" i="88"/>
  <c r="F717" i="86"/>
  <c r="G717" i="86" s="1"/>
  <c r="F722" i="86"/>
  <c r="G722" i="86" s="1"/>
  <c r="F644" i="86"/>
  <c r="G644" i="86" s="1"/>
  <c r="F654" i="86"/>
  <c r="G654" i="86" s="1"/>
  <c r="E1250" i="86"/>
  <c r="E1251" i="86"/>
  <c r="E1253" i="86"/>
  <c r="F593" i="86"/>
  <c r="G593" i="86" s="1"/>
  <c r="F595" i="86"/>
  <c r="G595" i="86" s="1"/>
  <c r="F581" i="86"/>
  <c r="G581" i="86" s="1"/>
  <c r="F571" i="86"/>
  <c r="G571" i="86" s="1"/>
  <c r="F498" i="86"/>
  <c r="G498" i="86" s="1"/>
  <c r="F508" i="86"/>
  <c r="G508" i="86" s="1"/>
  <c r="E473" i="88"/>
  <c r="E473" i="93" s="1"/>
  <c r="E473" i="94" s="1"/>
  <c r="E477" i="88"/>
  <c r="E477" i="93" s="1"/>
  <c r="E477" i="94" s="1"/>
  <c r="E1279" i="86"/>
  <c r="F473" i="86"/>
  <c r="G473" i="86" s="1"/>
  <c r="F475" i="86"/>
  <c r="G475" i="86" s="1"/>
  <c r="F477" i="86"/>
  <c r="G477" i="86" s="1"/>
  <c r="F439" i="86"/>
  <c r="G439" i="86" s="1"/>
  <c r="F406" i="86"/>
  <c r="G406" i="86" s="1"/>
  <c r="F407" i="86"/>
  <c r="G407" i="86" s="1"/>
  <c r="F402" i="86"/>
  <c r="G402" i="86" s="1"/>
  <c r="F396" i="86"/>
  <c r="G396" i="86" s="1"/>
  <c r="F393" i="86"/>
  <c r="G393" i="86" s="1"/>
  <c r="F345" i="86"/>
  <c r="G345" i="86" s="1"/>
  <c r="F279" i="86"/>
  <c r="G279" i="86" s="1"/>
  <c r="F283" i="86"/>
  <c r="G283" i="86" s="1"/>
  <c r="F284" i="86"/>
  <c r="G284" i="86" s="1"/>
  <c r="F285" i="86"/>
  <c r="G285" i="86" s="1"/>
  <c r="F287" i="86"/>
  <c r="G287" i="86" s="1"/>
  <c r="F289" i="86"/>
  <c r="G289" i="86" s="1"/>
  <c r="F292" i="86"/>
  <c r="G292" i="86" s="1"/>
  <c r="F1295" i="84"/>
  <c r="G1295" i="84" s="1"/>
  <c r="F198" i="86"/>
  <c r="G198" i="86" s="1"/>
  <c r="F205" i="86"/>
  <c r="G205" i="86" s="1"/>
  <c r="F209" i="86"/>
  <c r="G209" i="86" s="1"/>
  <c r="F210" i="86"/>
  <c r="G210" i="86" s="1"/>
  <c r="F211" i="86"/>
  <c r="G211" i="86" s="1"/>
  <c r="F213" i="86"/>
  <c r="G213" i="86" s="1"/>
  <c r="F215" i="86"/>
  <c r="G215" i="86" s="1"/>
  <c r="F218" i="86"/>
  <c r="G218" i="86" s="1"/>
  <c r="F219" i="86"/>
  <c r="G219" i="86" s="1"/>
  <c r="F220" i="86"/>
  <c r="G220" i="86" s="1"/>
  <c r="F221" i="86"/>
  <c r="G221" i="86" s="1"/>
  <c r="F1295" i="86"/>
  <c r="G1295" i="86" s="1"/>
  <c r="D191" i="88"/>
  <c r="D191" i="93" s="1"/>
  <c r="D191" i="94" s="1"/>
  <c r="D192" i="88"/>
  <c r="E191" i="88"/>
  <c r="D180" i="88"/>
  <c r="D182" i="88"/>
  <c r="D184" i="88"/>
  <c r="D186" i="88"/>
  <c r="D187" i="88"/>
  <c r="D188" i="88"/>
  <c r="D189" i="88"/>
  <c r="E1270" i="86"/>
  <c r="E1271" i="86"/>
  <c r="E1272" i="86"/>
  <c r="E1273" i="86"/>
  <c r="E1274" i="86"/>
  <c r="D173" i="88"/>
  <c r="D173" i="93" s="1"/>
  <c r="D173" i="94" s="1"/>
  <c r="D174" i="88"/>
  <c r="D175" i="88"/>
  <c r="D176" i="88"/>
  <c r="F177" i="86"/>
  <c r="G177" i="86" s="1"/>
  <c r="E1252" i="88"/>
  <c r="E153" i="88"/>
  <c r="D153" i="88"/>
  <c r="D153" i="93" s="1"/>
  <c r="D153" i="94" s="1"/>
  <c r="D154" i="88"/>
  <c r="D155" i="88"/>
  <c r="D156" i="88"/>
  <c r="D1204" i="88"/>
  <c r="D1206" i="88"/>
  <c r="D1208" i="88"/>
  <c r="D1210" i="88"/>
  <c r="D1211" i="88"/>
  <c r="D1212" i="88"/>
  <c r="D1213" i="88"/>
  <c r="D1197" i="88"/>
  <c r="D1197" i="93" s="1"/>
  <c r="D1197" i="94" s="1"/>
  <c r="D1198" i="88"/>
  <c r="D1199" i="88"/>
  <c r="D1200" i="88"/>
  <c r="E1177" i="88"/>
  <c r="D1177" i="88"/>
  <c r="D1177" i="93" s="1"/>
  <c r="D1177" i="94" s="1"/>
  <c r="D1178" i="88"/>
  <c r="D1180" i="88"/>
  <c r="D1130" i="88"/>
  <c r="D1132" i="88"/>
  <c r="D1134" i="88"/>
  <c r="D1136" i="88"/>
  <c r="D1137" i="88"/>
  <c r="D1138" i="88"/>
  <c r="D1123" i="88"/>
  <c r="D1123" i="93" s="1"/>
  <c r="D1123" i="94" s="1"/>
  <c r="D1124" i="88"/>
  <c r="D1126" i="88"/>
  <c r="D1127" i="88"/>
  <c r="E1103" i="88"/>
  <c r="D1103" i="88"/>
  <c r="D1103" i="93" s="1"/>
  <c r="D1103" i="94" s="1"/>
  <c r="D1104" i="88"/>
  <c r="D1106" i="88"/>
  <c r="F1075" i="86"/>
  <c r="G1075" i="86" s="1"/>
  <c r="E1068" i="88"/>
  <c r="D1063" i="88"/>
  <c r="D1064" i="88"/>
  <c r="D1065" i="88"/>
  <c r="D1066" i="88"/>
  <c r="D1068" i="88"/>
  <c r="D1068" i="93" s="1"/>
  <c r="D1068" i="94" s="1"/>
  <c r="D1069" i="88"/>
  <c r="D1057" i="88"/>
  <c r="D1059" i="88"/>
  <c r="D1061" i="88"/>
  <c r="D1050" i="88"/>
  <c r="D1050" i="93" s="1"/>
  <c r="D1050" i="94" s="1"/>
  <c r="D1051" i="88"/>
  <c r="D1052" i="88"/>
  <c r="D1053" i="88"/>
  <c r="D1054" i="88"/>
  <c r="E1030" i="88"/>
  <c r="D1030" i="88"/>
  <c r="D1030" i="93" s="1"/>
  <c r="D1030" i="94" s="1"/>
  <c r="D1038" i="88"/>
  <c r="F1283" i="84"/>
  <c r="G1283" i="84" s="1"/>
  <c r="F917" i="86"/>
  <c r="G917" i="86" s="1"/>
  <c r="E922" i="88"/>
  <c r="D917" i="88"/>
  <c r="D918" i="88"/>
  <c r="D919" i="88"/>
  <c r="D920" i="88"/>
  <c r="D922" i="88"/>
  <c r="D922" i="93" s="1"/>
  <c r="D922" i="94" s="1"/>
  <c r="D923" i="88"/>
  <c r="D911" i="88"/>
  <c r="D913" i="88"/>
  <c r="D915" i="88"/>
  <c r="D904" i="88"/>
  <c r="D904" i="93" s="1"/>
  <c r="D904" i="94" s="1"/>
  <c r="D905" i="88"/>
  <c r="D907" i="88"/>
  <c r="D908" i="88"/>
  <c r="E884" i="88"/>
  <c r="D884" i="88"/>
  <c r="D884" i="93" s="1"/>
  <c r="D884" i="94" s="1"/>
  <c r="D885" i="88"/>
  <c r="D887" i="88"/>
  <c r="F1308" i="84"/>
  <c r="G1308" i="84" s="1"/>
  <c r="F863" i="86"/>
  <c r="G863" i="86" s="1"/>
  <c r="F869" i="86"/>
  <c r="G869" i="86" s="1"/>
  <c r="E849" i="88"/>
  <c r="D849" i="88"/>
  <c r="D849" i="93" s="1"/>
  <c r="D849" i="94" s="1"/>
  <c r="D850" i="88"/>
  <c r="D838" i="88"/>
  <c r="D840" i="88"/>
  <c r="D842" i="88"/>
  <c r="D844" i="88"/>
  <c r="D845" i="88"/>
  <c r="D846" i="88"/>
  <c r="D847" i="88"/>
  <c r="F831" i="86"/>
  <c r="G831" i="86" s="1"/>
  <c r="F832" i="86"/>
  <c r="G832" i="86" s="1"/>
  <c r="F833" i="86"/>
  <c r="G833" i="86" s="1"/>
  <c r="F834" i="86"/>
  <c r="G834" i="86" s="1"/>
  <c r="F835" i="86"/>
  <c r="G835" i="86" s="1"/>
  <c r="D811" i="88"/>
  <c r="D811" i="93" s="1"/>
  <c r="D811" i="94" s="1"/>
  <c r="D812" i="88"/>
  <c r="D814" i="88"/>
  <c r="D831" i="88"/>
  <c r="D831" i="93" s="1"/>
  <c r="D831" i="94" s="1"/>
  <c r="D832" i="88"/>
  <c r="D833" i="88"/>
  <c r="D834" i="88"/>
  <c r="D835" i="88"/>
  <c r="D776" i="88"/>
  <c r="D777" i="88"/>
  <c r="E776" i="88"/>
  <c r="D738" i="88"/>
  <c r="D738" i="93" s="1"/>
  <c r="D738" i="94" s="1"/>
  <c r="D739" i="88"/>
  <c r="D741" i="88"/>
  <c r="D746" i="88"/>
  <c r="D758" i="88"/>
  <c r="D758" i="93" s="1"/>
  <c r="D758" i="94" s="1"/>
  <c r="D759" i="88"/>
  <c r="D761" i="88"/>
  <c r="D762" i="88"/>
  <c r="D765" i="88"/>
  <c r="D767" i="88"/>
  <c r="D769" i="88"/>
  <c r="D771" i="88"/>
  <c r="D772" i="88"/>
  <c r="D773" i="88"/>
  <c r="D774" i="88"/>
  <c r="E738" i="88"/>
  <c r="D546" i="88"/>
  <c r="D550" i="88"/>
  <c r="D554" i="88"/>
  <c r="D557" i="88"/>
  <c r="D557" i="93" s="1"/>
  <c r="D557" i="94" s="1"/>
  <c r="E557" i="88"/>
  <c r="E539" i="88"/>
  <c r="E539" i="93" s="1"/>
  <c r="E539" i="94" s="1"/>
  <c r="E540" i="88"/>
  <c r="E540" i="93" s="1"/>
  <c r="E540" i="94" s="1"/>
  <c r="E541" i="88"/>
  <c r="E541" i="93" s="1"/>
  <c r="E541" i="94" s="1"/>
  <c r="E542" i="88"/>
  <c r="E542" i="93" s="1"/>
  <c r="E542" i="94" s="1"/>
  <c r="E543" i="88"/>
  <c r="E543" i="93" s="1"/>
  <c r="E543" i="94" s="1"/>
  <c r="F539" i="86"/>
  <c r="G539" i="86" s="1"/>
  <c r="F540" i="86"/>
  <c r="G540" i="86" s="1"/>
  <c r="F541" i="86"/>
  <c r="G541" i="86" s="1"/>
  <c r="F542" i="86"/>
  <c r="G542" i="86" s="1"/>
  <c r="F543" i="86"/>
  <c r="G543" i="86" s="1"/>
  <c r="D539" i="88"/>
  <c r="D539" i="93" s="1"/>
  <c r="D539" i="94" s="1"/>
  <c r="D540" i="88"/>
  <c r="D541" i="88"/>
  <c r="D542" i="88"/>
  <c r="D543" i="88"/>
  <c r="D519" i="88"/>
  <c r="D519" i="93" s="1"/>
  <c r="D519" i="94" s="1"/>
  <c r="D520" i="88"/>
  <c r="D522" i="88"/>
  <c r="E519" i="88"/>
  <c r="D484" i="88"/>
  <c r="D484" i="93" s="1"/>
  <c r="D484" i="94" s="1"/>
  <c r="D485" i="88"/>
  <c r="E484" i="88"/>
  <c r="D479" i="88"/>
  <c r="D480" i="88"/>
  <c r="D481" i="88"/>
  <c r="D482" i="88"/>
  <c r="D473" i="88"/>
  <c r="D475" i="88"/>
  <c r="D477" i="88"/>
  <c r="D466" i="88"/>
  <c r="D466" i="93" s="1"/>
  <c r="D466" i="94" s="1"/>
  <c r="D467" i="88"/>
  <c r="D469" i="88"/>
  <c r="D470" i="88"/>
  <c r="E446" i="88"/>
  <c r="D446" i="88"/>
  <c r="D446" i="93" s="1"/>
  <c r="D446" i="94" s="1"/>
  <c r="D447" i="88"/>
  <c r="D449" i="88"/>
  <c r="F356" i="86"/>
  <c r="G356" i="86" s="1"/>
  <c r="F357" i="86"/>
  <c r="G357" i="86" s="1"/>
  <c r="F358" i="86"/>
  <c r="G358" i="86" s="1"/>
  <c r="F360" i="86"/>
  <c r="G360" i="86" s="1"/>
  <c r="F362" i="86"/>
  <c r="G362" i="86" s="1"/>
  <c r="F365" i="86"/>
  <c r="G365" i="86" s="1"/>
  <c r="D333" i="88"/>
  <c r="D334" i="88"/>
  <c r="D335" i="88"/>
  <c r="D327" i="88"/>
  <c r="D329" i="88"/>
  <c r="D331" i="88"/>
  <c r="D320" i="88"/>
  <c r="D320" i="93" s="1"/>
  <c r="D320" i="94" s="1"/>
  <c r="D321" i="88"/>
  <c r="D322" i="88"/>
  <c r="D323" i="88"/>
  <c r="D324" i="88"/>
  <c r="D308" i="88"/>
  <c r="D300" i="88"/>
  <c r="D300" i="93" s="1"/>
  <c r="D300" i="94" s="1"/>
  <c r="D301" i="88"/>
  <c r="D302" i="88"/>
  <c r="D302" i="93" s="1"/>
  <c r="D302" i="94" s="1"/>
  <c r="F302" i="94" s="1"/>
  <c r="G302" i="94" s="1"/>
  <c r="D303" i="88"/>
  <c r="E300" i="88"/>
  <c r="D260" i="88"/>
  <c r="D261" i="88"/>
  <c r="D262" i="88"/>
  <c r="D254" i="88"/>
  <c r="D256" i="88"/>
  <c r="D258" i="88"/>
  <c r="D248" i="88"/>
  <c r="D248" i="93" s="1"/>
  <c r="D248" i="94" s="1"/>
  <c r="D250" i="88"/>
  <c r="D251" i="88"/>
  <c r="F1274" i="84"/>
  <c r="G1274" i="84" s="1"/>
  <c r="F230" i="86"/>
  <c r="G230" i="86" s="1"/>
  <c r="D117" i="88"/>
  <c r="D117" i="93" s="1"/>
  <c r="D117" i="94" s="1"/>
  <c r="D118" i="88"/>
  <c r="E117" i="88"/>
  <c r="D112" i="88"/>
  <c r="D113" i="88"/>
  <c r="D114" i="88"/>
  <c r="D106" i="88"/>
  <c r="D108" i="88"/>
  <c r="D110" i="88"/>
  <c r="D99" i="88"/>
  <c r="D99" i="93" s="1"/>
  <c r="D99" i="94" s="1"/>
  <c r="D100" i="88"/>
  <c r="D103" i="88"/>
  <c r="D79" i="88"/>
  <c r="D79" i="93" s="1"/>
  <c r="D79" i="94" s="1"/>
  <c r="D80" i="88"/>
  <c r="D87" i="88"/>
  <c r="E79" i="88"/>
  <c r="D44" i="88"/>
  <c r="F42" i="88"/>
  <c r="G42" i="88" s="1"/>
  <c r="F37" i="88"/>
  <c r="G37" i="88" s="1"/>
  <c r="F38" i="88"/>
  <c r="G38" i="88" s="1"/>
  <c r="F39" i="88"/>
  <c r="G39" i="88" s="1"/>
  <c r="E1284" i="88"/>
  <c r="F24" i="88"/>
  <c r="G24" i="88" s="1"/>
  <c r="D23" i="88"/>
  <c r="D29" i="88" s="1"/>
  <c r="F17" i="88"/>
  <c r="G17" i="88" s="1"/>
  <c r="F20" i="88"/>
  <c r="G20" i="88" s="1"/>
  <c r="F25" i="88"/>
  <c r="G25" i="88" s="1"/>
  <c r="F26" i="88"/>
  <c r="G26" i="88" s="1"/>
  <c r="F27" i="88"/>
  <c r="G27" i="88" s="1"/>
  <c r="F28" i="88"/>
  <c r="G28" i="88" s="1"/>
  <c r="D1263" i="86"/>
  <c r="D1266" i="86"/>
  <c r="E1263" i="86"/>
  <c r="E1266" i="86"/>
  <c r="E1263" i="88"/>
  <c r="D14" i="88"/>
  <c r="D22" i="88" s="1"/>
  <c r="F4" i="88"/>
  <c r="G4" i="88" s="1"/>
  <c r="F5" i="88"/>
  <c r="G5" i="88" s="1"/>
  <c r="F7" i="88"/>
  <c r="G7" i="88" s="1"/>
  <c r="F12" i="88"/>
  <c r="G12" i="88" s="1"/>
  <c r="E1258" i="88"/>
  <c r="F1009" i="86"/>
  <c r="G1009" i="86" s="1"/>
  <c r="F1002" i="86"/>
  <c r="G1002" i="86" s="1"/>
  <c r="E1289" i="88"/>
  <c r="D995" i="88"/>
  <c r="D995" i="93" s="1"/>
  <c r="D995" i="94" s="1"/>
  <c r="D996" i="88"/>
  <c r="E995" i="88"/>
  <c r="E1286" i="88"/>
  <c r="D990" i="88"/>
  <c r="D992" i="88"/>
  <c r="D993" i="88"/>
  <c r="E1283" i="88"/>
  <c r="F984" i="88"/>
  <c r="G984" i="88" s="1"/>
  <c r="F986" i="88"/>
  <c r="G986" i="88" s="1"/>
  <c r="F988" i="88"/>
  <c r="G988" i="88" s="1"/>
  <c r="F984" i="86"/>
  <c r="G984" i="86" s="1"/>
  <c r="F986" i="86"/>
  <c r="G986" i="86" s="1"/>
  <c r="F988" i="86"/>
  <c r="G988" i="86" s="1"/>
  <c r="E1266" i="88"/>
  <c r="D973" i="88"/>
  <c r="D977" i="88"/>
  <c r="D977" i="93" s="1"/>
  <c r="D977" i="94" s="1"/>
  <c r="D978" i="88"/>
  <c r="D979" i="88"/>
  <c r="D979" i="93" s="1"/>
  <c r="D979" i="94" s="1"/>
  <c r="F979" i="94" s="1"/>
  <c r="G979" i="94" s="1"/>
  <c r="D980" i="88"/>
  <c r="D981" i="88"/>
  <c r="D957" i="88"/>
  <c r="D957" i="93" s="1"/>
  <c r="D957" i="94" s="1"/>
  <c r="D960" i="88"/>
  <c r="D965" i="88"/>
  <c r="D965" i="93" s="1"/>
  <c r="D965" i="94" s="1"/>
  <c r="F965" i="94" s="1"/>
  <c r="G965" i="94" s="1"/>
  <c r="E957" i="88"/>
  <c r="F1300" i="84"/>
  <c r="G1300" i="84" s="1"/>
  <c r="D703" i="88"/>
  <c r="E703" i="88"/>
  <c r="D698" i="88"/>
  <c r="D698" i="93" s="1"/>
  <c r="D698" i="94" s="1"/>
  <c r="F698" i="94" s="1"/>
  <c r="G698" i="94" s="1"/>
  <c r="D699" i="88"/>
  <c r="D699" i="93" s="1"/>
  <c r="D699" i="94" s="1"/>
  <c r="F699" i="94" s="1"/>
  <c r="G699" i="94" s="1"/>
  <c r="D700" i="88"/>
  <c r="D688" i="88"/>
  <c r="D689" i="88"/>
  <c r="D692" i="88"/>
  <c r="D694" i="88"/>
  <c r="D696" i="88"/>
  <c r="D668" i="88"/>
  <c r="D686" i="88"/>
  <c r="D686" i="93" s="1"/>
  <c r="D686" i="94" s="1"/>
  <c r="E1285" i="88"/>
  <c r="D627" i="88"/>
  <c r="E1279" i="88"/>
  <c r="D619" i="88"/>
  <c r="D621" i="88"/>
  <c r="D623" i="88"/>
  <c r="D612" i="88"/>
  <c r="D612" i="93" s="1"/>
  <c r="D612" i="94" s="1"/>
  <c r="D613" i="88"/>
  <c r="D615" i="88"/>
  <c r="D616" i="88"/>
  <c r="E592" i="88"/>
  <c r="E1251" i="88"/>
  <c r="E1253" i="88"/>
  <c r="D592" i="88"/>
  <c r="D592" i="93" s="1"/>
  <c r="D592" i="94" s="1"/>
  <c r="D593" i="88"/>
  <c r="D595" i="88"/>
  <c r="F408" i="86"/>
  <c r="G408" i="86" s="1"/>
  <c r="D408" i="88"/>
  <c r="D408" i="93" s="1"/>
  <c r="D408" i="94" s="1"/>
  <c r="F408" i="94" s="1"/>
  <c r="G408" i="94" s="1"/>
  <c r="E411" i="88"/>
  <c r="E411" i="93" s="1"/>
  <c r="E411" i="94" s="1"/>
  <c r="E413" i="94" s="1"/>
  <c r="D409" i="88"/>
  <c r="D409" i="93" s="1"/>
  <c r="D409" i="94" s="1"/>
  <c r="F409" i="94" s="1"/>
  <c r="G409" i="94" s="1"/>
  <c r="D411" i="88"/>
  <c r="D411" i="93" s="1"/>
  <c r="D412" i="88"/>
  <c r="D412" i="93" s="1"/>
  <c r="D412" i="94" s="1"/>
  <c r="F412" i="94" s="1"/>
  <c r="G412" i="94" s="1"/>
  <c r="D400" i="88"/>
  <c r="D400" i="93" s="1"/>
  <c r="D400" i="94" s="1"/>
  <c r="F400" i="94" s="1"/>
  <c r="G400" i="94" s="1"/>
  <c r="D402" i="88"/>
  <c r="D402" i="93" s="1"/>
  <c r="D402" i="94" s="1"/>
  <c r="F402" i="94" s="1"/>
  <c r="G402" i="94" s="1"/>
  <c r="D404" i="88"/>
  <c r="D404" i="93" s="1"/>
  <c r="D404" i="94" s="1"/>
  <c r="F404" i="94" s="1"/>
  <c r="G404" i="94" s="1"/>
  <c r="E392" i="88"/>
  <c r="E398" i="88" s="1"/>
  <c r="D393" i="88"/>
  <c r="D393" i="93" s="1"/>
  <c r="D393" i="94" s="1"/>
  <c r="D394" i="88"/>
  <c r="D394" i="93" s="1"/>
  <c r="D394" i="94" s="1"/>
  <c r="F394" i="94" s="1"/>
  <c r="G394" i="94" s="1"/>
  <c r="D396" i="88"/>
  <c r="D396" i="93" s="1"/>
  <c r="D396" i="94" s="1"/>
  <c r="F396" i="94" s="1"/>
  <c r="G396" i="94" s="1"/>
  <c r="D397" i="88"/>
  <c r="D397" i="93" s="1"/>
  <c r="D397" i="94" s="1"/>
  <c r="F397" i="94" s="1"/>
  <c r="G397" i="94" s="1"/>
  <c r="D373" i="88"/>
  <c r="D373" i="93" s="1"/>
  <c r="D373" i="94" s="1"/>
  <c r="D374" i="88"/>
  <c r="D374" i="93" s="1"/>
  <c r="D374" i="94" s="1"/>
  <c r="F374" i="94" s="1"/>
  <c r="G374" i="94" s="1"/>
  <c r="D376" i="88"/>
  <c r="D376" i="93" s="1"/>
  <c r="D376" i="94" s="1"/>
  <c r="F376" i="94" s="1"/>
  <c r="G376" i="94" s="1"/>
  <c r="E373" i="88"/>
  <c r="E373" i="93" s="1"/>
  <c r="E373" i="94" s="1"/>
  <c r="F92" i="88"/>
  <c r="G92" i="88" s="1"/>
  <c r="F95" i="88"/>
  <c r="G95" i="88" s="1"/>
  <c r="F79" i="86"/>
  <c r="G79" i="86" s="1"/>
  <c r="F92" i="86"/>
  <c r="G92" i="86" s="1"/>
  <c r="F94" i="86"/>
  <c r="G94" i="86" s="1"/>
  <c r="F95" i="86"/>
  <c r="G95" i="86" s="1"/>
  <c r="F96" i="86"/>
  <c r="G96" i="86" s="1"/>
  <c r="F117" i="86"/>
  <c r="G117" i="86" s="1"/>
  <c r="F153" i="86"/>
  <c r="G153" i="86" s="1"/>
  <c r="F191" i="86"/>
  <c r="G191" i="86" s="1"/>
  <c r="F227" i="86"/>
  <c r="G227" i="86" s="1"/>
  <c r="F265" i="86"/>
  <c r="G265" i="86" s="1"/>
  <c r="F300" i="86"/>
  <c r="G300" i="86" s="1"/>
  <c r="F338" i="86"/>
  <c r="G338" i="86" s="1"/>
  <c r="F373" i="86"/>
  <c r="G373" i="86" s="1"/>
  <c r="F411" i="86"/>
  <c r="G411" i="86" s="1"/>
  <c r="F446" i="86"/>
  <c r="G446" i="86" s="1"/>
  <c r="F484" i="86"/>
  <c r="G484" i="86" s="1"/>
  <c r="F519" i="86"/>
  <c r="G519" i="86" s="1"/>
  <c r="F557" i="86"/>
  <c r="G557" i="86" s="1"/>
  <c r="F592" i="86"/>
  <c r="G592" i="86" s="1"/>
  <c r="F630" i="86"/>
  <c r="G630" i="86" s="1"/>
  <c r="F665" i="86"/>
  <c r="G665" i="86" s="1"/>
  <c r="F703" i="86"/>
  <c r="G703" i="86" s="1"/>
  <c r="F738" i="86"/>
  <c r="G738" i="86" s="1"/>
  <c r="F776" i="86"/>
  <c r="G776" i="86" s="1"/>
  <c r="F811" i="86"/>
  <c r="G811" i="86" s="1"/>
  <c r="F849" i="86"/>
  <c r="G849" i="86" s="1"/>
  <c r="F884" i="86"/>
  <c r="G884" i="86" s="1"/>
  <c r="F922" i="86"/>
  <c r="G922" i="86" s="1"/>
  <c r="F957" i="86"/>
  <c r="G957" i="86" s="1"/>
  <c r="F995" i="86"/>
  <c r="G995" i="86" s="1"/>
  <c r="F1030" i="86"/>
  <c r="G1030" i="86" s="1"/>
  <c r="F1068" i="86"/>
  <c r="G1068" i="86" s="1"/>
  <c r="F1103" i="86"/>
  <c r="G1103" i="86" s="1"/>
  <c r="F1141" i="86"/>
  <c r="G1141" i="86" s="1"/>
  <c r="F1177" i="86"/>
  <c r="G1177" i="86" s="1"/>
  <c r="F1215" i="86"/>
  <c r="G1215" i="86" s="1"/>
  <c r="F44" i="84"/>
  <c r="G44" i="84" s="1"/>
  <c r="F1317" i="84"/>
  <c r="G1317" i="84" s="1"/>
  <c r="F1318" i="84"/>
  <c r="G1318" i="84" s="1"/>
  <c r="D30" i="84"/>
  <c r="F22" i="84"/>
  <c r="G22" i="84" s="1"/>
  <c r="F29" i="84"/>
  <c r="G29" i="84" s="1"/>
  <c r="F14" i="84"/>
  <c r="G14" i="84" s="1"/>
  <c r="F23" i="84"/>
  <c r="G23" i="84" s="1"/>
  <c r="F1272" i="84"/>
  <c r="G1272" i="84" s="1"/>
  <c r="D1269" i="84"/>
  <c r="F1250" i="84"/>
  <c r="G1250" i="84" s="1"/>
  <c r="F1288" i="84"/>
  <c r="G1288" i="84" s="1"/>
  <c r="F289" i="97" l="1"/>
  <c r="G289" i="97" s="1"/>
  <c r="F66" i="97"/>
  <c r="G66" i="97" s="1"/>
  <c r="F800" i="97"/>
  <c r="G800" i="97" s="1"/>
  <c r="F644" i="97"/>
  <c r="G644" i="97" s="1"/>
  <c r="F1295" i="97"/>
  <c r="G1295" i="97" s="1"/>
  <c r="F1009" i="97"/>
  <c r="G1009" i="97" s="1"/>
  <c r="F1082" i="95"/>
  <c r="G1082" i="95" s="1"/>
  <c r="F717" i="95"/>
  <c r="G717" i="95" s="1"/>
  <c r="F727" i="93"/>
  <c r="G727" i="93" s="1"/>
  <c r="F873" i="95"/>
  <c r="G873" i="95" s="1"/>
  <c r="F630" i="88"/>
  <c r="G630" i="88" s="1"/>
  <c r="F215" i="97"/>
  <c r="G215" i="97" s="1"/>
  <c r="F508" i="95"/>
  <c r="G508" i="95" s="1"/>
  <c r="F727" i="95"/>
  <c r="G727" i="95" s="1"/>
  <c r="F581" i="93"/>
  <c r="G581" i="93" s="1"/>
  <c r="F425" i="95"/>
  <c r="G425" i="95" s="1"/>
  <c r="L1040" i="86"/>
  <c r="F909" i="86"/>
  <c r="G909" i="86" s="1"/>
  <c r="F529" i="86"/>
  <c r="G529" i="86" s="1"/>
  <c r="F1155" i="95"/>
  <c r="G1155" i="95" s="1"/>
  <c r="F362" i="97"/>
  <c r="G362" i="97" s="1"/>
  <c r="F56" i="94"/>
  <c r="G56" i="94" s="1"/>
  <c r="F1155" i="93"/>
  <c r="G1155" i="93" s="1"/>
  <c r="F1082" i="93"/>
  <c r="G1082" i="93" s="1"/>
  <c r="F665" i="88"/>
  <c r="G665" i="88" s="1"/>
  <c r="F674" i="94"/>
  <c r="G674" i="94" s="1"/>
  <c r="E1112" i="99"/>
  <c r="E382" i="99"/>
  <c r="F425" i="86"/>
  <c r="G425" i="86" s="1"/>
  <c r="E675" i="88"/>
  <c r="E683" i="88" s="1"/>
  <c r="E691" i="88" s="1"/>
  <c r="E697" i="88" s="1"/>
  <c r="E702" i="88" s="1"/>
  <c r="F665" i="93"/>
  <c r="G665" i="93" s="1"/>
  <c r="F1239" i="97"/>
  <c r="G1239" i="97" s="1"/>
  <c r="F644" i="95"/>
  <c r="G644" i="95" s="1"/>
  <c r="F498" i="95"/>
  <c r="G498" i="95" s="1"/>
  <c r="F1229" i="95"/>
  <c r="G1229" i="95" s="1"/>
  <c r="F654" i="95"/>
  <c r="G654" i="95" s="1"/>
  <c r="L967" i="86"/>
  <c r="F1229" i="97"/>
  <c r="G1229" i="97" s="1"/>
  <c r="F435" i="97"/>
  <c r="G435" i="97" s="1"/>
  <c r="F1009" i="95"/>
  <c r="G1009" i="95" s="1"/>
  <c r="F215" i="95"/>
  <c r="G215" i="95" s="1"/>
  <c r="F141" i="95"/>
  <c r="G141" i="95" s="1"/>
  <c r="D332" i="92"/>
  <c r="D337" i="92" s="1"/>
  <c r="F717" i="93"/>
  <c r="G717" i="93" s="1"/>
  <c r="F425" i="93"/>
  <c r="G425" i="93" s="1"/>
  <c r="F1141" i="88"/>
  <c r="G1141" i="88" s="1"/>
  <c r="L821" i="86"/>
  <c r="F119" i="86"/>
  <c r="G119" i="86" s="1"/>
  <c r="E455" i="97"/>
  <c r="F727" i="97"/>
  <c r="G727" i="97" s="1"/>
  <c r="F1165" i="97"/>
  <c r="G1165" i="97" s="1"/>
  <c r="F249" i="88"/>
  <c r="G249" i="88" s="1"/>
  <c r="E966" i="97"/>
  <c r="E1186" i="99"/>
  <c r="E747" i="97"/>
  <c r="E162" i="97"/>
  <c r="F571" i="97"/>
  <c r="G571" i="97" s="1"/>
  <c r="F705" i="86"/>
  <c r="G705" i="86" s="1"/>
  <c r="F215" i="93"/>
  <c r="G215" i="93" s="1"/>
  <c r="F790" i="93"/>
  <c r="G790" i="93" s="1"/>
  <c r="F946" i="95"/>
  <c r="G946" i="95" s="1"/>
  <c r="F279" i="95"/>
  <c r="G279" i="95" s="1"/>
  <c r="F863" i="93"/>
  <c r="G863" i="93" s="1"/>
  <c r="F967" i="86"/>
  <c r="G967" i="86" s="1"/>
  <c r="F747" i="94"/>
  <c r="G747" i="94" s="1"/>
  <c r="F131" i="95"/>
  <c r="G131" i="95" s="1"/>
  <c r="F425" i="97"/>
  <c r="G425" i="97" s="1"/>
  <c r="F498" i="97"/>
  <c r="G498" i="97" s="1"/>
  <c r="F1155" i="97"/>
  <c r="G1155" i="97" s="1"/>
  <c r="F413" i="86"/>
  <c r="G413" i="86" s="1"/>
  <c r="F340" i="86"/>
  <c r="G340" i="86" s="1"/>
  <c r="F352" i="97"/>
  <c r="G352" i="97" s="1"/>
  <c r="F89" i="86"/>
  <c r="G89" i="86" s="1"/>
  <c r="F508" i="93"/>
  <c r="G508" i="93" s="1"/>
  <c r="F1092" i="93"/>
  <c r="G1092" i="93" s="1"/>
  <c r="F1165" i="95"/>
  <c r="G1165" i="95" s="1"/>
  <c r="F1092" i="97"/>
  <c r="G1092" i="97" s="1"/>
  <c r="F936" i="97"/>
  <c r="G936" i="97" s="1"/>
  <c r="F1113" i="86"/>
  <c r="G1113" i="86" s="1"/>
  <c r="E975" i="86"/>
  <c r="E983" i="86" s="1"/>
  <c r="E989" i="86" s="1"/>
  <c r="E994" i="86" s="1"/>
  <c r="E998" i="86" s="1"/>
  <c r="E472" i="86"/>
  <c r="E478" i="86" s="1"/>
  <c r="E483" i="86" s="1"/>
  <c r="E487" i="86" s="1"/>
  <c r="F559" i="86"/>
  <c r="G559" i="86" s="1"/>
  <c r="F851" i="86"/>
  <c r="G851" i="86" s="1"/>
  <c r="F227" i="88"/>
  <c r="G227" i="88" s="1"/>
  <c r="E237" i="88"/>
  <c r="E245" i="88" s="1"/>
  <c r="E253" i="88" s="1"/>
  <c r="E259" i="88" s="1"/>
  <c r="E264" i="88" s="1"/>
  <c r="F102" i="88"/>
  <c r="G102" i="88" s="1"/>
  <c r="E1276" i="84"/>
  <c r="E1282" i="84" s="1"/>
  <c r="E1287" i="84" s="1"/>
  <c r="E1291" i="84" s="1"/>
  <c r="F14" i="86"/>
  <c r="G14" i="86" s="1"/>
  <c r="F1030" i="88"/>
  <c r="G1030" i="88" s="1"/>
  <c r="F1267" i="92"/>
  <c r="G1267" i="92" s="1"/>
  <c r="E97" i="86"/>
  <c r="E105" i="86" s="1"/>
  <c r="E111" i="86" s="1"/>
  <c r="E116" i="86" s="1"/>
  <c r="E120" i="86" s="1"/>
  <c r="F66" i="95"/>
  <c r="G66" i="95" s="1"/>
  <c r="F717" i="97"/>
  <c r="G717" i="97" s="1"/>
  <c r="F1229" i="93"/>
  <c r="G1229" i="93" s="1"/>
  <c r="F352" i="95"/>
  <c r="G352" i="95" s="1"/>
  <c r="F56" i="93"/>
  <c r="G56" i="93" s="1"/>
  <c r="F338" i="88"/>
  <c r="G338" i="88" s="1"/>
  <c r="F141" i="97"/>
  <c r="G141" i="97" s="1"/>
  <c r="F267" i="86"/>
  <c r="G267" i="86" s="1"/>
  <c r="F205" i="93"/>
  <c r="G205" i="93" s="1"/>
  <c r="F683" i="109"/>
  <c r="G683" i="109" s="1"/>
  <c r="E30" i="109"/>
  <c r="E36" i="109" s="1"/>
  <c r="E41" i="109" s="1"/>
  <c r="E45" i="109" s="1"/>
  <c r="F1019" i="97"/>
  <c r="G1019" i="97" s="1"/>
  <c r="F946" i="97"/>
  <c r="G946" i="97" s="1"/>
  <c r="F863" i="97"/>
  <c r="G863" i="97" s="1"/>
  <c r="F873" i="97"/>
  <c r="G873" i="97" s="1"/>
  <c r="F654" i="97"/>
  <c r="G654" i="97" s="1"/>
  <c r="F279" i="97"/>
  <c r="G279" i="97" s="1"/>
  <c r="F205" i="97"/>
  <c r="G205" i="97" s="1"/>
  <c r="F131" i="97"/>
  <c r="G131" i="97" s="1"/>
  <c r="F1092" i="95"/>
  <c r="G1092" i="95" s="1"/>
  <c r="F936" i="95"/>
  <c r="G936" i="95" s="1"/>
  <c r="F800" i="95"/>
  <c r="G800" i="95" s="1"/>
  <c r="F790" i="95"/>
  <c r="G790" i="95" s="1"/>
  <c r="F581" i="95"/>
  <c r="G581" i="95" s="1"/>
  <c r="F571" i="95"/>
  <c r="G571" i="95" s="1"/>
  <c r="F435" i="95"/>
  <c r="G435" i="95" s="1"/>
  <c r="F289" i="95"/>
  <c r="G289" i="95" s="1"/>
  <c r="F205" i="95"/>
  <c r="G205" i="95" s="1"/>
  <c r="F1310" i="95"/>
  <c r="G1310" i="95" s="1"/>
  <c r="F56" i="95"/>
  <c r="G56" i="95" s="1"/>
  <c r="F66" i="94"/>
  <c r="G66" i="94" s="1"/>
  <c r="F1239" i="93"/>
  <c r="G1239" i="93" s="1"/>
  <c r="F1165" i="93"/>
  <c r="G1165" i="93" s="1"/>
  <c r="F946" i="93"/>
  <c r="G946" i="93" s="1"/>
  <c r="F936" i="93"/>
  <c r="G936" i="93" s="1"/>
  <c r="F873" i="93"/>
  <c r="G873" i="93" s="1"/>
  <c r="F800" i="93"/>
  <c r="G800" i="93" s="1"/>
  <c r="F654" i="93"/>
  <c r="G654" i="93" s="1"/>
  <c r="F644" i="93"/>
  <c r="G644" i="93" s="1"/>
  <c r="F498" i="93"/>
  <c r="G498" i="93" s="1"/>
  <c r="F1307" i="93"/>
  <c r="G1307" i="93" s="1"/>
  <c r="F472" i="92"/>
  <c r="G472" i="92" s="1"/>
  <c r="F435" i="93"/>
  <c r="G435" i="93" s="1"/>
  <c r="F362" i="93"/>
  <c r="G362" i="93" s="1"/>
  <c r="F352" i="93"/>
  <c r="G352" i="93" s="1"/>
  <c r="E1302" i="93"/>
  <c r="F289" i="93"/>
  <c r="G289" i="93" s="1"/>
  <c r="F279" i="93"/>
  <c r="G279" i="93" s="1"/>
  <c r="F1308" i="93"/>
  <c r="G1308" i="93" s="1"/>
  <c r="F141" i="93"/>
  <c r="G141" i="93" s="1"/>
  <c r="F1316" i="93"/>
  <c r="G1316" i="93" s="1"/>
  <c r="F1310" i="93"/>
  <c r="G1310" i="93" s="1"/>
  <c r="F131" i="93"/>
  <c r="G131" i="93" s="1"/>
  <c r="F1306" i="93"/>
  <c r="G1306" i="93" s="1"/>
  <c r="F1295" i="93"/>
  <c r="G1295" i="93" s="1"/>
  <c r="F1186" i="94"/>
  <c r="G1186" i="94" s="1"/>
  <c r="E1270" i="88"/>
  <c r="E528" i="99"/>
  <c r="E309" i="97"/>
  <c r="F1215" i="88"/>
  <c r="G1215" i="88" s="1"/>
  <c r="E1203" i="86"/>
  <c r="E1209" i="86" s="1"/>
  <c r="E1214" i="86" s="1"/>
  <c r="E1218" i="86" s="1"/>
  <c r="F1177" i="88"/>
  <c r="G1177" i="88" s="1"/>
  <c r="F1070" i="86"/>
  <c r="G1070" i="86" s="1"/>
  <c r="F982" i="86"/>
  <c r="G982" i="86" s="1"/>
  <c r="E910" i="86"/>
  <c r="E916" i="86" s="1"/>
  <c r="E921" i="86" s="1"/>
  <c r="E925" i="86" s="1"/>
  <c r="F836" i="86"/>
  <c r="G836" i="86" s="1"/>
  <c r="F821" i="86"/>
  <c r="G821" i="86" s="1"/>
  <c r="F778" i="86"/>
  <c r="G778" i="86" s="1"/>
  <c r="E764" i="86"/>
  <c r="E770" i="86" s="1"/>
  <c r="E775" i="86" s="1"/>
  <c r="E779" i="86" s="1"/>
  <c r="F763" i="86"/>
  <c r="G763" i="86" s="1"/>
  <c r="F690" i="86"/>
  <c r="G690" i="86" s="1"/>
  <c r="F684" i="86"/>
  <c r="G684" i="86" s="1"/>
  <c r="E691" i="86"/>
  <c r="E697" i="86" s="1"/>
  <c r="E702" i="86" s="1"/>
  <c r="E706" i="86" s="1"/>
  <c r="F611" i="86"/>
  <c r="G611" i="86" s="1"/>
  <c r="F617" i="86"/>
  <c r="G617" i="86" s="1"/>
  <c r="F552" i="88"/>
  <c r="G552" i="88" s="1"/>
  <c r="E1274" i="88"/>
  <c r="F544" i="86"/>
  <c r="G544" i="86" s="1"/>
  <c r="F538" i="86"/>
  <c r="G538" i="86" s="1"/>
  <c r="F484" i="88"/>
  <c r="G484" i="88" s="1"/>
  <c r="F456" i="86"/>
  <c r="G456" i="86" s="1"/>
  <c r="D464" i="86"/>
  <c r="F464" i="86" s="1"/>
  <c r="G464" i="86" s="1"/>
  <c r="L456" i="86"/>
  <c r="F325" i="86"/>
  <c r="G325" i="86" s="1"/>
  <c r="F252" i="86"/>
  <c r="G252" i="86" s="1"/>
  <c r="F172" i="86"/>
  <c r="G172" i="86" s="1"/>
  <c r="F153" i="88"/>
  <c r="G153" i="88" s="1"/>
  <c r="L89" i="86"/>
  <c r="F44" i="88"/>
  <c r="G44" i="88" s="1"/>
  <c r="F44" i="86"/>
  <c r="G44" i="86" s="1"/>
  <c r="E30" i="88"/>
  <c r="E36" i="88" s="1"/>
  <c r="E41" i="88" s="1"/>
  <c r="E45" i="88" s="1"/>
  <c r="F29" i="86"/>
  <c r="G29" i="86" s="1"/>
  <c r="F632" i="86"/>
  <c r="G632" i="86" s="1"/>
  <c r="F1217" i="86"/>
  <c r="G1217" i="86" s="1"/>
  <c r="F1196" i="86"/>
  <c r="G1196" i="86" s="1"/>
  <c r="F1143" i="86"/>
  <c r="G1143" i="86" s="1"/>
  <c r="F1128" i="86"/>
  <c r="G1128" i="86" s="1"/>
  <c r="F1312" i="84"/>
  <c r="G1312" i="84" s="1"/>
  <c r="F1068" i="88"/>
  <c r="G1068" i="88" s="1"/>
  <c r="F1055" i="86"/>
  <c r="G1055" i="86" s="1"/>
  <c r="F997" i="86"/>
  <c r="G997" i="86" s="1"/>
  <c r="F976" i="86"/>
  <c r="G976" i="86" s="1"/>
  <c r="E837" i="86"/>
  <c r="E843" i="86" s="1"/>
  <c r="E848" i="86" s="1"/>
  <c r="E852" i="86" s="1"/>
  <c r="F830" i="86"/>
  <c r="G830" i="86" s="1"/>
  <c r="F811" i="88"/>
  <c r="G811" i="88" s="1"/>
  <c r="F1285" i="86"/>
  <c r="G1285" i="86" s="1"/>
  <c r="F757" i="86"/>
  <c r="G757" i="86" s="1"/>
  <c r="F1255" i="86"/>
  <c r="G1255" i="86" s="1"/>
  <c r="D1263" i="88"/>
  <c r="F1263" i="88" s="1"/>
  <c r="G1263" i="88" s="1"/>
  <c r="F1267" i="86"/>
  <c r="G1267" i="86" s="1"/>
  <c r="F1257" i="86"/>
  <c r="G1257" i="86" s="1"/>
  <c r="F1290" i="84"/>
  <c r="G1290" i="84" s="1"/>
  <c r="L529" i="86"/>
  <c r="E537" i="86"/>
  <c r="E545" i="86" s="1"/>
  <c r="E551" i="86" s="1"/>
  <c r="E556" i="86" s="1"/>
  <c r="E560" i="86" s="1"/>
  <c r="F486" i="86"/>
  <c r="G486" i="86" s="1"/>
  <c r="E399" i="86"/>
  <c r="E405" i="86" s="1"/>
  <c r="E410" i="86" s="1"/>
  <c r="E414" i="86" s="1"/>
  <c r="F398" i="86"/>
  <c r="G398" i="86" s="1"/>
  <c r="F310" i="86"/>
  <c r="G310" i="86" s="1"/>
  <c r="F1284" i="86"/>
  <c r="G1284" i="86" s="1"/>
  <c r="F265" i="88"/>
  <c r="G265" i="88" s="1"/>
  <c r="E253" i="86"/>
  <c r="E259" i="86" s="1"/>
  <c r="E264" i="86" s="1"/>
  <c r="E268" i="86" s="1"/>
  <c r="E1290" i="86"/>
  <c r="F193" i="86"/>
  <c r="G193" i="86" s="1"/>
  <c r="D171" i="86"/>
  <c r="D179" i="86" s="1"/>
  <c r="F163" i="86"/>
  <c r="G163" i="86" s="1"/>
  <c r="F1250" i="86"/>
  <c r="G1250" i="86" s="1"/>
  <c r="F1302" i="84"/>
  <c r="G1302" i="84" s="1"/>
  <c r="D1290" i="86"/>
  <c r="F1283" i="86"/>
  <c r="G1283" i="86" s="1"/>
  <c r="F104" i="86"/>
  <c r="G104" i="86" s="1"/>
  <c r="F98" i="86"/>
  <c r="G98" i="86" s="1"/>
  <c r="F1251" i="86"/>
  <c r="G1251" i="86" s="1"/>
  <c r="F1281" i="86"/>
  <c r="G1281" i="86" s="1"/>
  <c r="F1277" i="86"/>
  <c r="G1277" i="86" s="1"/>
  <c r="F1271" i="86"/>
  <c r="G1271" i="86" s="1"/>
  <c r="F22" i="88"/>
  <c r="G22" i="88" s="1"/>
  <c r="F820" i="94"/>
  <c r="G820" i="94" s="1"/>
  <c r="F88" i="94"/>
  <c r="G88" i="94" s="1"/>
  <c r="E675" i="94"/>
  <c r="E683" i="94" s="1"/>
  <c r="E691" i="94" s="1"/>
  <c r="E697" i="94" s="1"/>
  <c r="E702" i="94" s="1"/>
  <c r="E237" i="94"/>
  <c r="E245" i="94" s="1"/>
  <c r="E253" i="94" s="1"/>
  <c r="E259" i="94" s="1"/>
  <c r="E264" i="94" s="1"/>
  <c r="E601" i="99"/>
  <c r="E383" i="94"/>
  <c r="E391" i="94" s="1"/>
  <c r="E399" i="94" s="1"/>
  <c r="E405" i="94" s="1"/>
  <c r="E410" i="94" s="1"/>
  <c r="E414" i="94" s="1"/>
  <c r="F236" i="94"/>
  <c r="G236" i="94" s="1"/>
  <c r="F1112" i="94"/>
  <c r="G1112" i="94" s="1"/>
  <c r="F382" i="94"/>
  <c r="G382" i="94" s="1"/>
  <c r="F1252" i="86"/>
  <c r="G1252" i="86" s="1"/>
  <c r="F465" i="86"/>
  <c r="G465" i="86" s="1"/>
  <c r="F455" i="94"/>
  <c r="G455" i="94" s="1"/>
  <c r="F1019" i="95"/>
  <c r="G1019" i="95" s="1"/>
  <c r="F1082" i="97"/>
  <c r="G1082" i="97" s="1"/>
  <c r="E1312" i="93"/>
  <c r="F1258" i="86"/>
  <c r="G1258" i="86" s="1"/>
  <c r="F392" i="86"/>
  <c r="G392" i="86" s="1"/>
  <c r="E1271" i="88"/>
  <c r="E1281" i="88"/>
  <c r="F922" i="88"/>
  <c r="G922" i="88" s="1"/>
  <c r="F1279" i="86"/>
  <c r="G1279" i="86" s="1"/>
  <c r="F966" i="94"/>
  <c r="G966" i="94" s="1"/>
  <c r="F893" i="94"/>
  <c r="G893" i="94" s="1"/>
  <c r="F601" i="94"/>
  <c r="G601" i="94" s="1"/>
  <c r="F162" i="94"/>
  <c r="G162" i="94" s="1"/>
  <c r="E820" i="99"/>
  <c r="F1265" i="92"/>
  <c r="G1265" i="92" s="1"/>
  <c r="F1203" i="92"/>
  <c r="G1203" i="92" s="1"/>
  <c r="F1256" i="86"/>
  <c r="G1256" i="86" s="1"/>
  <c r="E1121" i="86"/>
  <c r="E1129" i="86" s="1"/>
  <c r="E1135" i="86" s="1"/>
  <c r="E1140" i="86" s="1"/>
  <c r="E1144" i="86" s="1"/>
  <c r="F1288" i="86"/>
  <c r="G1288" i="86" s="1"/>
  <c r="F309" i="94"/>
  <c r="G309" i="94" s="1"/>
  <c r="D1312" i="93"/>
  <c r="F362" i="95"/>
  <c r="G362" i="95" s="1"/>
  <c r="F1315" i="93"/>
  <c r="G1315" i="93" s="1"/>
  <c r="F237" i="86"/>
  <c r="G237" i="86" s="1"/>
  <c r="F957" i="88"/>
  <c r="G957" i="88" s="1"/>
  <c r="F117" i="88"/>
  <c r="G117" i="88" s="1"/>
  <c r="F248" i="94"/>
  <c r="G248" i="94" s="1"/>
  <c r="D1302" i="93"/>
  <c r="F227" i="93"/>
  <c r="G227" i="93" s="1"/>
  <c r="D983" i="102"/>
  <c r="F983" i="102" s="1"/>
  <c r="G983" i="102" s="1"/>
  <c r="E674" i="99"/>
  <c r="D1269" i="86"/>
  <c r="D1275" i="86" s="1"/>
  <c r="F1316" i="97"/>
  <c r="G1316" i="97" s="1"/>
  <c r="F471" i="86"/>
  <c r="G471" i="86" s="1"/>
  <c r="F178" i="86"/>
  <c r="G178" i="86" s="1"/>
  <c r="F991" i="88"/>
  <c r="G991" i="88" s="1"/>
  <c r="F1265" i="86"/>
  <c r="G1265" i="86" s="1"/>
  <c r="E326" i="86"/>
  <c r="E332" i="86" s="1"/>
  <c r="E337" i="86" s="1"/>
  <c r="E341" i="86" s="1"/>
  <c r="L1113" i="86"/>
  <c r="F1122" i="86"/>
  <c r="G1122" i="86" s="1"/>
  <c r="F1187" i="86"/>
  <c r="G1187" i="86" s="1"/>
  <c r="F319" i="86"/>
  <c r="G319" i="86" s="1"/>
  <c r="F1103" i="88"/>
  <c r="G1103" i="88" s="1"/>
  <c r="F519" i="88"/>
  <c r="G519" i="88" s="1"/>
  <c r="F776" i="88"/>
  <c r="G776" i="88" s="1"/>
  <c r="F704" i="88"/>
  <c r="G704" i="88" s="1"/>
  <c r="L310" i="86"/>
  <c r="E618" i="86"/>
  <c r="E624" i="86" s="1"/>
  <c r="E629" i="86" s="1"/>
  <c r="E633" i="86" s="1"/>
  <c r="L675" i="86"/>
  <c r="F1202" i="86"/>
  <c r="G1202" i="86" s="1"/>
  <c r="L237" i="86"/>
  <c r="D237" i="88"/>
  <c r="F94" i="88"/>
  <c r="G94" i="88" s="1"/>
  <c r="F1049" i="86"/>
  <c r="G1049" i="86" s="1"/>
  <c r="F1040" i="86"/>
  <c r="G1040" i="86" s="1"/>
  <c r="F246" i="86"/>
  <c r="G246" i="86" s="1"/>
  <c r="F995" i="88"/>
  <c r="G995" i="88" s="1"/>
  <c r="F738" i="88"/>
  <c r="G738" i="88" s="1"/>
  <c r="F411" i="88"/>
  <c r="G411" i="88" s="1"/>
  <c r="F191" i="88"/>
  <c r="G191" i="88" s="1"/>
  <c r="E1272" i="88"/>
  <c r="F701" i="88"/>
  <c r="G701" i="88" s="1"/>
  <c r="E1048" i="86"/>
  <c r="E1056" i="86" s="1"/>
  <c r="E1062" i="86" s="1"/>
  <c r="E1067" i="86" s="1"/>
  <c r="E1071" i="86" s="1"/>
  <c r="E179" i="86"/>
  <c r="E185" i="86" s="1"/>
  <c r="E190" i="86" s="1"/>
  <c r="E194" i="86" s="1"/>
  <c r="F38" i="95"/>
  <c r="G38" i="95" s="1"/>
  <c r="F37" i="95"/>
  <c r="G37" i="95" s="1"/>
  <c r="F1286" i="86"/>
  <c r="G1286" i="86" s="1"/>
  <c r="F1253" i="86"/>
  <c r="G1253" i="86" s="1"/>
  <c r="F23" i="86"/>
  <c r="G23" i="86" s="1"/>
  <c r="F1274" i="86"/>
  <c r="G1274" i="86" s="1"/>
  <c r="F1270" i="86"/>
  <c r="G1270" i="86" s="1"/>
  <c r="E30" i="86"/>
  <c r="E36" i="86" s="1"/>
  <c r="E41" i="86" s="1"/>
  <c r="E45" i="86" s="1"/>
  <c r="F675" i="86"/>
  <c r="G675" i="86" s="1"/>
  <c r="F383" i="86"/>
  <c r="G383" i="86" s="1"/>
  <c r="F849" i="88"/>
  <c r="G849" i="88" s="1"/>
  <c r="E1273" i="88"/>
  <c r="F1272" i="86"/>
  <c r="G1272" i="86" s="1"/>
  <c r="F553" i="88"/>
  <c r="G553" i="88" s="1"/>
  <c r="F1317" i="93"/>
  <c r="G1317" i="93" s="1"/>
  <c r="E1039" i="99"/>
  <c r="E236" i="99"/>
  <c r="E88" i="99"/>
  <c r="L894" i="86"/>
  <c r="F903" i="86"/>
  <c r="G903" i="86" s="1"/>
  <c r="D756" i="86"/>
  <c r="D764" i="86" s="1"/>
  <c r="F894" i="86"/>
  <c r="G894" i="86" s="1"/>
  <c r="F884" i="88"/>
  <c r="G884" i="88" s="1"/>
  <c r="E1277" i="88"/>
  <c r="F1273" i="86"/>
  <c r="G1273" i="86" s="1"/>
  <c r="F1289" i="86"/>
  <c r="G1289" i="86" s="1"/>
  <c r="F263" i="88"/>
  <c r="G263" i="88" s="1"/>
  <c r="F1318" i="93"/>
  <c r="G1318" i="93" s="1"/>
  <c r="F1302" i="106"/>
  <c r="G1302" i="106" s="1"/>
  <c r="L383" i="86"/>
  <c r="F14" i="88"/>
  <c r="G14" i="88" s="1"/>
  <c r="F748" i="86"/>
  <c r="G748" i="86" s="1"/>
  <c r="F300" i="88"/>
  <c r="G300" i="88" s="1"/>
  <c r="F686" i="94"/>
  <c r="G686" i="94" s="1"/>
  <c r="F391" i="109"/>
  <c r="G391" i="109" s="1"/>
  <c r="F1290" i="109"/>
  <c r="G1290" i="109" s="1"/>
  <c r="F1312" i="109"/>
  <c r="G1312" i="109" s="1"/>
  <c r="F1312" i="108"/>
  <c r="G1312" i="108" s="1"/>
  <c r="F1302" i="109"/>
  <c r="G1302" i="109" s="1"/>
  <c r="F1302" i="108"/>
  <c r="G1302" i="108" s="1"/>
  <c r="F1312" i="106"/>
  <c r="G1312" i="106" s="1"/>
  <c r="D764" i="109"/>
  <c r="F764" i="109" s="1"/>
  <c r="G764" i="109" s="1"/>
  <c r="F1312" i="104"/>
  <c r="G1312" i="104" s="1"/>
  <c r="F1302" i="104"/>
  <c r="G1302" i="104" s="1"/>
  <c r="F1302" i="101"/>
  <c r="G1302" i="101" s="1"/>
  <c r="F30" i="102"/>
  <c r="G30" i="102" s="1"/>
  <c r="F1312" i="101"/>
  <c r="G1312" i="101" s="1"/>
  <c r="F1302" i="102"/>
  <c r="G1302" i="102" s="1"/>
  <c r="F1312" i="102"/>
  <c r="G1312" i="102" s="1"/>
  <c r="F1260" i="84"/>
  <c r="G1260" i="84" s="1"/>
  <c r="F602" i="86"/>
  <c r="G602" i="86" s="1"/>
  <c r="L602" i="86"/>
  <c r="F592" i="88"/>
  <c r="G592" i="88" s="1"/>
  <c r="D1260" i="86"/>
  <c r="D1268" i="86" s="1"/>
  <c r="F1302" i="99"/>
  <c r="G1302" i="99" s="1"/>
  <c r="D764" i="102"/>
  <c r="F764" i="102" s="1"/>
  <c r="G764" i="102" s="1"/>
  <c r="F1312" i="99"/>
  <c r="G1312" i="99" s="1"/>
  <c r="F1315" i="97"/>
  <c r="G1315" i="97" s="1"/>
  <c r="D1302" i="97"/>
  <c r="F1308" i="97"/>
  <c r="G1308" i="97" s="1"/>
  <c r="D1312" i="97"/>
  <c r="F1310" i="97"/>
  <c r="G1310" i="97" s="1"/>
  <c r="F1317" i="97"/>
  <c r="G1317" i="97" s="1"/>
  <c r="F1318" i="97"/>
  <c r="G1318" i="97" s="1"/>
  <c r="E1302" i="97"/>
  <c r="E1312" i="97"/>
  <c r="F1306" i="97"/>
  <c r="G1306" i="97" s="1"/>
  <c r="F1307" i="97"/>
  <c r="G1307" i="97" s="1"/>
  <c r="F1290" i="102"/>
  <c r="G1290" i="102" s="1"/>
  <c r="D472" i="102"/>
  <c r="D478" i="102" s="1"/>
  <c r="F56" i="97"/>
  <c r="G56" i="97" s="1"/>
  <c r="E893" i="99"/>
  <c r="F1039" i="95"/>
  <c r="G1039" i="95" s="1"/>
  <c r="F1253" i="92"/>
  <c r="G1253" i="92" s="1"/>
  <c r="F1312" i="92"/>
  <c r="G1312" i="92" s="1"/>
  <c r="F1317" i="95"/>
  <c r="G1317" i="95" s="1"/>
  <c r="F1308" i="95"/>
  <c r="G1308" i="95" s="1"/>
  <c r="F1307" i="95"/>
  <c r="G1307" i="95" s="1"/>
  <c r="F1295" i="95"/>
  <c r="G1295" i="95" s="1"/>
  <c r="F1272" i="92"/>
  <c r="G1272" i="92" s="1"/>
  <c r="F1285" i="92"/>
  <c r="G1285" i="92" s="1"/>
  <c r="F1251" i="92"/>
  <c r="G1251" i="92" s="1"/>
  <c r="F1318" i="95"/>
  <c r="G1318" i="95" s="1"/>
  <c r="F1273" i="92"/>
  <c r="G1273" i="92" s="1"/>
  <c r="F1274" i="92"/>
  <c r="G1274" i="92" s="1"/>
  <c r="F1281" i="92"/>
  <c r="G1281" i="92" s="1"/>
  <c r="F1271" i="92"/>
  <c r="G1271" i="92" s="1"/>
  <c r="F1250" i="92"/>
  <c r="G1250" i="92" s="1"/>
  <c r="D22" i="86"/>
  <c r="F1269" i="109"/>
  <c r="G1269" i="109" s="1"/>
  <c r="F1316" i="95"/>
  <c r="G1316" i="95" s="1"/>
  <c r="F39" i="95"/>
  <c r="G39" i="95" s="1"/>
  <c r="F1270" i="92"/>
  <c r="G1270" i="92" s="1"/>
  <c r="E1312" i="95"/>
  <c r="F1277" i="92"/>
  <c r="G1277" i="92" s="1"/>
  <c r="F1286" i="92"/>
  <c r="G1286" i="92" s="1"/>
  <c r="D1269" i="92"/>
  <c r="D1275" i="92" s="1"/>
  <c r="E1302" i="95"/>
  <c r="E1259" i="94"/>
  <c r="F373" i="94"/>
  <c r="G373" i="94" s="1"/>
  <c r="F393" i="94"/>
  <c r="G393" i="94" s="1"/>
  <c r="F977" i="94"/>
  <c r="G977" i="94" s="1"/>
  <c r="F320" i="94"/>
  <c r="G320" i="94" s="1"/>
  <c r="F466" i="94"/>
  <c r="G466" i="94" s="1"/>
  <c r="F539" i="94"/>
  <c r="G539" i="94" s="1"/>
  <c r="F758" i="94"/>
  <c r="G758" i="94" s="1"/>
  <c r="F1123" i="94"/>
  <c r="G1123" i="94" s="1"/>
  <c r="F173" i="94"/>
  <c r="G173" i="94" s="1"/>
  <c r="F665" i="94"/>
  <c r="G665" i="94" s="1"/>
  <c r="F1315" i="95"/>
  <c r="G1315" i="95" s="1"/>
  <c r="D1312" i="95"/>
  <c r="F1306" i="95"/>
  <c r="G1306" i="95" s="1"/>
  <c r="D1302" i="95"/>
  <c r="D1259" i="94"/>
  <c r="F411" i="93"/>
  <c r="G411" i="93" s="1"/>
  <c r="D411" i="94"/>
  <c r="F612" i="94"/>
  <c r="G612" i="94" s="1"/>
  <c r="F99" i="94"/>
  <c r="G99" i="94" s="1"/>
  <c r="F831" i="94"/>
  <c r="G831" i="94" s="1"/>
  <c r="F904" i="94"/>
  <c r="G904" i="94" s="1"/>
  <c r="F1050" i="94"/>
  <c r="G1050" i="94" s="1"/>
  <c r="F1197" i="94"/>
  <c r="G1197" i="94" s="1"/>
  <c r="F227" i="94"/>
  <c r="G227" i="94" s="1"/>
  <c r="E538" i="94"/>
  <c r="E544" i="94" s="1"/>
  <c r="E1275" i="109"/>
  <c r="F1275" i="109" s="1"/>
  <c r="G1275" i="109" s="1"/>
  <c r="D1140" i="92"/>
  <c r="F1135" i="92"/>
  <c r="G1135" i="92" s="1"/>
  <c r="D1067" i="92"/>
  <c r="F1062" i="92"/>
  <c r="G1062" i="92" s="1"/>
  <c r="D1214" i="92"/>
  <c r="F1209" i="92"/>
  <c r="G1209" i="92" s="1"/>
  <c r="D994" i="92"/>
  <c r="F989" i="92"/>
  <c r="G989" i="92" s="1"/>
  <c r="D848" i="92"/>
  <c r="F843" i="92"/>
  <c r="G843" i="92" s="1"/>
  <c r="D702" i="92"/>
  <c r="F697" i="92"/>
  <c r="G697" i="92" s="1"/>
  <c r="D556" i="92"/>
  <c r="F551" i="92"/>
  <c r="G551" i="92" s="1"/>
  <c r="D483" i="92"/>
  <c r="F478" i="92"/>
  <c r="G478" i="92" s="1"/>
  <c r="D410" i="92"/>
  <c r="F405" i="92"/>
  <c r="G405" i="92" s="1"/>
  <c r="D190" i="92"/>
  <c r="F185" i="92"/>
  <c r="G185" i="92" s="1"/>
  <c r="D921" i="92"/>
  <c r="F916" i="92"/>
  <c r="G916" i="92" s="1"/>
  <c r="D775" i="92"/>
  <c r="F770" i="92"/>
  <c r="G770" i="92" s="1"/>
  <c r="D629" i="92"/>
  <c r="F624" i="92"/>
  <c r="G624" i="92" s="1"/>
  <c r="D264" i="92"/>
  <c r="F259" i="92"/>
  <c r="G259" i="92" s="1"/>
  <c r="D116" i="92"/>
  <c r="F111" i="92"/>
  <c r="G111" i="92" s="1"/>
  <c r="E1260" i="92"/>
  <c r="E1268" i="92" s="1"/>
  <c r="D45" i="92"/>
  <c r="F45" i="92" s="1"/>
  <c r="G45" i="92" s="1"/>
  <c r="F41" i="92"/>
  <c r="G41" i="92" s="1"/>
  <c r="F1283" i="92"/>
  <c r="G1283" i="92" s="1"/>
  <c r="F1284" i="92"/>
  <c r="G1284" i="92" s="1"/>
  <c r="E1269" i="92"/>
  <c r="E1275" i="92" s="1"/>
  <c r="D1260" i="92"/>
  <c r="F446" i="88"/>
  <c r="G446" i="88" s="1"/>
  <c r="D30" i="88"/>
  <c r="D36" i="88" s="1"/>
  <c r="F23" i="88"/>
  <c r="G23" i="88" s="1"/>
  <c r="F29" i="88"/>
  <c r="G29" i="88" s="1"/>
  <c r="F1260" i="109"/>
  <c r="G1260" i="109" s="1"/>
  <c r="D1268" i="109"/>
  <c r="D624" i="109"/>
  <c r="F618" i="109"/>
  <c r="G618" i="109" s="1"/>
  <c r="D843" i="109"/>
  <c r="F837" i="109"/>
  <c r="G837" i="109" s="1"/>
  <c r="D989" i="109"/>
  <c r="F983" i="109"/>
  <c r="G983" i="109" s="1"/>
  <c r="D1062" i="109"/>
  <c r="F1056" i="109"/>
  <c r="G1056" i="109" s="1"/>
  <c r="D1209" i="109"/>
  <c r="F1203" i="109"/>
  <c r="G1203" i="109" s="1"/>
  <c r="D1135" i="109"/>
  <c r="F1129" i="109"/>
  <c r="G1129" i="109" s="1"/>
  <c r="D111" i="109"/>
  <c r="F105" i="109"/>
  <c r="G105" i="109" s="1"/>
  <c r="D332" i="109"/>
  <c r="F326" i="109"/>
  <c r="G326" i="109" s="1"/>
  <c r="D551" i="109"/>
  <c r="F545" i="109"/>
  <c r="G545" i="109" s="1"/>
  <c r="D185" i="109"/>
  <c r="F179" i="109"/>
  <c r="G179" i="109" s="1"/>
  <c r="D259" i="109"/>
  <c r="F253" i="109"/>
  <c r="G253" i="109" s="1"/>
  <c r="D405" i="109"/>
  <c r="F399" i="109"/>
  <c r="G399" i="109" s="1"/>
  <c r="D478" i="109"/>
  <c r="F472" i="109"/>
  <c r="G472" i="109" s="1"/>
  <c r="D697" i="109"/>
  <c r="F691" i="109"/>
  <c r="G691" i="109" s="1"/>
  <c r="D916" i="109"/>
  <c r="F910" i="109"/>
  <c r="G910" i="109" s="1"/>
  <c r="D41" i="109"/>
  <c r="F376" i="93"/>
  <c r="G376" i="93" s="1"/>
  <c r="D376" i="95"/>
  <c r="D373" i="95"/>
  <c r="F396" i="93"/>
  <c r="G396" i="93" s="1"/>
  <c r="D396" i="95"/>
  <c r="F393" i="93"/>
  <c r="G393" i="93" s="1"/>
  <c r="D393" i="95"/>
  <c r="F402" i="93"/>
  <c r="G402" i="93" s="1"/>
  <c r="D402" i="95"/>
  <c r="F412" i="93"/>
  <c r="G412" i="93" s="1"/>
  <c r="D412" i="95"/>
  <c r="F409" i="93"/>
  <c r="G409" i="93" s="1"/>
  <c r="D409" i="95"/>
  <c r="F408" i="93"/>
  <c r="G408" i="93" s="1"/>
  <c r="D408" i="95"/>
  <c r="F595" i="88"/>
  <c r="G595" i="88" s="1"/>
  <c r="D595" i="93"/>
  <c r="D595" i="94" s="1"/>
  <c r="F595" i="94" s="1"/>
  <c r="G595" i="94" s="1"/>
  <c r="D592" i="95"/>
  <c r="F616" i="88"/>
  <c r="G616" i="88" s="1"/>
  <c r="D616" i="93"/>
  <c r="D616" i="94" s="1"/>
  <c r="F616" i="94" s="1"/>
  <c r="G616" i="94" s="1"/>
  <c r="F613" i="88"/>
  <c r="G613" i="88" s="1"/>
  <c r="D613" i="93"/>
  <c r="D613" i="94" s="1"/>
  <c r="F613" i="94" s="1"/>
  <c r="G613" i="94" s="1"/>
  <c r="F621" i="88"/>
  <c r="G621" i="88" s="1"/>
  <c r="D621" i="93"/>
  <c r="D621" i="94" s="1"/>
  <c r="F621" i="94" s="1"/>
  <c r="G621" i="94" s="1"/>
  <c r="F686" i="93"/>
  <c r="G686" i="93" s="1"/>
  <c r="D686" i="95"/>
  <c r="F696" i="88"/>
  <c r="G696" i="88" s="1"/>
  <c r="D696" i="93"/>
  <c r="D696" i="94" s="1"/>
  <c r="F696" i="94" s="1"/>
  <c r="G696" i="94" s="1"/>
  <c r="F692" i="88"/>
  <c r="G692" i="88" s="1"/>
  <c r="D692" i="93"/>
  <c r="D692" i="94" s="1"/>
  <c r="F692" i="94" s="1"/>
  <c r="G692" i="94" s="1"/>
  <c r="F688" i="88"/>
  <c r="G688" i="88" s="1"/>
  <c r="D688" i="93"/>
  <c r="D688" i="94" s="1"/>
  <c r="F688" i="94" s="1"/>
  <c r="G688" i="94" s="1"/>
  <c r="F700" i="88"/>
  <c r="G700" i="88" s="1"/>
  <c r="D700" i="93"/>
  <c r="D700" i="94" s="1"/>
  <c r="F700" i="94" s="1"/>
  <c r="G700" i="94" s="1"/>
  <c r="F698" i="93"/>
  <c r="G698" i="93" s="1"/>
  <c r="D698" i="95"/>
  <c r="D705" i="88"/>
  <c r="D703" i="93"/>
  <c r="D703" i="94" s="1"/>
  <c r="F965" i="93"/>
  <c r="G965" i="93" s="1"/>
  <c r="D965" i="95"/>
  <c r="D957" i="95"/>
  <c r="F980" i="88"/>
  <c r="G980" i="88" s="1"/>
  <c r="D980" i="93"/>
  <c r="D980" i="94" s="1"/>
  <c r="F980" i="94" s="1"/>
  <c r="G980" i="94" s="1"/>
  <c r="F978" i="88"/>
  <c r="G978" i="88" s="1"/>
  <c r="D978" i="93"/>
  <c r="D978" i="94" s="1"/>
  <c r="F978" i="94" s="1"/>
  <c r="G978" i="94" s="1"/>
  <c r="F973" i="88"/>
  <c r="G973" i="88" s="1"/>
  <c r="D973" i="93"/>
  <c r="D973" i="94" s="1"/>
  <c r="F973" i="94" s="1"/>
  <c r="G973" i="94" s="1"/>
  <c r="F993" i="88"/>
  <c r="G993" i="88" s="1"/>
  <c r="D993" i="93"/>
  <c r="D993" i="94" s="1"/>
  <c r="F993" i="94" s="1"/>
  <c r="G993" i="94" s="1"/>
  <c r="F990" i="88"/>
  <c r="G990" i="88" s="1"/>
  <c r="D990" i="93"/>
  <c r="D990" i="94" s="1"/>
  <c r="F990" i="94" s="1"/>
  <c r="G990" i="94" s="1"/>
  <c r="E997" i="88"/>
  <c r="E995" i="93"/>
  <c r="E995" i="94" s="1"/>
  <c r="E997" i="94" s="1"/>
  <c r="D995" i="95"/>
  <c r="E89" i="88"/>
  <c r="E97" i="88" s="1"/>
  <c r="E105" i="88" s="1"/>
  <c r="E111" i="88" s="1"/>
  <c r="E116" i="88" s="1"/>
  <c r="E79" i="93"/>
  <c r="E79" i="94" s="1"/>
  <c r="E89" i="94" s="1"/>
  <c r="F80" i="88"/>
  <c r="G80" i="88" s="1"/>
  <c r="D80" i="93"/>
  <c r="D80" i="94" s="1"/>
  <c r="F80" i="94" s="1"/>
  <c r="G80" i="94" s="1"/>
  <c r="F103" i="88"/>
  <c r="G103" i="88" s="1"/>
  <c r="D103" i="93"/>
  <c r="D103" i="94" s="1"/>
  <c r="F103" i="94" s="1"/>
  <c r="G103" i="94" s="1"/>
  <c r="F99" i="93"/>
  <c r="G99" i="93" s="1"/>
  <c r="D99" i="95"/>
  <c r="F108" i="88"/>
  <c r="G108" i="88" s="1"/>
  <c r="D108" i="93"/>
  <c r="D108" i="94" s="1"/>
  <c r="F108" i="94" s="1"/>
  <c r="G108" i="94" s="1"/>
  <c r="F114" i="88"/>
  <c r="G114" i="88" s="1"/>
  <c r="D114" i="93"/>
  <c r="D114" i="94" s="1"/>
  <c r="F114" i="94" s="1"/>
  <c r="G114" i="94" s="1"/>
  <c r="F112" i="88"/>
  <c r="G112" i="88" s="1"/>
  <c r="D112" i="93"/>
  <c r="D112" i="94" s="1"/>
  <c r="F112" i="94" s="1"/>
  <c r="G112" i="94" s="1"/>
  <c r="F118" i="88"/>
  <c r="G118" i="88" s="1"/>
  <c r="D118" i="93"/>
  <c r="D118" i="94" s="1"/>
  <c r="F118" i="94" s="1"/>
  <c r="G118" i="94" s="1"/>
  <c r="F251" i="88"/>
  <c r="G251" i="88" s="1"/>
  <c r="D251" i="93"/>
  <c r="D251" i="94" s="1"/>
  <c r="F251" i="94" s="1"/>
  <c r="G251" i="94" s="1"/>
  <c r="F248" i="93"/>
  <c r="G248" i="93" s="1"/>
  <c r="D248" i="95"/>
  <c r="F258" i="88"/>
  <c r="G258" i="88" s="1"/>
  <c r="D258" i="93"/>
  <c r="D258" i="94" s="1"/>
  <c r="F258" i="94" s="1"/>
  <c r="G258" i="94" s="1"/>
  <c r="F254" i="88"/>
  <c r="G254" i="88" s="1"/>
  <c r="D254" i="93"/>
  <c r="D254" i="94" s="1"/>
  <c r="F254" i="94" s="1"/>
  <c r="G254" i="94" s="1"/>
  <c r="F261" i="88"/>
  <c r="G261" i="88" s="1"/>
  <c r="D261" i="93"/>
  <c r="D261" i="94" s="1"/>
  <c r="F261" i="94" s="1"/>
  <c r="G261" i="94" s="1"/>
  <c r="E310" i="88"/>
  <c r="E318" i="88" s="1"/>
  <c r="E326" i="88" s="1"/>
  <c r="E332" i="88" s="1"/>
  <c r="E337" i="88" s="1"/>
  <c r="E300" i="93"/>
  <c r="E300" i="94" s="1"/>
  <c r="E310" i="94" s="1"/>
  <c r="E318" i="94" s="1"/>
  <c r="E326" i="94" s="1"/>
  <c r="E332" i="94" s="1"/>
  <c r="E337" i="94" s="1"/>
  <c r="F302" i="93"/>
  <c r="G302" i="93" s="1"/>
  <c r="D302" i="95"/>
  <c r="D300" i="95"/>
  <c r="F324" i="88"/>
  <c r="G324" i="88" s="1"/>
  <c r="D324" i="93"/>
  <c r="D324" i="94" s="1"/>
  <c r="F324" i="94" s="1"/>
  <c r="G324" i="94" s="1"/>
  <c r="F322" i="88"/>
  <c r="G322" i="88" s="1"/>
  <c r="D322" i="93"/>
  <c r="D322" i="94" s="1"/>
  <c r="F322" i="94" s="1"/>
  <c r="G322" i="94" s="1"/>
  <c r="F320" i="93"/>
  <c r="G320" i="93" s="1"/>
  <c r="D320" i="95"/>
  <c r="F331" i="88"/>
  <c r="G331" i="88" s="1"/>
  <c r="D331" i="93"/>
  <c r="D331" i="94" s="1"/>
  <c r="F331" i="94" s="1"/>
  <c r="G331" i="94" s="1"/>
  <c r="F327" i="88"/>
  <c r="G327" i="88" s="1"/>
  <c r="D327" i="93"/>
  <c r="D327" i="94" s="1"/>
  <c r="F327" i="94" s="1"/>
  <c r="G327" i="94" s="1"/>
  <c r="F334" i="88"/>
  <c r="G334" i="88" s="1"/>
  <c r="D334" i="93"/>
  <c r="D334" i="94" s="1"/>
  <c r="F334" i="94" s="1"/>
  <c r="G334" i="94" s="1"/>
  <c r="F447" i="88"/>
  <c r="G447" i="88" s="1"/>
  <c r="D447" i="93"/>
  <c r="D447" i="94" s="1"/>
  <c r="F447" i="94" s="1"/>
  <c r="G447" i="94" s="1"/>
  <c r="E456" i="88"/>
  <c r="E464" i="88" s="1"/>
  <c r="E472" i="88" s="1"/>
  <c r="E478" i="88" s="1"/>
  <c r="E483" i="88" s="1"/>
  <c r="E446" i="93"/>
  <c r="E446" i="94" s="1"/>
  <c r="E456" i="94" s="1"/>
  <c r="E464" i="94" s="1"/>
  <c r="E472" i="94" s="1"/>
  <c r="E478" i="94" s="1"/>
  <c r="E483" i="94" s="1"/>
  <c r="F469" i="88"/>
  <c r="G469" i="88" s="1"/>
  <c r="D469" i="93"/>
  <c r="D469" i="94" s="1"/>
  <c r="F469" i="94" s="1"/>
  <c r="G469" i="94" s="1"/>
  <c r="F466" i="93"/>
  <c r="G466" i="93" s="1"/>
  <c r="D466" i="95"/>
  <c r="F475" i="88"/>
  <c r="G475" i="88" s="1"/>
  <c r="D475" i="93"/>
  <c r="D475" i="94" s="1"/>
  <c r="F475" i="94" s="1"/>
  <c r="G475" i="94" s="1"/>
  <c r="F481" i="88"/>
  <c r="G481" i="88" s="1"/>
  <c r="D481" i="93"/>
  <c r="D481" i="94" s="1"/>
  <c r="F481" i="94" s="1"/>
  <c r="G481" i="94" s="1"/>
  <c r="F479" i="88"/>
  <c r="G479" i="88" s="1"/>
  <c r="D479" i="93"/>
  <c r="D479" i="94" s="1"/>
  <c r="F479" i="94" s="1"/>
  <c r="G479" i="94" s="1"/>
  <c r="F485" i="88"/>
  <c r="G485" i="88" s="1"/>
  <c r="D485" i="93"/>
  <c r="D485" i="94" s="1"/>
  <c r="F485" i="94" s="1"/>
  <c r="G485" i="94" s="1"/>
  <c r="F522" i="88"/>
  <c r="G522" i="88" s="1"/>
  <c r="D522" i="93"/>
  <c r="D522" i="94" s="1"/>
  <c r="F522" i="94" s="1"/>
  <c r="G522" i="94" s="1"/>
  <c r="D519" i="95"/>
  <c r="F542" i="88"/>
  <c r="G542" i="88" s="1"/>
  <c r="D542" i="93"/>
  <c r="D542" i="94" s="1"/>
  <c r="F542" i="94" s="1"/>
  <c r="G542" i="94" s="1"/>
  <c r="F540" i="88"/>
  <c r="G540" i="88" s="1"/>
  <c r="D540" i="93"/>
  <c r="D540" i="94" s="1"/>
  <c r="F540" i="94" s="1"/>
  <c r="G540" i="94" s="1"/>
  <c r="E542" i="95"/>
  <c r="E1273" i="95" s="1"/>
  <c r="E1273" i="93"/>
  <c r="E540" i="95"/>
  <c r="E559" i="88"/>
  <c r="E557" i="93"/>
  <c r="E557" i="94" s="1"/>
  <c r="E559" i="94" s="1"/>
  <c r="F554" i="88"/>
  <c r="G554" i="88" s="1"/>
  <c r="D554" i="93"/>
  <c r="D554" i="94" s="1"/>
  <c r="F554" i="94" s="1"/>
  <c r="G554" i="94" s="1"/>
  <c r="F546" i="88"/>
  <c r="G546" i="88" s="1"/>
  <c r="D546" i="93"/>
  <c r="D546" i="94" s="1"/>
  <c r="F546" i="94" s="1"/>
  <c r="G546" i="94" s="1"/>
  <c r="E748" i="88"/>
  <c r="E756" i="88" s="1"/>
  <c r="E764" i="88" s="1"/>
  <c r="E770" i="88" s="1"/>
  <c r="E775" i="88" s="1"/>
  <c r="E738" i="93"/>
  <c r="E738" i="94" s="1"/>
  <c r="E748" i="94" s="1"/>
  <c r="E756" i="94" s="1"/>
  <c r="E764" i="94" s="1"/>
  <c r="E770" i="94" s="1"/>
  <c r="E775" i="94" s="1"/>
  <c r="F774" i="88"/>
  <c r="G774" i="88" s="1"/>
  <c r="D774" i="93"/>
  <c r="D774" i="94" s="1"/>
  <c r="F774" i="94" s="1"/>
  <c r="G774" i="94" s="1"/>
  <c r="F772" i="88"/>
  <c r="G772" i="88" s="1"/>
  <c r="D772" i="93"/>
  <c r="D772" i="94" s="1"/>
  <c r="F772" i="94" s="1"/>
  <c r="G772" i="94" s="1"/>
  <c r="F769" i="88"/>
  <c r="G769" i="88" s="1"/>
  <c r="D769" i="93"/>
  <c r="D769" i="94" s="1"/>
  <c r="F769" i="94" s="1"/>
  <c r="G769" i="94" s="1"/>
  <c r="F765" i="88"/>
  <c r="G765" i="88" s="1"/>
  <c r="D765" i="93"/>
  <c r="D765" i="94" s="1"/>
  <c r="F765" i="94" s="1"/>
  <c r="G765" i="94" s="1"/>
  <c r="F761" i="88"/>
  <c r="G761" i="88" s="1"/>
  <c r="D761" i="93"/>
  <c r="D761" i="94" s="1"/>
  <c r="F761" i="94" s="1"/>
  <c r="G761" i="94" s="1"/>
  <c r="F758" i="93"/>
  <c r="G758" i="93" s="1"/>
  <c r="D758" i="95"/>
  <c r="F741" i="88"/>
  <c r="G741" i="88" s="1"/>
  <c r="D741" i="93"/>
  <c r="D741" i="94" s="1"/>
  <c r="F741" i="94" s="1"/>
  <c r="G741" i="94" s="1"/>
  <c r="D738" i="95"/>
  <c r="F777" i="88"/>
  <c r="G777" i="88" s="1"/>
  <c r="D777" i="93"/>
  <c r="D777" i="94" s="1"/>
  <c r="F777" i="94" s="1"/>
  <c r="G777" i="94" s="1"/>
  <c r="F834" i="88"/>
  <c r="G834" i="88" s="1"/>
  <c r="D834" i="93"/>
  <c r="D834" i="94" s="1"/>
  <c r="F834" i="94" s="1"/>
  <c r="G834" i="94" s="1"/>
  <c r="F832" i="88"/>
  <c r="G832" i="88" s="1"/>
  <c r="D832" i="93"/>
  <c r="D832" i="94" s="1"/>
  <c r="F832" i="94" s="1"/>
  <c r="G832" i="94" s="1"/>
  <c r="F814" i="88"/>
  <c r="G814" i="88" s="1"/>
  <c r="D814" i="93"/>
  <c r="D814" i="94" s="1"/>
  <c r="F814" i="94" s="1"/>
  <c r="G814" i="94" s="1"/>
  <c r="D811" i="95"/>
  <c r="F847" i="88"/>
  <c r="G847" i="88" s="1"/>
  <c r="D847" i="93"/>
  <c r="D847" i="94" s="1"/>
  <c r="F847" i="94" s="1"/>
  <c r="G847" i="94" s="1"/>
  <c r="F845" i="88"/>
  <c r="G845" i="88" s="1"/>
  <c r="D845" i="93"/>
  <c r="D845" i="94" s="1"/>
  <c r="F845" i="94" s="1"/>
  <c r="G845" i="94" s="1"/>
  <c r="F842" i="88"/>
  <c r="G842" i="88" s="1"/>
  <c r="D842" i="93"/>
  <c r="D842" i="94" s="1"/>
  <c r="F842" i="94" s="1"/>
  <c r="G842" i="94" s="1"/>
  <c r="F838" i="88"/>
  <c r="G838" i="88" s="1"/>
  <c r="D838" i="93"/>
  <c r="D838" i="94" s="1"/>
  <c r="F838" i="94" s="1"/>
  <c r="G838" i="94" s="1"/>
  <c r="D849" i="95"/>
  <c r="F887" i="88"/>
  <c r="G887" i="88" s="1"/>
  <c r="D887" i="93"/>
  <c r="D887" i="94" s="1"/>
  <c r="F887" i="94" s="1"/>
  <c r="G887" i="94" s="1"/>
  <c r="D884" i="95"/>
  <c r="F908" i="88"/>
  <c r="G908" i="88" s="1"/>
  <c r="D908" i="93"/>
  <c r="D908" i="94" s="1"/>
  <c r="F908" i="94" s="1"/>
  <c r="G908" i="94" s="1"/>
  <c r="F905" i="88"/>
  <c r="G905" i="88" s="1"/>
  <c r="D905" i="93"/>
  <c r="D905" i="94" s="1"/>
  <c r="F905" i="94" s="1"/>
  <c r="G905" i="94" s="1"/>
  <c r="F915" i="88"/>
  <c r="G915" i="88" s="1"/>
  <c r="D915" i="93"/>
  <c r="D915" i="94" s="1"/>
  <c r="F915" i="94" s="1"/>
  <c r="G915" i="94" s="1"/>
  <c r="F911" i="88"/>
  <c r="G911" i="88" s="1"/>
  <c r="D911" i="93"/>
  <c r="D911" i="94" s="1"/>
  <c r="F911" i="94" s="1"/>
  <c r="G911" i="94" s="1"/>
  <c r="D922" i="95"/>
  <c r="F919" i="88"/>
  <c r="G919" i="88" s="1"/>
  <c r="D919" i="93"/>
  <c r="D919" i="94" s="1"/>
  <c r="F919" i="94" s="1"/>
  <c r="G919" i="94" s="1"/>
  <c r="F917" i="88"/>
  <c r="G917" i="88" s="1"/>
  <c r="D917" i="93"/>
  <c r="D917" i="94" s="1"/>
  <c r="F917" i="94" s="1"/>
  <c r="G917" i="94" s="1"/>
  <c r="D1030" i="95"/>
  <c r="F1054" i="88"/>
  <c r="G1054" i="88" s="1"/>
  <c r="D1054" i="93"/>
  <c r="D1054" i="94" s="1"/>
  <c r="F1054" i="94" s="1"/>
  <c r="G1054" i="94" s="1"/>
  <c r="F1052" i="88"/>
  <c r="G1052" i="88" s="1"/>
  <c r="D1052" i="93"/>
  <c r="D1052" i="94" s="1"/>
  <c r="F1052" i="94" s="1"/>
  <c r="G1052" i="94" s="1"/>
  <c r="F1050" i="93"/>
  <c r="G1050" i="93" s="1"/>
  <c r="D1050" i="95"/>
  <c r="F1059" i="88"/>
  <c r="G1059" i="88" s="1"/>
  <c r="D1059" i="93"/>
  <c r="D1059" i="94" s="1"/>
  <c r="F1059" i="94" s="1"/>
  <c r="G1059" i="94" s="1"/>
  <c r="F1069" i="88"/>
  <c r="G1069" i="88" s="1"/>
  <c r="D1069" i="93"/>
  <c r="D1069" i="94" s="1"/>
  <c r="F1069" i="94" s="1"/>
  <c r="G1069" i="94" s="1"/>
  <c r="F1066" i="88"/>
  <c r="G1066" i="88" s="1"/>
  <c r="D1066" i="93"/>
  <c r="D1066" i="94" s="1"/>
  <c r="F1066" i="94" s="1"/>
  <c r="G1066" i="94" s="1"/>
  <c r="F1064" i="88"/>
  <c r="G1064" i="88" s="1"/>
  <c r="D1064" i="93"/>
  <c r="D1064" i="94" s="1"/>
  <c r="F1064" i="94" s="1"/>
  <c r="G1064" i="94" s="1"/>
  <c r="E1070" i="88"/>
  <c r="E1068" i="93"/>
  <c r="E1068" i="94" s="1"/>
  <c r="E1070" i="94" s="1"/>
  <c r="F1106" i="88"/>
  <c r="G1106" i="88" s="1"/>
  <c r="D1106" i="93"/>
  <c r="D1106" i="94" s="1"/>
  <c r="F1106" i="94" s="1"/>
  <c r="G1106" i="94" s="1"/>
  <c r="D1103" i="95"/>
  <c r="F1127" i="88"/>
  <c r="G1127" i="88" s="1"/>
  <c r="D1127" i="93"/>
  <c r="D1127" i="94" s="1"/>
  <c r="F1127" i="94" s="1"/>
  <c r="G1127" i="94" s="1"/>
  <c r="F1124" i="88"/>
  <c r="G1124" i="88" s="1"/>
  <c r="D1124" i="93"/>
  <c r="D1124" i="94" s="1"/>
  <c r="F1124" i="94" s="1"/>
  <c r="G1124" i="94" s="1"/>
  <c r="F1138" i="88"/>
  <c r="G1138" i="88" s="1"/>
  <c r="D1138" i="93"/>
  <c r="D1138" i="94" s="1"/>
  <c r="F1138" i="94" s="1"/>
  <c r="G1138" i="94" s="1"/>
  <c r="F1136" i="88"/>
  <c r="G1136" i="88" s="1"/>
  <c r="D1136" i="93"/>
  <c r="D1136" i="94" s="1"/>
  <c r="F1136" i="94" s="1"/>
  <c r="G1136" i="94" s="1"/>
  <c r="F1132" i="88"/>
  <c r="G1132" i="88" s="1"/>
  <c r="D1132" i="93"/>
  <c r="D1132" i="94" s="1"/>
  <c r="F1132" i="94" s="1"/>
  <c r="G1132" i="94" s="1"/>
  <c r="F1178" i="88"/>
  <c r="G1178" i="88" s="1"/>
  <c r="D1178" i="93"/>
  <c r="D1178" i="94" s="1"/>
  <c r="F1178" i="94" s="1"/>
  <c r="G1178" i="94" s="1"/>
  <c r="E1187" i="88"/>
  <c r="E1195" i="88" s="1"/>
  <c r="E1203" i="88" s="1"/>
  <c r="E1209" i="88" s="1"/>
  <c r="E1214" i="88" s="1"/>
  <c r="E1177" i="93"/>
  <c r="E1177" i="94" s="1"/>
  <c r="E1187" i="94" s="1"/>
  <c r="E1195" i="94" s="1"/>
  <c r="E1203" i="94" s="1"/>
  <c r="E1209" i="94" s="1"/>
  <c r="E1214" i="94" s="1"/>
  <c r="F1199" i="88"/>
  <c r="G1199" i="88" s="1"/>
  <c r="D1199" i="93"/>
  <c r="D1199" i="94" s="1"/>
  <c r="F1199" i="94" s="1"/>
  <c r="G1199" i="94" s="1"/>
  <c r="F1197" i="93"/>
  <c r="G1197" i="93" s="1"/>
  <c r="D1197" i="95"/>
  <c r="F1213" i="88"/>
  <c r="G1213" i="88" s="1"/>
  <c r="D1213" i="93"/>
  <c r="D1213" i="94" s="1"/>
  <c r="F1213" i="94" s="1"/>
  <c r="G1213" i="94" s="1"/>
  <c r="F1211" i="88"/>
  <c r="G1211" i="88" s="1"/>
  <c r="D1211" i="93"/>
  <c r="D1211" i="94" s="1"/>
  <c r="F1211" i="94" s="1"/>
  <c r="G1211" i="94" s="1"/>
  <c r="F1208" i="88"/>
  <c r="G1208" i="88" s="1"/>
  <c r="D1208" i="93"/>
  <c r="D1208" i="94" s="1"/>
  <c r="F1208" i="94" s="1"/>
  <c r="G1208" i="94" s="1"/>
  <c r="F1204" i="88"/>
  <c r="G1204" i="88" s="1"/>
  <c r="D1204" i="93"/>
  <c r="D1204" i="94" s="1"/>
  <c r="F1204" i="94" s="1"/>
  <c r="G1204" i="94" s="1"/>
  <c r="F156" i="88"/>
  <c r="G156" i="88" s="1"/>
  <c r="D156" i="93"/>
  <c r="D156" i="94" s="1"/>
  <c r="F156" i="94" s="1"/>
  <c r="G156" i="94" s="1"/>
  <c r="F154" i="88"/>
  <c r="G154" i="88" s="1"/>
  <c r="D154" i="93"/>
  <c r="D154" i="94" s="1"/>
  <c r="F154" i="94" s="1"/>
  <c r="G154" i="94" s="1"/>
  <c r="E163" i="88"/>
  <c r="E171" i="88" s="1"/>
  <c r="E179" i="88" s="1"/>
  <c r="E185" i="88" s="1"/>
  <c r="E190" i="88" s="1"/>
  <c r="E153" i="93"/>
  <c r="E153" i="94" s="1"/>
  <c r="E163" i="94" s="1"/>
  <c r="E171" i="94" s="1"/>
  <c r="E179" i="94" s="1"/>
  <c r="E185" i="94" s="1"/>
  <c r="E190" i="94" s="1"/>
  <c r="F176" i="88"/>
  <c r="G176" i="88" s="1"/>
  <c r="D176" i="93"/>
  <c r="D176" i="94" s="1"/>
  <c r="F176" i="94" s="1"/>
  <c r="G176" i="94" s="1"/>
  <c r="F174" i="88"/>
  <c r="G174" i="88" s="1"/>
  <c r="D174" i="93"/>
  <c r="D174" i="94" s="1"/>
  <c r="F174" i="94" s="1"/>
  <c r="G174" i="94" s="1"/>
  <c r="F188" i="88"/>
  <c r="G188" i="88" s="1"/>
  <c r="D188" i="93"/>
  <c r="D188" i="94" s="1"/>
  <c r="F188" i="94" s="1"/>
  <c r="G188" i="94" s="1"/>
  <c r="F186" i="88"/>
  <c r="G186" i="88" s="1"/>
  <c r="D186" i="93"/>
  <c r="D186" i="94" s="1"/>
  <c r="F186" i="94" s="1"/>
  <c r="G186" i="94" s="1"/>
  <c r="F182" i="88"/>
  <c r="G182" i="88" s="1"/>
  <c r="D182" i="93"/>
  <c r="D182" i="94" s="1"/>
  <c r="F182" i="94" s="1"/>
  <c r="G182" i="94" s="1"/>
  <c r="E193" i="88"/>
  <c r="E191" i="93"/>
  <c r="E191" i="94" s="1"/>
  <c r="E193" i="94" s="1"/>
  <c r="D191" i="95"/>
  <c r="E473" i="95"/>
  <c r="E1277" i="95" s="1"/>
  <c r="E1277" i="93"/>
  <c r="E821" i="88"/>
  <c r="E829" i="88" s="1"/>
  <c r="E837" i="88" s="1"/>
  <c r="E843" i="88" s="1"/>
  <c r="E848" i="88" s="1"/>
  <c r="E811" i="93"/>
  <c r="E811" i="94" s="1"/>
  <c r="E821" i="94" s="1"/>
  <c r="E829" i="94" s="1"/>
  <c r="E837" i="94" s="1"/>
  <c r="E843" i="94" s="1"/>
  <c r="E848" i="94" s="1"/>
  <c r="F906" i="88"/>
  <c r="G906" i="88" s="1"/>
  <c r="D906" i="93"/>
  <c r="D906" i="94" s="1"/>
  <c r="F906" i="94" s="1"/>
  <c r="G906" i="94" s="1"/>
  <c r="F974" i="88"/>
  <c r="G974" i="88" s="1"/>
  <c r="D974" i="93"/>
  <c r="D974" i="94" s="1"/>
  <c r="F974" i="94" s="1"/>
  <c r="G974" i="94" s="1"/>
  <c r="F1111" i="88"/>
  <c r="G1111" i="88" s="1"/>
  <c r="D1111" i="93"/>
  <c r="D1111" i="94" s="1"/>
  <c r="F1111" i="94" s="1"/>
  <c r="G1111" i="94" s="1"/>
  <c r="F1139" i="88"/>
  <c r="G1139" i="88" s="1"/>
  <c r="D1139" i="93"/>
  <c r="D1139" i="94" s="1"/>
  <c r="F1139" i="94" s="1"/>
  <c r="G1139" i="94" s="1"/>
  <c r="F1216" i="88"/>
  <c r="G1216" i="88" s="1"/>
  <c r="D1216" i="93"/>
  <c r="D1216" i="94" s="1"/>
  <c r="F1216" i="94" s="1"/>
  <c r="G1216" i="94" s="1"/>
  <c r="E1217" i="88"/>
  <c r="E1215" i="93"/>
  <c r="E1215" i="94" s="1"/>
  <c r="E1217" i="94" s="1"/>
  <c r="F310" i="102"/>
  <c r="G310" i="102" s="1"/>
  <c r="D318" i="102"/>
  <c r="D325" i="102"/>
  <c r="F325" i="102" s="1"/>
  <c r="G325" i="102" s="1"/>
  <c r="F319" i="102"/>
  <c r="G319" i="102" s="1"/>
  <c r="F1112" i="93"/>
  <c r="G1112" i="93" s="1"/>
  <c r="D1112" i="95"/>
  <c r="E831" i="95"/>
  <c r="E830" i="93"/>
  <c r="E836" i="93" s="1"/>
  <c r="E612" i="95"/>
  <c r="E611" i="93"/>
  <c r="E617" i="93" s="1"/>
  <c r="E320" i="95"/>
  <c r="E319" i="93"/>
  <c r="E325" i="93" s="1"/>
  <c r="E173" i="95"/>
  <c r="E172" i="93"/>
  <c r="E178" i="93" s="1"/>
  <c r="E42" i="95"/>
  <c r="E42" i="94"/>
  <c r="F42" i="94" s="1"/>
  <c r="G42" i="94" s="1"/>
  <c r="E44" i="93"/>
  <c r="F42" i="93"/>
  <c r="G42" i="93" s="1"/>
  <c r="E4" i="95"/>
  <c r="F4" i="95" s="1"/>
  <c r="G4" i="95" s="1"/>
  <c r="E4" i="94"/>
  <c r="F4" i="94" s="1"/>
  <c r="G4" i="94" s="1"/>
  <c r="E14" i="93"/>
  <c r="E22" i="93" s="1"/>
  <c r="F4" i="93"/>
  <c r="G4" i="93" s="1"/>
  <c r="E1143" i="88"/>
  <c r="E1141" i="93"/>
  <c r="E1141" i="94" s="1"/>
  <c r="E1143" i="94" s="1"/>
  <c r="F1046" i="88"/>
  <c r="G1046" i="88" s="1"/>
  <c r="D1046" i="93"/>
  <c r="D1046" i="94" s="1"/>
  <c r="F1046" i="94" s="1"/>
  <c r="G1046" i="94" s="1"/>
  <c r="F1043" i="88"/>
  <c r="G1043" i="88" s="1"/>
  <c r="D1043" i="93"/>
  <c r="D1043" i="94" s="1"/>
  <c r="F1043" i="94" s="1"/>
  <c r="G1043" i="94" s="1"/>
  <c r="F1036" i="88"/>
  <c r="G1036" i="88" s="1"/>
  <c r="D1036" i="93"/>
  <c r="D1036" i="94" s="1"/>
  <c r="F1036" i="94" s="1"/>
  <c r="G1036" i="94" s="1"/>
  <c r="F1033" i="88"/>
  <c r="G1033" i="88" s="1"/>
  <c r="D1033" i="93"/>
  <c r="D1033" i="94" s="1"/>
  <c r="F1033" i="94" s="1"/>
  <c r="G1033" i="94" s="1"/>
  <c r="F1031" i="88"/>
  <c r="G1031" i="88" s="1"/>
  <c r="D1031" i="93"/>
  <c r="D1031" i="94" s="1"/>
  <c r="F1031" i="94" s="1"/>
  <c r="G1031" i="94" s="1"/>
  <c r="F901" i="88"/>
  <c r="G901" i="88" s="1"/>
  <c r="D901" i="93"/>
  <c r="D901" i="94" s="1"/>
  <c r="F901" i="94" s="1"/>
  <c r="G901" i="94" s="1"/>
  <c r="F899" i="88"/>
  <c r="G899" i="88" s="1"/>
  <c r="D899" i="93"/>
  <c r="D899" i="94" s="1"/>
  <c r="F899" i="94" s="1"/>
  <c r="G899" i="94" s="1"/>
  <c r="F892" i="88"/>
  <c r="G892" i="88" s="1"/>
  <c r="D892" i="93"/>
  <c r="D892" i="94" s="1"/>
  <c r="F892" i="94" s="1"/>
  <c r="G892" i="94" s="1"/>
  <c r="F890" i="88"/>
  <c r="G890" i="88" s="1"/>
  <c r="D890" i="93"/>
  <c r="D890" i="94" s="1"/>
  <c r="F890" i="94" s="1"/>
  <c r="G890" i="94" s="1"/>
  <c r="F886" i="88"/>
  <c r="G886" i="88" s="1"/>
  <c r="D886" i="93"/>
  <c r="D886" i="94" s="1"/>
  <c r="F886" i="94" s="1"/>
  <c r="G886" i="94" s="1"/>
  <c r="F827" i="88"/>
  <c r="G827" i="88" s="1"/>
  <c r="D827" i="93"/>
  <c r="D827" i="94" s="1"/>
  <c r="F827" i="94" s="1"/>
  <c r="G827" i="94" s="1"/>
  <c r="F824" i="88"/>
  <c r="G824" i="88" s="1"/>
  <c r="D824" i="93"/>
  <c r="D824" i="94" s="1"/>
  <c r="F824" i="94" s="1"/>
  <c r="G824" i="94" s="1"/>
  <c r="F818" i="88"/>
  <c r="G818" i="88" s="1"/>
  <c r="D818" i="93"/>
  <c r="D818" i="94" s="1"/>
  <c r="F818" i="94" s="1"/>
  <c r="G818" i="94" s="1"/>
  <c r="F816" i="88"/>
  <c r="G816" i="88" s="1"/>
  <c r="D816" i="93"/>
  <c r="D816" i="94" s="1"/>
  <c r="F816" i="94" s="1"/>
  <c r="G816" i="94" s="1"/>
  <c r="F755" i="88"/>
  <c r="G755" i="88" s="1"/>
  <c r="D755" i="93"/>
  <c r="D755" i="94" s="1"/>
  <c r="F755" i="94" s="1"/>
  <c r="G755" i="94" s="1"/>
  <c r="F753" i="88"/>
  <c r="G753" i="88" s="1"/>
  <c r="D753" i="93"/>
  <c r="D753" i="94" s="1"/>
  <c r="F753" i="94" s="1"/>
  <c r="G753" i="94" s="1"/>
  <c r="F745" i="88"/>
  <c r="G745" i="88" s="1"/>
  <c r="D745" i="93"/>
  <c r="D745" i="94" s="1"/>
  <c r="F745" i="94" s="1"/>
  <c r="G745" i="94" s="1"/>
  <c r="F743" i="88"/>
  <c r="G743" i="88" s="1"/>
  <c r="D743" i="93"/>
  <c r="D743" i="94" s="1"/>
  <c r="F743" i="94" s="1"/>
  <c r="G743" i="94" s="1"/>
  <c r="F704" i="93"/>
  <c r="G704" i="93" s="1"/>
  <c r="D704" i="95"/>
  <c r="F687" i="88"/>
  <c r="G687" i="88" s="1"/>
  <c r="D687" i="93"/>
  <c r="D687" i="94" s="1"/>
  <c r="F687" i="94" s="1"/>
  <c r="G687" i="94" s="1"/>
  <c r="F682" i="88"/>
  <c r="G682" i="88" s="1"/>
  <c r="D682" i="93"/>
  <c r="D682" i="94" s="1"/>
  <c r="F682" i="94" s="1"/>
  <c r="G682" i="94" s="1"/>
  <c r="F680" i="88"/>
  <c r="G680" i="88" s="1"/>
  <c r="D680" i="93"/>
  <c r="D680" i="94" s="1"/>
  <c r="F680" i="94" s="1"/>
  <c r="G680" i="94" s="1"/>
  <c r="F673" i="88"/>
  <c r="G673" i="88" s="1"/>
  <c r="D673" i="93"/>
  <c r="D673" i="94" s="1"/>
  <c r="F673" i="94" s="1"/>
  <c r="G673" i="94" s="1"/>
  <c r="F671" i="88"/>
  <c r="G671" i="88" s="1"/>
  <c r="D671" i="93"/>
  <c r="D671" i="94" s="1"/>
  <c r="F671" i="94" s="1"/>
  <c r="G671" i="94" s="1"/>
  <c r="F667" i="88"/>
  <c r="G667" i="88" s="1"/>
  <c r="D667" i="93"/>
  <c r="D667" i="94" s="1"/>
  <c r="F667" i="94" s="1"/>
  <c r="G667" i="94" s="1"/>
  <c r="D665" i="95"/>
  <c r="D632" i="88"/>
  <c r="D630" i="93"/>
  <c r="D630" i="94" s="1"/>
  <c r="F626" i="88"/>
  <c r="G626" i="88" s="1"/>
  <c r="D626" i="93"/>
  <c r="D626" i="94" s="1"/>
  <c r="F626" i="94" s="1"/>
  <c r="G626" i="94" s="1"/>
  <c r="F614" i="88"/>
  <c r="G614" i="88" s="1"/>
  <c r="D614" i="93"/>
  <c r="D614" i="94" s="1"/>
  <c r="F614" i="94" s="1"/>
  <c r="G614" i="94" s="1"/>
  <c r="F608" i="88"/>
  <c r="G608" i="88" s="1"/>
  <c r="D608" i="93"/>
  <c r="D608" i="94" s="1"/>
  <c r="F608" i="94" s="1"/>
  <c r="G608" i="94" s="1"/>
  <c r="F605" i="88"/>
  <c r="G605" i="88" s="1"/>
  <c r="D605" i="93"/>
  <c r="D605" i="94" s="1"/>
  <c r="F605" i="94" s="1"/>
  <c r="G605" i="94" s="1"/>
  <c r="F599" i="88"/>
  <c r="G599" i="88" s="1"/>
  <c r="D599" i="93"/>
  <c r="D599" i="94" s="1"/>
  <c r="F599" i="94" s="1"/>
  <c r="G599" i="94" s="1"/>
  <c r="F597" i="88"/>
  <c r="G597" i="88" s="1"/>
  <c r="D597" i="93"/>
  <c r="D597" i="94" s="1"/>
  <c r="F597" i="94" s="1"/>
  <c r="G597" i="94" s="1"/>
  <c r="F558" i="88"/>
  <c r="G558" i="88" s="1"/>
  <c r="D558" i="93"/>
  <c r="D558" i="94" s="1"/>
  <c r="F558" i="94" s="1"/>
  <c r="G558" i="94" s="1"/>
  <c r="F553" i="93"/>
  <c r="G553" i="93" s="1"/>
  <c r="D553" i="95"/>
  <c r="F548" i="88"/>
  <c r="G548" i="88" s="1"/>
  <c r="D548" i="93"/>
  <c r="D548" i="94" s="1"/>
  <c r="F548" i="94" s="1"/>
  <c r="G548" i="94" s="1"/>
  <c r="F535" i="88"/>
  <c r="G535" i="88" s="1"/>
  <c r="D535" i="93"/>
  <c r="D535" i="94" s="1"/>
  <c r="F535" i="94" s="1"/>
  <c r="G535" i="94" s="1"/>
  <c r="F532" i="88"/>
  <c r="G532" i="88" s="1"/>
  <c r="D532" i="93"/>
  <c r="D532" i="94" s="1"/>
  <c r="F532" i="94" s="1"/>
  <c r="G532" i="94" s="1"/>
  <c r="F526" i="88"/>
  <c r="G526" i="88" s="1"/>
  <c r="D526" i="93"/>
  <c r="D526" i="94" s="1"/>
  <c r="F526" i="94" s="1"/>
  <c r="G526" i="94" s="1"/>
  <c r="F524" i="88"/>
  <c r="G524" i="88" s="1"/>
  <c r="D524" i="93"/>
  <c r="D524" i="94" s="1"/>
  <c r="F524" i="94" s="1"/>
  <c r="G524" i="94" s="1"/>
  <c r="F468" i="88"/>
  <c r="G468" i="88" s="1"/>
  <c r="D468" i="93"/>
  <c r="D468" i="94" s="1"/>
  <c r="F468" i="94" s="1"/>
  <c r="G468" i="94" s="1"/>
  <c r="F462" i="88"/>
  <c r="G462" i="88" s="1"/>
  <c r="D462" i="93"/>
  <c r="D462" i="94" s="1"/>
  <c r="F462" i="94" s="1"/>
  <c r="G462" i="94" s="1"/>
  <c r="F459" i="88"/>
  <c r="G459" i="88" s="1"/>
  <c r="D459" i="93"/>
  <c r="D459" i="94" s="1"/>
  <c r="F459" i="94" s="1"/>
  <c r="G459" i="94" s="1"/>
  <c r="F453" i="88"/>
  <c r="G453" i="88" s="1"/>
  <c r="D453" i="93"/>
  <c r="D453" i="94" s="1"/>
  <c r="F453" i="94" s="1"/>
  <c r="G453" i="94" s="1"/>
  <c r="F451" i="88"/>
  <c r="G451" i="88" s="1"/>
  <c r="D451" i="93"/>
  <c r="D451" i="94" s="1"/>
  <c r="F451" i="94" s="1"/>
  <c r="G451" i="94" s="1"/>
  <c r="F395" i="88"/>
  <c r="G395" i="88" s="1"/>
  <c r="D395" i="93"/>
  <c r="D395" i="94" s="1"/>
  <c r="F395" i="94" s="1"/>
  <c r="G395" i="94" s="1"/>
  <c r="F389" i="88"/>
  <c r="G389" i="88" s="1"/>
  <c r="D389" i="93"/>
  <c r="D389" i="94" s="1"/>
  <c r="F389" i="94" s="1"/>
  <c r="G389" i="94" s="1"/>
  <c r="F386" i="88"/>
  <c r="G386" i="88" s="1"/>
  <c r="D386" i="93"/>
  <c r="D386" i="94" s="1"/>
  <c r="F386" i="94" s="1"/>
  <c r="G386" i="94" s="1"/>
  <c r="F380" i="88"/>
  <c r="G380" i="88" s="1"/>
  <c r="D380" i="93"/>
  <c r="D380" i="94" s="1"/>
  <c r="F380" i="94" s="1"/>
  <c r="G380" i="94" s="1"/>
  <c r="F378" i="88"/>
  <c r="G378" i="88" s="1"/>
  <c r="D378" i="93"/>
  <c r="D378" i="94" s="1"/>
  <c r="F378" i="94" s="1"/>
  <c r="G378" i="94" s="1"/>
  <c r="F339" i="88"/>
  <c r="G339" i="88" s="1"/>
  <c r="D339" i="93"/>
  <c r="D339" i="94" s="1"/>
  <c r="F339" i="94" s="1"/>
  <c r="G339" i="94" s="1"/>
  <c r="F336" i="88"/>
  <c r="G336" i="88" s="1"/>
  <c r="D336" i="93"/>
  <c r="D336" i="94" s="1"/>
  <c r="F336" i="94" s="1"/>
  <c r="G336" i="94" s="1"/>
  <c r="F316" i="88"/>
  <c r="G316" i="88" s="1"/>
  <c r="D316" i="93"/>
  <c r="D316" i="94" s="1"/>
  <c r="F316" i="94" s="1"/>
  <c r="G316" i="94" s="1"/>
  <c r="F313" i="88"/>
  <c r="G313" i="88" s="1"/>
  <c r="D313" i="93"/>
  <c r="D313" i="94" s="1"/>
  <c r="F313" i="94" s="1"/>
  <c r="G313" i="94" s="1"/>
  <c r="F306" i="88"/>
  <c r="G306" i="88" s="1"/>
  <c r="D306" i="93"/>
  <c r="D306" i="94" s="1"/>
  <c r="F306" i="94" s="1"/>
  <c r="G306" i="94" s="1"/>
  <c r="F266" i="88"/>
  <c r="G266" i="88" s="1"/>
  <c r="D266" i="93"/>
  <c r="D266" i="94" s="1"/>
  <c r="F266" i="94" s="1"/>
  <c r="G266" i="94" s="1"/>
  <c r="F263" i="93"/>
  <c r="G263" i="93" s="1"/>
  <c r="D263" i="95"/>
  <c r="F247" i="88"/>
  <c r="G247" i="88" s="1"/>
  <c r="D247" i="93"/>
  <c r="D247" i="94" s="1"/>
  <c r="F243" i="88"/>
  <c r="G243" i="88" s="1"/>
  <c r="D243" i="93"/>
  <c r="D243" i="94" s="1"/>
  <c r="F243" i="94" s="1"/>
  <c r="G243" i="94" s="1"/>
  <c r="F240" i="88"/>
  <c r="G240" i="88" s="1"/>
  <c r="D240" i="93"/>
  <c r="D240" i="94" s="1"/>
  <c r="F240" i="94" s="1"/>
  <c r="G240" i="94" s="1"/>
  <c r="F234" i="88"/>
  <c r="G234" i="88" s="1"/>
  <c r="D234" i="93"/>
  <c r="D234" i="94" s="1"/>
  <c r="F234" i="94" s="1"/>
  <c r="G234" i="94" s="1"/>
  <c r="F232" i="88"/>
  <c r="G232" i="88" s="1"/>
  <c r="D232" i="93"/>
  <c r="D232" i="94" s="1"/>
  <c r="F232" i="94" s="1"/>
  <c r="G232" i="94" s="1"/>
  <c r="F228" i="88"/>
  <c r="G228" i="88" s="1"/>
  <c r="D228" i="93"/>
  <c r="D228" i="94" s="1"/>
  <c r="F228" i="94" s="1"/>
  <c r="G228" i="94" s="1"/>
  <c r="F170" i="88"/>
  <c r="G170" i="88" s="1"/>
  <c r="D170" i="93"/>
  <c r="D170" i="94" s="1"/>
  <c r="F170" i="94" s="1"/>
  <c r="G170" i="94" s="1"/>
  <c r="F168" i="88"/>
  <c r="G168" i="88" s="1"/>
  <c r="D168" i="93"/>
  <c r="D168" i="94" s="1"/>
  <c r="F168" i="94" s="1"/>
  <c r="G168" i="94" s="1"/>
  <c r="F161" i="88"/>
  <c r="G161" i="88" s="1"/>
  <c r="D161" i="93"/>
  <c r="D161" i="94" s="1"/>
  <c r="F161" i="94" s="1"/>
  <c r="G161" i="94" s="1"/>
  <c r="F159" i="88"/>
  <c r="G159" i="88" s="1"/>
  <c r="D159" i="93"/>
  <c r="D159" i="94" s="1"/>
  <c r="F159" i="94" s="1"/>
  <c r="G159" i="94" s="1"/>
  <c r="F102" i="93"/>
  <c r="G102" i="93" s="1"/>
  <c r="D102" i="95"/>
  <c r="D1265" i="88"/>
  <c r="D94" i="93"/>
  <c r="D94" i="94" s="1"/>
  <c r="F85" i="88"/>
  <c r="G85" i="88" s="1"/>
  <c r="D85" i="93"/>
  <c r="D85" i="94" s="1"/>
  <c r="F85" i="94" s="1"/>
  <c r="G85" i="94" s="1"/>
  <c r="D1256" i="88"/>
  <c r="F1256" i="88" s="1"/>
  <c r="G1256" i="88" s="1"/>
  <c r="F82" i="88"/>
  <c r="G82" i="88" s="1"/>
  <c r="D82" i="93"/>
  <c r="D82" i="94" s="1"/>
  <c r="F82" i="94" s="1"/>
  <c r="G82" i="94" s="1"/>
  <c r="F1033" i="99"/>
  <c r="E1050" i="95"/>
  <c r="E1049" i="93"/>
  <c r="E1055" i="93" s="1"/>
  <c r="F820" i="93"/>
  <c r="G820" i="93" s="1"/>
  <c r="D820" i="95"/>
  <c r="F674" i="93"/>
  <c r="G674" i="93" s="1"/>
  <c r="D674" i="95"/>
  <c r="F455" i="93"/>
  <c r="G455" i="93" s="1"/>
  <c r="D455" i="95"/>
  <c r="F406" i="93"/>
  <c r="G406" i="93" s="1"/>
  <c r="D406" i="95"/>
  <c r="F309" i="93"/>
  <c r="G309" i="93" s="1"/>
  <c r="D309" i="95"/>
  <c r="F177" i="93"/>
  <c r="G177" i="93" s="1"/>
  <c r="D177" i="95"/>
  <c r="F88" i="93"/>
  <c r="G88" i="93" s="1"/>
  <c r="D88" i="95"/>
  <c r="D1259" i="93"/>
  <c r="F1259" i="93" s="1"/>
  <c r="G1259" i="93" s="1"/>
  <c r="D35" i="94"/>
  <c r="D35" i="95"/>
  <c r="F35" i="93"/>
  <c r="G35" i="93" s="1"/>
  <c r="F373" i="93"/>
  <c r="G373" i="93" s="1"/>
  <c r="E1288" i="92"/>
  <c r="E1290" i="92" s="1"/>
  <c r="F1307" i="94"/>
  <c r="G1307" i="94" s="1"/>
  <c r="E383" i="93"/>
  <c r="E391" i="93" s="1"/>
  <c r="E399" i="93" s="1"/>
  <c r="E405" i="93" s="1"/>
  <c r="E410" i="93" s="1"/>
  <c r="E373" i="95"/>
  <c r="F374" i="93"/>
  <c r="G374" i="93" s="1"/>
  <c r="D374" i="95"/>
  <c r="F397" i="93"/>
  <c r="G397" i="93" s="1"/>
  <c r="D397" i="95"/>
  <c r="F394" i="93"/>
  <c r="G394" i="93" s="1"/>
  <c r="D394" i="95"/>
  <c r="F404" i="93"/>
  <c r="G404" i="93" s="1"/>
  <c r="D404" i="95"/>
  <c r="F400" i="93"/>
  <c r="G400" i="93" s="1"/>
  <c r="D400" i="95"/>
  <c r="D413" i="93"/>
  <c r="D411" i="95"/>
  <c r="E413" i="93"/>
  <c r="E411" i="95"/>
  <c r="F593" i="88"/>
  <c r="G593" i="88" s="1"/>
  <c r="D593" i="93"/>
  <c r="D593" i="94" s="1"/>
  <c r="F593" i="94" s="1"/>
  <c r="G593" i="94" s="1"/>
  <c r="E602" i="88"/>
  <c r="E610" i="88" s="1"/>
  <c r="E618" i="88" s="1"/>
  <c r="E624" i="88" s="1"/>
  <c r="E629" i="88" s="1"/>
  <c r="E592" i="93"/>
  <c r="E592" i="94" s="1"/>
  <c r="E602" i="94" s="1"/>
  <c r="E610" i="94" s="1"/>
  <c r="E618" i="94" s="1"/>
  <c r="E624" i="94" s="1"/>
  <c r="E629" i="94" s="1"/>
  <c r="F615" i="88"/>
  <c r="G615" i="88" s="1"/>
  <c r="D615" i="93"/>
  <c r="D615" i="94" s="1"/>
  <c r="F615" i="94" s="1"/>
  <c r="G615" i="94" s="1"/>
  <c r="F612" i="93"/>
  <c r="G612" i="93" s="1"/>
  <c r="D612" i="95"/>
  <c r="F623" i="88"/>
  <c r="G623" i="88" s="1"/>
  <c r="D623" i="93"/>
  <c r="D623" i="94" s="1"/>
  <c r="F623" i="94" s="1"/>
  <c r="G623" i="94" s="1"/>
  <c r="F619" i="88"/>
  <c r="G619" i="88" s="1"/>
  <c r="D619" i="93"/>
  <c r="D619" i="94" s="1"/>
  <c r="F619" i="94" s="1"/>
  <c r="G619" i="94" s="1"/>
  <c r="F627" i="88"/>
  <c r="G627" i="88" s="1"/>
  <c r="D627" i="93"/>
  <c r="D627" i="94" s="1"/>
  <c r="F627" i="94" s="1"/>
  <c r="G627" i="94" s="1"/>
  <c r="F668" i="88"/>
  <c r="G668" i="88" s="1"/>
  <c r="D668" i="93"/>
  <c r="D668" i="94" s="1"/>
  <c r="F668" i="94" s="1"/>
  <c r="G668" i="94" s="1"/>
  <c r="F694" i="88"/>
  <c r="G694" i="88" s="1"/>
  <c r="D694" i="93"/>
  <c r="D694" i="94" s="1"/>
  <c r="F694" i="94" s="1"/>
  <c r="G694" i="94" s="1"/>
  <c r="F689" i="88"/>
  <c r="G689" i="88" s="1"/>
  <c r="D689" i="93"/>
  <c r="D689" i="94" s="1"/>
  <c r="F689" i="94" s="1"/>
  <c r="G689" i="94" s="1"/>
  <c r="F699" i="93"/>
  <c r="G699" i="93" s="1"/>
  <c r="D699" i="95"/>
  <c r="E705" i="88"/>
  <c r="E703" i="93"/>
  <c r="E703" i="94" s="1"/>
  <c r="E705" i="94" s="1"/>
  <c r="E967" i="88"/>
  <c r="E975" i="88" s="1"/>
  <c r="E983" i="88" s="1"/>
  <c r="E989" i="88" s="1"/>
  <c r="E994" i="88" s="1"/>
  <c r="E957" i="93"/>
  <c r="E957" i="94" s="1"/>
  <c r="E967" i="94" s="1"/>
  <c r="E975" i="94" s="1"/>
  <c r="E983" i="94" s="1"/>
  <c r="E989" i="94" s="1"/>
  <c r="E994" i="94" s="1"/>
  <c r="F960" i="88"/>
  <c r="G960" i="88" s="1"/>
  <c r="D960" i="93"/>
  <c r="D960" i="94" s="1"/>
  <c r="F960" i="94" s="1"/>
  <c r="G960" i="94" s="1"/>
  <c r="F981" i="88"/>
  <c r="G981" i="88" s="1"/>
  <c r="D981" i="93"/>
  <c r="D981" i="94" s="1"/>
  <c r="F981" i="94" s="1"/>
  <c r="G981" i="94" s="1"/>
  <c r="F979" i="93"/>
  <c r="G979" i="93" s="1"/>
  <c r="D979" i="95"/>
  <c r="F977" i="93"/>
  <c r="G977" i="93" s="1"/>
  <c r="D977" i="95"/>
  <c r="F992" i="88"/>
  <c r="G992" i="88" s="1"/>
  <c r="D992" i="93"/>
  <c r="D992" i="94" s="1"/>
  <c r="F992" i="94" s="1"/>
  <c r="G992" i="94" s="1"/>
  <c r="F996" i="88"/>
  <c r="G996" i="88" s="1"/>
  <c r="D996" i="93"/>
  <c r="F87" i="88"/>
  <c r="G87" i="88" s="1"/>
  <c r="D87" i="93"/>
  <c r="D87" i="94" s="1"/>
  <c r="F87" i="94" s="1"/>
  <c r="G87" i="94" s="1"/>
  <c r="D79" i="95"/>
  <c r="D1250" i="93"/>
  <c r="F100" i="88"/>
  <c r="G100" i="88" s="1"/>
  <c r="D100" i="93"/>
  <c r="D100" i="94" s="1"/>
  <c r="F100" i="94" s="1"/>
  <c r="G100" i="94" s="1"/>
  <c r="F110" i="88"/>
  <c r="G110" i="88" s="1"/>
  <c r="D110" i="93"/>
  <c r="D110" i="94" s="1"/>
  <c r="F110" i="94" s="1"/>
  <c r="G110" i="94" s="1"/>
  <c r="F106" i="88"/>
  <c r="G106" i="88" s="1"/>
  <c r="D106" i="93"/>
  <c r="D106" i="94" s="1"/>
  <c r="F106" i="94" s="1"/>
  <c r="G106" i="94" s="1"/>
  <c r="F113" i="88"/>
  <c r="G113" i="88" s="1"/>
  <c r="D113" i="93"/>
  <c r="D113" i="94" s="1"/>
  <c r="F113" i="94" s="1"/>
  <c r="G113" i="94" s="1"/>
  <c r="E119" i="88"/>
  <c r="E117" i="93"/>
  <c r="E117" i="94" s="1"/>
  <c r="E119" i="94" s="1"/>
  <c r="D117" i="95"/>
  <c r="F250" i="88"/>
  <c r="G250" i="88" s="1"/>
  <c r="D250" i="93"/>
  <c r="D250" i="94" s="1"/>
  <c r="F250" i="94" s="1"/>
  <c r="G250" i="94" s="1"/>
  <c r="F256" i="88"/>
  <c r="G256" i="88" s="1"/>
  <c r="D256" i="93"/>
  <c r="D256" i="94" s="1"/>
  <c r="F256" i="94" s="1"/>
  <c r="G256" i="94" s="1"/>
  <c r="F262" i="88"/>
  <c r="G262" i="88" s="1"/>
  <c r="D262" i="93"/>
  <c r="D262" i="94" s="1"/>
  <c r="F262" i="94" s="1"/>
  <c r="G262" i="94" s="1"/>
  <c r="F260" i="88"/>
  <c r="G260" i="88" s="1"/>
  <c r="D260" i="93"/>
  <c r="D260" i="94" s="1"/>
  <c r="F260" i="94" s="1"/>
  <c r="G260" i="94" s="1"/>
  <c r="F303" i="88"/>
  <c r="G303" i="88" s="1"/>
  <c r="D303" i="93"/>
  <c r="D303" i="94" s="1"/>
  <c r="F303" i="94" s="1"/>
  <c r="G303" i="94" s="1"/>
  <c r="F301" i="88"/>
  <c r="G301" i="88" s="1"/>
  <c r="D301" i="93"/>
  <c r="D301" i="94" s="1"/>
  <c r="F301" i="94" s="1"/>
  <c r="G301" i="94" s="1"/>
  <c r="F308" i="88"/>
  <c r="G308" i="88" s="1"/>
  <c r="D308" i="93"/>
  <c r="D308" i="94" s="1"/>
  <c r="F308" i="94" s="1"/>
  <c r="G308" i="94" s="1"/>
  <c r="F323" i="88"/>
  <c r="G323" i="88" s="1"/>
  <c r="D323" i="93"/>
  <c r="D323" i="94" s="1"/>
  <c r="F323" i="94" s="1"/>
  <c r="G323" i="94" s="1"/>
  <c r="F321" i="88"/>
  <c r="G321" i="88" s="1"/>
  <c r="D321" i="93"/>
  <c r="F329" i="88"/>
  <c r="G329" i="88" s="1"/>
  <c r="D329" i="93"/>
  <c r="D329" i="94" s="1"/>
  <c r="F329" i="94" s="1"/>
  <c r="G329" i="94" s="1"/>
  <c r="F335" i="88"/>
  <c r="G335" i="88" s="1"/>
  <c r="D335" i="93"/>
  <c r="D335" i="94" s="1"/>
  <c r="F335" i="94" s="1"/>
  <c r="G335" i="94" s="1"/>
  <c r="F333" i="88"/>
  <c r="G333" i="88" s="1"/>
  <c r="D333" i="93"/>
  <c r="D333" i="94" s="1"/>
  <c r="F333" i="94" s="1"/>
  <c r="G333" i="94" s="1"/>
  <c r="F449" i="88"/>
  <c r="G449" i="88" s="1"/>
  <c r="D449" i="93"/>
  <c r="D449" i="94" s="1"/>
  <c r="F449" i="94" s="1"/>
  <c r="G449" i="94" s="1"/>
  <c r="D446" i="95"/>
  <c r="F470" i="88"/>
  <c r="G470" i="88" s="1"/>
  <c r="D470" i="93"/>
  <c r="D470" i="94" s="1"/>
  <c r="F470" i="94" s="1"/>
  <c r="G470" i="94" s="1"/>
  <c r="F467" i="88"/>
  <c r="G467" i="88" s="1"/>
  <c r="D467" i="93"/>
  <c r="D467" i="94" s="1"/>
  <c r="F467" i="94" s="1"/>
  <c r="G467" i="94" s="1"/>
  <c r="F477" i="88"/>
  <c r="G477" i="88" s="1"/>
  <c r="D477" i="93"/>
  <c r="D477" i="94" s="1"/>
  <c r="F477" i="94" s="1"/>
  <c r="G477" i="94" s="1"/>
  <c r="F473" i="88"/>
  <c r="G473" i="88" s="1"/>
  <c r="D473" i="93"/>
  <c r="D473" i="94" s="1"/>
  <c r="F473" i="94" s="1"/>
  <c r="G473" i="94" s="1"/>
  <c r="F482" i="88"/>
  <c r="G482" i="88" s="1"/>
  <c r="D482" i="93"/>
  <c r="D482" i="94" s="1"/>
  <c r="F482" i="94" s="1"/>
  <c r="G482" i="94" s="1"/>
  <c r="F480" i="88"/>
  <c r="G480" i="88" s="1"/>
  <c r="D480" i="93"/>
  <c r="D480" i="94" s="1"/>
  <c r="F480" i="94" s="1"/>
  <c r="G480" i="94" s="1"/>
  <c r="E486" i="88"/>
  <c r="E484" i="93"/>
  <c r="E484" i="94" s="1"/>
  <c r="E486" i="94" s="1"/>
  <c r="D484" i="95"/>
  <c r="E529" i="88"/>
  <c r="E537" i="88" s="1"/>
  <c r="E519" i="93"/>
  <c r="F520" i="88"/>
  <c r="G520" i="88" s="1"/>
  <c r="D520" i="93"/>
  <c r="D520" i="94" s="1"/>
  <c r="F520" i="94" s="1"/>
  <c r="G520" i="94" s="1"/>
  <c r="F543" i="88"/>
  <c r="G543" i="88" s="1"/>
  <c r="D543" i="93"/>
  <c r="D543" i="94" s="1"/>
  <c r="F543" i="94" s="1"/>
  <c r="G543" i="94" s="1"/>
  <c r="F541" i="88"/>
  <c r="G541" i="88" s="1"/>
  <c r="D541" i="93"/>
  <c r="D541" i="94" s="1"/>
  <c r="F541" i="94" s="1"/>
  <c r="G541" i="94" s="1"/>
  <c r="F539" i="93"/>
  <c r="G539" i="93" s="1"/>
  <c r="D539" i="95"/>
  <c r="E543" i="95"/>
  <c r="E1274" i="95" s="1"/>
  <c r="E1274" i="93"/>
  <c r="E541" i="95"/>
  <c r="E1272" i="95" s="1"/>
  <c r="E1272" i="93"/>
  <c r="E539" i="95"/>
  <c r="E538" i="93"/>
  <c r="E544" i="93" s="1"/>
  <c r="D557" i="95"/>
  <c r="F550" i="88"/>
  <c r="G550" i="88" s="1"/>
  <c r="D550" i="93"/>
  <c r="D550" i="94" s="1"/>
  <c r="F550" i="94" s="1"/>
  <c r="G550" i="94" s="1"/>
  <c r="F773" i="88"/>
  <c r="G773" i="88" s="1"/>
  <c r="D773" i="93"/>
  <c r="D773" i="94" s="1"/>
  <c r="F773" i="94" s="1"/>
  <c r="G773" i="94" s="1"/>
  <c r="F771" i="88"/>
  <c r="G771" i="88" s="1"/>
  <c r="D771" i="93"/>
  <c r="D771" i="94" s="1"/>
  <c r="F771" i="94" s="1"/>
  <c r="G771" i="94" s="1"/>
  <c r="F767" i="88"/>
  <c r="G767" i="88" s="1"/>
  <c r="D767" i="93"/>
  <c r="D767" i="94" s="1"/>
  <c r="F767" i="94" s="1"/>
  <c r="G767" i="94" s="1"/>
  <c r="F762" i="88"/>
  <c r="G762" i="88" s="1"/>
  <c r="D762" i="93"/>
  <c r="D762" i="94" s="1"/>
  <c r="F762" i="94" s="1"/>
  <c r="G762" i="94" s="1"/>
  <c r="F759" i="88"/>
  <c r="G759" i="88" s="1"/>
  <c r="D759" i="93"/>
  <c r="D759" i="94" s="1"/>
  <c r="F759" i="94" s="1"/>
  <c r="G759" i="94" s="1"/>
  <c r="F746" i="88"/>
  <c r="G746" i="88" s="1"/>
  <c r="D746" i="93"/>
  <c r="D746" i="94" s="1"/>
  <c r="F746" i="94" s="1"/>
  <c r="G746" i="94" s="1"/>
  <c r="F739" i="88"/>
  <c r="G739" i="88" s="1"/>
  <c r="D739" i="93"/>
  <c r="D739" i="94" s="1"/>
  <c r="F739" i="94" s="1"/>
  <c r="G739" i="94" s="1"/>
  <c r="E778" i="88"/>
  <c r="E776" i="93"/>
  <c r="E776" i="94" s="1"/>
  <c r="E778" i="94" s="1"/>
  <c r="D778" i="88"/>
  <c r="D776" i="93"/>
  <c r="D776" i="94" s="1"/>
  <c r="F835" i="88"/>
  <c r="G835" i="88" s="1"/>
  <c r="D835" i="93"/>
  <c r="D835" i="94" s="1"/>
  <c r="F835" i="94" s="1"/>
  <c r="G835" i="94" s="1"/>
  <c r="F833" i="88"/>
  <c r="G833" i="88" s="1"/>
  <c r="D833" i="93"/>
  <c r="D833" i="94" s="1"/>
  <c r="F833" i="94" s="1"/>
  <c r="G833" i="94" s="1"/>
  <c r="F831" i="93"/>
  <c r="G831" i="93" s="1"/>
  <c r="D831" i="95"/>
  <c r="F812" i="88"/>
  <c r="G812" i="88" s="1"/>
  <c r="D812" i="93"/>
  <c r="D812" i="94" s="1"/>
  <c r="F812" i="94" s="1"/>
  <c r="G812" i="94" s="1"/>
  <c r="F846" i="88"/>
  <c r="G846" i="88" s="1"/>
  <c r="D846" i="93"/>
  <c r="D846" i="94" s="1"/>
  <c r="F846" i="94" s="1"/>
  <c r="G846" i="94" s="1"/>
  <c r="F844" i="88"/>
  <c r="G844" i="88" s="1"/>
  <c r="D844" i="93"/>
  <c r="D844" i="94" s="1"/>
  <c r="F844" i="94" s="1"/>
  <c r="G844" i="94" s="1"/>
  <c r="F840" i="88"/>
  <c r="G840" i="88" s="1"/>
  <c r="D840" i="93"/>
  <c r="D840" i="94" s="1"/>
  <c r="F840" i="94" s="1"/>
  <c r="G840" i="94" s="1"/>
  <c r="F850" i="88"/>
  <c r="G850" i="88" s="1"/>
  <c r="D850" i="93"/>
  <c r="D850" i="94" s="1"/>
  <c r="F850" i="94" s="1"/>
  <c r="G850" i="94" s="1"/>
  <c r="E851" i="88"/>
  <c r="E849" i="93"/>
  <c r="E849" i="94" s="1"/>
  <c r="E851" i="94" s="1"/>
  <c r="F885" i="88"/>
  <c r="G885" i="88" s="1"/>
  <c r="D885" i="93"/>
  <c r="E894" i="88"/>
  <c r="E902" i="88" s="1"/>
  <c r="E910" i="88" s="1"/>
  <c r="E916" i="88" s="1"/>
  <c r="E921" i="88" s="1"/>
  <c r="E884" i="93"/>
  <c r="E884" i="94" s="1"/>
  <c r="E894" i="94" s="1"/>
  <c r="E902" i="94" s="1"/>
  <c r="E910" i="94" s="1"/>
  <c r="E916" i="94" s="1"/>
  <c r="E921" i="94" s="1"/>
  <c r="F907" i="88"/>
  <c r="G907" i="88" s="1"/>
  <c r="D907" i="93"/>
  <c r="D907" i="94" s="1"/>
  <c r="F907" i="94" s="1"/>
  <c r="G907" i="94" s="1"/>
  <c r="F904" i="93"/>
  <c r="G904" i="93" s="1"/>
  <c r="D904" i="95"/>
  <c r="F913" i="88"/>
  <c r="G913" i="88" s="1"/>
  <c r="D913" i="93"/>
  <c r="D913" i="94" s="1"/>
  <c r="F913" i="94" s="1"/>
  <c r="G913" i="94" s="1"/>
  <c r="F923" i="88"/>
  <c r="G923" i="88" s="1"/>
  <c r="D923" i="93"/>
  <c r="D923" i="94" s="1"/>
  <c r="F923" i="94" s="1"/>
  <c r="G923" i="94" s="1"/>
  <c r="F920" i="88"/>
  <c r="G920" i="88" s="1"/>
  <c r="D920" i="93"/>
  <c r="D920" i="94" s="1"/>
  <c r="F920" i="94" s="1"/>
  <c r="G920" i="94" s="1"/>
  <c r="F918" i="88"/>
  <c r="G918" i="88" s="1"/>
  <c r="D918" i="93"/>
  <c r="D918" i="94" s="1"/>
  <c r="F918" i="94" s="1"/>
  <c r="G918" i="94" s="1"/>
  <c r="E924" i="88"/>
  <c r="E922" i="93"/>
  <c r="F1038" i="88"/>
  <c r="G1038" i="88" s="1"/>
  <c r="D1038" i="93"/>
  <c r="D1038" i="94" s="1"/>
  <c r="F1038" i="94" s="1"/>
  <c r="G1038" i="94" s="1"/>
  <c r="E1040" i="88"/>
  <c r="E1048" i="88" s="1"/>
  <c r="E1056" i="88" s="1"/>
  <c r="E1062" i="88" s="1"/>
  <c r="E1067" i="88" s="1"/>
  <c r="E1030" i="93"/>
  <c r="E1030" i="94" s="1"/>
  <c r="E1040" i="94" s="1"/>
  <c r="E1048" i="94" s="1"/>
  <c r="E1056" i="94" s="1"/>
  <c r="E1062" i="94" s="1"/>
  <c r="E1067" i="94" s="1"/>
  <c r="F1053" i="88"/>
  <c r="G1053" i="88" s="1"/>
  <c r="D1053" i="93"/>
  <c r="D1053" i="94" s="1"/>
  <c r="F1053" i="94" s="1"/>
  <c r="G1053" i="94" s="1"/>
  <c r="F1051" i="88"/>
  <c r="G1051" i="88" s="1"/>
  <c r="D1051" i="93"/>
  <c r="F1061" i="88"/>
  <c r="G1061" i="88" s="1"/>
  <c r="D1061" i="93"/>
  <c r="D1061" i="94" s="1"/>
  <c r="F1061" i="94" s="1"/>
  <c r="G1061" i="94" s="1"/>
  <c r="F1057" i="88"/>
  <c r="G1057" i="88" s="1"/>
  <c r="D1057" i="93"/>
  <c r="D1057" i="94" s="1"/>
  <c r="F1057" i="94" s="1"/>
  <c r="G1057" i="94" s="1"/>
  <c r="D1068" i="95"/>
  <c r="F1065" i="88"/>
  <c r="G1065" i="88" s="1"/>
  <c r="D1065" i="93"/>
  <c r="D1065" i="94" s="1"/>
  <c r="F1065" i="94" s="1"/>
  <c r="G1065" i="94" s="1"/>
  <c r="F1063" i="88"/>
  <c r="G1063" i="88" s="1"/>
  <c r="D1063" i="93"/>
  <c r="D1063" i="94" s="1"/>
  <c r="F1063" i="94" s="1"/>
  <c r="G1063" i="94" s="1"/>
  <c r="F1104" i="88"/>
  <c r="G1104" i="88" s="1"/>
  <c r="D1104" i="93"/>
  <c r="D1104" i="94" s="1"/>
  <c r="F1104" i="94" s="1"/>
  <c r="G1104" i="94" s="1"/>
  <c r="E1113" i="88"/>
  <c r="E1121" i="88" s="1"/>
  <c r="E1129" i="88" s="1"/>
  <c r="E1135" i="88" s="1"/>
  <c r="E1140" i="88" s="1"/>
  <c r="E1103" i="93"/>
  <c r="E1103" i="94" s="1"/>
  <c r="E1113" i="94" s="1"/>
  <c r="E1121" i="94" s="1"/>
  <c r="E1129" i="94" s="1"/>
  <c r="E1135" i="94" s="1"/>
  <c r="E1140" i="94" s="1"/>
  <c r="F1126" i="88"/>
  <c r="G1126" i="88" s="1"/>
  <c r="D1126" i="93"/>
  <c r="D1126" i="94" s="1"/>
  <c r="F1126" i="94" s="1"/>
  <c r="G1126" i="94" s="1"/>
  <c r="F1123" i="93"/>
  <c r="G1123" i="93" s="1"/>
  <c r="D1123" i="95"/>
  <c r="F1137" i="88"/>
  <c r="G1137" i="88" s="1"/>
  <c r="D1137" i="93"/>
  <c r="D1137" i="94" s="1"/>
  <c r="F1137" i="94" s="1"/>
  <c r="G1137" i="94" s="1"/>
  <c r="F1134" i="88"/>
  <c r="G1134" i="88" s="1"/>
  <c r="D1134" i="93"/>
  <c r="D1134" i="94" s="1"/>
  <c r="F1134" i="94" s="1"/>
  <c r="G1134" i="94" s="1"/>
  <c r="F1130" i="88"/>
  <c r="G1130" i="88" s="1"/>
  <c r="D1130" i="93"/>
  <c r="D1130" i="94" s="1"/>
  <c r="F1130" i="94" s="1"/>
  <c r="G1130" i="94" s="1"/>
  <c r="F1180" i="88"/>
  <c r="G1180" i="88" s="1"/>
  <c r="D1180" i="93"/>
  <c r="D1180" i="94" s="1"/>
  <c r="F1180" i="94" s="1"/>
  <c r="G1180" i="94" s="1"/>
  <c r="D1177" i="95"/>
  <c r="F1200" i="88"/>
  <c r="G1200" i="88" s="1"/>
  <c r="D1200" i="93"/>
  <c r="D1200" i="94" s="1"/>
  <c r="F1200" i="94" s="1"/>
  <c r="G1200" i="94" s="1"/>
  <c r="F1198" i="88"/>
  <c r="G1198" i="88" s="1"/>
  <c r="D1198" i="93"/>
  <c r="D1198" i="94" s="1"/>
  <c r="F1198" i="94" s="1"/>
  <c r="G1198" i="94" s="1"/>
  <c r="F1212" i="88"/>
  <c r="G1212" i="88" s="1"/>
  <c r="D1212" i="93"/>
  <c r="D1212" i="94" s="1"/>
  <c r="F1212" i="94" s="1"/>
  <c r="G1212" i="94" s="1"/>
  <c r="F1210" i="88"/>
  <c r="G1210" i="88" s="1"/>
  <c r="D1210" i="93"/>
  <c r="D1210" i="94" s="1"/>
  <c r="F1210" i="94" s="1"/>
  <c r="G1210" i="94" s="1"/>
  <c r="F1206" i="88"/>
  <c r="G1206" i="88" s="1"/>
  <c r="D1206" i="93"/>
  <c r="D1206" i="94" s="1"/>
  <c r="F1206" i="94" s="1"/>
  <c r="G1206" i="94" s="1"/>
  <c r="F155" i="88"/>
  <c r="G155" i="88" s="1"/>
  <c r="D155" i="93"/>
  <c r="D153" i="95"/>
  <c r="F175" i="88"/>
  <c r="G175" i="88" s="1"/>
  <c r="D175" i="93"/>
  <c r="D175" i="94" s="1"/>
  <c r="F175" i="94" s="1"/>
  <c r="G175" i="94" s="1"/>
  <c r="F173" i="93"/>
  <c r="G173" i="93" s="1"/>
  <c r="D173" i="95"/>
  <c r="F189" i="88"/>
  <c r="G189" i="88" s="1"/>
  <c r="D189" i="93"/>
  <c r="D189" i="94" s="1"/>
  <c r="F189" i="94" s="1"/>
  <c r="G189" i="94" s="1"/>
  <c r="F187" i="88"/>
  <c r="G187" i="88" s="1"/>
  <c r="D187" i="93"/>
  <c r="D187" i="94" s="1"/>
  <c r="F187" i="94" s="1"/>
  <c r="G187" i="94" s="1"/>
  <c r="F184" i="88"/>
  <c r="G184" i="88" s="1"/>
  <c r="D184" i="93"/>
  <c r="D184" i="94" s="1"/>
  <c r="F184" i="94" s="1"/>
  <c r="G184" i="94" s="1"/>
  <c r="F180" i="88"/>
  <c r="G180" i="88" s="1"/>
  <c r="D180" i="93"/>
  <c r="D180" i="94" s="1"/>
  <c r="F180" i="94" s="1"/>
  <c r="G180" i="94" s="1"/>
  <c r="F192" i="88"/>
  <c r="G192" i="88" s="1"/>
  <c r="D192" i="93"/>
  <c r="D192" i="94" s="1"/>
  <c r="F192" i="94" s="1"/>
  <c r="G192" i="94" s="1"/>
  <c r="E477" i="95"/>
  <c r="E1281" i="95" s="1"/>
  <c r="E1281" i="93"/>
  <c r="F760" i="88"/>
  <c r="G760" i="88" s="1"/>
  <c r="D760" i="93"/>
  <c r="D760" i="94" s="1"/>
  <c r="F760" i="94" s="1"/>
  <c r="G760" i="94" s="1"/>
  <c r="D1215" i="95"/>
  <c r="F115" i="88"/>
  <c r="G115" i="88" s="1"/>
  <c r="D115" i="93"/>
  <c r="D115" i="94" s="1"/>
  <c r="F115" i="94" s="1"/>
  <c r="G115" i="94" s="1"/>
  <c r="D1269" i="102"/>
  <c r="D1275" i="102" s="1"/>
  <c r="D1276" i="102" s="1"/>
  <c r="D1282" i="102" s="1"/>
  <c r="D1287" i="102" s="1"/>
  <c r="F1272" i="102"/>
  <c r="G1272" i="102" s="1"/>
  <c r="F1186" i="93"/>
  <c r="G1186" i="93" s="1"/>
  <c r="D1186" i="95"/>
  <c r="F966" i="93"/>
  <c r="G966" i="93" s="1"/>
  <c r="D966" i="95"/>
  <c r="E686" i="95"/>
  <c r="E684" i="95" s="1"/>
  <c r="E690" i="95" s="1"/>
  <c r="E684" i="93"/>
  <c r="E690" i="93" s="1"/>
  <c r="E466" i="95"/>
  <c r="E465" i="93"/>
  <c r="E471" i="93" s="1"/>
  <c r="E248" i="95"/>
  <c r="E246" i="93"/>
  <c r="E252" i="93" s="1"/>
  <c r="E1271" i="93"/>
  <c r="E99" i="95"/>
  <c r="E98" i="93"/>
  <c r="E104" i="93" s="1"/>
  <c r="E24" i="95"/>
  <c r="F24" i="95" s="1"/>
  <c r="G24" i="95" s="1"/>
  <c r="E24" i="94"/>
  <c r="F24" i="94" s="1"/>
  <c r="G24" i="94" s="1"/>
  <c r="E1270" i="93"/>
  <c r="E23" i="93"/>
  <c r="F24" i="93"/>
  <c r="G24" i="93" s="1"/>
  <c r="F1047" i="88"/>
  <c r="G1047" i="88" s="1"/>
  <c r="D1047" i="93"/>
  <c r="D1047" i="94" s="1"/>
  <c r="F1047" i="94" s="1"/>
  <c r="G1047" i="94" s="1"/>
  <c r="F1045" i="88"/>
  <c r="G1045" i="88" s="1"/>
  <c r="D1045" i="93"/>
  <c r="D1045" i="94" s="1"/>
  <c r="F1045" i="94" s="1"/>
  <c r="G1045" i="94" s="1"/>
  <c r="F1037" i="88"/>
  <c r="G1037" i="88" s="1"/>
  <c r="D1037" i="93"/>
  <c r="D1037" i="94" s="1"/>
  <c r="F1037" i="94" s="1"/>
  <c r="G1037" i="94" s="1"/>
  <c r="F1035" i="88"/>
  <c r="G1035" i="88" s="1"/>
  <c r="D1035" i="93"/>
  <c r="D1035" i="94" s="1"/>
  <c r="F1035" i="94" s="1"/>
  <c r="G1035" i="94" s="1"/>
  <c r="F1032" i="88"/>
  <c r="G1032" i="88" s="1"/>
  <c r="D1032" i="93"/>
  <c r="D1032" i="94" s="1"/>
  <c r="F1032" i="94" s="1"/>
  <c r="G1032" i="94" s="1"/>
  <c r="F991" i="93"/>
  <c r="G991" i="93" s="1"/>
  <c r="D991" i="95"/>
  <c r="F900" i="88"/>
  <c r="G900" i="88" s="1"/>
  <c r="D900" i="93"/>
  <c r="D900" i="94" s="1"/>
  <c r="F900" i="94" s="1"/>
  <c r="G900" i="94" s="1"/>
  <c r="F897" i="88"/>
  <c r="G897" i="88" s="1"/>
  <c r="D897" i="93"/>
  <c r="D897" i="94" s="1"/>
  <c r="F897" i="94" s="1"/>
  <c r="G897" i="94" s="1"/>
  <c r="F891" i="88"/>
  <c r="G891" i="88" s="1"/>
  <c r="D891" i="93"/>
  <c r="D891" i="94" s="1"/>
  <c r="F891" i="94" s="1"/>
  <c r="G891" i="94" s="1"/>
  <c r="F889" i="88"/>
  <c r="G889" i="88" s="1"/>
  <c r="D889" i="93"/>
  <c r="D889" i="94" s="1"/>
  <c r="F889" i="94" s="1"/>
  <c r="G889" i="94" s="1"/>
  <c r="F828" i="88"/>
  <c r="G828" i="88" s="1"/>
  <c r="D828" i="93"/>
  <c r="D828" i="94" s="1"/>
  <c r="F828" i="94" s="1"/>
  <c r="G828" i="94" s="1"/>
  <c r="F826" i="88"/>
  <c r="G826" i="88" s="1"/>
  <c r="D826" i="93"/>
  <c r="D826" i="94" s="1"/>
  <c r="F826" i="94" s="1"/>
  <c r="G826" i="94" s="1"/>
  <c r="F819" i="88"/>
  <c r="G819" i="88" s="1"/>
  <c r="D819" i="93"/>
  <c r="D819" i="94" s="1"/>
  <c r="F819" i="94" s="1"/>
  <c r="G819" i="94" s="1"/>
  <c r="F817" i="88"/>
  <c r="G817" i="88" s="1"/>
  <c r="D817" i="93"/>
  <c r="D817" i="94" s="1"/>
  <c r="F817" i="94" s="1"/>
  <c r="G817" i="94" s="1"/>
  <c r="F813" i="88"/>
  <c r="G813" i="88" s="1"/>
  <c r="D813" i="93"/>
  <c r="D813" i="94" s="1"/>
  <c r="F813" i="94" s="1"/>
  <c r="G813" i="94" s="1"/>
  <c r="F754" i="88"/>
  <c r="G754" i="88" s="1"/>
  <c r="D754" i="93"/>
  <c r="D754" i="94" s="1"/>
  <c r="F754" i="94" s="1"/>
  <c r="G754" i="94" s="1"/>
  <c r="F751" i="88"/>
  <c r="G751" i="88" s="1"/>
  <c r="D751" i="93"/>
  <c r="D751" i="94" s="1"/>
  <c r="F751" i="94" s="1"/>
  <c r="G751" i="94" s="1"/>
  <c r="F744" i="88"/>
  <c r="G744" i="88" s="1"/>
  <c r="D744" i="93"/>
  <c r="D744" i="94" s="1"/>
  <c r="F744" i="94" s="1"/>
  <c r="G744" i="94" s="1"/>
  <c r="F740" i="88"/>
  <c r="G740" i="88" s="1"/>
  <c r="D740" i="93"/>
  <c r="D740" i="94" s="1"/>
  <c r="F740" i="94" s="1"/>
  <c r="G740" i="94" s="1"/>
  <c r="F701" i="93"/>
  <c r="G701" i="93" s="1"/>
  <c r="D701" i="95"/>
  <c r="F685" i="88"/>
  <c r="G685" i="88" s="1"/>
  <c r="D685" i="93"/>
  <c r="D685" i="94" s="1"/>
  <c r="F681" i="88"/>
  <c r="G681" i="88" s="1"/>
  <c r="D681" i="93"/>
  <c r="D681" i="94" s="1"/>
  <c r="F681" i="94" s="1"/>
  <c r="G681" i="94" s="1"/>
  <c r="F678" i="88"/>
  <c r="G678" i="88" s="1"/>
  <c r="D678" i="93"/>
  <c r="D678" i="94" s="1"/>
  <c r="F678" i="94" s="1"/>
  <c r="G678" i="94" s="1"/>
  <c r="F672" i="88"/>
  <c r="G672" i="88" s="1"/>
  <c r="D672" i="93"/>
  <c r="D672" i="94" s="1"/>
  <c r="F672" i="94" s="1"/>
  <c r="G672" i="94" s="1"/>
  <c r="F670" i="88"/>
  <c r="G670" i="88" s="1"/>
  <c r="D670" i="93"/>
  <c r="D670" i="94" s="1"/>
  <c r="F670" i="94" s="1"/>
  <c r="G670" i="94" s="1"/>
  <c r="F666" i="88"/>
  <c r="G666" i="88" s="1"/>
  <c r="D666" i="93"/>
  <c r="D666" i="94" s="1"/>
  <c r="F666" i="94" s="1"/>
  <c r="G666" i="94" s="1"/>
  <c r="F631" i="88"/>
  <c r="G631" i="88" s="1"/>
  <c r="D631" i="93"/>
  <c r="D631" i="94" s="1"/>
  <c r="F631" i="94" s="1"/>
  <c r="G631" i="94" s="1"/>
  <c r="F628" i="88"/>
  <c r="G628" i="88" s="1"/>
  <c r="D628" i="93"/>
  <c r="D628" i="94" s="1"/>
  <c r="F628" i="94" s="1"/>
  <c r="G628" i="94" s="1"/>
  <c r="F625" i="88"/>
  <c r="G625" i="88" s="1"/>
  <c r="D625" i="93"/>
  <c r="D625" i="94" s="1"/>
  <c r="F625" i="94" s="1"/>
  <c r="G625" i="94" s="1"/>
  <c r="F609" i="88"/>
  <c r="G609" i="88" s="1"/>
  <c r="D609" i="93"/>
  <c r="D609" i="94" s="1"/>
  <c r="F609" i="94" s="1"/>
  <c r="G609" i="94" s="1"/>
  <c r="F607" i="88"/>
  <c r="G607" i="88" s="1"/>
  <c r="D607" i="93"/>
  <c r="D607" i="94" s="1"/>
  <c r="F607" i="94" s="1"/>
  <c r="G607" i="94" s="1"/>
  <c r="F600" i="88"/>
  <c r="G600" i="88" s="1"/>
  <c r="D600" i="93"/>
  <c r="D600" i="94" s="1"/>
  <c r="F600" i="94" s="1"/>
  <c r="G600" i="94" s="1"/>
  <c r="F598" i="88"/>
  <c r="G598" i="88" s="1"/>
  <c r="D598" i="93"/>
  <c r="D598" i="94" s="1"/>
  <c r="F598" i="94" s="1"/>
  <c r="G598" i="94" s="1"/>
  <c r="F594" i="88"/>
  <c r="G594" i="88" s="1"/>
  <c r="D594" i="93"/>
  <c r="D594" i="94" s="1"/>
  <c r="F594" i="94" s="1"/>
  <c r="G594" i="94" s="1"/>
  <c r="F555" i="88"/>
  <c r="G555" i="88" s="1"/>
  <c r="D555" i="93"/>
  <c r="D555" i="94" s="1"/>
  <c r="F555" i="94" s="1"/>
  <c r="G555" i="94" s="1"/>
  <c r="F552" i="93"/>
  <c r="G552" i="93" s="1"/>
  <c r="D552" i="95"/>
  <c r="F536" i="88"/>
  <c r="G536" i="88" s="1"/>
  <c r="D536" i="93"/>
  <c r="D536" i="94" s="1"/>
  <c r="F536" i="94" s="1"/>
  <c r="G536" i="94" s="1"/>
  <c r="F534" i="88"/>
  <c r="G534" i="88" s="1"/>
  <c r="D534" i="93"/>
  <c r="D534" i="94" s="1"/>
  <c r="F534" i="94" s="1"/>
  <c r="G534" i="94" s="1"/>
  <c r="F527" i="88"/>
  <c r="G527" i="88" s="1"/>
  <c r="D527" i="93"/>
  <c r="D527" i="94" s="1"/>
  <c r="F527" i="94" s="1"/>
  <c r="G527" i="94" s="1"/>
  <c r="F525" i="88"/>
  <c r="G525" i="88" s="1"/>
  <c r="D525" i="93"/>
  <c r="D525" i="94" s="1"/>
  <c r="F525" i="94" s="1"/>
  <c r="G525" i="94" s="1"/>
  <c r="F521" i="88"/>
  <c r="G521" i="88" s="1"/>
  <c r="D521" i="93"/>
  <c r="D521" i="94" s="1"/>
  <c r="F521" i="94" s="1"/>
  <c r="G521" i="94" s="1"/>
  <c r="F463" i="88"/>
  <c r="G463" i="88" s="1"/>
  <c r="D463" i="93"/>
  <c r="D463" i="94" s="1"/>
  <c r="F463" i="94" s="1"/>
  <c r="G463" i="94" s="1"/>
  <c r="F461" i="88"/>
  <c r="G461" i="88" s="1"/>
  <c r="D461" i="93"/>
  <c r="D461" i="94" s="1"/>
  <c r="F461" i="94" s="1"/>
  <c r="G461" i="94" s="1"/>
  <c r="F454" i="88"/>
  <c r="G454" i="88" s="1"/>
  <c r="D454" i="93"/>
  <c r="D454" i="94" s="1"/>
  <c r="F454" i="94" s="1"/>
  <c r="G454" i="94" s="1"/>
  <c r="F452" i="88"/>
  <c r="G452" i="88" s="1"/>
  <c r="D452" i="93"/>
  <c r="D452" i="94" s="1"/>
  <c r="F452" i="94" s="1"/>
  <c r="G452" i="94" s="1"/>
  <c r="F448" i="88"/>
  <c r="G448" i="88" s="1"/>
  <c r="D448" i="93"/>
  <c r="D448" i="94" s="1"/>
  <c r="F448" i="94" s="1"/>
  <c r="G448" i="94" s="1"/>
  <c r="F390" i="88"/>
  <c r="G390" i="88" s="1"/>
  <c r="D390" i="93"/>
  <c r="D390" i="94" s="1"/>
  <c r="F390" i="94" s="1"/>
  <c r="G390" i="94" s="1"/>
  <c r="F388" i="88"/>
  <c r="G388" i="88" s="1"/>
  <c r="D388" i="93"/>
  <c r="D388" i="94" s="1"/>
  <c r="F388" i="94" s="1"/>
  <c r="G388" i="94" s="1"/>
  <c r="F381" i="88"/>
  <c r="G381" i="88" s="1"/>
  <c r="D381" i="93"/>
  <c r="D381" i="94" s="1"/>
  <c r="F381" i="94" s="1"/>
  <c r="G381" i="94" s="1"/>
  <c r="F379" i="88"/>
  <c r="G379" i="88" s="1"/>
  <c r="D379" i="93"/>
  <c r="D379" i="94" s="1"/>
  <c r="F379" i="94" s="1"/>
  <c r="G379" i="94" s="1"/>
  <c r="F375" i="88"/>
  <c r="G375" i="88" s="1"/>
  <c r="D375" i="93"/>
  <c r="D375" i="94" s="1"/>
  <c r="F375" i="94" s="1"/>
  <c r="G375" i="94" s="1"/>
  <c r="D340" i="88"/>
  <c r="D338" i="93"/>
  <c r="D338" i="94" s="1"/>
  <c r="F317" i="88"/>
  <c r="G317" i="88" s="1"/>
  <c r="D317" i="93"/>
  <c r="D317" i="94" s="1"/>
  <c r="F317" i="94" s="1"/>
  <c r="G317" i="94" s="1"/>
  <c r="F315" i="88"/>
  <c r="G315" i="88" s="1"/>
  <c r="D315" i="93"/>
  <c r="D315" i="94" s="1"/>
  <c r="F315" i="94" s="1"/>
  <c r="G315" i="94" s="1"/>
  <c r="F307" i="88"/>
  <c r="G307" i="88" s="1"/>
  <c r="D307" i="93"/>
  <c r="D307" i="94" s="1"/>
  <c r="F307" i="94" s="1"/>
  <c r="G307" i="94" s="1"/>
  <c r="F305" i="88"/>
  <c r="G305" i="88" s="1"/>
  <c r="D305" i="93"/>
  <c r="D305" i="94" s="1"/>
  <c r="F305" i="94" s="1"/>
  <c r="G305" i="94" s="1"/>
  <c r="D267" i="88"/>
  <c r="D265" i="93"/>
  <c r="D265" i="94" s="1"/>
  <c r="F249" i="93"/>
  <c r="G249" i="93" s="1"/>
  <c r="D249" i="95"/>
  <c r="F244" i="88"/>
  <c r="G244" i="88" s="1"/>
  <c r="D244" i="93"/>
  <c r="D244" i="94" s="1"/>
  <c r="F244" i="94" s="1"/>
  <c r="G244" i="94" s="1"/>
  <c r="F242" i="88"/>
  <c r="G242" i="88" s="1"/>
  <c r="D242" i="93"/>
  <c r="D242" i="94" s="1"/>
  <c r="F242" i="94" s="1"/>
  <c r="G242" i="94" s="1"/>
  <c r="F235" i="88"/>
  <c r="G235" i="88" s="1"/>
  <c r="D235" i="93"/>
  <c r="D235" i="94" s="1"/>
  <c r="F235" i="94" s="1"/>
  <c r="G235" i="94" s="1"/>
  <c r="F233" i="88"/>
  <c r="G233" i="88" s="1"/>
  <c r="D233" i="93"/>
  <c r="D233" i="94" s="1"/>
  <c r="F233" i="94" s="1"/>
  <c r="G233" i="94" s="1"/>
  <c r="F229" i="88"/>
  <c r="G229" i="88" s="1"/>
  <c r="D229" i="93"/>
  <c r="D227" i="95"/>
  <c r="F169" i="88"/>
  <c r="G169" i="88" s="1"/>
  <c r="D169" i="93"/>
  <c r="D169" i="94" s="1"/>
  <c r="F169" i="94" s="1"/>
  <c r="G169" i="94" s="1"/>
  <c r="F166" i="88"/>
  <c r="G166" i="88" s="1"/>
  <c r="D166" i="93"/>
  <c r="D166" i="94" s="1"/>
  <c r="F166" i="94" s="1"/>
  <c r="G166" i="94" s="1"/>
  <c r="F160" i="88"/>
  <c r="G160" i="88" s="1"/>
  <c r="D160" i="93"/>
  <c r="D160" i="94" s="1"/>
  <c r="F160" i="94" s="1"/>
  <c r="G160" i="94" s="1"/>
  <c r="F158" i="88"/>
  <c r="G158" i="88" s="1"/>
  <c r="D158" i="93"/>
  <c r="D158" i="94" s="1"/>
  <c r="F158" i="94" s="1"/>
  <c r="G158" i="94" s="1"/>
  <c r="F101" i="88"/>
  <c r="G101" i="88" s="1"/>
  <c r="D101" i="93"/>
  <c r="D101" i="94" s="1"/>
  <c r="F101" i="94" s="1"/>
  <c r="G101" i="94" s="1"/>
  <c r="F86" i="88"/>
  <c r="G86" i="88" s="1"/>
  <c r="D86" i="93"/>
  <c r="D86" i="94" s="1"/>
  <c r="F86" i="94" s="1"/>
  <c r="G86" i="94" s="1"/>
  <c r="D1257" i="88"/>
  <c r="F1257" i="88" s="1"/>
  <c r="G1257" i="88" s="1"/>
  <c r="F84" i="88"/>
  <c r="G84" i="88" s="1"/>
  <c r="D84" i="93"/>
  <c r="D84" i="94" s="1"/>
  <c r="F84" i="94" s="1"/>
  <c r="G84" i="94" s="1"/>
  <c r="D1255" i="88"/>
  <c r="F1255" i="88" s="1"/>
  <c r="G1255" i="88" s="1"/>
  <c r="F81" i="88"/>
  <c r="G81" i="88" s="1"/>
  <c r="D81" i="93"/>
  <c r="D81" i="94" s="1"/>
  <c r="F81" i="94" s="1"/>
  <c r="G81" i="94" s="1"/>
  <c r="F1180" i="99"/>
  <c r="F1106" i="99"/>
  <c r="F960" i="99"/>
  <c r="F449" i="99"/>
  <c r="F376" i="99"/>
  <c r="F303" i="99"/>
  <c r="F230" i="99"/>
  <c r="F156" i="99"/>
  <c r="E1197" i="95"/>
  <c r="E1196" i="93"/>
  <c r="E1202" i="93" s="1"/>
  <c r="E977" i="95"/>
  <c r="E976" i="93"/>
  <c r="E982" i="93" s="1"/>
  <c r="F893" i="93"/>
  <c r="G893" i="93" s="1"/>
  <c r="D893" i="95"/>
  <c r="F747" i="93"/>
  <c r="G747" i="93" s="1"/>
  <c r="D747" i="95"/>
  <c r="F601" i="93"/>
  <c r="G601" i="93" s="1"/>
  <c r="D601" i="95"/>
  <c r="F407" i="93"/>
  <c r="G407" i="93" s="1"/>
  <c r="D407" i="95"/>
  <c r="F382" i="93"/>
  <c r="G382" i="93" s="1"/>
  <c r="D382" i="95"/>
  <c r="F236" i="93"/>
  <c r="G236" i="93" s="1"/>
  <c r="D236" i="95"/>
  <c r="F162" i="93"/>
  <c r="G162" i="93" s="1"/>
  <c r="D162" i="95"/>
  <c r="D43" i="94"/>
  <c r="D44" i="94" s="1"/>
  <c r="D43" i="95"/>
  <c r="F43" i="93"/>
  <c r="G43" i="93" s="1"/>
  <c r="D44" i="93"/>
  <c r="D31" i="94"/>
  <c r="D31" i="95"/>
  <c r="F31" i="93"/>
  <c r="G31" i="93" s="1"/>
  <c r="D1267" i="88"/>
  <c r="D1307" i="92"/>
  <c r="F1307" i="92" s="1"/>
  <c r="G1307" i="92" s="1"/>
  <c r="D1288" i="92"/>
  <c r="F1194" i="88"/>
  <c r="G1194" i="88" s="1"/>
  <c r="D1194" i="93"/>
  <c r="D1194" i="94" s="1"/>
  <c r="F1194" i="94" s="1"/>
  <c r="G1194" i="94" s="1"/>
  <c r="F1192" i="88"/>
  <c r="G1192" i="88" s="1"/>
  <c r="D1192" i="93"/>
  <c r="D1192" i="94" s="1"/>
  <c r="F1192" i="94" s="1"/>
  <c r="G1192" i="94" s="1"/>
  <c r="F1185" i="88"/>
  <c r="G1185" i="88" s="1"/>
  <c r="D1185" i="93"/>
  <c r="D1185" i="94" s="1"/>
  <c r="F1185" i="94" s="1"/>
  <c r="G1185" i="94" s="1"/>
  <c r="F1183" i="88"/>
  <c r="G1183" i="88" s="1"/>
  <c r="D1183" i="93"/>
  <c r="D1183" i="94" s="1"/>
  <c r="F1183" i="94" s="1"/>
  <c r="G1183" i="94" s="1"/>
  <c r="F1179" i="88"/>
  <c r="G1179" i="88" s="1"/>
  <c r="D1179" i="93"/>
  <c r="D1179" i="94" s="1"/>
  <c r="F1179" i="94" s="1"/>
  <c r="G1179" i="94" s="1"/>
  <c r="D1143" i="88"/>
  <c r="D1141" i="93"/>
  <c r="D1141" i="94" s="1"/>
  <c r="F1120" i="88"/>
  <c r="G1120" i="88" s="1"/>
  <c r="D1120" i="93"/>
  <c r="D1120" i="94" s="1"/>
  <c r="F1120" i="94" s="1"/>
  <c r="G1120" i="94" s="1"/>
  <c r="F1118" i="88"/>
  <c r="G1118" i="88" s="1"/>
  <c r="D1118" i="93"/>
  <c r="D1118" i="94" s="1"/>
  <c r="F1118" i="94" s="1"/>
  <c r="G1118" i="94" s="1"/>
  <c r="F1110" i="88"/>
  <c r="G1110" i="88" s="1"/>
  <c r="D1110" i="93"/>
  <c r="D1110" i="94" s="1"/>
  <c r="F1110" i="94" s="1"/>
  <c r="G1110" i="94" s="1"/>
  <c r="F1108" i="88"/>
  <c r="G1108" i="88" s="1"/>
  <c r="D1108" i="93"/>
  <c r="D1108" i="94" s="1"/>
  <c r="F1108" i="94" s="1"/>
  <c r="G1108" i="94" s="1"/>
  <c r="F972" i="88"/>
  <c r="G972" i="88" s="1"/>
  <c r="D972" i="93"/>
  <c r="D972" i="94" s="1"/>
  <c r="F972" i="94" s="1"/>
  <c r="G972" i="94" s="1"/>
  <c r="F964" i="88"/>
  <c r="G964" i="88" s="1"/>
  <c r="D964" i="93"/>
  <c r="D964" i="94" s="1"/>
  <c r="F964" i="94" s="1"/>
  <c r="G964" i="94" s="1"/>
  <c r="F962" i="88"/>
  <c r="G962" i="88" s="1"/>
  <c r="D962" i="93"/>
  <c r="D962" i="94" s="1"/>
  <c r="F962" i="94" s="1"/>
  <c r="G962" i="94" s="1"/>
  <c r="F958" i="88"/>
  <c r="G958" i="88" s="1"/>
  <c r="D958" i="93"/>
  <c r="D958" i="94" s="1"/>
  <c r="F958" i="94" s="1"/>
  <c r="G958" i="94" s="1"/>
  <c r="E632" i="88"/>
  <c r="E630" i="93"/>
  <c r="E630" i="94" s="1"/>
  <c r="E632" i="94" s="1"/>
  <c r="E267" i="88"/>
  <c r="E265" i="93"/>
  <c r="E265" i="94" s="1"/>
  <c r="E267" i="94" s="1"/>
  <c r="E1267" i="88"/>
  <c r="E96" i="93"/>
  <c r="E96" i="94" s="1"/>
  <c r="F96" i="94" s="1"/>
  <c r="G96" i="94" s="1"/>
  <c r="F595" i="99"/>
  <c r="F522" i="99"/>
  <c r="F82" i="99"/>
  <c r="F528" i="95"/>
  <c r="G528" i="95" s="1"/>
  <c r="D528" i="99"/>
  <c r="D528" i="97"/>
  <c r="F528" i="97" s="1"/>
  <c r="G528" i="97" s="1"/>
  <c r="D13" i="99"/>
  <c r="D13" i="97"/>
  <c r="F13" i="95"/>
  <c r="G13" i="95" s="1"/>
  <c r="E1142" i="99"/>
  <c r="E1142" i="97"/>
  <c r="E1139" i="99"/>
  <c r="E1139" i="97"/>
  <c r="E1138" i="99"/>
  <c r="E1138" i="97"/>
  <c r="E1137" i="99"/>
  <c r="E1137" i="97"/>
  <c r="E1136" i="99"/>
  <c r="E1136" i="97"/>
  <c r="E1134" i="99"/>
  <c r="E1134" i="97"/>
  <c r="E1132" i="99"/>
  <c r="E1132" i="97"/>
  <c r="E1130" i="99"/>
  <c r="E1130" i="97"/>
  <c r="E1127" i="99"/>
  <c r="E1127" i="97"/>
  <c r="E1126" i="99"/>
  <c r="E1126" i="97"/>
  <c r="E1125" i="99"/>
  <c r="E1125" i="97"/>
  <c r="E1124" i="99"/>
  <c r="E1124" i="97"/>
  <c r="E996" i="99"/>
  <c r="E996" i="97"/>
  <c r="E993" i="99"/>
  <c r="E993" i="97"/>
  <c r="E992" i="99"/>
  <c r="E992" i="97"/>
  <c r="E991" i="99"/>
  <c r="E991" i="97"/>
  <c r="E990" i="99"/>
  <c r="E990" i="97"/>
  <c r="E988" i="99"/>
  <c r="E988" i="97"/>
  <c r="E986" i="99"/>
  <c r="E986" i="97"/>
  <c r="E984" i="99"/>
  <c r="E984" i="97"/>
  <c r="E981" i="99"/>
  <c r="E981" i="97"/>
  <c r="E980" i="99"/>
  <c r="E980" i="97"/>
  <c r="E979" i="99"/>
  <c r="E979" i="97"/>
  <c r="E978" i="99"/>
  <c r="E978" i="97"/>
  <c r="E974" i="99"/>
  <c r="E974" i="101" s="1"/>
  <c r="E974" i="97"/>
  <c r="E973" i="99"/>
  <c r="E973" i="101" s="1"/>
  <c r="E973" i="97"/>
  <c r="E972" i="99"/>
  <c r="E972" i="101" s="1"/>
  <c r="E972" i="97"/>
  <c r="E970" i="99"/>
  <c r="E970" i="97"/>
  <c r="E892" i="99"/>
  <c r="E892" i="97"/>
  <c r="E887" i="99"/>
  <c r="E887" i="97"/>
  <c r="G887" i="97" s="1"/>
  <c r="E886" i="99"/>
  <c r="E886" i="97"/>
  <c r="E885" i="99"/>
  <c r="E885" i="97"/>
  <c r="E850" i="99"/>
  <c r="E850" i="97"/>
  <c r="E847" i="99"/>
  <c r="E847" i="97"/>
  <c r="E846" i="99"/>
  <c r="E846" i="97"/>
  <c r="E845" i="99"/>
  <c r="E845" i="97"/>
  <c r="E844" i="99"/>
  <c r="E844" i="97"/>
  <c r="E842" i="99"/>
  <c r="E842" i="97"/>
  <c r="E840" i="99"/>
  <c r="E840" i="97"/>
  <c r="E838" i="99"/>
  <c r="E838" i="97"/>
  <c r="E835" i="99"/>
  <c r="E835" i="97"/>
  <c r="E834" i="99"/>
  <c r="E834" i="97"/>
  <c r="E833" i="99"/>
  <c r="E833" i="97"/>
  <c r="E832" i="99"/>
  <c r="E832" i="97"/>
  <c r="E828" i="99"/>
  <c r="E828" i="101" s="1"/>
  <c r="E828" i="97"/>
  <c r="E827" i="99"/>
  <c r="E827" i="101" s="1"/>
  <c r="E827" i="97"/>
  <c r="E826" i="99"/>
  <c r="E826" i="101" s="1"/>
  <c r="E826" i="97"/>
  <c r="E824" i="99"/>
  <c r="E824" i="97"/>
  <c r="E704" i="99"/>
  <c r="E704" i="97"/>
  <c r="E701" i="99"/>
  <c r="E701" i="97"/>
  <c r="E700" i="99"/>
  <c r="E700" i="97"/>
  <c r="E699" i="99"/>
  <c r="E699" i="97"/>
  <c r="E698" i="99"/>
  <c r="E698" i="97"/>
  <c r="E696" i="99"/>
  <c r="E696" i="97"/>
  <c r="E694" i="99"/>
  <c r="E694" i="97"/>
  <c r="E692" i="99"/>
  <c r="E692" i="97"/>
  <c r="E689" i="99"/>
  <c r="E689" i="97"/>
  <c r="E688" i="99"/>
  <c r="E688" i="97"/>
  <c r="E687" i="99"/>
  <c r="E687" i="97"/>
  <c r="E600" i="99"/>
  <c r="E600" i="97"/>
  <c r="E595" i="99"/>
  <c r="E595" i="97"/>
  <c r="G595" i="97" s="1"/>
  <c r="E594" i="99"/>
  <c r="E594" i="97"/>
  <c r="E593" i="99"/>
  <c r="E593" i="97"/>
  <c r="E558" i="99"/>
  <c r="E558" i="97"/>
  <c r="E555" i="99"/>
  <c r="E555" i="97"/>
  <c r="E554" i="99"/>
  <c r="E554" i="97"/>
  <c r="E553" i="99"/>
  <c r="E553" i="97"/>
  <c r="E552" i="99"/>
  <c r="E552" i="97"/>
  <c r="E550" i="99"/>
  <c r="E550" i="97"/>
  <c r="E548" i="99"/>
  <c r="E548" i="97"/>
  <c r="E546" i="99"/>
  <c r="E546" i="97"/>
  <c r="E536" i="99"/>
  <c r="E536" i="101" s="1"/>
  <c r="E536" i="97"/>
  <c r="E535" i="99"/>
  <c r="E535" i="101" s="1"/>
  <c r="E535" i="97"/>
  <c r="E534" i="99"/>
  <c r="E534" i="101" s="1"/>
  <c r="E534" i="97"/>
  <c r="E532" i="99"/>
  <c r="E532" i="97"/>
  <c r="E527" i="99"/>
  <c r="E527" i="97"/>
  <c r="E522" i="99"/>
  <c r="E522" i="97"/>
  <c r="G522" i="97" s="1"/>
  <c r="E521" i="99"/>
  <c r="E521" i="97"/>
  <c r="E520" i="99"/>
  <c r="E520" i="97"/>
  <c r="E485" i="99"/>
  <c r="E485" i="97"/>
  <c r="E482" i="99"/>
  <c r="E482" i="97"/>
  <c r="E481" i="99"/>
  <c r="E481" i="97"/>
  <c r="E480" i="99"/>
  <c r="E480" i="97"/>
  <c r="E479" i="99"/>
  <c r="E479" i="97"/>
  <c r="E475" i="99"/>
  <c r="E475" i="97"/>
  <c r="E470" i="99"/>
  <c r="E470" i="97"/>
  <c r="E469" i="99"/>
  <c r="E469" i="97"/>
  <c r="E468" i="99"/>
  <c r="E468" i="97"/>
  <c r="E467" i="99"/>
  <c r="E467" i="97"/>
  <c r="E463" i="99"/>
  <c r="E463" i="101" s="1"/>
  <c r="E463" i="97"/>
  <c r="E462" i="99"/>
  <c r="E462" i="101" s="1"/>
  <c r="E462" i="97"/>
  <c r="E461" i="99"/>
  <c r="E461" i="101" s="1"/>
  <c r="E461" i="97"/>
  <c r="E459" i="99"/>
  <c r="E459" i="97"/>
  <c r="E454" i="99"/>
  <c r="E454" i="97"/>
  <c r="E449" i="99"/>
  <c r="E449" i="101" s="1"/>
  <c r="E449" i="104" s="1"/>
  <c r="E449" i="97"/>
  <c r="G449" i="97" s="1"/>
  <c r="E448" i="99"/>
  <c r="E448" i="101" s="1"/>
  <c r="E448" i="104" s="1"/>
  <c r="E448" i="97"/>
  <c r="E447" i="99"/>
  <c r="E447" i="101" s="1"/>
  <c r="E447" i="104" s="1"/>
  <c r="E447" i="97"/>
  <c r="E412" i="99"/>
  <c r="E412" i="97"/>
  <c r="E409" i="99"/>
  <c r="E409" i="97"/>
  <c r="E408" i="99"/>
  <c r="E408" i="97"/>
  <c r="E407" i="99"/>
  <c r="E407" i="97"/>
  <c r="E406" i="99"/>
  <c r="E406" i="97"/>
  <c r="E404" i="99"/>
  <c r="E404" i="97"/>
  <c r="E402" i="99"/>
  <c r="E402" i="97"/>
  <c r="E400" i="99"/>
  <c r="E400" i="97"/>
  <c r="E397" i="99"/>
  <c r="E397" i="97"/>
  <c r="E396" i="99"/>
  <c r="E396" i="97"/>
  <c r="E395" i="99"/>
  <c r="E395" i="97"/>
  <c r="E394" i="99"/>
  <c r="E394" i="97"/>
  <c r="E339" i="99"/>
  <c r="E339" i="97"/>
  <c r="E336" i="99"/>
  <c r="E336" i="97"/>
  <c r="E335" i="99"/>
  <c r="E335" i="97"/>
  <c r="E334" i="99"/>
  <c r="E334" i="97"/>
  <c r="E333" i="99"/>
  <c r="E333" i="97"/>
  <c r="E331" i="99"/>
  <c r="E331" i="97"/>
  <c r="E329" i="99"/>
  <c r="E329" i="97"/>
  <c r="E327" i="99"/>
  <c r="E327" i="97"/>
  <c r="E324" i="99"/>
  <c r="E324" i="97"/>
  <c r="E323" i="99"/>
  <c r="E323" i="97"/>
  <c r="E322" i="99"/>
  <c r="E322" i="97"/>
  <c r="E321" i="99"/>
  <c r="E321" i="97"/>
  <c r="E317" i="99"/>
  <c r="E317" i="101" s="1"/>
  <c r="E317" i="97"/>
  <c r="E316" i="99"/>
  <c r="E316" i="101" s="1"/>
  <c r="E316" i="97"/>
  <c r="E315" i="99"/>
  <c r="E315" i="101" s="1"/>
  <c r="E315" i="97"/>
  <c r="E313" i="99"/>
  <c r="E313" i="97"/>
  <c r="F95" i="95"/>
  <c r="G95" i="95" s="1"/>
  <c r="D95" i="99"/>
  <c r="D95" i="101" s="1"/>
  <c r="D95" i="97"/>
  <c r="E87" i="99"/>
  <c r="E87" i="97"/>
  <c r="E82" i="99"/>
  <c r="E82" i="97"/>
  <c r="G82" i="97" s="1"/>
  <c r="E81" i="99"/>
  <c r="E81" i="97"/>
  <c r="E80" i="99"/>
  <c r="E80" i="97"/>
  <c r="E1286" i="95"/>
  <c r="E40" i="99"/>
  <c r="E40" i="101" s="1"/>
  <c r="E40" i="104" s="1"/>
  <c r="E40" i="97"/>
  <c r="E1284" i="95"/>
  <c r="E38" i="99"/>
  <c r="E38" i="101" s="1"/>
  <c r="E38" i="104" s="1"/>
  <c r="E38" i="97"/>
  <c r="E35" i="99"/>
  <c r="E35" i="101" s="1"/>
  <c r="E35" i="104" s="1"/>
  <c r="E35" i="97"/>
  <c r="E31" i="99"/>
  <c r="E31" i="101" s="1"/>
  <c r="E31" i="104" s="1"/>
  <c r="E31" i="97"/>
  <c r="E27" i="99"/>
  <c r="E27" i="101" s="1"/>
  <c r="E27" i="104" s="1"/>
  <c r="E27" i="97"/>
  <c r="E25" i="99"/>
  <c r="E25" i="101" s="1"/>
  <c r="E25" i="104" s="1"/>
  <c r="E25" i="97"/>
  <c r="E21" i="99"/>
  <c r="E21" i="101" s="1"/>
  <c r="E21" i="97"/>
  <c r="E20" i="99"/>
  <c r="E20" i="101" s="1"/>
  <c r="E20" i="97"/>
  <c r="E1266" i="95"/>
  <c r="E19" i="99"/>
  <c r="E19" i="101" s="1"/>
  <c r="E19" i="97"/>
  <c r="E17" i="99"/>
  <c r="E17" i="101" s="1"/>
  <c r="E17" i="104" s="1"/>
  <c r="E17" i="97"/>
  <c r="E1263" i="95"/>
  <c r="E7" i="99"/>
  <c r="E7" i="101" s="1"/>
  <c r="E7" i="104" s="1"/>
  <c r="E7" i="97"/>
  <c r="E1253" i="95"/>
  <c r="E5" i="99"/>
  <c r="E5" i="101" s="1"/>
  <c r="E5" i="104" s="1"/>
  <c r="E5" i="97"/>
  <c r="E1251" i="95"/>
  <c r="D1039" i="99"/>
  <c r="D1039" i="97"/>
  <c r="F1039" i="97" s="1"/>
  <c r="G1039" i="97" s="1"/>
  <c r="E1111" i="99"/>
  <c r="E1111" i="97"/>
  <c r="E1106" i="99"/>
  <c r="E1106" i="97"/>
  <c r="G1106" i="97" s="1"/>
  <c r="E1105" i="99"/>
  <c r="E1105" i="97"/>
  <c r="E1104" i="99"/>
  <c r="E1104" i="97"/>
  <c r="F986" i="95"/>
  <c r="G986" i="95" s="1"/>
  <c r="D986" i="99"/>
  <c r="D986" i="101" s="1"/>
  <c r="D986" i="97"/>
  <c r="E965" i="99"/>
  <c r="E965" i="97"/>
  <c r="E960" i="99"/>
  <c r="E960" i="97"/>
  <c r="E959" i="99"/>
  <c r="E959" i="97"/>
  <c r="E958" i="99"/>
  <c r="E958" i="97"/>
  <c r="E904" i="99"/>
  <c r="E904" i="101" s="1"/>
  <c r="E904" i="97"/>
  <c r="E903" i="95"/>
  <c r="E909" i="95" s="1"/>
  <c r="E901" i="99"/>
  <c r="E901" i="101" s="1"/>
  <c r="E901" i="97"/>
  <c r="E900" i="99"/>
  <c r="E900" i="101" s="1"/>
  <c r="E900" i="97"/>
  <c r="E899" i="99"/>
  <c r="E899" i="101" s="1"/>
  <c r="E899" i="97"/>
  <c r="E897" i="99"/>
  <c r="E897" i="97"/>
  <c r="E777" i="99"/>
  <c r="E777" i="97"/>
  <c r="E774" i="99"/>
  <c r="E774" i="97"/>
  <c r="E773" i="99"/>
  <c r="E773" i="97"/>
  <c r="E772" i="99"/>
  <c r="E772" i="97"/>
  <c r="E771" i="99"/>
  <c r="E771" i="97"/>
  <c r="E769" i="99"/>
  <c r="E769" i="97"/>
  <c r="E767" i="99"/>
  <c r="E767" i="97"/>
  <c r="E765" i="99"/>
  <c r="E765" i="97"/>
  <c r="E762" i="99"/>
  <c r="E762" i="97"/>
  <c r="E761" i="99"/>
  <c r="E761" i="97"/>
  <c r="E760" i="99"/>
  <c r="E760" i="97"/>
  <c r="E759" i="99"/>
  <c r="E759" i="97"/>
  <c r="E673" i="99"/>
  <c r="E673" i="97"/>
  <c r="E668" i="99"/>
  <c r="E668" i="97"/>
  <c r="G668" i="97" s="1"/>
  <c r="E667" i="99"/>
  <c r="E667" i="97"/>
  <c r="E666" i="99"/>
  <c r="E666" i="97"/>
  <c r="E631" i="99"/>
  <c r="E631" i="97"/>
  <c r="E628" i="99"/>
  <c r="E628" i="97"/>
  <c r="E627" i="99"/>
  <c r="E627" i="97"/>
  <c r="E626" i="99"/>
  <c r="E626" i="97"/>
  <c r="E625" i="99"/>
  <c r="E625" i="97"/>
  <c r="E623" i="99"/>
  <c r="E623" i="97"/>
  <c r="E621" i="99"/>
  <c r="E621" i="97"/>
  <c r="E619" i="99"/>
  <c r="E619" i="97"/>
  <c r="E616" i="99"/>
  <c r="E616" i="97"/>
  <c r="E615" i="99"/>
  <c r="E615" i="97"/>
  <c r="E614" i="99"/>
  <c r="E614" i="97"/>
  <c r="E613" i="99"/>
  <c r="E613" i="97"/>
  <c r="E609" i="99"/>
  <c r="E609" i="101" s="1"/>
  <c r="E609" i="97"/>
  <c r="E608" i="99"/>
  <c r="E608" i="101" s="1"/>
  <c r="E608" i="97"/>
  <c r="E607" i="99"/>
  <c r="E607" i="101" s="1"/>
  <c r="E607" i="97"/>
  <c r="E605" i="99"/>
  <c r="E605" i="97"/>
  <c r="E308" i="99"/>
  <c r="E308" i="97"/>
  <c r="E303" i="99"/>
  <c r="E303" i="97"/>
  <c r="G303" i="97" s="1"/>
  <c r="E302" i="99"/>
  <c r="E302" i="101" s="1"/>
  <c r="E302" i="104" s="1"/>
  <c r="E302" i="97"/>
  <c r="E301" i="99"/>
  <c r="E301" i="97"/>
  <c r="E247" i="99"/>
  <c r="E247" i="101" s="1"/>
  <c r="E247" i="97"/>
  <c r="E244" i="99"/>
  <c r="E244" i="101" s="1"/>
  <c r="E244" i="97"/>
  <c r="E243" i="99"/>
  <c r="E243" i="101" s="1"/>
  <c r="E243" i="97"/>
  <c r="E242" i="99"/>
  <c r="E242" i="101" s="1"/>
  <c r="E242" i="97"/>
  <c r="E240" i="99"/>
  <c r="E240" i="97"/>
  <c r="E161" i="99"/>
  <c r="E161" i="97"/>
  <c r="E156" i="99"/>
  <c r="E156" i="101" s="1"/>
  <c r="E156" i="104" s="1"/>
  <c r="E156" i="97"/>
  <c r="G156" i="97" s="1"/>
  <c r="E155" i="99"/>
  <c r="E155" i="101" s="1"/>
  <c r="E155" i="104" s="1"/>
  <c r="E155" i="97"/>
  <c r="E154" i="99"/>
  <c r="E154" i="101" s="1"/>
  <c r="E154" i="104" s="1"/>
  <c r="E154" i="97"/>
  <c r="E118" i="99"/>
  <c r="E118" i="97"/>
  <c r="E115" i="99"/>
  <c r="E115" i="97"/>
  <c r="E114" i="99"/>
  <c r="E114" i="97"/>
  <c r="E113" i="99"/>
  <c r="E113" i="97"/>
  <c r="E112" i="99"/>
  <c r="E112" i="97"/>
  <c r="E110" i="99"/>
  <c r="E110" i="97"/>
  <c r="E108" i="99"/>
  <c r="E108" i="97"/>
  <c r="E106" i="99"/>
  <c r="E106" i="97"/>
  <c r="E103" i="99"/>
  <c r="E103" i="97"/>
  <c r="E102" i="99"/>
  <c r="E102" i="97"/>
  <c r="E101" i="99"/>
  <c r="E101" i="97"/>
  <c r="E100" i="99"/>
  <c r="E100" i="97"/>
  <c r="E95" i="99"/>
  <c r="E95" i="101" s="1"/>
  <c r="E95" i="97"/>
  <c r="E92" i="99"/>
  <c r="E92" i="97"/>
  <c r="D42" i="99"/>
  <c r="D42" i="101" s="1"/>
  <c r="D42" i="104" s="1"/>
  <c r="D42" i="97"/>
  <c r="D39" i="99"/>
  <c r="D39" i="101" s="1"/>
  <c r="D39" i="104" s="1"/>
  <c r="D39" i="97"/>
  <c r="D38" i="99"/>
  <c r="D38" i="101" s="1"/>
  <c r="D38" i="104" s="1"/>
  <c r="D38" i="97"/>
  <c r="D37" i="99"/>
  <c r="D37" i="101" s="1"/>
  <c r="D37" i="104" s="1"/>
  <c r="D37" i="97"/>
  <c r="D33" i="94"/>
  <c r="D33" i="95"/>
  <c r="F33" i="93"/>
  <c r="G33" i="93" s="1"/>
  <c r="D28" i="99"/>
  <c r="D28" i="101" s="1"/>
  <c r="D28" i="104" s="1"/>
  <c r="D28" i="97"/>
  <c r="F28" i="95"/>
  <c r="G28" i="95" s="1"/>
  <c r="D27" i="99"/>
  <c r="D27" i="101" s="1"/>
  <c r="D27" i="104" s="1"/>
  <c r="D27" i="97"/>
  <c r="F27" i="95"/>
  <c r="G27" i="95" s="1"/>
  <c r="D26" i="99"/>
  <c r="D26" i="101" s="1"/>
  <c r="D26" i="104" s="1"/>
  <c r="D26" i="97"/>
  <c r="F26" i="95"/>
  <c r="G26" i="95" s="1"/>
  <c r="D25" i="99"/>
  <c r="D25" i="101" s="1"/>
  <c r="D25" i="104" s="1"/>
  <c r="D25" i="97"/>
  <c r="F25" i="95"/>
  <c r="G25" i="95" s="1"/>
  <c r="D23" i="94"/>
  <c r="D20" i="99"/>
  <c r="D20" i="101" s="1"/>
  <c r="D20" i="97"/>
  <c r="F20" i="95"/>
  <c r="G20" i="95" s="1"/>
  <c r="D19" i="94"/>
  <c r="F19" i="94" s="1"/>
  <c r="G19" i="94" s="1"/>
  <c r="D19" i="95"/>
  <c r="F19" i="93"/>
  <c r="G19" i="93" s="1"/>
  <c r="D12" i="99"/>
  <c r="D12" i="101" s="1"/>
  <c r="D12" i="104" s="1"/>
  <c r="D12" i="97"/>
  <c r="F12" i="95"/>
  <c r="G12" i="95" s="1"/>
  <c r="D10" i="95"/>
  <c r="D10" i="94"/>
  <c r="F10" i="93"/>
  <c r="G10" i="93" s="1"/>
  <c r="F7" i="94"/>
  <c r="G7" i="94" s="1"/>
  <c r="D6" i="95"/>
  <c r="D14" i="95" s="1"/>
  <c r="D6" i="94"/>
  <c r="D14" i="94" s="1"/>
  <c r="F6" i="93"/>
  <c r="G6" i="93" s="1"/>
  <c r="F5" i="94"/>
  <c r="G5" i="94" s="1"/>
  <c r="D4" i="99"/>
  <c r="D4" i="101" s="1"/>
  <c r="D4" i="97"/>
  <c r="E1289" i="94"/>
  <c r="E1285" i="94"/>
  <c r="E1283" i="94"/>
  <c r="E1279" i="94"/>
  <c r="E1274" i="94"/>
  <c r="E1272" i="94"/>
  <c r="E1252" i="94"/>
  <c r="F1009" i="93"/>
  <c r="G1009" i="93" s="1"/>
  <c r="F17" i="94"/>
  <c r="G17" i="94" s="1"/>
  <c r="F1201" i="88"/>
  <c r="G1201" i="88" s="1"/>
  <c r="D1201" i="93"/>
  <c r="D1201" i="94" s="1"/>
  <c r="F1201" i="94" s="1"/>
  <c r="G1201" i="94" s="1"/>
  <c r="F1193" i="88"/>
  <c r="G1193" i="88" s="1"/>
  <c r="D1193" i="93"/>
  <c r="D1193" i="94" s="1"/>
  <c r="F1193" i="94" s="1"/>
  <c r="G1193" i="94" s="1"/>
  <c r="F1190" i="88"/>
  <c r="G1190" i="88" s="1"/>
  <c r="D1190" i="93"/>
  <c r="D1190" i="94" s="1"/>
  <c r="F1190" i="94" s="1"/>
  <c r="G1190" i="94" s="1"/>
  <c r="F1184" i="88"/>
  <c r="G1184" i="88" s="1"/>
  <c r="D1184" i="93"/>
  <c r="D1184" i="94" s="1"/>
  <c r="F1184" i="94" s="1"/>
  <c r="G1184" i="94" s="1"/>
  <c r="F1182" i="88"/>
  <c r="G1182" i="88" s="1"/>
  <c r="D1182" i="93"/>
  <c r="D1182" i="94" s="1"/>
  <c r="F1182" i="94" s="1"/>
  <c r="G1182" i="94" s="1"/>
  <c r="F1142" i="88"/>
  <c r="G1142" i="88" s="1"/>
  <c r="D1142" i="93"/>
  <c r="D1142" i="94" s="1"/>
  <c r="F1142" i="94" s="1"/>
  <c r="G1142" i="94" s="1"/>
  <c r="F1125" i="88"/>
  <c r="G1125" i="88" s="1"/>
  <c r="D1125" i="93"/>
  <c r="D1125" i="94" s="1"/>
  <c r="F1125" i="94" s="1"/>
  <c r="G1125" i="94" s="1"/>
  <c r="F1119" i="88"/>
  <c r="G1119" i="88" s="1"/>
  <c r="D1119" i="93"/>
  <c r="D1119" i="94" s="1"/>
  <c r="F1119" i="94" s="1"/>
  <c r="G1119" i="94" s="1"/>
  <c r="F1116" i="88"/>
  <c r="G1116" i="88" s="1"/>
  <c r="D1116" i="93"/>
  <c r="D1116" i="94" s="1"/>
  <c r="F1116" i="94" s="1"/>
  <c r="G1116" i="94" s="1"/>
  <c r="F1109" i="88"/>
  <c r="G1109" i="88" s="1"/>
  <c r="D1109" i="93"/>
  <c r="D1109" i="94" s="1"/>
  <c r="F1109" i="94" s="1"/>
  <c r="G1109" i="94" s="1"/>
  <c r="F1105" i="88"/>
  <c r="G1105" i="88" s="1"/>
  <c r="D1105" i="93"/>
  <c r="D1105" i="94" s="1"/>
  <c r="F1105" i="94" s="1"/>
  <c r="G1105" i="94" s="1"/>
  <c r="F970" i="88"/>
  <c r="G970" i="88" s="1"/>
  <c r="D970" i="93"/>
  <c r="D970" i="94" s="1"/>
  <c r="F970" i="94" s="1"/>
  <c r="G970" i="94" s="1"/>
  <c r="F963" i="88"/>
  <c r="G963" i="88" s="1"/>
  <c r="D963" i="93"/>
  <c r="F959" i="88"/>
  <c r="G959" i="88" s="1"/>
  <c r="D959" i="93"/>
  <c r="E675" i="93"/>
  <c r="E683" i="93" s="1"/>
  <c r="E665" i="95"/>
  <c r="E340" i="88"/>
  <c r="E338" i="93"/>
  <c r="E338" i="94" s="1"/>
  <c r="E340" i="94" s="1"/>
  <c r="E237" i="93"/>
  <c r="E245" i="93" s="1"/>
  <c r="E227" i="95"/>
  <c r="E1265" i="88"/>
  <c r="E94" i="93"/>
  <c r="E94" i="94" s="1"/>
  <c r="F887" i="99"/>
  <c r="F814" i="99"/>
  <c r="F741" i="99"/>
  <c r="F668" i="99"/>
  <c r="F7" i="99"/>
  <c r="E1185" i="99"/>
  <c r="E1185" i="97"/>
  <c r="E1180" i="99"/>
  <c r="E1180" i="97"/>
  <c r="G1180" i="97" s="1"/>
  <c r="E1179" i="99"/>
  <c r="E1179" i="97"/>
  <c r="E1178" i="99"/>
  <c r="E1178" i="97"/>
  <c r="E1123" i="99"/>
  <c r="E1123" i="101" s="1"/>
  <c r="E1123" i="97"/>
  <c r="E1122" i="95"/>
  <c r="E1128" i="95" s="1"/>
  <c r="E1120" i="99"/>
  <c r="E1120" i="101" s="1"/>
  <c r="E1120" i="97"/>
  <c r="E1119" i="99"/>
  <c r="E1119" i="101" s="1"/>
  <c r="E1119" i="97"/>
  <c r="E1118" i="99"/>
  <c r="E1118" i="101" s="1"/>
  <c r="E1118" i="97"/>
  <c r="E1116" i="99"/>
  <c r="E1116" i="97"/>
  <c r="E1069" i="99"/>
  <c r="E1069" i="97"/>
  <c r="E1066" i="99"/>
  <c r="E1066" i="97"/>
  <c r="E1065" i="99"/>
  <c r="E1065" i="97"/>
  <c r="E1064" i="99"/>
  <c r="E1064" i="97"/>
  <c r="E1063" i="99"/>
  <c r="E1063" i="97"/>
  <c r="E1061" i="99"/>
  <c r="E1061" i="97"/>
  <c r="E1059" i="99"/>
  <c r="E1059" i="97"/>
  <c r="E1057" i="99"/>
  <c r="E1057" i="97"/>
  <c r="E1054" i="99"/>
  <c r="E1054" i="97"/>
  <c r="E1053" i="99"/>
  <c r="E1053" i="97"/>
  <c r="E1052" i="99"/>
  <c r="E1052" i="97"/>
  <c r="E1051" i="99"/>
  <c r="E1051" i="97"/>
  <c r="E1047" i="99"/>
  <c r="E1047" i="101" s="1"/>
  <c r="E1047" i="97"/>
  <c r="E1046" i="99"/>
  <c r="E1046" i="101" s="1"/>
  <c r="E1046" i="97"/>
  <c r="E1045" i="99"/>
  <c r="E1045" i="101" s="1"/>
  <c r="E1045" i="97"/>
  <c r="E1043" i="99"/>
  <c r="E1043" i="97"/>
  <c r="E746" i="99"/>
  <c r="E746" i="97"/>
  <c r="E741" i="99"/>
  <c r="E741" i="97"/>
  <c r="G741" i="97" s="1"/>
  <c r="E740" i="99"/>
  <c r="E740" i="97"/>
  <c r="E739" i="99"/>
  <c r="E739" i="97"/>
  <c r="E685" i="99"/>
  <c r="E685" i="101" s="1"/>
  <c r="E685" i="97"/>
  <c r="E682" i="99"/>
  <c r="E682" i="101" s="1"/>
  <c r="E682" i="97"/>
  <c r="E681" i="99"/>
  <c r="E681" i="101" s="1"/>
  <c r="E681" i="97"/>
  <c r="E680" i="99"/>
  <c r="E680" i="101" s="1"/>
  <c r="E680" i="97"/>
  <c r="E678" i="99"/>
  <c r="E678" i="97"/>
  <c r="E393" i="99"/>
  <c r="E393" i="101" s="1"/>
  <c r="E393" i="97"/>
  <c r="E392" i="95"/>
  <c r="E398" i="95" s="1"/>
  <c r="E390" i="99"/>
  <c r="E390" i="101" s="1"/>
  <c r="E390" i="97"/>
  <c r="E389" i="99"/>
  <c r="E389" i="101" s="1"/>
  <c r="E389" i="97"/>
  <c r="E388" i="99"/>
  <c r="E388" i="101" s="1"/>
  <c r="E388" i="97"/>
  <c r="E386" i="99"/>
  <c r="E386" i="97"/>
  <c r="E381" i="99"/>
  <c r="E381" i="97"/>
  <c r="E376" i="99"/>
  <c r="E376" i="101" s="1"/>
  <c r="E376" i="104" s="1"/>
  <c r="E376" i="97"/>
  <c r="G376" i="97" s="1"/>
  <c r="E375" i="99"/>
  <c r="E375" i="101" s="1"/>
  <c r="E375" i="104" s="1"/>
  <c r="E375" i="97"/>
  <c r="E374" i="99"/>
  <c r="E374" i="101" s="1"/>
  <c r="E374" i="104" s="1"/>
  <c r="E374" i="97"/>
  <c r="E235" i="99"/>
  <c r="E235" i="97"/>
  <c r="E230" i="99"/>
  <c r="E230" i="101" s="1"/>
  <c r="E230" i="104" s="1"/>
  <c r="E230" i="97"/>
  <c r="G230" i="97" s="1"/>
  <c r="E229" i="99"/>
  <c r="E229" i="101" s="1"/>
  <c r="E229" i="104" s="1"/>
  <c r="E229" i="97"/>
  <c r="E228" i="99"/>
  <c r="E228" i="101" s="1"/>
  <c r="E228" i="104" s="1"/>
  <c r="E228" i="97"/>
  <c r="E192" i="99"/>
  <c r="E192" i="97"/>
  <c r="E189" i="99"/>
  <c r="E189" i="97"/>
  <c r="E188" i="99"/>
  <c r="E188" i="97"/>
  <c r="E187" i="99"/>
  <c r="E187" i="97"/>
  <c r="E186" i="99"/>
  <c r="E186" i="97"/>
  <c r="E184" i="99"/>
  <c r="E184" i="97"/>
  <c r="E182" i="99"/>
  <c r="E182" i="97"/>
  <c r="E180" i="99"/>
  <c r="E180" i="97"/>
  <c r="E177" i="99"/>
  <c r="E177" i="97"/>
  <c r="E176" i="99"/>
  <c r="E176" i="97"/>
  <c r="E175" i="99"/>
  <c r="E175" i="97"/>
  <c r="E174" i="99"/>
  <c r="E174" i="97"/>
  <c r="E170" i="99"/>
  <c r="E170" i="101" s="1"/>
  <c r="E170" i="97"/>
  <c r="E169" i="99"/>
  <c r="E169" i="101" s="1"/>
  <c r="E169" i="97"/>
  <c r="E168" i="99"/>
  <c r="E168" i="101" s="1"/>
  <c r="E168" i="97"/>
  <c r="E166" i="99"/>
  <c r="E166" i="97"/>
  <c r="D96" i="99"/>
  <c r="D96" i="101" s="1"/>
  <c r="D96" i="97"/>
  <c r="F92" i="95"/>
  <c r="G92" i="95" s="1"/>
  <c r="D92" i="99"/>
  <c r="D92" i="101" s="1"/>
  <c r="D92" i="97"/>
  <c r="E43" i="99"/>
  <c r="E43" i="101" s="1"/>
  <c r="E43" i="97"/>
  <c r="E1289" i="95"/>
  <c r="E1285" i="95"/>
  <c r="E39" i="99"/>
  <c r="E39" i="101" s="1"/>
  <c r="E39" i="104" s="1"/>
  <c r="E39" i="97"/>
  <c r="E1283" i="95"/>
  <c r="E37" i="99"/>
  <c r="E37" i="101" s="1"/>
  <c r="E37" i="104" s="1"/>
  <c r="E37" i="97"/>
  <c r="E33" i="99"/>
  <c r="E33" i="101" s="1"/>
  <c r="E33" i="104" s="1"/>
  <c r="E33" i="97"/>
  <c r="E1279" i="95"/>
  <c r="E28" i="99"/>
  <c r="E28" i="101" s="1"/>
  <c r="E28" i="104" s="1"/>
  <c r="E28" i="97"/>
  <c r="E26" i="99"/>
  <c r="E26" i="101" s="1"/>
  <c r="E26" i="104" s="1"/>
  <c r="E26" i="97"/>
  <c r="E12" i="99"/>
  <c r="E12" i="101" s="1"/>
  <c r="E12" i="104" s="1"/>
  <c r="E12" i="97"/>
  <c r="E1258" i="95"/>
  <c r="E11" i="95"/>
  <c r="E1257" i="93"/>
  <c r="E11" i="94"/>
  <c r="E1257" i="94" s="1"/>
  <c r="E10" i="95"/>
  <c r="E1256" i="93"/>
  <c r="E10" i="94"/>
  <c r="E1256" i="94" s="1"/>
  <c r="E9" i="95"/>
  <c r="E9" i="94"/>
  <c r="E1255" i="94" s="1"/>
  <c r="E1255" i="93"/>
  <c r="E6" i="99"/>
  <c r="E6" i="101" s="1"/>
  <c r="E6" i="104" s="1"/>
  <c r="E6" i="97"/>
  <c r="E1252" i="95"/>
  <c r="E13" i="99"/>
  <c r="E13" i="97"/>
  <c r="E1259" i="95"/>
  <c r="E1216" i="99"/>
  <c r="E1216" i="97"/>
  <c r="E1213" i="99"/>
  <c r="E1213" i="97"/>
  <c r="E1212" i="99"/>
  <c r="E1212" i="97"/>
  <c r="E1211" i="99"/>
  <c r="E1211" i="97"/>
  <c r="E1210" i="99"/>
  <c r="E1210" i="97"/>
  <c r="E1208" i="99"/>
  <c r="E1208" i="97"/>
  <c r="E1206" i="99"/>
  <c r="E1206" i="97"/>
  <c r="E1204" i="99"/>
  <c r="E1204" i="97"/>
  <c r="E1201" i="99"/>
  <c r="E1201" i="97"/>
  <c r="E1200" i="99"/>
  <c r="E1200" i="97"/>
  <c r="E1199" i="99"/>
  <c r="E1199" i="97"/>
  <c r="E1198" i="99"/>
  <c r="E1198" i="97"/>
  <c r="E1194" i="99"/>
  <c r="E1194" i="101" s="1"/>
  <c r="E1194" i="97"/>
  <c r="E1193" i="99"/>
  <c r="E1193" i="101" s="1"/>
  <c r="E1193" i="97"/>
  <c r="E1192" i="99"/>
  <c r="E1192" i="101" s="1"/>
  <c r="E1192" i="97"/>
  <c r="E1190" i="99"/>
  <c r="E1190" i="97"/>
  <c r="E1038" i="99"/>
  <c r="E1038" i="97"/>
  <c r="E1033" i="99"/>
  <c r="E1033" i="97"/>
  <c r="G1033" i="97" s="1"/>
  <c r="E1032" i="99"/>
  <c r="E1032" i="97"/>
  <c r="E1031" i="99"/>
  <c r="E1031" i="97"/>
  <c r="F988" i="95"/>
  <c r="G988" i="95" s="1"/>
  <c r="D988" i="99"/>
  <c r="D988" i="101" s="1"/>
  <c r="D988" i="97"/>
  <c r="F984" i="95"/>
  <c r="G984" i="95" s="1"/>
  <c r="D984" i="99"/>
  <c r="D984" i="101" s="1"/>
  <c r="D984" i="97"/>
  <c r="E923" i="99"/>
  <c r="E923" i="97"/>
  <c r="E920" i="99"/>
  <c r="E920" i="97"/>
  <c r="E919" i="99"/>
  <c r="E919" i="97"/>
  <c r="E918" i="99"/>
  <c r="E918" i="97"/>
  <c r="E917" i="99"/>
  <c r="E917" i="97"/>
  <c r="E915" i="99"/>
  <c r="E915" i="97"/>
  <c r="E913" i="99"/>
  <c r="E913" i="97"/>
  <c r="E911" i="99"/>
  <c r="E911" i="97"/>
  <c r="E908" i="99"/>
  <c r="E908" i="97"/>
  <c r="E907" i="99"/>
  <c r="E907" i="97"/>
  <c r="E906" i="99"/>
  <c r="E906" i="97"/>
  <c r="E905" i="99"/>
  <c r="E905" i="97"/>
  <c r="E819" i="99"/>
  <c r="E819" i="97"/>
  <c r="E814" i="99"/>
  <c r="E814" i="97"/>
  <c r="G814" i="97" s="1"/>
  <c r="E813" i="99"/>
  <c r="E813" i="97"/>
  <c r="E812" i="99"/>
  <c r="E812" i="97"/>
  <c r="E758" i="99"/>
  <c r="E758" i="101" s="1"/>
  <c r="E758" i="97"/>
  <c r="E757" i="95"/>
  <c r="E763" i="95" s="1"/>
  <c r="E755" i="99"/>
  <c r="E755" i="101" s="1"/>
  <c r="E755" i="97"/>
  <c r="E754" i="99"/>
  <c r="E754" i="101" s="1"/>
  <c r="E754" i="97"/>
  <c r="E753" i="99"/>
  <c r="E753" i="101" s="1"/>
  <c r="E753" i="97"/>
  <c r="E751" i="99"/>
  <c r="E751" i="97"/>
  <c r="E266" i="99"/>
  <c r="E266" i="97"/>
  <c r="E263" i="99"/>
  <c r="E263" i="97"/>
  <c r="E262" i="99"/>
  <c r="E262" i="97"/>
  <c r="E261" i="99"/>
  <c r="E261" i="97"/>
  <c r="E260" i="99"/>
  <c r="E260" i="97"/>
  <c r="E258" i="99"/>
  <c r="E258" i="97"/>
  <c r="E256" i="99"/>
  <c r="E256" i="97"/>
  <c r="E254" i="99"/>
  <c r="E254" i="97"/>
  <c r="E251" i="99"/>
  <c r="E251" i="97"/>
  <c r="E250" i="99"/>
  <c r="E250" i="97"/>
  <c r="E249" i="99"/>
  <c r="E249" i="97"/>
  <c r="F230" i="95"/>
  <c r="G230" i="95" s="1"/>
  <c r="D230" i="99"/>
  <c r="D230" i="101" s="1"/>
  <c r="D230" i="97"/>
  <c r="D40" i="94"/>
  <c r="D40" i="95"/>
  <c r="F40" i="93"/>
  <c r="G40" i="93" s="1"/>
  <c r="F39" i="94"/>
  <c r="G39" i="94" s="1"/>
  <c r="F38" i="94"/>
  <c r="G38" i="94" s="1"/>
  <c r="F37" i="94"/>
  <c r="G37" i="94" s="1"/>
  <c r="F28" i="94"/>
  <c r="G28" i="94" s="1"/>
  <c r="F27" i="94"/>
  <c r="G27" i="94" s="1"/>
  <c r="F26" i="94"/>
  <c r="G26" i="94" s="1"/>
  <c r="F25" i="94"/>
  <c r="G25" i="94" s="1"/>
  <c r="D24" i="99"/>
  <c r="D24" i="101" s="1"/>
  <c r="D24" i="104" s="1"/>
  <c r="D24" i="97"/>
  <c r="D23" i="95"/>
  <c r="D21" i="94"/>
  <c r="F21" i="94" s="1"/>
  <c r="G21" i="94" s="1"/>
  <c r="D21" i="95"/>
  <c r="F21" i="93"/>
  <c r="G21" i="93" s="1"/>
  <c r="D17" i="99"/>
  <c r="D17" i="101" s="1"/>
  <c r="D17" i="104" s="1"/>
  <c r="D17" i="97"/>
  <c r="F17" i="95"/>
  <c r="G17" i="95" s="1"/>
  <c r="F12" i="94"/>
  <c r="G12" i="94" s="1"/>
  <c r="D11" i="95"/>
  <c r="D11" i="94"/>
  <c r="F11" i="93"/>
  <c r="G11" i="93" s="1"/>
  <c r="D9" i="95"/>
  <c r="D9" i="94"/>
  <c r="F9" i="93"/>
  <c r="G9" i="93" s="1"/>
  <c r="D7" i="99"/>
  <c r="D7" i="101" s="1"/>
  <c r="D7" i="104" s="1"/>
  <c r="D7" i="97"/>
  <c r="F7" i="95"/>
  <c r="G7" i="95" s="1"/>
  <c r="D5" i="99"/>
  <c r="D5" i="101" s="1"/>
  <c r="D5" i="104" s="1"/>
  <c r="D5" i="97"/>
  <c r="F5" i="95"/>
  <c r="G5" i="95" s="1"/>
  <c r="E1286" i="94"/>
  <c r="E1284" i="94"/>
  <c r="E1281" i="94"/>
  <c r="E1277" i="94"/>
  <c r="E1273" i="94"/>
  <c r="E1271" i="94"/>
  <c r="E1258" i="94"/>
  <c r="E1253" i="94"/>
  <c r="E1251" i="94"/>
  <c r="F20" i="94"/>
  <c r="G20" i="94" s="1"/>
  <c r="D14" i="93"/>
  <c r="E1275" i="102"/>
  <c r="E1268" i="102"/>
  <c r="F1260" i="102"/>
  <c r="G1260" i="102" s="1"/>
  <c r="D1209" i="102"/>
  <c r="F1203" i="102"/>
  <c r="G1203" i="102" s="1"/>
  <c r="D1135" i="102"/>
  <c r="F1129" i="102"/>
  <c r="G1129" i="102" s="1"/>
  <c r="D1062" i="102"/>
  <c r="F1056" i="102"/>
  <c r="G1056" i="102" s="1"/>
  <c r="D916" i="102"/>
  <c r="F910" i="102"/>
  <c r="G910" i="102" s="1"/>
  <c r="D843" i="102"/>
  <c r="F837" i="102"/>
  <c r="G837" i="102" s="1"/>
  <c r="D697" i="102"/>
  <c r="F691" i="102"/>
  <c r="G691" i="102" s="1"/>
  <c r="D624" i="102"/>
  <c r="F618" i="102"/>
  <c r="G618" i="102" s="1"/>
  <c r="D551" i="102"/>
  <c r="F545" i="102"/>
  <c r="G545" i="102" s="1"/>
  <c r="D405" i="102"/>
  <c r="F399" i="102"/>
  <c r="G399" i="102" s="1"/>
  <c r="D259" i="102"/>
  <c r="F253" i="102"/>
  <c r="G253" i="102" s="1"/>
  <c r="D185" i="102"/>
  <c r="F179" i="102"/>
  <c r="G179" i="102" s="1"/>
  <c r="D111" i="102"/>
  <c r="F105" i="102"/>
  <c r="G105" i="102" s="1"/>
  <c r="D41" i="102"/>
  <c r="F36" i="102"/>
  <c r="G36" i="102" s="1"/>
  <c r="D924" i="88"/>
  <c r="F79" i="88"/>
  <c r="G79" i="88" s="1"/>
  <c r="F703" i="88"/>
  <c r="G703" i="88" s="1"/>
  <c r="D675" i="88"/>
  <c r="D851" i="88"/>
  <c r="F373" i="88"/>
  <c r="G373" i="88" s="1"/>
  <c r="E1312" i="86"/>
  <c r="F1312" i="86" s="1"/>
  <c r="G1312" i="86" s="1"/>
  <c r="E1302" i="86"/>
  <c r="F1302" i="86" s="1"/>
  <c r="G1302" i="86" s="1"/>
  <c r="D1217" i="88"/>
  <c r="E1260" i="86"/>
  <c r="D193" i="88"/>
  <c r="E1269" i="86"/>
  <c r="F173" i="88"/>
  <c r="G173" i="88" s="1"/>
  <c r="D172" i="88"/>
  <c r="D163" i="88"/>
  <c r="F1197" i="88"/>
  <c r="G1197" i="88" s="1"/>
  <c r="D1196" i="88"/>
  <c r="D1187" i="88"/>
  <c r="F1123" i="88"/>
  <c r="G1123" i="88" s="1"/>
  <c r="D1122" i="88"/>
  <c r="D1113" i="88"/>
  <c r="D1070" i="88"/>
  <c r="F1050" i="88"/>
  <c r="G1050" i="88" s="1"/>
  <c r="D1049" i="88"/>
  <c r="D1040" i="88"/>
  <c r="F904" i="88"/>
  <c r="G904" i="88" s="1"/>
  <c r="D903" i="88"/>
  <c r="D894" i="88"/>
  <c r="F831" i="88"/>
  <c r="G831" i="88" s="1"/>
  <c r="D830" i="88"/>
  <c r="D821" i="88"/>
  <c r="F758" i="88"/>
  <c r="G758" i="88" s="1"/>
  <c r="D757" i="88"/>
  <c r="D748" i="88"/>
  <c r="F557" i="88"/>
  <c r="G557" i="88" s="1"/>
  <c r="D559" i="88"/>
  <c r="E538" i="88"/>
  <c r="E544" i="88" s="1"/>
  <c r="F539" i="88"/>
  <c r="G539" i="88" s="1"/>
  <c r="D538" i="88"/>
  <c r="D529" i="88"/>
  <c r="D486" i="88"/>
  <c r="F466" i="88"/>
  <c r="G466" i="88" s="1"/>
  <c r="D465" i="88"/>
  <c r="D456" i="88"/>
  <c r="F320" i="88"/>
  <c r="G320" i="88" s="1"/>
  <c r="D319" i="88"/>
  <c r="F302" i="88"/>
  <c r="G302" i="88" s="1"/>
  <c r="D1252" i="88"/>
  <c r="F1252" i="88" s="1"/>
  <c r="G1252" i="88" s="1"/>
  <c r="D310" i="88"/>
  <c r="F248" i="88"/>
  <c r="G248" i="88" s="1"/>
  <c r="D246" i="88"/>
  <c r="D119" i="88"/>
  <c r="F99" i="88"/>
  <c r="G99" i="88" s="1"/>
  <c r="D98" i="88"/>
  <c r="D89" i="88"/>
  <c r="F1266" i="86"/>
  <c r="G1266" i="86" s="1"/>
  <c r="F1263" i="86"/>
  <c r="G1263" i="86" s="1"/>
  <c r="D997" i="88"/>
  <c r="F979" i="88"/>
  <c r="G979" i="88" s="1"/>
  <c r="D1272" i="88"/>
  <c r="F977" i="88"/>
  <c r="G977" i="88" s="1"/>
  <c r="D976" i="88"/>
  <c r="D1266" i="88"/>
  <c r="F1266" i="88" s="1"/>
  <c r="G1266" i="88" s="1"/>
  <c r="F965" i="88"/>
  <c r="G965" i="88" s="1"/>
  <c r="D1258" i="88"/>
  <c r="F1258" i="88" s="1"/>
  <c r="G1258" i="88" s="1"/>
  <c r="D967" i="88"/>
  <c r="F698" i="88"/>
  <c r="G698" i="88" s="1"/>
  <c r="D1283" i="88"/>
  <c r="F1283" i="88" s="1"/>
  <c r="G1283" i="88" s="1"/>
  <c r="F699" i="88"/>
  <c r="G699" i="88" s="1"/>
  <c r="D1284" i="88"/>
  <c r="F1284" i="88" s="1"/>
  <c r="G1284" i="88" s="1"/>
  <c r="F686" i="88"/>
  <c r="G686" i="88" s="1"/>
  <c r="D684" i="88"/>
  <c r="F612" i="88"/>
  <c r="G612" i="88" s="1"/>
  <c r="D611" i="88"/>
  <c r="D602" i="88"/>
  <c r="F1317" i="88"/>
  <c r="G1317" i="88" s="1"/>
  <c r="F1318" i="88"/>
  <c r="G1318" i="88" s="1"/>
  <c r="F1316" i="88"/>
  <c r="G1316" i="88" s="1"/>
  <c r="F1310" i="88"/>
  <c r="G1310" i="88" s="1"/>
  <c r="F1307" i="88"/>
  <c r="G1307" i="88" s="1"/>
  <c r="F1295" i="88"/>
  <c r="G1295" i="88" s="1"/>
  <c r="F1308" i="88"/>
  <c r="G1308" i="88" s="1"/>
  <c r="F408" i="88"/>
  <c r="G408" i="88" s="1"/>
  <c r="D1285" i="88"/>
  <c r="F1285" i="88" s="1"/>
  <c r="G1285" i="88" s="1"/>
  <c r="D413" i="88"/>
  <c r="D1288" i="88"/>
  <c r="E413" i="88"/>
  <c r="E1288" i="88"/>
  <c r="E1290" i="88" s="1"/>
  <c r="F412" i="88"/>
  <c r="G412" i="88" s="1"/>
  <c r="D1289" i="88"/>
  <c r="F1289" i="88" s="1"/>
  <c r="G1289" i="88" s="1"/>
  <c r="F409" i="88"/>
  <c r="G409" i="88" s="1"/>
  <c r="D1286" i="88"/>
  <c r="F1286" i="88" s="1"/>
  <c r="G1286" i="88" s="1"/>
  <c r="F404" i="88"/>
  <c r="G404" i="88" s="1"/>
  <c r="D1281" i="88"/>
  <c r="F400" i="88"/>
  <c r="G400" i="88" s="1"/>
  <c r="D1277" i="88"/>
  <c r="F402" i="88"/>
  <c r="G402" i="88" s="1"/>
  <c r="D1279" i="88"/>
  <c r="F1279" i="88" s="1"/>
  <c r="G1279" i="88" s="1"/>
  <c r="F396" i="88"/>
  <c r="G396" i="88" s="1"/>
  <c r="D1273" i="88"/>
  <c r="F393" i="88"/>
  <c r="G393" i="88" s="1"/>
  <c r="D392" i="88"/>
  <c r="D1270" i="88"/>
  <c r="F397" i="88"/>
  <c r="G397" i="88" s="1"/>
  <c r="D1274" i="88"/>
  <c r="F394" i="88"/>
  <c r="G394" i="88" s="1"/>
  <c r="D1271" i="88"/>
  <c r="F376" i="88"/>
  <c r="G376" i="88" s="1"/>
  <c r="D1253" i="88"/>
  <c r="F1253" i="88" s="1"/>
  <c r="G1253" i="88" s="1"/>
  <c r="D383" i="88"/>
  <c r="D1250" i="88"/>
  <c r="E383" i="88"/>
  <c r="E391" i="88" s="1"/>
  <c r="E399" i="88" s="1"/>
  <c r="E405" i="88" s="1"/>
  <c r="E410" i="88" s="1"/>
  <c r="E1250" i="88"/>
  <c r="E1260" i="88" s="1"/>
  <c r="F374" i="88"/>
  <c r="G374" i="88" s="1"/>
  <c r="D1251" i="88"/>
  <c r="F1251" i="88" s="1"/>
  <c r="G1251" i="88" s="1"/>
  <c r="D1129" i="86"/>
  <c r="D1056" i="86"/>
  <c r="D983" i="86"/>
  <c r="D1203" i="86"/>
  <c r="F1195" i="86"/>
  <c r="G1195" i="86" s="1"/>
  <c r="D910" i="86"/>
  <c r="F902" i="86"/>
  <c r="G902" i="86" s="1"/>
  <c r="D618" i="86"/>
  <c r="F610" i="86"/>
  <c r="G610" i="86" s="1"/>
  <c r="D326" i="86"/>
  <c r="F318" i="86"/>
  <c r="G318" i="86" s="1"/>
  <c r="D545" i="86"/>
  <c r="D399" i="86"/>
  <c r="F391" i="86"/>
  <c r="G391" i="86" s="1"/>
  <c r="D253" i="86"/>
  <c r="F245" i="86"/>
  <c r="G245" i="86" s="1"/>
  <c r="D105" i="86"/>
  <c r="D837" i="86"/>
  <c r="F829" i="86"/>
  <c r="G829" i="86" s="1"/>
  <c r="D691" i="86"/>
  <c r="F683" i="86"/>
  <c r="G683" i="86" s="1"/>
  <c r="D1275" i="84"/>
  <c r="F1275" i="84" s="1"/>
  <c r="G1275" i="84" s="1"/>
  <c r="F1269" i="84"/>
  <c r="G1269" i="84" s="1"/>
  <c r="D36" i="84"/>
  <c r="F30" i="84"/>
  <c r="G30" i="84" s="1"/>
  <c r="F1268" i="84"/>
  <c r="G1268" i="84" s="1"/>
  <c r="E1253" i="97" l="1"/>
  <c r="E1259" i="97"/>
  <c r="E1252" i="97"/>
  <c r="E1258" i="97"/>
  <c r="E1251" i="97"/>
  <c r="F332" i="92"/>
  <c r="G332" i="92" s="1"/>
  <c r="F97" i="86"/>
  <c r="G97" i="86" s="1"/>
  <c r="F1103" i="93"/>
  <c r="G1103" i="93" s="1"/>
  <c r="F975" i="86"/>
  <c r="G975" i="86" s="1"/>
  <c r="D770" i="102"/>
  <c r="D775" i="102" s="1"/>
  <c r="F756" i="86"/>
  <c r="G756" i="86" s="1"/>
  <c r="D903" i="93"/>
  <c r="F903" i="93" s="1"/>
  <c r="G903" i="93" s="1"/>
  <c r="F1121" i="86"/>
  <c r="G1121" i="86" s="1"/>
  <c r="F237" i="88"/>
  <c r="G237" i="88" s="1"/>
  <c r="F300" i="93"/>
  <c r="G300" i="93" s="1"/>
  <c r="F30" i="109"/>
  <c r="G30" i="109" s="1"/>
  <c r="F36" i="109"/>
  <c r="G36" i="109" s="1"/>
  <c r="D1217" i="93"/>
  <c r="F1302" i="93"/>
  <c r="G1302" i="93" s="1"/>
  <c r="F1312" i="93"/>
  <c r="G1312" i="93" s="1"/>
  <c r="F486" i="88"/>
  <c r="G486" i="88" s="1"/>
  <c r="F957" i="93"/>
  <c r="G957" i="93" s="1"/>
  <c r="F778" i="88"/>
  <c r="G778" i="88" s="1"/>
  <c r="F1274" i="88"/>
  <c r="G1274" i="88" s="1"/>
  <c r="E1271" i="95"/>
  <c r="F537" i="86"/>
  <c r="G537" i="86" s="1"/>
  <c r="D472" i="86"/>
  <c r="F472" i="86" s="1"/>
  <c r="G472" i="86" s="1"/>
  <c r="D245" i="88"/>
  <c r="F245" i="88" s="1"/>
  <c r="G245" i="88" s="1"/>
  <c r="F193" i="88"/>
  <c r="G193" i="88" s="1"/>
  <c r="F171" i="86"/>
  <c r="G171" i="86" s="1"/>
  <c r="E120" i="88"/>
  <c r="F44" i="93"/>
  <c r="G44" i="93" s="1"/>
  <c r="D1070" i="93"/>
  <c r="F738" i="93"/>
  <c r="G738" i="93" s="1"/>
  <c r="F705" i="88"/>
  <c r="G705" i="88" s="1"/>
  <c r="F1281" i="88"/>
  <c r="G1281" i="88" s="1"/>
  <c r="F1290" i="86"/>
  <c r="G1290" i="86" s="1"/>
  <c r="F119" i="88"/>
  <c r="G119" i="88" s="1"/>
  <c r="D119" i="93"/>
  <c r="F92" i="97"/>
  <c r="G92" i="97" s="1"/>
  <c r="F30" i="88"/>
  <c r="G30" i="88" s="1"/>
  <c r="D1276" i="86"/>
  <c r="D1282" i="86" s="1"/>
  <c r="E1269" i="88"/>
  <c r="E1275" i="88" s="1"/>
  <c r="F95" i="101"/>
  <c r="G95" i="101" s="1"/>
  <c r="F811" i="93"/>
  <c r="G811" i="93" s="1"/>
  <c r="E998" i="88"/>
  <c r="F1048" i="86"/>
  <c r="G1048" i="86" s="1"/>
  <c r="F1271" i="88"/>
  <c r="G1271" i="88" s="1"/>
  <c r="F559" i="88"/>
  <c r="G559" i="88" s="1"/>
  <c r="D989" i="102"/>
  <c r="F989" i="102" s="1"/>
  <c r="G989" i="102" s="1"/>
  <c r="E246" i="95"/>
  <c r="E252" i="95" s="1"/>
  <c r="F153" i="93"/>
  <c r="G153" i="93" s="1"/>
  <c r="D559" i="93"/>
  <c r="F849" i="93"/>
  <c r="G849" i="93" s="1"/>
  <c r="F997" i="88"/>
  <c r="G997" i="88" s="1"/>
  <c r="F1217" i="88"/>
  <c r="G1217" i="88" s="1"/>
  <c r="F851" i="88"/>
  <c r="G851" i="88" s="1"/>
  <c r="E691" i="93"/>
  <c r="E697" i="93" s="1"/>
  <c r="E702" i="93" s="1"/>
  <c r="F191" i="93"/>
  <c r="G191" i="93" s="1"/>
  <c r="E1071" i="88"/>
  <c r="F1273" i="88"/>
  <c r="G1273" i="88" s="1"/>
  <c r="F1277" i="88"/>
  <c r="G1277" i="88" s="1"/>
  <c r="F1272" i="88"/>
  <c r="G1272" i="88" s="1"/>
  <c r="E545" i="88"/>
  <c r="E551" i="88" s="1"/>
  <c r="E556" i="88" s="1"/>
  <c r="E560" i="88" s="1"/>
  <c r="F1070" i="88"/>
  <c r="G1070" i="88" s="1"/>
  <c r="E268" i="88"/>
  <c r="F1143" i="88"/>
  <c r="G1143" i="88" s="1"/>
  <c r="E1144" i="88"/>
  <c r="D611" i="93"/>
  <c r="F611" i="93" s="1"/>
  <c r="G611" i="93" s="1"/>
  <c r="E706" i="88"/>
  <c r="E258" i="101"/>
  <c r="E258" i="104" s="1"/>
  <c r="E258" i="106" s="1"/>
  <c r="E258" i="108" s="1"/>
  <c r="E263" i="101"/>
  <c r="E263" i="104" s="1"/>
  <c r="E263" i="106" s="1"/>
  <c r="E263" i="108" s="1"/>
  <c r="E175" i="101"/>
  <c r="E175" i="104" s="1"/>
  <c r="E175" i="106" s="1"/>
  <c r="E175" i="108" s="1"/>
  <c r="E186" i="101"/>
  <c r="E186" i="104" s="1"/>
  <c r="E186" i="106" s="1"/>
  <c r="E186" i="108" s="1"/>
  <c r="E192" i="101"/>
  <c r="E192" i="104" s="1"/>
  <c r="E192" i="106" s="1"/>
  <c r="E192" i="108" s="1"/>
  <c r="E235" i="101"/>
  <c r="E235" i="104" s="1"/>
  <c r="E235" i="106" s="1"/>
  <c r="E235" i="108" s="1"/>
  <c r="E381" i="101"/>
  <c r="E381" i="104" s="1"/>
  <c r="E381" i="106" s="1"/>
  <c r="E381" i="108" s="1"/>
  <c r="E1061" i="101"/>
  <c r="E1061" i="104" s="1"/>
  <c r="E1061" i="106" s="1"/>
  <c r="E1061" i="108" s="1"/>
  <c r="E108" i="101"/>
  <c r="E118" i="101"/>
  <c r="D986" i="104"/>
  <c r="D230" i="104"/>
  <c r="F230" i="101"/>
  <c r="G230" i="101" s="1"/>
  <c r="E812" i="101"/>
  <c r="E812" i="104" s="1"/>
  <c r="E812" i="106" s="1"/>
  <c r="E812" i="108" s="1"/>
  <c r="E814" i="101"/>
  <c r="E814" i="104" s="1"/>
  <c r="E814" i="106" s="1"/>
  <c r="E814" i="108" s="1"/>
  <c r="E905" i="101"/>
  <c r="E905" i="104" s="1"/>
  <c r="E905" i="106" s="1"/>
  <c r="E905" i="108" s="1"/>
  <c r="E907" i="101"/>
  <c r="E907" i="104" s="1"/>
  <c r="E907" i="106" s="1"/>
  <c r="E907" i="108" s="1"/>
  <c r="E911" i="101"/>
  <c r="E911" i="104" s="1"/>
  <c r="E911" i="106" s="1"/>
  <c r="E911" i="108" s="1"/>
  <c r="E915" i="101"/>
  <c r="E915" i="104" s="1"/>
  <c r="E915" i="106" s="1"/>
  <c r="E915" i="108" s="1"/>
  <c r="E918" i="101"/>
  <c r="E918" i="104" s="1"/>
  <c r="E918" i="106" s="1"/>
  <c r="E918" i="108" s="1"/>
  <c r="E920" i="101"/>
  <c r="E920" i="104" s="1"/>
  <c r="E920" i="106" s="1"/>
  <c r="E920" i="108" s="1"/>
  <c r="D984" i="104"/>
  <c r="E1032" i="101"/>
  <c r="E1032" i="104" s="1"/>
  <c r="E1032" i="106" s="1"/>
  <c r="E1032" i="108" s="1"/>
  <c r="E1038" i="101"/>
  <c r="E1038" i="104" s="1"/>
  <c r="E1038" i="106" s="1"/>
  <c r="E1038" i="108" s="1"/>
  <c r="E1199" i="101"/>
  <c r="E1199" i="104" s="1"/>
  <c r="E1199" i="106" s="1"/>
  <c r="E1199" i="108" s="1"/>
  <c r="E1201" i="101"/>
  <c r="E1201" i="104" s="1"/>
  <c r="E1201" i="106" s="1"/>
  <c r="E1201" i="108" s="1"/>
  <c r="E1206" i="101"/>
  <c r="E1206" i="104" s="1"/>
  <c r="E1206" i="106" s="1"/>
  <c r="E1206" i="108" s="1"/>
  <c r="E1210" i="101"/>
  <c r="E1210" i="104" s="1"/>
  <c r="E1210" i="106" s="1"/>
  <c r="E1210" i="108" s="1"/>
  <c r="E1212" i="101"/>
  <c r="E1212" i="104" s="1"/>
  <c r="E1212" i="106" s="1"/>
  <c r="E1212" i="108" s="1"/>
  <c r="E1216" i="101"/>
  <c r="E1216" i="104" s="1"/>
  <c r="E1216" i="106" s="1"/>
  <c r="E1216" i="108" s="1"/>
  <c r="E393" i="104"/>
  <c r="E1178" i="101"/>
  <c r="E1178" i="104" s="1"/>
  <c r="E1178" i="106" s="1"/>
  <c r="E1178" i="108" s="1"/>
  <c r="E1180" i="101"/>
  <c r="E1180" i="104" s="1"/>
  <c r="E1180" i="106" s="1"/>
  <c r="E1180" i="108" s="1"/>
  <c r="E247" i="104"/>
  <c r="E308" i="101"/>
  <c r="E308" i="104" s="1"/>
  <c r="E308" i="106" s="1"/>
  <c r="E308" i="108" s="1"/>
  <c r="E614" i="101"/>
  <c r="E614" i="104" s="1"/>
  <c r="E614" i="106" s="1"/>
  <c r="E614" i="108" s="1"/>
  <c r="E616" i="101"/>
  <c r="E616" i="104" s="1"/>
  <c r="E616" i="106" s="1"/>
  <c r="E616" i="108" s="1"/>
  <c r="E621" i="101"/>
  <c r="E621" i="104" s="1"/>
  <c r="E621" i="106" s="1"/>
  <c r="E621" i="108" s="1"/>
  <c r="E625" i="101"/>
  <c r="E625" i="104" s="1"/>
  <c r="E625" i="106" s="1"/>
  <c r="E625" i="108" s="1"/>
  <c r="E627" i="101"/>
  <c r="E627" i="104" s="1"/>
  <c r="E627" i="106" s="1"/>
  <c r="E627" i="108" s="1"/>
  <c r="E631" i="101"/>
  <c r="E631" i="104" s="1"/>
  <c r="E631" i="106" s="1"/>
  <c r="E631" i="108" s="1"/>
  <c r="E667" i="101"/>
  <c r="E667" i="104" s="1"/>
  <c r="E667" i="106" s="1"/>
  <c r="E667" i="108" s="1"/>
  <c r="E673" i="101"/>
  <c r="E673" i="104" s="1"/>
  <c r="E673" i="106" s="1"/>
  <c r="E673" i="108" s="1"/>
  <c r="E760" i="101"/>
  <c r="E760" i="104" s="1"/>
  <c r="E760" i="106" s="1"/>
  <c r="E760" i="108" s="1"/>
  <c r="E762" i="101"/>
  <c r="E762" i="104" s="1"/>
  <c r="E762" i="106" s="1"/>
  <c r="E762" i="108" s="1"/>
  <c r="E767" i="101"/>
  <c r="E767" i="104" s="1"/>
  <c r="E767" i="106" s="1"/>
  <c r="E767" i="108" s="1"/>
  <c r="E771" i="101"/>
  <c r="E771" i="104" s="1"/>
  <c r="E771" i="106" s="1"/>
  <c r="E771" i="108" s="1"/>
  <c r="E773" i="101"/>
  <c r="E773" i="104" s="1"/>
  <c r="E773" i="106" s="1"/>
  <c r="E773" i="108" s="1"/>
  <c r="E777" i="101"/>
  <c r="E777" i="104" s="1"/>
  <c r="E777" i="106" s="1"/>
  <c r="E777" i="108" s="1"/>
  <c r="E1104" i="101"/>
  <c r="E1104" i="104" s="1"/>
  <c r="E1104" i="106" s="1"/>
  <c r="E1104" i="108" s="1"/>
  <c r="E1106" i="101"/>
  <c r="E1106" i="104" s="1"/>
  <c r="E1106" i="106" s="1"/>
  <c r="E1106" i="108" s="1"/>
  <c r="E322" i="101"/>
  <c r="E322" i="104" s="1"/>
  <c r="E322" i="106" s="1"/>
  <c r="E322" i="108" s="1"/>
  <c r="E324" i="101"/>
  <c r="E324" i="104" s="1"/>
  <c r="E324" i="106" s="1"/>
  <c r="E324" i="108" s="1"/>
  <c r="E329" i="101"/>
  <c r="E329" i="104" s="1"/>
  <c r="E329" i="106" s="1"/>
  <c r="E329" i="108" s="1"/>
  <c r="E333" i="101"/>
  <c r="E333" i="104" s="1"/>
  <c r="E333" i="106" s="1"/>
  <c r="E333" i="108" s="1"/>
  <c r="E335" i="101"/>
  <c r="E335" i="104" s="1"/>
  <c r="E335" i="106" s="1"/>
  <c r="E335" i="108" s="1"/>
  <c r="E339" i="101"/>
  <c r="E339" i="104" s="1"/>
  <c r="E339" i="106" s="1"/>
  <c r="E339" i="108" s="1"/>
  <c r="E395" i="101"/>
  <c r="E395" i="104" s="1"/>
  <c r="E395" i="106" s="1"/>
  <c r="E395" i="108" s="1"/>
  <c r="E397" i="101"/>
  <c r="E397" i="104" s="1"/>
  <c r="E397" i="106" s="1"/>
  <c r="E397" i="108" s="1"/>
  <c r="E402" i="101"/>
  <c r="E402" i="104" s="1"/>
  <c r="E402" i="106" s="1"/>
  <c r="E402" i="108" s="1"/>
  <c r="E406" i="101"/>
  <c r="E406" i="104" s="1"/>
  <c r="E406" i="106" s="1"/>
  <c r="E406" i="108" s="1"/>
  <c r="E408" i="101"/>
  <c r="E408" i="104" s="1"/>
  <c r="E408" i="106" s="1"/>
  <c r="E408" i="108" s="1"/>
  <c r="E412" i="101"/>
  <c r="E412" i="104" s="1"/>
  <c r="E412" i="106" s="1"/>
  <c r="E412" i="108" s="1"/>
  <c r="E454" i="101"/>
  <c r="E454" i="104" s="1"/>
  <c r="E454" i="106" s="1"/>
  <c r="E454" i="108" s="1"/>
  <c r="E468" i="101"/>
  <c r="E468" i="104" s="1"/>
  <c r="E468" i="106" s="1"/>
  <c r="E468" i="108" s="1"/>
  <c r="E470" i="101"/>
  <c r="E470" i="104" s="1"/>
  <c r="E470" i="106" s="1"/>
  <c r="E470" i="108" s="1"/>
  <c r="E479" i="101"/>
  <c r="E479" i="104" s="1"/>
  <c r="E479" i="106" s="1"/>
  <c r="E479" i="108" s="1"/>
  <c r="E481" i="101"/>
  <c r="E481" i="104" s="1"/>
  <c r="E481" i="106" s="1"/>
  <c r="E481" i="108" s="1"/>
  <c r="E485" i="101"/>
  <c r="E485" i="104" s="1"/>
  <c r="E485" i="106" s="1"/>
  <c r="E485" i="108" s="1"/>
  <c r="E521" i="101"/>
  <c r="E521" i="104" s="1"/>
  <c r="E521" i="106" s="1"/>
  <c r="E521" i="108" s="1"/>
  <c r="E527" i="101"/>
  <c r="E527" i="104" s="1"/>
  <c r="E527" i="106" s="1"/>
  <c r="E527" i="108" s="1"/>
  <c r="E548" i="101"/>
  <c r="E548" i="104" s="1"/>
  <c r="E548" i="106" s="1"/>
  <c r="E548" i="108" s="1"/>
  <c r="E552" i="101"/>
  <c r="E552" i="104" s="1"/>
  <c r="E552" i="106" s="1"/>
  <c r="E552" i="108" s="1"/>
  <c r="E554" i="101"/>
  <c r="E554" i="104" s="1"/>
  <c r="E554" i="106" s="1"/>
  <c r="E554" i="108" s="1"/>
  <c r="E558" i="101"/>
  <c r="E558" i="104" s="1"/>
  <c r="E558" i="106" s="1"/>
  <c r="E558" i="108" s="1"/>
  <c r="E594" i="101"/>
  <c r="E594" i="104" s="1"/>
  <c r="E594" i="106" s="1"/>
  <c r="E594" i="108" s="1"/>
  <c r="E600" i="101"/>
  <c r="E600" i="104" s="1"/>
  <c r="E600" i="106" s="1"/>
  <c r="E600" i="108" s="1"/>
  <c r="E688" i="101"/>
  <c r="E688" i="104" s="1"/>
  <c r="E688" i="106" s="1"/>
  <c r="E688" i="108" s="1"/>
  <c r="E692" i="101"/>
  <c r="E692" i="104" s="1"/>
  <c r="E692" i="106" s="1"/>
  <c r="E692" i="108" s="1"/>
  <c r="E696" i="101"/>
  <c r="E696" i="104" s="1"/>
  <c r="E696" i="106" s="1"/>
  <c r="E696" i="108" s="1"/>
  <c r="E699" i="101"/>
  <c r="E699" i="104" s="1"/>
  <c r="E699" i="106" s="1"/>
  <c r="E699" i="108" s="1"/>
  <c r="E701" i="101"/>
  <c r="E701" i="104" s="1"/>
  <c r="E701" i="106" s="1"/>
  <c r="E701" i="108" s="1"/>
  <c r="E824" i="101"/>
  <c r="E824" i="104" s="1"/>
  <c r="E824" i="106" s="1"/>
  <c r="E824" i="108" s="1"/>
  <c r="E832" i="101"/>
  <c r="E832" i="104" s="1"/>
  <c r="E832" i="106" s="1"/>
  <c r="E832" i="108" s="1"/>
  <c r="E834" i="101"/>
  <c r="E834" i="104" s="1"/>
  <c r="E834" i="106" s="1"/>
  <c r="E834" i="108" s="1"/>
  <c r="E838" i="101"/>
  <c r="E838" i="104" s="1"/>
  <c r="E838" i="106" s="1"/>
  <c r="E838" i="108" s="1"/>
  <c r="E842" i="101"/>
  <c r="E842" i="104" s="1"/>
  <c r="E842" i="106" s="1"/>
  <c r="E842" i="108" s="1"/>
  <c r="E845" i="101"/>
  <c r="E845" i="104" s="1"/>
  <c r="E845" i="106" s="1"/>
  <c r="E845" i="108" s="1"/>
  <c r="E847" i="101"/>
  <c r="E847" i="104" s="1"/>
  <c r="E847" i="106" s="1"/>
  <c r="E847" i="108" s="1"/>
  <c r="E885" i="101"/>
  <c r="E885" i="104" s="1"/>
  <c r="E885" i="106" s="1"/>
  <c r="E885" i="108" s="1"/>
  <c r="E887" i="101"/>
  <c r="E887" i="104" s="1"/>
  <c r="E887" i="106" s="1"/>
  <c r="E887" i="108" s="1"/>
  <c r="E970" i="101"/>
  <c r="E970" i="104" s="1"/>
  <c r="E970" i="106" s="1"/>
  <c r="E970" i="108" s="1"/>
  <c r="E978" i="101"/>
  <c r="E978" i="104" s="1"/>
  <c r="E978" i="106" s="1"/>
  <c r="E978" i="108" s="1"/>
  <c r="E980" i="101"/>
  <c r="E980" i="104" s="1"/>
  <c r="E980" i="106" s="1"/>
  <c r="E980" i="108" s="1"/>
  <c r="E984" i="101"/>
  <c r="E984" i="104" s="1"/>
  <c r="E984" i="106" s="1"/>
  <c r="E984" i="108" s="1"/>
  <c r="E988" i="101"/>
  <c r="E988" i="104" s="1"/>
  <c r="E988" i="106" s="1"/>
  <c r="E988" i="108" s="1"/>
  <c r="E991" i="101"/>
  <c r="E991" i="104" s="1"/>
  <c r="E991" i="106" s="1"/>
  <c r="E991" i="108" s="1"/>
  <c r="E993" i="101"/>
  <c r="E993" i="104" s="1"/>
  <c r="E993" i="106" s="1"/>
  <c r="E993" i="108" s="1"/>
  <c r="E1124" i="101"/>
  <c r="E1124" i="104" s="1"/>
  <c r="E1124" i="106" s="1"/>
  <c r="E1124" i="108" s="1"/>
  <c r="E1126" i="101"/>
  <c r="E1126" i="104" s="1"/>
  <c r="E1126" i="106" s="1"/>
  <c r="E1126" i="108" s="1"/>
  <c r="E1130" i="101"/>
  <c r="E1130" i="104" s="1"/>
  <c r="E1130" i="106" s="1"/>
  <c r="E1130" i="108" s="1"/>
  <c r="E1134" i="101"/>
  <c r="E1134" i="104" s="1"/>
  <c r="E1134" i="106" s="1"/>
  <c r="E1134" i="108" s="1"/>
  <c r="E1137" i="101"/>
  <c r="E1137" i="104" s="1"/>
  <c r="E1137" i="106" s="1"/>
  <c r="E1137" i="108" s="1"/>
  <c r="E1139" i="101"/>
  <c r="E1139" i="104" s="1"/>
  <c r="E1139" i="106" s="1"/>
  <c r="E1139" i="108" s="1"/>
  <c r="F1260" i="86"/>
  <c r="G1260" i="86" s="1"/>
  <c r="D23" i="104"/>
  <c r="D29" i="104" s="1"/>
  <c r="F484" i="93"/>
  <c r="G484" i="93" s="1"/>
  <c r="F995" i="93"/>
  <c r="G995" i="93" s="1"/>
  <c r="E1071" i="94"/>
  <c r="D486" i="93"/>
  <c r="E254" i="101"/>
  <c r="E254" i="104" s="1"/>
  <c r="E254" i="106" s="1"/>
  <c r="E254" i="108" s="1"/>
  <c r="E751" i="101"/>
  <c r="E751" i="104" s="1"/>
  <c r="E751" i="106" s="1"/>
  <c r="E751" i="108" s="1"/>
  <c r="E182" i="101"/>
  <c r="E182" i="104" s="1"/>
  <c r="E182" i="106" s="1"/>
  <c r="E182" i="108" s="1"/>
  <c r="E739" i="101"/>
  <c r="E739" i="104" s="1"/>
  <c r="E739" i="106" s="1"/>
  <c r="E739" i="108" s="1"/>
  <c r="E1051" i="101"/>
  <c r="E1051" i="104" s="1"/>
  <c r="E1051" i="106" s="1"/>
  <c r="E1051" i="108" s="1"/>
  <c r="E1064" i="101"/>
  <c r="E1064" i="104" s="1"/>
  <c r="E1064" i="106" s="1"/>
  <c r="E1064" i="108" s="1"/>
  <c r="E101" i="101"/>
  <c r="E960" i="101"/>
  <c r="E960" i="104" s="1"/>
  <c r="E960" i="106" s="1"/>
  <c r="E960" i="108" s="1"/>
  <c r="E87" i="101"/>
  <c r="E87" i="104" s="1"/>
  <c r="E87" i="106" s="1"/>
  <c r="E87" i="108" s="1"/>
  <c r="E249" i="101"/>
  <c r="E249" i="104" s="1"/>
  <c r="E249" i="106" s="1"/>
  <c r="E249" i="108" s="1"/>
  <c r="E251" i="101"/>
  <c r="E251" i="104" s="1"/>
  <c r="E251" i="106" s="1"/>
  <c r="E251" i="108" s="1"/>
  <c r="E256" i="101"/>
  <c r="E256" i="104" s="1"/>
  <c r="E256" i="106" s="1"/>
  <c r="E256" i="108" s="1"/>
  <c r="E260" i="101"/>
  <c r="E260" i="104" s="1"/>
  <c r="E260" i="106" s="1"/>
  <c r="E260" i="108" s="1"/>
  <c r="E262" i="101"/>
  <c r="E262" i="104" s="1"/>
  <c r="E262" i="106" s="1"/>
  <c r="E262" i="108" s="1"/>
  <c r="E266" i="101"/>
  <c r="E266" i="104" s="1"/>
  <c r="E266" i="106" s="1"/>
  <c r="E266" i="108" s="1"/>
  <c r="D988" i="104"/>
  <c r="E166" i="101"/>
  <c r="E166" i="104" s="1"/>
  <c r="E166" i="106" s="1"/>
  <c r="E166" i="108" s="1"/>
  <c r="E174" i="101"/>
  <c r="E174" i="104" s="1"/>
  <c r="E174" i="106" s="1"/>
  <c r="E174" i="108" s="1"/>
  <c r="E176" i="101"/>
  <c r="E176" i="104" s="1"/>
  <c r="E176" i="106" s="1"/>
  <c r="E176" i="108" s="1"/>
  <c r="E180" i="101"/>
  <c r="E180" i="104" s="1"/>
  <c r="E180" i="106" s="1"/>
  <c r="E180" i="108" s="1"/>
  <c r="E184" i="101"/>
  <c r="E184" i="104" s="1"/>
  <c r="E184" i="106" s="1"/>
  <c r="E184" i="108" s="1"/>
  <c r="E187" i="101"/>
  <c r="E187" i="104" s="1"/>
  <c r="E187" i="106" s="1"/>
  <c r="E187" i="108" s="1"/>
  <c r="E189" i="101"/>
  <c r="E189" i="104" s="1"/>
  <c r="E189" i="106" s="1"/>
  <c r="E189" i="108" s="1"/>
  <c r="E386" i="101"/>
  <c r="E386" i="104" s="1"/>
  <c r="E386" i="106" s="1"/>
  <c r="E386" i="108" s="1"/>
  <c r="E685" i="104"/>
  <c r="E740" i="101"/>
  <c r="E740" i="104" s="1"/>
  <c r="E740" i="106" s="1"/>
  <c r="E740" i="108" s="1"/>
  <c r="E746" i="101"/>
  <c r="E746" i="104" s="1"/>
  <c r="E746" i="106" s="1"/>
  <c r="E746" i="108" s="1"/>
  <c r="E1052" i="101"/>
  <c r="E1052" i="104" s="1"/>
  <c r="E1052" i="106" s="1"/>
  <c r="E1052" i="108" s="1"/>
  <c r="E1054" i="101"/>
  <c r="E1054" i="104" s="1"/>
  <c r="E1054" i="106" s="1"/>
  <c r="E1054" i="108" s="1"/>
  <c r="E1059" i="101"/>
  <c r="E1059" i="104" s="1"/>
  <c r="E1059" i="106" s="1"/>
  <c r="E1059" i="108" s="1"/>
  <c r="E1063" i="101"/>
  <c r="E1063" i="104" s="1"/>
  <c r="E1063" i="106" s="1"/>
  <c r="E1063" i="108" s="1"/>
  <c r="E1065" i="101"/>
  <c r="E1065" i="104" s="1"/>
  <c r="E1065" i="106" s="1"/>
  <c r="E1065" i="108" s="1"/>
  <c r="E1069" i="101"/>
  <c r="E1069" i="104" s="1"/>
  <c r="E1069" i="106" s="1"/>
  <c r="E1069" i="108" s="1"/>
  <c r="E92" i="101"/>
  <c r="E100" i="101"/>
  <c r="E102" i="101"/>
  <c r="E106" i="101"/>
  <c r="E110" i="101"/>
  <c r="E113" i="101"/>
  <c r="E115" i="101"/>
  <c r="E240" i="101"/>
  <c r="E240" i="104" s="1"/>
  <c r="E240" i="106" s="1"/>
  <c r="E240" i="108" s="1"/>
  <c r="E904" i="104"/>
  <c r="E959" i="101"/>
  <c r="E959" i="104" s="1"/>
  <c r="E959" i="106" s="1"/>
  <c r="E959" i="108" s="1"/>
  <c r="E965" i="101"/>
  <c r="E965" i="104" s="1"/>
  <c r="E965" i="106" s="1"/>
  <c r="E965" i="108" s="1"/>
  <c r="E80" i="101"/>
  <c r="E80" i="104" s="1"/>
  <c r="E80" i="106" s="1"/>
  <c r="E80" i="108" s="1"/>
  <c r="E82" i="101"/>
  <c r="E82" i="104" s="1"/>
  <c r="E82" i="106" s="1"/>
  <c r="E82" i="108" s="1"/>
  <c r="F446" i="93"/>
  <c r="G446" i="93" s="1"/>
  <c r="E250" i="101"/>
  <c r="E250" i="104" s="1"/>
  <c r="E250" i="106" s="1"/>
  <c r="E250" i="108" s="1"/>
  <c r="E261" i="101"/>
  <c r="E261" i="104" s="1"/>
  <c r="E261" i="106" s="1"/>
  <c r="E261" i="108" s="1"/>
  <c r="E177" i="101"/>
  <c r="E177" i="104" s="1"/>
  <c r="E177" i="106" s="1"/>
  <c r="E177" i="108" s="1"/>
  <c r="E188" i="101"/>
  <c r="E188" i="104" s="1"/>
  <c r="E188" i="106" s="1"/>
  <c r="E188" i="108" s="1"/>
  <c r="E741" i="101"/>
  <c r="E741" i="104" s="1"/>
  <c r="E741" i="106" s="1"/>
  <c r="E741" i="108" s="1"/>
  <c r="E1043" i="101"/>
  <c r="E1043" i="104" s="1"/>
  <c r="E1043" i="106" s="1"/>
  <c r="E1043" i="108" s="1"/>
  <c r="E1053" i="101"/>
  <c r="E1053" i="104" s="1"/>
  <c r="E1053" i="106" s="1"/>
  <c r="E1053" i="108" s="1"/>
  <c r="E1057" i="101"/>
  <c r="E1057" i="104" s="1"/>
  <c r="E1057" i="106" s="1"/>
  <c r="E1057" i="108" s="1"/>
  <c r="E1066" i="101"/>
  <c r="E1066" i="104" s="1"/>
  <c r="E1066" i="106" s="1"/>
  <c r="E1066" i="108" s="1"/>
  <c r="E1116" i="101"/>
  <c r="E1116" i="104" s="1"/>
  <c r="E1116" i="106" s="1"/>
  <c r="E1116" i="108" s="1"/>
  <c r="E103" i="101"/>
  <c r="E112" i="101"/>
  <c r="E114" i="101"/>
  <c r="E161" i="101"/>
  <c r="E161" i="104" s="1"/>
  <c r="E161" i="106" s="1"/>
  <c r="E161" i="108" s="1"/>
  <c r="E958" i="101"/>
  <c r="E958" i="104" s="1"/>
  <c r="E958" i="106" s="1"/>
  <c r="E958" i="108" s="1"/>
  <c r="E81" i="101"/>
  <c r="E81" i="104" s="1"/>
  <c r="E81" i="106" s="1"/>
  <c r="E81" i="108" s="1"/>
  <c r="E758" i="104"/>
  <c r="E813" i="101"/>
  <c r="E813" i="104" s="1"/>
  <c r="E813" i="106" s="1"/>
  <c r="E813" i="108" s="1"/>
  <c r="E819" i="101"/>
  <c r="E819" i="104" s="1"/>
  <c r="E819" i="106" s="1"/>
  <c r="E819" i="108" s="1"/>
  <c r="E906" i="101"/>
  <c r="E906" i="104" s="1"/>
  <c r="E906" i="106" s="1"/>
  <c r="E906" i="108" s="1"/>
  <c r="E908" i="101"/>
  <c r="E908" i="104" s="1"/>
  <c r="E908" i="106" s="1"/>
  <c r="E908" i="108" s="1"/>
  <c r="E913" i="101"/>
  <c r="E913" i="104" s="1"/>
  <c r="E913" i="106" s="1"/>
  <c r="E913" i="108" s="1"/>
  <c r="E917" i="101"/>
  <c r="E917" i="104" s="1"/>
  <c r="E917" i="106" s="1"/>
  <c r="E917" i="108" s="1"/>
  <c r="E919" i="101"/>
  <c r="E919" i="104" s="1"/>
  <c r="E919" i="106" s="1"/>
  <c r="E919" i="108" s="1"/>
  <c r="E923" i="101"/>
  <c r="E923" i="104" s="1"/>
  <c r="E923" i="106" s="1"/>
  <c r="E923" i="108" s="1"/>
  <c r="E1031" i="101"/>
  <c r="E1031" i="104" s="1"/>
  <c r="E1031" i="106" s="1"/>
  <c r="E1031" i="108" s="1"/>
  <c r="E1033" i="101"/>
  <c r="E1033" i="104" s="1"/>
  <c r="E1033" i="106" s="1"/>
  <c r="E1033" i="108" s="1"/>
  <c r="E1190" i="101"/>
  <c r="E1190" i="104" s="1"/>
  <c r="E1190" i="106" s="1"/>
  <c r="E1190" i="108" s="1"/>
  <c r="E1198" i="101"/>
  <c r="E1198" i="104" s="1"/>
  <c r="E1198" i="106" s="1"/>
  <c r="E1198" i="108" s="1"/>
  <c r="E1200" i="101"/>
  <c r="E1200" i="104" s="1"/>
  <c r="E1200" i="106" s="1"/>
  <c r="E1200" i="108" s="1"/>
  <c r="E1204" i="101"/>
  <c r="E1204" i="104" s="1"/>
  <c r="E1204" i="106" s="1"/>
  <c r="E1204" i="108" s="1"/>
  <c r="E1208" i="101"/>
  <c r="E1208" i="104" s="1"/>
  <c r="E1208" i="106" s="1"/>
  <c r="E1208" i="108" s="1"/>
  <c r="E1211" i="101"/>
  <c r="E1211" i="104" s="1"/>
  <c r="E1211" i="106" s="1"/>
  <c r="E1211" i="108" s="1"/>
  <c r="E1213" i="101"/>
  <c r="E1213" i="104" s="1"/>
  <c r="E1213" i="106" s="1"/>
  <c r="E1213" i="108" s="1"/>
  <c r="E678" i="101"/>
  <c r="E678" i="104" s="1"/>
  <c r="E678" i="106" s="1"/>
  <c r="E678" i="108" s="1"/>
  <c r="E1123" i="104"/>
  <c r="E1179" i="101"/>
  <c r="E1179" i="104" s="1"/>
  <c r="E1179" i="106" s="1"/>
  <c r="E1179" i="108" s="1"/>
  <c r="E1185" i="101"/>
  <c r="E1185" i="104" s="1"/>
  <c r="E1185" i="106" s="1"/>
  <c r="E1185" i="108" s="1"/>
  <c r="D4" i="104"/>
  <c r="E301" i="101"/>
  <c r="E301" i="104" s="1"/>
  <c r="E301" i="106" s="1"/>
  <c r="E301" i="108" s="1"/>
  <c r="E303" i="101"/>
  <c r="E303" i="104" s="1"/>
  <c r="E303" i="106" s="1"/>
  <c r="E303" i="108" s="1"/>
  <c r="E605" i="101"/>
  <c r="E605" i="104" s="1"/>
  <c r="E605" i="106" s="1"/>
  <c r="E605" i="108" s="1"/>
  <c r="E613" i="101"/>
  <c r="E613" i="104" s="1"/>
  <c r="E613" i="106" s="1"/>
  <c r="E613" i="108" s="1"/>
  <c r="E615" i="101"/>
  <c r="E615" i="104" s="1"/>
  <c r="E615" i="106" s="1"/>
  <c r="E615" i="108" s="1"/>
  <c r="E619" i="101"/>
  <c r="E619" i="104" s="1"/>
  <c r="E619" i="106" s="1"/>
  <c r="E619" i="108" s="1"/>
  <c r="E623" i="101"/>
  <c r="E623" i="104" s="1"/>
  <c r="E623" i="106" s="1"/>
  <c r="E623" i="108" s="1"/>
  <c r="E626" i="101"/>
  <c r="E626" i="104" s="1"/>
  <c r="E626" i="106" s="1"/>
  <c r="E626" i="108" s="1"/>
  <c r="E628" i="101"/>
  <c r="E628" i="104" s="1"/>
  <c r="E628" i="106" s="1"/>
  <c r="E628" i="108" s="1"/>
  <c r="E666" i="101"/>
  <c r="E666" i="104" s="1"/>
  <c r="E666" i="106" s="1"/>
  <c r="E666" i="108" s="1"/>
  <c r="E668" i="101"/>
  <c r="E668" i="104" s="1"/>
  <c r="E668" i="106" s="1"/>
  <c r="E668" i="108" s="1"/>
  <c r="E759" i="101"/>
  <c r="E759" i="104" s="1"/>
  <c r="E761" i="101"/>
  <c r="E761" i="104" s="1"/>
  <c r="E761" i="106" s="1"/>
  <c r="E761" i="108" s="1"/>
  <c r="E765" i="101"/>
  <c r="E765" i="104" s="1"/>
  <c r="E765" i="106" s="1"/>
  <c r="E765" i="108" s="1"/>
  <c r="E769" i="101"/>
  <c r="E769" i="104" s="1"/>
  <c r="E769" i="106" s="1"/>
  <c r="E769" i="108" s="1"/>
  <c r="E772" i="101"/>
  <c r="E772" i="104" s="1"/>
  <c r="E772" i="106" s="1"/>
  <c r="E772" i="108" s="1"/>
  <c r="E774" i="101"/>
  <c r="E774" i="104" s="1"/>
  <c r="E774" i="106" s="1"/>
  <c r="E774" i="108" s="1"/>
  <c r="E897" i="101"/>
  <c r="E897" i="104" s="1"/>
  <c r="E897" i="106" s="1"/>
  <c r="E897" i="108" s="1"/>
  <c r="E1105" i="101"/>
  <c r="E1105" i="104" s="1"/>
  <c r="E1105" i="106" s="1"/>
  <c r="E1105" i="108" s="1"/>
  <c r="E1111" i="101"/>
  <c r="E1111" i="104" s="1"/>
  <c r="E1111" i="106" s="1"/>
  <c r="E1111" i="108" s="1"/>
  <c r="E313" i="101"/>
  <c r="E313" i="104" s="1"/>
  <c r="E313" i="106" s="1"/>
  <c r="E313" i="108" s="1"/>
  <c r="E321" i="101"/>
  <c r="E321" i="104" s="1"/>
  <c r="E321" i="106" s="1"/>
  <c r="E321" i="108" s="1"/>
  <c r="E323" i="101"/>
  <c r="E323" i="104" s="1"/>
  <c r="E323" i="106" s="1"/>
  <c r="E323" i="108" s="1"/>
  <c r="E327" i="101"/>
  <c r="E327" i="104" s="1"/>
  <c r="E327" i="106" s="1"/>
  <c r="E327" i="108" s="1"/>
  <c r="E331" i="101"/>
  <c r="E331" i="104" s="1"/>
  <c r="E331" i="106" s="1"/>
  <c r="E331" i="108" s="1"/>
  <c r="E334" i="101"/>
  <c r="E334" i="104" s="1"/>
  <c r="E334" i="106" s="1"/>
  <c r="E334" i="108" s="1"/>
  <c r="E336" i="101"/>
  <c r="E336" i="104" s="1"/>
  <c r="E336" i="106" s="1"/>
  <c r="E336" i="108" s="1"/>
  <c r="E394" i="101"/>
  <c r="E394" i="104" s="1"/>
  <c r="E394" i="106" s="1"/>
  <c r="E394" i="108" s="1"/>
  <c r="E396" i="101"/>
  <c r="E396" i="104" s="1"/>
  <c r="E396" i="106" s="1"/>
  <c r="E396" i="108" s="1"/>
  <c r="E400" i="101"/>
  <c r="E400" i="104" s="1"/>
  <c r="E400" i="106" s="1"/>
  <c r="E400" i="108" s="1"/>
  <c r="E404" i="101"/>
  <c r="E404" i="104" s="1"/>
  <c r="E404" i="106" s="1"/>
  <c r="E404" i="108" s="1"/>
  <c r="E407" i="101"/>
  <c r="E407" i="104" s="1"/>
  <c r="E407" i="106" s="1"/>
  <c r="E407" i="108" s="1"/>
  <c r="E409" i="101"/>
  <c r="E409" i="104" s="1"/>
  <c r="E409" i="106" s="1"/>
  <c r="E409" i="108" s="1"/>
  <c r="E459" i="101"/>
  <c r="E459" i="104" s="1"/>
  <c r="E459" i="106" s="1"/>
  <c r="E459" i="108" s="1"/>
  <c r="E467" i="101"/>
  <c r="E467" i="104" s="1"/>
  <c r="E467" i="106" s="1"/>
  <c r="E467" i="108" s="1"/>
  <c r="E469" i="101"/>
  <c r="E469" i="104" s="1"/>
  <c r="E469" i="106" s="1"/>
  <c r="E469" i="108" s="1"/>
  <c r="E475" i="101"/>
  <c r="E475" i="104" s="1"/>
  <c r="E475" i="106" s="1"/>
  <c r="E475" i="108" s="1"/>
  <c r="E480" i="101"/>
  <c r="E480" i="104" s="1"/>
  <c r="E480" i="106" s="1"/>
  <c r="E480" i="108" s="1"/>
  <c r="E482" i="101"/>
  <c r="E482" i="104" s="1"/>
  <c r="E482" i="106" s="1"/>
  <c r="E482" i="108" s="1"/>
  <c r="E520" i="101"/>
  <c r="E520" i="104" s="1"/>
  <c r="E520" i="106" s="1"/>
  <c r="E520" i="108" s="1"/>
  <c r="E522" i="101"/>
  <c r="E522" i="104" s="1"/>
  <c r="E522" i="106" s="1"/>
  <c r="E522" i="108" s="1"/>
  <c r="E532" i="101"/>
  <c r="E532" i="104" s="1"/>
  <c r="E532" i="106" s="1"/>
  <c r="E532" i="108" s="1"/>
  <c r="E546" i="101"/>
  <c r="E546" i="104" s="1"/>
  <c r="E546" i="106" s="1"/>
  <c r="E546" i="108" s="1"/>
  <c r="E550" i="101"/>
  <c r="E550" i="104" s="1"/>
  <c r="E550" i="106" s="1"/>
  <c r="E550" i="108" s="1"/>
  <c r="E553" i="101"/>
  <c r="E553" i="104" s="1"/>
  <c r="E553" i="106" s="1"/>
  <c r="E553" i="108" s="1"/>
  <c r="E555" i="101"/>
  <c r="E555" i="104" s="1"/>
  <c r="E555" i="106" s="1"/>
  <c r="E555" i="108" s="1"/>
  <c r="E593" i="101"/>
  <c r="E593" i="104" s="1"/>
  <c r="E593" i="106" s="1"/>
  <c r="E593" i="108" s="1"/>
  <c r="E595" i="101"/>
  <c r="E595" i="104" s="1"/>
  <c r="E595" i="106" s="1"/>
  <c r="E595" i="108" s="1"/>
  <c r="E687" i="101"/>
  <c r="E687" i="104" s="1"/>
  <c r="E687" i="106" s="1"/>
  <c r="E687" i="108" s="1"/>
  <c r="E689" i="101"/>
  <c r="E689" i="104" s="1"/>
  <c r="E689" i="106" s="1"/>
  <c r="E689" i="108" s="1"/>
  <c r="E694" i="101"/>
  <c r="E694" i="104" s="1"/>
  <c r="E694" i="106" s="1"/>
  <c r="E694" i="108" s="1"/>
  <c r="E698" i="101"/>
  <c r="E698" i="104" s="1"/>
  <c r="E698" i="106" s="1"/>
  <c r="E698" i="108" s="1"/>
  <c r="E700" i="101"/>
  <c r="E700" i="104" s="1"/>
  <c r="E700" i="106" s="1"/>
  <c r="E700" i="108" s="1"/>
  <c r="E704" i="101"/>
  <c r="E704" i="104" s="1"/>
  <c r="E704" i="106" s="1"/>
  <c r="E704" i="108" s="1"/>
  <c r="E833" i="101"/>
  <c r="E833" i="104" s="1"/>
  <c r="E833" i="106" s="1"/>
  <c r="E833" i="108" s="1"/>
  <c r="E835" i="101"/>
  <c r="E835" i="104" s="1"/>
  <c r="E835" i="106" s="1"/>
  <c r="E835" i="108" s="1"/>
  <c r="E840" i="101"/>
  <c r="E840" i="104" s="1"/>
  <c r="E840" i="106" s="1"/>
  <c r="E840" i="108" s="1"/>
  <c r="E844" i="101"/>
  <c r="E844" i="104" s="1"/>
  <c r="E844" i="106" s="1"/>
  <c r="E844" i="108" s="1"/>
  <c r="E846" i="101"/>
  <c r="E846" i="104" s="1"/>
  <c r="E846" i="106" s="1"/>
  <c r="E846" i="108" s="1"/>
  <c r="E850" i="101"/>
  <c r="E850" i="104" s="1"/>
  <c r="E850" i="106" s="1"/>
  <c r="E850" i="108" s="1"/>
  <c r="E886" i="101"/>
  <c r="E886" i="104" s="1"/>
  <c r="E886" i="106" s="1"/>
  <c r="E886" i="108" s="1"/>
  <c r="E892" i="101"/>
  <c r="E892" i="104" s="1"/>
  <c r="E892" i="106" s="1"/>
  <c r="E892" i="108" s="1"/>
  <c r="E979" i="101"/>
  <c r="E979" i="104" s="1"/>
  <c r="E979" i="106" s="1"/>
  <c r="E979" i="108" s="1"/>
  <c r="E981" i="101"/>
  <c r="E981" i="104" s="1"/>
  <c r="E981" i="106" s="1"/>
  <c r="E981" i="108" s="1"/>
  <c r="E986" i="101"/>
  <c r="E986" i="104" s="1"/>
  <c r="E986" i="106" s="1"/>
  <c r="E986" i="108" s="1"/>
  <c r="E990" i="101"/>
  <c r="E990" i="104" s="1"/>
  <c r="E990" i="106" s="1"/>
  <c r="E990" i="108" s="1"/>
  <c r="E992" i="101"/>
  <c r="E992" i="104" s="1"/>
  <c r="E992" i="106" s="1"/>
  <c r="E992" i="108" s="1"/>
  <c r="E996" i="101"/>
  <c r="E996" i="104" s="1"/>
  <c r="E996" i="106" s="1"/>
  <c r="E996" i="108" s="1"/>
  <c r="E1125" i="101"/>
  <c r="E1125" i="104" s="1"/>
  <c r="E1125" i="106" s="1"/>
  <c r="E1125" i="108" s="1"/>
  <c r="E1127" i="101"/>
  <c r="E1127" i="104" s="1"/>
  <c r="E1127" i="106" s="1"/>
  <c r="E1127" i="108" s="1"/>
  <c r="E1132" i="101"/>
  <c r="E1132" i="104" s="1"/>
  <c r="E1132" i="106" s="1"/>
  <c r="E1132" i="108" s="1"/>
  <c r="E1136" i="101"/>
  <c r="E1136" i="104" s="1"/>
  <c r="E1136" i="106" s="1"/>
  <c r="E1136" i="108" s="1"/>
  <c r="E1138" i="101"/>
  <c r="E1138" i="104" s="1"/>
  <c r="E1138" i="106" s="1"/>
  <c r="E1138" i="108" s="1"/>
  <c r="E1142" i="101"/>
  <c r="E1142" i="104" s="1"/>
  <c r="E1142" i="106" s="1"/>
  <c r="E1142" i="108" s="1"/>
  <c r="E1268" i="88"/>
  <c r="D1255" i="93"/>
  <c r="F1255" i="93" s="1"/>
  <c r="G1255" i="93" s="1"/>
  <c r="D1257" i="93"/>
  <c r="F1257" i="93" s="1"/>
  <c r="G1257" i="93" s="1"/>
  <c r="D1279" i="93"/>
  <c r="F1279" i="93" s="1"/>
  <c r="G1279" i="93" s="1"/>
  <c r="E1144" i="94"/>
  <c r="D976" i="93"/>
  <c r="D982" i="93" s="1"/>
  <c r="F982" i="93" s="1"/>
  <c r="G982" i="93" s="1"/>
  <c r="D770" i="109"/>
  <c r="D775" i="109" s="1"/>
  <c r="F472" i="102"/>
  <c r="G472" i="102" s="1"/>
  <c r="F988" i="97"/>
  <c r="G988" i="97" s="1"/>
  <c r="F1302" i="97"/>
  <c r="G1302" i="97" s="1"/>
  <c r="F1312" i="97"/>
  <c r="G1312" i="97" s="1"/>
  <c r="E757" i="97"/>
  <c r="E763" i="97" s="1"/>
  <c r="E392" i="97"/>
  <c r="E398" i="97" s="1"/>
  <c r="E1122" i="97"/>
  <c r="E1128" i="97" s="1"/>
  <c r="F986" i="97"/>
  <c r="G986" i="97" s="1"/>
  <c r="F1312" i="95"/>
  <c r="G1312" i="95" s="1"/>
  <c r="F1260" i="92"/>
  <c r="G1260" i="92" s="1"/>
  <c r="D30" i="86"/>
  <c r="F22" i="86"/>
  <c r="G22" i="86" s="1"/>
  <c r="F1275" i="102"/>
  <c r="G1275" i="102" s="1"/>
  <c r="D1268" i="92"/>
  <c r="F1268" i="92" s="1"/>
  <c r="G1268" i="92" s="1"/>
  <c r="F1302" i="95"/>
  <c r="G1302" i="95" s="1"/>
  <c r="F1275" i="92"/>
  <c r="G1275" i="92" s="1"/>
  <c r="E1276" i="92"/>
  <c r="E1282" i="92" s="1"/>
  <c r="E1287" i="92" s="1"/>
  <c r="E1291" i="92" s="1"/>
  <c r="G7" i="99"/>
  <c r="D1286" i="93"/>
  <c r="F1286" i="93" s="1"/>
  <c r="G1286" i="93" s="1"/>
  <c r="F1269" i="92"/>
  <c r="G1269" i="92" s="1"/>
  <c r="D1250" i="95"/>
  <c r="E998" i="94"/>
  <c r="G887" i="99"/>
  <c r="F1259" i="94"/>
  <c r="G1259" i="94" s="1"/>
  <c r="D172" i="93"/>
  <c r="D178" i="93" s="1"/>
  <c r="F178" i="93" s="1"/>
  <c r="G178" i="93" s="1"/>
  <c r="D830" i="93"/>
  <c r="D836" i="93" s="1"/>
  <c r="F836" i="93" s="1"/>
  <c r="G836" i="93" s="1"/>
  <c r="D1252" i="93"/>
  <c r="F1252" i="93" s="1"/>
  <c r="G1252" i="93" s="1"/>
  <c r="D959" i="94"/>
  <c r="F959" i="94" s="1"/>
  <c r="G959" i="94" s="1"/>
  <c r="D1256" i="93"/>
  <c r="F1256" i="93" s="1"/>
  <c r="G1256" i="93" s="1"/>
  <c r="D963" i="94"/>
  <c r="F963" i="94" s="1"/>
  <c r="G963" i="94" s="1"/>
  <c r="D1143" i="94"/>
  <c r="F1143" i="94" s="1"/>
  <c r="G1143" i="94" s="1"/>
  <c r="F1141" i="94"/>
  <c r="G1141" i="94" s="1"/>
  <c r="D237" i="93"/>
  <c r="F237" i="93" s="1"/>
  <c r="G237" i="93" s="1"/>
  <c r="D229" i="94"/>
  <c r="F229" i="94" s="1"/>
  <c r="G229" i="94" s="1"/>
  <c r="D267" i="94"/>
  <c r="F267" i="94" s="1"/>
  <c r="G267" i="94" s="1"/>
  <c r="F265" i="94"/>
  <c r="G265" i="94" s="1"/>
  <c r="D340" i="94"/>
  <c r="F340" i="94" s="1"/>
  <c r="G340" i="94" s="1"/>
  <c r="F338" i="94"/>
  <c r="G338" i="94" s="1"/>
  <c r="F685" i="94"/>
  <c r="G685" i="94" s="1"/>
  <c r="D684" i="94"/>
  <c r="D163" i="93"/>
  <c r="D171" i="93" s="1"/>
  <c r="D155" i="94"/>
  <c r="F155" i="94" s="1"/>
  <c r="G155" i="94" s="1"/>
  <c r="D894" i="93"/>
  <c r="D902" i="93" s="1"/>
  <c r="D885" i="94"/>
  <c r="F519" i="93"/>
  <c r="G519" i="93" s="1"/>
  <c r="E519" i="94"/>
  <c r="F247" i="94"/>
  <c r="G247" i="94" s="1"/>
  <c r="D246" i="94"/>
  <c r="D632" i="94"/>
  <c r="F632" i="94" s="1"/>
  <c r="G632" i="94" s="1"/>
  <c r="F630" i="94"/>
  <c r="G630" i="94" s="1"/>
  <c r="D705" i="94"/>
  <c r="F705" i="94" s="1"/>
  <c r="G705" i="94" s="1"/>
  <c r="F703" i="94"/>
  <c r="G703" i="94" s="1"/>
  <c r="D413" i="94"/>
  <c r="F413" i="94" s="1"/>
  <c r="G413" i="94" s="1"/>
  <c r="F411" i="94"/>
  <c r="G411" i="94" s="1"/>
  <c r="F94" i="94"/>
  <c r="G94" i="94" s="1"/>
  <c r="E194" i="94"/>
  <c r="E1218" i="94"/>
  <c r="E341" i="94"/>
  <c r="E97" i="94"/>
  <c r="E105" i="94" s="1"/>
  <c r="E111" i="94" s="1"/>
  <c r="E116" i="94" s="1"/>
  <c r="E120" i="94" s="1"/>
  <c r="F1215" i="94"/>
  <c r="G1215" i="94" s="1"/>
  <c r="F191" i="94"/>
  <c r="G191" i="94" s="1"/>
  <c r="F153" i="94"/>
  <c r="G153" i="94" s="1"/>
  <c r="D1196" i="94"/>
  <c r="F1030" i="94"/>
  <c r="G1030" i="94" s="1"/>
  <c r="D903" i="94"/>
  <c r="D830" i="94"/>
  <c r="F446" i="94"/>
  <c r="G446" i="94" s="1"/>
  <c r="D98" i="94"/>
  <c r="F995" i="94"/>
  <c r="G995" i="94" s="1"/>
  <c r="F957" i="94"/>
  <c r="G957" i="94" s="1"/>
  <c r="D611" i="94"/>
  <c r="E706" i="94"/>
  <c r="D675" i="94"/>
  <c r="D1187" i="94"/>
  <c r="D1113" i="94"/>
  <c r="D1070" i="94"/>
  <c r="F1070" i="94" s="1"/>
  <c r="G1070" i="94" s="1"/>
  <c r="D924" i="94"/>
  <c r="D851" i="94"/>
  <c r="F851" i="94" s="1"/>
  <c r="G851" i="94" s="1"/>
  <c r="D821" i="94"/>
  <c r="D748" i="94"/>
  <c r="D559" i="94"/>
  <c r="F559" i="94" s="1"/>
  <c r="G559" i="94" s="1"/>
  <c r="D486" i="94"/>
  <c r="F486" i="94" s="1"/>
  <c r="G486" i="94" s="1"/>
  <c r="D310" i="94"/>
  <c r="D119" i="94"/>
  <c r="F119" i="94" s="1"/>
  <c r="G119" i="94" s="1"/>
  <c r="D89" i="94"/>
  <c r="D602" i="94"/>
  <c r="D383" i="94"/>
  <c r="D1049" i="93"/>
  <c r="D1055" i="93" s="1"/>
  <c r="F1055" i="93" s="1"/>
  <c r="G1055" i="93" s="1"/>
  <c r="D1051" i="94"/>
  <c r="F922" i="93"/>
  <c r="G922" i="93" s="1"/>
  <c r="E922" i="94"/>
  <c r="D778" i="94"/>
  <c r="F778" i="94" s="1"/>
  <c r="G778" i="94" s="1"/>
  <c r="F776" i="94"/>
  <c r="G776" i="94" s="1"/>
  <c r="D319" i="93"/>
  <c r="D325" i="93" s="1"/>
  <c r="F325" i="93" s="1"/>
  <c r="G325" i="93" s="1"/>
  <c r="D321" i="94"/>
  <c r="D997" i="93"/>
  <c r="D996" i="94"/>
  <c r="D538" i="93"/>
  <c r="D544" i="93" s="1"/>
  <c r="F544" i="93" s="1"/>
  <c r="G544" i="93" s="1"/>
  <c r="E633" i="94"/>
  <c r="E852" i="94"/>
  <c r="E779" i="94"/>
  <c r="E487" i="94"/>
  <c r="D1217" i="94"/>
  <c r="F1217" i="94" s="1"/>
  <c r="G1217" i="94" s="1"/>
  <c r="D193" i="94"/>
  <c r="F193" i="94" s="1"/>
  <c r="G193" i="94" s="1"/>
  <c r="D1040" i="94"/>
  <c r="D529" i="94"/>
  <c r="D456" i="94"/>
  <c r="E268" i="94"/>
  <c r="D172" i="94"/>
  <c r="F1177" i="94"/>
  <c r="G1177" i="94" s="1"/>
  <c r="D1122" i="94"/>
  <c r="F1103" i="94"/>
  <c r="G1103" i="94" s="1"/>
  <c r="F1068" i="94"/>
  <c r="G1068" i="94" s="1"/>
  <c r="F884" i="94"/>
  <c r="G884" i="94" s="1"/>
  <c r="F849" i="94"/>
  <c r="G849" i="94" s="1"/>
  <c r="F811" i="94"/>
  <c r="G811" i="94" s="1"/>
  <c r="F738" i="94"/>
  <c r="G738" i="94" s="1"/>
  <c r="D757" i="94"/>
  <c r="F557" i="94"/>
  <c r="G557" i="94" s="1"/>
  <c r="D538" i="94"/>
  <c r="F484" i="94"/>
  <c r="G484" i="94" s="1"/>
  <c r="D465" i="94"/>
  <c r="F300" i="94"/>
  <c r="G300" i="94" s="1"/>
  <c r="F117" i="94"/>
  <c r="G117" i="94" s="1"/>
  <c r="F79" i="94"/>
  <c r="G79" i="94" s="1"/>
  <c r="D976" i="94"/>
  <c r="F592" i="94"/>
  <c r="G592" i="94" s="1"/>
  <c r="D392" i="94"/>
  <c r="E1276" i="109"/>
  <c r="E1282" i="109" s="1"/>
  <c r="E1287" i="109" s="1"/>
  <c r="E1291" i="109" s="1"/>
  <c r="F1269" i="102"/>
  <c r="G1269" i="102" s="1"/>
  <c r="F229" i="97"/>
  <c r="G229" i="97" s="1"/>
  <c r="D120" i="92"/>
  <c r="F120" i="92" s="1"/>
  <c r="G120" i="92" s="1"/>
  <c r="F116" i="92"/>
  <c r="G116" i="92" s="1"/>
  <c r="D268" i="92"/>
  <c r="F268" i="92" s="1"/>
  <c r="G268" i="92" s="1"/>
  <c r="F264" i="92"/>
  <c r="G264" i="92" s="1"/>
  <c r="D341" i="92"/>
  <c r="F341" i="92" s="1"/>
  <c r="G341" i="92" s="1"/>
  <c r="F337" i="92"/>
  <c r="G337" i="92" s="1"/>
  <c r="D633" i="92"/>
  <c r="F633" i="92" s="1"/>
  <c r="G633" i="92" s="1"/>
  <c r="F629" i="92"/>
  <c r="G629" i="92" s="1"/>
  <c r="D779" i="92"/>
  <c r="F779" i="92" s="1"/>
  <c r="G779" i="92" s="1"/>
  <c r="F775" i="92"/>
  <c r="G775" i="92" s="1"/>
  <c r="D925" i="92"/>
  <c r="F925" i="92" s="1"/>
  <c r="G925" i="92" s="1"/>
  <c r="F921" i="92"/>
  <c r="G921" i="92" s="1"/>
  <c r="D194" i="92"/>
  <c r="F194" i="92" s="1"/>
  <c r="G194" i="92" s="1"/>
  <c r="F190" i="92"/>
  <c r="G190" i="92" s="1"/>
  <c r="D414" i="92"/>
  <c r="F414" i="92" s="1"/>
  <c r="G414" i="92" s="1"/>
  <c r="F410" i="92"/>
  <c r="G410" i="92" s="1"/>
  <c r="D487" i="92"/>
  <c r="F487" i="92" s="1"/>
  <c r="G487" i="92" s="1"/>
  <c r="F483" i="92"/>
  <c r="G483" i="92" s="1"/>
  <c r="D560" i="92"/>
  <c r="F560" i="92" s="1"/>
  <c r="G560" i="92" s="1"/>
  <c r="F556" i="92"/>
  <c r="G556" i="92" s="1"/>
  <c r="D706" i="92"/>
  <c r="F706" i="92" s="1"/>
  <c r="G706" i="92" s="1"/>
  <c r="F702" i="92"/>
  <c r="G702" i="92" s="1"/>
  <c r="D852" i="92"/>
  <c r="F852" i="92" s="1"/>
  <c r="G852" i="92" s="1"/>
  <c r="F848" i="92"/>
  <c r="G848" i="92" s="1"/>
  <c r="D998" i="92"/>
  <c r="F998" i="92" s="1"/>
  <c r="G998" i="92" s="1"/>
  <c r="F994" i="92"/>
  <c r="G994" i="92" s="1"/>
  <c r="D1218" i="92"/>
  <c r="F1218" i="92" s="1"/>
  <c r="G1218" i="92" s="1"/>
  <c r="F1214" i="92"/>
  <c r="G1214" i="92" s="1"/>
  <c r="D1071" i="92"/>
  <c r="F1071" i="92" s="1"/>
  <c r="G1071" i="92" s="1"/>
  <c r="F1067" i="92"/>
  <c r="G1067" i="92" s="1"/>
  <c r="D1144" i="92"/>
  <c r="F1144" i="92" s="1"/>
  <c r="G1144" i="92" s="1"/>
  <c r="F1140" i="92"/>
  <c r="G1140" i="92" s="1"/>
  <c r="D1250" i="94"/>
  <c r="D1259" i="95"/>
  <c r="F1259" i="95" s="1"/>
  <c r="G1259" i="95" s="1"/>
  <c r="F95" i="97"/>
  <c r="G95" i="97" s="1"/>
  <c r="F984" i="97"/>
  <c r="G984" i="97" s="1"/>
  <c r="F924" i="88"/>
  <c r="G924" i="88" s="1"/>
  <c r="G668" i="99"/>
  <c r="E487" i="88"/>
  <c r="F413" i="93"/>
  <c r="G413" i="93" s="1"/>
  <c r="D1277" i="93"/>
  <c r="F1277" i="93" s="1"/>
  <c r="G1277" i="93" s="1"/>
  <c r="E253" i="93"/>
  <c r="E259" i="93" s="1"/>
  <c r="E264" i="93" s="1"/>
  <c r="E414" i="88"/>
  <c r="D1276" i="84"/>
  <c r="D1282" i="84" s="1"/>
  <c r="D310" i="93"/>
  <c r="D318" i="93" s="1"/>
  <c r="D821" i="93"/>
  <c r="D829" i="93" s="1"/>
  <c r="D757" i="93"/>
  <c r="D763" i="93" s="1"/>
  <c r="F763" i="93" s="1"/>
  <c r="G763" i="93" s="1"/>
  <c r="D1281" i="93"/>
  <c r="F1281" i="93" s="1"/>
  <c r="G1281" i="93" s="1"/>
  <c r="E414" i="93"/>
  <c r="F1268" i="109"/>
  <c r="G1268" i="109" s="1"/>
  <c r="D1276" i="109"/>
  <c r="D921" i="109"/>
  <c r="F916" i="109"/>
  <c r="G916" i="109" s="1"/>
  <c r="D702" i="109"/>
  <c r="F697" i="109"/>
  <c r="G697" i="109" s="1"/>
  <c r="D483" i="109"/>
  <c r="F478" i="109"/>
  <c r="G478" i="109" s="1"/>
  <c r="D410" i="109"/>
  <c r="F405" i="109"/>
  <c r="G405" i="109" s="1"/>
  <c r="D264" i="109"/>
  <c r="F259" i="109"/>
  <c r="G259" i="109" s="1"/>
  <c r="D190" i="109"/>
  <c r="F185" i="109"/>
  <c r="G185" i="109" s="1"/>
  <c r="D556" i="109"/>
  <c r="F551" i="109"/>
  <c r="G551" i="109" s="1"/>
  <c r="D337" i="109"/>
  <c r="F332" i="109"/>
  <c r="G332" i="109" s="1"/>
  <c r="D116" i="109"/>
  <c r="F111" i="109"/>
  <c r="G111" i="109" s="1"/>
  <c r="D1140" i="109"/>
  <c r="F1135" i="109"/>
  <c r="G1135" i="109" s="1"/>
  <c r="D1214" i="109"/>
  <c r="F1209" i="109"/>
  <c r="G1209" i="109" s="1"/>
  <c r="D1067" i="109"/>
  <c r="F1062" i="109"/>
  <c r="G1062" i="109" s="1"/>
  <c r="D994" i="109"/>
  <c r="F989" i="109"/>
  <c r="G989" i="109" s="1"/>
  <c r="D848" i="109"/>
  <c r="F843" i="109"/>
  <c r="G843" i="109" s="1"/>
  <c r="D629" i="109"/>
  <c r="F624" i="109"/>
  <c r="G624" i="109" s="1"/>
  <c r="D45" i="109"/>
  <c r="F45" i="109" s="1"/>
  <c r="G45" i="109" s="1"/>
  <c r="F41" i="109"/>
  <c r="G41" i="109" s="1"/>
  <c r="D22" i="95"/>
  <c r="D22" i="93"/>
  <c r="F14" i="93"/>
  <c r="G14" i="93" s="1"/>
  <c r="F4" i="97"/>
  <c r="G4" i="97" s="1"/>
  <c r="F6" i="97"/>
  <c r="G6" i="97" s="1"/>
  <c r="F9" i="94"/>
  <c r="G9" i="94" s="1"/>
  <c r="F11" i="94"/>
  <c r="G11" i="94" s="1"/>
  <c r="F17" i="97"/>
  <c r="G17" i="97" s="1"/>
  <c r="D29" i="95"/>
  <c r="D23" i="97"/>
  <c r="D40" i="99"/>
  <c r="D40" i="101" s="1"/>
  <c r="D40" i="104" s="1"/>
  <c r="D40" i="97"/>
  <c r="F40" i="95"/>
  <c r="G40" i="95" s="1"/>
  <c r="E757" i="99"/>
  <c r="E763" i="99" s="1"/>
  <c r="F984" i="99"/>
  <c r="G984" i="99" s="1"/>
  <c r="E1252" i="99"/>
  <c r="E10" i="99"/>
  <c r="E1256" i="95"/>
  <c r="E1258" i="99"/>
  <c r="E1285" i="99"/>
  <c r="E1289" i="99"/>
  <c r="F92" i="99"/>
  <c r="G92" i="99" s="1"/>
  <c r="E228" i="106"/>
  <c r="E228" i="108" s="1"/>
  <c r="E229" i="106"/>
  <c r="E229" i="108" s="1"/>
  <c r="F229" i="99"/>
  <c r="G229" i="99" s="1"/>
  <c r="E230" i="106"/>
  <c r="E230" i="108" s="1"/>
  <c r="E374" i="106"/>
  <c r="E374" i="108" s="1"/>
  <c r="E375" i="106"/>
  <c r="E375" i="108" s="1"/>
  <c r="E376" i="106"/>
  <c r="E376" i="108" s="1"/>
  <c r="E94" i="95"/>
  <c r="E675" i="95"/>
  <c r="E683" i="95" s="1"/>
  <c r="E691" i="95" s="1"/>
  <c r="E697" i="95" s="1"/>
  <c r="E702" i="95" s="1"/>
  <c r="E665" i="99"/>
  <c r="E665" i="101" s="1"/>
  <c r="E665" i="97"/>
  <c r="E675" i="97" s="1"/>
  <c r="E683" i="97" s="1"/>
  <c r="F959" i="93"/>
  <c r="G959" i="93" s="1"/>
  <c r="D959" i="95"/>
  <c r="F963" i="93"/>
  <c r="G963" i="93" s="1"/>
  <c r="D963" i="95"/>
  <c r="F970" i="93"/>
  <c r="G970" i="93" s="1"/>
  <c r="D970" i="95"/>
  <c r="F1105" i="93"/>
  <c r="G1105" i="93" s="1"/>
  <c r="D1105" i="95"/>
  <c r="F1109" i="93"/>
  <c r="G1109" i="93" s="1"/>
  <c r="D1109" i="95"/>
  <c r="F1116" i="93"/>
  <c r="G1116" i="93" s="1"/>
  <c r="D1116" i="95"/>
  <c r="F1119" i="93"/>
  <c r="G1119" i="93" s="1"/>
  <c r="D1119" i="95"/>
  <c r="F1125" i="93"/>
  <c r="G1125" i="93" s="1"/>
  <c r="D1125" i="95"/>
  <c r="D1122" i="93"/>
  <c r="F1142" i="93"/>
  <c r="G1142" i="93" s="1"/>
  <c r="D1142" i="95"/>
  <c r="F1182" i="93"/>
  <c r="G1182" i="93" s="1"/>
  <c r="D1182" i="95"/>
  <c r="F1184" i="93"/>
  <c r="G1184" i="93" s="1"/>
  <c r="D1184" i="95"/>
  <c r="F1190" i="93"/>
  <c r="G1190" i="93" s="1"/>
  <c r="D1190" i="95"/>
  <c r="F1193" i="93"/>
  <c r="G1193" i="93" s="1"/>
  <c r="D1193" i="95"/>
  <c r="F1201" i="93"/>
  <c r="G1201" i="93" s="1"/>
  <c r="D1201" i="95"/>
  <c r="F6" i="94"/>
  <c r="G6" i="94" s="1"/>
  <c r="F10" i="94"/>
  <c r="G10" i="94" s="1"/>
  <c r="F12" i="97"/>
  <c r="G12" i="97" s="1"/>
  <c r="F20" i="99"/>
  <c r="G20" i="99" s="1"/>
  <c r="D29" i="94"/>
  <c r="F25" i="97"/>
  <c r="G25" i="97" s="1"/>
  <c r="F26" i="97"/>
  <c r="G26" i="97" s="1"/>
  <c r="F27" i="97"/>
  <c r="G27" i="97" s="1"/>
  <c r="F28" i="97"/>
  <c r="G28" i="97" s="1"/>
  <c r="D33" i="99"/>
  <c r="D33" i="101" s="1"/>
  <c r="D33" i="104" s="1"/>
  <c r="D33" i="97"/>
  <c r="F33" i="95"/>
  <c r="G33" i="95" s="1"/>
  <c r="F37" i="99"/>
  <c r="G37" i="99" s="1"/>
  <c r="F38" i="97"/>
  <c r="G38" i="97" s="1"/>
  <c r="F39" i="99"/>
  <c r="G39" i="99" s="1"/>
  <c r="E302" i="106"/>
  <c r="E302" i="108" s="1"/>
  <c r="G960" i="97"/>
  <c r="F1039" i="99"/>
  <c r="G1039" i="99" s="1"/>
  <c r="E1253" i="99"/>
  <c r="E1284" i="99"/>
  <c r="F95" i="99"/>
  <c r="G95" i="99" s="1"/>
  <c r="F13" i="97"/>
  <c r="G13" i="97" s="1"/>
  <c r="D31" i="99"/>
  <c r="D31" i="101" s="1"/>
  <c r="D31" i="104" s="1"/>
  <c r="D31" i="97"/>
  <c r="F31" i="95"/>
  <c r="G31" i="95" s="1"/>
  <c r="F43" i="94"/>
  <c r="G43" i="94" s="1"/>
  <c r="F407" i="95"/>
  <c r="G407" i="95" s="1"/>
  <c r="D407" i="99"/>
  <c r="D407" i="101" s="1"/>
  <c r="D407" i="97"/>
  <c r="F407" i="97" s="1"/>
  <c r="G407" i="97" s="1"/>
  <c r="F601" i="95"/>
  <c r="G601" i="95" s="1"/>
  <c r="D601" i="99"/>
  <c r="D601" i="97"/>
  <c r="F601" i="97" s="1"/>
  <c r="G601" i="97" s="1"/>
  <c r="F747" i="95"/>
  <c r="G747" i="95" s="1"/>
  <c r="D747" i="99"/>
  <c r="D747" i="97"/>
  <c r="F747" i="97" s="1"/>
  <c r="G747" i="97" s="1"/>
  <c r="F893" i="95"/>
  <c r="G893" i="95" s="1"/>
  <c r="D893" i="99"/>
  <c r="D893" i="97"/>
  <c r="F893" i="97" s="1"/>
  <c r="G893" i="97" s="1"/>
  <c r="F81" i="93"/>
  <c r="G81" i="93" s="1"/>
  <c r="D81" i="95"/>
  <c r="D89" i="93"/>
  <c r="F86" i="93"/>
  <c r="G86" i="93" s="1"/>
  <c r="D86" i="95"/>
  <c r="F101" i="93"/>
  <c r="G101" i="93" s="1"/>
  <c r="D101" i="95"/>
  <c r="D1272" i="93"/>
  <c r="F1272" i="93" s="1"/>
  <c r="G1272" i="93" s="1"/>
  <c r="F158" i="93"/>
  <c r="G158" i="93" s="1"/>
  <c r="D158" i="95"/>
  <c r="F160" i="93"/>
  <c r="G160" i="93" s="1"/>
  <c r="D160" i="95"/>
  <c r="F166" i="93"/>
  <c r="G166" i="93" s="1"/>
  <c r="D166" i="95"/>
  <c r="F169" i="93"/>
  <c r="G169" i="93" s="1"/>
  <c r="D169" i="95"/>
  <c r="F249" i="95"/>
  <c r="G249" i="95" s="1"/>
  <c r="D249" i="99"/>
  <c r="D249" i="101" s="1"/>
  <c r="D249" i="97"/>
  <c r="F249" i="97" s="1"/>
  <c r="G249" i="97" s="1"/>
  <c r="D267" i="93"/>
  <c r="D265" i="95"/>
  <c r="F265" i="93"/>
  <c r="G265" i="93" s="1"/>
  <c r="D1288" i="93"/>
  <c r="F305" i="93"/>
  <c r="G305" i="93" s="1"/>
  <c r="D305" i="95"/>
  <c r="F307" i="93"/>
  <c r="G307" i="93" s="1"/>
  <c r="D307" i="95"/>
  <c r="F315" i="93"/>
  <c r="G315" i="93" s="1"/>
  <c r="D315" i="95"/>
  <c r="F317" i="93"/>
  <c r="G317" i="93" s="1"/>
  <c r="D317" i="95"/>
  <c r="D340" i="93"/>
  <c r="D338" i="95"/>
  <c r="F338" i="93"/>
  <c r="G338" i="93" s="1"/>
  <c r="F375" i="93"/>
  <c r="G375" i="93" s="1"/>
  <c r="D375" i="95"/>
  <c r="D383" i="93"/>
  <c r="F379" i="93"/>
  <c r="G379" i="93" s="1"/>
  <c r="D379" i="95"/>
  <c r="F381" i="93"/>
  <c r="G381" i="93" s="1"/>
  <c r="D381" i="95"/>
  <c r="F388" i="93"/>
  <c r="G388" i="93" s="1"/>
  <c r="D388" i="95"/>
  <c r="F390" i="93"/>
  <c r="G390" i="93" s="1"/>
  <c r="D390" i="95"/>
  <c r="F448" i="93"/>
  <c r="G448" i="93" s="1"/>
  <c r="D448" i="95"/>
  <c r="D456" i="93"/>
  <c r="F452" i="93"/>
  <c r="G452" i="93" s="1"/>
  <c r="D452" i="95"/>
  <c r="F454" i="93"/>
  <c r="G454" i="93" s="1"/>
  <c r="D454" i="95"/>
  <c r="F461" i="93"/>
  <c r="G461" i="93" s="1"/>
  <c r="D461" i="95"/>
  <c r="F463" i="93"/>
  <c r="G463" i="93" s="1"/>
  <c r="D463" i="95"/>
  <c r="F521" i="93"/>
  <c r="G521" i="93" s="1"/>
  <c r="D521" i="95"/>
  <c r="F525" i="93"/>
  <c r="G525" i="93" s="1"/>
  <c r="D525" i="95"/>
  <c r="F527" i="93"/>
  <c r="G527" i="93" s="1"/>
  <c r="D527" i="95"/>
  <c r="F534" i="93"/>
  <c r="G534" i="93" s="1"/>
  <c r="D534" i="95"/>
  <c r="F536" i="93"/>
  <c r="G536" i="93" s="1"/>
  <c r="D536" i="95"/>
  <c r="F701" i="95"/>
  <c r="G701" i="95" s="1"/>
  <c r="D701" i="99"/>
  <c r="D701" i="101" s="1"/>
  <c r="D701" i="97"/>
  <c r="F701" i="97" s="1"/>
  <c r="G701" i="97" s="1"/>
  <c r="F740" i="93"/>
  <c r="G740" i="93" s="1"/>
  <c r="D740" i="95"/>
  <c r="F744" i="93"/>
  <c r="G744" i="93" s="1"/>
  <c r="D744" i="95"/>
  <c r="E1279" i="97"/>
  <c r="E1283" i="97"/>
  <c r="G741" i="99"/>
  <c r="G814" i="99"/>
  <c r="E903" i="97"/>
  <c r="E909" i="97" s="1"/>
  <c r="E1263" i="97"/>
  <c r="E1266" i="97"/>
  <c r="E1286" i="97"/>
  <c r="D1289" i="93"/>
  <c r="F1289" i="93" s="1"/>
  <c r="G1289" i="93" s="1"/>
  <c r="G960" i="99"/>
  <c r="G1106" i="99"/>
  <c r="G1180" i="99"/>
  <c r="E1288" i="93"/>
  <c r="E1290" i="93" s="1"/>
  <c r="D98" i="93"/>
  <c r="D22" i="94"/>
  <c r="F4" i="99"/>
  <c r="G4" i="99" s="1"/>
  <c r="F6" i="99"/>
  <c r="G6" i="99" s="1"/>
  <c r="D9" i="99"/>
  <c r="D9" i="101" s="1"/>
  <c r="F9" i="95"/>
  <c r="G9" i="95" s="1"/>
  <c r="D11" i="99"/>
  <c r="D11" i="101" s="1"/>
  <c r="F11" i="95"/>
  <c r="G11" i="95" s="1"/>
  <c r="F17" i="99"/>
  <c r="G17" i="99" s="1"/>
  <c r="D21" i="99"/>
  <c r="D21" i="101" s="1"/>
  <c r="D21" i="97"/>
  <c r="F21" i="95"/>
  <c r="G21" i="95" s="1"/>
  <c r="D23" i="99"/>
  <c r="F40" i="94"/>
  <c r="G40" i="94" s="1"/>
  <c r="F988" i="99"/>
  <c r="G988" i="99" s="1"/>
  <c r="E1259" i="99"/>
  <c r="E9" i="99"/>
  <c r="E1255" i="95"/>
  <c r="E11" i="99"/>
  <c r="E1257" i="95"/>
  <c r="E1279" i="99"/>
  <c r="E1283" i="99"/>
  <c r="E392" i="99"/>
  <c r="E398" i="99" s="1"/>
  <c r="E1122" i="99"/>
  <c r="E1128" i="99" s="1"/>
  <c r="E237" i="95"/>
  <c r="E245" i="95" s="1"/>
  <c r="E227" i="99"/>
  <c r="E227" i="101" s="1"/>
  <c r="E227" i="97"/>
  <c r="E237" i="97" s="1"/>
  <c r="E245" i="97" s="1"/>
  <c r="E340" i="93"/>
  <c r="E338" i="95"/>
  <c r="D6" i="99"/>
  <c r="D6" i="101" s="1"/>
  <c r="D6" i="104" s="1"/>
  <c r="D6" i="97"/>
  <c r="F6" i="95"/>
  <c r="G6" i="95" s="1"/>
  <c r="D10" i="99"/>
  <c r="D10" i="101" s="1"/>
  <c r="F10" i="95"/>
  <c r="G10" i="95" s="1"/>
  <c r="F12" i="99"/>
  <c r="G12" i="99" s="1"/>
  <c r="D19" i="99"/>
  <c r="D19" i="101" s="1"/>
  <c r="D19" i="97"/>
  <c r="F19" i="95"/>
  <c r="G19" i="95" s="1"/>
  <c r="F20" i="97"/>
  <c r="G20" i="97" s="1"/>
  <c r="F25" i="99"/>
  <c r="G25" i="99" s="1"/>
  <c r="F26" i="99"/>
  <c r="G26" i="99" s="1"/>
  <c r="F27" i="99"/>
  <c r="G27" i="99" s="1"/>
  <c r="F28" i="99"/>
  <c r="G28" i="99" s="1"/>
  <c r="F33" i="94"/>
  <c r="G33" i="94" s="1"/>
  <c r="F37" i="97"/>
  <c r="G37" i="97" s="1"/>
  <c r="F38" i="99"/>
  <c r="G38" i="99" s="1"/>
  <c r="F39" i="97"/>
  <c r="G39" i="97" s="1"/>
  <c r="E154" i="106"/>
  <c r="E154" i="108" s="1"/>
  <c r="E155" i="106"/>
  <c r="E155" i="108" s="1"/>
  <c r="E156" i="106"/>
  <c r="E156" i="108" s="1"/>
  <c r="E903" i="99"/>
  <c r="E909" i="99" s="1"/>
  <c r="F986" i="99"/>
  <c r="G986" i="99" s="1"/>
  <c r="E1251" i="99"/>
  <c r="G7" i="97"/>
  <c r="E1263" i="99"/>
  <c r="E1266" i="99"/>
  <c r="E1286" i="99"/>
  <c r="E447" i="106"/>
  <c r="E447" i="108" s="1"/>
  <c r="E448" i="106"/>
  <c r="E448" i="108" s="1"/>
  <c r="E449" i="106"/>
  <c r="E449" i="108" s="1"/>
  <c r="F13" i="99"/>
  <c r="G13" i="99" s="1"/>
  <c r="F528" i="99"/>
  <c r="G528" i="99" s="1"/>
  <c r="E96" i="95"/>
  <c r="F96" i="93"/>
  <c r="G96" i="93" s="1"/>
  <c r="E267" i="93"/>
  <c r="E265" i="95"/>
  <c r="E632" i="93"/>
  <c r="E630" i="95"/>
  <c r="F958" i="93"/>
  <c r="G958" i="93" s="1"/>
  <c r="D958" i="95"/>
  <c r="D967" i="93"/>
  <c r="F962" i="93"/>
  <c r="G962" i="93" s="1"/>
  <c r="D962" i="95"/>
  <c r="F964" i="93"/>
  <c r="G964" i="93" s="1"/>
  <c r="D964" i="95"/>
  <c r="F972" i="93"/>
  <c r="G972" i="93" s="1"/>
  <c r="D972" i="95"/>
  <c r="F1108" i="93"/>
  <c r="G1108" i="93" s="1"/>
  <c r="D1108" i="95"/>
  <c r="F1110" i="93"/>
  <c r="G1110" i="93" s="1"/>
  <c r="D1110" i="95"/>
  <c r="F1118" i="93"/>
  <c r="G1118" i="93" s="1"/>
  <c r="D1118" i="95"/>
  <c r="F1120" i="93"/>
  <c r="G1120" i="93" s="1"/>
  <c r="D1120" i="95"/>
  <c r="D1143" i="93"/>
  <c r="D1141" i="95"/>
  <c r="F1141" i="93"/>
  <c r="G1141" i="93" s="1"/>
  <c r="F1179" i="93"/>
  <c r="G1179" i="93" s="1"/>
  <c r="D1179" i="95"/>
  <c r="D1187" i="93"/>
  <c r="F1183" i="93"/>
  <c r="G1183" i="93" s="1"/>
  <c r="D1183" i="95"/>
  <c r="F1185" i="93"/>
  <c r="G1185" i="93" s="1"/>
  <c r="D1185" i="95"/>
  <c r="F1192" i="93"/>
  <c r="G1192" i="93" s="1"/>
  <c r="D1192" i="95"/>
  <c r="F1194" i="93"/>
  <c r="G1194" i="93" s="1"/>
  <c r="D1194" i="95"/>
  <c r="F1288" i="92"/>
  <c r="G1288" i="92" s="1"/>
  <c r="D1290" i="92"/>
  <c r="F1290" i="92" s="1"/>
  <c r="G1290" i="92" s="1"/>
  <c r="F31" i="94"/>
  <c r="G31" i="94" s="1"/>
  <c r="D43" i="99"/>
  <c r="D43" i="101" s="1"/>
  <c r="D43" i="104" s="1"/>
  <c r="D44" i="104" s="1"/>
  <c r="D43" i="97"/>
  <c r="F43" i="95"/>
  <c r="G43" i="95" s="1"/>
  <c r="D44" i="95"/>
  <c r="F162" i="95"/>
  <c r="G162" i="95" s="1"/>
  <c r="D162" i="99"/>
  <c r="D162" i="97"/>
  <c r="F162" i="97" s="1"/>
  <c r="G162" i="97" s="1"/>
  <c r="F236" i="95"/>
  <c r="G236" i="95" s="1"/>
  <c r="D236" i="99"/>
  <c r="D236" i="97"/>
  <c r="F236" i="97" s="1"/>
  <c r="G236" i="97" s="1"/>
  <c r="F382" i="95"/>
  <c r="G382" i="95" s="1"/>
  <c r="D382" i="99"/>
  <c r="D382" i="97"/>
  <c r="F382" i="97" s="1"/>
  <c r="G382" i="97" s="1"/>
  <c r="E977" i="99"/>
  <c r="E977" i="101" s="1"/>
  <c r="E977" i="97"/>
  <c r="E976" i="97" s="1"/>
  <c r="E982" i="97" s="1"/>
  <c r="E976" i="95"/>
  <c r="E982" i="95" s="1"/>
  <c r="E1197" i="99"/>
  <c r="E1197" i="101" s="1"/>
  <c r="E1197" i="97"/>
  <c r="E1196" i="97" s="1"/>
  <c r="E1202" i="97" s="1"/>
  <c r="E1196" i="95"/>
  <c r="E1202" i="95" s="1"/>
  <c r="F84" i="93"/>
  <c r="G84" i="93" s="1"/>
  <c r="D84" i="95"/>
  <c r="D227" i="99"/>
  <c r="D227" i="101" s="1"/>
  <c r="D227" i="97"/>
  <c r="F227" i="95"/>
  <c r="G227" i="95" s="1"/>
  <c r="F229" i="93"/>
  <c r="G229" i="93" s="1"/>
  <c r="D229" i="95"/>
  <c r="F233" i="93"/>
  <c r="G233" i="93" s="1"/>
  <c r="D233" i="95"/>
  <c r="F235" i="93"/>
  <c r="G235" i="93" s="1"/>
  <c r="D235" i="95"/>
  <c r="F242" i="93"/>
  <c r="G242" i="93" s="1"/>
  <c r="D242" i="95"/>
  <c r="F244" i="93"/>
  <c r="G244" i="93" s="1"/>
  <c r="D244" i="95"/>
  <c r="F552" i="95"/>
  <c r="G552" i="95" s="1"/>
  <c r="D552" i="99"/>
  <c r="D552" i="101" s="1"/>
  <c r="D552" i="97"/>
  <c r="F552" i="97" s="1"/>
  <c r="G552" i="97" s="1"/>
  <c r="F555" i="93"/>
  <c r="G555" i="93" s="1"/>
  <c r="D555" i="95"/>
  <c r="F594" i="93"/>
  <c r="G594" i="93" s="1"/>
  <c r="D594" i="95"/>
  <c r="F598" i="93"/>
  <c r="G598" i="93" s="1"/>
  <c r="D598" i="95"/>
  <c r="F600" i="93"/>
  <c r="G600" i="93" s="1"/>
  <c r="D600" i="95"/>
  <c r="F607" i="93"/>
  <c r="G607" i="93" s="1"/>
  <c r="D607" i="95"/>
  <c r="F609" i="93"/>
  <c r="G609" i="93" s="1"/>
  <c r="D609" i="95"/>
  <c r="F625" i="93"/>
  <c r="G625" i="93" s="1"/>
  <c r="D625" i="95"/>
  <c r="F628" i="93"/>
  <c r="G628" i="93" s="1"/>
  <c r="D628" i="95"/>
  <c r="F631" i="93"/>
  <c r="G631" i="93" s="1"/>
  <c r="D631" i="95"/>
  <c r="F666" i="93"/>
  <c r="G666" i="93" s="1"/>
  <c r="D666" i="95"/>
  <c r="D675" i="93"/>
  <c r="F670" i="93"/>
  <c r="G670" i="93" s="1"/>
  <c r="D670" i="95"/>
  <c r="F672" i="93"/>
  <c r="G672" i="93" s="1"/>
  <c r="D672" i="95"/>
  <c r="F678" i="93"/>
  <c r="G678" i="93" s="1"/>
  <c r="D678" i="95"/>
  <c r="F681" i="93"/>
  <c r="G681" i="93" s="1"/>
  <c r="D681" i="95"/>
  <c r="F685" i="93"/>
  <c r="G685" i="93" s="1"/>
  <c r="D685" i="95"/>
  <c r="D684" i="93"/>
  <c r="F991" i="95"/>
  <c r="G991" i="95" s="1"/>
  <c r="D991" i="99"/>
  <c r="D991" i="101" s="1"/>
  <c r="D991" i="97"/>
  <c r="F991" i="97" s="1"/>
  <c r="G991" i="97" s="1"/>
  <c r="F1032" i="93"/>
  <c r="G1032" i="93" s="1"/>
  <c r="D1032" i="95"/>
  <c r="E1285" i="97"/>
  <c r="E1289" i="97"/>
  <c r="E1284" i="97"/>
  <c r="E1266" i="101"/>
  <c r="G82" i="99"/>
  <c r="G522" i="99"/>
  <c r="G595" i="99"/>
  <c r="F1267" i="88"/>
  <c r="G1267" i="88" s="1"/>
  <c r="G156" i="99"/>
  <c r="G230" i="99"/>
  <c r="G303" i="99"/>
  <c r="G376" i="99"/>
  <c r="G449" i="99"/>
  <c r="F267" i="88"/>
  <c r="G267" i="88" s="1"/>
  <c r="F340" i="88"/>
  <c r="G340" i="88" s="1"/>
  <c r="D1040" i="93"/>
  <c r="F1035" i="93"/>
  <c r="G1035" i="93" s="1"/>
  <c r="D1035" i="95"/>
  <c r="F1037" i="93"/>
  <c r="G1037" i="93" s="1"/>
  <c r="D1037" i="95"/>
  <c r="F1045" i="93"/>
  <c r="G1045" i="93" s="1"/>
  <c r="D1045" i="95"/>
  <c r="F1047" i="93"/>
  <c r="G1047" i="93" s="1"/>
  <c r="D1047" i="95"/>
  <c r="E24" i="99"/>
  <c r="E24" i="101" s="1"/>
  <c r="E24" i="104" s="1"/>
  <c r="E23" i="104" s="1"/>
  <c r="E29" i="104" s="1"/>
  <c r="E24" i="97"/>
  <c r="E1270" i="95"/>
  <c r="E23" i="95"/>
  <c r="E29" i="95" s="1"/>
  <c r="E248" i="99"/>
  <c r="E248" i="97"/>
  <c r="E466" i="99"/>
  <c r="E466" i="101" s="1"/>
  <c r="E466" i="97"/>
  <c r="E465" i="97" s="1"/>
  <c r="E471" i="97" s="1"/>
  <c r="E465" i="95"/>
  <c r="E471" i="95" s="1"/>
  <c r="E686" i="99"/>
  <c r="E686" i="97"/>
  <c r="E684" i="97" s="1"/>
  <c r="E690" i="97" s="1"/>
  <c r="F966" i="95"/>
  <c r="G966" i="95" s="1"/>
  <c r="D966" i="99"/>
  <c r="D966" i="97"/>
  <c r="F966" i="97" s="1"/>
  <c r="G966" i="97" s="1"/>
  <c r="F1186" i="95"/>
  <c r="G1186" i="95" s="1"/>
  <c r="D1186" i="99"/>
  <c r="D1186" i="97"/>
  <c r="F1186" i="97" s="1"/>
  <c r="G1186" i="97" s="1"/>
  <c r="F115" i="93"/>
  <c r="G115" i="93" s="1"/>
  <c r="D115" i="95"/>
  <c r="F192" i="93"/>
  <c r="G192" i="93" s="1"/>
  <c r="D192" i="95"/>
  <c r="D193" i="95" s="1"/>
  <c r="F180" i="93"/>
  <c r="G180" i="93" s="1"/>
  <c r="D180" i="95"/>
  <c r="F184" i="93"/>
  <c r="G184" i="93" s="1"/>
  <c r="D184" i="95"/>
  <c r="F187" i="93"/>
  <c r="G187" i="93" s="1"/>
  <c r="D187" i="95"/>
  <c r="F189" i="93"/>
  <c r="G189" i="93" s="1"/>
  <c r="D189" i="95"/>
  <c r="D173" i="99"/>
  <c r="D173" i="101" s="1"/>
  <c r="D173" i="97"/>
  <c r="F173" i="95"/>
  <c r="G173" i="95" s="1"/>
  <c r="F175" i="93"/>
  <c r="G175" i="93" s="1"/>
  <c r="D175" i="95"/>
  <c r="D153" i="99"/>
  <c r="D153" i="101" s="1"/>
  <c r="D153" i="97"/>
  <c r="D1177" i="99"/>
  <c r="D1177" i="101" s="1"/>
  <c r="D1177" i="97"/>
  <c r="F1180" i="93"/>
  <c r="G1180" i="93" s="1"/>
  <c r="D1180" i="95"/>
  <c r="F1130" i="93"/>
  <c r="G1130" i="93" s="1"/>
  <c r="D1130" i="95"/>
  <c r="F1134" i="93"/>
  <c r="G1134" i="93" s="1"/>
  <c r="D1134" i="95"/>
  <c r="F1137" i="93"/>
  <c r="G1137" i="93" s="1"/>
  <c r="D1137" i="95"/>
  <c r="F1123" i="95"/>
  <c r="G1123" i="95" s="1"/>
  <c r="D1123" i="99"/>
  <c r="D1123" i="101" s="1"/>
  <c r="D1123" i="97"/>
  <c r="F1126" i="93"/>
  <c r="G1126" i="93" s="1"/>
  <c r="D1126" i="95"/>
  <c r="E1113" i="93"/>
  <c r="E1121" i="93" s="1"/>
  <c r="E1129" i="93" s="1"/>
  <c r="E1135" i="93" s="1"/>
  <c r="E1140" i="93" s="1"/>
  <c r="E1103" i="95"/>
  <c r="F1103" i="95" s="1"/>
  <c r="G1103" i="95" s="1"/>
  <c r="F1104" i="93"/>
  <c r="G1104" i="93" s="1"/>
  <c r="D1104" i="95"/>
  <c r="F1063" i="93"/>
  <c r="G1063" i="93" s="1"/>
  <c r="D1063" i="95"/>
  <c r="F1065" i="93"/>
  <c r="G1065" i="93" s="1"/>
  <c r="D1065" i="95"/>
  <c r="D1068" i="99"/>
  <c r="D1068" i="101" s="1"/>
  <c r="D1068" i="97"/>
  <c r="D557" i="99"/>
  <c r="D557" i="101" s="1"/>
  <c r="D557" i="97"/>
  <c r="E539" i="99"/>
  <c r="E539" i="101" s="1"/>
  <c r="E539" i="97"/>
  <c r="E538" i="95"/>
  <c r="E544" i="95" s="1"/>
  <c r="E543" i="99"/>
  <c r="E543" i="97"/>
  <c r="E1274" i="97" s="1"/>
  <c r="D484" i="99"/>
  <c r="D484" i="101" s="1"/>
  <c r="D484" i="97"/>
  <c r="E486" i="93"/>
  <c r="E484" i="95"/>
  <c r="F480" i="93"/>
  <c r="G480" i="93" s="1"/>
  <c r="D480" i="95"/>
  <c r="F482" i="93"/>
  <c r="G482" i="93" s="1"/>
  <c r="D482" i="95"/>
  <c r="F473" i="93"/>
  <c r="G473" i="93" s="1"/>
  <c r="D473" i="95"/>
  <c r="F477" i="93"/>
  <c r="G477" i="93" s="1"/>
  <c r="D477" i="95"/>
  <c r="F467" i="93"/>
  <c r="G467" i="93" s="1"/>
  <c r="D467" i="95"/>
  <c r="F470" i="93"/>
  <c r="G470" i="93" s="1"/>
  <c r="D470" i="95"/>
  <c r="D446" i="99"/>
  <c r="D446" i="101" s="1"/>
  <c r="D446" i="97"/>
  <c r="D79" i="99"/>
  <c r="D79" i="101" s="1"/>
  <c r="D79" i="97"/>
  <c r="F979" i="95"/>
  <c r="G979" i="95" s="1"/>
  <c r="D979" i="99"/>
  <c r="D979" i="101" s="1"/>
  <c r="D979" i="97"/>
  <c r="F979" i="97" s="1"/>
  <c r="G979" i="97" s="1"/>
  <c r="F981" i="93"/>
  <c r="G981" i="93" s="1"/>
  <c r="D981" i="95"/>
  <c r="F960" i="93"/>
  <c r="G960" i="93" s="1"/>
  <c r="D960" i="95"/>
  <c r="E967" i="93"/>
  <c r="E975" i="93" s="1"/>
  <c r="E983" i="93" s="1"/>
  <c r="E989" i="93" s="1"/>
  <c r="E994" i="93" s="1"/>
  <c r="E957" i="95"/>
  <c r="F957" i="95" s="1"/>
  <c r="G957" i="95" s="1"/>
  <c r="E705" i="93"/>
  <c r="E703" i="95"/>
  <c r="E413" i="95"/>
  <c r="E411" i="99"/>
  <c r="E411" i="101" s="1"/>
  <c r="E411" i="97"/>
  <c r="E413" i="97" s="1"/>
  <c r="F400" i="95"/>
  <c r="G400" i="95" s="1"/>
  <c r="D400" i="99"/>
  <c r="D400" i="101" s="1"/>
  <c r="D400" i="97"/>
  <c r="F400" i="97" s="1"/>
  <c r="G400" i="97" s="1"/>
  <c r="F394" i="95"/>
  <c r="G394" i="95" s="1"/>
  <c r="D394" i="99"/>
  <c r="D394" i="101" s="1"/>
  <c r="D394" i="97"/>
  <c r="F394" i="97" s="1"/>
  <c r="G394" i="97" s="1"/>
  <c r="D35" i="99"/>
  <c r="D35" i="101" s="1"/>
  <c r="D35" i="104" s="1"/>
  <c r="D35" i="97"/>
  <c r="F35" i="95"/>
  <c r="G35" i="95" s="1"/>
  <c r="D177" i="99"/>
  <c r="D177" i="101" s="1"/>
  <c r="D177" i="97"/>
  <c r="F177" i="97" s="1"/>
  <c r="G177" i="97" s="1"/>
  <c r="F177" i="95"/>
  <c r="G177" i="95" s="1"/>
  <c r="F309" i="95"/>
  <c r="G309" i="95" s="1"/>
  <c r="D309" i="99"/>
  <c r="D309" i="97"/>
  <c r="F309" i="97" s="1"/>
  <c r="G309" i="97" s="1"/>
  <c r="F82" i="93"/>
  <c r="G82" i="93" s="1"/>
  <c r="D82" i="95"/>
  <c r="D1253" i="93"/>
  <c r="F1253" i="93" s="1"/>
  <c r="G1253" i="93" s="1"/>
  <c r="F263" i="95"/>
  <c r="G263" i="95" s="1"/>
  <c r="D263" i="99"/>
  <c r="D263" i="101" s="1"/>
  <c r="D263" i="97"/>
  <c r="F263" i="97" s="1"/>
  <c r="G263" i="97" s="1"/>
  <c r="F266" i="93"/>
  <c r="G266" i="93" s="1"/>
  <c r="D266" i="95"/>
  <c r="F306" i="93"/>
  <c r="G306" i="93" s="1"/>
  <c r="D306" i="95"/>
  <c r="F313" i="93"/>
  <c r="G313" i="93" s="1"/>
  <c r="D313" i="95"/>
  <c r="F316" i="93"/>
  <c r="G316" i="93" s="1"/>
  <c r="D316" i="95"/>
  <c r="F336" i="93"/>
  <c r="G336" i="93" s="1"/>
  <c r="D336" i="95"/>
  <c r="F339" i="93"/>
  <c r="G339" i="93" s="1"/>
  <c r="D339" i="95"/>
  <c r="F378" i="93"/>
  <c r="G378" i="93" s="1"/>
  <c r="D378" i="95"/>
  <c r="F380" i="93"/>
  <c r="G380" i="93" s="1"/>
  <c r="D380" i="95"/>
  <c r="F386" i="93"/>
  <c r="G386" i="93" s="1"/>
  <c r="D386" i="95"/>
  <c r="F389" i="93"/>
  <c r="G389" i="93" s="1"/>
  <c r="D389" i="95"/>
  <c r="F395" i="93"/>
  <c r="G395" i="93" s="1"/>
  <c r="D395" i="95"/>
  <c r="D392" i="95" s="1"/>
  <c r="F451" i="93"/>
  <c r="G451" i="93" s="1"/>
  <c r="D451" i="95"/>
  <c r="F453" i="93"/>
  <c r="G453" i="93" s="1"/>
  <c r="D453" i="95"/>
  <c r="F459" i="93"/>
  <c r="G459" i="93" s="1"/>
  <c r="D459" i="95"/>
  <c r="F462" i="93"/>
  <c r="G462" i="93" s="1"/>
  <c r="D462" i="95"/>
  <c r="F468" i="93"/>
  <c r="G468" i="93" s="1"/>
  <c r="D468" i="95"/>
  <c r="F524" i="93"/>
  <c r="G524" i="93" s="1"/>
  <c r="D524" i="95"/>
  <c r="F526" i="93"/>
  <c r="G526" i="93" s="1"/>
  <c r="D526" i="95"/>
  <c r="F532" i="93"/>
  <c r="G532" i="93" s="1"/>
  <c r="D532" i="95"/>
  <c r="F535" i="93"/>
  <c r="G535" i="93" s="1"/>
  <c r="D535" i="95"/>
  <c r="F548" i="93"/>
  <c r="G548" i="93" s="1"/>
  <c r="D548" i="95"/>
  <c r="D665" i="99"/>
  <c r="D665" i="101" s="1"/>
  <c r="D665" i="97"/>
  <c r="F665" i="95"/>
  <c r="G665" i="95" s="1"/>
  <c r="F667" i="93"/>
  <c r="G667" i="93" s="1"/>
  <c r="D667" i="95"/>
  <c r="F671" i="93"/>
  <c r="G671" i="93" s="1"/>
  <c r="D671" i="95"/>
  <c r="F673" i="93"/>
  <c r="G673" i="93" s="1"/>
  <c r="D673" i="95"/>
  <c r="F680" i="93"/>
  <c r="G680" i="93" s="1"/>
  <c r="D680" i="95"/>
  <c r="F682" i="93"/>
  <c r="G682" i="93" s="1"/>
  <c r="D682" i="95"/>
  <c r="F687" i="93"/>
  <c r="G687" i="93" s="1"/>
  <c r="D687" i="95"/>
  <c r="E14" i="94"/>
  <c r="E22" i="94" s="1"/>
  <c r="E42" i="99"/>
  <c r="E42" i="101" s="1"/>
  <c r="E42" i="104" s="1"/>
  <c r="E42" i="97"/>
  <c r="F42" i="95"/>
  <c r="G42" i="95" s="1"/>
  <c r="E44" i="95"/>
  <c r="D1103" i="99"/>
  <c r="D1103" i="101" s="1"/>
  <c r="D1103" i="97"/>
  <c r="F1106" i="93"/>
  <c r="G1106" i="93" s="1"/>
  <c r="D1106" i="95"/>
  <c r="E1070" i="93"/>
  <c r="E1068" i="95"/>
  <c r="F1064" i="93"/>
  <c r="G1064" i="93" s="1"/>
  <c r="D1064" i="95"/>
  <c r="F1066" i="93"/>
  <c r="G1066" i="93" s="1"/>
  <c r="D1066" i="95"/>
  <c r="F1069" i="93"/>
  <c r="G1069" i="93" s="1"/>
  <c r="D1069" i="95"/>
  <c r="D1070" i="95" s="1"/>
  <c r="F1059" i="93"/>
  <c r="G1059" i="93" s="1"/>
  <c r="D1059" i="95"/>
  <c r="F1052" i="93"/>
  <c r="G1052" i="93" s="1"/>
  <c r="D1052" i="95"/>
  <c r="F1054" i="93"/>
  <c r="G1054" i="93" s="1"/>
  <c r="D1054" i="95"/>
  <c r="D1030" i="99"/>
  <c r="D1030" i="101" s="1"/>
  <c r="D1030" i="97"/>
  <c r="D922" i="99"/>
  <c r="D922" i="101" s="1"/>
  <c r="D922" i="97"/>
  <c r="F911" i="93"/>
  <c r="G911" i="93" s="1"/>
  <c r="D911" i="95"/>
  <c r="F915" i="93"/>
  <c r="G915" i="93" s="1"/>
  <c r="D915" i="95"/>
  <c r="F905" i="93"/>
  <c r="G905" i="93" s="1"/>
  <c r="D905" i="95"/>
  <c r="F908" i="93"/>
  <c r="G908" i="93" s="1"/>
  <c r="D908" i="95"/>
  <c r="D849" i="99"/>
  <c r="D849" i="101" s="1"/>
  <c r="D849" i="97"/>
  <c r="F838" i="93"/>
  <c r="G838" i="93" s="1"/>
  <c r="D838" i="95"/>
  <c r="F842" i="93"/>
  <c r="G842" i="93" s="1"/>
  <c r="D842" i="95"/>
  <c r="F845" i="93"/>
  <c r="G845" i="93" s="1"/>
  <c r="D845" i="95"/>
  <c r="F847" i="93"/>
  <c r="G847" i="93" s="1"/>
  <c r="D847" i="95"/>
  <c r="D738" i="99"/>
  <c r="D738" i="101" s="1"/>
  <c r="D738" i="97"/>
  <c r="F741" i="93"/>
  <c r="G741" i="93" s="1"/>
  <c r="D741" i="95"/>
  <c r="F758" i="95"/>
  <c r="G758" i="95" s="1"/>
  <c r="D758" i="99"/>
  <c r="D758" i="101" s="1"/>
  <c r="D758" i="97"/>
  <c r="F761" i="93"/>
  <c r="G761" i="93" s="1"/>
  <c r="D761" i="95"/>
  <c r="F765" i="93"/>
  <c r="G765" i="93" s="1"/>
  <c r="D765" i="95"/>
  <c r="F769" i="93"/>
  <c r="G769" i="93" s="1"/>
  <c r="D769" i="95"/>
  <c r="F772" i="93"/>
  <c r="G772" i="93" s="1"/>
  <c r="D772" i="95"/>
  <c r="F774" i="93"/>
  <c r="G774" i="93" s="1"/>
  <c r="D774" i="95"/>
  <c r="E748" i="93"/>
  <c r="E756" i="93" s="1"/>
  <c r="E764" i="93" s="1"/>
  <c r="E770" i="93" s="1"/>
  <c r="E775" i="93" s="1"/>
  <c r="E738" i="95"/>
  <c r="F546" i="93"/>
  <c r="G546" i="93" s="1"/>
  <c r="D546" i="95"/>
  <c r="F554" i="93"/>
  <c r="G554" i="93" s="1"/>
  <c r="D554" i="95"/>
  <c r="E559" i="93"/>
  <c r="E557" i="95"/>
  <c r="E542" i="99"/>
  <c r="E542" i="97"/>
  <c r="E1273" i="97" s="1"/>
  <c r="F522" i="93"/>
  <c r="G522" i="93" s="1"/>
  <c r="D522" i="95"/>
  <c r="F485" i="93"/>
  <c r="G485" i="93" s="1"/>
  <c r="D485" i="95"/>
  <c r="F479" i="93"/>
  <c r="G479" i="93" s="1"/>
  <c r="D479" i="95"/>
  <c r="F481" i="93"/>
  <c r="G481" i="93" s="1"/>
  <c r="D481" i="95"/>
  <c r="F475" i="93"/>
  <c r="G475" i="93" s="1"/>
  <c r="D475" i="95"/>
  <c r="F466" i="95"/>
  <c r="G466" i="95" s="1"/>
  <c r="D466" i="99"/>
  <c r="D466" i="101" s="1"/>
  <c r="D466" i="97"/>
  <c r="F469" i="93"/>
  <c r="G469" i="93" s="1"/>
  <c r="D469" i="95"/>
  <c r="E456" i="93"/>
  <c r="E464" i="93" s="1"/>
  <c r="E472" i="93" s="1"/>
  <c r="E478" i="93" s="1"/>
  <c r="E483" i="93" s="1"/>
  <c r="E446" i="95"/>
  <c r="F447" i="93"/>
  <c r="G447" i="93" s="1"/>
  <c r="D447" i="95"/>
  <c r="F334" i="93"/>
  <c r="G334" i="93" s="1"/>
  <c r="D334" i="95"/>
  <c r="F327" i="93"/>
  <c r="G327" i="93" s="1"/>
  <c r="D327" i="95"/>
  <c r="F331" i="93"/>
  <c r="G331" i="93" s="1"/>
  <c r="D331" i="95"/>
  <c r="F320" i="95"/>
  <c r="G320" i="95" s="1"/>
  <c r="D320" i="99"/>
  <c r="D320" i="101" s="1"/>
  <c r="D320" i="97"/>
  <c r="F322" i="93"/>
  <c r="G322" i="93" s="1"/>
  <c r="D322" i="95"/>
  <c r="F324" i="93"/>
  <c r="G324" i="93" s="1"/>
  <c r="D324" i="95"/>
  <c r="F302" i="95"/>
  <c r="G302" i="95" s="1"/>
  <c r="D302" i="99"/>
  <c r="D302" i="101" s="1"/>
  <c r="D302" i="97"/>
  <c r="F301" i="97" s="1"/>
  <c r="G301" i="97" s="1"/>
  <c r="E310" i="93"/>
  <c r="E318" i="93" s="1"/>
  <c r="E326" i="93" s="1"/>
  <c r="E332" i="93" s="1"/>
  <c r="E337" i="93" s="1"/>
  <c r="E300" i="95"/>
  <c r="F300" i="95" s="1"/>
  <c r="G300" i="95" s="1"/>
  <c r="F261" i="93"/>
  <c r="G261" i="93" s="1"/>
  <c r="D261" i="95"/>
  <c r="F254" i="93"/>
  <c r="G254" i="93" s="1"/>
  <c r="D254" i="95"/>
  <c r="F258" i="93"/>
  <c r="G258" i="93" s="1"/>
  <c r="D258" i="95"/>
  <c r="F99" i="95"/>
  <c r="G99" i="95" s="1"/>
  <c r="D99" i="99"/>
  <c r="D99" i="101" s="1"/>
  <c r="D99" i="97"/>
  <c r="F103" i="93"/>
  <c r="G103" i="93" s="1"/>
  <c r="D103" i="95"/>
  <c r="D1274" i="93"/>
  <c r="F1274" i="93" s="1"/>
  <c r="G1274" i="93" s="1"/>
  <c r="F80" i="93"/>
  <c r="G80" i="93" s="1"/>
  <c r="D80" i="95"/>
  <c r="D1251" i="93"/>
  <c r="F1251" i="93" s="1"/>
  <c r="G1251" i="93" s="1"/>
  <c r="E89" i="93"/>
  <c r="E97" i="93" s="1"/>
  <c r="E105" i="93" s="1"/>
  <c r="E111" i="93" s="1"/>
  <c r="E116" i="93" s="1"/>
  <c r="E79" i="95"/>
  <c r="D957" i="99"/>
  <c r="D957" i="101" s="1"/>
  <c r="D957" i="97"/>
  <c r="F698" i="95"/>
  <c r="G698" i="95" s="1"/>
  <c r="D698" i="99"/>
  <c r="D698" i="101" s="1"/>
  <c r="D698" i="97"/>
  <c r="F698" i="97" s="1"/>
  <c r="G698" i="97" s="1"/>
  <c r="F700" i="93"/>
  <c r="G700" i="93" s="1"/>
  <c r="D700" i="95"/>
  <c r="F688" i="93"/>
  <c r="G688" i="93" s="1"/>
  <c r="D688" i="95"/>
  <c r="F692" i="93"/>
  <c r="G692" i="93" s="1"/>
  <c r="D692" i="95"/>
  <c r="F696" i="93"/>
  <c r="G696" i="93" s="1"/>
  <c r="D696" i="95"/>
  <c r="F595" i="93"/>
  <c r="G595" i="93" s="1"/>
  <c r="D595" i="95"/>
  <c r="F409" i="95"/>
  <c r="G409" i="95" s="1"/>
  <c r="D409" i="99"/>
  <c r="D409" i="101" s="1"/>
  <c r="D409" i="97"/>
  <c r="F409" i="97" s="1"/>
  <c r="G409" i="97" s="1"/>
  <c r="F402" i="95"/>
  <c r="G402" i="95" s="1"/>
  <c r="D402" i="99"/>
  <c r="D402" i="101" s="1"/>
  <c r="D402" i="97"/>
  <c r="F402" i="97" s="1"/>
  <c r="G402" i="97" s="1"/>
  <c r="F393" i="95"/>
  <c r="G393" i="95" s="1"/>
  <c r="D393" i="99"/>
  <c r="D393" i="101" s="1"/>
  <c r="D393" i="97"/>
  <c r="F376" i="95"/>
  <c r="G376" i="95" s="1"/>
  <c r="D376" i="99"/>
  <c r="D376" i="101" s="1"/>
  <c r="D376" i="97"/>
  <c r="F375" i="97" s="1"/>
  <c r="G375" i="97" s="1"/>
  <c r="E925" i="88"/>
  <c r="E633" i="88"/>
  <c r="G1033" i="99"/>
  <c r="F1265" i="88"/>
  <c r="G1265" i="88" s="1"/>
  <c r="F632" i="88"/>
  <c r="G632" i="88" s="1"/>
  <c r="E852" i="88"/>
  <c r="D193" i="93"/>
  <c r="E194" i="88"/>
  <c r="E1218" i="88"/>
  <c r="D465" i="93"/>
  <c r="D392" i="93"/>
  <c r="F1068" i="93"/>
  <c r="G1068" i="93" s="1"/>
  <c r="F557" i="93"/>
  <c r="G557" i="93" s="1"/>
  <c r="F79" i="93"/>
  <c r="G79" i="93" s="1"/>
  <c r="F751" i="93"/>
  <c r="G751" i="93" s="1"/>
  <c r="D751" i="95"/>
  <c r="F754" i="93"/>
  <c r="G754" i="93" s="1"/>
  <c r="D754" i="95"/>
  <c r="F813" i="93"/>
  <c r="G813" i="93" s="1"/>
  <c r="D813" i="95"/>
  <c r="F817" i="93"/>
  <c r="G817" i="93" s="1"/>
  <c r="D817" i="95"/>
  <c r="F819" i="93"/>
  <c r="G819" i="93" s="1"/>
  <c r="D819" i="95"/>
  <c r="F826" i="93"/>
  <c r="G826" i="93" s="1"/>
  <c r="D826" i="95"/>
  <c r="F828" i="93"/>
  <c r="G828" i="93" s="1"/>
  <c r="D828" i="95"/>
  <c r="F889" i="93"/>
  <c r="G889" i="93" s="1"/>
  <c r="D889" i="95"/>
  <c r="F891" i="93"/>
  <c r="G891" i="93" s="1"/>
  <c r="D891" i="95"/>
  <c r="F897" i="93"/>
  <c r="G897" i="93" s="1"/>
  <c r="D897" i="95"/>
  <c r="F900" i="93"/>
  <c r="G900" i="93" s="1"/>
  <c r="D900" i="95"/>
  <c r="E29" i="93"/>
  <c r="F29" i="93" s="1"/>
  <c r="G29" i="93" s="1"/>
  <c r="F23" i="93"/>
  <c r="G23" i="93" s="1"/>
  <c r="E1270" i="94"/>
  <c r="E1269" i="94" s="1"/>
  <c r="E1275" i="94" s="1"/>
  <c r="E23" i="94"/>
  <c r="E29" i="94" s="1"/>
  <c r="E99" i="99"/>
  <c r="E99" i="101" s="1"/>
  <c r="E99" i="97"/>
  <c r="E98" i="97" s="1"/>
  <c r="E104" i="97" s="1"/>
  <c r="E98" i="95"/>
  <c r="E104" i="95" s="1"/>
  <c r="D1215" i="99"/>
  <c r="D1215" i="101" s="1"/>
  <c r="D1215" i="97"/>
  <c r="F760" i="93"/>
  <c r="G760" i="93" s="1"/>
  <c r="D760" i="95"/>
  <c r="E477" i="99"/>
  <c r="E477" i="97"/>
  <c r="E1281" i="97" s="1"/>
  <c r="F155" i="93"/>
  <c r="G155" i="93" s="1"/>
  <c r="D155" i="95"/>
  <c r="F1206" i="93"/>
  <c r="G1206" i="93" s="1"/>
  <c r="D1206" i="95"/>
  <c r="F1210" i="93"/>
  <c r="G1210" i="93" s="1"/>
  <c r="D1210" i="95"/>
  <c r="F1212" i="93"/>
  <c r="G1212" i="93" s="1"/>
  <c r="D1212" i="95"/>
  <c r="F1198" i="93"/>
  <c r="G1198" i="93" s="1"/>
  <c r="D1198" i="95"/>
  <c r="F1200" i="93"/>
  <c r="G1200" i="93" s="1"/>
  <c r="D1200" i="95"/>
  <c r="F1057" i="93"/>
  <c r="G1057" i="93" s="1"/>
  <c r="D1057" i="95"/>
  <c r="F1061" i="93"/>
  <c r="G1061" i="93" s="1"/>
  <c r="D1061" i="95"/>
  <c r="F1051" i="93"/>
  <c r="G1051" i="93" s="1"/>
  <c r="D1051" i="95"/>
  <c r="F1053" i="93"/>
  <c r="G1053" i="93" s="1"/>
  <c r="D1053" i="95"/>
  <c r="E1040" i="93"/>
  <c r="E1048" i="93" s="1"/>
  <c r="E1056" i="93" s="1"/>
  <c r="E1062" i="93" s="1"/>
  <c r="E1067" i="93" s="1"/>
  <c r="E1030" i="95"/>
  <c r="F1038" i="93"/>
  <c r="G1038" i="93" s="1"/>
  <c r="D1038" i="95"/>
  <c r="E924" i="93"/>
  <c r="E922" i="95"/>
  <c r="F922" i="95" s="1"/>
  <c r="G922" i="95" s="1"/>
  <c r="F918" i="93"/>
  <c r="G918" i="93" s="1"/>
  <c r="D918" i="95"/>
  <c r="F920" i="93"/>
  <c r="G920" i="93" s="1"/>
  <c r="D920" i="95"/>
  <c r="F923" i="93"/>
  <c r="G923" i="93" s="1"/>
  <c r="D923" i="95"/>
  <c r="F913" i="93"/>
  <c r="G913" i="93" s="1"/>
  <c r="D913" i="95"/>
  <c r="F904" i="95"/>
  <c r="G904" i="95" s="1"/>
  <c r="D904" i="99"/>
  <c r="D904" i="101" s="1"/>
  <c r="D904" i="97"/>
  <c r="F907" i="93"/>
  <c r="G907" i="93" s="1"/>
  <c r="D907" i="95"/>
  <c r="E894" i="93"/>
  <c r="E902" i="93" s="1"/>
  <c r="E910" i="93" s="1"/>
  <c r="E916" i="93" s="1"/>
  <c r="E921" i="93" s="1"/>
  <c r="E884" i="95"/>
  <c r="F884" i="95" s="1"/>
  <c r="G884" i="95" s="1"/>
  <c r="F885" i="93"/>
  <c r="G885" i="93" s="1"/>
  <c r="D885" i="95"/>
  <c r="E851" i="93"/>
  <c r="E849" i="95"/>
  <c r="F849" i="95" s="1"/>
  <c r="G849" i="95" s="1"/>
  <c r="F850" i="93"/>
  <c r="G850" i="93" s="1"/>
  <c r="D850" i="95"/>
  <c r="F840" i="93"/>
  <c r="G840" i="93" s="1"/>
  <c r="D840" i="95"/>
  <c r="F844" i="93"/>
  <c r="G844" i="93" s="1"/>
  <c r="D844" i="95"/>
  <c r="F846" i="93"/>
  <c r="G846" i="93" s="1"/>
  <c r="D846" i="95"/>
  <c r="F812" i="93"/>
  <c r="G812" i="93" s="1"/>
  <c r="D812" i="95"/>
  <c r="F831" i="95"/>
  <c r="G831" i="95" s="1"/>
  <c r="D831" i="99"/>
  <c r="D831" i="101" s="1"/>
  <c r="D831" i="97"/>
  <c r="F833" i="93"/>
  <c r="G833" i="93" s="1"/>
  <c r="D833" i="95"/>
  <c r="F835" i="93"/>
  <c r="G835" i="93" s="1"/>
  <c r="D835" i="95"/>
  <c r="D778" i="93"/>
  <c r="D776" i="95"/>
  <c r="F776" i="93"/>
  <c r="G776" i="93" s="1"/>
  <c r="E778" i="93"/>
  <c r="E776" i="95"/>
  <c r="F739" i="93"/>
  <c r="G739" i="93" s="1"/>
  <c r="D739" i="95"/>
  <c r="F746" i="93"/>
  <c r="G746" i="93" s="1"/>
  <c r="D746" i="95"/>
  <c r="F759" i="93"/>
  <c r="G759" i="93" s="1"/>
  <c r="D759" i="95"/>
  <c r="F762" i="93"/>
  <c r="G762" i="93" s="1"/>
  <c r="D762" i="95"/>
  <c r="F767" i="93"/>
  <c r="G767" i="93" s="1"/>
  <c r="D767" i="95"/>
  <c r="F771" i="93"/>
  <c r="G771" i="93" s="1"/>
  <c r="D771" i="95"/>
  <c r="F773" i="93"/>
  <c r="G773" i="93" s="1"/>
  <c r="D773" i="95"/>
  <c r="F550" i="93"/>
  <c r="G550" i="93" s="1"/>
  <c r="D550" i="95"/>
  <c r="E541" i="99"/>
  <c r="E541" i="97"/>
  <c r="E1272" i="97" s="1"/>
  <c r="F539" i="95"/>
  <c r="G539" i="95" s="1"/>
  <c r="D539" i="99"/>
  <c r="D539" i="101" s="1"/>
  <c r="D539" i="97"/>
  <c r="F541" i="93"/>
  <c r="G541" i="93" s="1"/>
  <c r="D541" i="95"/>
  <c r="F543" i="93"/>
  <c r="G543" i="93" s="1"/>
  <c r="D543" i="95"/>
  <c r="F520" i="93"/>
  <c r="G520" i="93" s="1"/>
  <c r="D520" i="95"/>
  <c r="E529" i="93"/>
  <c r="E537" i="93" s="1"/>
  <c r="E545" i="93" s="1"/>
  <c r="E551" i="93" s="1"/>
  <c r="E556" i="93" s="1"/>
  <c r="E519" i="95"/>
  <c r="F519" i="95" s="1"/>
  <c r="G519" i="95" s="1"/>
  <c r="F449" i="93"/>
  <c r="G449" i="93" s="1"/>
  <c r="D449" i="95"/>
  <c r="F333" i="93"/>
  <c r="G333" i="93" s="1"/>
  <c r="D333" i="95"/>
  <c r="F335" i="93"/>
  <c r="G335" i="93" s="1"/>
  <c r="D335" i="95"/>
  <c r="F329" i="93"/>
  <c r="G329" i="93" s="1"/>
  <c r="D329" i="95"/>
  <c r="F321" i="93"/>
  <c r="G321" i="93" s="1"/>
  <c r="D321" i="95"/>
  <c r="F323" i="93"/>
  <c r="G323" i="93" s="1"/>
  <c r="D323" i="95"/>
  <c r="F308" i="93"/>
  <c r="G308" i="93" s="1"/>
  <c r="D308" i="95"/>
  <c r="F301" i="93"/>
  <c r="G301" i="93" s="1"/>
  <c r="D301" i="95"/>
  <c r="F303" i="93"/>
  <c r="G303" i="93" s="1"/>
  <c r="D303" i="95"/>
  <c r="F260" i="93"/>
  <c r="G260" i="93" s="1"/>
  <c r="D260" i="95"/>
  <c r="F262" i="93"/>
  <c r="G262" i="93" s="1"/>
  <c r="D262" i="95"/>
  <c r="F256" i="93"/>
  <c r="G256" i="93" s="1"/>
  <c r="D256" i="95"/>
  <c r="F250" i="93"/>
  <c r="G250" i="93" s="1"/>
  <c r="D250" i="95"/>
  <c r="D117" i="99"/>
  <c r="D117" i="101" s="1"/>
  <c r="D117" i="97"/>
  <c r="E119" i="93"/>
  <c r="E117" i="95"/>
  <c r="F113" i="93"/>
  <c r="G113" i="93" s="1"/>
  <c r="D113" i="95"/>
  <c r="D1284" i="93"/>
  <c r="F1284" i="93" s="1"/>
  <c r="G1284" i="93" s="1"/>
  <c r="F106" i="93"/>
  <c r="G106" i="93" s="1"/>
  <c r="D106" i="95"/>
  <c r="F110" i="93"/>
  <c r="G110" i="93" s="1"/>
  <c r="D110" i="95"/>
  <c r="F100" i="93"/>
  <c r="G100" i="93" s="1"/>
  <c r="D100" i="95"/>
  <c r="D1271" i="93"/>
  <c r="F1271" i="93" s="1"/>
  <c r="G1271" i="93" s="1"/>
  <c r="F87" i="93"/>
  <c r="G87" i="93" s="1"/>
  <c r="D87" i="95"/>
  <c r="D1258" i="93"/>
  <c r="F1258" i="93" s="1"/>
  <c r="G1258" i="93" s="1"/>
  <c r="F996" i="93"/>
  <c r="G996" i="93" s="1"/>
  <c r="D996" i="95"/>
  <c r="D997" i="95" s="1"/>
  <c r="F992" i="93"/>
  <c r="G992" i="93" s="1"/>
  <c r="D992" i="95"/>
  <c r="F977" i="95"/>
  <c r="G977" i="95" s="1"/>
  <c r="D977" i="99"/>
  <c r="D977" i="101" s="1"/>
  <c r="D977" i="97"/>
  <c r="F699" i="95"/>
  <c r="G699" i="95" s="1"/>
  <c r="D699" i="99"/>
  <c r="D699" i="101" s="1"/>
  <c r="D699" i="97"/>
  <c r="F699" i="97" s="1"/>
  <c r="G699" i="97" s="1"/>
  <c r="F689" i="93"/>
  <c r="G689" i="93" s="1"/>
  <c r="D689" i="95"/>
  <c r="F694" i="93"/>
  <c r="G694" i="93" s="1"/>
  <c r="D694" i="95"/>
  <c r="F668" i="93"/>
  <c r="G668" i="93" s="1"/>
  <c r="D668" i="95"/>
  <c r="F627" i="93"/>
  <c r="G627" i="93" s="1"/>
  <c r="D627" i="95"/>
  <c r="F619" i="93"/>
  <c r="G619" i="93" s="1"/>
  <c r="D619" i="95"/>
  <c r="F623" i="93"/>
  <c r="G623" i="93" s="1"/>
  <c r="D623" i="95"/>
  <c r="F612" i="95"/>
  <c r="G612" i="95" s="1"/>
  <c r="D612" i="99"/>
  <c r="D612" i="101" s="1"/>
  <c r="D612" i="97"/>
  <c r="F615" i="93"/>
  <c r="G615" i="93" s="1"/>
  <c r="D615" i="95"/>
  <c r="E602" i="93"/>
  <c r="E610" i="93" s="1"/>
  <c r="E618" i="93" s="1"/>
  <c r="E624" i="93" s="1"/>
  <c r="E629" i="93" s="1"/>
  <c r="E592" i="95"/>
  <c r="F593" i="93"/>
  <c r="G593" i="93" s="1"/>
  <c r="D593" i="95"/>
  <c r="D413" i="95"/>
  <c r="D411" i="99"/>
  <c r="D411" i="101" s="1"/>
  <c r="D411" i="97"/>
  <c r="F411" i="95"/>
  <c r="G411" i="95" s="1"/>
  <c r="F404" i="95"/>
  <c r="G404" i="95" s="1"/>
  <c r="D404" i="99"/>
  <c r="D404" i="101" s="1"/>
  <c r="D404" i="97"/>
  <c r="F404" i="97" s="1"/>
  <c r="G404" i="97" s="1"/>
  <c r="F397" i="95"/>
  <c r="G397" i="95" s="1"/>
  <c r="D397" i="99"/>
  <c r="D397" i="101" s="1"/>
  <c r="D397" i="97"/>
  <c r="F397" i="97" s="1"/>
  <c r="G397" i="97" s="1"/>
  <c r="F374" i="95"/>
  <c r="G374" i="95" s="1"/>
  <c r="D374" i="99"/>
  <c r="D374" i="101" s="1"/>
  <c r="D374" i="97"/>
  <c r="F373" i="97" s="1"/>
  <c r="G373" i="97" s="1"/>
  <c r="E383" i="95"/>
  <c r="E391" i="95" s="1"/>
  <c r="E399" i="95" s="1"/>
  <c r="E405" i="95" s="1"/>
  <c r="E410" i="95" s="1"/>
  <c r="E373" i="99"/>
  <c r="E373" i="101" s="1"/>
  <c r="E373" i="97"/>
  <c r="E383" i="97" s="1"/>
  <c r="E391" i="97" s="1"/>
  <c r="F35" i="94"/>
  <c r="G35" i="94" s="1"/>
  <c r="F88" i="95"/>
  <c r="G88" i="95" s="1"/>
  <c r="D88" i="99"/>
  <c r="D88" i="97"/>
  <c r="F88" i="97" s="1"/>
  <c r="G88" i="97" s="1"/>
  <c r="F406" i="95"/>
  <c r="G406" i="95" s="1"/>
  <c r="D406" i="99"/>
  <c r="D406" i="101" s="1"/>
  <c r="D406" i="97"/>
  <c r="F406" i="97" s="1"/>
  <c r="G406" i="97" s="1"/>
  <c r="F455" i="95"/>
  <c r="G455" i="95" s="1"/>
  <c r="D455" i="99"/>
  <c r="D455" i="97"/>
  <c r="F455" i="97" s="1"/>
  <c r="G455" i="97" s="1"/>
  <c r="F674" i="95"/>
  <c r="G674" i="95" s="1"/>
  <c r="D674" i="99"/>
  <c r="D674" i="97"/>
  <c r="F674" i="97" s="1"/>
  <c r="G674" i="97" s="1"/>
  <c r="F820" i="95"/>
  <c r="G820" i="95" s="1"/>
  <c r="D820" i="99"/>
  <c r="D820" i="97"/>
  <c r="F820" i="97" s="1"/>
  <c r="G820" i="97" s="1"/>
  <c r="E1050" i="99"/>
  <c r="E1050" i="101" s="1"/>
  <c r="E1050" i="97"/>
  <c r="E1049" i="97" s="1"/>
  <c r="E1055" i="97" s="1"/>
  <c r="E1049" i="95"/>
  <c r="E1055" i="95" s="1"/>
  <c r="F85" i="93"/>
  <c r="G85" i="93" s="1"/>
  <c r="D85" i="95"/>
  <c r="F94" i="93"/>
  <c r="G94" i="93" s="1"/>
  <c r="D94" i="95"/>
  <c r="F102" i="95"/>
  <c r="G102" i="95" s="1"/>
  <c r="D102" i="99"/>
  <c r="D102" i="101" s="1"/>
  <c r="D102" i="104" s="1"/>
  <c r="D102" i="97"/>
  <c r="F102" i="97" s="1"/>
  <c r="G102" i="97" s="1"/>
  <c r="F159" i="93"/>
  <c r="G159" i="93" s="1"/>
  <c r="D159" i="95"/>
  <c r="F161" i="93"/>
  <c r="G161" i="93" s="1"/>
  <c r="D161" i="95"/>
  <c r="F168" i="93"/>
  <c r="G168" i="93" s="1"/>
  <c r="D168" i="95"/>
  <c r="F170" i="93"/>
  <c r="G170" i="93" s="1"/>
  <c r="D170" i="95"/>
  <c r="F228" i="93"/>
  <c r="G228" i="93" s="1"/>
  <c r="D228" i="95"/>
  <c r="F232" i="93"/>
  <c r="G232" i="93" s="1"/>
  <c r="D232" i="95"/>
  <c r="F234" i="93"/>
  <c r="G234" i="93" s="1"/>
  <c r="D234" i="95"/>
  <c r="F240" i="93"/>
  <c r="G240" i="93" s="1"/>
  <c r="D240" i="95"/>
  <c r="F243" i="93"/>
  <c r="G243" i="93" s="1"/>
  <c r="D243" i="95"/>
  <c r="F247" i="93"/>
  <c r="G247" i="93" s="1"/>
  <c r="D247" i="95"/>
  <c r="D246" i="93"/>
  <c r="F553" i="95"/>
  <c r="G553" i="95" s="1"/>
  <c r="D553" i="99"/>
  <c r="D553" i="101" s="1"/>
  <c r="D553" i="97"/>
  <c r="F553" i="97" s="1"/>
  <c r="G553" i="97" s="1"/>
  <c r="F558" i="93"/>
  <c r="G558" i="93" s="1"/>
  <c r="D558" i="95"/>
  <c r="F597" i="93"/>
  <c r="G597" i="93" s="1"/>
  <c r="D597" i="95"/>
  <c r="F599" i="93"/>
  <c r="G599" i="93" s="1"/>
  <c r="D599" i="95"/>
  <c r="F605" i="93"/>
  <c r="G605" i="93" s="1"/>
  <c r="D605" i="95"/>
  <c r="F608" i="93"/>
  <c r="G608" i="93" s="1"/>
  <c r="D608" i="95"/>
  <c r="F614" i="93"/>
  <c r="G614" i="93" s="1"/>
  <c r="D614" i="95"/>
  <c r="F626" i="93"/>
  <c r="G626" i="93" s="1"/>
  <c r="D626" i="95"/>
  <c r="D632" i="93"/>
  <c r="D630" i="95"/>
  <c r="F630" i="93"/>
  <c r="G630" i="93" s="1"/>
  <c r="F704" i="95"/>
  <c r="G704" i="95" s="1"/>
  <c r="D704" i="99"/>
  <c r="D704" i="101" s="1"/>
  <c r="D704" i="97"/>
  <c r="F704" i="97" s="1"/>
  <c r="G704" i="97" s="1"/>
  <c r="F743" i="93"/>
  <c r="G743" i="93" s="1"/>
  <c r="D743" i="95"/>
  <c r="F745" i="93"/>
  <c r="G745" i="93" s="1"/>
  <c r="D745" i="95"/>
  <c r="F753" i="93"/>
  <c r="G753" i="93" s="1"/>
  <c r="D753" i="95"/>
  <c r="F755" i="93"/>
  <c r="G755" i="93" s="1"/>
  <c r="D755" i="95"/>
  <c r="F816" i="93"/>
  <c r="G816" i="93" s="1"/>
  <c r="D816" i="95"/>
  <c r="F818" i="93"/>
  <c r="G818" i="93" s="1"/>
  <c r="D818" i="95"/>
  <c r="F824" i="93"/>
  <c r="G824" i="93" s="1"/>
  <c r="D824" i="95"/>
  <c r="F827" i="93"/>
  <c r="G827" i="93" s="1"/>
  <c r="D827" i="95"/>
  <c r="F886" i="93"/>
  <c r="G886" i="93" s="1"/>
  <c r="D886" i="95"/>
  <c r="F890" i="93"/>
  <c r="G890" i="93" s="1"/>
  <c r="D890" i="95"/>
  <c r="F892" i="93"/>
  <c r="G892" i="93" s="1"/>
  <c r="D892" i="95"/>
  <c r="F899" i="93"/>
  <c r="G899" i="93" s="1"/>
  <c r="D899" i="95"/>
  <c r="F901" i="93"/>
  <c r="G901" i="93" s="1"/>
  <c r="D901" i="95"/>
  <c r="F1031" i="93"/>
  <c r="G1031" i="93" s="1"/>
  <c r="D1031" i="95"/>
  <c r="F1033" i="93"/>
  <c r="G1033" i="93" s="1"/>
  <c r="D1033" i="95"/>
  <c r="F1036" i="93"/>
  <c r="G1036" i="93" s="1"/>
  <c r="D1036" i="95"/>
  <c r="F1043" i="93"/>
  <c r="G1043" i="93" s="1"/>
  <c r="D1043" i="95"/>
  <c r="F1046" i="93"/>
  <c r="G1046" i="93" s="1"/>
  <c r="D1046" i="95"/>
  <c r="E1143" i="93"/>
  <c r="E1141" i="95"/>
  <c r="E4" i="99"/>
  <c r="E4" i="101" s="1"/>
  <c r="E4" i="104" s="1"/>
  <c r="E14" i="104" s="1"/>
  <c r="E22" i="104" s="1"/>
  <c r="E4" i="97"/>
  <c r="E14" i="95"/>
  <c r="E22" i="95" s="1"/>
  <c r="E44" i="94"/>
  <c r="F44" i="94" s="1"/>
  <c r="G44" i="94" s="1"/>
  <c r="E173" i="99"/>
  <c r="E173" i="101" s="1"/>
  <c r="E173" i="97"/>
  <c r="E172" i="97" s="1"/>
  <c r="E178" i="97" s="1"/>
  <c r="E172" i="95"/>
  <c r="E178" i="95" s="1"/>
  <c r="E320" i="99"/>
  <c r="E320" i="101" s="1"/>
  <c r="E320" i="97"/>
  <c r="E319" i="97" s="1"/>
  <c r="E325" i="97" s="1"/>
  <c r="E319" i="95"/>
  <c r="E325" i="95" s="1"/>
  <c r="E612" i="99"/>
  <c r="E612" i="101" s="1"/>
  <c r="E612" i="97"/>
  <c r="E611" i="97" s="1"/>
  <c r="E617" i="97" s="1"/>
  <c r="E611" i="95"/>
  <c r="E617" i="95" s="1"/>
  <c r="E831" i="99"/>
  <c r="E831" i="101" s="1"/>
  <c r="E831" i="97"/>
  <c r="E830" i="97" s="1"/>
  <c r="E836" i="97" s="1"/>
  <c r="E830" i="95"/>
  <c r="E836" i="95" s="1"/>
  <c r="F1112" i="95"/>
  <c r="G1112" i="95" s="1"/>
  <c r="D1112" i="99"/>
  <c r="D1112" i="97"/>
  <c r="F1112" i="97" s="1"/>
  <c r="G1112" i="97" s="1"/>
  <c r="F318" i="102"/>
  <c r="G318" i="102" s="1"/>
  <c r="D326" i="102"/>
  <c r="E1217" i="93"/>
  <c r="E1215" i="95"/>
  <c r="F1216" i="93"/>
  <c r="G1216" i="93" s="1"/>
  <c r="D1216" i="95"/>
  <c r="D1217" i="95" s="1"/>
  <c r="F1139" i="93"/>
  <c r="G1139" i="93" s="1"/>
  <c r="D1139" i="95"/>
  <c r="F1111" i="93"/>
  <c r="G1111" i="93" s="1"/>
  <c r="D1111" i="95"/>
  <c r="F974" i="93"/>
  <c r="G974" i="93" s="1"/>
  <c r="D974" i="95"/>
  <c r="F906" i="93"/>
  <c r="G906" i="93" s="1"/>
  <c r="D906" i="95"/>
  <c r="E821" i="93"/>
  <c r="E829" i="93" s="1"/>
  <c r="E837" i="93" s="1"/>
  <c r="E843" i="93" s="1"/>
  <c r="E848" i="93" s="1"/>
  <c r="E811" i="95"/>
  <c r="F811" i="95" s="1"/>
  <c r="G811" i="95" s="1"/>
  <c r="E473" i="99"/>
  <c r="E473" i="97"/>
  <c r="E1277" i="97" s="1"/>
  <c r="D191" i="99"/>
  <c r="D191" i="101" s="1"/>
  <c r="D191" i="97"/>
  <c r="E193" i="93"/>
  <c r="E191" i="95"/>
  <c r="F182" i="93"/>
  <c r="G182" i="93" s="1"/>
  <c r="D182" i="95"/>
  <c r="F186" i="93"/>
  <c r="G186" i="93" s="1"/>
  <c r="D186" i="95"/>
  <c r="F188" i="93"/>
  <c r="G188" i="93" s="1"/>
  <c r="D188" i="95"/>
  <c r="F174" i="93"/>
  <c r="G174" i="93" s="1"/>
  <c r="D174" i="95"/>
  <c r="F176" i="93"/>
  <c r="G176" i="93" s="1"/>
  <c r="D176" i="95"/>
  <c r="E163" i="93"/>
  <c r="E171" i="93" s="1"/>
  <c r="E179" i="93" s="1"/>
  <c r="E185" i="93" s="1"/>
  <c r="E190" i="93" s="1"/>
  <c r="E194" i="93" s="1"/>
  <c r="E153" i="95"/>
  <c r="F153" i="95" s="1"/>
  <c r="G153" i="95" s="1"/>
  <c r="F154" i="93"/>
  <c r="G154" i="93" s="1"/>
  <c r="D154" i="95"/>
  <c r="F156" i="93"/>
  <c r="G156" i="93" s="1"/>
  <c r="D156" i="95"/>
  <c r="F1204" i="93"/>
  <c r="G1204" i="93" s="1"/>
  <c r="D1204" i="95"/>
  <c r="F1208" i="93"/>
  <c r="G1208" i="93" s="1"/>
  <c r="D1208" i="95"/>
  <c r="F1211" i="93"/>
  <c r="G1211" i="93" s="1"/>
  <c r="D1211" i="95"/>
  <c r="F1213" i="93"/>
  <c r="G1213" i="93" s="1"/>
  <c r="D1213" i="95"/>
  <c r="F1197" i="95"/>
  <c r="G1197" i="95" s="1"/>
  <c r="D1197" i="99"/>
  <c r="D1197" i="101" s="1"/>
  <c r="D1197" i="97"/>
  <c r="F1199" i="93"/>
  <c r="G1199" i="93" s="1"/>
  <c r="D1199" i="95"/>
  <c r="E1187" i="93"/>
  <c r="E1195" i="93" s="1"/>
  <c r="E1203" i="93" s="1"/>
  <c r="E1209" i="93" s="1"/>
  <c r="E1214" i="93" s="1"/>
  <c r="E1177" i="95"/>
  <c r="F1178" i="93"/>
  <c r="G1178" i="93" s="1"/>
  <c r="D1178" i="95"/>
  <c r="F1132" i="93"/>
  <c r="G1132" i="93" s="1"/>
  <c r="D1132" i="95"/>
  <c r="F1136" i="93"/>
  <c r="G1136" i="93" s="1"/>
  <c r="D1136" i="95"/>
  <c r="F1138" i="93"/>
  <c r="G1138" i="93" s="1"/>
  <c r="D1138" i="95"/>
  <c r="F1124" i="93"/>
  <c r="G1124" i="93" s="1"/>
  <c r="D1124" i="95"/>
  <c r="F1127" i="93"/>
  <c r="G1127" i="93" s="1"/>
  <c r="D1127" i="95"/>
  <c r="F1050" i="95"/>
  <c r="G1050" i="95" s="1"/>
  <c r="D1050" i="99"/>
  <c r="D1050" i="101" s="1"/>
  <c r="D1050" i="97"/>
  <c r="F917" i="93"/>
  <c r="G917" i="93" s="1"/>
  <c r="D917" i="95"/>
  <c r="F919" i="93"/>
  <c r="G919" i="93" s="1"/>
  <c r="D919" i="95"/>
  <c r="D884" i="99"/>
  <c r="D884" i="101" s="1"/>
  <c r="D884" i="97"/>
  <c r="F887" i="93"/>
  <c r="G887" i="93" s="1"/>
  <c r="D887" i="95"/>
  <c r="D811" i="99"/>
  <c r="D811" i="101" s="1"/>
  <c r="D811" i="97"/>
  <c r="F814" i="93"/>
  <c r="G814" i="93" s="1"/>
  <c r="D814" i="95"/>
  <c r="F832" i="93"/>
  <c r="G832" i="93" s="1"/>
  <c r="D832" i="95"/>
  <c r="F834" i="93"/>
  <c r="G834" i="93" s="1"/>
  <c r="D834" i="95"/>
  <c r="F777" i="93"/>
  <c r="G777" i="93" s="1"/>
  <c r="D777" i="95"/>
  <c r="E540" i="99"/>
  <c r="E540" i="97"/>
  <c r="F540" i="93"/>
  <c r="G540" i="93" s="1"/>
  <c r="D540" i="95"/>
  <c r="F542" i="93"/>
  <c r="G542" i="93" s="1"/>
  <c r="D542" i="95"/>
  <c r="D519" i="99"/>
  <c r="D519" i="101" s="1"/>
  <c r="D519" i="97"/>
  <c r="D300" i="99"/>
  <c r="D300" i="101" s="1"/>
  <c r="D300" i="97"/>
  <c r="F248" i="95"/>
  <c r="G248" i="95" s="1"/>
  <c r="D248" i="99"/>
  <c r="D248" i="101" s="1"/>
  <c r="D248" i="97"/>
  <c r="F251" i="93"/>
  <c r="G251" i="93" s="1"/>
  <c r="D251" i="95"/>
  <c r="F118" i="93"/>
  <c r="G118" i="93" s="1"/>
  <c r="D118" i="95"/>
  <c r="F112" i="93"/>
  <c r="G112" i="93" s="1"/>
  <c r="D112" i="95"/>
  <c r="D1283" i="93"/>
  <c r="F1283" i="93" s="1"/>
  <c r="G1283" i="93" s="1"/>
  <c r="F114" i="93"/>
  <c r="G114" i="93" s="1"/>
  <c r="D114" i="95"/>
  <c r="D1285" i="93"/>
  <c r="F1285" i="93" s="1"/>
  <c r="G1285" i="93" s="1"/>
  <c r="F108" i="93"/>
  <c r="G108" i="93" s="1"/>
  <c r="D108" i="95"/>
  <c r="D995" i="99"/>
  <c r="D995" i="101" s="1"/>
  <c r="D995" i="97"/>
  <c r="E997" i="93"/>
  <c r="E995" i="95"/>
  <c r="F990" i="93"/>
  <c r="G990" i="93" s="1"/>
  <c r="D990" i="95"/>
  <c r="F993" i="93"/>
  <c r="G993" i="93" s="1"/>
  <c r="D993" i="95"/>
  <c r="F973" i="93"/>
  <c r="G973" i="93" s="1"/>
  <c r="D973" i="95"/>
  <c r="F978" i="93"/>
  <c r="G978" i="93" s="1"/>
  <c r="D978" i="95"/>
  <c r="F980" i="93"/>
  <c r="G980" i="93" s="1"/>
  <c r="D980" i="95"/>
  <c r="F965" i="95"/>
  <c r="G965" i="95" s="1"/>
  <c r="D965" i="99"/>
  <c r="D965" i="101" s="1"/>
  <c r="D965" i="97"/>
  <c r="F965" i="97" s="1"/>
  <c r="G965" i="97" s="1"/>
  <c r="D705" i="93"/>
  <c r="D703" i="95"/>
  <c r="F703" i="93"/>
  <c r="G703" i="93" s="1"/>
  <c r="F686" i="95"/>
  <c r="G686" i="95" s="1"/>
  <c r="D686" i="99"/>
  <c r="D686" i="101" s="1"/>
  <c r="D686" i="97"/>
  <c r="F621" i="93"/>
  <c r="G621" i="93" s="1"/>
  <c r="D621" i="95"/>
  <c r="F613" i="93"/>
  <c r="G613" i="93" s="1"/>
  <c r="D613" i="95"/>
  <c r="F616" i="93"/>
  <c r="G616" i="93" s="1"/>
  <c r="D616" i="95"/>
  <c r="D592" i="99"/>
  <c r="D592" i="101" s="1"/>
  <c r="D592" i="97"/>
  <c r="F592" i="95"/>
  <c r="G592" i="95" s="1"/>
  <c r="F408" i="95"/>
  <c r="G408" i="95" s="1"/>
  <c r="D408" i="99"/>
  <c r="D408" i="101" s="1"/>
  <c r="D408" i="97"/>
  <c r="F408" i="97" s="1"/>
  <c r="G408" i="97" s="1"/>
  <c r="F412" i="95"/>
  <c r="G412" i="95" s="1"/>
  <c r="D412" i="99"/>
  <c r="D412" i="101" s="1"/>
  <c r="D412" i="97"/>
  <c r="F412" i="97" s="1"/>
  <c r="G412" i="97" s="1"/>
  <c r="F396" i="95"/>
  <c r="G396" i="95" s="1"/>
  <c r="D396" i="99"/>
  <c r="D396" i="101" s="1"/>
  <c r="D396" i="97"/>
  <c r="F396" i="97" s="1"/>
  <c r="G396" i="97" s="1"/>
  <c r="D373" i="99"/>
  <c r="D373" i="101" s="1"/>
  <c r="D373" i="97"/>
  <c r="F373" i="95"/>
  <c r="G373" i="95" s="1"/>
  <c r="E1269" i="93"/>
  <c r="E1275" i="93" s="1"/>
  <c r="F592" i="93"/>
  <c r="G592" i="93" s="1"/>
  <c r="F884" i="93"/>
  <c r="G884" i="93" s="1"/>
  <c r="F1030" i="93"/>
  <c r="G1030" i="93" s="1"/>
  <c r="D1273" i="93"/>
  <c r="F1273" i="93" s="1"/>
  <c r="G1273" i="93" s="1"/>
  <c r="E1250" i="93"/>
  <c r="E1260" i="93" s="1"/>
  <c r="E1268" i="93" s="1"/>
  <c r="D1196" i="93"/>
  <c r="D1113" i="93"/>
  <c r="D924" i="93"/>
  <c r="D851" i="93"/>
  <c r="D748" i="93"/>
  <c r="E779" i="88"/>
  <c r="D529" i="93"/>
  <c r="E341" i="88"/>
  <c r="D1270" i="93"/>
  <c r="D602" i="93"/>
  <c r="F1177" i="93"/>
  <c r="G1177" i="93" s="1"/>
  <c r="F1215" i="93"/>
  <c r="G1215" i="93" s="1"/>
  <c r="F117" i="93"/>
  <c r="G117" i="93" s="1"/>
  <c r="E1276" i="102"/>
  <c r="F1268" i="102"/>
  <c r="G1268" i="102" s="1"/>
  <c r="D1214" i="102"/>
  <c r="F1209" i="102"/>
  <c r="G1209" i="102" s="1"/>
  <c r="D1140" i="102"/>
  <c r="F1135" i="102"/>
  <c r="G1135" i="102" s="1"/>
  <c r="D1067" i="102"/>
  <c r="F1062" i="102"/>
  <c r="G1062" i="102" s="1"/>
  <c r="D921" i="102"/>
  <c r="F916" i="102"/>
  <c r="G916" i="102" s="1"/>
  <c r="D848" i="102"/>
  <c r="F843" i="102"/>
  <c r="G843" i="102" s="1"/>
  <c r="D702" i="102"/>
  <c r="F697" i="102"/>
  <c r="G697" i="102" s="1"/>
  <c r="D629" i="102"/>
  <c r="F624" i="102"/>
  <c r="G624" i="102" s="1"/>
  <c r="D556" i="102"/>
  <c r="F551" i="102"/>
  <c r="G551" i="102" s="1"/>
  <c r="D483" i="102"/>
  <c r="F478" i="102"/>
  <c r="G478" i="102" s="1"/>
  <c r="D410" i="102"/>
  <c r="F405" i="102"/>
  <c r="G405" i="102" s="1"/>
  <c r="D264" i="102"/>
  <c r="F259" i="102"/>
  <c r="G259" i="102" s="1"/>
  <c r="D190" i="102"/>
  <c r="F185" i="102"/>
  <c r="G185" i="102" s="1"/>
  <c r="D116" i="102"/>
  <c r="F111" i="102"/>
  <c r="G111" i="102" s="1"/>
  <c r="D1291" i="102"/>
  <c r="D45" i="102"/>
  <c r="F45" i="102" s="1"/>
  <c r="G45" i="102" s="1"/>
  <c r="F41" i="102"/>
  <c r="G41" i="102" s="1"/>
  <c r="F675" i="88"/>
  <c r="G675" i="88" s="1"/>
  <c r="D683" i="88"/>
  <c r="F683" i="88" s="1"/>
  <c r="G683" i="88" s="1"/>
  <c r="E1268" i="86"/>
  <c r="F1268" i="86" s="1"/>
  <c r="G1268" i="86" s="1"/>
  <c r="D178" i="88"/>
  <c r="F178" i="88" s="1"/>
  <c r="G178" i="88" s="1"/>
  <c r="F172" i="88"/>
  <c r="G172" i="88" s="1"/>
  <c r="E1275" i="86"/>
  <c r="F1269" i="86"/>
  <c r="G1269" i="86" s="1"/>
  <c r="D171" i="88"/>
  <c r="F163" i="88"/>
  <c r="G163" i="88" s="1"/>
  <c r="D1202" i="88"/>
  <c r="F1202" i="88" s="1"/>
  <c r="G1202" i="88" s="1"/>
  <c r="F1196" i="88"/>
  <c r="G1196" i="88" s="1"/>
  <c r="D1195" i="88"/>
  <c r="F1187" i="88"/>
  <c r="G1187" i="88" s="1"/>
  <c r="D1128" i="88"/>
  <c r="F1128" i="88" s="1"/>
  <c r="G1128" i="88" s="1"/>
  <c r="F1122" i="88"/>
  <c r="G1122" i="88" s="1"/>
  <c r="D1121" i="88"/>
  <c r="F1113" i="88"/>
  <c r="G1113" i="88" s="1"/>
  <c r="D1055" i="88"/>
  <c r="F1055" i="88" s="1"/>
  <c r="G1055" i="88" s="1"/>
  <c r="F1049" i="88"/>
  <c r="G1049" i="88" s="1"/>
  <c r="D1048" i="88"/>
  <c r="F1040" i="88"/>
  <c r="G1040" i="88" s="1"/>
  <c r="D909" i="88"/>
  <c r="F909" i="88" s="1"/>
  <c r="G909" i="88" s="1"/>
  <c r="F903" i="88"/>
  <c r="G903" i="88" s="1"/>
  <c r="D902" i="88"/>
  <c r="F894" i="88"/>
  <c r="G894" i="88" s="1"/>
  <c r="F821" i="88"/>
  <c r="G821" i="88" s="1"/>
  <c r="D829" i="88"/>
  <c r="D836" i="88"/>
  <c r="F836" i="88" s="1"/>
  <c r="G836" i="88" s="1"/>
  <c r="F830" i="88"/>
  <c r="G830" i="88" s="1"/>
  <c r="D756" i="88"/>
  <c r="F748" i="88"/>
  <c r="G748" i="88" s="1"/>
  <c r="D763" i="88"/>
  <c r="F763" i="88" s="1"/>
  <c r="G763" i="88" s="1"/>
  <c r="F757" i="88"/>
  <c r="G757" i="88" s="1"/>
  <c r="D544" i="88"/>
  <c r="F544" i="88" s="1"/>
  <c r="G544" i="88" s="1"/>
  <c r="F538" i="88"/>
  <c r="G538" i="88" s="1"/>
  <c r="D537" i="88"/>
  <c r="F529" i="88"/>
  <c r="G529" i="88" s="1"/>
  <c r="D471" i="88"/>
  <c r="F471" i="88" s="1"/>
  <c r="G471" i="88" s="1"/>
  <c r="F465" i="88"/>
  <c r="G465" i="88" s="1"/>
  <c r="D464" i="88"/>
  <c r="F456" i="88"/>
  <c r="G456" i="88" s="1"/>
  <c r="D325" i="88"/>
  <c r="F325" i="88" s="1"/>
  <c r="G325" i="88" s="1"/>
  <c r="F319" i="88"/>
  <c r="G319" i="88" s="1"/>
  <c r="D318" i="88"/>
  <c r="F310" i="88"/>
  <c r="G310" i="88" s="1"/>
  <c r="D252" i="88"/>
  <c r="F246" i="88"/>
  <c r="G246" i="88" s="1"/>
  <c r="D104" i="88"/>
  <c r="F104" i="88" s="1"/>
  <c r="G104" i="88" s="1"/>
  <c r="F98" i="88"/>
  <c r="G98" i="88" s="1"/>
  <c r="F89" i="88"/>
  <c r="G89" i="88" s="1"/>
  <c r="D97" i="88"/>
  <c r="D982" i="88"/>
  <c r="F982" i="88" s="1"/>
  <c r="G982" i="88" s="1"/>
  <c r="F976" i="88"/>
  <c r="G976" i="88" s="1"/>
  <c r="D975" i="88"/>
  <c r="F967" i="88"/>
  <c r="G967" i="88" s="1"/>
  <c r="D690" i="88"/>
  <c r="F684" i="88"/>
  <c r="G684" i="88" s="1"/>
  <c r="D617" i="88"/>
  <c r="F617" i="88" s="1"/>
  <c r="G617" i="88" s="1"/>
  <c r="F611" i="88"/>
  <c r="G611" i="88" s="1"/>
  <c r="F602" i="88"/>
  <c r="G602" i="88" s="1"/>
  <c r="D610" i="88"/>
  <c r="F1315" i="88"/>
  <c r="G1315" i="88" s="1"/>
  <c r="F1312" i="88"/>
  <c r="G1312" i="88" s="1"/>
  <c r="F1306" i="88"/>
  <c r="G1306" i="88" s="1"/>
  <c r="F1302" i="88"/>
  <c r="G1302" i="88" s="1"/>
  <c r="F413" i="88"/>
  <c r="G413" i="88" s="1"/>
  <c r="D1290" i="88"/>
  <c r="F1290" i="88" s="1"/>
  <c r="G1290" i="88" s="1"/>
  <c r="F1288" i="88"/>
  <c r="G1288" i="88" s="1"/>
  <c r="F1270" i="88"/>
  <c r="G1270" i="88" s="1"/>
  <c r="D1269" i="88"/>
  <c r="D398" i="88"/>
  <c r="F398" i="88" s="1"/>
  <c r="G398" i="88" s="1"/>
  <c r="F392" i="88"/>
  <c r="G392" i="88" s="1"/>
  <c r="F383" i="88"/>
  <c r="G383" i="88" s="1"/>
  <c r="D391" i="88"/>
  <c r="D1260" i="88"/>
  <c r="F1250" i="88"/>
  <c r="G1250" i="88" s="1"/>
  <c r="D697" i="86"/>
  <c r="F691" i="86"/>
  <c r="G691" i="86" s="1"/>
  <c r="D770" i="86"/>
  <c r="F764" i="86"/>
  <c r="G764" i="86" s="1"/>
  <c r="D843" i="86"/>
  <c r="F837" i="86"/>
  <c r="G837" i="86" s="1"/>
  <c r="D111" i="86"/>
  <c r="F105" i="86"/>
  <c r="G105" i="86" s="1"/>
  <c r="D259" i="86"/>
  <c r="F253" i="86"/>
  <c r="G253" i="86" s="1"/>
  <c r="D405" i="86"/>
  <c r="F399" i="86"/>
  <c r="G399" i="86" s="1"/>
  <c r="D551" i="86"/>
  <c r="F545" i="86"/>
  <c r="G545" i="86" s="1"/>
  <c r="D185" i="86"/>
  <c r="F179" i="86"/>
  <c r="G179" i="86" s="1"/>
  <c r="D332" i="86"/>
  <c r="F326" i="86"/>
  <c r="G326" i="86" s="1"/>
  <c r="D624" i="86"/>
  <c r="F618" i="86"/>
  <c r="G618" i="86" s="1"/>
  <c r="D916" i="86"/>
  <c r="F910" i="86"/>
  <c r="G910" i="86" s="1"/>
  <c r="D1209" i="86"/>
  <c r="F1203" i="86"/>
  <c r="G1203" i="86" s="1"/>
  <c r="D989" i="86"/>
  <c r="F983" i="86"/>
  <c r="G983" i="86" s="1"/>
  <c r="D1062" i="86"/>
  <c r="F1056" i="86"/>
  <c r="G1056" i="86" s="1"/>
  <c r="D1135" i="86"/>
  <c r="F1129" i="86"/>
  <c r="G1129" i="86" s="1"/>
  <c r="D41" i="88"/>
  <c r="F36" i="88"/>
  <c r="G36" i="88" s="1"/>
  <c r="D41" i="84"/>
  <c r="F36" i="84"/>
  <c r="G36" i="84" s="1"/>
  <c r="E1318" i="56"/>
  <c r="D1318" i="56"/>
  <c r="E1317" i="56"/>
  <c r="D1317" i="56"/>
  <c r="F1317" i="56" s="1"/>
  <c r="G1317" i="56" s="1"/>
  <c r="E1316" i="56"/>
  <c r="D1316" i="56"/>
  <c r="E1310" i="56"/>
  <c r="D1310" i="56"/>
  <c r="F1310" i="56" s="1"/>
  <c r="G1310" i="56" s="1"/>
  <c r="E1306" i="56"/>
  <c r="D1306" i="56"/>
  <c r="E1300" i="56"/>
  <c r="D1300" i="56"/>
  <c r="F1300" i="56" s="1"/>
  <c r="G1300" i="56" s="1"/>
  <c r="E1299" i="56"/>
  <c r="D1299" i="56"/>
  <c r="E1295" i="56"/>
  <c r="D1295" i="56"/>
  <c r="F1295" i="56" s="1"/>
  <c r="G1295" i="56" s="1"/>
  <c r="E1289" i="56"/>
  <c r="D1289" i="56"/>
  <c r="E1288" i="56"/>
  <c r="D1288" i="56"/>
  <c r="D1290" i="56" s="1"/>
  <c r="E1286" i="56"/>
  <c r="D1286" i="56"/>
  <c r="E1285" i="56"/>
  <c r="D1285" i="56"/>
  <c r="F1285" i="56" s="1"/>
  <c r="G1285" i="56" s="1"/>
  <c r="E1284" i="56"/>
  <c r="D1284" i="56"/>
  <c r="E1283" i="56"/>
  <c r="D1283" i="56"/>
  <c r="F1283" i="56" s="1"/>
  <c r="G1283" i="56" s="1"/>
  <c r="E1281" i="56"/>
  <c r="D1281" i="56"/>
  <c r="E1280" i="56"/>
  <c r="D1280" i="56"/>
  <c r="E1279" i="56"/>
  <c r="D1279" i="56"/>
  <c r="E1278" i="56"/>
  <c r="D1278" i="56"/>
  <c r="E1277" i="56"/>
  <c r="D1277" i="56"/>
  <c r="E1274" i="56"/>
  <c r="D1274" i="56"/>
  <c r="F1274" i="56" s="1"/>
  <c r="G1274" i="56" s="1"/>
  <c r="E1273" i="56"/>
  <c r="D1273" i="56"/>
  <c r="E1272" i="56"/>
  <c r="D1272" i="56"/>
  <c r="F1272" i="56" s="1"/>
  <c r="G1272" i="56" s="1"/>
  <c r="E1271" i="56"/>
  <c r="E1269" i="56" s="1"/>
  <c r="E1275" i="56" s="1"/>
  <c r="D1271" i="56"/>
  <c r="E1270" i="56"/>
  <c r="D1270" i="56"/>
  <c r="F1270" i="56" s="1"/>
  <c r="G1270" i="56" s="1"/>
  <c r="E1267" i="56"/>
  <c r="D1267" i="56"/>
  <c r="F1267" i="56" s="1"/>
  <c r="G1267" i="56" s="1"/>
  <c r="E1266" i="56"/>
  <c r="D1266" i="56"/>
  <c r="E1265" i="56"/>
  <c r="D1265" i="56"/>
  <c r="F1265" i="56" s="1"/>
  <c r="G1265" i="56" s="1"/>
  <c r="E1264" i="56"/>
  <c r="D1264" i="56"/>
  <c r="E1263" i="56"/>
  <c r="D1263" i="56"/>
  <c r="F1263" i="56" s="1"/>
  <c r="G1263" i="56" s="1"/>
  <c r="E1259" i="56"/>
  <c r="D1259" i="56"/>
  <c r="E1258" i="56"/>
  <c r="D1258" i="56"/>
  <c r="F1258" i="56" s="1"/>
  <c r="G1258" i="56" s="1"/>
  <c r="E1257" i="56"/>
  <c r="D1257" i="56"/>
  <c r="E1256" i="56"/>
  <c r="D1256" i="56"/>
  <c r="F1256" i="56" s="1"/>
  <c r="G1256" i="56" s="1"/>
  <c r="E1255" i="56"/>
  <c r="D1255" i="56"/>
  <c r="E1253" i="56"/>
  <c r="D1253" i="56"/>
  <c r="F1253" i="56" s="1"/>
  <c r="G1253" i="56" s="1"/>
  <c r="E1252" i="56"/>
  <c r="D1252" i="56"/>
  <c r="E1251" i="56"/>
  <c r="D1251" i="56"/>
  <c r="F1251" i="56" s="1"/>
  <c r="G1251" i="56" s="1"/>
  <c r="E1250" i="56"/>
  <c r="E1260" i="56" s="1"/>
  <c r="E1268" i="56" s="1"/>
  <c r="D1250" i="56"/>
  <c r="G1245" i="56"/>
  <c r="F1244" i="56"/>
  <c r="G1244" i="56" s="1"/>
  <c r="F1243" i="56"/>
  <c r="G1243" i="56" s="1"/>
  <c r="F1242" i="56"/>
  <c r="G1242" i="56" s="1"/>
  <c r="E1239" i="56"/>
  <c r="D1239" i="56"/>
  <c r="F1239" i="56" s="1"/>
  <c r="G1239" i="56" s="1"/>
  <c r="F1237" i="56"/>
  <c r="G1237" i="56" s="1"/>
  <c r="F1235" i="56"/>
  <c r="G1235" i="56" s="1"/>
  <c r="F1234" i="56"/>
  <c r="G1234" i="56" s="1"/>
  <c r="F1233" i="56"/>
  <c r="G1233" i="56" s="1"/>
  <c r="E1229" i="56"/>
  <c r="D1229" i="56"/>
  <c r="F1227" i="56"/>
  <c r="G1227" i="56" s="1"/>
  <c r="F1226" i="56"/>
  <c r="G1226" i="56" s="1"/>
  <c r="F1222" i="56"/>
  <c r="G1222" i="56" s="1"/>
  <c r="E1217" i="56"/>
  <c r="D1217" i="56"/>
  <c r="F1216" i="56"/>
  <c r="G1216" i="56" s="1"/>
  <c r="F1215" i="56"/>
  <c r="G1215" i="56" s="1"/>
  <c r="F1213" i="56"/>
  <c r="G1213" i="56" s="1"/>
  <c r="F1212" i="56"/>
  <c r="G1212" i="56" s="1"/>
  <c r="F1211" i="56"/>
  <c r="G1211" i="56" s="1"/>
  <c r="F1210" i="56"/>
  <c r="G1210" i="56" s="1"/>
  <c r="F1208" i="56"/>
  <c r="G1208" i="56" s="1"/>
  <c r="F1206" i="56"/>
  <c r="G1206" i="56" s="1"/>
  <c r="F1204" i="56"/>
  <c r="G1204" i="56" s="1"/>
  <c r="F1201" i="56"/>
  <c r="G1201" i="56" s="1"/>
  <c r="F1200" i="56"/>
  <c r="G1200" i="56" s="1"/>
  <c r="F1199" i="56"/>
  <c r="G1199" i="56" s="1"/>
  <c r="F1198" i="56"/>
  <c r="G1198" i="56" s="1"/>
  <c r="F1197" i="56"/>
  <c r="G1197" i="56" s="1"/>
  <c r="E1196" i="56"/>
  <c r="E1202" i="56" s="1"/>
  <c r="D1196" i="56"/>
  <c r="D1202" i="56" s="1"/>
  <c r="F1194" i="56"/>
  <c r="G1194" i="56" s="1"/>
  <c r="F1193" i="56"/>
  <c r="G1193" i="56" s="1"/>
  <c r="F1192" i="56"/>
  <c r="G1192" i="56" s="1"/>
  <c r="F1190" i="56"/>
  <c r="G1190" i="56" s="1"/>
  <c r="E1187" i="56"/>
  <c r="E1195" i="56" s="1"/>
  <c r="E1203" i="56" s="1"/>
  <c r="E1209" i="56" s="1"/>
  <c r="E1214" i="56" s="1"/>
  <c r="E1218" i="56" s="1"/>
  <c r="D1187" i="56"/>
  <c r="D1195" i="56" s="1"/>
  <c r="F1186" i="56"/>
  <c r="G1186" i="56" s="1"/>
  <c r="F1185" i="56"/>
  <c r="G1185" i="56" s="1"/>
  <c r="F1184" i="56"/>
  <c r="G1184" i="56" s="1"/>
  <c r="F1183" i="56"/>
  <c r="G1183" i="56" s="1"/>
  <c r="F1182" i="56"/>
  <c r="G1182" i="56" s="1"/>
  <c r="F1180" i="56"/>
  <c r="G1180" i="56" s="1"/>
  <c r="F1179" i="56"/>
  <c r="G1179" i="56" s="1"/>
  <c r="F1178" i="56"/>
  <c r="G1178" i="56" s="1"/>
  <c r="F1177" i="56"/>
  <c r="G1177" i="56" s="1"/>
  <c r="F1171" i="56"/>
  <c r="G1171" i="56" s="1"/>
  <c r="F1170" i="56"/>
  <c r="G1170" i="56" s="1"/>
  <c r="F1169" i="56"/>
  <c r="G1169" i="56" s="1"/>
  <c r="F1168" i="56"/>
  <c r="G1168" i="56" s="1"/>
  <c r="E1165" i="56"/>
  <c r="D1165" i="56"/>
  <c r="F1165" i="56" s="1"/>
  <c r="G1165" i="56" s="1"/>
  <c r="F1163" i="56"/>
  <c r="G1163" i="56" s="1"/>
  <c r="F1161" i="56"/>
  <c r="G1161" i="56" s="1"/>
  <c r="F1160" i="56"/>
  <c r="G1160" i="56" s="1"/>
  <c r="F1159" i="56"/>
  <c r="G1159" i="56" s="1"/>
  <c r="E1155" i="56"/>
  <c r="D1155" i="56"/>
  <c r="F1153" i="56"/>
  <c r="G1153" i="56" s="1"/>
  <c r="F1152" i="56"/>
  <c r="G1152" i="56" s="1"/>
  <c r="F1148" i="56"/>
  <c r="G1148" i="56" s="1"/>
  <c r="E1143" i="56"/>
  <c r="D1143" i="56"/>
  <c r="F1142" i="56"/>
  <c r="G1142" i="56" s="1"/>
  <c r="F1141" i="56"/>
  <c r="G1141" i="56" s="1"/>
  <c r="F1139" i="56"/>
  <c r="G1139" i="56" s="1"/>
  <c r="F1138" i="56"/>
  <c r="G1138" i="56" s="1"/>
  <c r="F1137" i="56"/>
  <c r="G1137" i="56" s="1"/>
  <c r="F1136" i="56"/>
  <c r="G1136" i="56" s="1"/>
  <c r="F1134" i="56"/>
  <c r="G1134" i="56" s="1"/>
  <c r="F1132" i="56"/>
  <c r="G1132" i="56" s="1"/>
  <c r="F1130" i="56"/>
  <c r="G1130" i="56" s="1"/>
  <c r="F1127" i="56"/>
  <c r="G1127" i="56" s="1"/>
  <c r="F1126" i="56"/>
  <c r="G1126" i="56" s="1"/>
  <c r="F1125" i="56"/>
  <c r="G1125" i="56" s="1"/>
  <c r="F1124" i="56"/>
  <c r="G1124" i="56" s="1"/>
  <c r="F1123" i="56"/>
  <c r="G1123" i="56" s="1"/>
  <c r="E1122" i="56"/>
  <c r="E1128" i="56" s="1"/>
  <c r="D1122" i="56"/>
  <c r="D1128" i="56" s="1"/>
  <c r="F1120" i="56"/>
  <c r="G1120" i="56" s="1"/>
  <c r="F1119" i="56"/>
  <c r="G1119" i="56" s="1"/>
  <c r="F1118" i="56"/>
  <c r="G1118" i="56" s="1"/>
  <c r="F1116" i="56"/>
  <c r="G1116" i="56" s="1"/>
  <c r="E1113" i="56"/>
  <c r="E1121" i="56" s="1"/>
  <c r="E1129" i="56" s="1"/>
  <c r="E1135" i="56" s="1"/>
  <c r="E1140" i="56" s="1"/>
  <c r="E1144" i="56" s="1"/>
  <c r="D1113" i="56"/>
  <c r="D1121" i="56" s="1"/>
  <c r="F1112" i="56"/>
  <c r="G1112" i="56" s="1"/>
  <c r="F1111" i="56"/>
  <c r="G1111" i="56" s="1"/>
  <c r="F1110" i="56"/>
  <c r="G1110" i="56" s="1"/>
  <c r="F1109" i="56"/>
  <c r="G1109" i="56" s="1"/>
  <c r="F1108" i="56"/>
  <c r="G1108" i="56" s="1"/>
  <c r="F1106" i="56"/>
  <c r="G1106" i="56" s="1"/>
  <c r="F1105" i="56"/>
  <c r="G1105" i="56" s="1"/>
  <c r="F1104" i="56"/>
  <c r="G1104" i="56" s="1"/>
  <c r="F1103" i="56"/>
  <c r="G1103" i="56" s="1"/>
  <c r="F1098" i="56"/>
  <c r="F1097" i="56"/>
  <c r="G1097" i="56" s="1"/>
  <c r="G1096" i="56"/>
  <c r="F1096" i="56"/>
  <c r="F1095" i="56"/>
  <c r="G1095" i="56" s="1"/>
  <c r="E1092" i="56"/>
  <c r="D1092" i="56"/>
  <c r="F1090" i="56"/>
  <c r="G1090" i="56" s="1"/>
  <c r="G1088" i="56"/>
  <c r="F1088" i="56"/>
  <c r="F1087" i="56"/>
  <c r="G1087" i="56" s="1"/>
  <c r="G1086" i="56"/>
  <c r="F1086" i="56"/>
  <c r="E1082" i="56"/>
  <c r="D1082" i="56"/>
  <c r="G1080" i="56"/>
  <c r="F1080" i="56"/>
  <c r="F1079" i="56"/>
  <c r="G1079" i="56" s="1"/>
  <c r="G1075" i="56"/>
  <c r="F1075" i="56"/>
  <c r="E1070" i="56"/>
  <c r="D1070" i="56"/>
  <c r="G1069" i="56"/>
  <c r="F1069" i="56"/>
  <c r="F1068" i="56"/>
  <c r="G1068" i="56" s="1"/>
  <c r="G1066" i="56"/>
  <c r="F1066" i="56"/>
  <c r="F1065" i="56"/>
  <c r="G1065" i="56" s="1"/>
  <c r="G1064" i="56"/>
  <c r="F1064" i="56"/>
  <c r="F1063" i="56"/>
  <c r="G1063" i="56" s="1"/>
  <c r="G1061" i="56"/>
  <c r="F1061" i="56"/>
  <c r="F1059" i="56"/>
  <c r="G1059" i="56" s="1"/>
  <c r="G1057" i="56"/>
  <c r="F1057" i="56"/>
  <c r="F1054" i="56"/>
  <c r="G1054" i="56" s="1"/>
  <c r="G1053" i="56"/>
  <c r="F1053" i="56"/>
  <c r="F1052" i="56"/>
  <c r="G1052" i="56" s="1"/>
  <c r="G1051" i="56"/>
  <c r="F1051" i="56"/>
  <c r="F1050" i="56"/>
  <c r="G1050" i="56" s="1"/>
  <c r="E1049" i="56"/>
  <c r="E1055" i="56" s="1"/>
  <c r="D1049" i="56"/>
  <c r="D1055" i="56" s="1"/>
  <c r="F1047" i="56"/>
  <c r="G1047" i="56" s="1"/>
  <c r="G1046" i="56"/>
  <c r="F1046" i="56"/>
  <c r="F1045" i="56"/>
  <c r="G1045" i="56" s="1"/>
  <c r="G1043" i="56"/>
  <c r="F1043" i="56"/>
  <c r="E1040" i="56"/>
  <c r="E1048" i="56" s="1"/>
  <c r="E1056" i="56" s="1"/>
  <c r="E1062" i="56" s="1"/>
  <c r="E1067" i="56" s="1"/>
  <c r="E1071" i="56" s="1"/>
  <c r="D1040" i="56"/>
  <c r="D1048" i="56" s="1"/>
  <c r="G1039" i="56"/>
  <c r="F1039" i="56"/>
  <c r="F1038" i="56"/>
  <c r="G1038" i="56" s="1"/>
  <c r="G1037" i="56"/>
  <c r="F1037" i="56"/>
  <c r="F1036" i="56"/>
  <c r="G1036" i="56" s="1"/>
  <c r="G1035" i="56"/>
  <c r="F1035" i="56"/>
  <c r="F1033" i="56"/>
  <c r="G1033" i="56" s="1"/>
  <c r="G1032" i="56"/>
  <c r="F1032" i="56"/>
  <c r="F1031" i="56"/>
  <c r="G1031" i="56" s="1"/>
  <c r="G1030" i="56"/>
  <c r="F1030" i="56"/>
  <c r="F1025" i="56"/>
  <c r="G1025" i="56" s="1"/>
  <c r="G1024" i="56"/>
  <c r="F1024" i="56"/>
  <c r="F1023" i="56"/>
  <c r="G1023" i="56" s="1"/>
  <c r="G1022" i="56"/>
  <c r="F1022" i="56"/>
  <c r="E1019" i="56"/>
  <c r="D1019" i="56"/>
  <c r="G1017" i="56"/>
  <c r="F1017" i="56"/>
  <c r="F1015" i="56"/>
  <c r="G1015" i="56" s="1"/>
  <c r="E1014" i="56"/>
  <c r="E1307" i="56" s="1"/>
  <c r="D1014" i="56"/>
  <c r="F1013" i="56"/>
  <c r="G1013" i="56" s="1"/>
  <c r="E1009" i="56"/>
  <c r="D1009" i="56"/>
  <c r="F1007" i="56"/>
  <c r="G1007" i="56" s="1"/>
  <c r="G1006" i="56"/>
  <c r="F1006" i="56"/>
  <c r="F1002" i="56"/>
  <c r="G1002" i="56" s="1"/>
  <c r="E997" i="56"/>
  <c r="D997" i="56"/>
  <c r="F996" i="56"/>
  <c r="G996" i="56" s="1"/>
  <c r="G995" i="56"/>
  <c r="F995" i="56"/>
  <c r="F993" i="56"/>
  <c r="G993" i="56" s="1"/>
  <c r="G992" i="56"/>
  <c r="F992" i="56"/>
  <c r="F991" i="56"/>
  <c r="G991" i="56" s="1"/>
  <c r="G990" i="56"/>
  <c r="F990" i="56"/>
  <c r="F988" i="56"/>
  <c r="G988" i="56" s="1"/>
  <c r="G986" i="56"/>
  <c r="F986" i="56"/>
  <c r="F984" i="56"/>
  <c r="G984" i="56" s="1"/>
  <c r="G981" i="56"/>
  <c r="F981" i="56"/>
  <c r="F980" i="56"/>
  <c r="G980" i="56" s="1"/>
  <c r="G979" i="56"/>
  <c r="F979" i="56"/>
  <c r="F978" i="56"/>
  <c r="G978" i="56" s="1"/>
  <c r="G977" i="56"/>
  <c r="F977" i="56"/>
  <c r="E976" i="56"/>
  <c r="E982" i="56" s="1"/>
  <c r="D976" i="56"/>
  <c r="D982" i="56" s="1"/>
  <c r="G974" i="56"/>
  <c r="F974" i="56"/>
  <c r="F973" i="56"/>
  <c r="G973" i="56" s="1"/>
  <c r="G972" i="56"/>
  <c r="F972" i="56"/>
  <c r="F970" i="56"/>
  <c r="G970" i="56" s="1"/>
  <c r="E967" i="56"/>
  <c r="E975" i="56" s="1"/>
  <c r="D967" i="56"/>
  <c r="D975" i="56" s="1"/>
  <c r="F966" i="56"/>
  <c r="G966" i="56" s="1"/>
  <c r="G965" i="56"/>
  <c r="F965" i="56"/>
  <c r="F964" i="56"/>
  <c r="G964" i="56" s="1"/>
  <c r="G963" i="56"/>
  <c r="F963" i="56"/>
  <c r="F962" i="56"/>
  <c r="G962" i="56" s="1"/>
  <c r="G960" i="56"/>
  <c r="F960" i="56"/>
  <c r="F959" i="56"/>
  <c r="G959" i="56" s="1"/>
  <c r="G958" i="56"/>
  <c r="F958" i="56"/>
  <c r="F957" i="56"/>
  <c r="G957" i="56" s="1"/>
  <c r="G952" i="56"/>
  <c r="F952" i="56"/>
  <c r="F951" i="56"/>
  <c r="G951" i="56" s="1"/>
  <c r="G950" i="56"/>
  <c r="F950" i="56"/>
  <c r="E949" i="56"/>
  <c r="E1315" i="56" s="1"/>
  <c r="D949" i="56"/>
  <c r="D1315" i="56" s="1"/>
  <c r="F944" i="56"/>
  <c r="G944" i="56" s="1"/>
  <c r="G942" i="56"/>
  <c r="F942" i="56"/>
  <c r="F941" i="56"/>
  <c r="G941" i="56" s="1"/>
  <c r="G940" i="56"/>
  <c r="F940" i="56"/>
  <c r="E936" i="56"/>
  <c r="D936" i="56"/>
  <c r="G934" i="56"/>
  <c r="F934" i="56"/>
  <c r="F933" i="56"/>
  <c r="G933" i="56" s="1"/>
  <c r="G929" i="56"/>
  <c r="F929" i="56"/>
  <c r="E924" i="56"/>
  <c r="D924" i="56"/>
  <c r="G923" i="56"/>
  <c r="F923" i="56"/>
  <c r="F922" i="56"/>
  <c r="G922" i="56" s="1"/>
  <c r="G920" i="56"/>
  <c r="F920" i="56"/>
  <c r="F919" i="56"/>
  <c r="G919" i="56" s="1"/>
  <c r="G918" i="56"/>
  <c r="F918" i="56"/>
  <c r="F917" i="56"/>
  <c r="G917" i="56" s="1"/>
  <c r="G915" i="56"/>
  <c r="F915" i="56"/>
  <c r="F913" i="56"/>
  <c r="G913" i="56" s="1"/>
  <c r="G911" i="56"/>
  <c r="F911" i="56"/>
  <c r="F908" i="56"/>
  <c r="G908" i="56" s="1"/>
  <c r="G907" i="56"/>
  <c r="F907" i="56"/>
  <c r="F906" i="56"/>
  <c r="G906" i="56" s="1"/>
  <c r="G905" i="56"/>
  <c r="F905" i="56"/>
  <c r="F904" i="56"/>
  <c r="G904" i="56" s="1"/>
  <c r="E903" i="56"/>
  <c r="E909" i="56" s="1"/>
  <c r="D903" i="56"/>
  <c r="D909" i="56" s="1"/>
  <c r="F901" i="56"/>
  <c r="G901" i="56" s="1"/>
  <c r="G900" i="56"/>
  <c r="F900" i="56"/>
  <c r="F899" i="56"/>
  <c r="G899" i="56" s="1"/>
  <c r="G897" i="56"/>
  <c r="F897" i="56"/>
  <c r="E894" i="56"/>
  <c r="E902" i="56" s="1"/>
  <c r="E910" i="56" s="1"/>
  <c r="E916" i="56" s="1"/>
  <c r="E921" i="56" s="1"/>
  <c r="E925" i="56" s="1"/>
  <c r="D894" i="56"/>
  <c r="D902" i="56" s="1"/>
  <c r="G893" i="56"/>
  <c r="F893" i="56"/>
  <c r="F892" i="56"/>
  <c r="G892" i="56" s="1"/>
  <c r="G891" i="56"/>
  <c r="F891" i="56"/>
  <c r="F890" i="56"/>
  <c r="G890" i="56" s="1"/>
  <c r="G889" i="56"/>
  <c r="F889" i="56"/>
  <c r="F887" i="56"/>
  <c r="G887" i="56" s="1"/>
  <c r="G886" i="56"/>
  <c r="F886" i="56"/>
  <c r="F885" i="56"/>
  <c r="G885" i="56" s="1"/>
  <c r="G884" i="56"/>
  <c r="F884" i="56"/>
  <c r="F879" i="56"/>
  <c r="G879" i="56" s="1"/>
  <c r="G878" i="56"/>
  <c r="F878" i="56"/>
  <c r="F877" i="56"/>
  <c r="G877" i="56" s="1"/>
  <c r="G876" i="56"/>
  <c r="F876" i="56"/>
  <c r="E873" i="56"/>
  <c r="D873" i="56"/>
  <c r="G871" i="56"/>
  <c r="F871" i="56"/>
  <c r="F869" i="56"/>
  <c r="G869" i="56" s="1"/>
  <c r="G868" i="56"/>
  <c r="F868" i="56"/>
  <c r="F867" i="56"/>
  <c r="G867" i="56" s="1"/>
  <c r="E863" i="56"/>
  <c r="D863" i="56"/>
  <c r="F861" i="56"/>
  <c r="G861" i="56" s="1"/>
  <c r="G860" i="56"/>
  <c r="F860" i="56"/>
  <c r="F856" i="56"/>
  <c r="G856" i="56" s="1"/>
  <c r="E851" i="56"/>
  <c r="D851" i="56"/>
  <c r="F850" i="56"/>
  <c r="G850" i="56" s="1"/>
  <c r="G849" i="56"/>
  <c r="F849" i="56"/>
  <c r="F847" i="56"/>
  <c r="G847" i="56" s="1"/>
  <c r="G846" i="56"/>
  <c r="F846" i="56"/>
  <c r="F845" i="56"/>
  <c r="G845" i="56" s="1"/>
  <c r="G844" i="56"/>
  <c r="F844" i="56"/>
  <c r="F842" i="56"/>
  <c r="G842" i="56" s="1"/>
  <c r="G840" i="56"/>
  <c r="F840" i="56"/>
  <c r="F838" i="56"/>
  <c r="G838" i="56" s="1"/>
  <c r="G835" i="56"/>
  <c r="F835" i="56"/>
  <c r="F834" i="56"/>
  <c r="G834" i="56" s="1"/>
  <c r="G833" i="56"/>
  <c r="F833" i="56"/>
  <c r="F832" i="56"/>
  <c r="G832" i="56" s="1"/>
  <c r="G831" i="56"/>
  <c r="F831" i="56"/>
  <c r="E830" i="56"/>
  <c r="E836" i="56" s="1"/>
  <c r="D830" i="56"/>
  <c r="D836" i="56" s="1"/>
  <c r="G828" i="56"/>
  <c r="F828" i="56"/>
  <c r="F827" i="56"/>
  <c r="G827" i="56" s="1"/>
  <c r="G826" i="56"/>
  <c r="F826" i="56"/>
  <c r="F824" i="56"/>
  <c r="G824" i="56" s="1"/>
  <c r="E821" i="56"/>
  <c r="E829" i="56" s="1"/>
  <c r="D821" i="56"/>
  <c r="D829" i="56" s="1"/>
  <c r="F820" i="56"/>
  <c r="G820" i="56" s="1"/>
  <c r="G819" i="56"/>
  <c r="F819" i="56"/>
  <c r="F818" i="56"/>
  <c r="G818" i="56" s="1"/>
  <c r="G817" i="56"/>
  <c r="F817" i="56"/>
  <c r="F816" i="56"/>
  <c r="G816" i="56" s="1"/>
  <c r="G814" i="56"/>
  <c r="F814" i="56"/>
  <c r="F813" i="56"/>
  <c r="G813" i="56" s="1"/>
  <c r="G812" i="56"/>
  <c r="F812" i="56"/>
  <c r="F811" i="56"/>
  <c r="G811" i="56" s="1"/>
  <c r="F806" i="56"/>
  <c r="F805" i="56"/>
  <c r="G805" i="56" s="1"/>
  <c r="F804" i="56"/>
  <c r="G804" i="56" s="1"/>
  <c r="F803" i="56"/>
  <c r="G803" i="56" s="1"/>
  <c r="E800" i="56"/>
  <c r="D800" i="56"/>
  <c r="F798" i="56"/>
  <c r="G798" i="56" s="1"/>
  <c r="F796" i="56"/>
  <c r="G796" i="56" s="1"/>
  <c r="F795" i="56"/>
  <c r="G795" i="56" s="1"/>
  <c r="F794" i="56"/>
  <c r="G794" i="56" s="1"/>
  <c r="E790" i="56"/>
  <c r="D790" i="56"/>
  <c r="F788" i="56"/>
  <c r="G788" i="56" s="1"/>
  <c r="F787" i="56"/>
  <c r="G787" i="56" s="1"/>
  <c r="F783" i="56"/>
  <c r="G783" i="56" s="1"/>
  <c r="E778" i="56"/>
  <c r="D778" i="56"/>
  <c r="F777" i="56"/>
  <c r="G777" i="56" s="1"/>
  <c r="F776" i="56"/>
  <c r="G776" i="56" s="1"/>
  <c r="F774" i="56"/>
  <c r="G774" i="56" s="1"/>
  <c r="F773" i="56"/>
  <c r="G773" i="56" s="1"/>
  <c r="F772" i="56"/>
  <c r="G772" i="56" s="1"/>
  <c r="F771" i="56"/>
  <c r="G771" i="56" s="1"/>
  <c r="F769" i="56"/>
  <c r="G769" i="56" s="1"/>
  <c r="F767" i="56"/>
  <c r="G767" i="56" s="1"/>
  <c r="F765" i="56"/>
  <c r="G765" i="56" s="1"/>
  <c r="F762" i="56"/>
  <c r="G762" i="56" s="1"/>
  <c r="F761" i="56"/>
  <c r="G761" i="56" s="1"/>
  <c r="F760" i="56"/>
  <c r="G760" i="56" s="1"/>
  <c r="F759" i="56"/>
  <c r="G759" i="56" s="1"/>
  <c r="F758" i="56"/>
  <c r="G758" i="56" s="1"/>
  <c r="E757" i="56"/>
  <c r="E763" i="56" s="1"/>
  <c r="D757" i="56"/>
  <c r="D763" i="56" s="1"/>
  <c r="F755" i="56"/>
  <c r="G755" i="56" s="1"/>
  <c r="F754" i="56"/>
  <c r="G754" i="56" s="1"/>
  <c r="F753" i="56"/>
  <c r="G753" i="56" s="1"/>
  <c r="F751" i="56"/>
  <c r="G751" i="56" s="1"/>
  <c r="E748" i="56"/>
  <c r="E756" i="56" s="1"/>
  <c r="D748" i="56"/>
  <c r="D756" i="56" s="1"/>
  <c r="F747" i="56"/>
  <c r="G747" i="56" s="1"/>
  <c r="F746" i="56"/>
  <c r="G746" i="56" s="1"/>
  <c r="F745" i="56"/>
  <c r="G745" i="56" s="1"/>
  <c r="F744" i="56"/>
  <c r="G744" i="56" s="1"/>
  <c r="F743" i="56"/>
  <c r="G743" i="56" s="1"/>
  <c r="F741" i="56"/>
  <c r="G741" i="56" s="1"/>
  <c r="F740" i="56"/>
  <c r="G740" i="56" s="1"/>
  <c r="F739" i="56"/>
  <c r="G739" i="56" s="1"/>
  <c r="F738" i="56"/>
  <c r="G738" i="56" s="1"/>
  <c r="F733" i="56"/>
  <c r="G733" i="56" s="1"/>
  <c r="F732" i="56"/>
  <c r="G732" i="56" s="1"/>
  <c r="F731" i="56"/>
  <c r="G731" i="56" s="1"/>
  <c r="F730" i="56"/>
  <c r="G730" i="56" s="1"/>
  <c r="E727" i="56"/>
  <c r="D727" i="56"/>
  <c r="F725" i="56"/>
  <c r="G725" i="56" s="1"/>
  <c r="F723" i="56"/>
  <c r="G723" i="56" s="1"/>
  <c r="F722" i="56"/>
  <c r="G722" i="56" s="1"/>
  <c r="F721" i="56"/>
  <c r="G721" i="56" s="1"/>
  <c r="E717" i="56"/>
  <c r="D717" i="56"/>
  <c r="F717" i="56" s="1"/>
  <c r="G717" i="56" s="1"/>
  <c r="F715" i="56"/>
  <c r="G715" i="56" s="1"/>
  <c r="F714" i="56"/>
  <c r="G714" i="56" s="1"/>
  <c r="F710" i="56"/>
  <c r="G710" i="56" s="1"/>
  <c r="E705" i="56"/>
  <c r="D705" i="56"/>
  <c r="F704" i="56"/>
  <c r="G704" i="56" s="1"/>
  <c r="F703" i="56"/>
  <c r="G703" i="56" s="1"/>
  <c r="F701" i="56"/>
  <c r="G701" i="56" s="1"/>
  <c r="F700" i="56"/>
  <c r="G700" i="56" s="1"/>
  <c r="F699" i="56"/>
  <c r="G699" i="56" s="1"/>
  <c r="F698" i="56"/>
  <c r="G698" i="56" s="1"/>
  <c r="F696" i="56"/>
  <c r="G696" i="56" s="1"/>
  <c r="F694" i="56"/>
  <c r="G694" i="56" s="1"/>
  <c r="F693" i="56"/>
  <c r="G693" i="56" s="1"/>
  <c r="F692" i="56"/>
  <c r="G692" i="56" s="1"/>
  <c r="F689" i="56"/>
  <c r="G689" i="56" s="1"/>
  <c r="F688" i="56"/>
  <c r="G688" i="56" s="1"/>
  <c r="F687" i="56"/>
  <c r="G687" i="56" s="1"/>
  <c r="F686" i="56"/>
  <c r="G686" i="56" s="1"/>
  <c r="F685" i="56"/>
  <c r="G685" i="56" s="1"/>
  <c r="E684" i="56"/>
  <c r="E690" i="56" s="1"/>
  <c r="D684" i="56"/>
  <c r="D690" i="56" s="1"/>
  <c r="F682" i="56"/>
  <c r="G682" i="56" s="1"/>
  <c r="F681" i="56"/>
  <c r="G681" i="56" s="1"/>
  <c r="F680" i="56"/>
  <c r="G680" i="56" s="1"/>
  <c r="F678" i="56"/>
  <c r="G678" i="56" s="1"/>
  <c r="E675" i="56"/>
  <c r="E683" i="56" s="1"/>
  <c r="E691" i="56" s="1"/>
  <c r="E697" i="56" s="1"/>
  <c r="E702" i="56" s="1"/>
  <c r="D675" i="56"/>
  <c r="D683" i="56" s="1"/>
  <c r="F674" i="56"/>
  <c r="G674" i="56" s="1"/>
  <c r="F673" i="56"/>
  <c r="G673" i="56" s="1"/>
  <c r="F672" i="56"/>
  <c r="G672" i="56" s="1"/>
  <c r="F671" i="56"/>
  <c r="G671" i="56" s="1"/>
  <c r="F670" i="56"/>
  <c r="G670" i="56" s="1"/>
  <c r="F668" i="56"/>
  <c r="G668" i="56" s="1"/>
  <c r="F667" i="56"/>
  <c r="G667" i="56" s="1"/>
  <c r="F666" i="56"/>
  <c r="G666" i="56" s="1"/>
  <c r="F665" i="56"/>
  <c r="G665" i="56" s="1"/>
  <c r="F660" i="56"/>
  <c r="G660" i="56" s="1"/>
  <c r="F659" i="56"/>
  <c r="G659" i="56" s="1"/>
  <c r="F658" i="56"/>
  <c r="G658" i="56" s="1"/>
  <c r="F657" i="56"/>
  <c r="G657" i="56" s="1"/>
  <c r="E654" i="56"/>
  <c r="D654" i="56"/>
  <c r="F654" i="56" s="1"/>
  <c r="G654" i="56" s="1"/>
  <c r="F652" i="56"/>
  <c r="G652" i="56" s="1"/>
  <c r="F650" i="56"/>
  <c r="G650" i="56" s="1"/>
  <c r="F649" i="56"/>
  <c r="G649" i="56" s="1"/>
  <c r="F648" i="56"/>
  <c r="G648" i="56" s="1"/>
  <c r="E644" i="56"/>
  <c r="D644" i="56"/>
  <c r="F642" i="56"/>
  <c r="G642" i="56" s="1"/>
  <c r="F641" i="56"/>
  <c r="G641" i="56" s="1"/>
  <c r="F637" i="56"/>
  <c r="G637" i="56" s="1"/>
  <c r="E632" i="56"/>
  <c r="D632" i="56"/>
  <c r="F631" i="56"/>
  <c r="G631" i="56" s="1"/>
  <c r="F630" i="56"/>
  <c r="G630" i="56" s="1"/>
  <c r="F628" i="56"/>
  <c r="G628" i="56" s="1"/>
  <c r="F627" i="56"/>
  <c r="G627" i="56" s="1"/>
  <c r="F626" i="56"/>
  <c r="G626" i="56" s="1"/>
  <c r="F625" i="56"/>
  <c r="G625" i="56" s="1"/>
  <c r="F623" i="56"/>
  <c r="G623" i="56" s="1"/>
  <c r="F621" i="56"/>
  <c r="G621" i="56" s="1"/>
  <c r="F619" i="56"/>
  <c r="G619" i="56" s="1"/>
  <c r="F616" i="56"/>
  <c r="G616" i="56" s="1"/>
  <c r="F615" i="56"/>
  <c r="G615" i="56" s="1"/>
  <c r="F614" i="56"/>
  <c r="G614" i="56" s="1"/>
  <c r="F613" i="56"/>
  <c r="G613" i="56" s="1"/>
  <c r="F612" i="56"/>
  <c r="G612" i="56" s="1"/>
  <c r="E611" i="56"/>
  <c r="E617" i="56" s="1"/>
  <c r="D611" i="56"/>
  <c r="D617" i="56" s="1"/>
  <c r="F609" i="56"/>
  <c r="G609" i="56" s="1"/>
  <c r="F608" i="56"/>
  <c r="G608" i="56" s="1"/>
  <c r="F607" i="56"/>
  <c r="G607" i="56" s="1"/>
  <c r="F605" i="56"/>
  <c r="G605" i="56" s="1"/>
  <c r="E602" i="56"/>
  <c r="E610" i="56" s="1"/>
  <c r="E618" i="56" s="1"/>
  <c r="E624" i="56" s="1"/>
  <c r="E629" i="56" s="1"/>
  <c r="E633" i="56" s="1"/>
  <c r="D602" i="56"/>
  <c r="D610" i="56" s="1"/>
  <c r="F601" i="56"/>
  <c r="G601" i="56" s="1"/>
  <c r="F600" i="56"/>
  <c r="G600" i="56" s="1"/>
  <c r="F599" i="56"/>
  <c r="G599" i="56" s="1"/>
  <c r="F598" i="56"/>
  <c r="G598" i="56" s="1"/>
  <c r="F597" i="56"/>
  <c r="G597" i="56" s="1"/>
  <c r="F595" i="56"/>
  <c r="G595" i="56" s="1"/>
  <c r="F594" i="56"/>
  <c r="G594" i="56" s="1"/>
  <c r="F593" i="56"/>
  <c r="G593" i="56" s="1"/>
  <c r="F592" i="56"/>
  <c r="G592" i="56" s="1"/>
  <c r="F587" i="56"/>
  <c r="F586" i="56"/>
  <c r="G586" i="56" s="1"/>
  <c r="G585" i="56"/>
  <c r="F585" i="56"/>
  <c r="F584" i="56"/>
  <c r="G584" i="56" s="1"/>
  <c r="E581" i="56"/>
  <c r="D581" i="56"/>
  <c r="F579" i="56"/>
  <c r="G579" i="56" s="1"/>
  <c r="G577" i="56"/>
  <c r="F577" i="56"/>
  <c r="F576" i="56"/>
  <c r="G576" i="56" s="1"/>
  <c r="G575" i="56"/>
  <c r="F575" i="56"/>
  <c r="E571" i="56"/>
  <c r="D571" i="56"/>
  <c r="F569" i="56"/>
  <c r="G569" i="56" s="1"/>
  <c r="F568" i="56"/>
  <c r="G568" i="56" s="1"/>
  <c r="G564" i="56"/>
  <c r="F564" i="56"/>
  <c r="E559" i="56"/>
  <c r="D559" i="56"/>
  <c r="F559" i="56" s="1"/>
  <c r="G559" i="56" s="1"/>
  <c r="F558" i="56"/>
  <c r="G558" i="56" s="1"/>
  <c r="F557" i="56"/>
  <c r="G557" i="56" s="1"/>
  <c r="F555" i="56"/>
  <c r="G555" i="56" s="1"/>
  <c r="F554" i="56"/>
  <c r="G554" i="56" s="1"/>
  <c r="F553" i="56"/>
  <c r="G553" i="56" s="1"/>
  <c r="F552" i="56"/>
  <c r="G552" i="56" s="1"/>
  <c r="F550" i="56"/>
  <c r="G550" i="56" s="1"/>
  <c r="F548" i="56"/>
  <c r="G548" i="56" s="1"/>
  <c r="F546" i="56"/>
  <c r="G546" i="56" s="1"/>
  <c r="F543" i="56"/>
  <c r="G543" i="56" s="1"/>
  <c r="F542" i="56"/>
  <c r="G542" i="56" s="1"/>
  <c r="F541" i="56"/>
  <c r="G541" i="56" s="1"/>
  <c r="F540" i="56"/>
  <c r="G540" i="56" s="1"/>
  <c r="F539" i="56"/>
  <c r="G539" i="56" s="1"/>
  <c r="E538" i="56"/>
  <c r="E544" i="56" s="1"/>
  <c r="D538" i="56"/>
  <c r="D544" i="56" s="1"/>
  <c r="F544" i="56" s="1"/>
  <c r="G544" i="56" s="1"/>
  <c r="F536" i="56"/>
  <c r="G536" i="56" s="1"/>
  <c r="F535" i="56"/>
  <c r="G535" i="56" s="1"/>
  <c r="F534" i="56"/>
  <c r="G534" i="56" s="1"/>
  <c r="F532" i="56"/>
  <c r="G532" i="56" s="1"/>
  <c r="E529" i="56"/>
  <c r="E537" i="56" s="1"/>
  <c r="E545" i="56" s="1"/>
  <c r="E551" i="56" s="1"/>
  <c r="E556" i="56" s="1"/>
  <c r="E560" i="56" s="1"/>
  <c r="D529" i="56"/>
  <c r="D537" i="56" s="1"/>
  <c r="F528" i="56"/>
  <c r="G528" i="56" s="1"/>
  <c r="F527" i="56"/>
  <c r="G527" i="56" s="1"/>
  <c r="F526" i="56"/>
  <c r="G526" i="56" s="1"/>
  <c r="F525" i="56"/>
  <c r="G525" i="56" s="1"/>
  <c r="F524" i="56"/>
  <c r="G524" i="56" s="1"/>
  <c r="F522" i="56"/>
  <c r="G522" i="56" s="1"/>
  <c r="F521" i="56"/>
  <c r="G521" i="56" s="1"/>
  <c r="F520" i="56"/>
  <c r="G520" i="56" s="1"/>
  <c r="F519" i="56"/>
  <c r="G519" i="56" s="1"/>
  <c r="G514" i="56"/>
  <c r="F513" i="56"/>
  <c r="G513" i="56" s="1"/>
  <c r="F512" i="56"/>
  <c r="G512" i="56" s="1"/>
  <c r="F511" i="56"/>
  <c r="G511" i="56" s="1"/>
  <c r="E508" i="56"/>
  <c r="D508" i="56"/>
  <c r="F508" i="56" s="1"/>
  <c r="G508" i="56" s="1"/>
  <c r="F506" i="56"/>
  <c r="G506" i="56" s="1"/>
  <c r="F504" i="56"/>
  <c r="G504" i="56" s="1"/>
  <c r="F503" i="56"/>
  <c r="G503" i="56" s="1"/>
  <c r="F502" i="56"/>
  <c r="G502" i="56" s="1"/>
  <c r="E498" i="56"/>
  <c r="D498" i="56"/>
  <c r="F496" i="56"/>
  <c r="G496" i="56" s="1"/>
  <c r="F495" i="56"/>
  <c r="G495" i="56" s="1"/>
  <c r="F491" i="56"/>
  <c r="G491" i="56" s="1"/>
  <c r="E486" i="56"/>
  <c r="D486" i="56"/>
  <c r="F485" i="56"/>
  <c r="G485" i="56" s="1"/>
  <c r="F484" i="56"/>
  <c r="G484" i="56" s="1"/>
  <c r="F482" i="56"/>
  <c r="G482" i="56" s="1"/>
  <c r="F481" i="56"/>
  <c r="G481" i="56" s="1"/>
  <c r="F480" i="56"/>
  <c r="G480" i="56" s="1"/>
  <c r="F479" i="56"/>
  <c r="G479" i="56" s="1"/>
  <c r="F477" i="56"/>
  <c r="G477" i="56" s="1"/>
  <c r="F475" i="56"/>
  <c r="G475" i="56" s="1"/>
  <c r="F473" i="56"/>
  <c r="G473" i="56" s="1"/>
  <c r="F470" i="56"/>
  <c r="G470" i="56" s="1"/>
  <c r="F469" i="56"/>
  <c r="G469" i="56" s="1"/>
  <c r="F468" i="56"/>
  <c r="G468" i="56" s="1"/>
  <c r="F467" i="56"/>
  <c r="G467" i="56" s="1"/>
  <c r="F466" i="56"/>
  <c r="G466" i="56" s="1"/>
  <c r="E465" i="56"/>
  <c r="E471" i="56" s="1"/>
  <c r="D465" i="56"/>
  <c r="D471" i="56" s="1"/>
  <c r="F463" i="56"/>
  <c r="G463" i="56" s="1"/>
  <c r="F462" i="56"/>
  <c r="G462" i="56" s="1"/>
  <c r="F461" i="56"/>
  <c r="G461" i="56" s="1"/>
  <c r="F459" i="56"/>
  <c r="G459" i="56" s="1"/>
  <c r="E456" i="56"/>
  <c r="E464" i="56" s="1"/>
  <c r="E472" i="56" s="1"/>
  <c r="E478" i="56" s="1"/>
  <c r="E483" i="56" s="1"/>
  <c r="E487" i="56" s="1"/>
  <c r="D456" i="56"/>
  <c r="D464" i="56" s="1"/>
  <c r="F455" i="56"/>
  <c r="G455" i="56" s="1"/>
  <c r="F454" i="56"/>
  <c r="G454" i="56" s="1"/>
  <c r="F453" i="56"/>
  <c r="G453" i="56" s="1"/>
  <c r="F452" i="56"/>
  <c r="G452" i="56" s="1"/>
  <c r="F451" i="56"/>
  <c r="G451" i="56" s="1"/>
  <c r="F449" i="56"/>
  <c r="G449" i="56" s="1"/>
  <c r="F448" i="56"/>
  <c r="G448" i="56" s="1"/>
  <c r="F447" i="56"/>
  <c r="G447" i="56" s="1"/>
  <c r="F446" i="56"/>
  <c r="G446" i="56" s="1"/>
  <c r="F441" i="56"/>
  <c r="G441" i="56" s="1"/>
  <c r="F440" i="56"/>
  <c r="G440" i="56" s="1"/>
  <c r="F439" i="56"/>
  <c r="G439" i="56" s="1"/>
  <c r="F438" i="56"/>
  <c r="G438" i="56" s="1"/>
  <c r="E435" i="56"/>
  <c r="D435" i="56"/>
  <c r="F435" i="56" s="1"/>
  <c r="G435" i="56" s="1"/>
  <c r="F433" i="56"/>
  <c r="G433" i="56" s="1"/>
  <c r="F431" i="56"/>
  <c r="G431" i="56" s="1"/>
  <c r="D430" i="56"/>
  <c r="D1307" i="56" s="1"/>
  <c r="F1307" i="56" s="1"/>
  <c r="G1307" i="56" s="1"/>
  <c r="F429" i="56"/>
  <c r="G429" i="56" s="1"/>
  <c r="E425" i="56"/>
  <c r="F423" i="56"/>
  <c r="G423" i="56" s="1"/>
  <c r="F422" i="56"/>
  <c r="G422" i="56" s="1"/>
  <c r="F418" i="56"/>
  <c r="G418" i="56" s="1"/>
  <c r="E413" i="56"/>
  <c r="D413" i="56"/>
  <c r="F412" i="56"/>
  <c r="G412" i="56" s="1"/>
  <c r="F411" i="56"/>
  <c r="G411" i="56" s="1"/>
  <c r="F409" i="56"/>
  <c r="G409" i="56" s="1"/>
  <c r="F408" i="56"/>
  <c r="G408" i="56" s="1"/>
  <c r="F407" i="56"/>
  <c r="G407" i="56" s="1"/>
  <c r="F406" i="56"/>
  <c r="G406" i="56" s="1"/>
  <c r="F404" i="56"/>
  <c r="G404" i="56" s="1"/>
  <c r="F402" i="56"/>
  <c r="G402" i="56" s="1"/>
  <c r="F400" i="56"/>
  <c r="G400" i="56" s="1"/>
  <c r="F397" i="56"/>
  <c r="G397" i="56" s="1"/>
  <c r="F396" i="56"/>
  <c r="G396" i="56" s="1"/>
  <c r="F395" i="56"/>
  <c r="G395" i="56" s="1"/>
  <c r="F394" i="56"/>
  <c r="G394" i="56" s="1"/>
  <c r="F393" i="56"/>
  <c r="G393" i="56" s="1"/>
  <c r="E392" i="56"/>
  <c r="E398" i="56" s="1"/>
  <c r="D392" i="56"/>
  <c r="D398" i="56" s="1"/>
  <c r="F398" i="56" s="1"/>
  <c r="G398" i="56" s="1"/>
  <c r="F390" i="56"/>
  <c r="G390" i="56" s="1"/>
  <c r="F389" i="56"/>
  <c r="G389" i="56" s="1"/>
  <c r="F388" i="56"/>
  <c r="G388" i="56" s="1"/>
  <c r="F386" i="56"/>
  <c r="G386" i="56" s="1"/>
  <c r="E383" i="56"/>
  <c r="E391" i="56" s="1"/>
  <c r="E399" i="56" s="1"/>
  <c r="E405" i="56" s="1"/>
  <c r="E410" i="56" s="1"/>
  <c r="E414" i="56" s="1"/>
  <c r="D383" i="56"/>
  <c r="D391" i="56" s="1"/>
  <c r="F382" i="56"/>
  <c r="G382" i="56" s="1"/>
  <c r="F381" i="56"/>
  <c r="G381" i="56" s="1"/>
  <c r="F380" i="56"/>
  <c r="G380" i="56" s="1"/>
  <c r="F379" i="56"/>
  <c r="G379" i="56" s="1"/>
  <c r="F378" i="56"/>
  <c r="G378" i="56" s="1"/>
  <c r="F376" i="56"/>
  <c r="G376" i="56" s="1"/>
  <c r="F375" i="56"/>
  <c r="G375" i="56" s="1"/>
  <c r="F374" i="56"/>
  <c r="G374" i="56" s="1"/>
  <c r="F373" i="56"/>
  <c r="G373" i="56" s="1"/>
  <c r="F368" i="56"/>
  <c r="F367" i="56"/>
  <c r="G367" i="56" s="1"/>
  <c r="F366" i="56"/>
  <c r="G366" i="56" s="1"/>
  <c r="F365" i="56"/>
  <c r="G365" i="56" s="1"/>
  <c r="E362" i="56"/>
  <c r="D362" i="56"/>
  <c r="F362" i="56" s="1"/>
  <c r="G362" i="56" s="1"/>
  <c r="F360" i="56"/>
  <c r="G360" i="56" s="1"/>
  <c r="F358" i="56"/>
  <c r="G358" i="56" s="1"/>
  <c r="F357" i="56"/>
  <c r="G357" i="56" s="1"/>
  <c r="F356" i="56"/>
  <c r="G356" i="56" s="1"/>
  <c r="E352" i="56"/>
  <c r="D352" i="56"/>
  <c r="F350" i="56"/>
  <c r="G350" i="56" s="1"/>
  <c r="F349" i="56"/>
  <c r="G349" i="56" s="1"/>
  <c r="F345" i="56"/>
  <c r="G345" i="56" s="1"/>
  <c r="E340" i="56"/>
  <c r="D340" i="56"/>
  <c r="F339" i="56"/>
  <c r="G339" i="56" s="1"/>
  <c r="F338" i="56"/>
  <c r="G338" i="56" s="1"/>
  <c r="F336" i="56"/>
  <c r="G336" i="56" s="1"/>
  <c r="F335" i="56"/>
  <c r="G335" i="56" s="1"/>
  <c r="F334" i="56"/>
  <c r="G334" i="56" s="1"/>
  <c r="F333" i="56"/>
  <c r="G333" i="56" s="1"/>
  <c r="F331" i="56"/>
  <c r="G331" i="56" s="1"/>
  <c r="F329" i="56"/>
  <c r="G329" i="56" s="1"/>
  <c r="F327" i="56"/>
  <c r="G327" i="56" s="1"/>
  <c r="F324" i="56"/>
  <c r="G324" i="56" s="1"/>
  <c r="F323" i="56"/>
  <c r="G323" i="56" s="1"/>
  <c r="F322" i="56"/>
  <c r="G322" i="56" s="1"/>
  <c r="F321" i="56"/>
  <c r="G321" i="56" s="1"/>
  <c r="F320" i="56"/>
  <c r="G320" i="56" s="1"/>
  <c r="E319" i="56"/>
  <c r="E325" i="56" s="1"/>
  <c r="D319" i="56"/>
  <c r="D325" i="56" s="1"/>
  <c r="F317" i="56"/>
  <c r="G317" i="56" s="1"/>
  <c r="F316" i="56"/>
  <c r="G316" i="56" s="1"/>
  <c r="F315" i="56"/>
  <c r="G315" i="56" s="1"/>
  <c r="F313" i="56"/>
  <c r="G313" i="56" s="1"/>
  <c r="E310" i="56"/>
  <c r="E318" i="56" s="1"/>
  <c r="E326" i="56" s="1"/>
  <c r="E332" i="56" s="1"/>
  <c r="E337" i="56" s="1"/>
  <c r="E341" i="56" s="1"/>
  <c r="D310" i="56"/>
  <c r="D318" i="56" s="1"/>
  <c r="F309" i="56"/>
  <c r="G309" i="56" s="1"/>
  <c r="F308" i="56"/>
  <c r="G308" i="56" s="1"/>
  <c r="F307" i="56"/>
  <c r="G307" i="56" s="1"/>
  <c r="F306" i="56"/>
  <c r="G306" i="56" s="1"/>
  <c r="F305" i="56"/>
  <c r="G305" i="56" s="1"/>
  <c r="F303" i="56"/>
  <c r="G303" i="56" s="1"/>
  <c r="F302" i="56"/>
  <c r="G302" i="56" s="1"/>
  <c r="F301" i="56"/>
  <c r="G301" i="56" s="1"/>
  <c r="F300" i="56"/>
  <c r="G300" i="56" s="1"/>
  <c r="F295" i="56"/>
  <c r="G295" i="56" s="1"/>
  <c r="F294" i="56"/>
  <c r="G294" i="56" s="1"/>
  <c r="F293" i="56"/>
  <c r="G293" i="56" s="1"/>
  <c r="F292" i="56"/>
  <c r="G292" i="56" s="1"/>
  <c r="E289" i="56"/>
  <c r="D289" i="56"/>
  <c r="F289" i="56" s="1"/>
  <c r="G289" i="56" s="1"/>
  <c r="F287" i="56"/>
  <c r="G287" i="56" s="1"/>
  <c r="E285" i="56"/>
  <c r="E1308" i="56" s="1"/>
  <c r="D285" i="56"/>
  <c r="D1308" i="56" s="1"/>
  <c r="F284" i="56"/>
  <c r="G284" i="56" s="1"/>
  <c r="F283" i="56"/>
  <c r="G283" i="56" s="1"/>
  <c r="E279" i="56"/>
  <c r="F277" i="56"/>
  <c r="G277" i="56" s="1"/>
  <c r="F276" i="56"/>
  <c r="G276" i="56" s="1"/>
  <c r="F272" i="56"/>
  <c r="G272" i="56" s="1"/>
  <c r="E267" i="56"/>
  <c r="D267" i="56"/>
  <c r="F267" i="56" s="1"/>
  <c r="G267" i="56" s="1"/>
  <c r="F266" i="56"/>
  <c r="G266" i="56" s="1"/>
  <c r="F265" i="56"/>
  <c r="G265" i="56" s="1"/>
  <c r="F263" i="56"/>
  <c r="G263" i="56" s="1"/>
  <c r="F262" i="56"/>
  <c r="G262" i="56" s="1"/>
  <c r="F261" i="56"/>
  <c r="G261" i="56" s="1"/>
  <c r="F260" i="56"/>
  <c r="G260" i="56" s="1"/>
  <c r="F258" i="56"/>
  <c r="G258" i="56" s="1"/>
  <c r="F256" i="56"/>
  <c r="G256" i="56" s="1"/>
  <c r="F254" i="56"/>
  <c r="G254" i="56" s="1"/>
  <c r="F251" i="56"/>
  <c r="G251" i="56" s="1"/>
  <c r="F250" i="56"/>
  <c r="G250" i="56" s="1"/>
  <c r="F249" i="56"/>
  <c r="G249" i="56" s="1"/>
  <c r="F248" i="56"/>
  <c r="G248" i="56" s="1"/>
  <c r="F247" i="56"/>
  <c r="G247" i="56" s="1"/>
  <c r="E246" i="56"/>
  <c r="E252" i="56" s="1"/>
  <c r="D246" i="56"/>
  <c r="D252" i="56" s="1"/>
  <c r="F252" i="56" s="1"/>
  <c r="G252" i="56" s="1"/>
  <c r="F244" i="56"/>
  <c r="G244" i="56" s="1"/>
  <c r="F243" i="56"/>
  <c r="G243" i="56" s="1"/>
  <c r="F242" i="56"/>
  <c r="G242" i="56" s="1"/>
  <c r="F240" i="56"/>
  <c r="G240" i="56" s="1"/>
  <c r="E237" i="56"/>
  <c r="E245" i="56" s="1"/>
  <c r="D237" i="56"/>
  <c r="D245" i="56" s="1"/>
  <c r="F236" i="56"/>
  <c r="G236" i="56" s="1"/>
  <c r="F235" i="56"/>
  <c r="G235" i="56" s="1"/>
  <c r="F234" i="56"/>
  <c r="G234" i="56" s="1"/>
  <c r="F233" i="56"/>
  <c r="G233" i="56" s="1"/>
  <c r="F232" i="56"/>
  <c r="G232" i="56" s="1"/>
  <c r="F230" i="56"/>
  <c r="G230" i="56" s="1"/>
  <c r="F229" i="56"/>
  <c r="G229" i="56" s="1"/>
  <c r="F228" i="56"/>
  <c r="G228" i="56" s="1"/>
  <c r="F227" i="56"/>
  <c r="G227" i="56" s="1"/>
  <c r="F221" i="56"/>
  <c r="F220" i="56"/>
  <c r="G220" i="56" s="1"/>
  <c r="F219" i="56"/>
  <c r="G219" i="56" s="1"/>
  <c r="F218" i="56"/>
  <c r="G218" i="56" s="1"/>
  <c r="E215" i="56"/>
  <c r="D215" i="56"/>
  <c r="F213" i="56"/>
  <c r="G213" i="56" s="1"/>
  <c r="F211" i="56"/>
  <c r="G211" i="56" s="1"/>
  <c r="F210" i="56"/>
  <c r="G210" i="56" s="1"/>
  <c r="F209" i="56"/>
  <c r="G209" i="56" s="1"/>
  <c r="E205" i="56"/>
  <c r="D205" i="56"/>
  <c r="F205" i="56" s="1"/>
  <c r="G205" i="56" s="1"/>
  <c r="F203" i="56"/>
  <c r="G203" i="56" s="1"/>
  <c r="F202" i="56"/>
  <c r="G202" i="56" s="1"/>
  <c r="F198" i="56"/>
  <c r="G198" i="56" s="1"/>
  <c r="E193" i="56"/>
  <c r="D193" i="56"/>
  <c r="F193" i="56" s="1"/>
  <c r="G193" i="56" s="1"/>
  <c r="F192" i="56"/>
  <c r="G192" i="56" s="1"/>
  <c r="F191" i="56"/>
  <c r="G191" i="56" s="1"/>
  <c r="F189" i="56"/>
  <c r="G189" i="56" s="1"/>
  <c r="F188" i="56"/>
  <c r="G188" i="56" s="1"/>
  <c r="F187" i="56"/>
  <c r="G187" i="56" s="1"/>
  <c r="F186" i="56"/>
  <c r="G186" i="56" s="1"/>
  <c r="F184" i="56"/>
  <c r="G184" i="56" s="1"/>
  <c r="F182" i="56"/>
  <c r="G182" i="56" s="1"/>
  <c r="F180" i="56"/>
  <c r="G180" i="56" s="1"/>
  <c r="F177" i="56"/>
  <c r="G177" i="56" s="1"/>
  <c r="F176" i="56"/>
  <c r="G176" i="56" s="1"/>
  <c r="F175" i="56"/>
  <c r="G175" i="56" s="1"/>
  <c r="F174" i="56"/>
  <c r="G174" i="56" s="1"/>
  <c r="F173" i="56"/>
  <c r="G173" i="56" s="1"/>
  <c r="E172" i="56"/>
  <c r="E178" i="56" s="1"/>
  <c r="D172" i="56"/>
  <c r="D178" i="56" s="1"/>
  <c r="F178" i="56" s="1"/>
  <c r="G178" i="56" s="1"/>
  <c r="F170" i="56"/>
  <c r="G170" i="56" s="1"/>
  <c r="F169" i="56"/>
  <c r="G169" i="56" s="1"/>
  <c r="F168" i="56"/>
  <c r="G168" i="56" s="1"/>
  <c r="F166" i="56"/>
  <c r="G166" i="56" s="1"/>
  <c r="E163" i="56"/>
  <c r="E171" i="56" s="1"/>
  <c r="D163" i="56"/>
  <c r="D171" i="56" s="1"/>
  <c r="F162" i="56"/>
  <c r="G162" i="56" s="1"/>
  <c r="F161" i="56"/>
  <c r="G161" i="56" s="1"/>
  <c r="F160" i="56"/>
  <c r="G160" i="56" s="1"/>
  <c r="F159" i="56"/>
  <c r="G159" i="56" s="1"/>
  <c r="F158" i="56"/>
  <c r="G158" i="56" s="1"/>
  <c r="F156" i="56"/>
  <c r="G156" i="56" s="1"/>
  <c r="F155" i="56"/>
  <c r="G155" i="56" s="1"/>
  <c r="F154" i="56"/>
  <c r="G154" i="56" s="1"/>
  <c r="F153" i="56"/>
  <c r="G153" i="56" s="1"/>
  <c r="F147" i="56"/>
  <c r="G147" i="56" s="1"/>
  <c r="F146" i="56"/>
  <c r="G146" i="56" s="1"/>
  <c r="F145" i="56"/>
  <c r="G145" i="56" s="1"/>
  <c r="F144" i="56"/>
  <c r="G144" i="56" s="1"/>
  <c r="E141" i="56"/>
  <c r="D141" i="56"/>
  <c r="F139" i="56"/>
  <c r="G139" i="56" s="1"/>
  <c r="F137" i="56"/>
  <c r="G137" i="56" s="1"/>
  <c r="F136" i="56"/>
  <c r="G136" i="56" s="1"/>
  <c r="F135" i="56"/>
  <c r="G135" i="56" s="1"/>
  <c r="E131" i="56"/>
  <c r="D131" i="56"/>
  <c r="F131" i="56" s="1"/>
  <c r="G131" i="56" s="1"/>
  <c r="F129" i="56"/>
  <c r="G129" i="56" s="1"/>
  <c r="F128" i="56"/>
  <c r="G128" i="56" s="1"/>
  <c r="F124" i="56"/>
  <c r="G124" i="56" s="1"/>
  <c r="E119" i="56"/>
  <c r="D119" i="56"/>
  <c r="F119" i="56" s="1"/>
  <c r="G119" i="56" s="1"/>
  <c r="F118" i="56"/>
  <c r="G118" i="56" s="1"/>
  <c r="F117" i="56"/>
  <c r="G117" i="56" s="1"/>
  <c r="F115" i="56"/>
  <c r="G115" i="56" s="1"/>
  <c r="F114" i="56"/>
  <c r="G114" i="56" s="1"/>
  <c r="F113" i="56"/>
  <c r="G113" i="56" s="1"/>
  <c r="F112" i="56"/>
  <c r="G112" i="56" s="1"/>
  <c r="F110" i="56"/>
  <c r="G110" i="56" s="1"/>
  <c r="F108" i="56"/>
  <c r="G108" i="56" s="1"/>
  <c r="F106" i="56"/>
  <c r="G106" i="56" s="1"/>
  <c r="F103" i="56"/>
  <c r="G103" i="56" s="1"/>
  <c r="F102" i="56"/>
  <c r="G102" i="56" s="1"/>
  <c r="F101" i="56"/>
  <c r="G101" i="56" s="1"/>
  <c r="F100" i="56"/>
  <c r="G100" i="56" s="1"/>
  <c r="F99" i="56"/>
  <c r="G99" i="56" s="1"/>
  <c r="E98" i="56"/>
  <c r="E104" i="56" s="1"/>
  <c r="D98" i="56"/>
  <c r="D104" i="56" s="1"/>
  <c r="F96" i="56"/>
  <c r="G96" i="56" s="1"/>
  <c r="F95" i="56"/>
  <c r="G95" i="56" s="1"/>
  <c r="F94" i="56"/>
  <c r="G94" i="56" s="1"/>
  <c r="F92" i="56"/>
  <c r="G92" i="56" s="1"/>
  <c r="E89" i="56"/>
  <c r="E97" i="56" s="1"/>
  <c r="D89" i="56"/>
  <c r="D97" i="56" s="1"/>
  <c r="F88" i="56"/>
  <c r="G88" i="56" s="1"/>
  <c r="F87" i="56"/>
  <c r="G87" i="56" s="1"/>
  <c r="F86" i="56"/>
  <c r="G86" i="56" s="1"/>
  <c r="F85" i="56"/>
  <c r="G85" i="56" s="1"/>
  <c r="F84" i="56"/>
  <c r="G84" i="56" s="1"/>
  <c r="F82" i="56"/>
  <c r="G82" i="56" s="1"/>
  <c r="F81" i="56"/>
  <c r="G81" i="56" s="1"/>
  <c r="F80" i="56"/>
  <c r="G80" i="56" s="1"/>
  <c r="F79" i="56"/>
  <c r="G79" i="56" s="1"/>
  <c r="F72" i="56"/>
  <c r="G72" i="56" s="1"/>
  <c r="F71" i="56"/>
  <c r="G71" i="56" s="1"/>
  <c r="F70" i="56"/>
  <c r="G70" i="56" s="1"/>
  <c r="F69" i="56"/>
  <c r="G69" i="56" s="1"/>
  <c r="E66" i="56"/>
  <c r="D66" i="56"/>
  <c r="F64" i="56"/>
  <c r="G64" i="56" s="1"/>
  <c r="F62" i="56"/>
  <c r="G62" i="56" s="1"/>
  <c r="F61" i="56"/>
  <c r="G61" i="56" s="1"/>
  <c r="F60" i="56"/>
  <c r="G60" i="56" s="1"/>
  <c r="E56" i="56"/>
  <c r="D56" i="56"/>
  <c r="F54" i="56"/>
  <c r="G54" i="56" s="1"/>
  <c r="F53" i="56"/>
  <c r="G53" i="56" s="1"/>
  <c r="F49" i="56"/>
  <c r="G49" i="56" s="1"/>
  <c r="E44" i="56"/>
  <c r="D44" i="56"/>
  <c r="F43" i="56"/>
  <c r="G43" i="56" s="1"/>
  <c r="F42" i="56"/>
  <c r="G42" i="56" s="1"/>
  <c r="F40" i="56"/>
  <c r="G40" i="56" s="1"/>
  <c r="F39" i="56"/>
  <c r="G39" i="56" s="1"/>
  <c r="F38" i="56"/>
  <c r="G38" i="56" s="1"/>
  <c r="F37" i="56"/>
  <c r="G37" i="56" s="1"/>
  <c r="F35" i="56"/>
  <c r="G35" i="56" s="1"/>
  <c r="F33" i="56"/>
  <c r="G33" i="56" s="1"/>
  <c r="F31" i="56"/>
  <c r="G31" i="56" s="1"/>
  <c r="F28" i="56"/>
  <c r="G28" i="56" s="1"/>
  <c r="F27" i="56"/>
  <c r="G27" i="56" s="1"/>
  <c r="F26" i="56"/>
  <c r="G26" i="56" s="1"/>
  <c r="F25" i="56"/>
  <c r="G25" i="56" s="1"/>
  <c r="F24" i="56"/>
  <c r="G24" i="56" s="1"/>
  <c r="E23" i="56"/>
  <c r="E29" i="56" s="1"/>
  <c r="D23" i="56"/>
  <c r="D29" i="56" s="1"/>
  <c r="F21" i="56"/>
  <c r="G21" i="56" s="1"/>
  <c r="F20" i="56"/>
  <c r="G20" i="56" s="1"/>
  <c r="F19" i="56"/>
  <c r="G19" i="56" s="1"/>
  <c r="F17" i="56"/>
  <c r="G17" i="56" s="1"/>
  <c r="E14" i="56"/>
  <c r="E22" i="56" s="1"/>
  <c r="D14" i="56"/>
  <c r="D22" i="56" s="1"/>
  <c r="F13" i="56"/>
  <c r="G13" i="56" s="1"/>
  <c r="F12" i="56"/>
  <c r="G12" i="56" s="1"/>
  <c r="F11" i="56"/>
  <c r="G11" i="56" s="1"/>
  <c r="F10" i="56"/>
  <c r="G10" i="56" s="1"/>
  <c r="F9" i="56"/>
  <c r="G9" i="56" s="1"/>
  <c r="F7" i="56"/>
  <c r="G7" i="56" s="1"/>
  <c r="F6" i="56"/>
  <c r="G6" i="56" s="1"/>
  <c r="F5" i="56"/>
  <c r="G5" i="56" s="1"/>
  <c r="F4" i="56"/>
  <c r="G4" i="56" s="1"/>
  <c r="E1276" i="56" l="1"/>
  <c r="E1282" i="56" s="1"/>
  <c r="E1287" i="56" s="1"/>
  <c r="D279" i="56"/>
  <c r="E706" i="56"/>
  <c r="E1302" i="56"/>
  <c r="F352" i="56"/>
  <c r="G352" i="56" s="1"/>
  <c r="D425" i="56"/>
  <c r="F425" i="56" s="1"/>
  <c r="G425" i="56" s="1"/>
  <c r="F498" i="56"/>
  <c r="G498" i="56" s="1"/>
  <c r="F617" i="56"/>
  <c r="G617" i="56" s="1"/>
  <c r="F727" i="56"/>
  <c r="G727" i="56" s="1"/>
  <c r="E764" i="56"/>
  <c r="E770" i="56" s="1"/>
  <c r="E775" i="56" s="1"/>
  <c r="E779" i="56" s="1"/>
  <c r="D946" i="56"/>
  <c r="E1290" i="56"/>
  <c r="F1290" i="56" s="1"/>
  <c r="G1290" i="56" s="1"/>
  <c r="E30" i="56"/>
  <c r="E36" i="56" s="1"/>
  <c r="E41" i="56" s="1"/>
  <c r="E45" i="56" s="1"/>
  <c r="D1312" i="56"/>
  <c r="E105" i="56"/>
  <c r="E111" i="56" s="1"/>
  <c r="E116" i="56" s="1"/>
  <c r="E120" i="56" s="1"/>
  <c r="F141" i="56"/>
  <c r="G141" i="56" s="1"/>
  <c r="E179" i="56"/>
  <c r="E185" i="56" s="1"/>
  <c r="E190" i="56" s="1"/>
  <c r="E194" i="56" s="1"/>
  <c r="F215" i="56"/>
  <c r="G215" i="56" s="1"/>
  <c r="E253" i="56"/>
  <c r="E259" i="56" s="1"/>
  <c r="E264" i="56" s="1"/>
  <c r="E268" i="56" s="1"/>
  <c r="F644" i="56"/>
  <c r="G644" i="56" s="1"/>
  <c r="F763" i="56"/>
  <c r="G763" i="56" s="1"/>
  <c r="F778" i="56"/>
  <c r="G778" i="56" s="1"/>
  <c r="E837" i="56"/>
  <c r="E843" i="56" s="1"/>
  <c r="E848" i="56" s="1"/>
  <c r="E852" i="56" s="1"/>
  <c r="E946" i="56"/>
  <c r="E1312" i="56" s="1"/>
  <c r="E983" i="56"/>
  <c r="E989" i="56" s="1"/>
  <c r="E994" i="56" s="1"/>
  <c r="E998" i="56" s="1"/>
  <c r="F1155" i="56"/>
  <c r="G1155" i="56" s="1"/>
  <c r="F1229" i="56"/>
  <c r="G1229" i="56" s="1"/>
  <c r="D1260" i="56"/>
  <c r="F1252" i="56"/>
  <c r="G1252" i="56" s="1"/>
  <c r="F1255" i="56"/>
  <c r="G1255" i="56" s="1"/>
  <c r="F1257" i="56"/>
  <c r="G1257" i="56" s="1"/>
  <c r="F1259" i="56"/>
  <c r="G1259" i="56" s="1"/>
  <c r="F1266" i="56"/>
  <c r="G1266" i="56" s="1"/>
  <c r="D1269" i="56"/>
  <c r="D1275" i="56" s="1"/>
  <c r="F1275" i="56" s="1"/>
  <c r="G1275" i="56" s="1"/>
  <c r="F1271" i="56"/>
  <c r="G1271" i="56" s="1"/>
  <c r="F1273" i="56"/>
  <c r="G1273" i="56" s="1"/>
  <c r="F1277" i="56"/>
  <c r="G1277" i="56" s="1"/>
  <c r="F1279" i="56"/>
  <c r="G1279" i="56" s="1"/>
  <c r="F1281" i="56"/>
  <c r="G1281" i="56" s="1"/>
  <c r="F1284" i="56"/>
  <c r="G1284" i="56" s="1"/>
  <c r="F1286" i="56"/>
  <c r="G1286" i="56" s="1"/>
  <c r="F1289" i="56"/>
  <c r="G1289" i="56" s="1"/>
  <c r="F1299" i="56"/>
  <c r="G1299" i="56" s="1"/>
  <c r="F1306" i="56"/>
  <c r="G1306" i="56" s="1"/>
  <c r="F1316" i="56"/>
  <c r="G1316" i="56" s="1"/>
  <c r="F1318" i="56"/>
  <c r="G1318" i="56" s="1"/>
  <c r="D909" i="93"/>
  <c r="F909" i="93" s="1"/>
  <c r="G909" i="93" s="1"/>
  <c r="D1250" i="97"/>
  <c r="E14" i="97"/>
  <c r="E22" i="97" s="1"/>
  <c r="D1259" i="97"/>
  <c r="F1259" i="97" s="1"/>
  <c r="G1259" i="97" s="1"/>
  <c r="F770" i="102"/>
  <c r="G770" i="102" s="1"/>
  <c r="F757" i="93"/>
  <c r="G757" i="93" s="1"/>
  <c r="D245" i="93"/>
  <c r="F245" i="93" s="1"/>
  <c r="G245" i="93" s="1"/>
  <c r="D478" i="86"/>
  <c r="F478" i="86" s="1"/>
  <c r="G478" i="86" s="1"/>
  <c r="D383" i="95"/>
  <c r="D391" i="95" s="1"/>
  <c r="D994" i="102"/>
  <c r="F994" i="102" s="1"/>
  <c r="G994" i="102" s="1"/>
  <c r="E757" i="104"/>
  <c r="E763" i="104" s="1"/>
  <c r="F1217" i="93"/>
  <c r="G1217" i="93" s="1"/>
  <c r="F1070" i="93"/>
  <c r="G1070" i="93" s="1"/>
  <c r="F486" i="93"/>
  <c r="G486" i="93" s="1"/>
  <c r="E253" i="95"/>
  <c r="E259" i="95" s="1"/>
  <c r="E264" i="95" s="1"/>
  <c r="E1269" i="95"/>
  <c r="E1275" i="95" s="1"/>
  <c r="E414" i="95"/>
  <c r="F172" i="93"/>
  <c r="G172" i="93" s="1"/>
  <c r="D617" i="93"/>
  <c r="F617" i="93" s="1"/>
  <c r="G617" i="93" s="1"/>
  <c r="E1276" i="88"/>
  <c r="E1282" i="88" s="1"/>
  <c r="E1287" i="88" s="1"/>
  <c r="E1291" i="88" s="1"/>
  <c r="D465" i="95"/>
  <c r="D471" i="95" s="1"/>
  <c r="F471" i="95" s="1"/>
  <c r="G471" i="95" s="1"/>
  <c r="F119" i="93"/>
  <c r="G119" i="93" s="1"/>
  <c r="F976" i="93"/>
  <c r="G976" i="93" s="1"/>
  <c r="F830" i="93"/>
  <c r="G830" i="93" s="1"/>
  <c r="E706" i="93"/>
  <c r="D163" i="94"/>
  <c r="F163" i="94" s="1"/>
  <c r="G163" i="94" s="1"/>
  <c r="F538" i="93"/>
  <c r="G538" i="93" s="1"/>
  <c r="F559" i="93"/>
  <c r="G559" i="93" s="1"/>
  <c r="D529" i="95"/>
  <c r="D537" i="95" s="1"/>
  <c r="E852" i="93"/>
  <c r="F1049" i="93"/>
  <c r="G1049" i="93" s="1"/>
  <c r="F924" i="93"/>
  <c r="G924" i="93" s="1"/>
  <c r="F632" i="93"/>
  <c r="G632" i="93" s="1"/>
  <c r="E633" i="93"/>
  <c r="E341" i="93"/>
  <c r="E487" i="93"/>
  <c r="F988" i="101"/>
  <c r="G988" i="101" s="1"/>
  <c r="D237" i="94"/>
  <c r="D245" i="94" s="1"/>
  <c r="D172" i="95"/>
  <c r="F172" i="95" s="1"/>
  <c r="G172" i="95" s="1"/>
  <c r="E560" i="93"/>
  <c r="E1071" i="93"/>
  <c r="F319" i="93"/>
  <c r="G319" i="93" s="1"/>
  <c r="E1122" i="101"/>
  <c r="E1128" i="101" s="1"/>
  <c r="F705" i="93"/>
  <c r="G705" i="93" s="1"/>
  <c r="D310" i="95"/>
  <c r="D318" i="95" s="1"/>
  <c r="D300" i="104"/>
  <c r="D1050" i="104"/>
  <c r="F1050" i="101"/>
  <c r="G1050" i="101" s="1"/>
  <c r="D957" i="104"/>
  <c r="D849" i="104"/>
  <c r="D177" i="104"/>
  <c r="F177" i="101"/>
  <c r="G177" i="101" s="1"/>
  <c r="E539" i="104"/>
  <c r="D412" i="104"/>
  <c r="F412" i="101"/>
  <c r="G412" i="101" s="1"/>
  <c r="D995" i="104"/>
  <c r="E540" i="101"/>
  <c r="E540" i="104" s="1"/>
  <c r="E540" i="106" s="1"/>
  <c r="E540" i="108" s="1"/>
  <c r="D1197" i="104"/>
  <c r="F1197" i="101"/>
  <c r="G1197" i="101" s="1"/>
  <c r="E612" i="104"/>
  <c r="E611" i="104" s="1"/>
  <c r="E617" i="104" s="1"/>
  <c r="E611" i="101"/>
  <c r="E617" i="101" s="1"/>
  <c r="E383" i="101"/>
  <c r="E391" i="101" s="1"/>
  <c r="E373" i="104"/>
  <c r="E383" i="104" s="1"/>
  <c r="E391" i="104" s="1"/>
  <c r="E477" i="101"/>
  <c r="E477" i="104" s="1"/>
  <c r="E477" i="106" s="1"/>
  <c r="E477" i="108" s="1"/>
  <c r="D1215" i="104"/>
  <c r="D409" i="104"/>
  <c r="F409" i="101"/>
  <c r="G409" i="101" s="1"/>
  <c r="E413" i="101"/>
  <c r="E411" i="104"/>
  <c r="E413" i="104" s="1"/>
  <c r="D446" i="104"/>
  <c r="D484" i="104"/>
  <c r="D1177" i="104"/>
  <c r="D173" i="104"/>
  <c r="F173" i="101"/>
  <c r="G173" i="101" s="1"/>
  <c r="D991" i="104"/>
  <c r="F991" i="101"/>
  <c r="G991" i="101" s="1"/>
  <c r="E237" i="101"/>
  <c r="E245" i="101" s="1"/>
  <c r="E227" i="104"/>
  <c r="E237" i="104" s="1"/>
  <c r="E245" i="104" s="1"/>
  <c r="D701" i="104"/>
  <c r="F701" i="101"/>
  <c r="G701" i="101" s="1"/>
  <c r="E675" i="101"/>
  <c r="E683" i="101" s="1"/>
  <c r="E665" i="104"/>
  <c r="E675" i="104" s="1"/>
  <c r="E683" i="104" s="1"/>
  <c r="E112" i="104"/>
  <c r="E112" i="106" s="1"/>
  <c r="E112" i="108" s="1"/>
  <c r="E115" i="104"/>
  <c r="E115" i="106" s="1"/>
  <c r="E115" i="108" s="1"/>
  <c r="E110" i="104"/>
  <c r="E110" i="106" s="1"/>
  <c r="E110" i="108" s="1"/>
  <c r="F102" i="101"/>
  <c r="G102" i="101" s="1"/>
  <c r="E102" i="104"/>
  <c r="E102" i="106" s="1"/>
  <c r="E102" i="108" s="1"/>
  <c r="F92" i="101"/>
  <c r="G92" i="101" s="1"/>
  <c r="E92" i="104"/>
  <c r="E92" i="106" s="1"/>
  <c r="E92" i="108" s="1"/>
  <c r="E108" i="104"/>
  <c r="E108" i="106" s="1"/>
  <c r="E108" i="108" s="1"/>
  <c r="F851" i="93"/>
  <c r="G851" i="93" s="1"/>
  <c r="E1276" i="93"/>
  <c r="E1282" i="93" s="1"/>
  <c r="E1287" i="93" s="1"/>
  <c r="E1291" i="93" s="1"/>
  <c r="D1049" i="95"/>
  <c r="F1049" i="95" s="1"/>
  <c r="G1049" i="95" s="1"/>
  <c r="E268" i="93"/>
  <c r="E1122" i="104"/>
  <c r="E1128" i="104" s="1"/>
  <c r="E903" i="101"/>
  <c r="E909" i="101" s="1"/>
  <c r="F984" i="101"/>
  <c r="G984" i="101" s="1"/>
  <c r="E903" i="104"/>
  <c r="E909" i="104" s="1"/>
  <c r="F986" i="101"/>
  <c r="G986" i="101" s="1"/>
  <c r="D396" i="104"/>
  <c r="F396" i="101"/>
  <c r="G396" i="101" s="1"/>
  <c r="F965" i="101"/>
  <c r="G965" i="101" s="1"/>
  <c r="D965" i="104"/>
  <c r="D191" i="104"/>
  <c r="E831" i="104"/>
  <c r="E830" i="104" s="1"/>
  <c r="E836" i="104" s="1"/>
  <c r="E830" i="101"/>
  <c r="E836" i="101" s="1"/>
  <c r="D413" i="101"/>
  <c r="D411" i="104"/>
  <c r="F411" i="101"/>
  <c r="G411" i="101" s="1"/>
  <c r="F904" i="101"/>
  <c r="G904" i="101" s="1"/>
  <c r="D904" i="104"/>
  <c r="D402" i="104"/>
  <c r="F402" i="101"/>
  <c r="G402" i="101" s="1"/>
  <c r="F698" i="101"/>
  <c r="G698" i="101" s="1"/>
  <c r="D698" i="104"/>
  <c r="D320" i="104"/>
  <c r="F320" i="101"/>
  <c r="G320" i="101" s="1"/>
  <c r="D466" i="104"/>
  <c r="F466" i="101"/>
  <c r="G466" i="101" s="1"/>
  <c r="D1030" i="104"/>
  <c r="D1068" i="104"/>
  <c r="D1123" i="104"/>
  <c r="F1123" i="101"/>
  <c r="G1123" i="101" s="1"/>
  <c r="E466" i="104"/>
  <c r="E465" i="104" s="1"/>
  <c r="E471" i="104" s="1"/>
  <c r="E465" i="101"/>
  <c r="E471" i="101" s="1"/>
  <c r="D227" i="104"/>
  <c r="F227" i="101"/>
  <c r="G227" i="101" s="1"/>
  <c r="D408" i="104"/>
  <c r="F408" i="101"/>
  <c r="G408" i="101" s="1"/>
  <c r="D592" i="104"/>
  <c r="D686" i="104"/>
  <c r="D884" i="104"/>
  <c r="E473" i="101"/>
  <c r="E473" i="104" s="1"/>
  <c r="E473" i="106" s="1"/>
  <c r="E473" i="108" s="1"/>
  <c r="E320" i="104"/>
  <c r="E319" i="104" s="1"/>
  <c r="E325" i="104" s="1"/>
  <c r="E319" i="101"/>
  <c r="E325" i="101" s="1"/>
  <c r="D374" i="104"/>
  <c r="F374" i="101"/>
  <c r="G374" i="101" s="1"/>
  <c r="D699" i="104"/>
  <c r="F699" i="101"/>
  <c r="G699" i="101" s="1"/>
  <c r="E541" i="101"/>
  <c r="E541" i="104" s="1"/>
  <c r="E541" i="106" s="1"/>
  <c r="E541" i="108" s="1"/>
  <c r="F99" i="101"/>
  <c r="G99" i="101" s="1"/>
  <c r="E99" i="104"/>
  <c r="E98" i="101"/>
  <c r="E104" i="101" s="1"/>
  <c r="D99" i="104"/>
  <c r="D738" i="104"/>
  <c r="D922" i="104"/>
  <c r="D1103" i="104"/>
  <c r="D665" i="104"/>
  <c r="F665" i="101"/>
  <c r="G665" i="101" s="1"/>
  <c r="D263" i="104"/>
  <c r="F263" i="101"/>
  <c r="G263" i="101" s="1"/>
  <c r="F979" i="101"/>
  <c r="G979" i="101" s="1"/>
  <c r="D979" i="104"/>
  <c r="D557" i="104"/>
  <c r="D153" i="104"/>
  <c r="E248" i="101"/>
  <c r="D552" i="104"/>
  <c r="F552" i="101"/>
  <c r="G552" i="101" s="1"/>
  <c r="E11" i="101"/>
  <c r="E1257" i="101" s="1"/>
  <c r="E10" i="101"/>
  <c r="E1256" i="101" s="1"/>
  <c r="D967" i="94"/>
  <c r="F967" i="94" s="1"/>
  <c r="G967" i="94" s="1"/>
  <c r="E759" i="106"/>
  <c r="E759" i="108" s="1"/>
  <c r="D14" i="101"/>
  <c r="E392" i="101"/>
  <c r="E398" i="101" s="1"/>
  <c r="D519" i="104"/>
  <c r="D406" i="104"/>
  <c r="F406" i="101"/>
  <c r="G406" i="101" s="1"/>
  <c r="D404" i="104"/>
  <c r="F404" i="101"/>
  <c r="G404" i="101" s="1"/>
  <c r="D400" i="104"/>
  <c r="F400" i="101"/>
  <c r="G400" i="101" s="1"/>
  <c r="E977" i="104"/>
  <c r="E976" i="104" s="1"/>
  <c r="E982" i="104" s="1"/>
  <c r="E976" i="101"/>
  <c r="E982" i="101" s="1"/>
  <c r="E9" i="101"/>
  <c r="E1255" i="101" s="1"/>
  <c r="D373" i="104"/>
  <c r="F373" i="101"/>
  <c r="G373" i="101" s="1"/>
  <c r="D248" i="104"/>
  <c r="D811" i="104"/>
  <c r="E172" i="101"/>
  <c r="E178" i="101" s="1"/>
  <c r="E173" i="104"/>
  <c r="E172" i="104" s="1"/>
  <c r="E178" i="104" s="1"/>
  <c r="D704" i="104"/>
  <c r="F704" i="101"/>
  <c r="G704" i="101" s="1"/>
  <c r="D553" i="104"/>
  <c r="F553" i="101"/>
  <c r="G553" i="101" s="1"/>
  <c r="E1050" i="104"/>
  <c r="E1049" i="104" s="1"/>
  <c r="E1055" i="104" s="1"/>
  <c r="E1049" i="101"/>
  <c r="E1055" i="101" s="1"/>
  <c r="D397" i="104"/>
  <c r="F397" i="101"/>
  <c r="G397" i="101" s="1"/>
  <c r="D612" i="104"/>
  <c r="F612" i="101"/>
  <c r="G612" i="101" s="1"/>
  <c r="D977" i="104"/>
  <c r="F977" i="101"/>
  <c r="G977" i="101" s="1"/>
  <c r="D117" i="104"/>
  <c r="D539" i="104"/>
  <c r="F539" i="101"/>
  <c r="G539" i="101" s="1"/>
  <c r="D831" i="104"/>
  <c r="F831" i="101"/>
  <c r="G831" i="101" s="1"/>
  <c r="D376" i="104"/>
  <c r="F376" i="101"/>
  <c r="G376" i="101" s="1"/>
  <c r="D393" i="104"/>
  <c r="F393" i="101"/>
  <c r="G393" i="101" s="1"/>
  <c r="D302" i="104"/>
  <c r="F302" i="101"/>
  <c r="G302" i="101" s="1"/>
  <c r="E542" i="101"/>
  <c r="E542" i="104" s="1"/>
  <c r="E542" i="106" s="1"/>
  <c r="E542" i="108" s="1"/>
  <c r="D758" i="104"/>
  <c r="F758" i="101"/>
  <c r="G758" i="101" s="1"/>
  <c r="D394" i="104"/>
  <c r="F394" i="101"/>
  <c r="G394" i="101" s="1"/>
  <c r="D79" i="104"/>
  <c r="E543" i="101"/>
  <c r="E543" i="104" s="1"/>
  <c r="E543" i="106" s="1"/>
  <c r="E543" i="108" s="1"/>
  <c r="E686" i="101"/>
  <c r="F686" i="101" s="1"/>
  <c r="G686" i="101" s="1"/>
  <c r="E1197" i="104"/>
  <c r="E1196" i="104" s="1"/>
  <c r="E1202" i="104" s="1"/>
  <c r="E1196" i="101"/>
  <c r="E1202" i="101" s="1"/>
  <c r="D249" i="104"/>
  <c r="F249" i="101"/>
  <c r="G249" i="101" s="1"/>
  <c r="D407" i="104"/>
  <c r="F407" i="101"/>
  <c r="G407" i="101" s="1"/>
  <c r="E114" i="104"/>
  <c r="E114" i="106" s="1"/>
  <c r="E114" i="108" s="1"/>
  <c r="E103" i="104"/>
  <c r="E103" i="106" s="1"/>
  <c r="E103" i="108" s="1"/>
  <c r="E113" i="104"/>
  <c r="E113" i="106" s="1"/>
  <c r="E113" i="108" s="1"/>
  <c r="E106" i="104"/>
  <c r="E106" i="106" s="1"/>
  <c r="E106" i="108" s="1"/>
  <c r="E100" i="104"/>
  <c r="E101" i="104"/>
  <c r="E101" i="106" s="1"/>
  <c r="E101" i="108" s="1"/>
  <c r="E118" i="104"/>
  <c r="E118" i="106" s="1"/>
  <c r="E118" i="108" s="1"/>
  <c r="F686" i="97"/>
  <c r="G686" i="97" s="1"/>
  <c r="F997" i="93"/>
  <c r="G997" i="93" s="1"/>
  <c r="E30" i="104"/>
  <c r="E36" i="104" s="1"/>
  <c r="E41" i="104" s="1"/>
  <c r="D98" i="95"/>
  <c r="F98" i="95" s="1"/>
  <c r="G98" i="95" s="1"/>
  <c r="D967" i="95"/>
  <c r="D975" i="95" s="1"/>
  <c r="E757" i="101"/>
  <c r="E763" i="101" s="1"/>
  <c r="E392" i="104"/>
  <c r="E398" i="104" s="1"/>
  <c r="F770" i="109"/>
  <c r="G770" i="109" s="1"/>
  <c r="F1276" i="84"/>
  <c r="G1276" i="84" s="1"/>
  <c r="D602" i="95"/>
  <c r="D610" i="95" s="1"/>
  <c r="F413" i="95"/>
  <c r="G413" i="95" s="1"/>
  <c r="E399" i="97"/>
  <c r="E405" i="97" s="1"/>
  <c r="E410" i="97" s="1"/>
  <c r="E414" i="97" s="1"/>
  <c r="D821" i="95"/>
  <c r="D829" i="95" s="1"/>
  <c r="D1289" i="95"/>
  <c r="F1289" i="95" s="1"/>
  <c r="G1289" i="95" s="1"/>
  <c r="D1276" i="92"/>
  <c r="F1276" i="92" s="1"/>
  <c r="G1276" i="92" s="1"/>
  <c r="D36" i="86"/>
  <c r="F30" i="86"/>
  <c r="G30" i="86" s="1"/>
  <c r="D1128" i="94"/>
  <c r="F1128" i="94" s="1"/>
  <c r="G1128" i="94" s="1"/>
  <c r="F1122" i="94"/>
  <c r="G1122" i="94" s="1"/>
  <c r="D178" i="94"/>
  <c r="F178" i="94" s="1"/>
  <c r="G178" i="94" s="1"/>
  <c r="F172" i="94"/>
  <c r="G172" i="94" s="1"/>
  <c r="D537" i="94"/>
  <c r="D610" i="94"/>
  <c r="F602" i="94"/>
  <c r="G602" i="94" s="1"/>
  <c r="D756" i="94"/>
  <c r="F748" i="94"/>
  <c r="G748" i="94" s="1"/>
  <c r="D1195" i="94"/>
  <c r="F1187" i="94"/>
  <c r="G1187" i="94" s="1"/>
  <c r="D104" i="94"/>
  <c r="F104" i="94" s="1"/>
  <c r="G104" i="94" s="1"/>
  <c r="F98" i="94"/>
  <c r="G98" i="94" s="1"/>
  <c r="D836" i="94"/>
  <c r="F836" i="94" s="1"/>
  <c r="G836" i="94" s="1"/>
  <c r="F830" i="94"/>
  <c r="G830" i="94" s="1"/>
  <c r="D398" i="94"/>
  <c r="F398" i="94" s="1"/>
  <c r="G398" i="94" s="1"/>
  <c r="F392" i="94"/>
  <c r="G392" i="94" s="1"/>
  <c r="D982" i="94"/>
  <c r="F982" i="94" s="1"/>
  <c r="G982" i="94" s="1"/>
  <c r="F976" i="94"/>
  <c r="G976" i="94" s="1"/>
  <c r="D471" i="94"/>
  <c r="F471" i="94" s="1"/>
  <c r="G471" i="94" s="1"/>
  <c r="F465" i="94"/>
  <c r="G465" i="94" s="1"/>
  <c r="D544" i="94"/>
  <c r="F544" i="94" s="1"/>
  <c r="G544" i="94" s="1"/>
  <c r="F538" i="94"/>
  <c r="G538" i="94" s="1"/>
  <c r="D763" i="94"/>
  <c r="F763" i="94" s="1"/>
  <c r="G763" i="94" s="1"/>
  <c r="F757" i="94"/>
  <c r="G757" i="94" s="1"/>
  <c r="D464" i="94"/>
  <c r="F456" i="94"/>
  <c r="G456" i="94" s="1"/>
  <c r="D1048" i="94"/>
  <c r="F1040" i="94"/>
  <c r="G1040" i="94" s="1"/>
  <c r="F996" i="94"/>
  <c r="G996" i="94" s="1"/>
  <c r="D997" i="94"/>
  <c r="F997" i="94" s="1"/>
  <c r="G997" i="94" s="1"/>
  <c r="F321" i="94"/>
  <c r="G321" i="94" s="1"/>
  <c r="D319" i="94"/>
  <c r="E924" i="94"/>
  <c r="E925" i="94" s="1"/>
  <c r="F922" i="94"/>
  <c r="G922" i="94" s="1"/>
  <c r="F1051" i="94"/>
  <c r="G1051" i="94" s="1"/>
  <c r="D1049" i="94"/>
  <c r="F383" i="94"/>
  <c r="G383" i="94" s="1"/>
  <c r="D391" i="94"/>
  <c r="F89" i="94"/>
  <c r="G89" i="94" s="1"/>
  <c r="D97" i="94"/>
  <c r="D318" i="94"/>
  <c r="F310" i="94"/>
  <c r="G310" i="94" s="1"/>
  <c r="F821" i="94"/>
  <c r="G821" i="94" s="1"/>
  <c r="D829" i="94"/>
  <c r="F1113" i="94"/>
  <c r="G1113" i="94" s="1"/>
  <c r="D1121" i="94"/>
  <c r="F675" i="94"/>
  <c r="G675" i="94" s="1"/>
  <c r="D683" i="94"/>
  <c r="D617" i="94"/>
  <c r="F617" i="94" s="1"/>
  <c r="G617" i="94" s="1"/>
  <c r="F611" i="94"/>
  <c r="G611" i="94" s="1"/>
  <c r="D909" i="94"/>
  <c r="F909" i="94" s="1"/>
  <c r="G909" i="94" s="1"/>
  <c r="F903" i="94"/>
  <c r="G903" i="94" s="1"/>
  <c r="D1202" i="94"/>
  <c r="F1202" i="94" s="1"/>
  <c r="G1202" i="94" s="1"/>
  <c r="F1196" i="94"/>
  <c r="G1196" i="94" s="1"/>
  <c r="D252" i="94"/>
  <c r="F252" i="94" s="1"/>
  <c r="G252" i="94" s="1"/>
  <c r="F246" i="94"/>
  <c r="G246" i="94" s="1"/>
  <c r="E529" i="94"/>
  <c r="E537" i="94" s="1"/>
  <c r="E545" i="94" s="1"/>
  <c r="E551" i="94" s="1"/>
  <c r="E556" i="94" s="1"/>
  <c r="E560" i="94" s="1"/>
  <c r="F519" i="94"/>
  <c r="G519" i="94" s="1"/>
  <c r="F885" i="94"/>
  <c r="G885" i="94" s="1"/>
  <c r="D894" i="94"/>
  <c r="D690" i="94"/>
  <c r="F690" i="94" s="1"/>
  <c r="G690" i="94" s="1"/>
  <c r="F684" i="94"/>
  <c r="G684" i="94" s="1"/>
  <c r="F248" i="97"/>
  <c r="G248" i="97" s="1"/>
  <c r="E1218" i="93"/>
  <c r="E925" i="93"/>
  <c r="E30" i="95"/>
  <c r="E36" i="95" s="1"/>
  <c r="E41" i="95" s="1"/>
  <c r="E45" i="95" s="1"/>
  <c r="D89" i="95"/>
  <c r="D97" i="95" s="1"/>
  <c r="D1250" i="99"/>
  <c r="E1271" i="97"/>
  <c r="D1255" i="95"/>
  <c r="F1255" i="95" s="1"/>
  <c r="G1255" i="95" s="1"/>
  <c r="D675" i="95"/>
  <c r="F675" i="95" s="1"/>
  <c r="G675" i="95" s="1"/>
  <c r="F1276" i="109"/>
  <c r="G1276" i="109" s="1"/>
  <c r="D1282" i="109"/>
  <c r="D633" i="109"/>
  <c r="F633" i="109" s="1"/>
  <c r="G633" i="109" s="1"/>
  <c r="F629" i="109"/>
  <c r="G629" i="109" s="1"/>
  <c r="D779" i="109"/>
  <c r="F779" i="109" s="1"/>
  <c r="G779" i="109" s="1"/>
  <c r="F775" i="109"/>
  <c r="G775" i="109" s="1"/>
  <c r="D852" i="109"/>
  <c r="F852" i="109" s="1"/>
  <c r="G852" i="109" s="1"/>
  <c r="F848" i="109"/>
  <c r="G848" i="109" s="1"/>
  <c r="D998" i="109"/>
  <c r="F998" i="109" s="1"/>
  <c r="G998" i="109" s="1"/>
  <c r="F994" i="109"/>
  <c r="G994" i="109" s="1"/>
  <c r="D1071" i="109"/>
  <c r="F1071" i="109" s="1"/>
  <c r="G1071" i="109" s="1"/>
  <c r="F1067" i="109"/>
  <c r="G1067" i="109" s="1"/>
  <c r="D1218" i="109"/>
  <c r="F1218" i="109" s="1"/>
  <c r="G1218" i="109" s="1"/>
  <c r="F1214" i="109"/>
  <c r="G1214" i="109" s="1"/>
  <c r="D1144" i="109"/>
  <c r="F1144" i="109" s="1"/>
  <c r="G1144" i="109" s="1"/>
  <c r="F1140" i="109"/>
  <c r="G1140" i="109" s="1"/>
  <c r="D120" i="109"/>
  <c r="F120" i="109" s="1"/>
  <c r="G120" i="109" s="1"/>
  <c r="F116" i="109"/>
  <c r="G116" i="109" s="1"/>
  <c r="D341" i="109"/>
  <c r="F341" i="109" s="1"/>
  <c r="G341" i="109" s="1"/>
  <c r="F337" i="109"/>
  <c r="G337" i="109" s="1"/>
  <c r="D560" i="109"/>
  <c r="F560" i="109" s="1"/>
  <c r="G560" i="109" s="1"/>
  <c r="F556" i="109"/>
  <c r="G556" i="109" s="1"/>
  <c r="D194" i="109"/>
  <c r="F194" i="109" s="1"/>
  <c r="G194" i="109" s="1"/>
  <c r="F190" i="109"/>
  <c r="G190" i="109" s="1"/>
  <c r="D268" i="109"/>
  <c r="F268" i="109" s="1"/>
  <c r="G268" i="109" s="1"/>
  <c r="F264" i="109"/>
  <c r="G264" i="109" s="1"/>
  <c r="D414" i="109"/>
  <c r="F414" i="109" s="1"/>
  <c r="G414" i="109" s="1"/>
  <c r="F410" i="109"/>
  <c r="G410" i="109" s="1"/>
  <c r="D487" i="109"/>
  <c r="F487" i="109" s="1"/>
  <c r="G487" i="109" s="1"/>
  <c r="F483" i="109"/>
  <c r="G483" i="109" s="1"/>
  <c r="D706" i="109"/>
  <c r="F706" i="109" s="1"/>
  <c r="G706" i="109" s="1"/>
  <c r="F702" i="109"/>
  <c r="G702" i="109" s="1"/>
  <c r="D925" i="109"/>
  <c r="F925" i="109" s="1"/>
  <c r="G925" i="109" s="1"/>
  <c r="F921" i="109"/>
  <c r="G921" i="109" s="1"/>
  <c r="D610" i="93"/>
  <c r="F602" i="93"/>
  <c r="G602" i="93" s="1"/>
  <c r="F1113" i="93"/>
  <c r="G1113" i="93" s="1"/>
  <c r="D1121" i="93"/>
  <c r="F396" i="99"/>
  <c r="G396" i="99" s="1"/>
  <c r="F408" i="99"/>
  <c r="G408" i="99" s="1"/>
  <c r="F613" i="95"/>
  <c r="G613" i="95" s="1"/>
  <c r="D613" i="99"/>
  <c r="D613" i="101" s="1"/>
  <c r="D613" i="97"/>
  <c r="F613" i="97" s="1"/>
  <c r="G613" i="97" s="1"/>
  <c r="F686" i="99"/>
  <c r="G686" i="99" s="1"/>
  <c r="D705" i="95"/>
  <c r="D703" i="99"/>
  <c r="D703" i="101" s="1"/>
  <c r="D703" i="97"/>
  <c r="F703" i="95"/>
  <c r="G703" i="95" s="1"/>
  <c r="F980" i="95"/>
  <c r="G980" i="95" s="1"/>
  <c r="D980" i="99"/>
  <c r="D980" i="101" s="1"/>
  <c r="D980" i="97"/>
  <c r="F980" i="97" s="1"/>
  <c r="G980" i="97" s="1"/>
  <c r="F973" i="95"/>
  <c r="G973" i="95" s="1"/>
  <c r="D973" i="99"/>
  <c r="D973" i="101" s="1"/>
  <c r="F973" i="101" s="1"/>
  <c r="G973" i="101" s="1"/>
  <c r="D973" i="97"/>
  <c r="F973" i="97" s="1"/>
  <c r="G973" i="97" s="1"/>
  <c r="F990" i="95"/>
  <c r="G990" i="95" s="1"/>
  <c r="D990" i="99"/>
  <c r="D990" i="101" s="1"/>
  <c r="D990" i="97"/>
  <c r="F990" i="97" s="1"/>
  <c r="G990" i="97" s="1"/>
  <c r="E997" i="95"/>
  <c r="F997" i="95" s="1"/>
  <c r="G997" i="95" s="1"/>
  <c r="E995" i="99"/>
  <c r="E995" i="97"/>
  <c r="E997" i="97" s="1"/>
  <c r="F108" i="95"/>
  <c r="G108" i="95" s="1"/>
  <c r="D108" i="99"/>
  <c r="D108" i="101" s="1"/>
  <c r="D108" i="104" s="1"/>
  <c r="D108" i="97"/>
  <c r="F108" i="97" s="1"/>
  <c r="G108" i="97" s="1"/>
  <c r="F114" i="95"/>
  <c r="G114" i="95" s="1"/>
  <c r="D114" i="99"/>
  <c r="D114" i="101" s="1"/>
  <c r="D114" i="104" s="1"/>
  <c r="D114" i="97"/>
  <c r="D1285" i="95"/>
  <c r="F1285" i="95" s="1"/>
  <c r="G1285" i="95" s="1"/>
  <c r="F112" i="95"/>
  <c r="G112" i="95" s="1"/>
  <c r="D112" i="99"/>
  <c r="D112" i="101" s="1"/>
  <c r="D112" i="104" s="1"/>
  <c r="D112" i="97"/>
  <c r="D1283" i="95"/>
  <c r="F1283" i="95" s="1"/>
  <c r="G1283" i="95" s="1"/>
  <c r="F251" i="95"/>
  <c r="G251" i="95" s="1"/>
  <c r="D251" i="99"/>
  <c r="D251" i="101" s="1"/>
  <c r="D251" i="97"/>
  <c r="F251" i="97" s="1"/>
  <c r="G251" i="97" s="1"/>
  <c r="F542" i="95"/>
  <c r="G542" i="95" s="1"/>
  <c r="D542" i="99"/>
  <c r="D542" i="101" s="1"/>
  <c r="D542" i="97"/>
  <c r="F542" i="97" s="1"/>
  <c r="G542" i="97" s="1"/>
  <c r="F777" i="95"/>
  <c r="G777" i="95" s="1"/>
  <c r="D777" i="99"/>
  <c r="D777" i="101" s="1"/>
  <c r="D777" i="97"/>
  <c r="F777" i="97" s="1"/>
  <c r="G777" i="97" s="1"/>
  <c r="F832" i="95"/>
  <c r="G832" i="95" s="1"/>
  <c r="D832" i="99"/>
  <c r="D832" i="101" s="1"/>
  <c r="D832" i="97"/>
  <c r="F832" i="97" s="1"/>
  <c r="G832" i="97" s="1"/>
  <c r="F887" i="95"/>
  <c r="G887" i="95" s="1"/>
  <c r="D887" i="99"/>
  <c r="D887" i="101" s="1"/>
  <c r="D887" i="97"/>
  <c r="F886" i="97" s="1"/>
  <c r="G886" i="97" s="1"/>
  <c r="F917" i="95"/>
  <c r="G917" i="95" s="1"/>
  <c r="D917" i="99"/>
  <c r="D917" i="101" s="1"/>
  <c r="D917" i="97"/>
  <c r="F917" i="97" s="1"/>
  <c r="G917" i="97" s="1"/>
  <c r="F1050" i="99"/>
  <c r="G1050" i="99" s="1"/>
  <c r="F1124" i="95"/>
  <c r="G1124" i="95" s="1"/>
  <c r="D1124" i="99"/>
  <c r="D1124" i="101" s="1"/>
  <c r="D1124" i="97"/>
  <c r="F1124" i="97" s="1"/>
  <c r="G1124" i="97" s="1"/>
  <c r="F1136" i="95"/>
  <c r="G1136" i="95" s="1"/>
  <c r="D1136" i="99"/>
  <c r="D1136" i="101" s="1"/>
  <c r="D1136" i="97"/>
  <c r="F1136" i="97" s="1"/>
  <c r="G1136" i="97" s="1"/>
  <c r="F1178" i="95"/>
  <c r="G1178" i="95" s="1"/>
  <c r="D1178" i="99"/>
  <c r="D1178" i="101" s="1"/>
  <c r="D1178" i="97"/>
  <c r="F1177" i="97" s="1"/>
  <c r="G1177" i="97" s="1"/>
  <c r="E1187" i="95"/>
  <c r="E1195" i="95" s="1"/>
  <c r="E1203" i="95" s="1"/>
  <c r="E1209" i="95" s="1"/>
  <c r="E1214" i="95" s="1"/>
  <c r="E1177" i="99"/>
  <c r="E1177" i="101" s="1"/>
  <c r="F1177" i="101" s="1"/>
  <c r="G1177" i="101" s="1"/>
  <c r="E1177" i="97"/>
  <c r="E1187" i="97" s="1"/>
  <c r="E1195" i="97" s="1"/>
  <c r="E1203" i="97" s="1"/>
  <c r="E1209" i="97" s="1"/>
  <c r="E1214" i="97" s="1"/>
  <c r="F1199" i="95"/>
  <c r="G1199" i="95" s="1"/>
  <c r="D1199" i="99"/>
  <c r="D1199" i="101" s="1"/>
  <c r="D1199" i="97"/>
  <c r="F1199" i="97" s="1"/>
  <c r="G1199" i="97" s="1"/>
  <c r="F1197" i="99"/>
  <c r="G1197" i="99" s="1"/>
  <c r="F1208" i="95"/>
  <c r="G1208" i="95" s="1"/>
  <c r="D1208" i="99"/>
  <c r="D1208" i="101" s="1"/>
  <c r="D1208" i="97"/>
  <c r="F1208" i="97" s="1"/>
  <c r="G1208" i="97" s="1"/>
  <c r="D156" i="99"/>
  <c r="D156" i="101" s="1"/>
  <c r="D156" i="97"/>
  <c r="F155" i="97" s="1"/>
  <c r="G155" i="97" s="1"/>
  <c r="F156" i="95"/>
  <c r="G156" i="95" s="1"/>
  <c r="D176" i="99"/>
  <c r="D176" i="101" s="1"/>
  <c r="D176" i="97"/>
  <c r="F176" i="95"/>
  <c r="G176" i="95" s="1"/>
  <c r="D1273" i="95"/>
  <c r="F1273" i="95" s="1"/>
  <c r="G1273" i="95" s="1"/>
  <c r="D188" i="99"/>
  <c r="D188" i="101" s="1"/>
  <c r="D188" i="97"/>
  <c r="F188" i="97" s="1"/>
  <c r="G188" i="97" s="1"/>
  <c r="F188" i="95"/>
  <c r="G188" i="95" s="1"/>
  <c r="D182" i="99"/>
  <c r="D182" i="101" s="1"/>
  <c r="D182" i="97"/>
  <c r="F182" i="97" s="1"/>
  <c r="G182" i="97" s="1"/>
  <c r="F182" i="95"/>
  <c r="G182" i="95" s="1"/>
  <c r="E821" i="95"/>
  <c r="E829" i="95" s="1"/>
  <c r="E837" i="95" s="1"/>
  <c r="E843" i="95" s="1"/>
  <c r="E848" i="95" s="1"/>
  <c r="E811" i="99"/>
  <c r="E811" i="101" s="1"/>
  <c r="F811" i="101" s="1"/>
  <c r="G811" i="101" s="1"/>
  <c r="E811" i="97"/>
  <c r="E821" i="97" s="1"/>
  <c r="E829" i="97" s="1"/>
  <c r="E837" i="97" s="1"/>
  <c r="E843" i="97" s="1"/>
  <c r="E848" i="97" s="1"/>
  <c r="F974" i="95"/>
  <c r="G974" i="95" s="1"/>
  <c r="D974" i="99"/>
  <c r="D974" i="101" s="1"/>
  <c r="F974" i="101" s="1"/>
  <c r="G974" i="101" s="1"/>
  <c r="D974" i="97"/>
  <c r="F974" i="97" s="1"/>
  <c r="G974" i="97" s="1"/>
  <c r="F1139" i="95"/>
  <c r="G1139" i="95" s="1"/>
  <c r="D1139" i="99"/>
  <c r="D1139" i="101" s="1"/>
  <c r="D1139" i="97"/>
  <c r="F1139" i="97" s="1"/>
  <c r="G1139" i="97" s="1"/>
  <c r="E1217" i="95"/>
  <c r="F1217" i="95" s="1"/>
  <c r="G1217" i="95" s="1"/>
  <c r="E1215" i="99"/>
  <c r="E1215" i="97"/>
  <c r="E1217" i="97" s="1"/>
  <c r="D332" i="102"/>
  <c r="F326" i="102"/>
  <c r="G326" i="102" s="1"/>
  <c r="E611" i="99"/>
  <c r="E617" i="99" s="1"/>
  <c r="E172" i="99"/>
  <c r="E178" i="99" s="1"/>
  <c r="F4" i="101"/>
  <c r="G4" i="101" s="1"/>
  <c r="E14" i="99"/>
  <c r="E22" i="99" s="1"/>
  <c r="E1143" i="95"/>
  <c r="E1141" i="99"/>
  <c r="E1141" i="101" s="1"/>
  <c r="E1141" i="97"/>
  <c r="E1143" i="97" s="1"/>
  <c r="F1046" i="95"/>
  <c r="G1046" i="95" s="1"/>
  <c r="D1046" i="99"/>
  <c r="D1046" i="101" s="1"/>
  <c r="F1046" i="101" s="1"/>
  <c r="G1046" i="101" s="1"/>
  <c r="D1046" i="97"/>
  <c r="F1046" i="97" s="1"/>
  <c r="G1046" i="97" s="1"/>
  <c r="F1036" i="95"/>
  <c r="G1036" i="95" s="1"/>
  <c r="D1036" i="99"/>
  <c r="D1036" i="101" s="1"/>
  <c r="F1036" i="101" s="1"/>
  <c r="G1036" i="101" s="1"/>
  <c r="F1031" i="95"/>
  <c r="G1031" i="95" s="1"/>
  <c r="D1031" i="99"/>
  <c r="D1031" i="101" s="1"/>
  <c r="D1031" i="97"/>
  <c r="F1030" i="97" s="1"/>
  <c r="G1030" i="97" s="1"/>
  <c r="F901" i="95"/>
  <c r="G901" i="95" s="1"/>
  <c r="D901" i="99"/>
  <c r="D901" i="101" s="1"/>
  <c r="F901" i="101" s="1"/>
  <c r="G901" i="101" s="1"/>
  <c r="D901" i="97"/>
  <c r="F901" i="97" s="1"/>
  <c r="G901" i="97" s="1"/>
  <c r="F892" i="95"/>
  <c r="G892" i="95" s="1"/>
  <c r="D892" i="99"/>
  <c r="D892" i="101" s="1"/>
  <c r="D892" i="97"/>
  <c r="F892" i="97" s="1"/>
  <c r="G892" i="97" s="1"/>
  <c r="F886" i="95"/>
  <c r="G886" i="95" s="1"/>
  <c r="D886" i="99"/>
  <c r="D886" i="101" s="1"/>
  <c r="D886" i="97"/>
  <c r="F885" i="97" s="1"/>
  <c r="G885" i="97" s="1"/>
  <c r="F824" i="95"/>
  <c r="G824" i="95" s="1"/>
  <c r="D824" i="99"/>
  <c r="D824" i="101" s="1"/>
  <c r="D824" i="97"/>
  <c r="F824" i="97" s="1"/>
  <c r="G824" i="97" s="1"/>
  <c r="F816" i="95"/>
  <c r="G816" i="95" s="1"/>
  <c r="D816" i="99"/>
  <c r="D816" i="101" s="1"/>
  <c r="F816" i="101" s="1"/>
  <c r="G816" i="101" s="1"/>
  <c r="F753" i="95"/>
  <c r="G753" i="95" s="1"/>
  <c r="D753" i="99"/>
  <c r="D753" i="101" s="1"/>
  <c r="F753" i="101" s="1"/>
  <c r="G753" i="101" s="1"/>
  <c r="D753" i="97"/>
  <c r="F753" i="97" s="1"/>
  <c r="G753" i="97" s="1"/>
  <c r="F743" i="95"/>
  <c r="G743" i="95" s="1"/>
  <c r="D743" i="99"/>
  <c r="D743" i="101" s="1"/>
  <c r="F743" i="101" s="1"/>
  <c r="G743" i="101" s="1"/>
  <c r="F626" i="95"/>
  <c r="G626" i="95" s="1"/>
  <c r="D626" i="99"/>
  <c r="D626" i="101" s="1"/>
  <c r="D626" i="97"/>
  <c r="F626" i="97" s="1"/>
  <c r="G626" i="97" s="1"/>
  <c r="F608" i="95"/>
  <c r="G608" i="95" s="1"/>
  <c r="D608" i="99"/>
  <c r="D608" i="101" s="1"/>
  <c r="F608" i="101" s="1"/>
  <c r="G608" i="101" s="1"/>
  <c r="D608" i="97"/>
  <c r="F608" i="97" s="1"/>
  <c r="G608" i="97" s="1"/>
  <c r="F597" i="95"/>
  <c r="G597" i="95" s="1"/>
  <c r="D597" i="99"/>
  <c r="D597" i="101" s="1"/>
  <c r="F597" i="101" s="1"/>
  <c r="G597" i="101" s="1"/>
  <c r="F558" i="95"/>
  <c r="G558" i="95" s="1"/>
  <c r="D558" i="99"/>
  <c r="D558" i="97"/>
  <c r="F558" i="97" s="1"/>
  <c r="G558" i="97" s="1"/>
  <c r="D1270" i="94"/>
  <c r="F243" i="95"/>
  <c r="G243" i="95" s="1"/>
  <c r="D243" i="99"/>
  <c r="D243" i="101" s="1"/>
  <c r="F243" i="101" s="1"/>
  <c r="G243" i="101" s="1"/>
  <c r="D243" i="97"/>
  <c r="F243" i="97" s="1"/>
  <c r="G243" i="97" s="1"/>
  <c r="F234" i="95"/>
  <c r="G234" i="95" s="1"/>
  <c r="D234" i="99"/>
  <c r="D234" i="101" s="1"/>
  <c r="F234" i="101" s="1"/>
  <c r="G234" i="101" s="1"/>
  <c r="F228" i="95"/>
  <c r="G228" i="95" s="1"/>
  <c r="D228" i="99"/>
  <c r="D228" i="101" s="1"/>
  <c r="D228" i="97"/>
  <c r="F227" i="97" s="1"/>
  <c r="G227" i="97" s="1"/>
  <c r="F168" i="95"/>
  <c r="G168" i="95" s="1"/>
  <c r="D168" i="99"/>
  <c r="D168" i="101" s="1"/>
  <c r="F168" i="101" s="1"/>
  <c r="G168" i="101" s="1"/>
  <c r="D168" i="97"/>
  <c r="F168" i="97" s="1"/>
  <c r="G168" i="97" s="1"/>
  <c r="F161" i="95"/>
  <c r="G161" i="95" s="1"/>
  <c r="D161" i="99"/>
  <c r="D161" i="101" s="1"/>
  <c r="D161" i="97"/>
  <c r="F161" i="97" s="1"/>
  <c r="G161" i="97" s="1"/>
  <c r="F94" i="95"/>
  <c r="G94" i="95" s="1"/>
  <c r="D94" i="99"/>
  <c r="D94" i="101" s="1"/>
  <c r="D94" i="97"/>
  <c r="F85" i="95"/>
  <c r="G85" i="95" s="1"/>
  <c r="D85" i="99"/>
  <c r="D85" i="101" s="1"/>
  <c r="F85" i="101" s="1"/>
  <c r="G85" i="101" s="1"/>
  <c r="F674" i="99"/>
  <c r="G674" i="99" s="1"/>
  <c r="F406" i="99"/>
  <c r="G406" i="99" s="1"/>
  <c r="E383" i="99"/>
  <c r="E391" i="99" s="1"/>
  <c r="E399" i="99" s="1"/>
  <c r="E405" i="99" s="1"/>
  <c r="E410" i="99" s="1"/>
  <c r="F397" i="99"/>
  <c r="G397" i="99" s="1"/>
  <c r="D413" i="97"/>
  <c r="F413" i="97" s="1"/>
  <c r="G413" i="97" s="1"/>
  <c r="F411" i="97"/>
  <c r="G411" i="97" s="1"/>
  <c r="F615" i="95"/>
  <c r="G615" i="95" s="1"/>
  <c r="D615" i="99"/>
  <c r="D615" i="101" s="1"/>
  <c r="D615" i="97"/>
  <c r="F615" i="97" s="1"/>
  <c r="G615" i="97" s="1"/>
  <c r="F612" i="99"/>
  <c r="G612" i="99" s="1"/>
  <c r="F619" i="95"/>
  <c r="G619" i="95" s="1"/>
  <c r="D619" i="99"/>
  <c r="D619" i="101" s="1"/>
  <c r="D619" i="97"/>
  <c r="F619" i="97" s="1"/>
  <c r="G619" i="97" s="1"/>
  <c r="F668" i="95"/>
  <c r="G668" i="95" s="1"/>
  <c r="D668" i="99"/>
  <c r="D668" i="101" s="1"/>
  <c r="D668" i="97"/>
  <c r="F667" i="97" s="1"/>
  <c r="G667" i="97" s="1"/>
  <c r="F689" i="95"/>
  <c r="G689" i="95" s="1"/>
  <c r="D689" i="99"/>
  <c r="D689" i="101" s="1"/>
  <c r="D689" i="97"/>
  <c r="F689" i="97" s="1"/>
  <c r="G689" i="97" s="1"/>
  <c r="F977" i="97"/>
  <c r="G977" i="97" s="1"/>
  <c r="F992" i="95"/>
  <c r="G992" i="95" s="1"/>
  <c r="D992" i="99"/>
  <c r="D992" i="101" s="1"/>
  <c r="D992" i="97"/>
  <c r="F992" i="97" s="1"/>
  <c r="G992" i="97" s="1"/>
  <c r="F87" i="95"/>
  <c r="G87" i="95" s="1"/>
  <c r="D87" i="99"/>
  <c r="D87" i="101" s="1"/>
  <c r="D87" i="97"/>
  <c r="D1258" i="95"/>
  <c r="F1258" i="95" s="1"/>
  <c r="G1258" i="95" s="1"/>
  <c r="D1271" i="94"/>
  <c r="F1271" i="94" s="1"/>
  <c r="G1271" i="94" s="1"/>
  <c r="F110" i="95"/>
  <c r="G110" i="95" s="1"/>
  <c r="D110" i="99"/>
  <c r="D110" i="101" s="1"/>
  <c r="D110" i="104" s="1"/>
  <c r="D110" i="97"/>
  <c r="F110" i="97" s="1"/>
  <c r="G110" i="97" s="1"/>
  <c r="D1284" i="94"/>
  <c r="F1284" i="94" s="1"/>
  <c r="G1284" i="94" s="1"/>
  <c r="E119" i="95"/>
  <c r="E117" i="99"/>
  <c r="E117" i="97"/>
  <c r="E119" i="97" s="1"/>
  <c r="F256" i="95"/>
  <c r="G256" i="95" s="1"/>
  <c r="D256" i="99"/>
  <c r="D256" i="101" s="1"/>
  <c r="D256" i="97"/>
  <c r="F256" i="97" s="1"/>
  <c r="G256" i="97" s="1"/>
  <c r="F260" i="95"/>
  <c r="G260" i="95" s="1"/>
  <c r="D260" i="99"/>
  <c r="D260" i="101" s="1"/>
  <c r="D260" i="97"/>
  <c r="F260" i="97" s="1"/>
  <c r="G260" i="97" s="1"/>
  <c r="F301" i="95"/>
  <c r="G301" i="95" s="1"/>
  <c r="D301" i="99"/>
  <c r="D301" i="101" s="1"/>
  <c r="D301" i="97"/>
  <c r="F300" i="97" s="1"/>
  <c r="G300" i="97" s="1"/>
  <c r="F323" i="95"/>
  <c r="G323" i="95" s="1"/>
  <c r="D323" i="99"/>
  <c r="D323" i="101" s="1"/>
  <c r="D323" i="97"/>
  <c r="F323" i="97" s="1"/>
  <c r="G323" i="97" s="1"/>
  <c r="F329" i="95"/>
  <c r="G329" i="95" s="1"/>
  <c r="D329" i="99"/>
  <c r="D329" i="101" s="1"/>
  <c r="D329" i="97"/>
  <c r="F329" i="97" s="1"/>
  <c r="G329" i="97" s="1"/>
  <c r="F333" i="95"/>
  <c r="G333" i="95" s="1"/>
  <c r="D333" i="99"/>
  <c r="D333" i="101" s="1"/>
  <c r="D333" i="97"/>
  <c r="F333" i="97" s="1"/>
  <c r="G333" i="97" s="1"/>
  <c r="F449" i="95"/>
  <c r="G449" i="95" s="1"/>
  <c r="D449" i="99"/>
  <c r="D449" i="101" s="1"/>
  <c r="D449" i="97"/>
  <c r="F448" i="97" s="1"/>
  <c r="G448" i="97" s="1"/>
  <c r="E529" i="95"/>
  <c r="E537" i="95" s="1"/>
  <c r="E545" i="95" s="1"/>
  <c r="E551" i="95" s="1"/>
  <c r="E556" i="95" s="1"/>
  <c r="E519" i="99"/>
  <c r="E519" i="101" s="1"/>
  <c r="E519" i="97"/>
  <c r="E529" i="97" s="1"/>
  <c r="E537" i="97" s="1"/>
  <c r="F520" i="95"/>
  <c r="G520" i="95" s="1"/>
  <c r="D520" i="99"/>
  <c r="D520" i="101" s="1"/>
  <c r="D520" i="97"/>
  <c r="F519" i="97" s="1"/>
  <c r="G519" i="97" s="1"/>
  <c r="F543" i="95"/>
  <c r="G543" i="95" s="1"/>
  <c r="D543" i="99"/>
  <c r="D543" i="101" s="1"/>
  <c r="D543" i="97"/>
  <c r="F543" i="97" s="1"/>
  <c r="G543" i="97" s="1"/>
  <c r="F539" i="97"/>
  <c r="G539" i="97" s="1"/>
  <c r="F550" i="95"/>
  <c r="G550" i="95" s="1"/>
  <c r="D550" i="99"/>
  <c r="D550" i="101" s="1"/>
  <c r="D550" i="97"/>
  <c r="F550" i="97" s="1"/>
  <c r="G550" i="97" s="1"/>
  <c r="F771" i="95"/>
  <c r="G771" i="95" s="1"/>
  <c r="D771" i="99"/>
  <c r="D771" i="101" s="1"/>
  <c r="D771" i="97"/>
  <c r="F771" i="97" s="1"/>
  <c r="G771" i="97" s="1"/>
  <c r="F762" i="95"/>
  <c r="G762" i="95" s="1"/>
  <c r="D762" i="99"/>
  <c r="D762" i="101" s="1"/>
  <c r="D762" i="97"/>
  <c r="F762" i="97" s="1"/>
  <c r="G762" i="97" s="1"/>
  <c r="F746" i="95"/>
  <c r="G746" i="95" s="1"/>
  <c r="D746" i="99"/>
  <c r="D746" i="101" s="1"/>
  <c r="D746" i="97"/>
  <c r="F746" i="97" s="1"/>
  <c r="G746" i="97" s="1"/>
  <c r="D778" i="95"/>
  <c r="D776" i="99"/>
  <c r="D776" i="101" s="1"/>
  <c r="D776" i="97"/>
  <c r="F776" i="95"/>
  <c r="G776" i="95" s="1"/>
  <c r="F833" i="95"/>
  <c r="G833" i="95" s="1"/>
  <c r="D833" i="99"/>
  <c r="D833" i="97"/>
  <c r="F833" i="97" s="1"/>
  <c r="G833" i="97" s="1"/>
  <c r="F831" i="99"/>
  <c r="G831" i="99" s="1"/>
  <c r="F846" i="95"/>
  <c r="G846" i="95" s="1"/>
  <c r="D846" i="99"/>
  <c r="D846" i="101" s="1"/>
  <c r="D846" i="97"/>
  <c r="F846" i="97" s="1"/>
  <c r="G846" i="97" s="1"/>
  <c r="F840" i="95"/>
  <c r="G840" i="95" s="1"/>
  <c r="D840" i="99"/>
  <c r="D840" i="101" s="1"/>
  <c r="D840" i="97"/>
  <c r="F840" i="97" s="1"/>
  <c r="G840" i="97" s="1"/>
  <c r="F904" i="97"/>
  <c r="G904" i="97" s="1"/>
  <c r="F913" i="95"/>
  <c r="G913" i="95" s="1"/>
  <c r="D913" i="99"/>
  <c r="D913" i="101" s="1"/>
  <c r="D913" i="97"/>
  <c r="F913" i="97" s="1"/>
  <c r="G913" i="97" s="1"/>
  <c r="F920" i="95"/>
  <c r="G920" i="95" s="1"/>
  <c r="D920" i="99"/>
  <c r="D920" i="101" s="1"/>
  <c r="D920" i="97"/>
  <c r="F920" i="97" s="1"/>
  <c r="G920" i="97" s="1"/>
  <c r="F1038" i="95"/>
  <c r="G1038" i="95" s="1"/>
  <c r="D1038" i="99"/>
  <c r="D1038" i="101" s="1"/>
  <c r="D1038" i="97"/>
  <c r="F1038" i="97" s="1"/>
  <c r="G1038" i="97" s="1"/>
  <c r="E1040" i="95"/>
  <c r="E1048" i="95" s="1"/>
  <c r="E1056" i="95" s="1"/>
  <c r="E1062" i="95" s="1"/>
  <c r="E1067" i="95" s="1"/>
  <c r="E1030" i="99"/>
  <c r="E1030" i="101" s="1"/>
  <c r="F1030" i="101" s="1"/>
  <c r="G1030" i="101" s="1"/>
  <c r="E1030" i="97"/>
  <c r="E1040" i="97" s="1"/>
  <c r="E1048" i="97" s="1"/>
  <c r="E1056" i="97" s="1"/>
  <c r="E1062" i="97" s="1"/>
  <c r="E1067" i="97" s="1"/>
  <c r="F1053" i="95"/>
  <c r="G1053" i="95" s="1"/>
  <c r="D1053" i="99"/>
  <c r="D1053" i="101" s="1"/>
  <c r="D1053" i="97"/>
  <c r="F1053" i="97" s="1"/>
  <c r="G1053" i="97" s="1"/>
  <c r="F1061" i="95"/>
  <c r="G1061" i="95" s="1"/>
  <c r="D1061" i="99"/>
  <c r="D1061" i="101" s="1"/>
  <c r="D1061" i="97"/>
  <c r="F1061" i="97" s="1"/>
  <c r="G1061" i="97" s="1"/>
  <c r="F1200" i="95"/>
  <c r="G1200" i="95" s="1"/>
  <c r="D1200" i="99"/>
  <c r="D1200" i="101" s="1"/>
  <c r="D1200" i="97"/>
  <c r="F1200" i="97" s="1"/>
  <c r="G1200" i="97" s="1"/>
  <c r="F1198" i="95"/>
  <c r="G1198" i="95" s="1"/>
  <c r="D1198" i="99"/>
  <c r="D1198" i="101" s="1"/>
  <c r="D1198" i="97"/>
  <c r="F1198" i="97" s="1"/>
  <c r="G1198" i="97" s="1"/>
  <c r="F1210" i="95"/>
  <c r="G1210" i="95" s="1"/>
  <c r="D1210" i="99"/>
  <c r="D1210" i="101" s="1"/>
  <c r="D1210" i="97"/>
  <c r="F1210" i="97" s="1"/>
  <c r="G1210" i="97" s="1"/>
  <c r="F897" i="95"/>
  <c r="G897" i="95" s="1"/>
  <c r="D897" i="99"/>
  <c r="D897" i="101" s="1"/>
  <c r="D897" i="97"/>
  <c r="F897" i="97" s="1"/>
  <c r="G897" i="97" s="1"/>
  <c r="F889" i="95"/>
  <c r="G889" i="95" s="1"/>
  <c r="D889" i="99"/>
  <c r="D889" i="101" s="1"/>
  <c r="F889" i="101" s="1"/>
  <c r="G889" i="101" s="1"/>
  <c r="F826" i="95"/>
  <c r="G826" i="95" s="1"/>
  <c r="D826" i="99"/>
  <c r="D826" i="101" s="1"/>
  <c r="F826" i="101" s="1"/>
  <c r="G826" i="101" s="1"/>
  <c r="D826" i="97"/>
  <c r="F826" i="97" s="1"/>
  <c r="G826" i="97" s="1"/>
  <c r="F817" i="95"/>
  <c r="G817" i="95" s="1"/>
  <c r="D817" i="99"/>
  <c r="D817" i="101" s="1"/>
  <c r="F817" i="101" s="1"/>
  <c r="G817" i="101" s="1"/>
  <c r="F754" i="95"/>
  <c r="G754" i="95" s="1"/>
  <c r="D754" i="99"/>
  <c r="D754" i="101" s="1"/>
  <c r="F754" i="101" s="1"/>
  <c r="G754" i="101" s="1"/>
  <c r="D754" i="97"/>
  <c r="F754" i="97" s="1"/>
  <c r="G754" i="97" s="1"/>
  <c r="D398" i="93"/>
  <c r="F398" i="93" s="1"/>
  <c r="G398" i="93" s="1"/>
  <c r="F392" i="93"/>
  <c r="G392" i="93" s="1"/>
  <c r="F393" i="97"/>
  <c r="G393" i="97" s="1"/>
  <c r="F402" i="99"/>
  <c r="G402" i="99" s="1"/>
  <c r="F692" i="95"/>
  <c r="G692" i="95" s="1"/>
  <c r="D692" i="99"/>
  <c r="D692" i="101" s="1"/>
  <c r="D692" i="97"/>
  <c r="F692" i="97" s="1"/>
  <c r="G692" i="97" s="1"/>
  <c r="F700" i="95"/>
  <c r="G700" i="95" s="1"/>
  <c r="D700" i="99"/>
  <c r="D700" i="101" s="1"/>
  <c r="D700" i="97"/>
  <c r="F700" i="97" s="1"/>
  <c r="G700" i="97" s="1"/>
  <c r="E89" i="95"/>
  <c r="E97" i="95" s="1"/>
  <c r="E105" i="95" s="1"/>
  <c r="E111" i="95" s="1"/>
  <c r="E116" i="95" s="1"/>
  <c r="E79" i="99"/>
  <c r="E79" i="101" s="1"/>
  <c r="E79" i="97"/>
  <c r="D1251" i="94"/>
  <c r="F103" i="95"/>
  <c r="G103" i="95" s="1"/>
  <c r="D103" i="99"/>
  <c r="D103" i="101" s="1"/>
  <c r="D103" i="104" s="1"/>
  <c r="D103" i="97"/>
  <c r="D1274" i="95"/>
  <c r="F1274" i="95" s="1"/>
  <c r="G1274" i="95" s="1"/>
  <c r="F99" i="99"/>
  <c r="G99" i="99" s="1"/>
  <c r="F254" i="95"/>
  <c r="G254" i="95" s="1"/>
  <c r="D254" i="99"/>
  <c r="D254" i="101" s="1"/>
  <c r="D254" i="97"/>
  <c r="F254" i="97" s="1"/>
  <c r="G254" i="97" s="1"/>
  <c r="E310" i="95"/>
  <c r="E318" i="95" s="1"/>
  <c r="E326" i="95" s="1"/>
  <c r="E332" i="95" s="1"/>
  <c r="E337" i="95" s="1"/>
  <c r="E300" i="99"/>
  <c r="E300" i="101" s="1"/>
  <c r="E300" i="97"/>
  <c r="E310" i="97" s="1"/>
  <c r="E318" i="97" s="1"/>
  <c r="E326" i="97" s="1"/>
  <c r="E332" i="97" s="1"/>
  <c r="E337" i="97" s="1"/>
  <c r="F324" i="95"/>
  <c r="G324" i="95" s="1"/>
  <c r="D324" i="99"/>
  <c r="D324" i="101" s="1"/>
  <c r="D324" i="97"/>
  <c r="F324" i="97" s="1"/>
  <c r="G324" i="97" s="1"/>
  <c r="F320" i="97"/>
  <c r="G320" i="97" s="1"/>
  <c r="F331" i="95"/>
  <c r="G331" i="95" s="1"/>
  <c r="D331" i="99"/>
  <c r="D331" i="101" s="1"/>
  <c r="D331" i="97"/>
  <c r="F331" i="97" s="1"/>
  <c r="G331" i="97" s="1"/>
  <c r="F334" i="95"/>
  <c r="G334" i="95" s="1"/>
  <c r="D334" i="99"/>
  <c r="D334" i="101" s="1"/>
  <c r="D334" i="97"/>
  <c r="F334" i="97" s="1"/>
  <c r="G334" i="97" s="1"/>
  <c r="F447" i="95"/>
  <c r="G447" i="95" s="1"/>
  <c r="D447" i="99"/>
  <c r="D447" i="101" s="1"/>
  <c r="D447" i="97"/>
  <c r="F446" i="97" s="1"/>
  <c r="G446" i="97" s="1"/>
  <c r="E456" i="95"/>
  <c r="E464" i="95" s="1"/>
  <c r="E472" i="95" s="1"/>
  <c r="E478" i="95" s="1"/>
  <c r="E483" i="95" s="1"/>
  <c r="E446" i="99"/>
  <c r="E446" i="101" s="1"/>
  <c r="F446" i="101" s="1"/>
  <c r="G446" i="101" s="1"/>
  <c r="E446" i="97"/>
  <c r="E456" i="97" s="1"/>
  <c r="E464" i="97" s="1"/>
  <c r="E472" i="97" s="1"/>
  <c r="E478" i="97" s="1"/>
  <c r="E483" i="97" s="1"/>
  <c r="F466" i="97"/>
  <c r="G466" i="97" s="1"/>
  <c r="F475" i="95"/>
  <c r="G475" i="95" s="1"/>
  <c r="D475" i="99"/>
  <c r="D475" i="101" s="1"/>
  <c r="D475" i="97"/>
  <c r="F475" i="97" s="1"/>
  <c r="G475" i="97" s="1"/>
  <c r="F479" i="95"/>
  <c r="G479" i="95" s="1"/>
  <c r="D479" i="99"/>
  <c r="D479" i="101" s="1"/>
  <c r="D479" i="97"/>
  <c r="F479" i="97" s="1"/>
  <c r="G479" i="97" s="1"/>
  <c r="F554" i="95"/>
  <c r="G554" i="95" s="1"/>
  <c r="D554" i="99"/>
  <c r="D554" i="101" s="1"/>
  <c r="D554" i="97"/>
  <c r="F554" i="97" s="1"/>
  <c r="G554" i="97" s="1"/>
  <c r="E748" i="95"/>
  <c r="E756" i="95" s="1"/>
  <c r="E764" i="95" s="1"/>
  <c r="E770" i="95" s="1"/>
  <c r="E775" i="95" s="1"/>
  <c r="E738" i="99"/>
  <c r="E738" i="101" s="1"/>
  <c r="E738" i="97"/>
  <c r="E748" i="97" s="1"/>
  <c r="E756" i="97" s="1"/>
  <c r="E764" i="97" s="1"/>
  <c r="E770" i="97" s="1"/>
  <c r="E775" i="97" s="1"/>
  <c r="F772" i="95"/>
  <c r="G772" i="95" s="1"/>
  <c r="D772" i="99"/>
  <c r="D772" i="101" s="1"/>
  <c r="D772" i="97"/>
  <c r="F772" i="97" s="1"/>
  <c r="G772" i="97" s="1"/>
  <c r="F765" i="95"/>
  <c r="G765" i="95" s="1"/>
  <c r="D765" i="99"/>
  <c r="D765" i="101" s="1"/>
  <c r="D765" i="97"/>
  <c r="F765" i="97" s="1"/>
  <c r="G765" i="97" s="1"/>
  <c r="F758" i="97"/>
  <c r="G758" i="97" s="1"/>
  <c r="F741" i="95"/>
  <c r="G741" i="95" s="1"/>
  <c r="D741" i="99"/>
  <c r="D741" i="101" s="1"/>
  <c r="D741" i="97"/>
  <c r="F740" i="97" s="1"/>
  <c r="G740" i="97" s="1"/>
  <c r="F845" i="95"/>
  <c r="G845" i="95" s="1"/>
  <c r="D845" i="99"/>
  <c r="D845" i="101" s="1"/>
  <c r="D845" i="97"/>
  <c r="F845" i="97" s="1"/>
  <c r="G845" i="97" s="1"/>
  <c r="F838" i="95"/>
  <c r="G838" i="95" s="1"/>
  <c r="D838" i="99"/>
  <c r="D838" i="101" s="1"/>
  <c r="D838" i="97"/>
  <c r="F838" i="97" s="1"/>
  <c r="G838" i="97" s="1"/>
  <c r="F905" i="95"/>
  <c r="G905" i="95" s="1"/>
  <c r="D905" i="99"/>
  <c r="D905" i="101" s="1"/>
  <c r="D905" i="97"/>
  <c r="F905" i="97" s="1"/>
  <c r="G905" i="97" s="1"/>
  <c r="F911" i="95"/>
  <c r="G911" i="95" s="1"/>
  <c r="D911" i="99"/>
  <c r="D911" i="101" s="1"/>
  <c r="D911" i="97"/>
  <c r="F911" i="97" s="1"/>
  <c r="G911" i="97" s="1"/>
  <c r="F1054" i="95"/>
  <c r="G1054" i="95" s="1"/>
  <c r="D1054" i="99"/>
  <c r="D1054" i="101" s="1"/>
  <c r="D1054" i="97"/>
  <c r="F1054" i="97" s="1"/>
  <c r="G1054" i="97" s="1"/>
  <c r="F1059" i="95"/>
  <c r="G1059" i="95" s="1"/>
  <c r="D1059" i="99"/>
  <c r="D1059" i="101" s="1"/>
  <c r="D1059" i="97"/>
  <c r="F1059" i="97" s="1"/>
  <c r="G1059" i="97" s="1"/>
  <c r="F1066" i="95"/>
  <c r="G1066" i="95" s="1"/>
  <c r="D1066" i="99"/>
  <c r="D1066" i="101" s="1"/>
  <c r="D1066" i="97"/>
  <c r="F1066" i="97" s="1"/>
  <c r="G1066" i="97" s="1"/>
  <c r="F1106" i="95"/>
  <c r="G1106" i="95" s="1"/>
  <c r="D1106" i="99"/>
  <c r="D1106" i="101" s="1"/>
  <c r="D1106" i="97"/>
  <c r="F1105" i="97" s="1"/>
  <c r="G1105" i="97" s="1"/>
  <c r="E44" i="99"/>
  <c r="F687" i="95"/>
  <c r="G687" i="95" s="1"/>
  <c r="D687" i="99"/>
  <c r="D687" i="101" s="1"/>
  <c r="D687" i="97"/>
  <c r="F687" i="97" s="1"/>
  <c r="G687" i="97" s="1"/>
  <c r="F680" i="95"/>
  <c r="G680" i="95" s="1"/>
  <c r="D680" i="99"/>
  <c r="D680" i="101" s="1"/>
  <c r="F680" i="101" s="1"/>
  <c r="G680" i="101" s="1"/>
  <c r="D680" i="97"/>
  <c r="F680" i="97" s="1"/>
  <c r="G680" i="97" s="1"/>
  <c r="F671" i="95"/>
  <c r="G671" i="95" s="1"/>
  <c r="D671" i="99"/>
  <c r="D671" i="101" s="1"/>
  <c r="F671" i="101" s="1"/>
  <c r="G671" i="101" s="1"/>
  <c r="F548" i="95"/>
  <c r="G548" i="95" s="1"/>
  <c r="D548" i="99"/>
  <c r="D548" i="101" s="1"/>
  <c r="D548" i="97"/>
  <c r="F548" i="97" s="1"/>
  <c r="G548" i="97" s="1"/>
  <c r="F532" i="95"/>
  <c r="G532" i="95" s="1"/>
  <c r="D532" i="99"/>
  <c r="D532" i="101" s="1"/>
  <c r="D532" i="97"/>
  <c r="F532" i="97" s="1"/>
  <c r="G532" i="97" s="1"/>
  <c r="F526" i="95"/>
  <c r="G526" i="95" s="1"/>
  <c r="D526" i="99"/>
  <c r="D526" i="101" s="1"/>
  <c r="F526" i="101" s="1"/>
  <c r="G526" i="101" s="1"/>
  <c r="F462" i="95"/>
  <c r="G462" i="95" s="1"/>
  <c r="D462" i="99"/>
  <c r="D462" i="101" s="1"/>
  <c r="F462" i="101" s="1"/>
  <c r="G462" i="101" s="1"/>
  <c r="D462" i="97"/>
  <c r="F462" i="97" s="1"/>
  <c r="G462" i="97" s="1"/>
  <c r="F451" i="95"/>
  <c r="G451" i="95" s="1"/>
  <c r="D451" i="99"/>
  <c r="D451" i="101" s="1"/>
  <c r="F451" i="101" s="1"/>
  <c r="G451" i="101" s="1"/>
  <c r="F395" i="95"/>
  <c r="G395" i="95" s="1"/>
  <c r="D395" i="99"/>
  <c r="D395" i="101" s="1"/>
  <c r="D395" i="97"/>
  <c r="F395" i="97" s="1"/>
  <c r="G395" i="97" s="1"/>
  <c r="F386" i="95"/>
  <c r="G386" i="95" s="1"/>
  <c r="D386" i="99"/>
  <c r="D386" i="101" s="1"/>
  <c r="D386" i="97"/>
  <c r="F386" i="97" s="1"/>
  <c r="G386" i="97" s="1"/>
  <c r="F380" i="95"/>
  <c r="G380" i="95" s="1"/>
  <c r="D380" i="99"/>
  <c r="D380" i="101" s="1"/>
  <c r="F380" i="101" s="1"/>
  <c r="G380" i="101" s="1"/>
  <c r="F336" i="95"/>
  <c r="G336" i="95" s="1"/>
  <c r="D336" i="99"/>
  <c r="D336" i="101" s="1"/>
  <c r="D336" i="97"/>
  <c r="F336" i="97" s="1"/>
  <c r="G336" i="97" s="1"/>
  <c r="F313" i="95"/>
  <c r="G313" i="95" s="1"/>
  <c r="D313" i="99"/>
  <c r="D313" i="101" s="1"/>
  <c r="D313" i="97"/>
  <c r="F313" i="97" s="1"/>
  <c r="G313" i="97" s="1"/>
  <c r="F266" i="95"/>
  <c r="G266" i="95" s="1"/>
  <c r="D266" i="99"/>
  <c r="D266" i="101" s="1"/>
  <c r="D266" i="97"/>
  <c r="F266" i="97" s="1"/>
  <c r="G266" i="97" s="1"/>
  <c r="F82" i="95"/>
  <c r="G82" i="95" s="1"/>
  <c r="D82" i="99"/>
  <c r="D82" i="101" s="1"/>
  <c r="D82" i="97"/>
  <c r="D1253" i="95"/>
  <c r="F1253" i="95" s="1"/>
  <c r="G1253" i="95" s="1"/>
  <c r="F309" i="99"/>
  <c r="G309" i="99" s="1"/>
  <c r="F177" i="99"/>
  <c r="G177" i="99" s="1"/>
  <c r="F35" i="99"/>
  <c r="G35" i="99" s="1"/>
  <c r="F394" i="99"/>
  <c r="G394" i="99" s="1"/>
  <c r="E413" i="99"/>
  <c r="E705" i="95"/>
  <c r="E706" i="95" s="1"/>
  <c r="E703" i="99"/>
  <c r="E703" i="101" s="1"/>
  <c r="E703" i="97"/>
  <c r="E705" i="97" s="1"/>
  <c r="E967" i="95"/>
  <c r="E975" i="95" s="1"/>
  <c r="E983" i="95" s="1"/>
  <c r="E989" i="95" s="1"/>
  <c r="E994" i="95" s="1"/>
  <c r="E957" i="99"/>
  <c r="E957" i="101" s="1"/>
  <c r="F957" i="101" s="1"/>
  <c r="G957" i="101" s="1"/>
  <c r="E957" i="97"/>
  <c r="E967" i="97" s="1"/>
  <c r="E975" i="97" s="1"/>
  <c r="E983" i="97" s="1"/>
  <c r="E989" i="97" s="1"/>
  <c r="E994" i="97" s="1"/>
  <c r="F981" i="95"/>
  <c r="G981" i="95" s="1"/>
  <c r="D981" i="99"/>
  <c r="D981" i="101" s="1"/>
  <c r="D981" i="97"/>
  <c r="F981" i="97" s="1"/>
  <c r="G981" i="97" s="1"/>
  <c r="F470" i="95"/>
  <c r="G470" i="95" s="1"/>
  <c r="D470" i="99"/>
  <c r="D470" i="101" s="1"/>
  <c r="D470" i="97"/>
  <c r="F470" i="97" s="1"/>
  <c r="G470" i="97" s="1"/>
  <c r="F477" i="95"/>
  <c r="G477" i="95" s="1"/>
  <c r="D477" i="99"/>
  <c r="D477" i="101" s="1"/>
  <c r="D477" i="97"/>
  <c r="F477" i="97" s="1"/>
  <c r="G477" i="97" s="1"/>
  <c r="F482" i="95"/>
  <c r="G482" i="95" s="1"/>
  <c r="D482" i="99"/>
  <c r="D482" i="101" s="1"/>
  <c r="D482" i="97"/>
  <c r="F482" i="97" s="1"/>
  <c r="G482" i="97" s="1"/>
  <c r="E486" i="95"/>
  <c r="E484" i="99"/>
  <c r="E484" i="97"/>
  <c r="E486" i="97" s="1"/>
  <c r="E538" i="99"/>
  <c r="E544" i="99" s="1"/>
  <c r="F1063" i="95"/>
  <c r="G1063" i="95" s="1"/>
  <c r="D1063" i="99"/>
  <c r="D1063" i="101" s="1"/>
  <c r="D1063" i="97"/>
  <c r="F1063" i="97" s="1"/>
  <c r="G1063" i="97" s="1"/>
  <c r="F1104" i="95"/>
  <c r="G1104" i="95" s="1"/>
  <c r="D1104" i="99"/>
  <c r="D1104" i="101" s="1"/>
  <c r="D1104" i="97"/>
  <c r="F1103" i="97" s="1"/>
  <c r="G1103" i="97" s="1"/>
  <c r="E1113" i="95"/>
  <c r="E1121" i="95" s="1"/>
  <c r="E1129" i="95" s="1"/>
  <c r="E1135" i="95" s="1"/>
  <c r="E1140" i="95" s="1"/>
  <c r="E1103" i="99"/>
  <c r="E1103" i="101" s="1"/>
  <c r="F1103" i="101" s="1"/>
  <c r="G1103" i="101" s="1"/>
  <c r="E1103" i="97"/>
  <c r="E1113" i="97" s="1"/>
  <c r="E1121" i="97" s="1"/>
  <c r="E1129" i="97" s="1"/>
  <c r="E1135" i="97" s="1"/>
  <c r="E1140" i="97" s="1"/>
  <c r="F1126" i="95"/>
  <c r="G1126" i="95" s="1"/>
  <c r="D1126" i="99"/>
  <c r="D1126" i="101" s="1"/>
  <c r="D1126" i="97"/>
  <c r="F1126" i="97" s="1"/>
  <c r="G1126" i="97" s="1"/>
  <c r="F1123" i="99"/>
  <c r="G1123" i="99" s="1"/>
  <c r="F1134" i="95"/>
  <c r="G1134" i="95" s="1"/>
  <c r="D1134" i="99"/>
  <c r="D1134" i="101" s="1"/>
  <c r="D1134" i="97"/>
  <c r="F1134" i="97" s="1"/>
  <c r="G1134" i="97" s="1"/>
  <c r="F1180" i="95"/>
  <c r="G1180" i="95" s="1"/>
  <c r="D1180" i="99"/>
  <c r="D1180" i="101" s="1"/>
  <c r="D1180" i="97"/>
  <c r="F1179" i="97" s="1"/>
  <c r="G1179" i="97" s="1"/>
  <c r="F173" i="99"/>
  <c r="G173" i="99" s="1"/>
  <c r="F189" i="95"/>
  <c r="G189" i="95" s="1"/>
  <c r="D189" i="99"/>
  <c r="D189" i="101" s="1"/>
  <c r="D189" i="97"/>
  <c r="F189" i="97" s="1"/>
  <c r="G189" i="97" s="1"/>
  <c r="D184" i="99"/>
  <c r="D184" i="101" s="1"/>
  <c r="D184" i="97"/>
  <c r="F184" i="97" s="1"/>
  <c r="G184" i="97" s="1"/>
  <c r="F184" i="95"/>
  <c r="G184" i="95" s="1"/>
  <c r="D192" i="99"/>
  <c r="D192" i="97"/>
  <c r="F192" i="97" s="1"/>
  <c r="G192" i="97" s="1"/>
  <c r="F192" i="95"/>
  <c r="G192" i="95" s="1"/>
  <c r="F1186" i="99"/>
  <c r="G1186" i="99" s="1"/>
  <c r="E1270" i="97"/>
  <c r="E23" i="97"/>
  <c r="E29" i="97" s="1"/>
  <c r="F1047" i="95"/>
  <c r="G1047" i="95" s="1"/>
  <c r="D1047" i="99"/>
  <c r="D1047" i="101" s="1"/>
  <c r="F1047" i="101" s="1"/>
  <c r="G1047" i="101" s="1"/>
  <c r="D1047" i="97"/>
  <c r="F1047" i="97" s="1"/>
  <c r="G1047" i="97" s="1"/>
  <c r="F1037" i="95"/>
  <c r="G1037" i="95" s="1"/>
  <c r="D1037" i="99"/>
  <c r="D1037" i="101" s="1"/>
  <c r="F1037" i="101" s="1"/>
  <c r="G1037" i="101" s="1"/>
  <c r="F1040" i="93"/>
  <c r="G1040" i="93" s="1"/>
  <c r="D1048" i="93"/>
  <c r="F1032" i="95"/>
  <c r="G1032" i="95" s="1"/>
  <c r="D1032" i="99"/>
  <c r="D1032" i="101" s="1"/>
  <c r="D1032" i="97"/>
  <c r="F1031" i="97" s="1"/>
  <c r="G1031" i="97" s="1"/>
  <c r="F991" i="99"/>
  <c r="G991" i="99" s="1"/>
  <c r="D690" i="93"/>
  <c r="F690" i="93" s="1"/>
  <c r="G690" i="93" s="1"/>
  <c r="F684" i="93"/>
  <c r="G684" i="93" s="1"/>
  <c r="F685" i="95"/>
  <c r="G685" i="95" s="1"/>
  <c r="D685" i="99"/>
  <c r="D685" i="101" s="1"/>
  <c r="D685" i="97"/>
  <c r="D684" i="95"/>
  <c r="F678" i="95"/>
  <c r="G678" i="95" s="1"/>
  <c r="D678" i="99"/>
  <c r="D678" i="101" s="1"/>
  <c r="D678" i="97"/>
  <c r="F678" i="97" s="1"/>
  <c r="G678" i="97" s="1"/>
  <c r="F670" i="95"/>
  <c r="G670" i="95" s="1"/>
  <c r="D670" i="99"/>
  <c r="D670" i="101" s="1"/>
  <c r="F670" i="101" s="1"/>
  <c r="G670" i="101" s="1"/>
  <c r="D683" i="93"/>
  <c r="F675" i="93"/>
  <c r="G675" i="93" s="1"/>
  <c r="F666" i="95"/>
  <c r="G666" i="95" s="1"/>
  <c r="D666" i="99"/>
  <c r="D666" i="101" s="1"/>
  <c r="D666" i="97"/>
  <c r="F665" i="97" s="1"/>
  <c r="G665" i="97" s="1"/>
  <c r="F628" i="95"/>
  <c r="G628" i="95" s="1"/>
  <c r="D628" i="99"/>
  <c r="D628" i="101" s="1"/>
  <c r="D628" i="97"/>
  <c r="F628" i="97" s="1"/>
  <c r="G628" i="97" s="1"/>
  <c r="F609" i="95"/>
  <c r="G609" i="95" s="1"/>
  <c r="D609" i="99"/>
  <c r="D609" i="101" s="1"/>
  <c r="F609" i="101" s="1"/>
  <c r="G609" i="101" s="1"/>
  <c r="D609" i="97"/>
  <c r="F609" i="97" s="1"/>
  <c r="G609" i="97" s="1"/>
  <c r="F598" i="95"/>
  <c r="G598" i="95" s="1"/>
  <c r="D598" i="99"/>
  <c r="D598" i="101" s="1"/>
  <c r="F598" i="101" s="1"/>
  <c r="G598" i="101" s="1"/>
  <c r="F552" i="99"/>
  <c r="G552" i="99" s="1"/>
  <c r="F242" i="95"/>
  <c r="G242" i="95" s="1"/>
  <c r="D242" i="99"/>
  <c r="D242" i="101" s="1"/>
  <c r="F242" i="101" s="1"/>
  <c r="G242" i="101" s="1"/>
  <c r="D242" i="97"/>
  <c r="F242" i="97" s="1"/>
  <c r="G242" i="97" s="1"/>
  <c r="F233" i="95"/>
  <c r="G233" i="95" s="1"/>
  <c r="D233" i="99"/>
  <c r="D233" i="101" s="1"/>
  <c r="F233" i="101" s="1"/>
  <c r="G233" i="101" s="1"/>
  <c r="E1196" i="99"/>
  <c r="E1202" i="99" s="1"/>
  <c r="F236" i="99"/>
  <c r="G236" i="99" s="1"/>
  <c r="F43" i="97"/>
  <c r="G43" i="97" s="1"/>
  <c r="F1192" i="95"/>
  <c r="G1192" i="95" s="1"/>
  <c r="D1192" i="99"/>
  <c r="D1192" i="101" s="1"/>
  <c r="F1192" i="101" s="1"/>
  <c r="G1192" i="101" s="1"/>
  <c r="D1192" i="97"/>
  <c r="F1192" i="97" s="1"/>
  <c r="G1192" i="97" s="1"/>
  <c r="F1183" i="95"/>
  <c r="G1183" i="95" s="1"/>
  <c r="D1183" i="99"/>
  <c r="D1183" i="101" s="1"/>
  <c r="F1183" i="101" s="1"/>
  <c r="G1183" i="101" s="1"/>
  <c r="F1187" i="93"/>
  <c r="G1187" i="93" s="1"/>
  <c r="D1195" i="93"/>
  <c r="F1179" i="95"/>
  <c r="G1179" i="95" s="1"/>
  <c r="D1179" i="99"/>
  <c r="D1179" i="101" s="1"/>
  <c r="D1179" i="97"/>
  <c r="F1178" i="97" s="1"/>
  <c r="G1178" i="97" s="1"/>
  <c r="D1143" i="95"/>
  <c r="D1141" i="99"/>
  <c r="D1141" i="101" s="1"/>
  <c r="D1141" i="97"/>
  <c r="F1141" i="95"/>
  <c r="G1141" i="95" s="1"/>
  <c r="F1118" i="95"/>
  <c r="G1118" i="95" s="1"/>
  <c r="D1118" i="99"/>
  <c r="D1118" i="101" s="1"/>
  <c r="F1118" i="101" s="1"/>
  <c r="G1118" i="101" s="1"/>
  <c r="D1118" i="97"/>
  <c r="F1118" i="97" s="1"/>
  <c r="G1118" i="97" s="1"/>
  <c r="F1108" i="95"/>
  <c r="G1108" i="95" s="1"/>
  <c r="D1108" i="99"/>
  <c r="D1108" i="101" s="1"/>
  <c r="F1108" i="101" s="1"/>
  <c r="G1108" i="101" s="1"/>
  <c r="F964" i="95"/>
  <c r="G964" i="95" s="1"/>
  <c r="D964" i="99"/>
  <c r="D964" i="101" s="1"/>
  <c r="F964" i="101" s="1"/>
  <c r="G964" i="101" s="1"/>
  <c r="E632" i="95"/>
  <c r="E630" i="99"/>
  <c r="E630" i="101" s="1"/>
  <c r="E630" i="97"/>
  <c r="E632" i="97" s="1"/>
  <c r="E267" i="95"/>
  <c r="E265" i="99"/>
  <c r="E265" i="101" s="1"/>
  <c r="E265" i="97"/>
  <c r="E267" i="97" s="1"/>
  <c r="F528" i="104"/>
  <c r="G528" i="104" s="1"/>
  <c r="D13" i="104"/>
  <c r="D14" i="104" s="1"/>
  <c r="D22" i="104" s="1"/>
  <c r="D30" i="104" s="1"/>
  <c r="D36" i="104" s="1"/>
  <c r="D41" i="104" s="1"/>
  <c r="D45" i="104" s="1"/>
  <c r="F13" i="101"/>
  <c r="G13" i="101" s="1"/>
  <c r="E1286" i="101"/>
  <c r="E1263" i="101"/>
  <c r="E1251" i="101"/>
  <c r="F42" i="101"/>
  <c r="G42" i="101" s="1"/>
  <c r="F28" i="101"/>
  <c r="G28" i="101" s="1"/>
  <c r="F26" i="101"/>
  <c r="G26" i="101" s="1"/>
  <c r="F19" i="97"/>
  <c r="G19" i="97" s="1"/>
  <c r="F12" i="101"/>
  <c r="G12" i="101" s="1"/>
  <c r="F5" i="97"/>
  <c r="G5" i="97" s="1"/>
  <c r="E1283" i="101"/>
  <c r="E1279" i="101"/>
  <c r="E1259" i="104"/>
  <c r="E1259" i="101"/>
  <c r="D23" i="101"/>
  <c r="F21" i="99"/>
  <c r="G21" i="99" s="1"/>
  <c r="F11" i="99"/>
  <c r="G11" i="99" s="1"/>
  <c r="F7" i="101"/>
  <c r="G7" i="101" s="1"/>
  <c r="D104" i="93"/>
  <c r="F104" i="93" s="1"/>
  <c r="G104" i="93" s="1"/>
  <c r="F98" i="93"/>
  <c r="G98" i="93" s="1"/>
  <c r="F829" i="93"/>
  <c r="G829" i="93" s="1"/>
  <c r="D837" i="93"/>
  <c r="F902" i="93"/>
  <c r="G902" i="93" s="1"/>
  <c r="F744" i="95"/>
  <c r="G744" i="95" s="1"/>
  <c r="D744" i="99"/>
  <c r="D744" i="101" s="1"/>
  <c r="F744" i="101" s="1"/>
  <c r="G744" i="101" s="1"/>
  <c r="F701" i="99"/>
  <c r="G701" i="99" s="1"/>
  <c r="F534" i="95"/>
  <c r="G534" i="95" s="1"/>
  <c r="D534" i="99"/>
  <c r="D534" i="101" s="1"/>
  <c r="F534" i="101" s="1"/>
  <c r="G534" i="101" s="1"/>
  <c r="D534" i="97"/>
  <c r="F534" i="97" s="1"/>
  <c r="G534" i="97" s="1"/>
  <c r="F527" i="95"/>
  <c r="G527" i="95" s="1"/>
  <c r="D527" i="99"/>
  <c r="D527" i="101" s="1"/>
  <c r="D527" i="97"/>
  <c r="F527" i="97" s="1"/>
  <c r="G527" i="97" s="1"/>
  <c r="F521" i="95"/>
  <c r="G521" i="95" s="1"/>
  <c r="D521" i="99"/>
  <c r="D521" i="101" s="1"/>
  <c r="D521" i="97"/>
  <c r="F520" i="97" s="1"/>
  <c r="G520" i="97" s="1"/>
  <c r="F463" i="95"/>
  <c r="G463" i="95" s="1"/>
  <c r="D463" i="99"/>
  <c r="D463" i="101" s="1"/>
  <c r="F463" i="101" s="1"/>
  <c r="G463" i="101" s="1"/>
  <c r="D463" i="97"/>
  <c r="F463" i="97" s="1"/>
  <c r="G463" i="97" s="1"/>
  <c r="F452" i="95"/>
  <c r="G452" i="95" s="1"/>
  <c r="D452" i="99"/>
  <c r="D452" i="101" s="1"/>
  <c r="F452" i="101" s="1"/>
  <c r="G452" i="101" s="1"/>
  <c r="F448" i="95"/>
  <c r="G448" i="95" s="1"/>
  <c r="D448" i="99"/>
  <c r="D448" i="101" s="1"/>
  <c r="D448" i="97"/>
  <c r="F447" i="97" s="1"/>
  <c r="G447" i="97" s="1"/>
  <c r="F390" i="95"/>
  <c r="G390" i="95" s="1"/>
  <c r="D390" i="99"/>
  <c r="D390" i="101" s="1"/>
  <c r="F390" i="101" s="1"/>
  <c r="G390" i="101" s="1"/>
  <c r="D390" i="97"/>
  <c r="F390" i="97" s="1"/>
  <c r="G390" i="97" s="1"/>
  <c r="F379" i="95"/>
  <c r="G379" i="95" s="1"/>
  <c r="D379" i="99"/>
  <c r="D379" i="101" s="1"/>
  <c r="F379" i="101" s="1"/>
  <c r="G379" i="101" s="1"/>
  <c r="F375" i="95"/>
  <c r="G375" i="95" s="1"/>
  <c r="D375" i="99"/>
  <c r="D375" i="101" s="1"/>
  <c r="D375" i="97"/>
  <c r="F374" i="97" s="1"/>
  <c r="G374" i="97" s="1"/>
  <c r="F317" i="95"/>
  <c r="G317" i="95" s="1"/>
  <c r="D317" i="99"/>
  <c r="D317" i="101" s="1"/>
  <c r="F317" i="101" s="1"/>
  <c r="G317" i="101" s="1"/>
  <c r="D317" i="97"/>
  <c r="F317" i="97" s="1"/>
  <c r="G317" i="97" s="1"/>
  <c r="F307" i="95"/>
  <c r="G307" i="95" s="1"/>
  <c r="D307" i="99"/>
  <c r="D307" i="101" s="1"/>
  <c r="F307" i="101" s="1"/>
  <c r="G307" i="101" s="1"/>
  <c r="D267" i="95"/>
  <c r="D265" i="99"/>
  <c r="D265" i="101" s="1"/>
  <c r="D265" i="97"/>
  <c r="F265" i="95"/>
  <c r="G265" i="95" s="1"/>
  <c r="D1288" i="95"/>
  <c r="F169" i="95"/>
  <c r="G169" i="95" s="1"/>
  <c r="D169" i="99"/>
  <c r="D169" i="101" s="1"/>
  <c r="F169" i="101" s="1"/>
  <c r="G169" i="101" s="1"/>
  <c r="D169" i="97"/>
  <c r="D1266" i="95"/>
  <c r="F1266" i="95" s="1"/>
  <c r="G1266" i="95" s="1"/>
  <c r="F158" i="95"/>
  <c r="G158" i="95" s="1"/>
  <c r="D158" i="99"/>
  <c r="D158" i="101" s="1"/>
  <c r="F158" i="101" s="1"/>
  <c r="G158" i="101" s="1"/>
  <c r="D1272" i="94"/>
  <c r="F1272" i="94" s="1"/>
  <c r="G1272" i="94" s="1"/>
  <c r="D97" i="93"/>
  <c r="F89" i="93"/>
  <c r="G89" i="93" s="1"/>
  <c r="F747" i="99"/>
  <c r="G747" i="99" s="1"/>
  <c r="F407" i="99"/>
  <c r="G407" i="99" s="1"/>
  <c r="F31" i="97"/>
  <c r="G31" i="97" s="1"/>
  <c r="F1039" i="104"/>
  <c r="G1039" i="104" s="1"/>
  <c r="F37" i="101"/>
  <c r="G37" i="101" s="1"/>
  <c r="F33" i="99"/>
  <c r="G33" i="99" s="1"/>
  <c r="F1193" i="95"/>
  <c r="G1193" i="95" s="1"/>
  <c r="D1193" i="99"/>
  <c r="D1193" i="101" s="1"/>
  <c r="F1193" i="101" s="1"/>
  <c r="G1193" i="101" s="1"/>
  <c r="D1193" i="97"/>
  <c r="F1193" i="97" s="1"/>
  <c r="G1193" i="97" s="1"/>
  <c r="F1184" i="95"/>
  <c r="G1184" i="95" s="1"/>
  <c r="D1184" i="99"/>
  <c r="D1184" i="101" s="1"/>
  <c r="F1184" i="101" s="1"/>
  <c r="G1184" i="101" s="1"/>
  <c r="F1142" i="95"/>
  <c r="G1142" i="95" s="1"/>
  <c r="D1142" i="99"/>
  <c r="D1142" i="101" s="1"/>
  <c r="D1142" i="97"/>
  <c r="F1142" i="97" s="1"/>
  <c r="G1142" i="97" s="1"/>
  <c r="D1128" i="93"/>
  <c r="F1128" i="93" s="1"/>
  <c r="G1128" i="93" s="1"/>
  <c r="F1122" i="93"/>
  <c r="G1122" i="93" s="1"/>
  <c r="F1125" i="95"/>
  <c r="G1125" i="95" s="1"/>
  <c r="D1125" i="99"/>
  <c r="D1125" i="101" s="1"/>
  <c r="D1125" i="97"/>
  <c r="F1125" i="97" s="1"/>
  <c r="G1125" i="97" s="1"/>
  <c r="F1116" i="95"/>
  <c r="G1116" i="95" s="1"/>
  <c r="D1116" i="99"/>
  <c r="D1116" i="101" s="1"/>
  <c r="D1116" i="97"/>
  <c r="F1116" i="97" s="1"/>
  <c r="G1116" i="97" s="1"/>
  <c r="F1105" i="95"/>
  <c r="G1105" i="95" s="1"/>
  <c r="D1105" i="99"/>
  <c r="D1105" i="101" s="1"/>
  <c r="D1105" i="97"/>
  <c r="F1104" i="97" s="1"/>
  <c r="G1104" i="97" s="1"/>
  <c r="F963" i="95"/>
  <c r="G963" i="95" s="1"/>
  <c r="D963" i="99"/>
  <c r="D963" i="101" s="1"/>
  <c r="F963" i="101" s="1"/>
  <c r="G963" i="101" s="1"/>
  <c r="E675" i="99"/>
  <c r="E683" i="99" s="1"/>
  <c r="D92" i="104"/>
  <c r="F40" i="97"/>
  <c r="G40" i="97" s="1"/>
  <c r="D30" i="93"/>
  <c r="F22" i="93"/>
  <c r="G22" i="93" s="1"/>
  <c r="D30" i="95"/>
  <c r="F22" i="95"/>
  <c r="G22" i="95" s="1"/>
  <c r="F44" i="56"/>
  <c r="G44" i="56" s="1"/>
  <c r="F279" i="56"/>
  <c r="G279" i="56" s="1"/>
  <c r="F1308" i="56"/>
  <c r="G1308" i="56" s="1"/>
  <c r="F340" i="56"/>
  <c r="G340" i="56" s="1"/>
  <c r="F430" i="56"/>
  <c r="G430" i="56" s="1"/>
  <c r="F486" i="56"/>
  <c r="G486" i="56" s="1"/>
  <c r="F705" i="56"/>
  <c r="G705" i="56" s="1"/>
  <c r="D1196" i="95"/>
  <c r="E1288" i="94"/>
  <c r="E1290" i="94" s="1"/>
  <c r="E1250" i="95"/>
  <c r="D611" i="95"/>
  <c r="D1260" i="93"/>
  <c r="F117" i="95"/>
  <c r="G117" i="95" s="1"/>
  <c r="D830" i="95"/>
  <c r="F193" i="93"/>
  <c r="G193" i="93" s="1"/>
  <c r="E30" i="93"/>
  <c r="E36" i="93" s="1"/>
  <c r="E41" i="93" s="1"/>
  <c r="E45" i="93" s="1"/>
  <c r="F738" i="95"/>
  <c r="G738" i="95" s="1"/>
  <c r="F1030" i="95"/>
  <c r="G1030" i="95" s="1"/>
  <c r="E1288" i="95"/>
  <c r="E1290" i="95" s="1"/>
  <c r="E1250" i="94"/>
  <c r="D1281" i="95"/>
  <c r="F1281" i="95" s="1"/>
  <c r="G1281" i="95" s="1"/>
  <c r="D456" i="95"/>
  <c r="F484" i="95"/>
  <c r="G484" i="95" s="1"/>
  <c r="D559" i="95"/>
  <c r="E1144" i="93"/>
  <c r="D1122" i="95"/>
  <c r="F1177" i="95"/>
  <c r="G1177" i="95" s="1"/>
  <c r="F163" i="93"/>
  <c r="G163" i="93" s="1"/>
  <c r="E246" i="97"/>
  <c r="E252" i="97" s="1"/>
  <c r="E253" i="97" s="1"/>
  <c r="E259" i="97" s="1"/>
  <c r="E264" i="97" s="1"/>
  <c r="F310" i="93"/>
  <c r="G310" i="93" s="1"/>
  <c r="D237" i="95"/>
  <c r="D1277" i="94"/>
  <c r="F1277" i="94" s="1"/>
  <c r="G1277" i="94" s="1"/>
  <c r="F42" i="99"/>
  <c r="G42" i="99" s="1"/>
  <c r="D1279" i="94"/>
  <c r="F1279" i="94" s="1"/>
  <c r="G1279" i="94" s="1"/>
  <c r="D1256" i="95"/>
  <c r="F1256" i="95" s="1"/>
  <c r="G1256" i="95" s="1"/>
  <c r="D1286" i="94"/>
  <c r="F1286" i="94" s="1"/>
  <c r="G1286" i="94" s="1"/>
  <c r="F14" i="94"/>
  <c r="G14" i="94" s="1"/>
  <c r="F340" i="93"/>
  <c r="G340" i="93" s="1"/>
  <c r="E1277" i="99"/>
  <c r="E1273" i="99"/>
  <c r="E246" i="99"/>
  <c r="E252" i="99" s="1"/>
  <c r="D44" i="97"/>
  <c r="D1279" i="95"/>
  <c r="F1279" i="95" s="1"/>
  <c r="G1279" i="95" s="1"/>
  <c r="F29" i="94"/>
  <c r="G29" i="94" s="1"/>
  <c r="D1256" i="94"/>
  <c r="F1256" i="94" s="1"/>
  <c r="G1256" i="94" s="1"/>
  <c r="D1252" i="94"/>
  <c r="F1252" i="94" s="1"/>
  <c r="G1252" i="94" s="1"/>
  <c r="E684" i="99"/>
  <c r="E690" i="99" s="1"/>
  <c r="E1274" i="99"/>
  <c r="F24" i="97"/>
  <c r="G24" i="97" s="1"/>
  <c r="F29" i="95"/>
  <c r="G29" i="95" s="1"/>
  <c r="D1269" i="93"/>
  <c r="F1270" i="93"/>
  <c r="G1270" i="93" s="1"/>
  <c r="D537" i="93"/>
  <c r="F529" i="93"/>
  <c r="G529" i="93" s="1"/>
  <c r="D756" i="93"/>
  <c r="F748" i="93"/>
  <c r="G748" i="93" s="1"/>
  <c r="D1202" i="93"/>
  <c r="F1202" i="93" s="1"/>
  <c r="G1202" i="93" s="1"/>
  <c r="F1196" i="93"/>
  <c r="G1196" i="93" s="1"/>
  <c r="F412" i="99"/>
  <c r="G412" i="99" s="1"/>
  <c r="F616" i="95"/>
  <c r="G616" i="95" s="1"/>
  <c r="D616" i="99"/>
  <c r="D616" i="101" s="1"/>
  <c r="D616" i="97"/>
  <c r="F616" i="97" s="1"/>
  <c r="G616" i="97" s="1"/>
  <c r="F621" i="95"/>
  <c r="G621" i="95" s="1"/>
  <c r="D621" i="99"/>
  <c r="D621" i="101" s="1"/>
  <c r="D621" i="97"/>
  <c r="F621" i="97" s="1"/>
  <c r="G621" i="97" s="1"/>
  <c r="F965" i="99"/>
  <c r="G965" i="99" s="1"/>
  <c r="F978" i="95"/>
  <c r="G978" i="95" s="1"/>
  <c r="D978" i="99"/>
  <c r="D978" i="97"/>
  <c r="F978" i="97" s="1"/>
  <c r="G978" i="97" s="1"/>
  <c r="F993" i="95"/>
  <c r="G993" i="95" s="1"/>
  <c r="D993" i="99"/>
  <c r="D993" i="101" s="1"/>
  <c r="D993" i="97"/>
  <c r="F993" i="97" s="1"/>
  <c r="G993" i="97" s="1"/>
  <c r="D1285" i="94"/>
  <c r="F1285" i="94" s="1"/>
  <c r="G1285" i="94" s="1"/>
  <c r="D1283" i="94"/>
  <c r="F1283" i="94" s="1"/>
  <c r="G1283" i="94" s="1"/>
  <c r="F118" i="95"/>
  <c r="G118" i="95" s="1"/>
  <c r="D118" i="99"/>
  <c r="D118" i="97"/>
  <c r="F118" i="97" s="1"/>
  <c r="G118" i="97" s="1"/>
  <c r="F248" i="99"/>
  <c r="G248" i="99" s="1"/>
  <c r="F540" i="95"/>
  <c r="G540" i="95" s="1"/>
  <c r="D540" i="99"/>
  <c r="D540" i="101" s="1"/>
  <c r="D540" i="97"/>
  <c r="F540" i="97" s="1"/>
  <c r="G540" i="97" s="1"/>
  <c r="F834" i="95"/>
  <c r="G834" i="95" s="1"/>
  <c r="D834" i="99"/>
  <c r="D834" i="101" s="1"/>
  <c r="D834" i="97"/>
  <c r="F834" i="97" s="1"/>
  <c r="G834" i="97" s="1"/>
  <c r="F814" i="95"/>
  <c r="G814" i="95" s="1"/>
  <c r="D814" i="99"/>
  <c r="D814" i="101" s="1"/>
  <c r="D814" i="97"/>
  <c r="F813" i="97" s="1"/>
  <c r="G813" i="97" s="1"/>
  <c r="F919" i="95"/>
  <c r="G919" i="95" s="1"/>
  <c r="D919" i="99"/>
  <c r="D919" i="101" s="1"/>
  <c r="D919" i="97"/>
  <c r="F919" i="97" s="1"/>
  <c r="G919" i="97" s="1"/>
  <c r="F1050" i="97"/>
  <c r="G1050" i="97" s="1"/>
  <c r="F1127" i="95"/>
  <c r="G1127" i="95" s="1"/>
  <c r="D1127" i="99"/>
  <c r="D1127" i="101" s="1"/>
  <c r="D1127" i="97"/>
  <c r="F1127" i="97" s="1"/>
  <c r="G1127" i="97" s="1"/>
  <c r="F1138" i="95"/>
  <c r="G1138" i="95" s="1"/>
  <c r="D1138" i="99"/>
  <c r="D1138" i="101" s="1"/>
  <c r="D1138" i="97"/>
  <c r="F1138" i="97" s="1"/>
  <c r="G1138" i="97" s="1"/>
  <c r="F1132" i="95"/>
  <c r="G1132" i="95" s="1"/>
  <c r="D1132" i="99"/>
  <c r="D1132" i="101" s="1"/>
  <c r="D1132" i="97"/>
  <c r="F1132" i="97" s="1"/>
  <c r="G1132" i="97" s="1"/>
  <c r="F1197" i="97"/>
  <c r="G1197" i="97" s="1"/>
  <c r="F1213" i="95"/>
  <c r="G1213" i="95" s="1"/>
  <c r="D1213" i="99"/>
  <c r="D1213" i="101" s="1"/>
  <c r="D1213" i="97"/>
  <c r="F1213" i="97" s="1"/>
  <c r="G1213" i="97" s="1"/>
  <c r="F1211" i="95"/>
  <c r="G1211" i="95" s="1"/>
  <c r="D1211" i="99"/>
  <c r="D1211" i="101" s="1"/>
  <c r="D1211" i="97"/>
  <c r="F1211" i="97" s="1"/>
  <c r="G1211" i="97" s="1"/>
  <c r="F1204" i="95"/>
  <c r="G1204" i="95" s="1"/>
  <c r="D1204" i="99"/>
  <c r="D1204" i="101" s="1"/>
  <c r="D1204" i="97"/>
  <c r="F1204" i="97" s="1"/>
  <c r="G1204" i="97" s="1"/>
  <c r="D154" i="99"/>
  <c r="D154" i="101" s="1"/>
  <c r="D154" i="97"/>
  <c r="F153" i="97" s="1"/>
  <c r="G153" i="97" s="1"/>
  <c r="F154" i="95"/>
  <c r="G154" i="95" s="1"/>
  <c r="E163" i="95"/>
  <c r="E171" i="95" s="1"/>
  <c r="E179" i="95" s="1"/>
  <c r="E185" i="95" s="1"/>
  <c r="E190" i="95" s="1"/>
  <c r="E153" i="99"/>
  <c r="E153" i="101" s="1"/>
  <c r="E153" i="97"/>
  <c r="E163" i="97" s="1"/>
  <c r="E171" i="97" s="1"/>
  <c r="E179" i="97" s="1"/>
  <c r="E185" i="97" s="1"/>
  <c r="E190" i="97" s="1"/>
  <c r="D1273" i="94"/>
  <c r="F1273" i="94" s="1"/>
  <c r="G1273" i="94" s="1"/>
  <c r="D174" i="99"/>
  <c r="D174" i="101" s="1"/>
  <c r="D174" i="97"/>
  <c r="F174" i="97" s="1"/>
  <c r="G174" i="97" s="1"/>
  <c r="F174" i="95"/>
  <c r="G174" i="95" s="1"/>
  <c r="D186" i="99"/>
  <c r="D186" i="101" s="1"/>
  <c r="D186" i="97"/>
  <c r="F186" i="97" s="1"/>
  <c r="G186" i="97" s="1"/>
  <c r="F186" i="95"/>
  <c r="G186" i="95" s="1"/>
  <c r="E193" i="95"/>
  <c r="F193" i="95" s="1"/>
  <c r="G193" i="95" s="1"/>
  <c r="E191" i="99"/>
  <c r="E191" i="97"/>
  <c r="E193" i="97" s="1"/>
  <c r="F906" i="95"/>
  <c r="G906" i="95" s="1"/>
  <c r="D906" i="99"/>
  <c r="D906" i="101" s="1"/>
  <c r="D906" i="97"/>
  <c r="F906" i="97" s="1"/>
  <c r="G906" i="97" s="1"/>
  <c r="F1111" i="95"/>
  <c r="G1111" i="95" s="1"/>
  <c r="D1111" i="99"/>
  <c r="D1111" i="101" s="1"/>
  <c r="D1111" i="97"/>
  <c r="F1111" i="97" s="1"/>
  <c r="G1111" i="97" s="1"/>
  <c r="F1216" i="95"/>
  <c r="G1216" i="95" s="1"/>
  <c r="D1216" i="99"/>
  <c r="D1216" i="97"/>
  <c r="F1216" i="97" s="1"/>
  <c r="G1216" i="97" s="1"/>
  <c r="F1112" i="99"/>
  <c r="G1112" i="99" s="1"/>
  <c r="E830" i="99"/>
  <c r="E836" i="99" s="1"/>
  <c r="E319" i="99"/>
  <c r="E325" i="99" s="1"/>
  <c r="F1043" i="95"/>
  <c r="G1043" i="95" s="1"/>
  <c r="D1043" i="99"/>
  <c r="D1043" i="101" s="1"/>
  <c r="D1043" i="97"/>
  <c r="F1043" i="97" s="1"/>
  <c r="G1043" i="97" s="1"/>
  <c r="F1033" i="95"/>
  <c r="G1033" i="95" s="1"/>
  <c r="D1033" i="99"/>
  <c r="D1033" i="101" s="1"/>
  <c r="D1033" i="97"/>
  <c r="F1032" i="97" s="1"/>
  <c r="G1032" i="97" s="1"/>
  <c r="F899" i="95"/>
  <c r="G899" i="95" s="1"/>
  <c r="D899" i="99"/>
  <c r="D899" i="101" s="1"/>
  <c r="F899" i="101" s="1"/>
  <c r="G899" i="101" s="1"/>
  <c r="D899" i="97"/>
  <c r="F899" i="97" s="1"/>
  <c r="G899" i="97" s="1"/>
  <c r="F890" i="95"/>
  <c r="G890" i="95" s="1"/>
  <c r="D890" i="99"/>
  <c r="D890" i="101" s="1"/>
  <c r="F890" i="101" s="1"/>
  <c r="G890" i="101" s="1"/>
  <c r="F827" i="95"/>
  <c r="G827" i="95" s="1"/>
  <c r="D827" i="99"/>
  <c r="D827" i="101" s="1"/>
  <c r="F827" i="101" s="1"/>
  <c r="G827" i="101" s="1"/>
  <c r="D827" i="97"/>
  <c r="F827" i="97" s="1"/>
  <c r="G827" i="97" s="1"/>
  <c r="F818" i="95"/>
  <c r="G818" i="95" s="1"/>
  <c r="D818" i="99"/>
  <c r="D818" i="101" s="1"/>
  <c r="F818" i="101" s="1"/>
  <c r="G818" i="101" s="1"/>
  <c r="F755" i="95"/>
  <c r="G755" i="95" s="1"/>
  <c r="D755" i="99"/>
  <c r="D755" i="101" s="1"/>
  <c r="F755" i="101" s="1"/>
  <c r="G755" i="101" s="1"/>
  <c r="D755" i="97"/>
  <c r="F755" i="97" s="1"/>
  <c r="G755" i="97" s="1"/>
  <c r="F745" i="95"/>
  <c r="G745" i="95" s="1"/>
  <c r="D745" i="99"/>
  <c r="D745" i="101" s="1"/>
  <c r="F745" i="101" s="1"/>
  <c r="G745" i="101" s="1"/>
  <c r="F704" i="99"/>
  <c r="G704" i="99" s="1"/>
  <c r="D632" i="95"/>
  <c r="D630" i="99"/>
  <c r="D630" i="101" s="1"/>
  <c r="D630" i="97"/>
  <c r="F630" i="95"/>
  <c r="G630" i="95" s="1"/>
  <c r="F614" i="95"/>
  <c r="G614" i="95" s="1"/>
  <c r="D614" i="99"/>
  <c r="D614" i="101" s="1"/>
  <c r="D614" i="97"/>
  <c r="F614" i="97" s="1"/>
  <c r="G614" i="97" s="1"/>
  <c r="F605" i="95"/>
  <c r="G605" i="95" s="1"/>
  <c r="D605" i="99"/>
  <c r="D605" i="101" s="1"/>
  <c r="D605" i="97"/>
  <c r="F605" i="97" s="1"/>
  <c r="G605" i="97" s="1"/>
  <c r="F599" i="95"/>
  <c r="G599" i="95" s="1"/>
  <c r="D599" i="99"/>
  <c r="D599" i="101" s="1"/>
  <c r="F599" i="101" s="1"/>
  <c r="G599" i="101" s="1"/>
  <c r="F553" i="99"/>
  <c r="G553" i="99" s="1"/>
  <c r="D252" i="93"/>
  <c r="F252" i="93" s="1"/>
  <c r="G252" i="93" s="1"/>
  <c r="F246" i="93"/>
  <c r="G246" i="93" s="1"/>
  <c r="F247" i="95"/>
  <c r="G247" i="95" s="1"/>
  <c r="D247" i="99"/>
  <c r="D247" i="101" s="1"/>
  <c r="D247" i="97"/>
  <c r="D246" i="95"/>
  <c r="D1270" i="95"/>
  <c r="F240" i="95"/>
  <c r="G240" i="95" s="1"/>
  <c r="D240" i="99"/>
  <c r="D240" i="101" s="1"/>
  <c r="D240" i="97"/>
  <c r="F240" i="97" s="1"/>
  <c r="G240" i="97" s="1"/>
  <c r="F232" i="95"/>
  <c r="G232" i="95" s="1"/>
  <c r="D232" i="99"/>
  <c r="D232" i="101" s="1"/>
  <c r="F232" i="101" s="1"/>
  <c r="G232" i="101" s="1"/>
  <c r="F170" i="95"/>
  <c r="G170" i="95" s="1"/>
  <c r="D170" i="99"/>
  <c r="D170" i="101" s="1"/>
  <c r="F170" i="101" s="1"/>
  <c r="G170" i="101" s="1"/>
  <c r="D170" i="97"/>
  <c r="F170" i="97" s="1"/>
  <c r="G170" i="97" s="1"/>
  <c r="F159" i="95"/>
  <c r="G159" i="95" s="1"/>
  <c r="D159" i="99"/>
  <c r="D159" i="101" s="1"/>
  <c r="F159" i="101" s="1"/>
  <c r="G159" i="101" s="1"/>
  <c r="F102" i="99"/>
  <c r="G102" i="99" s="1"/>
  <c r="E1049" i="99"/>
  <c r="E1055" i="99" s="1"/>
  <c r="F820" i="99"/>
  <c r="G820" i="99" s="1"/>
  <c r="F455" i="99"/>
  <c r="G455" i="99" s="1"/>
  <c r="F88" i="99"/>
  <c r="G88" i="99" s="1"/>
  <c r="F404" i="99"/>
  <c r="G404" i="99" s="1"/>
  <c r="D413" i="99"/>
  <c r="F411" i="99"/>
  <c r="G411" i="99" s="1"/>
  <c r="F593" i="95"/>
  <c r="G593" i="95" s="1"/>
  <c r="D593" i="99"/>
  <c r="D593" i="101" s="1"/>
  <c r="D593" i="97"/>
  <c r="F592" i="97" s="1"/>
  <c r="G592" i="97" s="1"/>
  <c r="E602" i="95"/>
  <c r="E610" i="95" s="1"/>
  <c r="E618" i="95" s="1"/>
  <c r="E624" i="95" s="1"/>
  <c r="E629" i="95" s="1"/>
  <c r="E592" i="99"/>
  <c r="E592" i="101" s="1"/>
  <c r="F592" i="101" s="1"/>
  <c r="G592" i="101" s="1"/>
  <c r="E592" i="97"/>
  <c r="E602" i="97" s="1"/>
  <c r="E610" i="97" s="1"/>
  <c r="E618" i="97" s="1"/>
  <c r="E624" i="97" s="1"/>
  <c r="E629" i="97" s="1"/>
  <c r="F612" i="97"/>
  <c r="G612" i="97" s="1"/>
  <c r="F623" i="95"/>
  <c r="G623" i="95" s="1"/>
  <c r="D623" i="99"/>
  <c r="D623" i="101" s="1"/>
  <c r="D623" i="97"/>
  <c r="F623" i="97" s="1"/>
  <c r="G623" i="97" s="1"/>
  <c r="F627" i="95"/>
  <c r="G627" i="95" s="1"/>
  <c r="D627" i="99"/>
  <c r="D627" i="101" s="1"/>
  <c r="D627" i="97"/>
  <c r="F627" i="97" s="1"/>
  <c r="G627" i="97" s="1"/>
  <c r="F694" i="95"/>
  <c r="G694" i="95" s="1"/>
  <c r="D694" i="99"/>
  <c r="D694" i="101" s="1"/>
  <c r="D694" i="97"/>
  <c r="F694" i="97" s="1"/>
  <c r="G694" i="97" s="1"/>
  <c r="F699" i="99"/>
  <c r="G699" i="99" s="1"/>
  <c r="F977" i="99"/>
  <c r="G977" i="99" s="1"/>
  <c r="F996" i="95"/>
  <c r="G996" i="95" s="1"/>
  <c r="D996" i="99"/>
  <c r="D996" i="101" s="1"/>
  <c r="D996" i="97"/>
  <c r="F996" i="97" s="1"/>
  <c r="G996" i="97" s="1"/>
  <c r="D1258" i="94"/>
  <c r="F1258" i="94" s="1"/>
  <c r="G1258" i="94" s="1"/>
  <c r="F100" i="95"/>
  <c r="G100" i="95" s="1"/>
  <c r="D100" i="99"/>
  <c r="D100" i="101" s="1"/>
  <c r="D100" i="104" s="1"/>
  <c r="D100" i="97"/>
  <c r="D1271" i="95"/>
  <c r="F1271" i="95" s="1"/>
  <c r="G1271" i="95" s="1"/>
  <c r="F106" i="95"/>
  <c r="G106" i="95" s="1"/>
  <c r="D106" i="99"/>
  <c r="D106" i="101" s="1"/>
  <c r="D106" i="104" s="1"/>
  <c r="D106" i="97"/>
  <c r="F106" i="97" s="1"/>
  <c r="G106" i="97" s="1"/>
  <c r="F113" i="95"/>
  <c r="G113" i="95" s="1"/>
  <c r="D113" i="99"/>
  <c r="D113" i="101" s="1"/>
  <c r="D113" i="104" s="1"/>
  <c r="D113" i="97"/>
  <c r="D1284" i="95"/>
  <c r="F1284" i="95" s="1"/>
  <c r="G1284" i="95" s="1"/>
  <c r="F250" i="95"/>
  <c r="G250" i="95" s="1"/>
  <c r="D250" i="99"/>
  <c r="D250" i="101" s="1"/>
  <c r="D250" i="97"/>
  <c r="F250" i="97" s="1"/>
  <c r="G250" i="97" s="1"/>
  <c r="F262" i="95"/>
  <c r="G262" i="95" s="1"/>
  <c r="D262" i="99"/>
  <c r="D262" i="101" s="1"/>
  <c r="D262" i="97"/>
  <c r="F262" i="97" s="1"/>
  <c r="G262" i="97" s="1"/>
  <c r="F303" i="95"/>
  <c r="G303" i="95" s="1"/>
  <c r="D303" i="99"/>
  <c r="D303" i="101" s="1"/>
  <c r="D303" i="97"/>
  <c r="F302" i="97" s="1"/>
  <c r="G302" i="97" s="1"/>
  <c r="F308" i="95"/>
  <c r="G308" i="95" s="1"/>
  <c r="D308" i="99"/>
  <c r="D308" i="101" s="1"/>
  <c r="D308" i="97"/>
  <c r="F308" i="97" s="1"/>
  <c r="G308" i="97" s="1"/>
  <c r="F321" i="95"/>
  <c r="G321" i="95" s="1"/>
  <c r="D321" i="99"/>
  <c r="D321" i="101" s="1"/>
  <c r="D321" i="97"/>
  <c r="F321" i="97" s="1"/>
  <c r="G321" i="97" s="1"/>
  <c r="F335" i="95"/>
  <c r="G335" i="95" s="1"/>
  <c r="D335" i="99"/>
  <c r="D335" i="101" s="1"/>
  <c r="D335" i="97"/>
  <c r="F335" i="97" s="1"/>
  <c r="G335" i="97" s="1"/>
  <c r="F541" i="95"/>
  <c r="G541" i="95" s="1"/>
  <c r="D541" i="99"/>
  <c r="D541" i="97"/>
  <c r="F541" i="97" s="1"/>
  <c r="G541" i="97" s="1"/>
  <c r="F539" i="99"/>
  <c r="G539" i="99" s="1"/>
  <c r="F773" i="95"/>
  <c r="G773" i="95" s="1"/>
  <c r="D773" i="99"/>
  <c r="D773" i="101" s="1"/>
  <c r="D773" i="97"/>
  <c r="F773" i="97" s="1"/>
  <c r="G773" i="97" s="1"/>
  <c r="F767" i="95"/>
  <c r="G767" i="95" s="1"/>
  <c r="D767" i="99"/>
  <c r="D767" i="101" s="1"/>
  <c r="D767" i="97"/>
  <c r="F767" i="97" s="1"/>
  <c r="G767" i="97" s="1"/>
  <c r="F759" i="95"/>
  <c r="G759" i="95" s="1"/>
  <c r="D759" i="99"/>
  <c r="D759" i="101" s="1"/>
  <c r="D759" i="97"/>
  <c r="F759" i="97" s="1"/>
  <c r="G759" i="97" s="1"/>
  <c r="F739" i="95"/>
  <c r="G739" i="95" s="1"/>
  <c r="D739" i="99"/>
  <c r="D739" i="101" s="1"/>
  <c r="D739" i="97"/>
  <c r="F738" i="97" s="1"/>
  <c r="G738" i="97" s="1"/>
  <c r="E778" i="95"/>
  <c r="E776" i="99"/>
  <c r="E776" i="101" s="1"/>
  <c r="E776" i="97"/>
  <c r="E778" i="97" s="1"/>
  <c r="F835" i="95"/>
  <c r="G835" i="95" s="1"/>
  <c r="D835" i="99"/>
  <c r="D835" i="101" s="1"/>
  <c r="D835" i="97"/>
  <c r="F835" i="97" s="1"/>
  <c r="G835" i="97" s="1"/>
  <c r="F831" i="97"/>
  <c r="G831" i="97" s="1"/>
  <c r="F812" i="95"/>
  <c r="G812" i="95" s="1"/>
  <c r="D812" i="99"/>
  <c r="D812" i="101" s="1"/>
  <c r="D812" i="97"/>
  <c r="F811" i="97" s="1"/>
  <c r="G811" i="97" s="1"/>
  <c r="F844" i="95"/>
  <c r="G844" i="95" s="1"/>
  <c r="D844" i="99"/>
  <c r="D844" i="101" s="1"/>
  <c r="D844" i="97"/>
  <c r="F844" i="97" s="1"/>
  <c r="G844" i="97" s="1"/>
  <c r="F850" i="95"/>
  <c r="G850" i="95" s="1"/>
  <c r="D850" i="99"/>
  <c r="D850" i="101" s="1"/>
  <c r="D851" i="101" s="1"/>
  <c r="D850" i="97"/>
  <c r="F850" i="97" s="1"/>
  <c r="G850" i="97" s="1"/>
  <c r="E851" i="95"/>
  <c r="E849" i="99"/>
  <c r="E849" i="101" s="1"/>
  <c r="E849" i="97"/>
  <c r="E851" i="97" s="1"/>
  <c r="F885" i="95"/>
  <c r="G885" i="95" s="1"/>
  <c r="D885" i="99"/>
  <c r="D885" i="101" s="1"/>
  <c r="D885" i="97"/>
  <c r="F884" i="97" s="1"/>
  <c r="G884" i="97" s="1"/>
  <c r="E894" i="95"/>
  <c r="E902" i="95" s="1"/>
  <c r="E910" i="95" s="1"/>
  <c r="E916" i="95" s="1"/>
  <c r="E921" i="95" s="1"/>
  <c r="E884" i="99"/>
  <c r="E884" i="101" s="1"/>
  <c r="E884" i="97"/>
  <c r="E894" i="97" s="1"/>
  <c r="E902" i="97" s="1"/>
  <c r="E910" i="97" s="1"/>
  <c r="E916" i="97" s="1"/>
  <c r="E921" i="97" s="1"/>
  <c r="F907" i="95"/>
  <c r="G907" i="95" s="1"/>
  <c r="D907" i="99"/>
  <c r="D907" i="101" s="1"/>
  <c r="D907" i="97"/>
  <c r="F907" i="97" s="1"/>
  <c r="G907" i="97" s="1"/>
  <c r="F904" i="99"/>
  <c r="G904" i="99" s="1"/>
  <c r="F923" i="95"/>
  <c r="G923" i="95" s="1"/>
  <c r="D923" i="99"/>
  <c r="D923" i="101" s="1"/>
  <c r="D924" i="101" s="1"/>
  <c r="D923" i="97"/>
  <c r="F923" i="97" s="1"/>
  <c r="G923" i="97" s="1"/>
  <c r="F918" i="95"/>
  <c r="G918" i="95" s="1"/>
  <c r="D918" i="99"/>
  <c r="D918" i="101" s="1"/>
  <c r="D918" i="97"/>
  <c r="F918" i="97" s="1"/>
  <c r="G918" i="97" s="1"/>
  <c r="E924" i="95"/>
  <c r="E922" i="99"/>
  <c r="E922" i="101" s="1"/>
  <c r="F922" i="101" s="1"/>
  <c r="G922" i="101" s="1"/>
  <c r="E922" i="97"/>
  <c r="E924" i="97" s="1"/>
  <c r="F1051" i="95"/>
  <c r="G1051" i="95" s="1"/>
  <c r="D1051" i="99"/>
  <c r="D1051" i="101" s="1"/>
  <c r="D1051" i="97"/>
  <c r="F1051" i="97" s="1"/>
  <c r="G1051" i="97" s="1"/>
  <c r="F1057" i="95"/>
  <c r="G1057" i="95" s="1"/>
  <c r="D1057" i="99"/>
  <c r="D1057" i="101" s="1"/>
  <c r="D1057" i="97"/>
  <c r="F1057" i="97" s="1"/>
  <c r="G1057" i="97" s="1"/>
  <c r="F1212" i="95"/>
  <c r="G1212" i="95" s="1"/>
  <c r="D1212" i="99"/>
  <c r="D1212" i="101" s="1"/>
  <c r="D1212" i="97"/>
  <c r="F1212" i="97" s="1"/>
  <c r="G1212" i="97" s="1"/>
  <c r="F1206" i="95"/>
  <c r="G1206" i="95" s="1"/>
  <c r="D1206" i="99"/>
  <c r="D1206" i="101" s="1"/>
  <c r="D1206" i="97"/>
  <c r="F1206" i="97" s="1"/>
  <c r="G1206" i="97" s="1"/>
  <c r="F155" i="95"/>
  <c r="G155" i="95" s="1"/>
  <c r="D155" i="99"/>
  <c r="D155" i="101" s="1"/>
  <c r="D155" i="97"/>
  <c r="F154" i="97" s="1"/>
  <c r="G154" i="97" s="1"/>
  <c r="F760" i="95"/>
  <c r="G760" i="95" s="1"/>
  <c r="D760" i="99"/>
  <c r="D760" i="101" s="1"/>
  <c r="D760" i="97"/>
  <c r="F760" i="97" s="1"/>
  <c r="G760" i="97" s="1"/>
  <c r="E98" i="99"/>
  <c r="E104" i="99" s="1"/>
  <c r="F900" i="95"/>
  <c r="G900" i="95" s="1"/>
  <c r="D900" i="99"/>
  <c r="D900" i="101" s="1"/>
  <c r="F900" i="101" s="1"/>
  <c r="G900" i="101" s="1"/>
  <c r="D900" i="97"/>
  <c r="F900" i="97" s="1"/>
  <c r="G900" i="97" s="1"/>
  <c r="F891" i="95"/>
  <c r="G891" i="95" s="1"/>
  <c r="D891" i="99"/>
  <c r="D891" i="101" s="1"/>
  <c r="F891" i="101" s="1"/>
  <c r="G891" i="101" s="1"/>
  <c r="F828" i="95"/>
  <c r="G828" i="95" s="1"/>
  <c r="D828" i="99"/>
  <c r="D828" i="101" s="1"/>
  <c r="F828" i="101" s="1"/>
  <c r="G828" i="101" s="1"/>
  <c r="D828" i="97"/>
  <c r="F828" i="97" s="1"/>
  <c r="G828" i="97" s="1"/>
  <c r="F819" i="95"/>
  <c r="G819" i="95" s="1"/>
  <c r="D819" i="99"/>
  <c r="D819" i="101" s="1"/>
  <c r="D819" i="97"/>
  <c r="F819" i="97" s="1"/>
  <c r="G819" i="97" s="1"/>
  <c r="F813" i="95"/>
  <c r="G813" i="95" s="1"/>
  <c r="D813" i="99"/>
  <c r="D813" i="101" s="1"/>
  <c r="D813" i="97"/>
  <c r="F812" i="97" s="1"/>
  <c r="G812" i="97" s="1"/>
  <c r="F751" i="95"/>
  <c r="G751" i="95" s="1"/>
  <c r="D751" i="99"/>
  <c r="D751" i="101" s="1"/>
  <c r="D751" i="97"/>
  <c r="F751" i="97" s="1"/>
  <c r="G751" i="97" s="1"/>
  <c r="D471" i="93"/>
  <c r="F471" i="93" s="1"/>
  <c r="G471" i="93" s="1"/>
  <c r="F465" i="93"/>
  <c r="G465" i="93" s="1"/>
  <c r="D398" i="95"/>
  <c r="F398" i="95" s="1"/>
  <c r="G398" i="95" s="1"/>
  <c r="F392" i="95"/>
  <c r="G392" i="95" s="1"/>
  <c r="F393" i="99"/>
  <c r="G393" i="99" s="1"/>
  <c r="F409" i="99"/>
  <c r="G409" i="99" s="1"/>
  <c r="F595" i="95"/>
  <c r="G595" i="95" s="1"/>
  <c r="D595" i="99"/>
  <c r="D595" i="101" s="1"/>
  <c r="D595" i="97"/>
  <c r="F594" i="97" s="1"/>
  <c r="G594" i="97" s="1"/>
  <c r="F696" i="95"/>
  <c r="G696" i="95" s="1"/>
  <c r="D696" i="99"/>
  <c r="D696" i="101" s="1"/>
  <c r="D696" i="97"/>
  <c r="F696" i="97" s="1"/>
  <c r="G696" i="97" s="1"/>
  <c r="F688" i="95"/>
  <c r="G688" i="95" s="1"/>
  <c r="D688" i="99"/>
  <c r="D688" i="101" s="1"/>
  <c r="D688" i="97"/>
  <c r="F688" i="97" s="1"/>
  <c r="G688" i="97" s="1"/>
  <c r="F698" i="99"/>
  <c r="G698" i="99" s="1"/>
  <c r="F80" i="95"/>
  <c r="G80" i="95" s="1"/>
  <c r="D80" i="99"/>
  <c r="D80" i="101" s="1"/>
  <c r="D80" i="97"/>
  <c r="D1251" i="95"/>
  <c r="D1274" i="94"/>
  <c r="F1274" i="94" s="1"/>
  <c r="G1274" i="94" s="1"/>
  <c r="F99" i="97"/>
  <c r="G99" i="97" s="1"/>
  <c r="F258" i="95"/>
  <c r="G258" i="95" s="1"/>
  <c r="D258" i="99"/>
  <c r="D258" i="101" s="1"/>
  <c r="D258" i="97"/>
  <c r="F258" i="97" s="1"/>
  <c r="G258" i="97" s="1"/>
  <c r="F261" i="95"/>
  <c r="G261" i="95" s="1"/>
  <c r="D261" i="99"/>
  <c r="D261" i="101" s="1"/>
  <c r="D261" i="97"/>
  <c r="F261" i="97" s="1"/>
  <c r="G261" i="97" s="1"/>
  <c r="F322" i="95"/>
  <c r="G322" i="95" s="1"/>
  <c r="D322" i="99"/>
  <c r="D322" i="101" s="1"/>
  <c r="D322" i="97"/>
  <c r="F322" i="97" s="1"/>
  <c r="G322" i="97" s="1"/>
  <c r="F320" i="99"/>
  <c r="G320" i="99" s="1"/>
  <c r="F327" i="95"/>
  <c r="G327" i="95" s="1"/>
  <c r="D327" i="99"/>
  <c r="D327" i="101" s="1"/>
  <c r="D327" i="97"/>
  <c r="F327" i="97" s="1"/>
  <c r="G327" i="97" s="1"/>
  <c r="F469" i="95"/>
  <c r="G469" i="95" s="1"/>
  <c r="D469" i="99"/>
  <c r="D469" i="101" s="1"/>
  <c r="D469" i="97"/>
  <c r="F469" i="97" s="1"/>
  <c r="G469" i="97" s="1"/>
  <c r="F466" i="99"/>
  <c r="G466" i="99" s="1"/>
  <c r="F481" i="95"/>
  <c r="G481" i="95" s="1"/>
  <c r="D481" i="99"/>
  <c r="D481" i="101" s="1"/>
  <c r="D481" i="97"/>
  <c r="F481" i="97" s="1"/>
  <c r="G481" i="97" s="1"/>
  <c r="F485" i="95"/>
  <c r="G485" i="95" s="1"/>
  <c r="D485" i="99"/>
  <c r="D485" i="97"/>
  <c r="F485" i="97" s="1"/>
  <c r="G485" i="97" s="1"/>
  <c r="F522" i="95"/>
  <c r="G522" i="95" s="1"/>
  <c r="D522" i="99"/>
  <c r="D522" i="101" s="1"/>
  <c r="D522" i="97"/>
  <c r="F521" i="97" s="1"/>
  <c r="G521" i="97" s="1"/>
  <c r="E559" i="95"/>
  <c r="E557" i="99"/>
  <c r="E557" i="97"/>
  <c r="E559" i="97" s="1"/>
  <c r="F546" i="95"/>
  <c r="G546" i="95" s="1"/>
  <c r="D546" i="99"/>
  <c r="D546" i="101" s="1"/>
  <c r="D546" i="97"/>
  <c r="F546" i="97" s="1"/>
  <c r="G546" i="97" s="1"/>
  <c r="F774" i="95"/>
  <c r="G774" i="95" s="1"/>
  <c r="D774" i="99"/>
  <c r="D774" i="101" s="1"/>
  <c r="D774" i="97"/>
  <c r="F774" i="97" s="1"/>
  <c r="G774" i="97" s="1"/>
  <c r="F769" i="95"/>
  <c r="G769" i="95" s="1"/>
  <c r="D769" i="99"/>
  <c r="D769" i="101" s="1"/>
  <c r="D769" i="97"/>
  <c r="F769" i="97" s="1"/>
  <c r="G769" i="97" s="1"/>
  <c r="F761" i="95"/>
  <c r="G761" i="95" s="1"/>
  <c r="D761" i="99"/>
  <c r="D761" i="101" s="1"/>
  <c r="D761" i="97"/>
  <c r="F761" i="97" s="1"/>
  <c r="G761" i="97" s="1"/>
  <c r="F758" i="99"/>
  <c r="G758" i="99" s="1"/>
  <c r="F847" i="95"/>
  <c r="G847" i="95" s="1"/>
  <c r="D847" i="99"/>
  <c r="D847" i="101" s="1"/>
  <c r="D847" i="97"/>
  <c r="F847" i="97" s="1"/>
  <c r="G847" i="97" s="1"/>
  <c r="F842" i="95"/>
  <c r="G842" i="95" s="1"/>
  <c r="D842" i="99"/>
  <c r="D842" i="101" s="1"/>
  <c r="D842" i="97"/>
  <c r="F842" i="97" s="1"/>
  <c r="G842" i="97" s="1"/>
  <c r="F908" i="95"/>
  <c r="G908" i="95" s="1"/>
  <c r="D908" i="99"/>
  <c r="D908" i="101" s="1"/>
  <c r="D908" i="97"/>
  <c r="F908" i="97" s="1"/>
  <c r="G908" i="97" s="1"/>
  <c r="F915" i="95"/>
  <c r="G915" i="95" s="1"/>
  <c r="D915" i="99"/>
  <c r="D915" i="101" s="1"/>
  <c r="D915" i="97"/>
  <c r="F915" i="97" s="1"/>
  <c r="G915" i="97" s="1"/>
  <c r="F1052" i="95"/>
  <c r="G1052" i="95" s="1"/>
  <c r="D1052" i="99"/>
  <c r="D1052" i="101" s="1"/>
  <c r="D1052" i="97"/>
  <c r="F1052" i="97" s="1"/>
  <c r="G1052" i="97" s="1"/>
  <c r="F1069" i="95"/>
  <c r="G1069" i="95" s="1"/>
  <c r="D1069" i="99"/>
  <c r="D1069" i="97"/>
  <c r="F1069" i="97" s="1"/>
  <c r="G1069" i="97" s="1"/>
  <c r="F1064" i="95"/>
  <c r="G1064" i="95" s="1"/>
  <c r="D1064" i="99"/>
  <c r="D1064" i="101" s="1"/>
  <c r="D1064" i="97"/>
  <c r="F1064" i="97" s="1"/>
  <c r="G1064" i="97" s="1"/>
  <c r="E1070" i="95"/>
  <c r="F1070" i="95" s="1"/>
  <c r="G1070" i="95" s="1"/>
  <c r="E1068" i="99"/>
  <c r="E1068" i="97"/>
  <c r="E1070" i="97" s="1"/>
  <c r="E44" i="97"/>
  <c r="F682" i="95"/>
  <c r="G682" i="95" s="1"/>
  <c r="D682" i="99"/>
  <c r="D682" i="101" s="1"/>
  <c r="F682" i="101" s="1"/>
  <c r="G682" i="101" s="1"/>
  <c r="D682" i="97"/>
  <c r="F682" i="97" s="1"/>
  <c r="G682" i="97" s="1"/>
  <c r="F673" i="95"/>
  <c r="G673" i="95" s="1"/>
  <c r="D673" i="99"/>
  <c r="D673" i="101" s="1"/>
  <c r="D673" i="97"/>
  <c r="F673" i="97" s="1"/>
  <c r="G673" i="97" s="1"/>
  <c r="F667" i="95"/>
  <c r="G667" i="95" s="1"/>
  <c r="D667" i="99"/>
  <c r="D667" i="101" s="1"/>
  <c r="D667" i="97"/>
  <c r="F666" i="97" s="1"/>
  <c r="G666" i="97" s="1"/>
  <c r="F535" i="95"/>
  <c r="G535" i="95" s="1"/>
  <c r="D535" i="99"/>
  <c r="D535" i="101" s="1"/>
  <c r="F535" i="101" s="1"/>
  <c r="G535" i="101" s="1"/>
  <c r="D535" i="97"/>
  <c r="F535" i="97" s="1"/>
  <c r="G535" i="97" s="1"/>
  <c r="F524" i="95"/>
  <c r="G524" i="95" s="1"/>
  <c r="D524" i="99"/>
  <c r="D524" i="101" s="1"/>
  <c r="F524" i="101" s="1"/>
  <c r="G524" i="101" s="1"/>
  <c r="F468" i="95"/>
  <c r="G468" i="95" s="1"/>
  <c r="D468" i="99"/>
  <c r="D468" i="101" s="1"/>
  <c r="D468" i="97"/>
  <c r="F468" i="97" s="1"/>
  <c r="G468" i="97" s="1"/>
  <c r="F459" i="95"/>
  <c r="G459" i="95" s="1"/>
  <c r="D459" i="99"/>
  <c r="D459" i="101" s="1"/>
  <c r="D459" i="97"/>
  <c r="F459" i="97" s="1"/>
  <c r="G459" i="97" s="1"/>
  <c r="F453" i="95"/>
  <c r="G453" i="95" s="1"/>
  <c r="D453" i="99"/>
  <c r="D453" i="101" s="1"/>
  <c r="F453" i="101" s="1"/>
  <c r="G453" i="101" s="1"/>
  <c r="F389" i="95"/>
  <c r="G389" i="95" s="1"/>
  <c r="D389" i="99"/>
  <c r="D389" i="101" s="1"/>
  <c r="F389" i="101" s="1"/>
  <c r="G389" i="101" s="1"/>
  <c r="D389" i="97"/>
  <c r="F389" i="97" s="1"/>
  <c r="G389" i="97" s="1"/>
  <c r="F378" i="95"/>
  <c r="G378" i="95" s="1"/>
  <c r="D378" i="99"/>
  <c r="D378" i="101" s="1"/>
  <c r="F378" i="101" s="1"/>
  <c r="G378" i="101" s="1"/>
  <c r="F339" i="95"/>
  <c r="G339" i="95" s="1"/>
  <c r="D339" i="99"/>
  <c r="D339" i="101" s="1"/>
  <c r="D339" i="97"/>
  <c r="F339" i="97" s="1"/>
  <c r="G339" i="97" s="1"/>
  <c r="F316" i="95"/>
  <c r="G316" i="95" s="1"/>
  <c r="D316" i="99"/>
  <c r="D316" i="101" s="1"/>
  <c r="F316" i="101" s="1"/>
  <c r="G316" i="101" s="1"/>
  <c r="D316" i="97"/>
  <c r="F316" i="97" s="1"/>
  <c r="G316" i="97" s="1"/>
  <c r="F306" i="95"/>
  <c r="G306" i="95" s="1"/>
  <c r="D306" i="99"/>
  <c r="D306" i="101" s="1"/>
  <c r="F306" i="101" s="1"/>
  <c r="G306" i="101" s="1"/>
  <c r="F263" i="99"/>
  <c r="G263" i="99" s="1"/>
  <c r="D1253" i="94"/>
  <c r="F1253" i="94" s="1"/>
  <c r="G1253" i="94" s="1"/>
  <c r="F35" i="97"/>
  <c r="G35" i="97" s="1"/>
  <c r="F400" i="99"/>
  <c r="G400" i="99" s="1"/>
  <c r="F960" i="95"/>
  <c r="G960" i="95" s="1"/>
  <c r="D960" i="99"/>
  <c r="D960" i="101" s="1"/>
  <c r="D960" i="97"/>
  <c r="F959" i="97" s="1"/>
  <c r="G959" i="97" s="1"/>
  <c r="F979" i="99"/>
  <c r="G979" i="99" s="1"/>
  <c r="F467" i="95"/>
  <c r="G467" i="95" s="1"/>
  <c r="D467" i="99"/>
  <c r="D467" i="101" s="1"/>
  <c r="D467" i="97"/>
  <c r="F467" i="97" s="1"/>
  <c r="G467" i="97" s="1"/>
  <c r="F473" i="95"/>
  <c r="G473" i="95" s="1"/>
  <c r="D473" i="99"/>
  <c r="D473" i="101" s="1"/>
  <c r="D473" i="97"/>
  <c r="F473" i="97" s="1"/>
  <c r="G473" i="97" s="1"/>
  <c r="F480" i="95"/>
  <c r="G480" i="95" s="1"/>
  <c r="D480" i="99"/>
  <c r="D480" i="101" s="1"/>
  <c r="D480" i="97"/>
  <c r="F480" i="97" s="1"/>
  <c r="G480" i="97" s="1"/>
  <c r="F1065" i="95"/>
  <c r="G1065" i="95" s="1"/>
  <c r="D1065" i="99"/>
  <c r="D1065" i="101" s="1"/>
  <c r="D1065" i="97"/>
  <c r="F1065" i="97" s="1"/>
  <c r="G1065" i="97" s="1"/>
  <c r="F1123" i="97"/>
  <c r="G1123" i="97" s="1"/>
  <c r="F1137" i="95"/>
  <c r="G1137" i="95" s="1"/>
  <c r="D1137" i="99"/>
  <c r="D1137" i="101" s="1"/>
  <c r="D1137" i="97"/>
  <c r="F1137" i="97" s="1"/>
  <c r="G1137" i="97" s="1"/>
  <c r="F1130" i="95"/>
  <c r="G1130" i="95" s="1"/>
  <c r="D1130" i="99"/>
  <c r="D1130" i="101" s="1"/>
  <c r="D1130" i="97"/>
  <c r="F1130" i="97" s="1"/>
  <c r="G1130" i="97" s="1"/>
  <c r="F171" i="93"/>
  <c r="G171" i="93" s="1"/>
  <c r="D179" i="93"/>
  <c r="D175" i="99"/>
  <c r="D175" i="101" s="1"/>
  <c r="D175" i="97"/>
  <c r="F175" i="97" s="1"/>
  <c r="G175" i="97" s="1"/>
  <c r="F175" i="95"/>
  <c r="G175" i="95" s="1"/>
  <c r="F173" i="97"/>
  <c r="G173" i="97" s="1"/>
  <c r="D187" i="99"/>
  <c r="D187" i="101" s="1"/>
  <c r="D187" i="97"/>
  <c r="F187" i="97" s="1"/>
  <c r="G187" i="97" s="1"/>
  <c r="F187" i="95"/>
  <c r="G187" i="95" s="1"/>
  <c r="D180" i="99"/>
  <c r="D180" i="101" s="1"/>
  <c r="D180" i="97"/>
  <c r="F180" i="97" s="1"/>
  <c r="G180" i="97" s="1"/>
  <c r="F180" i="95"/>
  <c r="G180" i="95" s="1"/>
  <c r="F115" i="95"/>
  <c r="G115" i="95" s="1"/>
  <c r="D115" i="99"/>
  <c r="D115" i="101" s="1"/>
  <c r="D115" i="104" s="1"/>
  <c r="D115" i="97"/>
  <c r="F115" i="97" s="1"/>
  <c r="G115" i="97" s="1"/>
  <c r="F966" i="99"/>
  <c r="G966" i="99" s="1"/>
  <c r="E465" i="99"/>
  <c r="E471" i="99" s="1"/>
  <c r="E1270" i="99"/>
  <c r="E23" i="99"/>
  <c r="E29" i="99" s="1"/>
  <c r="F1045" i="95"/>
  <c r="G1045" i="95" s="1"/>
  <c r="D1045" i="99"/>
  <c r="D1045" i="101" s="1"/>
  <c r="F1045" i="101" s="1"/>
  <c r="G1045" i="101" s="1"/>
  <c r="D1045" i="97"/>
  <c r="F1045" i="97" s="1"/>
  <c r="G1045" i="97" s="1"/>
  <c r="F1035" i="95"/>
  <c r="G1035" i="95" s="1"/>
  <c r="D1035" i="99"/>
  <c r="D1035" i="101" s="1"/>
  <c r="F1035" i="101" s="1"/>
  <c r="G1035" i="101" s="1"/>
  <c r="F318" i="93"/>
  <c r="G318" i="93" s="1"/>
  <c r="D326" i="93"/>
  <c r="F681" i="95"/>
  <c r="G681" i="95" s="1"/>
  <c r="D681" i="99"/>
  <c r="D681" i="101" s="1"/>
  <c r="F681" i="101" s="1"/>
  <c r="G681" i="101" s="1"/>
  <c r="D681" i="97"/>
  <c r="F681" i="97" s="1"/>
  <c r="G681" i="97" s="1"/>
  <c r="F672" i="95"/>
  <c r="G672" i="95" s="1"/>
  <c r="D672" i="99"/>
  <c r="D672" i="101" s="1"/>
  <c r="F672" i="101" s="1"/>
  <c r="G672" i="101" s="1"/>
  <c r="F631" i="95"/>
  <c r="G631" i="95" s="1"/>
  <c r="D631" i="99"/>
  <c r="D631" i="101" s="1"/>
  <c r="D631" i="97"/>
  <c r="F631" i="97" s="1"/>
  <c r="G631" i="97" s="1"/>
  <c r="F625" i="95"/>
  <c r="G625" i="95" s="1"/>
  <c r="D625" i="99"/>
  <c r="D625" i="101" s="1"/>
  <c r="D625" i="97"/>
  <c r="F625" i="97" s="1"/>
  <c r="G625" i="97" s="1"/>
  <c r="F607" i="95"/>
  <c r="G607" i="95" s="1"/>
  <c r="D607" i="99"/>
  <c r="D607" i="101" s="1"/>
  <c r="F607" i="101" s="1"/>
  <c r="G607" i="101" s="1"/>
  <c r="D607" i="97"/>
  <c r="F607" i="97" s="1"/>
  <c r="G607" i="97" s="1"/>
  <c r="F600" i="95"/>
  <c r="G600" i="95" s="1"/>
  <c r="D600" i="99"/>
  <c r="D600" i="101" s="1"/>
  <c r="D600" i="97"/>
  <c r="F600" i="97" s="1"/>
  <c r="G600" i="97" s="1"/>
  <c r="F594" i="95"/>
  <c r="G594" i="95" s="1"/>
  <c r="D594" i="99"/>
  <c r="D594" i="101" s="1"/>
  <c r="D594" i="97"/>
  <c r="F593" i="97" s="1"/>
  <c r="G593" i="97" s="1"/>
  <c r="F555" i="95"/>
  <c r="G555" i="95" s="1"/>
  <c r="D555" i="99"/>
  <c r="D555" i="101" s="1"/>
  <c r="D555" i="97"/>
  <c r="F555" i="97" s="1"/>
  <c r="G555" i="97" s="1"/>
  <c r="F244" i="95"/>
  <c r="G244" i="95" s="1"/>
  <c r="D244" i="99"/>
  <c r="D244" i="101" s="1"/>
  <c r="F244" i="101" s="1"/>
  <c r="G244" i="101" s="1"/>
  <c r="D244" i="97"/>
  <c r="F244" i="97" s="1"/>
  <c r="G244" i="97" s="1"/>
  <c r="F235" i="95"/>
  <c r="G235" i="95" s="1"/>
  <c r="D235" i="99"/>
  <c r="D235" i="101" s="1"/>
  <c r="D235" i="97"/>
  <c r="F235" i="97" s="1"/>
  <c r="G235" i="97" s="1"/>
  <c r="F229" i="95"/>
  <c r="G229" i="95" s="1"/>
  <c r="D229" i="99"/>
  <c r="D229" i="101" s="1"/>
  <c r="D229" i="97"/>
  <c r="F228" i="97" s="1"/>
  <c r="G228" i="97" s="1"/>
  <c r="F84" i="95"/>
  <c r="G84" i="95" s="1"/>
  <c r="D84" i="99"/>
  <c r="D84" i="101" s="1"/>
  <c r="F84" i="101" s="1"/>
  <c r="G84" i="101" s="1"/>
  <c r="E976" i="99"/>
  <c r="E982" i="99" s="1"/>
  <c r="F382" i="99"/>
  <c r="G382" i="99" s="1"/>
  <c r="F162" i="99"/>
  <c r="G162" i="99" s="1"/>
  <c r="F43" i="99"/>
  <c r="G43" i="99" s="1"/>
  <c r="F1194" i="95"/>
  <c r="G1194" i="95" s="1"/>
  <c r="D1194" i="99"/>
  <c r="D1194" i="101" s="1"/>
  <c r="F1194" i="101" s="1"/>
  <c r="G1194" i="101" s="1"/>
  <c r="D1194" i="97"/>
  <c r="F1194" i="97" s="1"/>
  <c r="G1194" i="97" s="1"/>
  <c r="F1185" i="95"/>
  <c r="G1185" i="95" s="1"/>
  <c r="D1185" i="99"/>
  <c r="D1185" i="101" s="1"/>
  <c r="D1185" i="97"/>
  <c r="F1185" i="97" s="1"/>
  <c r="G1185" i="97" s="1"/>
  <c r="F1120" i="95"/>
  <c r="G1120" i="95" s="1"/>
  <c r="D1120" i="99"/>
  <c r="D1120" i="101" s="1"/>
  <c r="F1120" i="101" s="1"/>
  <c r="G1120" i="101" s="1"/>
  <c r="D1120" i="97"/>
  <c r="F1120" i="97" s="1"/>
  <c r="G1120" i="97" s="1"/>
  <c r="F1110" i="95"/>
  <c r="G1110" i="95" s="1"/>
  <c r="D1110" i="99"/>
  <c r="D1110" i="101" s="1"/>
  <c r="F1110" i="101" s="1"/>
  <c r="G1110" i="101" s="1"/>
  <c r="F972" i="95"/>
  <c r="G972" i="95" s="1"/>
  <c r="D972" i="99"/>
  <c r="D972" i="101" s="1"/>
  <c r="F972" i="101" s="1"/>
  <c r="G972" i="101" s="1"/>
  <c r="D972" i="97"/>
  <c r="F972" i="97" s="1"/>
  <c r="G972" i="97" s="1"/>
  <c r="F962" i="95"/>
  <c r="G962" i="95" s="1"/>
  <c r="D962" i="99"/>
  <c r="D962" i="101" s="1"/>
  <c r="F962" i="101" s="1"/>
  <c r="G962" i="101" s="1"/>
  <c r="F967" i="93"/>
  <c r="G967" i="93" s="1"/>
  <c r="D975" i="93"/>
  <c r="F958" i="95"/>
  <c r="G958" i="95" s="1"/>
  <c r="D958" i="99"/>
  <c r="D958" i="101" s="1"/>
  <c r="D958" i="97"/>
  <c r="F957" i="97" s="1"/>
  <c r="G957" i="97" s="1"/>
  <c r="E96" i="99"/>
  <c r="E96" i="101" s="1"/>
  <c r="F96" i="101" s="1"/>
  <c r="G96" i="101" s="1"/>
  <c r="E96" i="97"/>
  <c r="E1267" i="95"/>
  <c r="F96" i="95"/>
  <c r="G96" i="95" s="1"/>
  <c r="F38" i="101"/>
  <c r="G38" i="101" s="1"/>
  <c r="F27" i="101"/>
  <c r="G27" i="101" s="1"/>
  <c r="F25" i="101"/>
  <c r="G25" i="101" s="1"/>
  <c r="F19" i="99"/>
  <c r="G19" i="99" s="1"/>
  <c r="F10" i="99"/>
  <c r="G10" i="99" s="1"/>
  <c r="F5" i="99"/>
  <c r="G5" i="99" s="1"/>
  <c r="E340" i="95"/>
  <c r="E338" i="99"/>
  <c r="E338" i="101" s="1"/>
  <c r="E338" i="97"/>
  <c r="E340" i="97" s="1"/>
  <c r="E237" i="99"/>
  <c r="E245" i="99" s="1"/>
  <c r="D29" i="99"/>
  <c r="F21" i="97"/>
  <c r="G21" i="97" s="1"/>
  <c r="F17" i="101"/>
  <c r="G17" i="101" s="1"/>
  <c r="F9" i="99"/>
  <c r="G9" i="99" s="1"/>
  <c r="F5" i="101"/>
  <c r="G5" i="101" s="1"/>
  <c r="D30" i="94"/>
  <c r="F22" i="94"/>
  <c r="G22" i="94" s="1"/>
  <c r="F740" i="95"/>
  <c r="G740" i="95" s="1"/>
  <c r="D740" i="99"/>
  <c r="D740" i="101" s="1"/>
  <c r="D740" i="97"/>
  <c r="F739" i="97" s="1"/>
  <c r="G739" i="97" s="1"/>
  <c r="F536" i="95"/>
  <c r="G536" i="95" s="1"/>
  <c r="D536" i="99"/>
  <c r="D536" i="101" s="1"/>
  <c r="F536" i="101" s="1"/>
  <c r="G536" i="101" s="1"/>
  <c r="D536" i="97"/>
  <c r="F536" i="97" s="1"/>
  <c r="G536" i="97" s="1"/>
  <c r="F525" i="95"/>
  <c r="G525" i="95" s="1"/>
  <c r="D525" i="99"/>
  <c r="D525" i="101" s="1"/>
  <c r="F525" i="101" s="1"/>
  <c r="G525" i="101" s="1"/>
  <c r="F461" i="95"/>
  <c r="G461" i="95" s="1"/>
  <c r="D461" i="99"/>
  <c r="D461" i="101" s="1"/>
  <c r="F461" i="101" s="1"/>
  <c r="G461" i="101" s="1"/>
  <c r="D461" i="97"/>
  <c r="F461" i="97" s="1"/>
  <c r="G461" i="97" s="1"/>
  <c r="F454" i="95"/>
  <c r="G454" i="95" s="1"/>
  <c r="D454" i="99"/>
  <c r="D454" i="101" s="1"/>
  <c r="D454" i="97"/>
  <c r="F454" i="97" s="1"/>
  <c r="G454" i="97" s="1"/>
  <c r="D464" i="93"/>
  <c r="F456" i="93"/>
  <c r="G456" i="93" s="1"/>
  <c r="F388" i="95"/>
  <c r="G388" i="95" s="1"/>
  <c r="D388" i="99"/>
  <c r="D388" i="101" s="1"/>
  <c r="F388" i="101" s="1"/>
  <c r="G388" i="101" s="1"/>
  <c r="D388" i="97"/>
  <c r="F388" i="97" s="1"/>
  <c r="G388" i="97" s="1"/>
  <c r="F381" i="95"/>
  <c r="G381" i="95" s="1"/>
  <c r="D381" i="99"/>
  <c r="D381" i="101" s="1"/>
  <c r="D381" i="97"/>
  <c r="F381" i="97" s="1"/>
  <c r="G381" i="97" s="1"/>
  <c r="D391" i="93"/>
  <c r="F383" i="93"/>
  <c r="G383" i="93" s="1"/>
  <c r="D340" i="95"/>
  <c r="D338" i="99"/>
  <c r="D338" i="101" s="1"/>
  <c r="D338" i="97"/>
  <c r="F338" i="95"/>
  <c r="G338" i="95" s="1"/>
  <c r="F315" i="95"/>
  <c r="G315" i="95" s="1"/>
  <c r="D315" i="99"/>
  <c r="D315" i="97"/>
  <c r="F315" i="97" s="1"/>
  <c r="G315" i="97" s="1"/>
  <c r="F305" i="95"/>
  <c r="G305" i="95" s="1"/>
  <c r="D305" i="99"/>
  <c r="D305" i="101" s="1"/>
  <c r="F305" i="101" s="1"/>
  <c r="G305" i="101" s="1"/>
  <c r="D1290" i="93"/>
  <c r="F1290" i="93" s="1"/>
  <c r="G1290" i="93" s="1"/>
  <c r="F1288" i="93"/>
  <c r="G1288" i="93" s="1"/>
  <c r="D1288" i="94"/>
  <c r="F249" i="99"/>
  <c r="G249" i="99" s="1"/>
  <c r="F166" i="95"/>
  <c r="G166" i="95" s="1"/>
  <c r="D166" i="99"/>
  <c r="D166" i="101" s="1"/>
  <c r="D166" i="97"/>
  <c r="D1263" i="95"/>
  <c r="F1263" i="95" s="1"/>
  <c r="G1263" i="95" s="1"/>
  <c r="F160" i="95"/>
  <c r="G160" i="95" s="1"/>
  <c r="D160" i="99"/>
  <c r="D160" i="101" s="1"/>
  <c r="F160" i="101" s="1"/>
  <c r="G160" i="101" s="1"/>
  <c r="F101" i="95"/>
  <c r="G101" i="95" s="1"/>
  <c r="D101" i="99"/>
  <c r="D101" i="101" s="1"/>
  <c r="D101" i="104" s="1"/>
  <c r="D101" i="97"/>
  <c r="D1272" i="95"/>
  <c r="F1272" i="95" s="1"/>
  <c r="G1272" i="95" s="1"/>
  <c r="F86" i="95"/>
  <c r="G86" i="95" s="1"/>
  <c r="D86" i="99"/>
  <c r="D86" i="101" s="1"/>
  <c r="F86" i="101" s="1"/>
  <c r="G86" i="101" s="1"/>
  <c r="F81" i="95"/>
  <c r="G81" i="95" s="1"/>
  <c r="D81" i="99"/>
  <c r="D81" i="101" s="1"/>
  <c r="D81" i="97"/>
  <c r="F80" i="97" s="1"/>
  <c r="G80" i="97" s="1"/>
  <c r="F893" i="99"/>
  <c r="G893" i="99" s="1"/>
  <c r="F601" i="99"/>
  <c r="G601" i="99" s="1"/>
  <c r="F31" i="99"/>
  <c r="G31" i="99" s="1"/>
  <c r="E1284" i="101"/>
  <c r="E1253" i="101"/>
  <c r="F39" i="101"/>
  <c r="G39" i="101" s="1"/>
  <c r="F33" i="97"/>
  <c r="G33" i="97" s="1"/>
  <c r="F20" i="101"/>
  <c r="G20" i="101" s="1"/>
  <c r="F1201" i="95"/>
  <c r="G1201" i="95" s="1"/>
  <c r="D1201" i="99"/>
  <c r="D1201" i="101" s="1"/>
  <c r="D1201" i="97"/>
  <c r="F1201" i="97" s="1"/>
  <c r="G1201" i="97" s="1"/>
  <c r="F1190" i="95"/>
  <c r="G1190" i="95" s="1"/>
  <c r="D1190" i="99"/>
  <c r="D1190" i="101" s="1"/>
  <c r="D1190" i="97"/>
  <c r="F1190" i="97" s="1"/>
  <c r="G1190" i="97" s="1"/>
  <c r="F1182" i="95"/>
  <c r="G1182" i="95" s="1"/>
  <c r="D1182" i="99"/>
  <c r="D1182" i="101" s="1"/>
  <c r="F1182" i="101" s="1"/>
  <c r="G1182" i="101" s="1"/>
  <c r="F1119" i="95"/>
  <c r="G1119" i="95" s="1"/>
  <c r="D1119" i="99"/>
  <c r="D1119" i="101" s="1"/>
  <c r="F1119" i="101" s="1"/>
  <c r="G1119" i="101" s="1"/>
  <c r="D1119" i="97"/>
  <c r="F1119" i="97" s="1"/>
  <c r="G1119" i="97" s="1"/>
  <c r="F1109" i="95"/>
  <c r="G1109" i="95" s="1"/>
  <c r="D1109" i="99"/>
  <c r="D1109" i="101" s="1"/>
  <c r="F1109" i="101" s="1"/>
  <c r="G1109" i="101" s="1"/>
  <c r="F970" i="95"/>
  <c r="G970" i="95" s="1"/>
  <c r="D970" i="99"/>
  <c r="D970" i="101" s="1"/>
  <c r="D970" i="97"/>
  <c r="F970" i="97" s="1"/>
  <c r="G970" i="97" s="1"/>
  <c r="F959" i="95"/>
  <c r="G959" i="95" s="1"/>
  <c r="D959" i="99"/>
  <c r="D959" i="101" s="1"/>
  <c r="D959" i="97"/>
  <c r="F958" i="97" s="1"/>
  <c r="G958" i="97" s="1"/>
  <c r="E94" i="99"/>
  <c r="E94" i="101" s="1"/>
  <c r="E94" i="97"/>
  <c r="E1265" i="95"/>
  <c r="E43" i="104"/>
  <c r="E44" i="104" s="1"/>
  <c r="E1289" i="101"/>
  <c r="E1285" i="101"/>
  <c r="E1258" i="101"/>
  <c r="E1252" i="101"/>
  <c r="F230" i="104"/>
  <c r="G230" i="104" s="1"/>
  <c r="D230" i="106"/>
  <c r="F40" i="99"/>
  <c r="G40" i="99" s="1"/>
  <c r="D29" i="97"/>
  <c r="F571" i="56"/>
  <c r="G571" i="56" s="1"/>
  <c r="F581" i="56"/>
  <c r="G581" i="56" s="1"/>
  <c r="F632" i="56"/>
  <c r="G632" i="56" s="1"/>
  <c r="F790" i="56"/>
  <c r="G790" i="56" s="1"/>
  <c r="F800" i="56"/>
  <c r="G800" i="56" s="1"/>
  <c r="F851" i="56"/>
  <c r="G851" i="56" s="1"/>
  <c r="F873" i="56"/>
  <c r="G873" i="56" s="1"/>
  <c r="F909" i="56"/>
  <c r="G909" i="56" s="1"/>
  <c r="F924" i="56"/>
  <c r="G924" i="56" s="1"/>
  <c r="F936" i="56"/>
  <c r="G936" i="56" s="1"/>
  <c r="F946" i="56"/>
  <c r="G946" i="56" s="1"/>
  <c r="F997" i="56"/>
  <c r="G997" i="56" s="1"/>
  <c r="F1009" i="56"/>
  <c r="G1009" i="56" s="1"/>
  <c r="F1014" i="56"/>
  <c r="G1014" i="56" s="1"/>
  <c r="F1019" i="56"/>
  <c r="G1019" i="56" s="1"/>
  <c r="F1070" i="56"/>
  <c r="G1070" i="56" s="1"/>
  <c r="F1082" i="56"/>
  <c r="G1082" i="56" s="1"/>
  <c r="F1092" i="56"/>
  <c r="G1092" i="56" s="1"/>
  <c r="F1143" i="56"/>
  <c r="G1143" i="56" s="1"/>
  <c r="F1217" i="56"/>
  <c r="G1217" i="56" s="1"/>
  <c r="F995" i="95"/>
  <c r="G995" i="95" s="1"/>
  <c r="D894" i="95"/>
  <c r="F191" i="95"/>
  <c r="G191" i="95" s="1"/>
  <c r="D1281" i="94"/>
  <c r="F1281" i="94" s="1"/>
  <c r="G1281" i="94" s="1"/>
  <c r="D976" i="95"/>
  <c r="F1250" i="93"/>
  <c r="G1250" i="93" s="1"/>
  <c r="D119" i="95"/>
  <c r="D538" i="95"/>
  <c r="F778" i="93"/>
  <c r="G778" i="93" s="1"/>
  <c r="D903" i="95"/>
  <c r="F1215" i="95"/>
  <c r="G1215" i="95" s="1"/>
  <c r="E120" i="93"/>
  <c r="D319" i="95"/>
  <c r="E779" i="93"/>
  <c r="D757" i="95"/>
  <c r="D748" i="95"/>
  <c r="D851" i="95"/>
  <c r="D924" i="95"/>
  <c r="D1040" i="95"/>
  <c r="D1113" i="95"/>
  <c r="E30" i="94"/>
  <c r="E36" i="94" s="1"/>
  <c r="E41" i="94" s="1"/>
  <c r="E45" i="94" s="1"/>
  <c r="E998" i="93"/>
  <c r="F79" i="95"/>
  <c r="G79" i="95" s="1"/>
  <c r="F446" i="95"/>
  <c r="G446" i="95" s="1"/>
  <c r="D486" i="95"/>
  <c r="E538" i="97"/>
  <c r="E544" i="97" s="1"/>
  <c r="F557" i="95"/>
  <c r="G557" i="95" s="1"/>
  <c r="F1068" i="95"/>
  <c r="G1068" i="95" s="1"/>
  <c r="D1187" i="95"/>
  <c r="D163" i="95"/>
  <c r="F44" i="95"/>
  <c r="G44" i="95" s="1"/>
  <c r="F1143" i="93"/>
  <c r="G1143" i="93" s="1"/>
  <c r="D1259" i="99"/>
  <c r="F1259" i="99" s="1"/>
  <c r="G1259" i="99" s="1"/>
  <c r="E1281" i="99"/>
  <c r="E1271" i="99"/>
  <c r="D44" i="99"/>
  <c r="D1265" i="95"/>
  <c r="D1252" i="95"/>
  <c r="F1252" i="95" s="1"/>
  <c r="G1252" i="95" s="1"/>
  <c r="D14" i="99"/>
  <c r="E1272" i="99"/>
  <c r="F24" i="99"/>
  <c r="G24" i="99" s="1"/>
  <c r="D1267" i="95"/>
  <c r="D1257" i="95"/>
  <c r="F1257" i="95" s="1"/>
  <c r="G1257" i="95" s="1"/>
  <c r="D14" i="97"/>
  <c r="F821" i="93"/>
  <c r="G821" i="93" s="1"/>
  <c r="F894" i="93"/>
  <c r="G894" i="93" s="1"/>
  <c r="F267" i="93"/>
  <c r="G267" i="93" s="1"/>
  <c r="D1289" i="94"/>
  <c r="F1289" i="94" s="1"/>
  <c r="G1289" i="94" s="1"/>
  <c r="D1277" i="95"/>
  <c r="F1277" i="95" s="1"/>
  <c r="G1277" i="95" s="1"/>
  <c r="F301" i="99"/>
  <c r="G301" i="99" s="1"/>
  <c r="F42" i="97"/>
  <c r="G42" i="97" s="1"/>
  <c r="F23" i="94"/>
  <c r="G23" i="94" s="1"/>
  <c r="E691" i="97"/>
  <c r="E697" i="97" s="1"/>
  <c r="E702" i="97" s="1"/>
  <c r="F375" i="99"/>
  <c r="G375" i="99" s="1"/>
  <c r="F373" i="99"/>
  <c r="G373" i="99" s="1"/>
  <c r="D1286" i="95"/>
  <c r="F1286" i="95" s="1"/>
  <c r="G1286" i="95" s="1"/>
  <c r="F23" i="95"/>
  <c r="G23" i="95" s="1"/>
  <c r="D1257" i="94"/>
  <c r="F1257" i="94" s="1"/>
  <c r="G1257" i="94" s="1"/>
  <c r="D1255" i="94"/>
  <c r="F1255" i="94" s="1"/>
  <c r="G1255" i="94" s="1"/>
  <c r="F14" i="95"/>
  <c r="G14" i="95" s="1"/>
  <c r="E1282" i="102"/>
  <c r="F1276" i="102"/>
  <c r="G1276" i="102" s="1"/>
  <c r="D1218" i="102"/>
  <c r="F1218" i="102" s="1"/>
  <c r="G1218" i="102" s="1"/>
  <c r="F1214" i="102"/>
  <c r="G1214" i="102" s="1"/>
  <c r="D1144" i="102"/>
  <c r="F1144" i="102" s="1"/>
  <c r="G1144" i="102" s="1"/>
  <c r="F1140" i="102"/>
  <c r="G1140" i="102" s="1"/>
  <c r="D1071" i="102"/>
  <c r="F1071" i="102" s="1"/>
  <c r="G1071" i="102" s="1"/>
  <c r="F1067" i="102"/>
  <c r="G1067" i="102" s="1"/>
  <c r="D925" i="102"/>
  <c r="F925" i="102" s="1"/>
  <c r="G925" i="102" s="1"/>
  <c r="F921" i="102"/>
  <c r="G921" i="102" s="1"/>
  <c r="D852" i="102"/>
  <c r="F852" i="102" s="1"/>
  <c r="G852" i="102" s="1"/>
  <c r="F848" i="102"/>
  <c r="G848" i="102" s="1"/>
  <c r="D779" i="102"/>
  <c r="F779" i="102" s="1"/>
  <c r="G779" i="102" s="1"/>
  <c r="F775" i="102"/>
  <c r="G775" i="102" s="1"/>
  <c r="D706" i="102"/>
  <c r="F706" i="102" s="1"/>
  <c r="G706" i="102" s="1"/>
  <c r="F702" i="102"/>
  <c r="G702" i="102" s="1"/>
  <c r="D633" i="102"/>
  <c r="F633" i="102" s="1"/>
  <c r="G633" i="102" s="1"/>
  <c r="F629" i="102"/>
  <c r="G629" i="102" s="1"/>
  <c r="D560" i="102"/>
  <c r="F560" i="102" s="1"/>
  <c r="G560" i="102" s="1"/>
  <c r="F556" i="102"/>
  <c r="G556" i="102" s="1"/>
  <c r="D487" i="102"/>
  <c r="F487" i="102" s="1"/>
  <c r="G487" i="102" s="1"/>
  <c r="F483" i="102"/>
  <c r="G483" i="102" s="1"/>
  <c r="D414" i="102"/>
  <c r="F414" i="102" s="1"/>
  <c r="G414" i="102" s="1"/>
  <c r="F410" i="102"/>
  <c r="G410" i="102" s="1"/>
  <c r="D268" i="102"/>
  <c r="F268" i="102" s="1"/>
  <c r="G268" i="102" s="1"/>
  <c r="F264" i="102"/>
  <c r="G264" i="102" s="1"/>
  <c r="D194" i="102"/>
  <c r="F194" i="102" s="1"/>
  <c r="G194" i="102" s="1"/>
  <c r="F190" i="102"/>
  <c r="G190" i="102" s="1"/>
  <c r="D120" i="102"/>
  <c r="F120" i="102" s="1"/>
  <c r="G120" i="102" s="1"/>
  <c r="F116" i="102"/>
  <c r="G116" i="102" s="1"/>
  <c r="F1275" i="86"/>
  <c r="G1275" i="86" s="1"/>
  <c r="E1276" i="86"/>
  <c r="D179" i="88"/>
  <c r="F171" i="88"/>
  <c r="G171" i="88" s="1"/>
  <c r="F1195" i="88"/>
  <c r="G1195" i="88" s="1"/>
  <c r="D1203" i="88"/>
  <c r="F1121" i="88"/>
  <c r="G1121" i="88" s="1"/>
  <c r="D1129" i="88"/>
  <c r="F1048" i="88"/>
  <c r="G1048" i="88" s="1"/>
  <c r="D1056" i="88"/>
  <c r="F902" i="88"/>
  <c r="G902" i="88" s="1"/>
  <c r="D910" i="88"/>
  <c r="D837" i="88"/>
  <c r="F829" i="88"/>
  <c r="G829" i="88" s="1"/>
  <c r="D764" i="88"/>
  <c r="F756" i="88"/>
  <c r="G756" i="88" s="1"/>
  <c r="F537" i="88"/>
  <c r="G537" i="88" s="1"/>
  <c r="D545" i="88"/>
  <c r="F464" i="88"/>
  <c r="G464" i="88" s="1"/>
  <c r="D472" i="88"/>
  <c r="D326" i="88"/>
  <c r="F318" i="88"/>
  <c r="G318" i="88" s="1"/>
  <c r="F252" i="88"/>
  <c r="G252" i="88" s="1"/>
  <c r="D253" i="88"/>
  <c r="F97" i="88"/>
  <c r="G97" i="88" s="1"/>
  <c r="D105" i="88"/>
  <c r="D983" i="88"/>
  <c r="F975" i="88"/>
  <c r="G975" i="88" s="1"/>
  <c r="F690" i="88"/>
  <c r="G690" i="88" s="1"/>
  <c r="D691" i="88"/>
  <c r="D618" i="88"/>
  <c r="F610" i="88"/>
  <c r="G610" i="88" s="1"/>
  <c r="D1275" i="88"/>
  <c r="F1275" i="88" s="1"/>
  <c r="G1275" i="88" s="1"/>
  <c r="F1269" i="88"/>
  <c r="G1269" i="88" s="1"/>
  <c r="F1260" i="88"/>
  <c r="G1260" i="88" s="1"/>
  <c r="D1268" i="88"/>
  <c r="F391" i="88"/>
  <c r="G391" i="88" s="1"/>
  <c r="D399" i="88"/>
  <c r="D1140" i="86"/>
  <c r="F1135" i="86"/>
  <c r="G1135" i="86" s="1"/>
  <c r="D1067" i="86"/>
  <c r="F1062" i="86"/>
  <c r="G1062" i="86" s="1"/>
  <c r="D994" i="86"/>
  <c r="F989" i="86"/>
  <c r="G989" i="86" s="1"/>
  <c r="D1214" i="86"/>
  <c r="F1209" i="86"/>
  <c r="G1209" i="86" s="1"/>
  <c r="D921" i="86"/>
  <c r="F916" i="86"/>
  <c r="G916" i="86" s="1"/>
  <c r="D629" i="86"/>
  <c r="F624" i="86"/>
  <c r="G624" i="86" s="1"/>
  <c r="D337" i="86"/>
  <c r="F332" i="86"/>
  <c r="G332" i="86" s="1"/>
  <c r="D190" i="86"/>
  <c r="F185" i="86"/>
  <c r="G185" i="86" s="1"/>
  <c r="D556" i="86"/>
  <c r="F551" i="86"/>
  <c r="G551" i="86" s="1"/>
  <c r="D410" i="86"/>
  <c r="F405" i="86"/>
  <c r="G405" i="86" s="1"/>
  <c r="D264" i="86"/>
  <c r="F259" i="86"/>
  <c r="G259" i="86" s="1"/>
  <c r="D116" i="86"/>
  <c r="F111" i="86"/>
  <c r="G111" i="86" s="1"/>
  <c r="D848" i="86"/>
  <c r="F843" i="86"/>
  <c r="G843" i="86" s="1"/>
  <c r="D775" i="86"/>
  <c r="F770" i="86"/>
  <c r="G770" i="86" s="1"/>
  <c r="D702" i="86"/>
  <c r="F697" i="86"/>
  <c r="G697" i="86" s="1"/>
  <c r="D45" i="88"/>
  <c r="F45" i="88" s="1"/>
  <c r="G45" i="88" s="1"/>
  <c r="F41" i="88"/>
  <c r="G41" i="88" s="1"/>
  <c r="D1287" i="86"/>
  <c r="D45" i="84"/>
  <c r="F45" i="84" s="1"/>
  <c r="G45" i="84" s="1"/>
  <c r="F41" i="84"/>
  <c r="G41" i="84" s="1"/>
  <c r="D1287" i="84"/>
  <c r="F1282" i="84"/>
  <c r="G1282" i="84" s="1"/>
  <c r="D179" i="56"/>
  <c r="F171" i="56"/>
  <c r="G171" i="56" s="1"/>
  <c r="D253" i="56"/>
  <c r="F245" i="56"/>
  <c r="G245" i="56" s="1"/>
  <c r="D399" i="56"/>
  <c r="F391" i="56"/>
  <c r="G391" i="56" s="1"/>
  <c r="D30" i="56"/>
  <c r="F22" i="56"/>
  <c r="G22" i="56" s="1"/>
  <c r="D105" i="56"/>
  <c r="F97" i="56"/>
  <c r="G97" i="56" s="1"/>
  <c r="D326" i="56"/>
  <c r="F318" i="56"/>
  <c r="G318" i="56" s="1"/>
  <c r="F29" i="56"/>
  <c r="G29" i="56" s="1"/>
  <c r="F104" i="56"/>
  <c r="G104" i="56" s="1"/>
  <c r="F325" i="56"/>
  <c r="G325" i="56" s="1"/>
  <c r="D545" i="56"/>
  <c r="F537" i="56"/>
  <c r="G537" i="56" s="1"/>
  <c r="D618" i="56"/>
  <c r="F610" i="56"/>
  <c r="G610" i="56" s="1"/>
  <c r="D691" i="56"/>
  <c r="F683" i="56"/>
  <c r="G683" i="56" s="1"/>
  <c r="F237" i="56"/>
  <c r="G237" i="56" s="1"/>
  <c r="F246" i="56"/>
  <c r="G246" i="56" s="1"/>
  <c r="F285" i="56"/>
  <c r="G285" i="56" s="1"/>
  <c r="F310" i="56"/>
  <c r="G310" i="56" s="1"/>
  <c r="F319" i="56"/>
  <c r="G319" i="56" s="1"/>
  <c r="F690" i="56"/>
  <c r="G690" i="56" s="1"/>
  <c r="D472" i="56"/>
  <c r="F464" i="56"/>
  <c r="G464" i="56" s="1"/>
  <c r="D764" i="56"/>
  <c r="F756" i="56"/>
  <c r="G756" i="56" s="1"/>
  <c r="F14" i="56"/>
  <c r="G14" i="56" s="1"/>
  <c r="F23" i="56"/>
  <c r="G23" i="56" s="1"/>
  <c r="F56" i="56"/>
  <c r="G56" i="56" s="1"/>
  <c r="F66" i="56"/>
  <c r="G66" i="56" s="1"/>
  <c r="F89" i="56"/>
  <c r="G89" i="56" s="1"/>
  <c r="F98" i="56"/>
  <c r="G98" i="56" s="1"/>
  <c r="F163" i="56"/>
  <c r="G163" i="56" s="1"/>
  <c r="F172" i="56"/>
  <c r="G172" i="56" s="1"/>
  <c r="F383" i="56"/>
  <c r="G383" i="56" s="1"/>
  <c r="F392" i="56"/>
  <c r="G392" i="56" s="1"/>
  <c r="F413" i="56"/>
  <c r="G413" i="56" s="1"/>
  <c r="F471" i="56"/>
  <c r="G471" i="56" s="1"/>
  <c r="D910" i="56"/>
  <c r="F902" i="56"/>
  <c r="G902" i="56" s="1"/>
  <c r="D983" i="56"/>
  <c r="F975" i="56"/>
  <c r="G975" i="56" s="1"/>
  <c r="D1056" i="56"/>
  <c r="F1048" i="56"/>
  <c r="G1048" i="56" s="1"/>
  <c r="D1129" i="56"/>
  <c r="F1121" i="56"/>
  <c r="G1121" i="56" s="1"/>
  <c r="D1203" i="56"/>
  <c r="F1195" i="56"/>
  <c r="G1195" i="56" s="1"/>
  <c r="F529" i="56"/>
  <c r="G529" i="56" s="1"/>
  <c r="F538" i="56"/>
  <c r="G538" i="56" s="1"/>
  <c r="F836" i="56"/>
  <c r="G836" i="56" s="1"/>
  <c r="F863" i="56"/>
  <c r="G863" i="56" s="1"/>
  <c r="F1315" i="56"/>
  <c r="G1315" i="56" s="1"/>
  <c r="F982" i="56"/>
  <c r="G982" i="56" s="1"/>
  <c r="F1055" i="56"/>
  <c r="G1055" i="56" s="1"/>
  <c r="F1128" i="56"/>
  <c r="G1128" i="56" s="1"/>
  <c r="F1202" i="56"/>
  <c r="G1202" i="56" s="1"/>
  <c r="D837" i="56"/>
  <c r="F829" i="56"/>
  <c r="G829" i="56" s="1"/>
  <c r="D1268" i="56"/>
  <c r="F1260" i="56"/>
  <c r="G1260" i="56" s="1"/>
  <c r="F456" i="56"/>
  <c r="G456" i="56" s="1"/>
  <c r="F465" i="56"/>
  <c r="G465" i="56" s="1"/>
  <c r="F602" i="56"/>
  <c r="G602" i="56" s="1"/>
  <c r="F611" i="56"/>
  <c r="G611" i="56" s="1"/>
  <c r="F675" i="56"/>
  <c r="G675" i="56" s="1"/>
  <c r="F684" i="56"/>
  <c r="G684" i="56" s="1"/>
  <c r="F748" i="56"/>
  <c r="G748" i="56" s="1"/>
  <c r="F757" i="56"/>
  <c r="G757" i="56" s="1"/>
  <c r="F1113" i="56"/>
  <c r="G1113" i="56" s="1"/>
  <c r="F1122" i="56"/>
  <c r="G1122" i="56" s="1"/>
  <c r="F1187" i="56"/>
  <c r="G1187" i="56" s="1"/>
  <c r="F1196" i="56"/>
  <c r="G1196" i="56" s="1"/>
  <c r="F821" i="56"/>
  <c r="G821" i="56" s="1"/>
  <c r="F830" i="56"/>
  <c r="G830" i="56" s="1"/>
  <c r="F894" i="56"/>
  <c r="G894" i="56" s="1"/>
  <c r="F903" i="56"/>
  <c r="G903" i="56" s="1"/>
  <c r="F949" i="56"/>
  <c r="G949" i="56" s="1"/>
  <c r="F967" i="56"/>
  <c r="G967" i="56" s="1"/>
  <c r="F976" i="56"/>
  <c r="G976" i="56" s="1"/>
  <c r="F1040" i="56"/>
  <c r="G1040" i="56" s="1"/>
  <c r="F1049" i="56"/>
  <c r="G1049" i="56" s="1"/>
  <c r="F1250" i="56"/>
  <c r="G1250" i="56" s="1"/>
  <c r="F1269" i="56"/>
  <c r="G1269" i="56" s="1"/>
  <c r="F1288" i="56"/>
  <c r="G1288" i="56" s="1"/>
  <c r="D1302" i="56" l="1"/>
  <c r="F1302" i="56" s="1"/>
  <c r="G1302" i="56" s="1"/>
  <c r="E1291" i="56"/>
  <c r="F1312" i="56"/>
  <c r="G1312" i="56" s="1"/>
  <c r="F1267" i="95"/>
  <c r="G1267" i="95" s="1"/>
  <c r="D910" i="93"/>
  <c r="D916" i="93" s="1"/>
  <c r="E1265" i="97"/>
  <c r="D1253" i="97"/>
  <c r="F1253" i="97" s="1"/>
  <c r="G1253" i="97" s="1"/>
  <c r="D1252" i="97"/>
  <c r="F1252" i="97" s="1"/>
  <c r="G1252" i="97" s="1"/>
  <c r="E30" i="97"/>
  <c r="E36" i="97" s="1"/>
  <c r="E41" i="97" s="1"/>
  <c r="E45" i="97" s="1"/>
  <c r="E1250" i="97"/>
  <c r="E1260" i="97" s="1"/>
  <c r="F176" i="97"/>
  <c r="G176" i="97" s="1"/>
  <c r="D1258" i="97"/>
  <c r="F1258" i="97" s="1"/>
  <c r="G1258" i="97" s="1"/>
  <c r="F79" i="97"/>
  <c r="G79" i="97" s="1"/>
  <c r="D1251" i="97"/>
  <c r="F1251" i="97" s="1"/>
  <c r="G1251" i="97" s="1"/>
  <c r="F383" i="95"/>
  <c r="G383" i="95" s="1"/>
  <c r="D483" i="86"/>
  <c r="F483" i="86" s="1"/>
  <c r="G483" i="86" s="1"/>
  <c r="D998" i="102"/>
  <c r="F998" i="102" s="1"/>
  <c r="G998" i="102" s="1"/>
  <c r="E120" i="95"/>
  <c r="F484" i="97"/>
  <c r="G484" i="97" s="1"/>
  <c r="E268" i="95"/>
  <c r="E1277" i="101"/>
  <c r="F465" i="95"/>
  <c r="G465" i="95" s="1"/>
  <c r="D1055" i="95"/>
  <c r="F1055" i="95" s="1"/>
  <c r="G1055" i="95" s="1"/>
  <c r="D975" i="94"/>
  <c r="D983" i="94" s="1"/>
  <c r="F237" i="94"/>
  <c r="G237" i="94" s="1"/>
  <c r="D178" i="95"/>
  <c r="F178" i="95" s="1"/>
  <c r="G178" i="95" s="1"/>
  <c r="D171" i="94"/>
  <c r="D179" i="94" s="1"/>
  <c r="D104" i="95"/>
  <c r="F104" i="95" s="1"/>
  <c r="G104" i="95" s="1"/>
  <c r="F1265" i="95"/>
  <c r="G1265" i="95" s="1"/>
  <c r="F851" i="95"/>
  <c r="G851" i="95" s="1"/>
  <c r="D748" i="101"/>
  <c r="D756" i="101" s="1"/>
  <c r="D310" i="101"/>
  <c r="F1143" i="95"/>
  <c r="G1143" i="95" s="1"/>
  <c r="E1144" i="95"/>
  <c r="F924" i="94"/>
  <c r="G924" i="94" s="1"/>
  <c r="E268" i="97"/>
  <c r="D1196" i="101"/>
  <c r="F1196" i="101" s="1"/>
  <c r="G1196" i="101" s="1"/>
  <c r="F106" i="101"/>
  <c r="G106" i="101" s="1"/>
  <c r="E1274" i="101"/>
  <c r="D602" i="101"/>
  <c r="D610" i="101" s="1"/>
  <c r="D392" i="99"/>
  <c r="D398" i="99" s="1"/>
  <c r="F398" i="99" s="1"/>
  <c r="G398" i="99" s="1"/>
  <c r="D757" i="101"/>
  <c r="F757" i="101" s="1"/>
  <c r="G757" i="101" s="1"/>
  <c r="D319" i="101"/>
  <c r="F319" i="101" s="1"/>
  <c r="G319" i="101" s="1"/>
  <c r="F632" i="95"/>
  <c r="G632" i="95" s="1"/>
  <c r="E1272" i="101"/>
  <c r="E1281" i="101"/>
  <c r="E998" i="97"/>
  <c r="D237" i="101"/>
  <c r="D245" i="101" s="1"/>
  <c r="D98" i="101"/>
  <c r="D104" i="101" s="1"/>
  <c r="F104" i="101" s="1"/>
  <c r="G104" i="101" s="1"/>
  <c r="F413" i="101"/>
  <c r="G413" i="101" s="1"/>
  <c r="F103" i="101"/>
  <c r="G103" i="101" s="1"/>
  <c r="D1113" i="97"/>
  <c r="D1121" i="97" s="1"/>
  <c r="E1273" i="101"/>
  <c r="D967" i="101"/>
  <c r="D975" i="101" s="1"/>
  <c r="E1271" i="101"/>
  <c r="D529" i="101"/>
  <c r="D537" i="101" s="1"/>
  <c r="D611" i="101"/>
  <c r="D617" i="101" s="1"/>
  <c r="F617" i="101" s="1"/>
  <c r="G617" i="101" s="1"/>
  <c r="F101" i="101"/>
  <c r="G101" i="101" s="1"/>
  <c r="D81" i="104"/>
  <c r="F81" i="101"/>
  <c r="G81" i="101" s="1"/>
  <c r="D166" i="104"/>
  <c r="F166" i="101"/>
  <c r="G166" i="101" s="1"/>
  <c r="E340" i="101"/>
  <c r="E338" i="104"/>
  <c r="E340" i="104" s="1"/>
  <c r="F473" i="101"/>
  <c r="G473" i="101" s="1"/>
  <c r="D473" i="104"/>
  <c r="D847" i="104"/>
  <c r="F847" i="101"/>
  <c r="G847" i="101" s="1"/>
  <c r="F1051" i="101"/>
  <c r="G1051" i="101" s="1"/>
  <c r="D1051" i="104"/>
  <c r="E894" i="101"/>
  <c r="E902" i="101" s="1"/>
  <c r="E910" i="101" s="1"/>
  <c r="E916" i="101" s="1"/>
  <c r="E921" i="101" s="1"/>
  <c r="E884" i="104"/>
  <c r="E894" i="104" s="1"/>
  <c r="E902" i="104" s="1"/>
  <c r="E910" i="104" s="1"/>
  <c r="E916" i="104" s="1"/>
  <c r="E921" i="104" s="1"/>
  <c r="D694" i="104"/>
  <c r="F694" i="101"/>
  <c r="G694" i="101" s="1"/>
  <c r="D605" i="104"/>
  <c r="F605" i="101"/>
  <c r="G605" i="101" s="1"/>
  <c r="F191" i="99"/>
  <c r="G191" i="99" s="1"/>
  <c r="E191" i="101"/>
  <c r="F1204" i="101"/>
  <c r="G1204" i="101" s="1"/>
  <c r="D1204" i="104"/>
  <c r="D616" i="104"/>
  <c r="F616" i="101"/>
  <c r="G616" i="101" s="1"/>
  <c r="D386" i="104"/>
  <c r="F386" i="101"/>
  <c r="G386" i="101" s="1"/>
  <c r="D741" i="104"/>
  <c r="F741" i="101"/>
  <c r="G741" i="101" s="1"/>
  <c r="D324" i="104"/>
  <c r="F324" i="101"/>
  <c r="G324" i="101" s="1"/>
  <c r="E1143" i="101"/>
  <c r="E1141" i="104"/>
  <c r="E1143" i="104" s="1"/>
  <c r="D1178" i="104"/>
  <c r="F1178" i="101"/>
  <c r="G1178" i="101" s="1"/>
  <c r="D980" i="104"/>
  <c r="F980" i="101"/>
  <c r="G980" i="101" s="1"/>
  <c r="E248" i="104"/>
  <c r="E246" i="101"/>
  <c r="E252" i="101" s="1"/>
  <c r="E253" i="101" s="1"/>
  <c r="E259" i="101" s="1"/>
  <c r="E264" i="101" s="1"/>
  <c r="D959" i="104"/>
  <c r="F959" i="101"/>
  <c r="G959" i="101" s="1"/>
  <c r="D1201" i="104"/>
  <c r="F1201" i="101"/>
  <c r="G1201" i="101" s="1"/>
  <c r="F235" i="101"/>
  <c r="G235" i="101" s="1"/>
  <c r="D235" i="104"/>
  <c r="F600" i="101"/>
  <c r="G600" i="101" s="1"/>
  <c r="D600" i="104"/>
  <c r="D180" i="104"/>
  <c r="F180" i="101"/>
  <c r="G180" i="101" s="1"/>
  <c r="D467" i="104"/>
  <c r="F467" i="101"/>
  <c r="G467" i="101" s="1"/>
  <c r="D960" i="104"/>
  <c r="F960" i="101"/>
  <c r="G960" i="101" s="1"/>
  <c r="D339" i="104"/>
  <c r="F339" i="101"/>
  <c r="G339" i="101" s="1"/>
  <c r="F673" i="101"/>
  <c r="G673" i="101" s="1"/>
  <c r="D673" i="104"/>
  <c r="D1052" i="104"/>
  <c r="F1052" i="101"/>
  <c r="G1052" i="101" s="1"/>
  <c r="D774" i="104"/>
  <c r="F774" i="101"/>
  <c r="G774" i="101" s="1"/>
  <c r="D486" i="99"/>
  <c r="D485" i="101"/>
  <c r="D327" i="104"/>
  <c r="F327" i="101"/>
  <c r="G327" i="101" s="1"/>
  <c r="D322" i="104"/>
  <c r="F322" i="101"/>
  <c r="G322" i="101" s="1"/>
  <c r="D80" i="104"/>
  <c r="F80" i="101"/>
  <c r="G80" i="101" s="1"/>
  <c r="D688" i="104"/>
  <c r="F688" i="101"/>
  <c r="G688" i="101" s="1"/>
  <c r="D751" i="104"/>
  <c r="F751" i="101"/>
  <c r="G751" i="101" s="1"/>
  <c r="D1206" i="104"/>
  <c r="F1206" i="101"/>
  <c r="G1206" i="101" s="1"/>
  <c r="E924" i="101"/>
  <c r="F924" i="101" s="1"/>
  <c r="G924" i="101" s="1"/>
  <c r="E922" i="104"/>
  <c r="E924" i="104" s="1"/>
  <c r="F885" i="101"/>
  <c r="G885" i="101" s="1"/>
  <c r="D885" i="104"/>
  <c r="D812" i="104"/>
  <c r="F812" i="101"/>
  <c r="G812" i="101" s="1"/>
  <c r="D835" i="104"/>
  <c r="F835" i="101"/>
  <c r="G835" i="101" s="1"/>
  <c r="D767" i="104"/>
  <c r="F767" i="101"/>
  <c r="G767" i="101" s="1"/>
  <c r="F308" i="101"/>
  <c r="G308" i="101" s="1"/>
  <c r="D308" i="104"/>
  <c r="D996" i="104"/>
  <c r="D997" i="104" s="1"/>
  <c r="F996" i="101"/>
  <c r="G996" i="101" s="1"/>
  <c r="D627" i="104"/>
  <c r="F627" i="101"/>
  <c r="G627" i="101" s="1"/>
  <c r="D240" i="104"/>
  <c r="F240" i="101"/>
  <c r="G240" i="101" s="1"/>
  <c r="F614" i="101"/>
  <c r="G614" i="101" s="1"/>
  <c r="D614" i="104"/>
  <c r="D632" i="101"/>
  <c r="D630" i="104"/>
  <c r="F630" i="101"/>
  <c r="G630" i="101" s="1"/>
  <c r="D1217" i="99"/>
  <c r="D1216" i="101"/>
  <c r="D174" i="104"/>
  <c r="F174" i="101"/>
  <c r="G174" i="101" s="1"/>
  <c r="F1211" i="101"/>
  <c r="G1211" i="101" s="1"/>
  <c r="D1211" i="104"/>
  <c r="D814" i="104"/>
  <c r="F814" i="101"/>
  <c r="G814" i="101" s="1"/>
  <c r="E267" i="101"/>
  <c r="E265" i="104"/>
  <c r="E267" i="104" s="1"/>
  <c r="D666" i="104"/>
  <c r="F666" i="101"/>
  <c r="G666" i="101" s="1"/>
  <c r="D189" i="104"/>
  <c r="F189" i="101"/>
  <c r="G189" i="101" s="1"/>
  <c r="D1180" i="104"/>
  <c r="F1180" i="101"/>
  <c r="G1180" i="101" s="1"/>
  <c r="D1063" i="104"/>
  <c r="F1063" i="101"/>
  <c r="G1063" i="101" s="1"/>
  <c r="F484" i="99"/>
  <c r="G484" i="99" s="1"/>
  <c r="E484" i="101"/>
  <c r="D981" i="104"/>
  <c r="F981" i="101"/>
  <c r="G981" i="101" s="1"/>
  <c r="D336" i="104"/>
  <c r="F336" i="101"/>
  <c r="G336" i="101" s="1"/>
  <c r="D395" i="104"/>
  <c r="D392" i="104" s="1"/>
  <c r="D398" i="104" s="1"/>
  <c r="F395" i="101"/>
  <c r="G395" i="101" s="1"/>
  <c r="F1066" i="101"/>
  <c r="G1066" i="101" s="1"/>
  <c r="D1066" i="104"/>
  <c r="F905" i="101"/>
  <c r="G905" i="101" s="1"/>
  <c r="D905" i="104"/>
  <c r="D772" i="104"/>
  <c r="F772" i="101"/>
  <c r="G772" i="101" s="1"/>
  <c r="D475" i="104"/>
  <c r="F475" i="101"/>
  <c r="G475" i="101" s="1"/>
  <c r="E456" i="101"/>
  <c r="E464" i="101" s="1"/>
  <c r="E472" i="101" s="1"/>
  <c r="E478" i="101" s="1"/>
  <c r="E483" i="101" s="1"/>
  <c r="E446" i="104"/>
  <c r="E456" i="104" s="1"/>
  <c r="E464" i="104" s="1"/>
  <c r="E472" i="104" s="1"/>
  <c r="E478" i="104" s="1"/>
  <c r="E483" i="104" s="1"/>
  <c r="E310" i="101"/>
  <c r="E318" i="101" s="1"/>
  <c r="E326" i="101" s="1"/>
  <c r="E332" i="101" s="1"/>
  <c r="E337" i="101" s="1"/>
  <c r="E300" i="104"/>
  <c r="E310" i="104" s="1"/>
  <c r="E318" i="104" s="1"/>
  <c r="E326" i="104" s="1"/>
  <c r="E332" i="104" s="1"/>
  <c r="E337" i="104" s="1"/>
  <c r="E89" i="101"/>
  <c r="E97" i="101" s="1"/>
  <c r="E105" i="101" s="1"/>
  <c r="E111" i="101" s="1"/>
  <c r="E116" i="101" s="1"/>
  <c r="E79" i="104"/>
  <c r="E89" i="104" s="1"/>
  <c r="E97" i="104" s="1"/>
  <c r="D700" i="104"/>
  <c r="F700" i="101"/>
  <c r="G700" i="101" s="1"/>
  <c r="F897" i="101"/>
  <c r="G897" i="101" s="1"/>
  <c r="D897" i="104"/>
  <c r="D1061" i="104"/>
  <c r="F1061" i="101"/>
  <c r="G1061" i="101" s="1"/>
  <c r="F920" i="101"/>
  <c r="G920" i="101" s="1"/>
  <c r="D920" i="104"/>
  <c r="D762" i="104"/>
  <c r="F762" i="101"/>
  <c r="G762" i="101" s="1"/>
  <c r="E529" i="101"/>
  <c r="E537" i="101" s="1"/>
  <c r="E519" i="104"/>
  <c r="E529" i="104" s="1"/>
  <c r="E537" i="104" s="1"/>
  <c r="D323" i="104"/>
  <c r="F323" i="101"/>
  <c r="G323" i="101" s="1"/>
  <c r="F117" i="99"/>
  <c r="G117" i="99" s="1"/>
  <c r="E117" i="101"/>
  <c r="D992" i="104"/>
  <c r="F992" i="101"/>
  <c r="G992" i="101" s="1"/>
  <c r="D689" i="104"/>
  <c r="F689" i="101"/>
  <c r="G689" i="101" s="1"/>
  <c r="F161" i="101"/>
  <c r="G161" i="101" s="1"/>
  <c r="D161" i="104"/>
  <c r="F886" i="101"/>
  <c r="G886" i="101" s="1"/>
  <c r="D886" i="104"/>
  <c r="D1136" i="104"/>
  <c r="F1136" i="101"/>
  <c r="G1136" i="101" s="1"/>
  <c r="F887" i="101"/>
  <c r="G887" i="101" s="1"/>
  <c r="D887" i="104"/>
  <c r="F995" i="99"/>
  <c r="G995" i="99" s="1"/>
  <c r="E995" i="101"/>
  <c r="F486" i="95"/>
  <c r="G486" i="95" s="1"/>
  <c r="D851" i="97"/>
  <c r="F851" i="97" s="1"/>
  <c r="G851" i="97" s="1"/>
  <c r="E998" i="95"/>
  <c r="D89" i="101"/>
  <c r="D894" i="101"/>
  <c r="D465" i="101"/>
  <c r="F108" i="101"/>
  <c r="G108" i="101" s="1"/>
  <c r="F115" i="101"/>
  <c r="G115" i="101" s="1"/>
  <c r="D172" i="101"/>
  <c r="D1187" i="101"/>
  <c r="E399" i="104"/>
  <c r="E405" i="104" s="1"/>
  <c r="E410" i="104" s="1"/>
  <c r="E414" i="104" s="1"/>
  <c r="D1190" i="104"/>
  <c r="F1190" i="101"/>
  <c r="G1190" i="101" s="1"/>
  <c r="D469" i="104"/>
  <c r="F469" i="101"/>
  <c r="G469" i="101" s="1"/>
  <c r="D844" i="104"/>
  <c r="F844" i="101"/>
  <c r="G844" i="101" s="1"/>
  <c r="D759" i="104"/>
  <c r="F759" i="101"/>
  <c r="G759" i="101" s="1"/>
  <c r="D321" i="104"/>
  <c r="F321" i="101"/>
  <c r="G321" i="101" s="1"/>
  <c r="D247" i="104"/>
  <c r="D246" i="104" s="1"/>
  <c r="F247" i="101"/>
  <c r="G247" i="101" s="1"/>
  <c r="D246" i="101"/>
  <c r="D186" i="104"/>
  <c r="F186" i="101"/>
  <c r="G186" i="101" s="1"/>
  <c r="D1127" i="104"/>
  <c r="F1127" i="101"/>
  <c r="G1127" i="101" s="1"/>
  <c r="D1179" i="104"/>
  <c r="F1179" i="101"/>
  <c r="G1179" i="101" s="1"/>
  <c r="D1032" i="104"/>
  <c r="F1032" i="101"/>
  <c r="G1032" i="101" s="1"/>
  <c r="D687" i="104"/>
  <c r="F687" i="101"/>
  <c r="G687" i="101" s="1"/>
  <c r="F746" i="101"/>
  <c r="G746" i="101" s="1"/>
  <c r="D746" i="104"/>
  <c r="D329" i="104"/>
  <c r="F329" i="101"/>
  <c r="G329" i="101" s="1"/>
  <c r="F87" i="101"/>
  <c r="G87" i="101" s="1"/>
  <c r="D87" i="104"/>
  <c r="D1031" i="104"/>
  <c r="F1031" i="101"/>
  <c r="G1031" i="101" s="1"/>
  <c r="F917" i="101"/>
  <c r="G917" i="101" s="1"/>
  <c r="D917" i="104"/>
  <c r="D705" i="101"/>
  <c r="D703" i="104"/>
  <c r="D705" i="104" s="1"/>
  <c r="F703" i="101"/>
  <c r="G703" i="101" s="1"/>
  <c r="D970" i="104"/>
  <c r="F970" i="101"/>
  <c r="G970" i="101" s="1"/>
  <c r="F381" i="101"/>
  <c r="G381" i="101" s="1"/>
  <c r="D381" i="104"/>
  <c r="F454" i="101"/>
  <c r="G454" i="101" s="1"/>
  <c r="D454" i="104"/>
  <c r="D187" i="104"/>
  <c r="F187" i="101"/>
  <c r="G187" i="101" s="1"/>
  <c r="D175" i="104"/>
  <c r="F175" i="101"/>
  <c r="G175" i="101" s="1"/>
  <c r="D1130" i="104"/>
  <c r="F1130" i="101"/>
  <c r="G1130" i="101" s="1"/>
  <c r="F1068" i="99"/>
  <c r="G1068" i="99" s="1"/>
  <c r="E1068" i="101"/>
  <c r="F915" i="101"/>
  <c r="G915" i="101" s="1"/>
  <c r="D915" i="104"/>
  <c r="D546" i="104"/>
  <c r="F546" i="101"/>
  <c r="G546" i="101" s="1"/>
  <c r="D481" i="104"/>
  <c r="F481" i="101"/>
  <c r="G481" i="101" s="1"/>
  <c r="D261" i="104"/>
  <c r="F261" i="101"/>
  <c r="G261" i="101" s="1"/>
  <c r="D696" i="104"/>
  <c r="F696" i="101"/>
  <c r="G696" i="101" s="1"/>
  <c r="D813" i="104"/>
  <c r="F813" i="101"/>
  <c r="G813" i="101" s="1"/>
  <c r="D1212" i="104"/>
  <c r="F1212" i="101"/>
  <c r="G1212" i="101" s="1"/>
  <c r="F918" i="101"/>
  <c r="G918" i="101" s="1"/>
  <c r="D918" i="104"/>
  <c r="E851" i="101"/>
  <c r="F851" i="101" s="1"/>
  <c r="G851" i="101" s="1"/>
  <c r="E849" i="104"/>
  <c r="E851" i="104" s="1"/>
  <c r="E778" i="101"/>
  <c r="E776" i="104"/>
  <c r="E778" i="104" s="1"/>
  <c r="D773" i="104"/>
  <c r="F773" i="101"/>
  <c r="G773" i="101" s="1"/>
  <c r="D538" i="99"/>
  <c r="D544" i="99" s="1"/>
  <c r="F544" i="99" s="1"/>
  <c r="G544" i="99" s="1"/>
  <c r="D541" i="101"/>
  <c r="D538" i="101" s="1"/>
  <c r="D303" i="104"/>
  <c r="F303" i="101"/>
  <c r="G303" i="101" s="1"/>
  <c r="D623" i="104"/>
  <c r="F623" i="101"/>
  <c r="G623" i="101" s="1"/>
  <c r="E602" i="101"/>
  <c r="E610" i="101" s="1"/>
  <c r="E618" i="101" s="1"/>
  <c r="E624" i="101" s="1"/>
  <c r="E629" i="101" s="1"/>
  <c r="E592" i="104"/>
  <c r="E602" i="104" s="1"/>
  <c r="E610" i="104" s="1"/>
  <c r="E618" i="104" s="1"/>
  <c r="E624" i="104" s="1"/>
  <c r="E629" i="104" s="1"/>
  <c r="D1033" i="104"/>
  <c r="F1033" i="101"/>
  <c r="G1033" i="101" s="1"/>
  <c r="F1111" i="101"/>
  <c r="G1111" i="101" s="1"/>
  <c r="D1111" i="104"/>
  <c r="E163" i="101"/>
  <c r="E171" i="101" s="1"/>
  <c r="E179" i="101" s="1"/>
  <c r="E185" i="101" s="1"/>
  <c r="E190" i="101" s="1"/>
  <c r="E153" i="104"/>
  <c r="E163" i="104" s="1"/>
  <c r="E171" i="104" s="1"/>
  <c r="E179" i="104" s="1"/>
  <c r="E185" i="104" s="1"/>
  <c r="E190" i="104" s="1"/>
  <c r="D154" i="104"/>
  <c r="F154" i="101"/>
  <c r="G154" i="101" s="1"/>
  <c r="D1213" i="104"/>
  <c r="F1213" i="101"/>
  <c r="G1213" i="101" s="1"/>
  <c r="D1132" i="104"/>
  <c r="F1132" i="101"/>
  <c r="G1132" i="101" s="1"/>
  <c r="D834" i="104"/>
  <c r="F834" i="101"/>
  <c r="G834" i="101" s="1"/>
  <c r="D993" i="104"/>
  <c r="F993" i="101"/>
  <c r="G993" i="101" s="1"/>
  <c r="D1105" i="104"/>
  <c r="F1105" i="101"/>
  <c r="G1105" i="101" s="1"/>
  <c r="D267" i="101"/>
  <c r="D265" i="104"/>
  <c r="F265" i="101"/>
  <c r="G265" i="101" s="1"/>
  <c r="D375" i="104"/>
  <c r="F375" i="101"/>
  <c r="G375" i="101" s="1"/>
  <c r="D448" i="104"/>
  <c r="F448" i="101"/>
  <c r="G448" i="101" s="1"/>
  <c r="D521" i="104"/>
  <c r="F521" i="101"/>
  <c r="G521" i="101" s="1"/>
  <c r="E632" i="101"/>
  <c r="E630" i="104"/>
  <c r="E632" i="104" s="1"/>
  <c r="D678" i="104"/>
  <c r="F678" i="101"/>
  <c r="G678" i="101" s="1"/>
  <c r="D684" i="101"/>
  <c r="D685" i="104"/>
  <c r="F685" i="101"/>
  <c r="G685" i="101" s="1"/>
  <c r="D193" i="99"/>
  <c r="D192" i="101"/>
  <c r="F1134" i="101"/>
  <c r="G1134" i="101" s="1"/>
  <c r="D1134" i="104"/>
  <c r="F1126" i="101"/>
  <c r="G1126" i="101" s="1"/>
  <c r="D1126" i="104"/>
  <c r="D482" i="104"/>
  <c r="F482" i="101"/>
  <c r="G482" i="101" s="1"/>
  <c r="E967" i="101"/>
  <c r="E975" i="101" s="1"/>
  <c r="E983" i="101" s="1"/>
  <c r="E989" i="101" s="1"/>
  <c r="E994" i="101" s="1"/>
  <c r="E957" i="104"/>
  <c r="E967" i="104" s="1"/>
  <c r="E975" i="104" s="1"/>
  <c r="E983" i="104" s="1"/>
  <c r="E989" i="104" s="1"/>
  <c r="E994" i="104" s="1"/>
  <c r="D82" i="104"/>
  <c r="F82" i="101"/>
  <c r="G82" i="101" s="1"/>
  <c r="F1059" i="101"/>
  <c r="G1059" i="101" s="1"/>
  <c r="D1059" i="104"/>
  <c r="F838" i="101"/>
  <c r="G838" i="101" s="1"/>
  <c r="D838" i="104"/>
  <c r="E748" i="101"/>
  <c r="E756" i="101" s="1"/>
  <c r="E764" i="101" s="1"/>
  <c r="E770" i="101" s="1"/>
  <c r="E775" i="101" s="1"/>
  <c r="E738" i="104"/>
  <c r="E748" i="104" s="1"/>
  <c r="E756" i="104" s="1"/>
  <c r="E764" i="104" s="1"/>
  <c r="E770" i="104" s="1"/>
  <c r="E775" i="104" s="1"/>
  <c r="D447" i="104"/>
  <c r="F447" i="101"/>
  <c r="G447" i="101" s="1"/>
  <c r="D254" i="104"/>
  <c r="F254" i="101"/>
  <c r="G254" i="101" s="1"/>
  <c r="D692" i="104"/>
  <c r="F692" i="101"/>
  <c r="G692" i="101" s="1"/>
  <c r="D1210" i="104"/>
  <c r="F1210" i="101"/>
  <c r="G1210" i="101" s="1"/>
  <c r="F1053" i="101"/>
  <c r="G1053" i="101" s="1"/>
  <c r="D1053" i="104"/>
  <c r="F913" i="101"/>
  <c r="G913" i="101" s="1"/>
  <c r="D913" i="104"/>
  <c r="D840" i="104"/>
  <c r="F840" i="101"/>
  <c r="G840" i="101" s="1"/>
  <c r="D771" i="104"/>
  <c r="F771" i="101"/>
  <c r="G771" i="101" s="1"/>
  <c r="D449" i="104"/>
  <c r="F449" i="101"/>
  <c r="G449" i="101" s="1"/>
  <c r="D301" i="104"/>
  <c r="F301" i="101"/>
  <c r="G301" i="101" s="1"/>
  <c r="F668" i="101"/>
  <c r="G668" i="101" s="1"/>
  <c r="D668" i="104"/>
  <c r="D559" i="99"/>
  <c r="D558" i="101"/>
  <c r="D626" i="104"/>
  <c r="F626" i="101"/>
  <c r="G626" i="101" s="1"/>
  <c r="D892" i="104"/>
  <c r="F892" i="101"/>
  <c r="G892" i="101" s="1"/>
  <c r="E821" i="101"/>
  <c r="E829" i="101" s="1"/>
  <c r="E837" i="101" s="1"/>
  <c r="E843" i="101" s="1"/>
  <c r="E848" i="101" s="1"/>
  <c r="E811" i="104"/>
  <c r="E821" i="104" s="1"/>
  <c r="E829" i="104" s="1"/>
  <c r="E837" i="104" s="1"/>
  <c r="E843" i="104" s="1"/>
  <c r="E848" i="104" s="1"/>
  <c r="D182" i="104"/>
  <c r="F182" i="101"/>
  <c r="G182" i="101" s="1"/>
  <c r="D1208" i="104"/>
  <c r="F1208" i="101"/>
  <c r="G1208" i="101" s="1"/>
  <c r="D1199" i="104"/>
  <c r="F1199" i="101"/>
  <c r="G1199" i="101" s="1"/>
  <c r="D1124" i="104"/>
  <c r="F1124" i="101"/>
  <c r="G1124" i="101" s="1"/>
  <c r="D832" i="104"/>
  <c r="F832" i="101"/>
  <c r="G832" i="101" s="1"/>
  <c r="D990" i="104"/>
  <c r="F990" i="101"/>
  <c r="G990" i="101" s="1"/>
  <c r="E399" i="101"/>
  <c r="E405" i="101" s="1"/>
  <c r="E410" i="101" s="1"/>
  <c r="E414" i="101" s="1"/>
  <c r="D1049" i="101"/>
  <c r="E706" i="97"/>
  <c r="F119" i="95"/>
  <c r="G119" i="95" s="1"/>
  <c r="D757" i="99"/>
  <c r="F757" i="99" s="1"/>
  <c r="G757" i="99" s="1"/>
  <c r="F100" i="101"/>
  <c r="G100" i="101" s="1"/>
  <c r="F113" i="101"/>
  <c r="G113" i="101" s="1"/>
  <c r="F114" i="101"/>
  <c r="G114" i="101" s="1"/>
  <c r="F248" i="101"/>
  <c r="G248" i="101" s="1"/>
  <c r="D383" i="101"/>
  <c r="F153" i="101"/>
  <c r="G153" i="101" s="1"/>
  <c r="D675" i="101"/>
  <c r="D1122" i="101"/>
  <c r="D1040" i="101"/>
  <c r="D997" i="101"/>
  <c r="E538" i="101"/>
  <c r="E544" i="101" s="1"/>
  <c r="F300" i="101"/>
  <c r="G300" i="101" s="1"/>
  <c r="F1185" i="101"/>
  <c r="G1185" i="101" s="1"/>
  <c r="D1185" i="104"/>
  <c r="D229" i="104"/>
  <c r="F229" i="101"/>
  <c r="G229" i="101" s="1"/>
  <c r="D594" i="104"/>
  <c r="F594" i="101"/>
  <c r="G594" i="101" s="1"/>
  <c r="D631" i="104"/>
  <c r="F631" i="101"/>
  <c r="G631" i="101" s="1"/>
  <c r="D468" i="104"/>
  <c r="F468" i="101"/>
  <c r="G468" i="101" s="1"/>
  <c r="D667" i="104"/>
  <c r="F667" i="101"/>
  <c r="G667" i="101" s="1"/>
  <c r="D1070" i="99"/>
  <c r="D1069" i="101"/>
  <c r="D769" i="104"/>
  <c r="F769" i="101"/>
  <c r="G769" i="101" s="1"/>
  <c r="F522" i="101"/>
  <c r="G522" i="101" s="1"/>
  <c r="D522" i="104"/>
  <c r="D155" i="104"/>
  <c r="F155" i="101"/>
  <c r="G155" i="101" s="1"/>
  <c r="D250" i="104"/>
  <c r="F250" i="101"/>
  <c r="G250" i="101" s="1"/>
  <c r="F919" i="101"/>
  <c r="G919" i="101" s="1"/>
  <c r="D919" i="104"/>
  <c r="D1125" i="104"/>
  <c r="F1125" i="101"/>
  <c r="G1125" i="101" s="1"/>
  <c r="D628" i="104"/>
  <c r="F628" i="101"/>
  <c r="G628" i="101" s="1"/>
  <c r="D1104" i="104"/>
  <c r="F1104" i="101"/>
  <c r="G1104" i="101" s="1"/>
  <c r="D470" i="104"/>
  <c r="F470" i="101"/>
  <c r="G470" i="101" s="1"/>
  <c r="D313" i="104"/>
  <c r="F313" i="101"/>
  <c r="G313" i="101" s="1"/>
  <c r="D548" i="104"/>
  <c r="F548" i="101"/>
  <c r="G548" i="101" s="1"/>
  <c r="D1106" i="104"/>
  <c r="F1106" i="101"/>
  <c r="G1106" i="101" s="1"/>
  <c r="F911" i="101"/>
  <c r="G911" i="101" s="1"/>
  <c r="D911" i="104"/>
  <c r="D765" i="104"/>
  <c r="F765" i="101"/>
  <c r="G765" i="101" s="1"/>
  <c r="D479" i="104"/>
  <c r="F479" i="101"/>
  <c r="G479" i="101" s="1"/>
  <c r="D331" i="104"/>
  <c r="F331" i="101"/>
  <c r="G331" i="101" s="1"/>
  <c r="D1200" i="104"/>
  <c r="F1200" i="101"/>
  <c r="G1200" i="101" s="1"/>
  <c r="F1038" i="101"/>
  <c r="G1038" i="101" s="1"/>
  <c r="D1038" i="104"/>
  <c r="D520" i="104"/>
  <c r="F520" i="101"/>
  <c r="G520" i="101" s="1"/>
  <c r="F256" i="101"/>
  <c r="G256" i="101" s="1"/>
  <c r="D256" i="104"/>
  <c r="D824" i="104"/>
  <c r="F824" i="101"/>
  <c r="G824" i="101" s="1"/>
  <c r="F1139" i="101"/>
  <c r="G1139" i="101" s="1"/>
  <c r="D1139" i="104"/>
  <c r="D156" i="104"/>
  <c r="F156" i="101"/>
  <c r="G156" i="101" s="1"/>
  <c r="D542" i="104"/>
  <c r="F542" i="101"/>
  <c r="G542" i="101" s="1"/>
  <c r="D613" i="104"/>
  <c r="F613" i="101"/>
  <c r="G613" i="101" s="1"/>
  <c r="D1265" i="99"/>
  <c r="D315" i="101"/>
  <c r="F315" i="101" s="1"/>
  <c r="G315" i="101" s="1"/>
  <c r="D340" i="101"/>
  <c r="D338" i="104"/>
  <c r="F338" i="101"/>
  <c r="G338" i="101" s="1"/>
  <c r="D740" i="104"/>
  <c r="F740" i="101"/>
  <c r="G740" i="101" s="1"/>
  <c r="F958" i="101"/>
  <c r="G958" i="101" s="1"/>
  <c r="D958" i="104"/>
  <c r="D555" i="104"/>
  <c r="F555" i="101"/>
  <c r="G555" i="101" s="1"/>
  <c r="D625" i="104"/>
  <c r="F625" i="101"/>
  <c r="G625" i="101" s="1"/>
  <c r="D1137" i="104"/>
  <c r="F1137" i="101"/>
  <c r="G1137" i="101" s="1"/>
  <c r="F1065" i="101"/>
  <c r="G1065" i="101" s="1"/>
  <c r="D1065" i="104"/>
  <c r="D480" i="104"/>
  <c r="F480" i="101"/>
  <c r="G480" i="101" s="1"/>
  <c r="D459" i="104"/>
  <c r="F459" i="101"/>
  <c r="G459" i="101" s="1"/>
  <c r="D1064" i="104"/>
  <c r="F1064" i="101"/>
  <c r="G1064" i="101" s="1"/>
  <c r="F908" i="101"/>
  <c r="G908" i="101" s="1"/>
  <c r="D908" i="104"/>
  <c r="D842" i="104"/>
  <c r="F842" i="101"/>
  <c r="G842" i="101" s="1"/>
  <c r="D761" i="104"/>
  <c r="F761" i="101"/>
  <c r="G761" i="101" s="1"/>
  <c r="F557" i="99"/>
  <c r="G557" i="99" s="1"/>
  <c r="E557" i="101"/>
  <c r="D258" i="104"/>
  <c r="F258" i="101"/>
  <c r="G258" i="101" s="1"/>
  <c r="D595" i="104"/>
  <c r="F595" i="101"/>
  <c r="G595" i="101" s="1"/>
  <c r="F819" i="101"/>
  <c r="G819" i="101" s="1"/>
  <c r="D819" i="104"/>
  <c r="D760" i="104"/>
  <c r="F760" i="101"/>
  <c r="G760" i="101" s="1"/>
  <c r="D1057" i="104"/>
  <c r="F1057" i="101"/>
  <c r="G1057" i="101" s="1"/>
  <c r="F923" i="101"/>
  <c r="G923" i="101" s="1"/>
  <c r="D923" i="104"/>
  <c r="D924" i="104" s="1"/>
  <c r="F907" i="101"/>
  <c r="G907" i="101" s="1"/>
  <c r="D907" i="104"/>
  <c r="F850" i="101"/>
  <c r="G850" i="101" s="1"/>
  <c r="D850" i="104"/>
  <c r="D851" i="104" s="1"/>
  <c r="D739" i="104"/>
  <c r="F739" i="101"/>
  <c r="G739" i="101" s="1"/>
  <c r="D335" i="104"/>
  <c r="F335" i="101"/>
  <c r="G335" i="101" s="1"/>
  <c r="D262" i="104"/>
  <c r="F262" i="101"/>
  <c r="G262" i="101" s="1"/>
  <c r="D593" i="104"/>
  <c r="F593" i="101"/>
  <c r="G593" i="101" s="1"/>
  <c r="D1043" i="104"/>
  <c r="F1043" i="101"/>
  <c r="G1043" i="101" s="1"/>
  <c r="F906" i="101"/>
  <c r="G906" i="101" s="1"/>
  <c r="D906" i="104"/>
  <c r="D1138" i="104"/>
  <c r="F1138" i="101"/>
  <c r="G1138" i="101" s="1"/>
  <c r="D540" i="104"/>
  <c r="F540" i="101"/>
  <c r="G540" i="101" s="1"/>
  <c r="D119" i="99"/>
  <c r="D118" i="101"/>
  <c r="D976" i="99"/>
  <c r="D982" i="99" s="1"/>
  <c r="F982" i="99" s="1"/>
  <c r="G982" i="99" s="1"/>
  <c r="D978" i="101"/>
  <c r="D621" i="104"/>
  <c r="F621" i="101"/>
  <c r="G621" i="101" s="1"/>
  <c r="D1116" i="104"/>
  <c r="F1116" i="101"/>
  <c r="G1116" i="101" s="1"/>
  <c r="D1142" i="104"/>
  <c r="F1142" i="101"/>
  <c r="G1142" i="101" s="1"/>
  <c r="F527" i="101"/>
  <c r="G527" i="101" s="1"/>
  <c r="D527" i="104"/>
  <c r="D1143" i="101"/>
  <c r="D1141" i="104"/>
  <c r="F1141" i="101"/>
  <c r="G1141" i="101" s="1"/>
  <c r="D184" i="104"/>
  <c r="F184" i="101"/>
  <c r="G184" i="101" s="1"/>
  <c r="E1113" i="101"/>
  <c r="E1121" i="101" s="1"/>
  <c r="E1129" i="101" s="1"/>
  <c r="E1135" i="101" s="1"/>
  <c r="E1140" i="101" s="1"/>
  <c r="E1103" i="104"/>
  <c r="E1113" i="104" s="1"/>
  <c r="E1121" i="104" s="1"/>
  <c r="E1129" i="104" s="1"/>
  <c r="E1135" i="104" s="1"/>
  <c r="E1140" i="104" s="1"/>
  <c r="D477" i="104"/>
  <c r="F477" i="101"/>
  <c r="G477" i="101" s="1"/>
  <c r="E705" i="101"/>
  <c r="E703" i="104"/>
  <c r="E705" i="104" s="1"/>
  <c r="D266" i="104"/>
  <c r="F266" i="101"/>
  <c r="G266" i="101" s="1"/>
  <c r="D532" i="104"/>
  <c r="F532" i="101"/>
  <c r="G532" i="101" s="1"/>
  <c r="D1054" i="104"/>
  <c r="F1054" i="101"/>
  <c r="G1054" i="101" s="1"/>
  <c r="F845" i="101"/>
  <c r="G845" i="101" s="1"/>
  <c r="D845" i="104"/>
  <c r="D554" i="104"/>
  <c r="F554" i="101"/>
  <c r="G554" i="101" s="1"/>
  <c r="D334" i="104"/>
  <c r="F334" i="101"/>
  <c r="G334" i="101" s="1"/>
  <c r="F1198" i="101"/>
  <c r="G1198" i="101" s="1"/>
  <c r="D1198" i="104"/>
  <c r="E1040" i="101"/>
  <c r="E1048" i="101" s="1"/>
  <c r="E1056" i="101" s="1"/>
  <c r="E1062" i="101" s="1"/>
  <c r="E1067" i="101" s="1"/>
  <c r="E1030" i="104"/>
  <c r="E1040" i="104" s="1"/>
  <c r="E1048" i="104" s="1"/>
  <c r="E1056" i="104" s="1"/>
  <c r="E1062" i="104" s="1"/>
  <c r="E1067" i="104" s="1"/>
  <c r="D846" i="104"/>
  <c r="F846" i="101"/>
  <c r="G846" i="101" s="1"/>
  <c r="D830" i="99"/>
  <c r="F830" i="99" s="1"/>
  <c r="G830" i="99" s="1"/>
  <c r="D833" i="101"/>
  <c r="D778" i="101"/>
  <c r="D776" i="104"/>
  <c r="F776" i="101"/>
  <c r="G776" i="101" s="1"/>
  <c r="D550" i="104"/>
  <c r="F550" i="101"/>
  <c r="G550" i="101" s="1"/>
  <c r="D543" i="104"/>
  <c r="F543" i="101"/>
  <c r="G543" i="101" s="1"/>
  <c r="D333" i="104"/>
  <c r="F333" i="101"/>
  <c r="G333" i="101" s="1"/>
  <c r="D260" i="104"/>
  <c r="F260" i="101"/>
  <c r="G260" i="101" s="1"/>
  <c r="D619" i="104"/>
  <c r="F619" i="101"/>
  <c r="G619" i="101" s="1"/>
  <c r="D615" i="104"/>
  <c r="F615" i="101"/>
  <c r="G615" i="101" s="1"/>
  <c r="D228" i="104"/>
  <c r="F228" i="101"/>
  <c r="G228" i="101" s="1"/>
  <c r="F1215" i="99"/>
  <c r="G1215" i="99" s="1"/>
  <c r="E1215" i="101"/>
  <c r="D188" i="104"/>
  <c r="F188" i="101"/>
  <c r="G188" i="101" s="1"/>
  <c r="D176" i="104"/>
  <c r="F176" i="101"/>
  <c r="G176" i="101" s="1"/>
  <c r="E1187" i="101"/>
  <c r="E1195" i="101" s="1"/>
  <c r="E1203" i="101" s="1"/>
  <c r="E1209" i="101" s="1"/>
  <c r="E1214" i="101" s="1"/>
  <c r="E1177" i="104"/>
  <c r="E1187" i="104" s="1"/>
  <c r="E1195" i="104" s="1"/>
  <c r="E1203" i="104" s="1"/>
  <c r="E1209" i="104" s="1"/>
  <c r="E1214" i="104" s="1"/>
  <c r="D777" i="104"/>
  <c r="F777" i="101"/>
  <c r="G777" i="101" s="1"/>
  <c r="D251" i="104"/>
  <c r="F251" i="101"/>
  <c r="G251" i="101" s="1"/>
  <c r="E98" i="104"/>
  <c r="E104" i="104" s="1"/>
  <c r="E100" i="106"/>
  <c r="E100" i="108" s="1"/>
  <c r="E686" i="104"/>
  <c r="E684" i="101"/>
  <c r="E690" i="101" s="1"/>
  <c r="E691" i="101" s="1"/>
  <c r="E697" i="101" s="1"/>
  <c r="E702" i="101" s="1"/>
  <c r="D1250" i="104"/>
  <c r="D163" i="101"/>
  <c r="F94" i="101"/>
  <c r="G94" i="101" s="1"/>
  <c r="E45" i="104"/>
  <c r="F79" i="101"/>
  <c r="G79" i="101" s="1"/>
  <c r="D392" i="101"/>
  <c r="D821" i="101"/>
  <c r="F519" i="101"/>
  <c r="G519" i="101" s="1"/>
  <c r="D1113" i="101"/>
  <c r="F738" i="101"/>
  <c r="G738" i="101" s="1"/>
  <c r="D98" i="104"/>
  <c r="D104" i="104" s="1"/>
  <c r="F884" i="101"/>
  <c r="G884" i="101" s="1"/>
  <c r="D903" i="101"/>
  <c r="D413" i="104"/>
  <c r="F110" i="101"/>
  <c r="G110" i="101" s="1"/>
  <c r="F112" i="101"/>
  <c r="G112" i="101" s="1"/>
  <c r="D456" i="101"/>
  <c r="E538" i="104"/>
  <c r="E544" i="104" s="1"/>
  <c r="F849" i="101"/>
  <c r="G849" i="101" s="1"/>
  <c r="F849" i="97"/>
  <c r="G849" i="97" s="1"/>
  <c r="D903" i="99"/>
  <c r="F903" i="99" s="1"/>
  <c r="G903" i="99" s="1"/>
  <c r="D163" i="97"/>
  <c r="F163" i="97" s="1"/>
  <c r="G163" i="97" s="1"/>
  <c r="F413" i="99"/>
  <c r="G413" i="99" s="1"/>
  <c r="E1144" i="97"/>
  <c r="D1196" i="97"/>
  <c r="F1196" i="97" s="1"/>
  <c r="G1196" i="97" s="1"/>
  <c r="D89" i="99"/>
  <c r="D97" i="99" s="1"/>
  <c r="D924" i="97"/>
  <c r="F924" i="97" s="1"/>
  <c r="G924" i="97" s="1"/>
  <c r="F1215" i="97"/>
  <c r="G1215" i="97" s="1"/>
  <c r="D1040" i="97"/>
  <c r="D1048" i="97" s="1"/>
  <c r="D559" i="97"/>
  <c r="F559" i="97" s="1"/>
  <c r="G559" i="97" s="1"/>
  <c r="D465" i="99"/>
  <c r="D471" i="99" s="1"/>
  <c r="F471" i="99" s="1"/>
  <c r="G471" i="99" s="1"/>
  <c r="D1288" i="99"/>
  <c r="F267" i="95"/>
  <c r="G267" i="95" s="1"/>
  <c r="D119" i="97"/>
  <c r="F119" i="97" s="1"/>
  <c r="G119" i="97" s="1"/>
  <c r="F117" i="97"/>
  <c r="G117" i="97" s="1"/>
  <c r="F23" i="97"/>
  <c r="G23" i="97" s="1"/>
  <c r="D1282" i="92"/>
  <c r="F1282" i="92" s="1"/>
  <c r="G1282" i="92" s="1"/>
  <c r="D41" i="86"/>
  <c r="F36" i="86"/>
  <c r="G36" i="86" s="1"/>
  <c r="D172" i="97"/>
  <c r="D178" i="97" s="1"/>
  <c r="F178" i="97" s="1"/>
  <c r="G178" i="97" s="1"/>
  <c r="D748" i="97"/>
  <c r="D756" i="97" s="1"/>
  <c r="F29" i="99"/>
  <c r="G29" i="99" s="1"/>
  <c r="F29" i="97"/>
  <c r="G29" i="97" s="1"/>
  <c r="F340" i="95"/>
  <c r="G340" i="95" s="1"/>
  <c r="F318" i="94"/>
  <c r="G318" i="94" s="1"/>
  <c r="F1048" i="94"/>
  <c r="G1048" i="94" s="1"/>
  <c r="D472" i="94"/>
  <c r="F464" i="94"/>
  <c r="G464" i="94" s="1"/>
  <c r="D1203" i="94"/>
  <c r="F1195" i="94"/>
  <c r="G1195" i="94" s="1"/>
  <c r="D764" i="94"/>
  <c r="F756" i="94"/>
  <c r="G756" i="94" s="1"/>
  <c r="D618" i="94"/>
  <c r="F610" i="94"/>
  <c r="G610" i="94" s="1"/>
  <c r="F529" i="94"/>
  <c r="G529" i="94" s="1"/>
  <c r="D902" i="94"/>
  <c r="F894" i="94"/>
  <c r="G894" i="94" s="1"/>
  <c r="D691" i="94"/>
  <c r="F683" i="94"/>
  <c r="G683" i="94" s="1"/>
  <c r="D1129" i="94"/>
  <c r="F1121" i="94"/>
  <c r="G1121" i="94" s="1"/>
  <c r="D837" i="94"/>
  <c r="F829" i="94"/>
  <c r="G829" i="94" s="1"/>
  <c r="D105" i="94"/>
  <c r="F97" i="94"/>
  <c r="G97" i="94" s="1"/>
  <c r="D399" i="94"/>
  <c r="F391" i="94"/>
  <c r="G391" i="94" s="1"/>
  <c r="D1055" i="94"/>
  <c r="F1055" i="94" s="1"/>
  <c r="G1055" i="94" s="1"/>
  <c r="F1049" i="94"/>
  <c r="G1049" i="94" s="1"/>
  <c r="D325" i="94"/>
  <c r="F325" i="94" s="1"/>
  <c r="G325" i="94" s="1"/>
  <c r="F319" i="94"/>
  <c r="G319" i="94" s="1"/>
  <c r="D253" i="94"/>
  <c r="F245" i="94"/>
  <c r="G245" i="94" s="1"/>
  <c r="D545" i="94"/>
  <c r="F537" i="94"/>
  <c r="G537" i="94" s="1"/>
  <c r="D1289" i="99"/>
  <c r="F1289" i="99" s="1"/>
  <c r="G1289" i="99" s="1"/>
  <c r="D319" i="99"/>
  <c r="F319" i="99" s="1"/>
  <c r="G319" i="99" s="1"/>
  <c r="D683" i="95"/>
  <c r="F683" i="95" s="1"/>
  <c r="G683" i="95" s="1"/>
  <c r="E253" i="99"/>
  <c r="E259" i="99" s="1"/>
  <c r="E264" i="99" s="1"/>
  <c r="F44" i="99"/>
  <c r="G44" i="99" s="1"/>
  <c r="F23" i="99"/>
  <c r="G23" i="99" s="1"/>
  <c r="D1286" i="99"/>
  <c r="F1286" i="99" s="1"/>
  <c r="G1286" i="99" s="1"/>
  <c r="D1277" i="99"/>
  <c r="F1277" i="99" s="1"/>
  <c r="G1277" i="99" s="1"/>
  <c r="D1187" i="97"/>
  <c r="F1187" i="97" s="1"/>
  <c r="G1187" i="97" s="1"/>
  <c r="F924" i="95"/>
  <c r="G924" i="95" s="1"/>
  <c r="D894" i="97"/>
  <c r="D902" i="97" s="1"/>
  <c r="D602" i="97"/>
  <c r="F602" i="97" s="1"/>
  <c r="G602" i="97" s="1"/>
  <c r="D1279" i="97"/>
  <c r="F1279" i="97" s="1"/>
  <c r="G1279" i="97" s="1"/>
  <c r="D237" i="99"/>
  <c r="F237" i="99" s="1"/>
  <c r="G237" i="99" s="1"/>
  <c r="D1122" i="97"/>
  <c r="F1122" i="97" s="1"/>
  <c r="G1122" i="97" s="1"/>
  <c r="D486" i="97"/>
  <c r="F486" i="97" s="1"/>
  <c r="G486" i="97" s="1"/>
  <c r="D1281" i="97"/>
  <c r="F1281" i="97" s="1"/>
  <c r="G1281" i="97" s="1"/>
  <c r="D675" i="99"/>
  <c r="D683" i="99" s="1"/>
  <c r="F922" i="97"/>
  <c r="G922" i="97" s="1"/>
  <c r="D830" i="97"/>
  <c r="D836" i="97" s="1"/>
  <c r="F836" i="97" s="1"/>
  <c r="G836" i="97" s="1"/>
  <c r="D611" i="97"/>
  <c r="F611" i="97" s="1"/>
  <c r="G611" i="97" s="1"/>
  <c r="E633" i="97"/>
  <c r="E633" i="95"/>
  <c r="E1269" i="97"/>
  <c r="E1275" i="97" s="1"/>
  <c r="F995" i="97"/>
  <c r="G995" i="97" s="1"/>
  <c r="D98" i="99"/>
  <c r="F98" i="99" s="1"/>
  <c r="G98" i="99" s="1"/>
  <c r="D1259" i="101"/>
  <c r="F1259" i="101" s="1"/>
  <c r="G1259" i="101" s="1"/>
  <c r="D172" i="99"/>
  <c r="D178" i="99" s="1"/>
  <c r="F178" i="99" s="1"/>
  <c r="G178" i="99" s="1"/>
  <c r="D1288" i="97"/>
  <c r="F230" i="106"/>
  <c r="G230" i="106" s="1"/>
  <c r="D230" i="108"/>
  <c r="F230" i="108" s="1"/>
  <c r="G230" i="108" s="1"/>
  <c r="D1250" i="101"/>
  <c r="D1279" i="99"/>
  <c r="F1279" i="99" s="1"/>
  <c r="G1279" i="99" s="1"/>
  <c r="D1187" i="99"/>
  <c r="D1195" i="99" s="1"/>
  <c r="F1282" i="109"/>
  <c r="G1282" i="109" s="1"/>
  <c r="D1287" i="109"/>
  <c r="F14" i="97"/>
  <c r="G14" i="97" s="1"/>
  <c r="D22" i="97"/>
  <c r="D22" i="99"/>
  <c r="F14" i="99"/>
  <c r="G14" i="99" s="1"/>
  <c r="D1121" i="95"/>
  <c r="F1113" i="95"/>
  <c r="G1113" i="95" s="1"/>
  <c r="D1048" i="95"/>
  <c r="F1040" i="95"/>
  <c r="G1040" i="95" s="1"/>
  <c r="F748" i="95"/>
  <c r="G748" i="95" s="1"/>
  <c r="D756" i="95"/>
  <c r="D763" i="95"/>
  <c r="F763" i="95" s="1"/>
  <c r="G763" i="95" s="1"/>
  <c r="F757" i="95"/>
  <c r="G757" i="95" s="1"/>
  <c r="D325" i="95"/>
  <c r="F325" i="95" s="1"/>
  <c r="G325" i="95" s="1"/>
  <c r="F319" i="95"/>
  <c r="G319" i="95" s="1"/>
  <c r="E1265" i="101"/>
  <c r="E1265" i="99"/>
  <c r="F958" i="99"/>
  <c r="G958" i="99" s="1"/>
  <c r="F1119" i="99"/>
  <c r="G1119" i="99" s="1"/>
  <c r="F1182" i="99"/>
  <c r="G1182" i="99" s="1"/>
  <c r="F1201" i="99"/>
  <c r="G1201" i="99" s="1"/>
  <c r="E247" i="106"/>
  <c r="E7" i="106"/>
  <c r="E1253" i="104"/>
  <c r="E27" i="106"/>
  <c r="E1273" i="104"/>
  <c r="E31" i="106"/>
  <c r="E1277" i="104"/>
  <c r="E38" i="106"/>
  <c r="E1284" i="104"/>
  <c r="F601" i="104"/>
  <c r="G601" i="104" s="1"/>
  <c r="F893" i="104"/>
  <c r="G893" i="104" s="1"/>
  <c r="F101" i="97"/>
  <c r="G101" i="97" s="1"/>
  <c r="D1272" i="97"/>
  <c r="F1272" i="97" s="1"/>
  <c r="G1272" i="97" s="1"/>
  <c r="F166" i="97"/>
  <c r="G166" i="97" s="1"/>
  <c r="D1263" i="97"/>
  <c r="F1263" i="97" s="1"/>
  <c r="G1263" i="97" s="1"/>
  <c r="F305" i="99"/>
  <c r="G305" i="99" s="1"/>
  <c r="D340" i="97"/>
  <c r="F340" i="97" s="1"/>
  <c r="G340" i="97" s="1"/>
  <c r="F338" i="97"/>
  <c r="G338" i="97" s="1"/>
  <c r="F391" i="93"/>
  <c r="G391" i="93" s="1"/>
  <c r="D399" i="93"/>
  <c r="F381" i="99"/>
  <c r="G381" i="99" s="1"/>
  <c r="F464" i="93"/>
  <c r="G464" i="93" s="1"/>
  <c r="D472" i="93"/>
  <c r="F454" i="99"/>
  <c r="G454" i="99" s="1"/>
  <c r="F536" i="99"/>
  <c r="G536" i="99" s="1"/>
  <c r="F30" i="94"/>
  <c r="G30" i="94" s="1"/>
  <c r="D36" i="94"/>
  <c r="F988" i="104"/>
  <c r="G988" i="104" s="1"/>
  <c r="D988" i="106"/>
  <c r="E340" i="99"/>
  <c r="F6" i="101"/>
  <c r="G6" i="101" s="1"/>
  <c r="F10" i="101"/>
  <c r="G10" i="101" s="1"/>
  <c r="D38" i="106"/>
  <c r="D38" i="108" s="1"/>
  <c r="F38" i="104"/>
  <c r="G38" i="104" s="1"/>
  <c r="F986" i="104"/>
  <c r="G986" i="104" s="1"/>
  <c r="D986" i="106"/>
  <c r="E1267" i="99"/>
  <c r="F96" i="99"/>
  <c r="G96" i="99" s="1"/>
  <c r="F957" i="99"/>
  <c r="G957" i="99" s="1"/>
  <c r="F975" i="93"/>
  <c r="G975" i="93" s="1"/>
  <c r="D983" i="93"/>
  <c r="F962" i="99"/>
  <c r="G962" i="99" s="1"/>
  <c r="F1120" i="99"/>
  <c r="G1120" i="99" s="1"/>
  <c r="F1194" i="99"/>
  <c r="G1194" i="99" s="1"/>
  <c r="F43" i="101"/>
  <c r="G43" i="101" s="1"/>
  <c r="F228" i="99"/>
  <c r="G228" i="99" s="1"/>
  <c r="F244" i="99"/>
  <c r="G244" i="99" s="1"/>
  <c r="F593" i="99"/>
  <c r="G593" i="99" s="1"/>
  <c r="F607" i="99"/>
  <c r="G607" i="99" s="1"/>
  <c r="F631" i="99"/>
  <c r="G631" i="99" s="1"/>
  <c r="F672" i="99"/>
  <c r="G672" i="99" s="1"/>
  <c r="F1045" i="99"/>
  <c r="G1045" i="99" s="1"/>
  <c r="F24" i="104"/>
  <c r="G24" i="104" s="1"/>
  <c r="E1270" i="101"/>
  <c r="E23" i="101"/>
  <c r="E29" i="101" s="1"/>
  <c r="F115" i="99"/>
  <c r="G115" i="99" s="1"/>
  <c r="F180" i="99"/>
  <c r="G180" i="99" s="1"/>
  <c r="F175" i="99"/>
  <c r="G175" i="99" s="1"/>
  <c r="F1130" i="99"/>
  <c r="G1130" i="99" s="1"/>
  <c r="F1065" i="99"/>
  <c r="G1065" i="99" s="1"/>
  <c r="F473" i="99"/>
  <c r="G473" i="99" s="1"/>
  <c r="F959" i="99"/>
  <c r="G959" i="99" s="1"/>
  <c r="F306" i="99"/>
  <c r="G306" i="99" s="1"/>
  <c r="F339" i="99"/>
  <c r="G339" i="99" s="1"/>
  <c r="F378" i="99"/>
  <c r="G378" i="99" s="1"/>
  <c r="F459" i="99"/>
  <c r="G459" i="99" s="1"/>
  <c r="F535" i="99"/>
  <c r="G535" i="99" s="1"/>
  <c r="F673" i="99"/>
  <c r="G673" i="99" s="1"/>
  <c r="E1070" i="99"/>
  <c r="F1069" i="99"/>
  <c r="G1069" i="99" s="1"/>
  <c r="F915" i="99"/>
  <c r="G915" i="99" s="1"/>
  <c r="F842" i="99"/>
  <c r="G842" i="99" s="1"/>
  <c r="F769" i="99"/>
  <c r="G769" i="99" s="1"/>
  <c r="F546" i="99"/>
  <c r="G546" i="99" s="1"/>
  <c r="F521" i="99"/>
  <c r="G521" i="99" s="1"/>
  <c r="F481" i="99"/>
  <c r="G481" i="99" s="1"/>
  <c r="F469" i="99"/>
  <c r="G469" i="99" s="1"/>
  <c r="F302" i="104"/>
  <c r="G302" i="104" s="1"/>
  <c r="D302" i="106"/>
  <c r="F261" i="99"/>
  <c r="G261" i="99" s="1"/>
  <c r="F688" i="99"/>
  <c r="G688" i="99" s="1"/>
  <c r="F594" i="99"/>
  <c r="G594" i="99" s="1"/>
  <c r="F376" i="104"/>
  <c r="G376" i="104" s="1"/>
  <c r="D376" i="106"/>
  <c r="F751" i="99"/>
  <c r="G751" i="99" s="1"/>
  <c r="F819" i="99"/>
  <c r="G819" i="99" s="1"/>
  <c r="F900" i="99"/>
  <c r="G900" i="99" s="1"/>
  <c r="F760" i="99"/>
  <c r="G760" i="99" s="1"/>
  <c r="F1206" i="99"/>
  <c r="G1206" i="99" s="1"/>
  <c r="F1057" i="99"/>
  <c r="G1057" i="99" s="1"/>
  <c r="E924" i="99"/>
  <c r="F923" i="99"/>
  <c r="G923" i="99" s="1"/>
  <c r="F907" i="99"/>
  <c r="G907" i="99" s="1"/>
  <c r="F884" i="99"/>
  <c r="G884" i="99" s="1"/>
  <c r="F850" i="99"/>
  <c r="G850" i="99" s="1"/>
  <c r="F811" i="99"/>
  <c r="G811" i="99" s="1"/>
  <c r="E778" i="99"/>
  <c r="F759" i="99"/>
  <c r="G759" i="99" s="1"/>
  <c r="F773" i="99"/>
  <c r="G773" i="99" s="1"/>
  <c r="F541" i="99"/>
  <c r="G541" i="99" s="1"/>
  <c r="F321" i="99"/>
  <c r="G321" i="99" s="1"/>
  <c r="F302" i="99"/>
  <c r="G302" i="99" s="1"/>
  <c r="F250" i="99"/>
  <c r="G250" i="99" s="1"/>
  <c r="F113" i="99"/>
  <c r="G113" i="99" s="1"/>
  <c r="D1284" i="99"/>
  <c r="F1284" i="99" s="1"/>
  <c r="G1284" i="99" s="1"/>
  <c r="F100" i="97"/>
  <c r="G100" i="97" s="1"/>
  <c r="D1271" i="97"/>
  <c r="F1271" i="97" s="1"/>
  <c r="G1271" i="97" s="1"/>
  <c r="F996" i="99"/>
  <c r="G996" i="99" s="1"/>
  <c r="F694" i="99"/>
  <c r="G694" i="99" s="1"/>
  <c r="F623" i="99"/>
  <c r="G623" i="99" s="1"/>
  <c r="F592" i="99"/>
  <c r="G592" i="99" s="1"/>
  <c r="F170" i="99"/>
  <c r="G170" i="99" s="1"/>
  <c r="F232" i="99"/>
  <c r="G232" i="99" s="1"/>
  <c r="D252" i="95"/>
  <c r="F252" i="95" s="1"/>
  <c r="G252" i="95" s="1"/>
  <c r="F246" i="95"/>
  <c r="G246" i="95" s="1"/>
  <c r="F247" i="99"/>
  <c r="G247" i="99" s="1"/>
  <c r="D246" i="99"/>
  <c r="F599" i="99"/>
  <c r="G599" i="99" s="1"/>
  <c r="F614" i="99"/>
  <c r="G614" i="99" s="1"/>
  <c r="D632" i="99"/>
  <c r="F630" i="99"/>
  <c r="G630" i="99" s="1"/>
  <c r="F745" i="99"/>
  <c r="G745" i="99" s="1"/>
  <c r="F827" i="99"/>
  <c r="G827" i="99" s="1"/>
  <c r="F890" i="99"/>
  <c r="G890" i="99" s="1"/>
  <c r="F1032" i="99"/>
  <c r="G1032" i="99" s="1"/>
  <c r="F1216" i="99"/>
  <c r="G1216" i="99" s="1"/>
  <c r="F906" i="99"/>
  <c r="G906" i="99" s="1"/>
  <c r="E193" i="99"/>
  <c r="F186" i="99"/>
  <c r="G186" i="99" s="1"/>
  <c r="F1211" i="99"/>
  <c r="G1211" i="99" s="1"/>
  <c r="F1132" i="99"/>
  <c r="G1132" i="99" s="1"/>
  <c r="F1127" i="99"/>
  <c r="G1127" i="99" s="1"/>
  <c r="F813" i="99"/>
  <c r="G813" i="99" s="1"/>
  <c r="F540" i="99"/>
  <c r="G540" i="99" s="1"/>
  <c r="F978" i="99"/>
  <c r="G978" i="99" s="1"/>
  <c r="F616" i="99"/>
  <c r="G616" i="99" s="1"/>
  <c r="D245" i="95"/>
  <c r="F237" i="95"/>
  <c r="G237" i="95" s="1"/>
  <c r="D464" i="95"/>
  <c r="F456" i="95"/>
  <c r="G456" i="95" s="1"/>
  <c r="D836" i="95"/>
  <c r="F836" i="95" s="1"/>
  <c r="G836" i="95" s="1"/>
  <c r="F830" i="95"/>
  <c r="G830" i="95" s="1"/>
  <c r="F1260" i="93"/>
  <c r="G1260" i="93" s="1"/>
  <c r="D1268" i="93"/>
  <c r="E1260" i="95"/>
  <c r="E1268" i="95" s="1"/>
  <c r="E1276" i="95" s="1"/>
  <c r="E1282" i="95" s="1"/>
  <c r="E1287" i="95" s="1"/>
  <c r="E1291" i="95" s="1"/>
  <c r="F1250" i="95"/>
  <c r="G1250" i="95" s="1"/>
  <c r="F963" i="99"/>
  <c r="G963" i="99" s="1"/>
  <c r="F1116" i="99"/>
  <c r="G1116" i="99" s="1"/>
  <c r="F1142" i="99"/>
  <c r="G1142" i="99" s="1"/>
  <c r="F1184" i="99"/>
  <c r="G1184" i="99" s="1"/>
  <c r="D37" i="106"/>
  <c r="D37" i="108" s="1"/>
  <c r="F37" i="104"/>
  <c r="G37" i="104" s="1"/>
  <c r="F97" i="93"/>
  <c r="G97" i="93" s="1"/>
  <c r="D105" i="93"/>
  <c r="F169" i="97"/>
  <c r="G169" i="97" s="1"/>
  <c r="D1266" i="97"/>
  <c r="F1266" i="97" s="1"/>
  <c r="G1266" i="97" s="1"/>
  <c r="D267" i="99"/>
  <c r="F265" i="99"/>
  <c r="G265" i="99" s="1"/>
  <c r="F307" i="99"/>
  <c r="G307" i="99" s="1"/>
  <c r="F374" i="99"/>
  <c r="G374" i="99" s="1"/>
  <c r="F379" i="99"/>
  <c r="G379" i="99" s="1"/>
  <c r="F447" i="99"/>
  <c r="G447" i="99" s="1"/>
  <c r="F452" i="99"/>
  <c r="G452" i="99" s="1"/>
  <c r="F520" i="99"/>
  <c r="G520" i="99" s="1"/>
  <c r="F534" i="99"/>
  <c r="G534" i="99" s="1"/>
  <c r="F744" i="99"/>
  <c r="G744" i="99" s="1"/>
  <c r="F837" i="93"/>
  <c r="G837" i="93" s="1"/>
  <c r="D843" i="93"/>
  <c r="D7" i="106"/>
  <c r="D7" i="108" s="1"/>
  <c r="F7" i="104"/>
  <c r="G7" i="104" s="1"/>
  <c r="F11" i="101"/>
  <c r="G11" i="101" s="1"/>
  <c r="D29" i="101"/>
  <c r="D26" i="106"/>
  <c r="D26" i="108" s="1"/>
  <c r="F26" i="104"/>
  <c r="G26" i="104" s="1"/>
  <c r="E17" i="106"/>
  <c r="E17" i="108" s="1"/>
  <c r="E1263" i="104"/>
  <c r="F13" i="104"/>
  <c r="G13" i="104" s="1"/>
  <c r="E267" i="99"/>
  <c r="F1118" i="99"/>
  <c r="G1118" i="99" s="1"/>
  <c r="D1143" i="99"/>
  <c r="F1141" i="99"/>
  <c r="G1141" i="99" s="1"/>
  <c r="F1192" i="99"/>
  <c r="G1192" i="99" s="1"/>
  <c r="F236" i="104"/>
  <c r="G236" i="104" s="1"/>
  <c r="F233" i="99"/>
  <c r="G233" i="99" s="1"/>
  <c r="F609" i="99"/>
  <c r="G609" i="99" s="1"/>
  <c r="F665" i="99"/>
  <c r="G665" i="99" s="1"/>
  <c r="F670" i="99"/>
  <c r="G670" i="99" s="1"/>
  <c r="F685" i="97"/>
  <c r="G685" i="97" s="1"/>
  <c r="D684" i="97"/>
  <c r="F1031" i="99"/>
  <c r="G1031" i="99" s="1"/>
  <c r="F1048" i="93"/>
  <c r="G1048" i="93" s="1"/>
  <c r="D1056" i="93"/>
  <c r="F1037" i="99"/>
  <c r="G1037" i="99" s="1"/>
  <c r="F184" i="99"/>
  <c r="G184" i="99" s="1"/>
  <c r="F189" i="99"/>
  <c r="G189" i="99" s="1"/>
  <c r="F1179" i="99"/>
  <c r="G1179" i="99" s="1"/>
  <c r="E1113" i="99"/>
  <c r="E1121" i="99" s="1"/>
  <c r="E1129" i="99" s="1"/>
  <c r="E1135" i="99" s="1"/>
  <c r="E1140" i="99" s="1"/>
  <c r="F1063" i="99"/>
  <c r="G1063" i="99" s="1"/>
  <c r="E486" i="99"/>
  <c r="F477" i="99"/>
  <c r="G477" i="99" s="1"/>
  <c r="F981" i="99"/>
  <c r="G981" i="99" s="1"/>
  <c r="E705" i="99"/>
  <c r="F35" i="101"/>
  <c r="G35" i="101" s="1"/>
  <c r="F81" i="97"/>
  <c r="G81" i="97" s="1"/>
  <c r="F266" i="99"/>
  <c r="G266" i="99" s="1"/>
  <c r="F336" i="99"/>
  <c r="G336" i="99" s="1"/>
  <c r="F380" i="99"/>
  <c r="G380" i="99" s="1"/>
  <c r="F395" i="99"/>
  <c r="G395" i="99" s="1"/>
  <c r="F451" i="99"/>
  <c r="G451" i="99" s="1"/>
  <c r="F532" i="99"/>
  <c r="G532" i="99" s="1"/>
  <c r="F680" i="99"/>
  <c r="G680" i="99" s="1"/>
  <c r="F1066" i="99"/>
  <c r="G1066" i="99" s="1"/>
  <c r="F1054" i="99"/>
  <c r="G1054" i="99" s="1"/>
  <c r="F911" i="99"/>
  <c r="G911" i="99" s="1"/>
  <c r="F845" i="99"/>
  <c r="G845" i="99" s="1"/>
  <c r="F765" i="99"/>
  <c r="G765" i="99" s="1"/>
  <c r="E748" i="99"/>
  <c r="E756" i="99" s="1"/>
  <c r="E764" i="99" s="1"/>
  <c r="E770" i="99" s="1"/>
  <c r="E775" i="99" s="1"/>
  <c r="F479" i="99"/>
  <c r="G479" i="99" s="1"/>
  <c r="E456" i="99"/>
  <c r="E464" i="99" s="1"/>
  <c r="E472" i="99" s="1"/>
  <c r="E478" i="99" s="1"/>
  <c r="E483" i="99" s="1"/>
  <c r="F334" i="99"/>
  <c r="G334" i="99" s="1"/>
  <c r="F324" i="99"/>
  <c r="G324" i="99" s="1"/>
  <c r="F254" i="99"/>
  <c r="G254" i="99" s="1"/>
  <c r="F103" i="97"/>
  <c r="G103" i="97" s="1"/>
  <c r="D1274" i="97"/>
  <c r="F1274" i="97" s="1"/>
  <c r="G1274" i="97" s="1"/>
  <c r="E89" i="99"/>
  <c r="E97" i="99" s="1"/>
  <c r="E105" i="99" s="1"/>
  <c r="E111" i="99" s="1"/>
  <c r="E116" i="99" s="1"/>
  <c r="F692" i="99"/>
  <c r="G692" i="99" s="1"/>
  <c r="F826" i="99"/>
  <c r="G826" i="99" s="1"/>
  <c r="F889" i="99"/>
  <c r="G889" i="99" s="1"/>
  <c r="F1210" i="99"/>
  <c r="G1210" i="99" s="1"/>
  <c r="F1200" i="99"/>
  <c r="G1200" i="99" s="1"/>
  <c r="F1053" i="99"/>
  <c r="G1053" i="99" s="1"/>
  <c r="F1038" i="99"/>
  <c r="G1038" i="99" s="1"/>
  <c r="F913" i="99"/>
  <c r="G913" i="99" s="1"/>
  <c r="F846" i="99"/>
  <c r="G846" i="99" s="1"/>
  <c r="F833" i="99"/>
  <c r="G833" i="99" s="1"/>
  <c r="D778" i="99"/>
  <c r="F776" i="99"/>
  <c r="G776" i="99" s="1"/>
  <c r="F762" i="99"/>
  <c r="G762" i="99" s="1"/>
  <c r="F550" i="99"/>
  <c r="G550" i="99" s="1"/>
  <c r="F519" i="99"/>
  <c r="G519" i="99" s="1"/>
  <c r="F448" i="99"/>
  <c r="G448" i="99" s="1"/>
  <c r="F329" i="99"/>
  <c r="G329" i="99" s="1"/>
  <c r="F300" i="99"/>
  <c r="G300" i="99" s="1"/>
  <c r="F256" i="99"/>
  <c r="G256" i="99" s="1"/>
  <c r="E119" i="99"/>
  <c r="F87" i="97"/>
  <c r="G87" i="97" s="1"/>
  <c r="F992" i="99"/>
  <c r="G992" i="99" s="1"/>
  <c r="F667" i="99"/>
  <c r="G667" i="99" s="1"/>
  <c r="F94" i="99"/>
  <c r="G94" i="99" s="1"/>
  <c r="F168" i="99"/>
  <c r="G168" i="99" s="1"/>
  <c r="F243" i="99"/>
  <c r="G243" i="99" s="1"/>
  <c r="D1269" i="94"/>
  <c r="F1270" i="94"/>
  <c r="G1270" i="94" s="1"/>
  <c r="F558" i="99"/>
  <c r="G558" i="99" s="1"/>
  <c r="F597" i="99"/>
  <c r="G597" i="99" s="1"/>
  <c r="F626" i="99"/>
  <c r="G626" i="99" s="1"/>
  <c r="F743" i="99"/>
  <c r="G743" i="99" s="1"/>
  <c r="F824" i="99"/>
  <c r="G824" i="99" s="1"/>
  <c r="F892" i="99"/>
  <c r="G892" i="99" s="1"/>
  <c r="F1030" i="99"/>
  <c r="G1030" i="99" s="1"/>
  <c r="F1036" i="99"/>
  <c r="G1036" i="99" s="1"/>
  <c r="E1143" i="99"/>
  <c r="F4" i="104"/>
  <c r="G4" i="104" s="1"/>
  <c r="E14" i="101"/>
  <c r="E22" i="101" s="1"/>
  <c r="F332" i="102"/>
  <c r="G332" i="102" s="1"/>
  <c r="D337" i="102"/>
  <c r="E1217" i="99"/>
  <c r="F974" i="99"/>
  <c r="G974" i="99" s="1"/>
  <c r="F188" i="99"/>
  <c r="G188" i="99" s="1"/>
  <c r="F176" i="99"/>
  <c r="G176" i="99" s="1"/>
  <c r="E1187" i="99"/>
  <c r="E1195" i="99" s="1"/>
  <c r="E1203" i="99" s="1"/>
  <c r="E1209" i="99" s="1"/>
  <c r="E1214" i="99" s="1"/>
  <c r="F1136" i="99"/>
  <c r="G1136" i="99" s="1"/>
  <c r="F886" i="99"/>
  <c r="G886" i="99" s="1"/>
  <c r="F777" i="99"/>
  <c r="G777" i="99" s="1"/>
  <c r="F537" i="95"/>
  <c r="G537" i="95" s="1"/>
  <c r="F318" i="95"/>
  <c r="G318" i="95" s="1"/>
  <c r="F251" i="99"/>
  <c r="G251" i="99" s="1"/>
  <c r="F112" i="99"/>
  <c r="G112" i="99" s="1"/>
  <c r="D1283" i="99"/>
  <c r="F1283" i="99" s="1"/>
  <c r="G1283" i="99" s="1"/>
  <c r="F114" i="99"/>
  <c r="G114" i="99" s="1"/>
  <c r="D1285" i="99"/>
  <c r="F1285" i="99" s="1"/>
  <c r="G1285" i="99" s="1"/>
  <c r="E997" i="99"/>
  <c r="F973" i="99"/>
  <c r="G973" i="99" s="1"/>
  <c r="D705" i="97"/>
  <c r="F705" i="97" s="1"/>
  <c r="G705" i="97" s="1"/>
  <c r="F703" i="97"/>
  <c r="G703" i="97" s="1"/>
  <c r="F613" i="99"/>
  <c r="G613" i="99" s="1"/>
  <c r="F1121" i="93"/>
  <c r="G1121" i="93" s="1"/>
  <c r="D1129" i="93"/>
  <c r="F97" i="95"/>
  <c r="G97" i="95" s="1"/>
  <c r="D1267" i="97"/>
  <c r="D1252" i="99"/>
  <c r="F1252" i="99" s="1"/>
  <c r="G1252" i="99" s="1"/>
  <c r="D456" i="99"/>
  <c r="E1288" i="97"/>
  <c r="E1290" i="97" s="1"/>
  <c r="D967" i="99"/>
  <c r="E925" i="97"/>
  <c r="E925" i="95"/>
  <c r="E194" i="97"/>
  <c r="E194" i="95"/>
  <c r="D1049" i="97"/>
  <c r="D821" i="99"/>
  <c r="F602" i="95"/>
  <c r="G602" i="95" s="1"/>
  <c r="D1270" i="99"/>
  <c r="D675" i="97"/>
  <c r="D967" i="97"/>
  <c r="D821" i="97"/>
  <c r="D310" i="97"/>
  <c r="D383" i="97"/>
  <c r="D253" i="93"/>
  <c r="E691" i="99"/>
  <c r="E697" i="99" s="1"/>
  <c r="E702" i="99" s="1"/>
  <c r="D1277" i="97"/>
  <c r="F1277" i="97" s="1"/>
  <c r="G1277" i="97" s="1"/>
  <c r="D1267" i="99"/>
  <c r="F24" i="101"/>
  <c r="G24" i="101" s="1"/>
  <c r="D44" i="101"/>
  <c r="F1068" i="97"/>
  <c r="G1068" i="97" s="1"/>
  <c r="F557" i="97"/>
  <c r="G557" i="97" s="1"/>
  <c r="E1288" i="99"/>
  <c r="E1290" i="99" s="1"/>
  <c r="F922" i="99"/>
  <c r="G922" i="99" s="1"/>
  <c r="D924" i="99"/>
  <c r="E341" i="97"/>
  <c r="E341" i="95"/>
  <c r="F967" i="95"/>
  <c r="G967" i="95" s="1"/>
  <c r="D392" i="97"/>
  <c r="D1217" i="97"/>
  <c r="F1217" i="97" s="1"/>
  <c r="G1217" i="97" s="1"/>
  <c r="E1071" i="97"/>
  <c r="E1071" i="95"/>
  <c r="D538" i="97"/>
  <c r="E545" i="97"/>
  <c r="E551" i="97" s="1"/>
  <c r="E556" i="97" s="1"/>
  <c r="E560" i="97" s="1"/>
  <c r="E560" i="95"/>
  <c r="D976" i="97"/>
  <c r="E414" i="99"/>
  <c r="E30" i="99"/>
  <c r="E36" i="99" s="1"/>
  <c r="E41" i="99" s="1"/>
  <c r="E45" i="99" s="1"/>
  <c r="E852" i="97"/>
  <c r="E852" i="95"/>
  <c r="D193" i="97"/>
  <c r="F193" i="97" s="1"/>
  <c r="G193" i="97" s="1"/>
  <c r="D894" i="99"/>
  <c r="D997" i="97"/>
  <c r="F997" i="97" s="1"/>
  <c r="G997" i="97" s="1"/>
  <c r="F705" i="95"/>
  <c r="G705" i="95" s="1"/>
  <c r="F821" i="95"/>
  <c r="G821" i="95" s="1"/>
  <c r="D171" i="95"/>
  <c r="F163" i="95"/>
  <c r="G163" i="95" s="1"/>
  <c r="D1195" i="95"/>
  <c r="F1187" i="95"/>
  <c r="G1187" i="95" s="1"/>
  <c r="D909" i="95"/>
  <c r="F909" i="95" s="1"/>
  <c r="G909" i="95" s="1"/>
  <c r="F903" i="95"/>
  <c r="G903" i="95" s="1"/>
  <c r="D544" i="95"/>
  <c r="F544" i="95" s="1"/>
  <c r="G544" i="95" s="1"/>
  <c r="F538" i="95"/>
  <c r="G538" i="95" s="1"/>
  <c r="D982" i="95"/>
  <c r="F982" i="95" s="1"/>
  <c r="G982" i="95" s="1"/>
  <c r="F976" i="95"/>
  <c r="G976" i="95" s="1"/>
  <c r="F894" i="95"/>
  <c r="G894" i="95" s="1"/>
  <c r="D902" i="95"/>
  <c r="F40" i="101"/>
  <c r="G40" i="101" s="1"/>
  <c r="E758" i="106"/>
  <c r="E6" i="106"/>
  <c r="E1252" i="104"/>
  <c r="E12" i="106"/>
  <c r="E1258" i="104"/>
  <c r="E28" i="106"/>
  <c r="E1274" i="104"/>
  <c r="E39" i="106"/>
  <c r="E1285" i="104"/>
  <c r="E43" i="106"/>
  <c r="E1289" i="104"/>
  <c r="E685" i="106"/>
  <c r="F970" i="99"/>
  <c r="G970" i="99" s="1"/>
  <c r="F1109" i="99"/>
  <c r="G1109" i="99" s="1"/>
  <c r="F1190" i="99"/>
  <c r="G1190" i="99" s="1"/>
  <c r="D39" i="106"/>
  <c r="D39" i="108" s="1"/>
  <c r="F39" i="104"/>
  <c r="G39" i="104" s="1"/>
  <c r="F31" i="101"/>
  <c r="G31" i="101" s="1"/>
  <c r="F80" i="99"/>
  <c r="G80" i="99" s="1"/>
  <c r="F86" i="99"/>
  <c r="G86" i="99" s="1"/>
  <c r="F101" i="99"/>
  <c r="G101" i="99" s="1"/>
  <c r="D1272" i="99"/>
  <c r="F1272" i="99" s="1"/>
  <c r="G1272" i="99" s="1"/>
  <c r="F160" i="99"/>
  <c r="G160" i="99" s="1"/>
  <c r="F166" i="99"/>
  <c r="G166" i="99" s="1"/>
  <c r="D1263" i="99"/>
  <c r="F1263" i="99" s="1"/>
  <c r="G1263" i="99" s="1"/>
  <c r="D1290" i="94"/>
  <c r="F1290" i="94" s="1"/>
  <c r="G1290" i="94" s="1"/>
  <c r="F1288" i="94"/>
  <c r="G1288" i="94" s="1"/>
  <c r="F315" i="99"/>
  <c r="G315" i="99" s="1"/>
  <c r="D340" i="99"/>
  <c r="F338" i="99"/>
  <c r="G338" i="99" s="1"/>
  <c r="F388" i="99"/>
  <c r="G388" i="99" s="1"/>
  <c r="F461" i="99"/>
  <c r="G461" i="99" s="1"/>
  <c r="F525" i="99"/>
  <c r="G525" i="99" s="1"/>
  <c r="F739" i="99"/>
  <c r="G739" i="99" s="1"/>
  <c r="D5" i="106"/>
  <c r="D5" i="108" s="1"/>
  <c r="F5" i="104"/>
  <c r="G5" i="104" s="1"/>
  <c r="F9" i="101"/>
  <c r="G9" i="101" s="1"/>
  <c r="D17" i="106"/>
  <c r="F17" i="104"/>
  <c r="G17" i="104" s="1"/>
  <c r="F19" i="101"/>
  <c r="G19" i="101" s="1"/>
  <c r="D25" i="106"/>
  <c r="D25" i="108" s="1"/>
  <c r="F25" i="104"/>
  <c r="G25" i="104" s="1"/>
  <c r="D27" i="106"/>
  <c r="D27" i="108" s="1"/>
  <c r="F27" i="104"/>
  <c r="G27" i="104" s="1"/>
  <c r="F96" i="97"/>
  <c r="G96" i="97" s="1"/>
  <c r="E1267" i="97"/>
  <c r="F972" i="99"/>
  <c r="G972" i="99" s="1"/>
  <c r="F1110" i="99"/>
  <c r="G1110" i="99" s="1"/>
  <c r="F1185" i="99"/>
  <c r="G1185" i="99" s="1"/>
  <c r="F162" i="104"/>
  <c r="G162" i="104" s="1"/>
  <c r="F382" i="104"/>
  <c r="G382" i="104" s="1"/>
  <c r="F84" i="99"/>
  <c r="G84" i="99" s="1"/>
  <c r="F235" i="99"/>
  <c r="G235" i="99" s="1"/>
  <c r="F555" i="99"/>
  <c r="G555" i="99" s="1"/>
  <c r="F600" i="99"/>
  <c r="G600" i="99" s="1"/>
  <c r="F625" i="99"/>
  <c r="G625" i="99" s="1"/>
  <c r="F681" i="99"/>
  <c r="G681" i="99" s="1"/>
  <c r="F326" i="93"/>
  <c r="G326" i="93" s="1"/>
  <c r="D332" i="93"/>
  <c r="F1035" i="99"/>
  <c r="G1035" i="99" s="1"/>
  <c r="F966" i="104"/>
  <c r="G966" i="104" s="1"/>
  <c r="F187" i="99"/>
  <c r="G187" i="99" s="1"/>
  <c r="F179" i="93"/>
  <c r="G179" i="93" s="1"/>
  <c r="D185" i="93"/>
  <c r="F1137" i="99"/>
  <c r="G1137" i="99" s="1"/>
  <c r="F480" i="99"/>
  <c r="G480" i="99" s="1"/>
  <c r="F467" i="99"/>
  <c r="G467" i="99" s="1"/>
  <c r="F316" i="99"/>
  <c r="G316" i="99" s="1"/>
  <c r="F389" i="99"/>
  <c r="G389" i="99" s="1"/>
  <c r="F453" i="99"/>
  <c r="G453" i="99" s="1"/>
  <c r="F468" i="99"/>
  <c r="G468" i="99" s="1"/>
  <c r="F524" i="99"/>
  <c r="G524" i="99" s="1"/>
  <c r="F666" i="99"/>
  <c r="G666" i="99" s="1"/>
  <c r="F682" i="99"/>
  <c r="G682" i="99" s="1"/>
  <c r="F1064" i="99"/>
  <c r="G1064" i="99" s="1"/>
  <c r="F1052" i="99"/>
  <c r="G1052" i="99" s="1"/>
  <c r="F908" i="99"/>
  <c r="G908" i="99" s="1"/>
  <c r="F847" i="99"/>
  <c r="G847" i="99" s="1"/>
  <c r="F761" i="99"/>
  <c r="G761" i="99" s="1"/>
  <c r="F774" i="99"/>
  <c r="G774" i="99" s="1"/>
  <c r="E559" i="99"/>
  <c r="F485" i="99"/>
  <c r="G485" i="99" s="1"/>
  <c r="F327" i="99"/>
  <c r="G327" i="99" s="1"/>
  <c r="F322" i="99"/>
  <c r="G322" i="99" s="1"/>
  <c r="F258" i="99"/>
  <c r="G258" i="99" s="1"/>
  <c r="F1251" i="95"/>
  <c r="G1251" i="95" s="1"/>
  <c r="D1260" i="95"/>
  <c r="F79" i="99"/>
  <c r="G79" i="99" s="1"/>
  <c r="D1251" i="99"/>
  <c r="F696" i="99"/>
  <c r="G696" i="99" s="1"/>
  <c r="F812" i="99"/>
  <c r="G812" i="99" s="1"/>
  <c r="F828" i="99"/>
  <c r="G828" i="99" s="1"/>
  <c r="F891" i="99"/>
  <c r="G891" i="99" s="1"/>
  <c r="F154" i="99"/>
  <c r="G154" i="99" s="1"/>
  <c r="F1212" i="99"/>
  <c r="G1212" i="99" s="1"/>
  <c r="F1051" i="99"/>
  <c r="G1051" i="99" s="1"/>
  <c r="F918" i="99"/>
  <c r="G918" i="99" s="1"/>
  <c r="E894" i="99"/>
  <c r="E902" i="99" s="1"/>
  <c r="E910" i="99" s="1"/>
  <c r="E916" i="99" s="1"/>
  <c r="E921" i="99" s="1"/>
  <c r="E851" i="99"/>
  <c r="F844" i="99"/>
  <c r="G844" i="99" s="1"/>
  <c r="F835" i="99"/>
  <c r="G835" i="99" s="1"/>
  <c r="F738" i="99"/>
  <c r="G738" i="99" s="1"/>
  <c r="F767" i="99"/>
  <c r="G767" i="99" s="1"/>
  <c r="F335" i="99"/>
  <c r="G335" i="99" s="1"/>
  <c r="F308" i="99"/>
  <c r="G308" i="99" s="1"/>
  <c r="F262" i="99"/>
  <c r="G262" i="99" s="1"/>
  <c r="F113" i="97"/>
  <c r="G113" i="97" s="1"/>
  <c r="D1284" i="97"/>
  <c r="F1284" i="97" s="1"/>
  <c r="G1284" i="97" s="1"/>
  <c r="F106" i="99"/>
  <c r="G106" i="99" s="1"/>
  <c r="F100" i="99"/>
  <c r="G100" i="99" s="1"/>
  <c r="D1271" i="99"/>
  <c r="F1271" i="99" s="1"/>
  <c r="G1271" i="99" s="1"/>
  <c r="F627" i="99"/>
  <c r="G627" i="99" s="1"/>
  <c r="E602" i="99"/>
  <c r="E610" i="99" s="1"/>
  <c r="E618" i="99" s="1"/>
  <c r="E624" i="99" s="1"/>
  <c r="E629" i="99" s="1"/>
  <c r="F374" i="104"/>
  <c r="G374" i="104" s="1"/>
  <c r="D374" i="106"/>
  <c r="F88" i="104"/>
  <c r="G88" i="104" s="1"/>
  <c r="F455" i="104"/>
  <c r="G455" i="104" s="1"/>
  <c r="F820" i="104"/>
  <c r="G820" i="104" s="1"/>
  <c r="F159" i="99"/>
  <c r="G159" i="99" s="1"/>
  <c r="F240" i="99"/>
  <c r="G240" i="99" s="1"/>
  <c r="D1269" i="95"/>
  <c r="F1270" i="95"/>
  <c r="G1270" i="95" s="1"/>
  <c r="F247" i="97"/>
  <c r="G247" i="97" s="1"/>
  <c r="D246" i="97"/>
  <c r="F605" i="99"/>
  <c r="G605" i="99" s="1"/>
  <c r="D632" i="97"/>
  <c r="F632" i="97" s="1"/>
  <c r="G632" i="97" s="1"/>
  <c r="F630" i="97"/>
  <c r="G630" i="97" s="1"/>
  <c r="F755" i="99"/>
  <c r="G755" i="99" s="1"/>
  <c r="F818" i="99"/>
  <c r="G818" i="99" s="1"/>
  <c r="F899" i="99"/>
  <c r="G899" i="99" s="1"/>
  <c r="F1043" i="99"/>
  <c r="G1043" i="99" s="1"/>
  <c r="F1112" i="104"/>
  <c r="G1112" i="104" s="1"/>
  <c r="F1111" i="99"/>
  <c r="G1111" i="99" s="1"/>
  <c r="F174" i="99"/>
  <c r="G174" i="99" s="1"/>
  <c r="E163" i="99"/>
  <c r="E171" i="99" s="1"/>
  <c r="E179" i="99" s="1"/>
  <c r="E185" i="99" s="1"/>
  <c r="E190" i="99" s="1"/>
  <c r="F153" i="99"/>
  <c r="G153" i="99" s="1"/>
  <c r="F1204" i="99"/>
  <c r="G1204" i="99" s="1"/>
  <c r="F1213" i="99"/>
  <c r="G1213" i="99" s="1"/>
  <c r="F1138" i="99"/>
  <c r="G1138" i="99" s="1"/>
  <c r="F919" i="99"/>
  <c r="G919" i="99" s="1"/>
  <c r="F834" i="99"/>
  <c r="G834" i="99" s="1"/>
  <c r="F118" i="99"/>
  <c r="G118" i="99" s="1"/>
  <c r="F993" i="99"/>
  <c r="G993" i="99" s="1"/>
  <c r="F621" i="99"/>
  <c r="G621" i="99" s="1"/>
  <c r="F610" i="95"/>
  <c r="G610" i="95" s="1"/>
  <c r="F756" i="93"/>
  <c r="G756" i="93" s="1"/>
  <c r="D764" i="93"/>
  <c r="F537" i="93"/>
  <c r="G537" i="93" s="1"/>
  <c r="D545" i="93"/>
  <c r="F1269" i="93"/>
  <c r="G1269" i="93" s="1"/>
  <c r="D1275" i="93"/>
  <c r="F1275" i="93" s="1"/>
  <c r="G1275" i="93" s="1"/>
  <c r="D1128" i="95"/>
  <c r="F1128" i="95" s="1"/>
  <c r="G1128" i="95" s="1"/>
  <c r="F1122" i="95"/>
  <c r="G1122" i="95" s="1"/>
  <c r="E1260" i="94"/>
  <c r="E1268" i="94" s="1"/>
  <c r="E1276" i="94" s="1"/>
  <c r="E1282" i="94" s="1"/>
  <c r="E1287" i="94" s="1"/>
  <c r="E1291" i="94" s="1"/>
  <c r="F1250" i="94"/>
  <c r="G1250" i="94" s="1"/>
  <c r="D617" i="95"/>
  <c r="F617" i="95" s="1"/>
  <c r="G617" i="95" s="1"/>
  <c r="F611" i="95"/>
  <c r="G611" i="95" s="1"/>
  <c r="D1202" i="95"/>
  <c r="F1202" i="95" s="1"/>
  <c r="G1202" i="95" s="1"/>
  <c r="F1196" i="95"/>
  <c r="G1196" i="95" s="1"/>
  <c r="D36" i="95"/>
  <c r="F30" i="95"/>
  <c r="G30" i="95" s="1"/>
  <c r="F30" i="93"/>
  <c r="G30" i="93" s="1"/>
  <c r="D36" i="93"/>
  <c r="F984" i="104"/>
  <c r="G984" i="104" s="1"/>
  <c r="D984" i="106"/>
  <c r="F92" i="104"/>
  <c r="G92" i="104" s="1"/>
  <c r="D92" i="106"/>
  <c r="F1104" i="99"/>
  <c r="G1104" i="99" s="1"/>
  <c r="F1125" i="99"/>
  <c r="G1125" i="99" s="1"/>
  <c r="F1193" i="99"/>
  <c r="G1193" i="99" s="1"/>
  <c r="F33" i="101"/>
  <c r="G33" i="101" s="1"/>
  <c r="F747" i="104"/>
  <c r="G747" i="104" s="1"/>
  <c r="F158" i="99"/>
  <c r="G158" i="99" s="1"/>
  <c r="F169" i="99"/>
  <c r="G169" i="99" s="1"/>
  <c r="D1266" i="99"/>
  <c r="F1266" i="99" s="1"/>
  <c r="G1266" i="99" s="1"/>
  <c r="D1290" i="95"/>
  <c r="F1290" i="95" s="1"/>
  <c r="G1290" i="95" s="1"/>
  <c r="F1288" i="95"/>
  <c r="G1288" i="95" s="1"/>
  <c r="D267" i="97"/>
  <c r="F267" i="97" s="1"/>
  <c r="G267" i="97" s="1"/>
  <c r="F265" i="97"/>
  <c r="G265" i="97" s="1"/>
  <c r="F317" i="99"/>
  <c r="G317" i="99" s="1"/>
  <c r="F390" i="99"/>
  <c r="G390" i="99" s="1"/>
  <c r="F463" i="99"/>
  <c r="G463" i="99" s="1"/>
  <c r="F527" i="99"/>
  <c r="G527" i="99" s="1"/>
  <c r="F21" i="101"/>
  <c r="G21" i="101" s="1"/>
  <c r="D24" i="106"/>
  <c r="D24" i="108" s="1"/>
  <c r="E26" i="106"/>
  <c r="E1272" i="104"/>
  <c r="E33" i="106"/>
  <c r="E1279" i="104"/>
  <c r="E37" i="106"/>
  <c r="E1283" i="104"/>
  <c r="E393" i="106"/>
  <c r="E1123" i="106"/>
  <c r="D4" i="106"/>
  <c r="D4" i="108" s="1"/>
  <c r="D12" i="106"/>
  <c r="D12" i="108" s="1"/>
  <c r="F12" i="104"/>
  <c r="G12" i="104" s="1"/>
  <c r="D28" i="106"/>
  <c r="D28" i="108" s="1"/>
  <c r="F28" i="104"/>
  <c r="G28" i="104" s="1"/>
  <c r="D42" i="106"/>
  <c r="D42" i="108" s="1"/>
  <c r="E904" i="106"/>
  <c r="E5" i="106"/>
  <c r="E1251" i="104"/>
  <c r="E25" i="106"/>
  <c r="E35" i="106"/>
  <c r="E1281" i="104"/>
  <c r="E40" i="106"/>
  <c r="E1286" i="104"/>
  <c r="E632" i="99"/>
  <c r="F964" i="99"/>
  <c r="G964" i="99" s="1"/>
  <c r="F1108" i="99"/>
  <c r="G1108" i="99" s="1"/>
  <c r="D1143" i="97"/>
  <c r="F1143" i="97" s="1"/>
  <c r="G1143" i="97" s="1"/>
  <c r="F1141" i="97"/>
  <c r="G1141" i="97" s="1"/>
  <c r="F1178" i="99"/>
  <c r="G1178" i="99" s="1"/>
  <c r="F1195" i="93"/>
  <c r="G1195" i="93" s="1"/>
  <c r="D1203" i="93"/>
  <c r="F1183" i="99"/>
  <c r="G1183" i="99" s="1"/>
  <c r="F242" i="99"/>
  <c r="G242" i="99" s="1"/>
  <c r="F598" i="99"/>
  <c r="G598" i="99" s="1"/>
  <c r="F628" i="99"/>
  <c r="G628" i="99" s="1"/>
  <c r="F683" i="93"/>
  <c r="G683" i="93" s="1"/>
  <c r="D691" i="93"/>
  <c r="F678" i="99"/>
  <c r="G678" i="99" s="1"/>
  <c r="D690" i="95"/>
  <c r="F690" i="95" s="1"/>
  <c r="G690" i="95" s="1"/>
  <c r="F684" i="95"/>
  <c r="G684" i="95" s="1"/>
  <c r="F685" i="99"/>
  <c r="G685" i="99" s="1"/>
  <c r="D684" i="99"/>
  <c r="F1047" i="99"/>
  <c r="G1047" i="99" s="1"/>
  <c r="F1186" i="104"/>
  <c r="G1186" i="104" s="1"/>
  <c r="F192" i="99"/>
  <c r="G192" i="99" s="1"/>
  <c r="F1134" i="99"/>
  <c r="G1134" i="99" s="1"/>
  <c r="F1126" i="99"/>
  <c r="G1126" i="99" s="1"/>
  <c r="F1103" i="99"/>
  <c r="G1103" i="99" s="1"/>
  <c r="F482" i="99"/>
  <c r="G482" i="99" s="1"/>
  <c r="F470" i="99"/>
  <c r="G470" i="99" s="1"/>
  <c r="E967" i="99"/>
  <c r="E975" i="99" s="1"/>
  <c r="E983" i="99" s="1"/>
  <c r="E989" i="99" s="1"/>
  <c r="E994" i="99" s="1"/>
  <c r="F309" i="104"/>
  <c r="G309" i="104" s="1"/>
  <c r="F81" i="99"/>
  <c r="G81" i="99" s="1"/>
  <c r="D1253" i="99"/>
  <c r="F1253" i="99" s="1"/>
  <c r="G1253" i="99" s="1"/>
  <c r="F313" i="99"/>
  <c r="G313" i="99" s="1"/>
  <c r="F386" i="99"/>
  <c r="G386" i="99" s="1"/>
  <c r="F462" i="99"/>
  <c r="G462" i="99" s="1"/>
  <c r="F526" i="99"/>
  <c r="G526" i="99" s="1"/>
  <c r="F548" i="99"/>
  <c r="G548" i="99" s="1"/>
  <c r="F671" i="99"/>
  <c r="G671" i="99" s="1"/>
  <c r="F687" i="99"/>
  <c r="G687" i="99" s="1"/>
  <c r="F42" i="104"/>
  <c r="G42" i="104" s="1"/>
  <c r="E44" i="101"/>
  <c r="F1105" i="99"/>
  <c r="G1105" i="99" s="1"/>
  <c r="F1059" i="99"/>
  <c r="G1059" i="99" s="1"/>
  <c r="F905" i="99"/>
  <c r="G905" i="99" s="1"/>
  <c r="F838" i="99"/>
  <c r="G838" i="99" s="1"/>
  <c r="F740" i="99"/>
  <c r="G740" i="99" s="1"/>
  <c r="F772" i="99"/>
  <c r="G772" i="99" s="1"/>
  <c r="F554" i="99"/>
  <c r="G554" i="99" s="1"/>
  <c r="F475" i="99"/>
  <c r="G475" i="99" s="1"/>
  <c r="F446" i="99"/>
  <c r="G446" i="99" s="1"/>
  <c r="F331" i="99"/>
  <c r="G331" i="99" s="1"/>
  <c r="E310" i="99"/>
  <c r="E318" i="99" s="1"/>
  <c r="E326" i="99" s="1"/>
  <c r="E332" i="99" s="1"/>
  <c r="E337" i="99" s="1"/>
  <c r="F103" i="99"/>
  <c r="G103" i="99" s="1"/>
  <c r="D1274" i="99"/>
  <c r="F1274" i="99" s="1"/>
  <c r="G1274" i="99" s="1"/>
  <c r="F1251" i="94"/>
  <c r="G1251" i="94" s="1"/>
  <c r="D1260" i="94"/>
  <c r="E89" i="97"/>
  <c r="E97" i="97" s="1"/>
  <c r="E105" i="97" s="1"/>
  <c r="E111" i="97" s="1"/>
  <c r="E116" i="97" s="1"/>
  <c r="E120" i="97" s="1"/>
  <c r="F975" i="95"/>
  <c r="G975" i="95" s="1"/>
  <c r="F700" i="99"/>
  <c r="G700" i="99" s="1"/>
  <c r="F754" i="99"/>
  <c r="G754" i="99" s="1"/>
  <c r="F817" i="99"/>
  <c r="G817" i="99" s="1"/>
  <c r="F897" i="99"/>
  <c r="G897" i="99" s="1"/>
  <c r="F1198" i="99"/>
  <c r="G1198" i="99" s="1"/>
  <c r="F1061" i="99"/>
  <c r="G1061" i="99" s="1"/>
  <c r="E1040" i="99"/>
  <c r="E1048" i="99" s="1"/>
  <c r="E1056" i="99" s="1"/>
  <c r="E1062" i="99" s="1"/>
  <c r="E1067" i="99" s="1"/>
  <c r="F920" i="99"/>
  <c r="G920" i="99" s="1"/>
  <c r="F840" i="99"/>
  <c r="G840" i="99" s="1"/>
  <c r="D778" i="97"/>
  <c r="F778" i="97" s="1"/>
  <c r="G778" i="97" s="1"/>
  <c r="F776" i="97"/>
  <c r="G776" i="97" s="1"/>
  <c r="F746" i="99"/>
  <c r="G746" i="99" s="1"/>
  <c r="F771" i="99"/>
  <c r="G771" i="99" s="1"/>
  <c r="F543" i="99"/>
  <c r="G543" i="99" s="1"/>
  <c r="E529" i="99"/>
  <c r="E537" i="99" s="1"/>
  <c r="E545" i="99" s="1"/>
  <c r="E551" i="99" s="1"/>
  <c r="E556" i="99" s="1"/>
  <c r="F333" i="99"/>
  <c r="G333" i="99" s="1"/>
  <c r="F323" i="99"/>
  <c r="G323" i="99" s="1"/>
  <c r="F260" i="99"/>
  <c r="G260" i="99" s="1"/>
  <c r="F110" i="99"/>
  <c r="G110" i="99" s="1"/>
  <c r="F87" i="99"/>
  <c r="G87" i="99" s="1"/>
  <c r="D1258" i="99"/>
  <c r="F1258" i="99" s="1"/>
  <c r="G1258" i="99" s="1"/>
  <c r="F689" i="99"/>
  <c r="G689" i="99" s="1"/>
  <c r="F619" i="99"/>
  <c r="G619" i="99" s="1"/>
  <c r="F615" i="99"/>
  <c r="G615" i="99" s="1"/>
  <c r="F674" i="104"/>
  <c r="G674" i="104" s="1"/>
  <c r="F85" i="99"/>
  <c r="G85" i="99" s="1"/>
  <c r="F161" i="99"/>
  <c r="G161" i="99" s="1"/>
  <c r="F227" i="99"/>
  <c r="G227" i="99" s="1"/>
  <c r="F234" i="99"/>
  <c r="G234" i="99" s="1"/>
  <c r="F608" i="99"/>
  <c r="G608" i="99" s="1"/>
  <c r="F753" i="99"/>
  <c r="G753" i="99" s="1"/>
  <c r="F816" i="99"/>
  <c r="G816" i="99" s="1"/>
  <c r="F885" i="99"/>
  <c r="G885" i="99" s="1"/>
  <c r="F901" i="99"/>
  <c r="G901" i="99" s="1"/>
  <c r="F1046" i="99"/>
  <c r="G1046" i="99" s="1"/>
  <c r="F1139" i="99"/>
  <c r="G1139" i="99" s="1"/>
  <c r="E821" i="99"/>
  <c r="E829" i="99" s="1"/>
  <c r="E837" i="99" s="1"/>
  <c r="E843" i="99" s="1"/>
  <c r="E848" i="99" s="1"/>
  <c r="F182" i="99"/>
  <c r="G182" i="99" s="1"/>
  <c r="F155" i="99"/>
  <c r="G155" i="99" s="1"/>
  <c r="F1208" i="99"/>
  <c r="G1208" i="99" s="1"/>
  <c r="F1199" i="99"/>
  <c r="G1199" i="99" s="1"/>
  <c r="F1177" i="99"/>
  <c r="G1177" i="99" s="1"/>
  <c r="F1124" i="99"/>
  <c r="G1124" i="99" s="1"/>
  <c r="F917" i="99"/>
  <c r="G917" i="99" s="1"/>
  <c r="F832" i="99"/>
  <c r="G832" i="99" s="1"/>
  <c r="F542" i="99"/>
  <c r="G542" i="99" s="1"/>
  <c r="F112" i="97"/>
  <c r="G112" i="97" s="1"/>
  <c r="D1283" i="97"/>
  <c r="F1283" i="97" s="1"/>
  <c r="G1283" i="97" s="1"/>
  <c r="F114" i="97"/>
  <c r="G114" i="97" s="1"/>
  <c r="D1285" i="97"/>
  <c r="F1285" i="97" s="1"/>
  <c r="G1285" i="97" s="1"/>
  <c r="F108" i="99"/>
  <c r="G108" i="99" s="1"/>
  <c r="F990" i="99"/>
  <c r="G990" i="99" s="1"/>
  <c r="F980" i="99"/>
  <c r="G980" i="99" s="1"/>
  <c r="D705" i="99"/>
  <c r="F703" i="99"/>
  <c r="G703" i="99" s="1"/>
  <c r="D399" i="95"/>
  <c r="F391" i="95"/>
  <c r="G391" i="95" s="1"/>
  <c r="F610" i="93"/>
  <c r="G610" i="93" s="1"/>
  <c r="D618" i="93"/>
  <c r="F829" i="95"/>
  <c r="G829" i="95" s="1"/>
  <c r="E1269" i="99"/>
  <c r="E1275" i="99" s="1"/>
  <c r="D98" i="97"/>
  <c r="D529" i="99"/>
  <c r="D310" i="99"/>
  <c r="D997" i="99"/>
  <c r="D383" i="99"/>
  <c r="D1273" i="97"/>
  <c r="F1273" i="97" s="1"/>
  <c r="G1273" i="97" s="1"/>
  <c r="F44" i="97"/>
  <c r="G44" i="97" s="1"/>
  <c r="D237" i="97"/>
  <c r="F559" i="95"/>
  <c r="G559" i="95" s="1"/>
  <c r="D456" i="97"/>
  <c r="D89" i="97"/>
  <c r="D529" i="97"/>
  <c r="D1286" i="97"/>
  <c r="F1286" i="97" s="1"/>
  <c r="G1286" i="97" s="1"/>
  <c r="D1265" i="97"/>
  <c r="D1289" i="97"/>
  <c r="F1289" i="97" s="1"/>
  <c r="G1289" i="97" s="1"/>
  <c r="D163" i="99"/>
  <c r="D1122" i="99"/>
  <c r="D1070" i="97"/>
  <c r="F1070" i="97" s="1"/>
  <c r="G1070" i="97" s="1"/>
  <c r="D1281" i="99"/>
  <c r="F1281" i="99" s="1"/>
  <c r="G1281" i="99" s="1"/>
  <c r="D1113" i="99"/>
  <c r="D1040" i="99"/>
  <c r="F849" i="99"/>
  <c r="G849" i="99" s="1"/>
  <c r="D851" i="99"/>
  <c r="D748" i="99"/>
  <c r="D757" i="97"/>
  <c r="E779" i="97"/>
  <c r="E779" i="95"/>
  <c r="D465" i="97"/>
  <c r="E487" i="97"/>
  <c r="E487" i="95"/>
  <c r="D319" i="97"/>
  <c r="D903" i="97"/>
  <c r="F778" i="95"/>
  <c r="G778" i="95" s="1"/>
  <c r="D611" i="99"/>
  <c r="F94" i="97"/>
  <c r="G94" i="97" s="1"/>
  <c r="E1250" i="99"/>
  <c r="F191" i="97"/>
  <c r="G191" i="97" s="1"/>
  <c r="D1196" i="99"/>
  <c r="E1218" i="97"/>
  <c r="E1218" i="95"/>
  <c r="D1049" i="99"/>
  <c r="F529" i="95"/>
  <c r="G529" i="95" s="1"/>
  <c r="F310" i="95"/>
  <c r="G310" i="95" s="1"/>
  <c r="D602" i="99"/>
  <c r="D1273" i="99"/>
  <c r="F1273" i="99" s="1"/>
  <c r="G1273" i="99" s="1"/>
  <c r="F89" i="95"/>
  <c r="G89" i="95" s="1"/>
  <c r="D1270" i="97"/>
  <c r="E1287" i="102"/>
  <c r="F1282" i="102"/>
  <c r="G1282" i="102" s="1"/>
  <c r="E1282" i="86"/>
  <c r="F1276" i="86"/>
  <c r="G1276" i="86" s="1"/>
  <c r="F179" i="88"/>
  <c r="G179" i="88" s="1"/>
  <c r="D185" i="88"/>
  <c r="F1203" i="88"/>
  <c r="G1203" i="88" s="1"/>
  <c r="D1209" i="88"/>
  <c r="F1129" i="88"/>
  <c r="G1129" i="88" s="1"/>
  <c r="D1135" i="88"/>
  <c r="F1056" i="88"/>
  <c r="G1056" i="88" s="1"/>
  <c r="D1062" i="88"/>
  <c r="F910" i="88"/>
  <c r="G910" i="88" s="1"/>
  <c r="D916" i="88"/>
  <c r="F837" i="88"/>
  <c r="G837" i="88" s="1"/>
  <c r="D843" i="88"/>
  <c r="F764" i="88"/>
  <c r="G764" i="88" s="1"/>
  <c r="D770" i="88"/>
  <c r="F545" i="88"/>
  <c r="G545" i="88" s="1"/>
  <c r="D551" i="88"/>
  <c r="F472" i="88"/>
  <c r="G472" i="88" s="1"/>
  <c r="D478" i="88"/>
  <c r="F326" i="88"/>
  <c r="G326" i="88" s="1"/>
  <c r="D332" i="88"/>
  <c r="F253" i="88"/>
  <c r="G253" i="88" s="1"/>
  <c r="D259" i="88"/>
  <c r="F105" i="88"/>
  <c r="G105" i="88" s="1"/>
  <c r="D111" i="88"/>
  <c r="F983" i="88"/>
  <c r="G983" i="88" s="1"/>
  <c r="D989" i="88"/>
  <c r="D697" i="88"/>
  <c r="F691" i="88"/>
  <c r="G691" i="88" s="1"/>
  <c r="D624" i="88"/>
  <c r="F618" i="88"/>
  <c r="G618" i="88" s="1"/>
  <c r="F399" i="88"/>
  <c r="G399" i="88" s="1"/>
  <c r="D405" i="88"/>
  <c r="F1268" i="88"/>
  <c r="G1268" i="88" s="1"/>
  <c r="D1276" i="88"/>
  <c r="D706" i="86"/>
  <c r="F706" i="86" s="1"/>
  <c r="G706" i="86" s="1"/>
  <c r="F702" i="86"/>
  <c r="G702" i="86" s="1"/>
  <c r="D779" i="86"/>
  <c r="F779" i="86" s="1"/>
  <c r="G779" i="86" s="1"/>
  <c r="F775" i="86"/>
  <c r="G775" i="86" s="1"/>
  <c r="D852" i="86"/>
  <c r="F852" i="86" s="1"/>
  <c r="G852" i="86" s="1"/>
  <c r="F848" i="86"/>
  <c r="G848" i="86" s="1"/>
  <c r="D120" i="86"/>
  <c r="F120" i="86" s="1"/>
  <c r="G120" i="86" s="1"/>
  <c r="F116" i="86"/>
  <c r="G116" i="86" s="1"/>
  <c r="D268" i="86"/>
  <c r="F268" i="86" s="1"/>
  <c r="G268" i="86" s="1"/>
  <c r="F264" i="86"/>
  <c r="G264" i="86" s="1"/>
  <c r="D414" i="86"/>
  <c r="F414" i="86" s="1"/>
  <c r="G414" i="86" s="1"/>
  <c r="F410" i="86"/>
  <c r="G410" i="86" s="1"/>
  <c r="D560" i="86"/>
  <c r="F560" i="86" s="1"/>
  <c r="G560" i="86" s="1"/>
  <c r="F556" i="86"/>
  <c r="G556" i="86" s="1"/>
  <c r="D194" i="86"/>
  <c r="F194" i="86" s="1"/>
  <c r="G194" i="86" s="1"/>
  <c r="F190" i="86"/>
  <c r="G190" i="86" s="1"/>
  <c r="D341" i="86"/>
  <c r="F341" i="86" s="1"/>
  <c r="G341" i="86" s="1"/>
  <c r="F337" i="86"/>
  <c r="G337" i="86" s="1"/>
  <c r="D633" i="86"/>
  <c r="F633" i="86" s="1"/>
  <c r="G633" i="86" s="1"/>
  <c r="F629" i="86"/>
  <c r="G629" i="86" s="1"/>
  <c r="D925" i="86"/>
  <c r="F925" i="86" s="1"/>
  <c r="G925" i="86" s="1"/>
  <c r="F921" i="86"/>
  <c r="G921" i="86" s="1"/>
  <c r="D1218" i="86"/>
  <c r="F1218" i="86" s="1"/>
  <c r="G1218" i="86" s="1"/>
  <c r="F1214" i="86"/>
  <c r="G1214" i="86" s="1"/>
  <c r="D998" i="86"/>
  <c r="F998" i="86" s="1"/>
  <c r="G998" i="86" s="1"/>
  <c r="F994" i="86"/>
  <c r="G994" i="86" s="1"/>
  <c r="D1071" i="86"/>
  <c r="F1071" i="86" s="1"/>
  <c r="G1071" i="86" s="1"/>
  <c r="F1067" i="86"/>
  <c r="G1067" i="86" s="1"/>
  <c r="D1144" i="86"/>
  <c r="F1144" i="86" s="1"/>
  <c r="G1144" i="86" s="1"/>
  <c r="F1140" i="86"/>
  <c r="G1140" i="86" s="1"/>
  <c r="D1291" i="86"/>
  <c r="D1291" i="84"/>
  <c r="F1291" i="84" s="1"/>
  <c r="G1291" i="84" s="1"/>
  <c r="F1287" i="84"/>
  <c r="G1287" i="84" s="1"/>
  <c r="D1276" i="56"/>
  <c r="F1268" i="56"/>
  <c r="G1268" i="56" s="1"/>
  <c r="D843" i="56"/>
  <c r="F837" i="56"/>
  <c r="G837" i="56" s="1"/>
  <c r="D332" i="56"/>
  <c r="F326" i="56"/>
  <c r="G326" i="56" s="1"/>
  <c r="D111" i="56"/>
  <c r="F105" i="56"/>
  <c r="G105" i="56" s="1"/>
  <c r="D36" i="56"/>
  <c r="F30" i="56"/>
  <c r="G30" i="56" s="1"/>
  <c r="D405" i="56"/>
  <c r="F399" i="56"/>
  <c r="G399" i="56" s="1"/>
  <c r="D259" i="56"/>
  <c r="F253" i="56"/>
  <c r="G253" i="56" s="1"/>
  <c r="D185" i="56"/>
  <c r="F179" i="56"/>
  <c r="G179" i="56" s="1"/>
  <c r="D1209" i="56"/>
  <c r="F1203" i="56"/>
  <c r="G1203" i="56" s="1"/>
  <c r="D1135" i="56"/>
  <c r="F1129" i="56"/>
  <c r="G1129" i="56" s="1"/>
  <c r="D1062" i="56"/>
  <c r="F1056" i="56"/>
  <c r="G1056" i="56" s="1"/>
  <c r="D989" i="56"/>
  <c r="F983" i="56"/>
  <c r="G983" i="56" s="1"/>
  <c r="D916" i="56"/>
  <c r="F910" i="56"/>
  <c r="G910" i="56" s="1"/>
  <c r="D770" i="56"/>
  <c r="F764" i="56"/>
  <c r="G764" i="56" s="1"/>
  <c r="D478" i="56"/>
  <c r="F472" i="56"/>
  <c r="G472" i="56" s="1"/>
  <c r="D697" i="56"/>
  <c r="F691" i="56"/>
  <c r="G691" i="56" s="1"/>
  <c r="D624" i="56"/>
  <c r="F618" i="56"/>
  <c r="G618" i="56" s="1"/>
  <c r="D551" i="56"/>
  <c r="F545" i="56"/>
  <c r="G545" i="56" s="1"/>
  <c r="D610" i="97" l="1"/>
  <c r="F610" i="97" s="1"/>
  <c r="G610" i="97" s="1"/>
  <c r="F910" i="93"/>
  <c r="G910" i="93" s="1"/>
  <c r="F1265" i="97"/>
  <c r="G1265" i="97" s="1"/>
  <c r="D1195" i="97"/>
  <c r="F1195" i="97" s="1"/>
  <c r="G1195" i="97" s="1"/>
  <c r="D487" i="86"/>
  <c r="F487" i="86" s="1"/>
  <c r="G487" i="86" s="1"/>
  <c r="F538" i="99"/>
  <c r="G538" i="99" s="1"/>
  <c r="F237" i="101"/>
  <c r="G237" i="101" s="1"/>
  <c r="F392" i="99"/>
  <c r="G392" i="99" s="1"/>
  <c r="D967" i="104"/>
  <c r="D975" i="104" s="1"/>
  <c r="E341" i="104"/>
  <c r="E341" i="99"/>
  <c r="F976" i="99"/>
  <c r="G976" i="99" s="1"/>
  <c r="F486" i="99"/>
  <c r="G486" i="99" s="1"/>
  <c r="F310" i="101"/>
  <c r="G310" i="101" s="1"/>
  <c r="D903" i="104"/>
  <c r="D909" i="104" s="1"/>
  <c r="D763" i="101"/>
  <c r="F763" i="101" s="1"/>
  <c r="G763" i="101" s="1"/>
  <c r="F172" i="97"/>
  <c r="G172" i="97" s="1"/>
  <c r="F975" i="94"/>
  <c r="G975" i="94" s="1"/>
  <c r="D836" i="99"/>
  <c r="F836" i="99" s="1"/>
  <c r="G836" i="99" s="1"/>
  <c r="F778" i="101"/>
  <c r="G778" i="101" s="1"/>
  <c r="E779" i="104"/>
  <c r="E706" i="101"/>
  <c r="F1265" i="99"/>
  <c r="G1265" i="99" s="1"/>
  <c r="E633" i="104"/>
  <c r="D602" i="104"/>
  <c r="D610" i="104" s="1"/>
  <c r="D456" i="104"/>
  <c r="D464" i="104" s="1"/>
  <c r="F171" i="94"/>
  <c r="G171" i="94" s="1"/>
  <c r="D105" i="95"/>
  <c r="F105" i="95" s="1"/>
  <c r="G105" i="95" s="1"/>
  <c r="F997" i="99"/>
  <c r="G997" i="99" s="1"/>
  <c r="D1196" i="104"/>
  <c r="D1202" i="104" s="1"/>
  <c r="F98" i="101"/>
  <c r="G98" i="101" s="1"/>
  <c r="F119" i="99"/>
  <c r="G119" i="99" s="1"/>
  <c r="D1040" i="104"/>
  <c r="D1048" i="104" s="1"/>
  <c r="D1187" i="104"/>
  <c r="D1195" i="104" s="1"/>
  <c r="D319" i="104"/>
  <c r="D325" i="104" s="1"/>
  <c r="D465" i="104"/>
  <c r="D471" i="104" s="1"/>
  <c r="D1202" i="101"/>
  <c r="F1202" i="101" s="1"/>
  <c r="G1202" i="101" s="1"/>
  <c r="D675" i="104"/>
  <c r="D683" i="104" s="1"/>
  <c r="D632" i="104"/>
  <c r="E545" i="101"/>
  <c r="E551" i="101" s="1"/>
  <c r="E556" i="101" s="1"/>
  <c r="F611" i="101"/>
  <c r="G611" i="101" s="1"/>
  <c r="D1049" i="104"/>
  <c r="D1055" i="104" s="1"/>
  <c r="F1070" i="99"/>
  <c r="G1070" i="99" s="1"/>
  <c r="F1113" i="97"/>
  <c r="G1113" i="97" s="1"/>
  <c r="D748" i="104"/>
  <c r="D756" i="104" s="1"/>
  <c r="D757" i="104"/>
  <c r="D763" i="104" s="1"/>
  <c r="E779" i="101"/>
  <c r="F267" i="101"/>
  <c r="G267" i="101" s="1"/>
  <c r="D163" i="104"/>
  <c r="D171" i="104" s="1"/>
  <c r="E268" i="101"/>
  <c r="F967" i="101"/>
  <c r="G967" i="101" s="1"/>
  <c r="F559" i="99"/>
  <c r="G559" i="99" s="1"/>
  <c r="D763" i="99"/>
  <c r="F763" i="99" s="1"/>
  <c r="G763" i="99" s="1"/>
  <c r="D909" i="99"/>
  <c r="F909" i="99" s="1"/>
  <c r="G909" i="99" s="1"/>
  <c r="E1144" i="101"/>
  <c r="D1143" i="104"/>
  <c r="D1122" i="104"/>
  <c r="D1128" i="104" s="1"/>
  <c r="E852" i="101"/>
  <c r="D684" i="104"/>
  <c r="D690" i="104" s="1"/>
  <c r="D821" i="104"/>
  <c r="D829" i="104" s="1"/>
  <c r="E1271" i="104"/>
  <c r="D325" i="101"/>
  <c r="F325" i="101" s="1"/>
  <c r="G325" i="101" s="1"/>
  <c r="F1143" i="101"/>
  <c r="G1143" i="101" s="1"/>
  <c r="D340" i="104"/>
  <c r="D267" i="104"/>
  <c r="D691" i="95"/>
  <c r="D697" i="95" s="1"/>
  <c r="F1217" i="99"/>
  <c r="G1217" i="99" s="1"/>
  <c r="F193" i="99"/>
  <c r="G193" i="99" s="1"/>
  <c r="E1269" i="101"/>
  <c r="E1275" i="101" s="1"/>
  <c r="E1144" i="104"/>
  <c r="D611" i="104"/>
  <c r="D617" i="104" s="1"/>
  <c r="D237" i="104"/>
  <c r="D245" i="104" s="1"/>
  <c r="D558" i="104"/>
  <c r="D559" i="104" s="1"/>
  <c r="F558" i="101"/>
  <c r="G558" i="101" s="1"/>
  <c r="D559" i="101"/>
  <c r="D192" i="104"/>
  <c r="D193" i="104" s="1"/>
  <c r="F192" i="101"/>
  <c r="G192" i="101" s="1"/>
  <c r="D193" i="101"/>
  <c r="F1187" i="101"/>
  <c r="G1187" i="101" s="1"/>
  <c r="D1195" i="101"/>
  <c r="D544" i="101"/>
  <c r="F544" i="101" s="1"/>
  <c r="G544" i="101" s="1"/>
  <c r="F538" i="101"/>
  <c r="G538" i="101" s="1"/>
  <c r="F610" i="101"/>
  <c r="G610" i="101" s="1"/>
  <c r="D618" i="101"/>
  <c r="D398" i="101"/>
  <c r="F398" i="101" s="1"/>
  <c r="G398" i="101" s="1"/>
  <c r="F392" i="101"/>
  <c r="G392" i="101" s="1"/>
  <c r="D171" i="101"/>
  <c r="F163" i="101"/>
  <c r="G163" i="101" s="1"/>
  <c r="E686" i="106"/>
  <c r="E686" i="108" s="1"/>
  <c r="E684" i="104"/>
  <c r="E690" i="104" s="1"/>
  <c r="E691" i="104" s="1"/>
  <c r="E697" i="104" s="1"/>
  <c r="E702" i="104" s="1"/>
  <c r="E706" i="104" s="1"/>
  <c r="D833" i="104"/>
  <c r="D830" i="104" s="1"/>
  <c r="D836" i="104" s="1"/>
  <c r="F833" i="101"/>
  <c r="G833" i="101" s="1"/>
  <c r="D1128" i="101"/>
  <c r="F1128" i="101" s="1"/>
  <c r="G1128" i="101" s="1"/>
  <c r="F1122" i="101"/>
  <c r="G1122" i="101" s="1"/>
  <c r="F975" i="101"/>
  <c r="G975" i="101" s="1"/>
  <c r="F632" i="101"/>
  <c r="G632" i="101" s="1"/>
  <c r="D1251" i="104"/>
  <c r="D89" i="104"/>
  <c r="D97" i="104" s="1"/>
  <c r="D105" i="104" s="1"/>
  <c r="D111" i="104" s="1"/>
  <c r="D116" i="104" s="1"/>
  <c r="D1113" i="104"/>
  <c r="D1121" i="104" s="1"/>
  <c r="D252" i="104"/>
  <c r="D172" i="104"/>
  <c r="D178" i="104" s="1"/>
  <c r="E925" i="104"/>
  <c r="D830" i="101"/>
  <c r="F602" i="101"/>
  <c r="G602" i="101" s="1"/>
  <c r="D829" i="101"/>
  <c r="F821" i="101"/>
  <c r="G821" i="101" s="1"/>
  <c r="D118" i="104"/>
  <c r="D119" i="104" s="1"/>
  <c r="D119" i="101"/>
  <c r="F118" i="101"/>
  <c r="G118" i="101" s="1"/>
  <c r="F1216" i="101"/>
  <c r="G1216" i="101" s="1"/>
  <c r="D1216" i="104"/>
  <c r="D1217" i="104" s="1"/>
  <c r="D1217" i="101"/>
  <c r="E248" i="106"/>
  <c r="E248" i="108" s="1"/>
  <c r="E246" i="104"/>
  <c r="E252" i="104" s="1"/>
  <c r="E253" i="104" s="1"/>
  <c r="E259" i="104" s="1"/>
  <c r="E264" i="104" s="1"/>
  <c r="E268" i="104" s="1"/>
  <c r="F903" i="101"/>
  <c r="G903" i="101" s="1"/>
  <c r="D909" i="101"/>
  <c r="F909" i="101" s="1"/>
  <c r="G909" i="101" s="1"/>
  <c r="D978" i="104"/>
  <c r="D976" i="104" s="1"/>
  <c r="D982" i="104" s="1"/>
  <c r="F978" i="101"/>
  <c r="G978" i="101" s="1"/>
  <c r="D976" i="101"/>
  <c r="E559" i="101"/>
  <c r="E557" i="104"/>
  <c r="E559" i="104" s="1"/>
  <c r="F557" i="101"/>
  <c r="G557" i="101" s="1"/>
  <c r="D541" i="104"/>
  <c r="D538" i="104" s="1"/>
  <c r="D544" i="104" s="1"/>
  <c r="F541" i="101"/>
  <c r="G541" i="101" s="1"/>
  <c r="E1070" i="101"/>
  <c r="E1071" i="101" s="1"/>
  <c r="E1068" i="104"/>
  <c r="E1070" i="104" s="1"/>
  <c r="E1071" i="104" s="1"/>
  <c r="F1068" i="101"/>
  <c r="G1068" i="101" s="1"/>
  <c r="D471" i="101"/>
  <c r="F471" i="101" s="1"/>
  <c r="G471" i="101" s="1"/>
  <c r="F465" i="101"/>
  <c r="G465" i="101" s="1"/>
  <c r="F89" i="101"/>
  <c r="G89" i="101" s="1"/>
  <c r="D97" i="101"/>
  <c r="E119" i="101"/>
  <c r="E120" i="101" s="1"/>
  <c r="E117" i="104"/>
  <c r="E119" i="104" s="1"/>
  <c r="F117" i="101"/>
  <c r="G117" i="101" s="1"/>
  <c r="E486" i="101"/>
  <c r="E487" i="101" s="1"/>
  <c r="E484" i="104"/>
  <c r="E486" i="104" s="1"/>
  <c r="E487" i="104" s="1"/>
  <c r="F484" i="101"/>
  <c r="G484" i="101" s="1"/>
  <c r="F756" i="101"/>
  <c r="G756" i="101" s="1"/>
  <c r="E925" i="101"/>
  <c r="F340" i="101"/>
  <c r="G340" i="101" s="1"/>
  <c r="D318" i="101"/>
  <c r="E852" i="104"/>
  <c r="D529" i="104"/>
  <c r="D537" i="104" s="1"/>
  <c r="D383" i="104"/>
  <c r="D391" i="104" s="1"/>
  <c r="D399" i="104" s="1"/>
  <c r="D405" i="104" s="1"/>
  <c r="D410" i="104" s="1"/>
  <c r="D414" i="104" s="1"/>
  <c r="E545" i="104"/>
  <c r="E551" i="104" s="1"/>
  <c r="E556" i="104" s="1"/>
  <c r="E105" i="104"/>
  <c r="E111" i="104" s="1"/>
  <c r="E116" i="104" s="1"/>
  <c r="F529" i="101"/>
  <c r="G529" i="101" s="1"/>
  <c r="E1217" i="101"/>
  <c r="E1218" i="101" s="1"/>
  <c r="E1215" i="104"/>
  <c r="E1217" i="104" s="1"/>
  <c r="E1218" i="104" s="1"/>
  <c r="F1215" i="101"/>
  <c r="G1215" i="101" s="1"/>
  <c r="F383" i="101"/>
  <c r="G383" i="101" s="1"/>
  <c r="D391" i="101"/>
  <c r="D690" i="101"/>
  <c r="F690" i="101" s="1"/>
  <c r="G690" i="101" s="1"/>
  <c r="F684" i="101"/>
  <c r="G684" i="101" s="1"/>
  <c r="D902" i="101"/>
  <c r="F894" i="101"/>
  <c r="G894" i="101" s="1"/>
  <c r="E997" i="101"/>
  <c r="F997" i="101" s="1"/>
  <c r="G997" i="101" s="1"/>
  <c r="E995" i="104"/>
  <c r="E997" i="104" s="1"/>
  <c r="E998" i="104" s="1"/>
  <c r="F995" i="101"/>
  <c r="G995" i="101" s="1"/>
  <c r="F456" i="101"/>
  <c r="G456" i="101" s="1"/>
  <c r="D464" i="101"/>
  <c r="D1121" i="101"/>
  <c r="F1113" i="101"/>
  <c r="G1113" i="101" s="1"/>
  <c r="D1069" i="104"/>
  <c r="D1070" i="104" s="1"/>
  <c r="F1069" i="101"/>
  <c r="G1069" i="101" s="1"/>
  <c r="D1070" i="101"/>
  <c r="F1040" i="101"/>
  <c r="G1040" i="101" s="1"/>
  <c r="D1048" i="101"/>
  <c r="F675" i="101"/>
  <c r="G675" i="101" s="1"/>
  <c r="D683" i="101"/>
  <c r="D1055" i="101"/>
  <c r="F1055" i="101" s="1"/>
  <c r="G1055" i="101" s="1"/>
  <c r="F1049" i="101"/>
  <c r="G1049" i="101" s="1"/>
  <c r="D252" i="101"/>
  <c r="F252" i="101" s="1"/>
  <c r="G252" i="101" s="1"/>
  <c r="F246" i="101"/>
  <c r="G246" i="101" s="1"/>
  <c r="D178" i="101"/>
  <c r="F178" i="101" s="1"/>
  <c r="G178" i="101" s="1"/>
  <c r="F172" i="101"/>
  <c r="G172" i="101" s="1"/>
  <c r="F485" i="101"/>
  <c r="G485" i="101" s="1"/>
  <c r="D485" i="104"/>
  <c r="D486" i="104" s="1"/>
  <c r="D486" i="101"/>
  <c r="E193" i="101"/>
  <c r="E194" i="101" s="1"/>
  <c r="E191" i="104"/>
  <c r="E193" i="104" s="1"/>
  <c r="E194" i="104" s="1"/>
  <c r="F191" i="101"/>
  <c r="G191" i="101" s="1"/>
  <c r="F245" i="101"/>
  <c r="G245" i="101" s="1"/>
  <c r="F537" i="101"/>
  <c r="G537" i="101" s="1"/>
  <c r="F705" i="101"/>
  <c r="G705" i="101" s="1"/>
  <c r="D778" i="104"/>
  <c r="E633" i="101"/>
  <c r="D310" i="104"/>
  <c r="D318" i="104" s="1"/>
  <c r="E341" i="101"/>
  <c r="F748" i="101"/>
  <c r="G748" i="101" s="1"/>
  <c r="E1071" i="99"/>
  <c r="E706" i="99"/>
  <c r="F29" i="101"/>
  <c r="G29" i="101" s="1"/>
  <c r="D1202" i="97"/>
  <c r="F1202" i="97" s="1"/>
  <c r="G1202" i="97" s="1"/>
  <c r="F924" i="99"/>
  <c r="G924" i="99" s="1"/>
  <c r="D617" i="97"/>
  <c r="F617" i="97" s="1"/>
  <c r="G617" i="97" s="1"/>
  <c r="D104" i="99"/>
  <c r="F104" i="99" s="1"/>
  <c r="G104" i="99" s="1"/>
  <c r="D325" i="99"/>
  <c r="F325" i="99" s="1"/>
  <c r="G325" i="99" s="1"/>
  <c r="E560" i="99"/>
  <c r="D1128" i="97"/>
  <c r="F1128" i="97" s="1"/>
  <c r="G1128" i="97" s="1"/>
  <c r="D171" i="97"/>
  <c r="D179" i="97" s="1"/>
  <c r="F675" i="99"/>
  <c r="G675" i="99" s="1"/>
  <c r="F1267" i="99"/>
  <c r="G1267" i="99" s="1"/>
  <c r="F894" i="97"/>
  <c r="G894" i="97" s="1"/>
  <c r="E925" i="99"/>
  <c r="F1040" i="97"/>
  <c r="G1040" i="97" s="1"/>
  <c r="E852" i="99"/>
  <c r="F851" i="99"/>
  <c r="G851" i="99" s="1"/>
  <c r="F830" i="97"/>
  <c r="G830" i="97" s="1"/>
  <c r="F748" i="97"/>
  <c r="G748" i="97" s="1"/>
  <c r="D1290" i="99"/>
  <c r="F1290" i="99" s="1"/>
  <c r="G1290" i="99" s="1"/>
  <c r="F465" i="99"/>
  <c r="G465" i="99" s="1"/>
  <c r="F340" i="99"/>
  <c r="G340" i="99" s="1"/>
  <c r="D1287" i="92"/>
  <c r="D1291" i="92" s="1"/>
  <c r="F1291" i="92" s="1"/>
  <c r="G1291" i="92" s="1"/>
  <c r="D45" i="86"/>
  <c r="F45" i="86" s="1"/>
  <c r="G45" i="86" s="1"/>
  <c r="F41" i="86"/>
  <c r="G41" i="86" s="1"/>
  <c r="E268" i="99"/>
  <c r="D245" i="99"/>
  <c r="F245" i="99" s="1"/>
  <c r="G245" i="99" s="1"/>
  <c r="E487" i="99"/>
  <c r="E194" i="99"/>
  <c r="E30" i="101"/>
  <c r="E36" i="101" s="1"/>
  <c r="E41" i="101" s="1"/>
  <c r="E45" i="101" s="1"/>
  <c r="E998" i="99"/>
  <c r="D983" i="95"/>
  <c r="D989" i="95" s="1"/>
  <c r="F778" i="99"/>
  <c r="G778" i="99" s="1"/>
  <c r="F1288" i="99"/>
  <c r="G1288" i="99" s="1"/>
  <c r="F23" i="101"/>
  <c r="G23" i="101" s="1"/>
  <c r="D185" i="94"/>
  <c r="F179" i="94"/>
  <c r="G179" i="94" s="1"/>
  <c r="D624" i="94"/>
  <c r="F618" i="94"/>
  <c r="G618" i="94" s="1"/>
  <c r="D770" i="94"/>
  <c r="F764" i="94"/>
  <c r="G764" i="94" s="1"/>
  <c r="D1209" i="94"/>
  <c r="F1203" i="94"/>
  <c r="G1203" i="94" s="1"/>
  <c r="D478" i="94"/>
  <c r="F472" i="94"/>
  <c r="G472" i="94" s="1"/>
  <c r="D1056" i="94"/>
  <c r="D326" i="94"/>
  <c r="D989" i="94"/>
  <c r="F983" i="94"/>
  <c r="G983" i="94" s="1"/>
  <c r="D551" i="94"/>
  <c r="F545" i="94"/>
  <c r="G545" i="94" s="1"/>
  <c r="D259" i="94"/>
  <c r="F253" i="94"/>
  <c r="G253" i="94" s="1"/>
  <c r="D405" i="94"/>
  <c r="F399" i="94"/>
  <c r="G399" i="94" s="1"/>
  <c r="D111" i="94"/>
  <c r="F105" i="94"/>
  <c r="G105" i="94" s="1"/>
  <c r="D843" i="94"/>
  <c r="F837" i="94"/>
  <c r="G837" i="94" s="1"/>
  <c r="D1135" i="94"/>
  <c r="F1129" i="94"/>
  <c r="G1129" i="94" s="1"/>
  <c r="D697" i="94"/>
  <c r="F691" i="94"/>
  <c r="G691" i="94" s="1"/>
  <c r="D910" i="94"/>
  <c r="F902" i="94"/>
  <c r="G902" i="94" s="1"/>
  <c r="E779" i="99"/>
  <c r="F172" i="99"/>
  <c r="G172" i="99" s="1"/>
  <c r="E1218" i="99"/>
  <c r="D837" i="95"/>
  <c r="D843" i="95" s="1"/>
  <c r="E1288" i="101"/>
  <c r="E1290" i="101" s="1"/>
  <c r="F705" i="99"/>
  <c r="G705" i="99" s="1"/>
  <c r="E1268" i="97"/>
  <c r="E1276" i="97" s="1"/>
  <c r="E1282" i="97" s="1"/>
  <c r="E1287" i="97" s="1"/>
  <c r="E1291" i="97" s="1"/>
  <c r="D326" i="95"/>
  <c r="F326" i="95" s="1"/>
  <c r="G326" i="95" s="1"/>
  <c r="E1286" i="106"/>
  <c r="E40" i="108"/>
  <c r="E1286" i="108" s="1"/>
  <c r="E1281" i="106"/>
  <c r="E35" i="108"/>
  <c r="E1281" i="108" s="1"/>
  <c r="E25" i="108"/>
  <c r="F25" i="108" s="1"/>
  <c r="G25" i="108" s="1"/>
  <c r="E1251" i="106"/>
  <c r="E5" i="108"/>
  <c r="F4" i="108" s="1"/>
  <c r="G4" i="108" s="1"/>
  <c r="E903" i="106"/>
  <c r="E909" i="106" s="1"/>
  <c r="E904" i="108"/>
  <c r="E903" i="108" s="1"/>
  <c r="E909" i="108" s="1"/>
  <c r="D23" i="108"/>
  <c r="F374" i="106"/>
  <c r="G374" i="106" s="1"/>
  <c r="D374" i="108"/>
  <c r="F373" i="108" s="1"/>
  <c r="G373" i="108" s="1"/>
  <c r="F986" i="106"/>
  <c r="G986" i="106" s="1"/>
  <c r="D986" i="108"/>
  <c r="F986" i="108" s="1"/>
  <c r="G986" i="108" s="1"/>
  <c r="E1284" i="106"/>
  <c r="E38" i="108"/>
  <c r="E1284" i="108" s="1"/>
  <c r="E1277" i="106"/>
  <c r="E31" i="108"/>
  <c r="E1277" i="108" s="1"/>
  <c r="E1273" i="106"/>
  <c r="E27" i="108"/>
  <c r="E1273" i="108" s="1"/>
  <c r="E1253" i="106"/>
  <c r="E7" i="108"/>
  <c r="E1253" i="108" s="1"/>
  <c r="E247" i="108"/>
  <c r="E1122" i="106"/>
  <c r="E1128" i="106" s="1"/>
  <c r="E1123" i="108"/>
  <c r="E1122" i="108" s="1"/>
  <c r="E1128" i="108" s="1"/>
  <c r="E392" i="106"/>
  <c r="E398" i="106" s="1"/>
  <c r="E393" i="108"/>
  <c r="E392" i="108" s="1"/>
  <c r="E398" i="108" s="1"/>
  <c r="E1283" i="106"/>
  <c r="E37" i="108"/>
  <c r="E1283" i="108" s="1"/>
  <c r="E1279" i="106"/>
  <c r="E33" i="108"/>
  <c r="E1279" i="108" s="1"/>
  <c r="E1272" i="106"/>
  <c r="E26" i="108"/>
  <c r="E1272" i="108" s="1"/>
  <c r="F92" i="106"/>
  <c r="G92" i="106" s="1"/>
  <c r="D92" i="108"/>
  <c r="F92" i="108" s="1"/>
  <c r="G92" i="108" s="1"/>
  <c r="F984" i="106"/>
  <c r="G984" i="106" s="1"/>
  <c r="D984" i="108"/>
  <c r="F984" i="108" s="1"/>
  <c r="G984" i="108" s="1"/>
  <c r="F17" i="106"/>
  <c r="G17" i="106" s="1"/>
  <c r="D17" i="108"/>
  <c r="F17" i="108" s="1"/>
  <c r="G17" i="108" s="1"/>
  <c r="E685" i="108"/>
  <c r="E1289" i="106"/>
  <c r="E43" i="108"/>
  <c r="E1289" i="108" s="1"/>
  <c r="E1285" i="106"/>
  <c r="E39" i="108"/>
  <c r="E1285" i="108" s="1"/>
  <c r="E1274" i="106"/>
  <c r="E28" i="108"/>
  <c r="E1274" i="108" s="1"/>
  <c r="E1258" i="106"/>
  <c r="E12" i="108"/>
  <c r="E1258" i="108" s="1"/>
  <c r="E1252" i="106"/>
  <c r="E6" i="108"/>
  <c r="E757" i="106"/>
  <c r="E763" i="106" s="1"/>
  <c r="E758" i="108"/>
  <c r="E757" i="108" s="1"/>
  <c r="E763" i="108" s="1"/>
  <c r="F376" i="106"/>
  <c r="G376" i="106" s="1"/>
  <c r="D376" i="108"/>
  <c r="F376" i="108" s="1"/>
  <c r="G376" i="108" s="1"/>
  <c r="F302" i="106"/>
  <c r="G302" i="106" s="1"/>
  <c r="D302" i="108"/>
  <c r="F988" i="106"/>
  <c r="G988" i="106" s="1"/>
  <c r="D988" i="108"/>
  <c r="F988" i="108" s="1"/>
  <c r="G988" i="108" s="1"/>
  <c r="D1252" i="101"/>
  <c r="F1252" i="101" s="1"/>
  <c r="G1252" i="101" s="1"/>
  <c r="F1287" i="109"/>
  <c r="G1287" i="109" s="1"/>
  <c r="D1291" i="109"/>
  <c r="F1291" i="109" s="1"/>
  <c r="G1291" i="109" s="1"/>
  <c r="F602" i="99"/>
  <c r="G602" i="99" s="1"/>
  <c r="D610" i="99"/>
  <c r="D1202" i="99"/>
  <c r="F1202" i="99" s="1"/>
  <c r="G1202" i="99" s="1"/>
  <c r="F1196" i="99"/>
  <c r="G1196" i="99" s="1"/>
  <c r="E1260" i="99"/>
  <c r="E1268" i="99" s="1"/>
  <c r="E1276" i="99" s="1"/>
  <c r="E1282" i="99" s="1"/>
  <c r="E1287" i="99" s="1"/>
  <c r="E1291" i="99" s="1"/>
  <c r="F1250" i="99"/>
  <c r="G1250" i="99" s="1"/>
  <c r="D617" i="99"/>
  <c r="F617" i="99" s="1"/>
  <c r="G617" i="99" s="1"/>
  <c r="F611" i="99"/>
  <c r="G611" i="99" s="1"/>
  <c r="D909" i="97"/>
  <c r="F909" i="97" s="1"/>
  <c r="G909" i="97" s="1"/>
  <c r="F903" i="97"/>
  <c r="G903" i="97" s="1"/>
  <c r="D471" i="97"/>
  <c r="F471" i="97" s="1"/>
  <c r="G471" i="97" s="1"/>
  <c r="F465" i="97"/>
  <c r="G465" i="97" s="1"/>
  <c r="F748" i="99"/>
  <c r="G748" i="99" s="1"/>
  <c r="D756" i="99"/>
  <c r="D1121" i="99"/>
  <c r="F1113" i="99"/>
  <c r="G1113" i="99" s="1"/>
  <c r="D171" i="99"/>
  <c r="F163" i="99"/>
  <c r="G163" i="99" s="1"/>
  <c r="D97" i="97"/>
  <c r="F89" i="97"/>
  <c r="G89" i="97" s="1"/>
  <c r="D391" i="99"/>
  <c r="F383" i="99"/>
  <c r="G383" i="99" s="1"/>
  <c r="D318" i="99"/>
  <c r="F310" i="99"/>
  <c r="G310" i="99" s="1"/>
  <c r="D104" i="97"/>
  <c r="F104" i="97" s="1"/>
  <c r="G104" i="97" s="1"/>
  <c r="F98" i="97"/>
  <c r="G98" i="97" s="1"/>
  <c r="F399" i="95"/>
  <c r="G399" i="95" s="1"/>
  <c r="D405" i="95"/>
  <c r="F686" i="104"/>
  <c r="G686" i="104" s="1"/>
  <c r="D686" i="106"/>
  <c r="F811" i="104"/>
  <c r="G811" i="104" s="1"/>
  <c r="F397" i="104"/>
  <c r="G397" i="104" s="1"/>
  <c r="D397" i="106"/>
  <c r="D1258" i="101"/>
  <c r="F1258" i="101" s="1"/>
  <c r="G1258" i="101" s="1"/>
  <c r="F519" i="104"/>
  <c r="G519" i="104" s="1"/>
  <c r="F1030" i="104"/>
  <c r="G1030" i="104" s="1"/>
  <c r="D1268" i="94"/>
  <c r="F1260" i="94"/>
  <c r="G1260" i="94" s="1"/>
  <c r="F300" i="104"/>
  <c r="G300" i="104" s="1"/>
  <c r="D1253" i="101"/>
  <c r="F1253" i="101" s="1"/>
  <c r="G1253" i="101" s="1"/>
  <c r="F177" i="104"/>
  <c r="G177" i="104" s="1"/>
  <c r="D177" i="106"/>
  <c r="D484" i="106"/>
  <c r="D484" i="108" s="1"/>
  <c r="D690" i="99"/>
  <c r="F690" i="99" s="1"/>
  <c r="G690" i="99" s="1"/>
  <c r="F684" i="99"/>
  <c r="G684" i="99" s="1"/>
  <c r="E1197" i="106"/>
  <c r="F12" i="106"/>
  <c r="G12" i="106" s="1"/>
  <c r="D23" i="106"/>
  <c r="D1266" i="101"/>
  <c r="F1266" i="101" s="1"/>
  <c r="G1266" i="101" s="1"/>
  <c r="F407" i="104"/>
  <c r="G407" i="104" s="1"/>
  <c r="D407" i="106"/>
  <c r="D33" i="106"/>
  <c r="D33" i="108" s="1"/>
  <c r="F33" i="104"/>
  <c r="G33" i="104" s="1"/>
  <c r="F36" i="95"/>
  <c r="G36" i="95" s="1"/>
  <c r="D41" i="95"/>
  <c r="D811" i="106"/>
  <c r="D811" i="108" s="1"/>
  <c r="F153" i="104"/>
  <c r="G153" i="104" s="1"/>
  <c r="D1275" i="95"/>
  <c r="F1275" i="95" s="1"/>
  <c r="G1275" i="95" s="1"/>
  <c r="F1269" i="95"/>
  <c r="G1269" i="95" s="1"/>
  <c r="F102" i="104"/>
  <c r="G102" i="104" s="1"/>
  <c r="D102" i="106"/>
  <c r="F404" i="104"/>
  <c r="G404" i="104" s="1"/>
  <c r="D404" i="106"/>
  <c r="D411" i="106"/>
  <c r="D411" i="108" s="1"/>
  <c r="F411" i="104"/>
  <c r="G411" i="104" s="1"/>
  <c r="F977" i="104"/>
  <c r="G977" i="104" s="1"/>
  <c r="D977" i="106"/>
  <c r="D977" i="108" s="1"/>
  <c r="D1271" i="101"/>
  <c r="F1271" i="101" s="1"/>
  <c r="G1271" i="101" s="1"/>
  <c r="F539" i="104"/>
  <c r="G539" i="104" s="1"/>
  <c r="D539" i="106"/>
  <c r="D539" i="108" s="1"/>
  <c r="E99" i="106"/>
  <c r="F698" i="104"/>
  <c r="G698" i="104" s="1"/>
  <c r="D698" i="106"/>
  <c r="F1260" i="95"/>
  <c r="G1260" i="95" s="1"/>
  <c r="D1268" i="95"/>
  <c r="F466" i="104"/>
  <c r="G466" i="104" s="1"/>
  <c r="D466" i="106"/>
  <c r="D466" i="108" s="1"/>
  <c r="F979" i="104"/>
  <c r="G979" i="104" s="1"/>
  <c r="D979" i="106"/>
  <c r="D79" i="106"/>
  <c r="D79" i="108" s="1"/>
  <c r="D1068" i="106"/>
  <c r="D1068" i="108" s="1"/>
  <c r="D190" i="93"/>
  <c r="F185" i="93"/>
  <c r="G185" i="93" s="1"/>
  <c r="D337" i="93"/>
  <c r="F332" i="93"/>
  <c r="G332" i="93" s="1"/>
  <c r="F25" i="106"/>
  <c r="G25" i="106" s="1"/>
  <c r="F5" i="106"/>
  <c r="G5" i="106" s="1"/>
  <c r="F249" i="104"/>
  <c r="G249" i="104" s="1"/>
  <c r="D249" i="106"/>
  <c r="D1272" i="101"/>
  <c r="F1272" i="101" s="1"/>
  <c r="G1272" i="101" s="1"/>
  <c r="D31" i="106"/>
  <c r="D31" i="108" s="1"/>
  <c r="F31" i="104"/>
  <c r="G31" i="104" s="1"/>
  <c r="D40" i="106"/>
  <c r="D40" i="108" s="1"/>
  <c r="F40" i="104"/>
  <c r="G40" i="104" s="1"/>
  <c r="F756" i="97"/>
  <c r="G756" i="97" s="1"/>
  <c r="F1048" i="97"/>
  <c r="G1048" i="97" s="1"/>
  <c r="D1203" i="95"/>
  <c r="F1195" i="95"/>
  <c r="G1195" i="95" s="1"/>
  <c r="D179" i="95"/>
  <c r="F171" i="95"/>
  <c r="G171" i="95" s="1"/>
  <c r="D902" i="99"/>
  <c r="F894" i="99"/>
  <c r="G894" i="99" s="1"/>
  <c r="D982" i="97"/>
  <c r="F982" i="97" s="1"/>
  <c r="G982" i="97" s="1"/>
  <c r="F976" i="97"/>
  <c r="G976" i="97" s="1"/>
  <c r="D22" i="101"/>
  <c r="F14" i="101"/>
  <c r="G14" i="101" s="1"/>
  <c r="D391" i="97"/>
  <c r="F383" i="97"/>
  <c r="G383" i="97" s="1"/>
  <c r="F821" i="97"/>
  <c r="G821" i="97" s="1"/>
  <c r="D829" i="97"/>
  <c r="F675" i="97"/>
  <c r="G675" i="97" s="1"/>
  <c r="D683" i="97"/>
  <c r="D1055" i="97"/>
  <c r="F1055" i="97" s="1"/>
  <c r="G1055" i="97" s="1"/>
  <c r="F1049" i="97"/>
  <c r="G1049" i="97" s="1"/>
  <c r="F1129" i="93"/>
  <c r="G1129" i="93" s="1"/>
  <c r="D1135" i="93"/>
  <c r="D1285" i="101"/>
  <c r="F1285" i="101" s="1"/>
  <c r="G1285" i="101" s="1"/>
  <c r="F1197" i="104"/>
  <c r="G1197" i="104" s="1"/>
  <c r="D1197" i="106"/>
  <c r="D1197" i="108" s="1"/>
  <c r="E612" i="106"/>
  <c r="E173" i="106"/>
  <c r="F612" i="104"/>
  <c r="G612" i="104" s="1"/>
  <c r="D612" i="106"/>
  <c r="D612" i="108" s="1"/>
  <c r="F402" i="104"/>
  <c r="G402" i="104" s="1"/>
  <c r="D402" i="106"/>
  <c r="F446" i="104"/>
  <c r="G446" i="104" s="1"/>
  <c r="D849" i="106"/>
  <c r="D849" i="108" s="1"/>
  <c r="D1103" i="106"/>
  <c r="D1103" i="108" s="1"/>
  <c r="D35" i="106"/>
  <c r="D35" i="108" s="1"/>
  <c r="F35" i="104"/>
  <c r="G35" i="104" s="1"/>
  <c r="F394" i="104"/>
  <c r="G394" i="104" s="1"/>
  <c r="D394" i="106"/>
  <c r="F26" i="106"/>
  <c r="G26" i="106" s="1"/>
  <c r="D848" i="93"/>
  <c r="F843" i="93"/>
  <c r="G843" i="93" s="1"/>
  <c r="D921" i="93"/>
  <c r="F916" i="93"/>
  <c r="G916" i="93" s="1"/>
  <c r="F701" i="104"/>
  <c r="G701" i="104" s="1"/>
  <c r="D701" i="106"/>
  <c r="F1268" i="93"/>
  <c r="G1268" i="93" s="1"/>
  <c r="D1276" i="93"/>
  <c r="F412" i="104"/>
  <c r="G412" i="104" s="1"/>
  <c r="D412" i="106"/>
  <c r="F965" i="104"/>
  <c r="G965" i="104" s="1"/>
  <c r="D965" i="106"/>
  <c r="D995" i="106"/>
  <c r="D995" i="108" s="1"/>
  <c r="D519" i="106"/>
  <c r="D519" i="108" s="1"/>
  <c r="F704" i="104"/>
  <c r="G704" i="104" s="1"/>
  <c r="D704" i="106"/>
  <c r="D1270" i="101"/>
  <c r="D665" i="106"/>
  <c r="D665" i="108" s="1"/>
  <c r="F665" i="104"/>
  <c r="G665" i="104" s="1"/>
  <c r="F263" i="104"/>
  <c r="G263" i="104" s="1"/>
  <c r="D263" i="106"/>
  <c r="F400" i="104"/>
  <c r="G400" i="104" s="1"/>
  <c r="D400" i="106"/>
  <c r="E466" i="106"/>
  <c r="D43" i="106"/>
  <c r="F43" i="104"/>
  <c r="G43" i="104" s="1"/>
  <c r="F38" i="106"/>
  <c r="G38" i="106" s="1"/>
  <c r="F36" i="94"/>
  <c r="G36" i="94" s="1"/>
  <c r="D41" i="94"/>
  <c r="F472" i="93"/>
  <c r="G472" i="93" s="1"/>
  <c r="D478" i="93"/>
  <c r="F399" i="93"/>
  <c r="G399" i="93" s="1"/>
  <c r="D405" i="93"/>
  <c r="D764" i="95"/>
  <c r="F756" i="95"/>
  <c r="G756" i="95" s="1"/>
  <c r="F22" i="97"/>
  <c r="G22" i="97" s="1"/>
  <c r="D30" i="97"/>
  <c r="F97" i="99"/>
  <c r="G97" i="99" s="1"/>
  <c r="D1267" i="101"/>
  <c r="D618" i="95"/>
  <c r="E633" i="99"/>
  <c r="D1265" i="101"/>
  <c r="F1265" i="101" s="1"/>
  <c r="G1265" i="101" s="1"/>
  <c r="D1255" i="101"/>
  <c r="F1255" i="101" s="1"/>
  <c r="G1255" i="101" s="1"/>
  <c r="F44" i="101"/>
  <c r="G44" i="101" s="1"/>
  <c r="D545" i="95"/>
  <c r="E120" i="99"/>
  <c r="D1259" i="104"/>
  <c r="F1259" i="104" s="1"/>
  <c r="G1259" i="104" s="1"/>
  <c r="F267" i="99"/>
  <c r="G267" i="99" s="1"/>
  <c r="D1260" i="97"/>
  <c r="F632" i="99"/>
  <c r="G632" i="99" s="1"/>
  <c r="F1288" i="97"/>
  <c r="G1288" i="97" s="1"/>
  <c r="F1187" i="99"/>
  <c r="G1187" i="99" s="1"/>
  <c r="D1269" i="97"/>
  <c r="F1270" i="97"/>
  <c r="G1270" i="97" s="1"/>
  <c r="D1055" i="99"/>
  <c r="F1055" i="99" s="1"/>
  <c r="G1055" i="99" s="1"/>
  <c r="F1049" i="99"/>
  <c r="G1049" i="99" s="1"/>
  <c r="D325" i="97"/>
  <c r="F325" i="97" s="1"/>
  <c r="G325" i="97" s="1"/>
  <c r="F319" i="97"/>
  <c r="G319" i="97" s="1"/>
  <c r="D763" i="97"/>
  <c r="F763" i="97" s="1"/>
  <c r="G763" i="97" s="1"/>
  <c r="F757" i="97"/>
  <c r="G757" i="97" s="1"/>
  <c r="D1048" i="99"/>
  <c r="F1040" i="99"/>
  <c r="G1040" i="99" s="1"/>
  <c r="D1128" i="99"/>
  <c r="F1128" i="99" s="1"/>
  <c r="G1128" i="99" s="1"/>
  <c r="F1122" i="99"/>
  <c r="G1122" i="99" s="1"/>
  <c r="D537" i="97"/>
  <c r="F529" i="97"/>
  <c r="G529" i="97" s="1"/>
  <c r="F456" i="97"/>
  <c r="G456" i="97" s="1"/>
  <c r="D464" i="97"/>
  <c r="F237" i="97"/>
  <c r="G237" i="97" s="1"/>
  <c r="D245" i="97"/>
  <c r="F529" i="99"/>
  <c r="G529" i="99" s="1"/>
  <c r="D537" i="99"/>
  <c r="F618" i="93"/>
  <c r="G618" i="93" s="1"/>
  <c r="D624" i="93"/>
  <c r="D884" i="106"/>
  <c r="D884" i="108" s="1"/>
  <c r="F406" i="104"/>
  <c r="G406" i="104" s="1"/>
  <c r="D406" i="106"/>
  <c r="E373" i="106"/>
  <c r="D117" i="106"/>
  <c r="D117" i="108" s="1"/>
  <c r="F831" i="104"/>
  <c r="G831" i="104" s="1"/>
  <c r="D831" i="106"/>
  <c r="D831" i="108" s="1"/>
  <c r="D1274" i="101"/>
  <c r="F1274" i="101" s="1"/>
  <c r="G1274" i="101" s="1"/>
  <c r="F99" i="104"/>
  <c r="G99" i="104" s="1"/>
  <c r="D99" i="106"/>
  <c r="D99" i="108" s="1"/>
  <c r="D922" i="106"/>
  <c r="D922" i="108" s="1"/>
  <c r="E42" i="106"/>
  <c r="E42" i="108" s="1"/>
  <c r="F44" i="104"/>
  <c r="G44" i="104" s="1"/>
  <c r="F957" i="104"/>
  <c r="G957" i="104" s="1"/>
  <c r="E539" i="106"/>
  <c r="D1177" i="106"/>
  <c r="D1177" i="108" s="1"/>
  <c r="F173" i="104"/>
  <c r="G173" i="104" s="1"/>
  <c r="D173" i="106"/>
  <c r="D173" i="108" s="1"/>
  <c r="F991" i="104"/>
  <c r="G991" i="104" s="1"/>
  <c r="D991" i="106"/>
  <c r="F691" i="93"/>
  <c r="G691" i="93" s="1"/>
  <c r="D697" i="93"/>
  <c r="F552" i="104"/>
  <c r="G552" i="104" s="1"/>
  <c r="D552" i="106"/>
  <c r="F1203" i="93"/>
  <c r="G1203" i="93" s="1"/>
  <c r="D1209" i="93"/>
  <c r="F28" i="106"/>
  <c r="G28" i="106" s="1"/>
  <c r="E665" i="106"/>
  <c r="F36" i="93"/>
  <c r="G36" i="93" s="1"/>
  <c r="D41" i="93"/>
  <c r="F545" i="93"/>
  <c r="G545" i="93" s="1"/>
  <c r="D551" i="93"/>
  <c r="F764" i="93"/>
  <c r="G764" i="93" s="1"/>
  <c r="D770" i="93"/>
  <c r="D191" i="106"/>
  <c r="D191" i="108" s="1"/>
  <c r="D252" i="97"/>
  <c r="F252" i="97" s="1"/>
  <c r="G252" i="97" s="1"/>
  <c r="F246" i="97"/>
  <c r="G246" i="97" s="1"/>
  <c r="F592" i="104"/>
  <c r="G592" i="104" s="1"/>
  <c r="F699" i="104"/>
  <c r="G699" i="104" s="1"/>
  <c r="D699" i="106"/>
  <c r="F904" i="104"/>
  <c r="G904" i="104" s="1"/>
  <c r="D904" i="106"/>
  <c r="D904" i="108" s="1"/>
  <c r="D1215" i="106"/>
  <c r="D1215" i="108" s="1"/>
  <c r="F393" i="104"/>
  <c r="G393" i="104" s="1"/>
  <c r="D393" i="106"/>
  <c r="D393" i="108" s="1"/>
  <c r="D957" i="106"/>
  <c r="D957" i="108" s="1"/>
  <c r="F1251" i="99"/>
  <c r="G1251" i="99" s="1"/>
  <c r="D1260" i="99"/>
  <c r="D1251" i="101"/>
  <c r="F683" i="99"/>
  <c r="G683" i="99" s="1"/>
  <c r="D446" i="106"/>
  <c r="D446" i="108" s="1"/>
  <c r="D227" i="106"/>
  <c r="D227" i="108" s="1"/>
  <c r="F227" i="104"/>
  <c r="G227" i="104" s="1"/>
  <c r="F27" i="106"/>
  <c r="G27" i="106" s="1"/>
  <c r="E227" i="106"/>
  <c r="D1263" i="101"/>
  <c r="F1263" i="101" s="1"/>
  <c r="G1263" i="101" s="1"/>
  <c r="F39" i="106"/>
  <c r="G39" i="106" s="1"/>
  <c r="D910" i="95"/>
  <c r="F902" i="95"/>
  <c r="G902" i="95" s="1"/>
  <c r="F1121" i="97"/>
  <c r="G1121" i="97" s="1"/>
  <c r="D544" i="97"/>
  <c r="F544" i="97" s="1"/>
  <c r="G544" i="97" s="1"/>
  <c r="F538" i="97"/>
  <c r="G538" i="97" s="1"/>
  <c r="D398" i="97"/>
  <c r="F398" i="97" s="1"/>
  <c r="G398" i="97" s="1"/>
  <c r="F392" i="97"/>
  <c r="G392" i="97" s="1"/>
  <c r="F253" i="93"/>
  <c r="G253" i="93" s="1"/>
  <c r="D259" i="93"/>
  <c r="D318" i="97"/>
  <c r="F310" i="97"/>
  <c r="G310" i="97" s="1"/>
  <c r="F967" i="97"/>
  <c r="G967" i="97" s="1"/>
  <c r="D975" i="97"/>
  <c r="D1269" i="99"/>
  <c r="F1270" i="99"/>
  <c r="G1270" i="99" s="1"/>
  <c r="F821" i="99"/>
  <c r="G821" i="99" s="1"/>
  <c r="D829" i="99"/>
  <c r="D975" i="99"/>
  <c r="F967" i="99"/>
  <c r="G967" i="99" s="1"/>
  <c r="D464" i="99"/>
  <c r="F456" i="99"/>
  <c r="G456" i="99" s="1"/>
  <c r="F396" i="104"/>
  <c r="G396" i="104" s="1"/>
  <c r="D396" i="106"/>
  <c r="F408" i="104"/>
  <c r="G408" i="104" s="1"/>
  <c r="D408" i="106"/>
  <c r="D592" i="106"/>
  <c r="D592" i="108" s="1"/>
  <c r="D1283" i="101"/>
  <c r="F1283" i="101" s="1"/>
  <c r="G1283" i="101" s="1"/>
  <c r="F1050" i="104"/>
  <c r="G1050" i="104" s="1"/>
  <c r="D1050" i="106"/>
  <c r="D1050" i="108" s="1"/>
  <c r="D1273" i="101"/>
  <c r="F1273" i="101" s="1"/>
  <c r="G1273" i="101" s="1"/>
  <c r="F337" i="102"/>
  <c r="G337" i="102" s="1"/>
  <c r="D341" i="102"/>
  <c r="F341" i="102" s="1"/>
  <c r="G341" i="102" s="1"/>
  <c r="E4" i="106"/>
  <c r="E4" i="108" s="1"/>
  <c r="D1275" i="94"/>
  <c r="F1275" i="94" s="1"/>
  <c r="G1275" i="94" s="1"/>
  <c r="F1269" i="94"/>
  <c r="G1269" i="94" s="1"/>
  <c r="F79" i="104"/>
  <c r="G79" i="104" s="1"/>
  <c r="F738" i="104"/>
  <c r="G738" i="104" s="1"/>
  <c r="D738" i="106"/>
  <c r="D738" i="108" s="1"/>
  <c r="D1030" i="106"/>
  <c r="D1030" i="108" s="1"/>
  <c r="E411" i="106"/>
  <c r="F1123" i="104"/>
  <c r="G1123" i="104" s="1"/>
  <c r="D1123" i="106"/>
  <c r="D1123" i="108" s="1"/>
  <c r="D153" i="106"/>
  <c r="D153" i="108" s="1"/>
  <c r="F1056" i="93"/>
  <c r="G1056" i="93" s="1"/>
  <c r="D1062" i="93"/>
  <c r="D690" i="97"/>
  <c r="F690" i="97" s="1"/>
  <c r="G690" i="97" s="1"/>
  <c r="F684" i="97"/>
  <c r="G684" i="97" s="1"/>
  <c r="F7" i="106"/>
  <c r="G7" i="106" s="1"/>
  <c r="F105" i="93"/>
  <c r="G105" i="93" s="1"/>
  <c r="D111" i="93"/>
  <c r="F37" i="106"/>
  <c r="G37" i="106" s="1"/>
  <c r="D472" i="95"/>
  <c r="F464" i="95"/>
  <c r="G464" i="95" s="1"/>
  <c r="D253" i="95"/>
  <c r="F245" i="95"/>
  <c r="G245" i="95" s="1"/>
  <c r="D373" i="106"/>
  <c r="D373" i="108" s="1"/>
  <c r="F373" i="104"/>
  <c r="G373" i="104" s="1"/>
  <c r="F248" i="104"/>
  <c r="G248" i="104" s="1"/>
  <c r="D248" i="106"/>
  <c r="D300" i="106"/>
  <c r="D300" i="108" s="1"/>
  <c r="E831" i="106"/>
  <c r="E320" i="106"/>
  <c r="F553" i="104"/>
  <c r="G553" i="104" s="1"/>
  <c r="D553" i="106"/>
  <c r="D252" i="99"/>
  <c r="F252" i="99" s="1"/>
  <c r="G252" i="99" s="1"/>
  <c r="F246" i="99"/>
  <c r="G246" i="99" s="1"/>
  <c r="E1050" i="106"/>
  <c r="D1284" i="101"/>
  <c r="F1284" i="101" s="1"/>
  <c r="G1284" i="101" s="1"/>
  <c r="F409" i="104"/>
  <c r="G409" i="104" s="1"/>
  <c r="D409" i="106"/>
  <c r="F320" i="104"/>
  <c r="G320" i="104" s="1"/>
  <c r="D320" i="106"/>
  <c r="D320" i="108" s="1"/>
  <c r="F758" i="104"/>
  <c r="G758" i="104" s="1"/>
  <c r="D758" i="106"/>
  <c r="D758" i="108" s="1"/>
  <c r="D557" i="106"/>
  <c r="D557" i="108" s="1"/>
  <c r="E24" i="106"/>
  <c r="E24" i="108" s="1"/>
  <c r="E1270" i="104"/>
  <c r="E977" i="106"/>
  <c r="F983" i="93"/>
  <c r="G983" i="93" s="1"/>
  <c r="D989" i="93"/>
  <c r="E1267" i="101"/>
  <c r="D6" i="106"/>
  <c r="F6" i="104"/>
  <c r="G6" i="104" s="1"/>
  <c r="F902" i="97"/>
  <c r="G902" i="97" s="1"/>
  <c r="D1056" i="95"/>
  <c r="F1048" i="95"/>
  <c r="G1048" i="95" s="1"/>
  <c r="D1129" i="95"/>
  <c r="F1121" i="95"/>
  <c r="G1121" i="95" s="1"/>
  <c r="D30" i="99"/>
  <c r="F22" i="99"/>
  <c r="G22" i="99" s="1"/>
  <c r="F1195" i="99"/>
  <c r="G1195" i="99" s="1"/>
  <c r="D1279" i="101"/>
  <c r="F1279" i="101" s="1"/>
  <c r="G1279" i="101" s="1"/>
  <c r="D1277" i="101"/>
  <c r="F1277" i="101" s="1"/>
  <c r="G1277" i="101" s="1"/>
  <c r="D1286" i="101"/>
  <c r="F1286" i="101" s="1"/>
  <c r="G1286" i="101" s="1"/>
  <c r="F1267" i="97"/>
  <c r="G1267" i="97" s="1"/>
  <c r="E1250" i="101"/>
  <c r="D1281" i="101"/>
  <c r="F1281" i="101" s="1"/>
  <c r="G1281" i="101" s="1"/>
  <c r="E1144" i="99"/>
  <c r="F1143" i="99"/>
  <c r="G1143" i="99" s="1"/>
  <c r="D1257" i="101"/>
  <c r="F1257" i="101" s="1"/>
  <c r="G1257" i="101" s="1"/>
  <c r="F1250" i="97"/>
  <c r="G1250" i="97" s="1"/>
  <c r="D1289" i="101"/>
  <c r="F1289" i="101" s="1"/>
  <c r="G1289" i="101" s="1"/>
  <c r="D1256" i="101"/>
  <c r="F1256" i="101" s="1"/>
  <c r="G1256" i="101" s="1"/>
  <c r="D1288" i="101"/>
  <c r="D1290" i="97"/>
  <c r="F1290" i="97" s="1"/>
  <c r="G1290" i="97" s="1"/>
  <c r="F89" i="99"/>
  <c r="G89" i="99" s="1"/>
  <c r="E1291" i="102"/>
  <c r="F1291" i="102" s="1"/>
  <c r="G1291" i="102" s="1"/>
  <c r="F1287" i="102"/>
  <c r="G1287" i="102" s="1"/>
  <c r="E1287" i="86"/>
  <c r="F1282" i="86"/>
  <c r="G1282" i="86" s="1"/>
  <c r="F185" i="88"/>
  <c r="G185" i="88" s="1"/>
  <c r="D190" i="88"/>
  <c r="F1209" i="88"/>
  <c r="G1209" i="88" s="1"/>
  <c r="D1214" i="88"/>
  <c r="F1135" i="88"/>
  <c r="G1135" i="88" s="1"/>
  <c r="D1140" i="88"/>
  <c r="F1062" i="88"/>
  <c r="G1062" i="88" s="1"/>
  <c r="D1067" i="88"/>
  <c r="F916" i="88"/>
  <c r="G916" i="88" s="1"/>
  <c r="D921" i="88"/>
  <c r="F843" i="88"/>
  <c r="G843" i="88" s="1"/>
  <c r="D848" i="88"/>
  <c r="F770" i="88"/>
  <c r="G770" i="88" s="1"/>
  <c r="D775" i="88"/>
  <c r="F551" i="88"/>
  <c r="G551" i="88" s="1"/>
  <c r="D556" i="88"/>
  <c r="F478" i="88"/>
  <c r="G478" i="88" s="1"/>
  <c r="D483" i="88"/>
  <c r="F332" i="88"/>
  <c r="G332" i="88" s="1"/>
  <c r="D337" i="88"/>
  <c r="F259" i="88"/>
  <c r="G259" i="88" s="1"/>
  <c r="D264" i="88"/>
  <c r="F111" i="88"/>
  <c r="G111" i="88" s="1"/>
  <c r="D116" i="88"/>
  <c r="F989" i="88"/>
  <c r="G989" i="88" s="1"/>
  <c r="D994" i="88"/>
  <c r="F697" i="88"/>
  <c r="G697" i="88" s="1"/>
  <c r="D702" i="88"/>
  <c r="F624" i="88"/>
  <c r="G624" i="88" s="1"/>
  <c r="D629" i="88"/>
  <c r="F1276" i="88"/>
  <c r="G1276" i="88" s="1"/>
  <c r="D1282" i="88"/>
  <c r="F405" i="88"/>
  <c r="G405" i="88" s="1"/>
  <c r="D410" i="88"/>
  <c r="D556" i="56"/>
  <c r="F551" i="56"/>
  <c r="G551" i="56" s="1"/>
  <c r="D629" i="56"/>
  <c r="F624" i="56"/>
  <c r="G624" i="56" s="1"/>
  <c r="D702" i="56"/>
  <c r="F697" i="56"/>
  <c r="G697" i="56" s="1"/>
  <c r="D483" i="56"/>
  <c r="F478" i="56"/>
  <c r="G478" i="56" s="1"/>
  <c r="D775" i="56"/>
  <c r="F770" i="56"/>
  <c r="G770" i="56" s="1"/>
  <c r="D921" i="56"/>
  <c r="F916" i="56"/>
  <c r="G916" i="56" s="1"/>
  <c r="D994" i="56"/>
  <c r="F989" i="56"/>
  <c r="G989" i="56" s="1"/>
  <c r="D1067" i="56"/>
  <c r="F1062" i="56"/>
  <c r="G1062" i="56" s="1"/>
  <c r="D1140" i="56"/>
  <c r="F1135" i="56"/>
  <c r="G1135" i="56" s="1"/>
  <c r="D1214" i="56"/>
  <c r="F1209" i="56"/>
  <c r="G1209" i="56" s="1"/>
  <c r="D190" i="56"/>
  <c r="F185" i="56"/>
  <c r="G185" i="56" s="1"/>
  <c r="D264" i="56"/>
  <c r="F259" i="56"/>
  <c r="G259" i="56" s="1"/>
  <c r="D410" i="56"/>
  <c r="F405" i="56"/>
  <c r="G405" i="56" s="1"/>
  <c r="D41" i="56"/>
  <c r="F36" i="56"/>
  <c r="G36" i="56" s="1"/>
  <c r="D116" i="56"/>
  <c r="F111" i="56"/>
  <c r="G111" i="56" s="1"/>
  <c r="D337" i="56"/>
  <c r="F332" i="56"/>
  <c r="G332" i="56" s="1"/>
  <c r="D848" i="56"/>
  <c r="F843" i="56"/>
  <c r="G843" i="56" s="1"/>
  <c r="D1282" i="56"/>
  <c r="F1276" i="56"/>
  <c r="G1276" i="56" s="1"/>
  <c r="D983" i="104" l="1"/>
  <c r="D989" i="104" s="1"/>
  <c r="D994" i="104" s="1"/>
  <c r="D998" i="104" s="1"/>
  <c r="F691" i="95"/>
  <c r="G691" i="95" s="1"/>
  <c r="E246" i="108"/>
  <c r="E252" i="108" s="1"/>
  <c r="F557" i="104"/>
  <c r="G557" i="104" s="1"/>
  <c r="E684" i="106"/>
  <c r="E690" i="106" s="1"/>
  <c r="D111" i="95"/>
  <c r="D116" i="95" s="1"/>
  <c r="E684" i="108"/>
  <c r="E690" i="108" s="1"/>
  <c r="D1129" i="104"/>
  <c r="D1135" i="104" s="1"/>
  <c r="D1140" i="104" s="1"/>
  <c r="D1144" i="104" s="1"/>
  <c r="D764" i="101"/>
  <c r="F764" i="101" s="1"/>
  <c r="G764" i="101" s="1"/>
  <c r="D618" i="104"/>
  <c r="D624" i="104" s="1"/>
  <c r="D629" i="104" s="1"/>
  <c r="D633" i="104" s="1"/>
  <c r="E560" i="101"/>
  <c r="D253" i="104"/>
  <c r="D259" i="104" s="1"/>
  <c r="D264" i="104" s="1"/>
  <c r="D268" i="104" s="1"/>
  <c r="F191" i="104"/>
  <c r="G191" i="104" s="1"/>
  <c r="D1056" i="104"/>
  <c r="D1062" i="104" s="1"/>
  <c r="D1067" i="104" s="1"/>
  <c r="D1071" i="104" s="1"/>
  <c r="D691" i="104"/>
  <c r="D697" i="104" s="1"/>
  <c r="D702" i="104" s="1"/>
  <c r="D706" i="104" s="1"/>
  <c r="D545" i="101"/>
  <c r="D551" i="101" s="1"/>
  <c r="D472" i="104"/>
  <c r="D478" i="104" s="1"/>
  <c r="D483" i="104" s="1"/>
  <c r="D487" i="104" s="1"/>
  <c r="D1203" i="104"/>
  <c r="D1209" i="104" s="1"/>
  <c r="D1214" i="104" s="1"/>
  <c r="D1218" i="104" s="1"/>
  <c r="F171" i="97"/>
  <c r="G171" i="97" s="1"/>
  <c r="D179" i="104"/>
  <c r="D185" i="104" s="1"/>
  <c r="D190" i="104" s="1"/>
  <c r="D194" i="104" s="1"/>
  <c r="D105" i="99"/>
  <c r="D111" i="99" s="1"/>
  <c r="E246" i="106"/>
  <c r="E252" i="106" s="1"/>
  <c r="F1070" i="101"/>
  <c r="G1070" i="101" s="1"/>
  <c r="E120" i="104"/>
  <c r="D1203" i="99"/>
  <c r="F1203" i="99" s="1"/>
  <c r="G1203" i="99" s="1"/>
  <c r="D618" i="97"/>
  <c r="F618" i="97" s="1"/>
  <c r="G618" i="97" s="1"/>
  <c r="E1269" i="104"/>
  <c r="E1275" i="104" s="1"/>
  <c r="D1129" i="97"/>
  <c r="D1135" i="97" s="1"/>
  <c r="D764" i="104"/>
  <c r="D770" i="104" s="1"/>
  <c r="D775" i="104" s="1"/>
  <c r="D779" i="104" s="1"/>
  <c r="E1271" i="106"/>
  <c r="F193" i="101"/>
  <c r="G193" i="101" s="1"/>
  <c r="F837" i="95"/>
  <c r="G837" i="95" s="1"/>
  <c r="E998" i="101"/>
  <c r="F486" i="101"/>
  <c r="G486" i="101" s="1"/>
  <c r="D837" i="104"/>
  <c r="D843" i="104" s="1"/>
  <c r="D848" i="104" s="1"/>
  <c r="D852" i="104" s="1"/>
  <c r="D691" i="101"/>
  <c r="F683" i="101"/>
  <c r="G683" i="101" s="1"/>
  <c r="F318" i="101"/>
  <c r="G318" i="101" s="1"/>
  <c r="D326" i="101"/>
  <c r="D910" i="101"/>
  <c r="F902" i="101"/>
  <c r="G902" i="101" s="1"/>
  <c r="D105" i="101"/>
  <c r="F97" i="101"/>
  <c r="G97" i="101" s="1"/>
  <c r="D982" i="101"/>
  <c r="F976" i="101"/>
  <c r="G976" i="101" s="1"/>
  <c r="D836" i="101"/>
  <c r="F836" i="101" s="1"/>
  <c r="G836" i="101" s="1"/>
  <c r="F830" i="101"/>
  <c r="G830" i="101" s="1"/>
  <c r="F171" i="101"/>
  <c r="G171" i="101" s="1"/>
  <c r="D179" i="101"/>
  <c r="F995" i="104"/>
  <c r="G995" i="104" s="1"/>
  <c r="D326" i="104"/>
  <c r="D332" i="104" s="1"/>
  <c r="D337" i="104" s="1"/>
  <c r="D341" i="104" s="1"/>
  <c r="D120" i="104"/>
  <c r="F559" i="101"/>
  <c r="G559" i="101" s="1"/>
  <c r="F1048" i="101"/>
  <c r="G1048" i="101" s="1"/>
  <c r="D1056" i="101"/>
  <c r="D399" i="101"/>
  <c r="F391" i="101"/>
  <c r="G391" i="101" s="1"/>
  <c r="D624" i="101"/>
  <c r="F618" i="101"/>
  <c r="G618" i="101" s="1"/>
  <c r="F1195" i="101"/>
  <c r="G1195" i="101" s="1"/>
  <c r="D1203" i="101"/>
  <c r="F983" i="95"/>
  <c r="G983" i="95" s="1"/>
  <c r="D253" i="101"/>
  <c r="E560" i="104"/>
  <c r="F1217" i="101"/>
  <c r="G1217" i="101" s="1"/>
  <c r="F119" i="101"/>
  <c r="G119" i="101" s="1"/>
  <c r="D1129" i="101"/>
  <c r="F1121" i="101"/>
  <c r="G1121" i="101" s="1"/>
  <c r="F464" i="101"/>
  <c r="G464" i="101" s="1"/>
  <c r="D472" i="101"/>
  <c r="F829" i="101"/>
  <c r="G829" i="101" s="1"/>
  <c r="D545" i="104"/>
  <c r="D551" i="104" s="1"/>
  <c r="D556" i="104" s="1"/>
  <c r="D560" i="104" s="1"/>
  <c r="F325" i="104"/>
  <c r="G325" i="104" s="1"/>
  <c r="F757" i="104"/>
  <c r="G757" i="104" s="1"/>
  <c r="F903" i="104"/>
  <c r="G903" i="104" s="1"/>
  <c r="F1122" i="104"/>
  <c r="G1122" i="104" s="1"/>
  <c r="D894" i="104"/>
  <c r="D902" i="104" s="1"/>
  <c r="D910" i="104" s="1"/>
  <c r="D916" i="104" s="1"/>
  <c r="D921" i="104" s="1"/>
  <c r="D925" i="104" s="1"/>
  <c r="F104" i="104"/>
  <c r="G104" i="104" s="1"/>
  <c r="F830" i="104"/>
  <c r="G830" i="104" s="1"/>
  <c r="D1203" i="97"/>
  <c r="D1209" i="97" s="1"/>
  <c r="D253" i="99"/>
  <c r="D259" i="99" s="1"/>
  <c r="D1270" i="104"/>
  <c r="F1270" i="104" s="1"/>
  <c r="G1270" i="104" s="1"/>
  <c r="D910" i="97"/>
  <c r="D916" i="97" s="1"/>
  <c r="F1287" i="92"/>
  <c r="G1287" i="92" s="1"/>
  <c r="E14" i="108"/>
  <c r="E22" i="108" s="1"/>
  <c r="D916" i="94"/>
  <c r="F910" i="94"/>
  <c r="G910" i="94" s="1"/>
  <c r="F697" i="94"/>
  <c r="G697" i="94" s="1"/>
  <c r="D702" i="94"/>
  <c r="F1135" i="94"/>
  <c r="G1135" i="94" s="1"/>
  <c r="D1140" i="94"/>
  <c r="F843" i="94"/>
  <c r="G843" i="94" s="1"/>
  <c r="D848" i="94"/>
  <c r="F111" i="94"/>
  <c r="G111" i="94" s="1"/>
  <c r="D116" i="94"/>
  <c r="F405" i="94"/>
  <c r="G405" i="94" s="1"/>
  <c r="D410" i="94"/>
  <c r="F259" i="94"/>
  <c r="G259" i="94" s="1"/>
  <c r="D264" i="94"/>
  <c r="F551" i="94"/>
  <c r="G551" i="94" s="1"/>
  <c r="D556" i="94"/>
  <c r="F989" i="94"/>
  <c r="G989" i="94" s="1"/>
  <c r="D994" i="94"/>
  <c r="D1062" i="94"/>
  <c r="F1056" i="94"/>
  <c r="G1056" i="94" s="1"/>
  <c r="F478" i="94"/>
  <c r="G478" i="94" s="1"/>
  <c r="D483" i="94"/>
  <c r="F1209" i="94"/>
  <c r="G1209" i="94" s="1"/>
  <c r="D1214" i="94"/>
  <c r="F770" i="94"/>
  <c r="G770" i="94" s="1"/>
  <c r="D775" i="94"/>
  <c r="F624" i="94"/>
  <c r="G624" i="94" s="1"/>
  <c r="D629" i="94"/>
  <c r="F185" i="94"/>
  <c r="G185" i="94" s="1"/>
  <c r="D190" i="94"/>
  <c r="D332" i="94"/>
  <c r="F326" i="94"/>
  <c r="G326" i="94" s="1"/>
  <c r="F38" i="108"/>
  <c r="G38" i="108" s="1"/>
  <c r="F7" i="108"/>
  <c r="G7" i="108" s="1"/>
  <c r="D1288" i="104"/>
  <c r="D691" i="99"/>
  <c r="F691" i="99" s="1"/>
  <c r="G691" i="99" s="1"/>
  <c r="F1049" i="104"/>
  <c r="G1049" i="104" s="1"/>
  <c r="D332" i="95"/>
  <c r="F332" i="95" s="1"/>
  <c r="G332" i="95" s="1"/>
  <c r="D1250" i="108"/>
  <c r="D14" i="106"/>
  <c r="D22" i="106" s="1"/>
  <c r="D6" i="108"/>
  <c r="E976" i="106"/>
  <c r="E982" i="106" s="1"/>
  <c r="E977" i="108"/>
  <c r="E976" i="108" s="1"/>
  <c r="E982" i="108" s="1"/>
  <c r="F758" i="108"/>
  <c r="G758" i="108" s="1"/>
  <c r="F553" i="106"/>
  <c r="G553" i="106" s="1"/>
  <c r="D553" i="108"/>
  <c r="F553" i="108" s="1"/>
  <c r="G553" i="108" s="1"/>
  <c r="E319" i="106"/>
  <c r="E325" i="106" s="1"/>
  <c r="E320" i="108"/>
  <c r="E319" i="108" s="1"/>
  <c r="E325" i="108" s="1"/>
  <c r="E830" i="106"/>
  <c r="E836" i="106" s="1"/>
  <c r="E831" i="108"/>
  <c r="E830" i="108" s="1"/>
  <c r="E836" i="108" s="1"/>
  <c r="F248" i="106"/>
  <c r="G248" i="106" s="1"/>
  <c r="D248" i="108"/>
  <c r="F248" i="108" s="1"/>
  <c r="G248" i="108" s="1"/>
  <c r="F1123" i="108"/>
  <c r="G1123" i="108" s="1"/>
  <c r="E413" i="106"/>
  <c r="E411" i="108"/>
  <c r="E413" i="108" s="1"/>
  <c r="F408" i="106"/>
  <c r="G408" i="106" s="1"/>
  <c r="D408" i="108"/>
  <c r="F408" i="108" s="1"/>
  <c r="G408" i="108" s="1"/>
  <c r="F396" i="106"/>
  <c r="G396" i="106" s="1"/>
  <c r="D396" i="108"/>
  <c r="F396" i="108" s="1"/>
  <c r="G396" i="108" s="1"/>
  <c r="E237" i="106"/>
  <c r="E245" i="106" s="1"/>
  <c r="E227" i="108"/>
  <c r="E237" i="108" s="1"/>
  <c r="E245" i="108" s="1"/>
  <c r="F904" i="108"/>
  <c r="G904" i="108" s="1"/>
  <c r="F699" i="106"/>
  <c r="G699" i="106" s="1"/>
  <c r="D699" i="108"/>
  <c r="F699" i="108" s="1"/>
  <c r="G699" i="108" s="1"/>
  <c r="F552" i="106"/>
  <c r="G552" i="106" s="1"/>
  <c r="D552" i="108"/>
  <c r="F552" i="108" s="1"/>
  <c r="G552" i="108" s="1"/>
  <c r="D44" i="106"/>
  <c r="D43" i="108"/>
  <c r="E465" i="106"/>
  <c r="E471" i="106" s="1"/>
  <c r="E466" i="108"/>
  <c r="E465" i="108" s="1"/>
  <c r="E471" i="108" s="1"/>
  <c r="F965" i="106"/>
  <c r="G965" i="106" s="1"/>
  <c r="D965" i="108"/>
  <c r="F965" i="108" s="1"/>
  <c r="G965" i="108" s="1"/>
  <c r="F412" i="106"/>
  <c r="G412" i="106" s="1"/>
  <c r="D412" i="108"/>
  <c r="F412" i="108" s="1"/>
  <c r="G412" i="108" s="1"/>
  <c r="F701" i="106"/>
  <c r="G701" i="106" s="1"/>
  <c r="D701" i="108"/>
  <c r="F701" i="108" s="1"/>
  <c r="G701" i="108" s="1"/>
  <c r="F394" i="106"/>
  <c r="G394" i="106" s="1"/>
  <c r="D394" i="108"/>
  <c r="F394" i="108" s="1"/>
  <c r="G394" i="108" s="1"/>
  <c r="F402" i="106"/>
  <c r="G402" i="106" s="1"/>
  <c r="D402" i="108"/>
  <c r="F402" i="108" s="1"/>
  <c r="G402" i="108" s="1"/>
  <c r="E172" i="106"/>
  <c r="E178" i="106" s="1"/>
  <c r="E173" i="108"/>
  <c r="E172" i="108" s="1"/>
  <c r="E178" i="108" s="1"/>
  <c r="E611" i="106"/>
  <c r="E617" i="106" s="1"/>
  <c r="E612" i="108"/>
  <c r="E611" i="108" s="1"/>
  <c r="E617" i="108" s="1"/>
  <c r="F979" i="106"/>
  <c r="G979" i="106" s="1"/>
  <c r="D979" i="108"/>
  <c r="F979" i="108" s="1"/>
  <c r="G979" i="108" s="1"/>
  <c r="E98" i="106"/>
  <c r="E104" i="106" s="1"/>
  <c r="E99" i="108"/>
  <c r="E98" i="108" s="1"/>
  <c r="E104" i="108" s="1"/>
  <c r="F33" i="108"/>
  <c r="G33" i="108" s="1"/>
  <c r="E1196" i="106"/>
  <c r="E1202" i="106" s="1"/>
  <c r="E1197" i="108"/>
  <c r="E1196" i="108" s="1"/>
  <c r="E1202" i="108" s="1"/>
  <c r="F177" i="106"/>
  <c r="G177" i="106" s="1"/>
  <c r="D177" i="108"/>
  <c r="F177" i="108" s="1"/>
  <c r="G177" i="108" s="1"/>
  <c r="F397" i="106"/>
  <c r="G397" i="106" s="1"/>
  <c r="D397" i="108"/>
  <c r="F397" i="108" s="1"/>
  <c r="G397" i="108" s="1"/>
  <c r="F686" i="106"/>
  <c r="G686" i="106" s="1"/>
  <c r="D686" i="108"/>
  <c r="F686" i="108" s="1"/>
  <c r="G686" i="108" s="1"/>
  <c r="D29" i="108"/>
  <c r="F39" i="108"/>
  <c r="G39" i="108" s="1"/>
  <c r="F37" i="108"/>
  <c r="G37" i="108" s="1"/>
  <c r="F26" i="108"/>
  <c r="G26" i="108" s="1"/>
  <c r="E23" i="108"/>
  <c r="E29" i="108" s="1"/>
  <c r="F409" i="106"/>
  <c r="G409" i="106" s="1"/>
  <c r="D409" i="108"/>
  <c r="F409" i="108" s="1"/>
  <c r="G409" i="108" s="1"/>
  <c r="E1049" i="106"/>
  <c r="E1055" i="106" s="1"/>
  <c r="E1050" i="108"/>
  <c r="E1049" i="108" s="1"/>
  <c r="E1055" i="108" s="1"/>
  <c r="F393" i="108"/>
  <c r="G393" i="108" s="1"/>
  <c r="E675" i="106"/>
  <c r="E683" i="106" s="1"/>
  <c r="E665" i="108"/>
  <c r="E675" i="108" s="1"/>
  <c r="E683" i="108" s="1"/>
  <c r="F991" i="106"/>
  <c r="G991" i="106" s="1"/>
  <c r="D991" i="108"/>
  <c r="F991" i="108" s="1"/>
  <c r="G991" i="108" s="1"/>
  <c r="E538" i="106"/>
  <c r="E544" i="106" s="1"/>
  <c r="E539" i="108"/>
  <c r="E538" i="108" s="1"/>
  <c r="E544" i="108" s="1"/>
  <c r="E44" i="108"/>
  <c r="E383" i="106"/>
  <c r="E391" i="106" s="1"/>
  <c r="E399" i="106" s="1"/>
  <c r="E405" i="106" s="1"/>
  <c r="E410" i="106" s="1"/>
  <c r="E373" i="108"/>
  <c r="E383" i="108" s="1"/>
  <c r="E391" i="108" s="1"/>
  <c r="E399" i="108" s="1"/>
  <c r="E405" i="108" s="1"/>
  <c r="E410" i="108" s="1"/>
  <c r="F406" i="106"/>
  <c r="G406" i="106" s="1"/>
  <c r="D406" i="108"/>
  <c r="F406" i="108" s="1"/>
  <c r="G406" i="108" s="1"/>
  <c r="F400" i="106"/>
  <c r="G400" i="106" s="1"/>
  <c r="D400" i="108"/>
  <c r="F400" i="108" s="1"/>
  <c r="G400" i="108" s="1"/>
  <c r="F263" i="106"/>
  <c r="G263" i="106" s="1"/>
  <c r="D263" i="108"/>
  <c r="F263" i="108" s="1"/>
  <c r="G263" i="108" s="1"/>
  <c r="F704" i="106"/>
  <c r="G704" i="106" s="1"/>
  <c r="D704" i="108"/>
  <c r="F704" i="108" s="1"/>
  <c r="G704" i="108" s="1"/>
  <c r="F35" i="108"/>
  <c r="G35" i="108" s="1"/>
  <c r="F40" i="108"/>
  <c r="G40" i="108" s="1"/>
  <c r="F31" i="108"/>
  <c r="G31" i="108" s="1"/>
  <c r="F249" i="106"/>
  <c r="G249" i="106" s="1"/>
  <c r="D249" i="108"/>
  <c r="F249" i="108" s="1"/>
  <c r="G249" i="108" s="1"/>
  <c r="F698" i="106"/>
  <c r="G698" i="106" s="1"/>
  <c r="D698" i="108"/>
  <c r="F698" i="108" s="1"/>
  <c r="G698" i="108" s="1"/>
  <c r="F404" i="106"/>
  <c r="G404" i="106" s="1"/>
  <c r="D404" i="108"/>
  <c r="F404" i="108" s="1"/>
  <c r="G404" i="108" s="1"/>
  <c r="F102" i="106"/>
  <c r="G102" i="106" s="1"/>
  <c r="D102" i="108"/>
  <c r="F407" i="106"/>
  <c r="G407" i="106" s="1"/>
  <c r="D407" i="108"/>
  <c r="F407" i="108" s="1"/>
  <c r="G407" i="108" s="1"/>
  <c r="F301" i="108"/>
  <c r="G301" i="108" s="1"/>
  <c r="F302" i="108"/>
  <c r="G302" i="108" s="1"/>
  <c r="E1252" i="108"/>
  <c r="E1251" i="108"/>
  <c r="F27" i="108"/>
  <c r="G27" i="108" s="1"/>
  <c r="F24" i="108"/>
  <c r="G24" i="108" s="1"/>
  <c r="F12" i="108"/>
  <c r="G12" i="108" s="1"/>
  <c r="F28" i="108"/>
  <c r="G28" i="108" s="1"/>
  <c r="F42" i="108"/>
  <c r="G42" i="108" s="1"/>
  <c r="E1271" i="108"/>
  <c r="E1260" i="101"/>
  <c r="E1268" i="101" s="1"/>
  <c r="E1276" i="101" s="1"/>
  <c r="E1282" i="101" s="1"/>
  <c r="E1287" i="101" s="1"/>
  <c r="E1291" i="101" s="1"/>
  <c r="F1250" i="101"/>
  <c r="G1250" i="101" s="1"/>
  <c r="D36" i="99"/>
  <c r="F30" i="99"/>
  <c r="G30" i="99" s="1"/>
  <c r="F1129" i="95"/>
  <c r="G1129" i="95" s="1"/>
  <c r="D1135" i="95"/>
  <c r="F1056" i="95"/>
  <c r="G1056" i="95" s="1"/>
  <c r="D1062" i="95"/>
  <c r="D994" i="93"/>
  <c r="F989" i="93"/>
  <c r="G989" i="93" s="1"/>
  <c r="F229" i="104"/>
  <c r="G229" i="104" s="1"/>
  <c r="D229" i="106"/>
  <c r="F594" i="104"/>
  <c r="G594" i="104" s="1"/>
  <c r="D594" i="106"/>
  <c r="E23" i="106"/>
  <c r="E29" i="106" s="1"/>
  <c r="E1270" i="106"/>
  <c r="F115" i="104"/>
  <c r="G115" i="104" s="1"/>
  <c r="D115" i="106"/>
  <c r="F180" i="104"/>
  <c r="G180" i="104" s="1"/>
  <c r="D180" i="106"/>
  <c r="F175" i="104"/>
  <c r="G175" i="104" s="1"/>
  <c r="D175" i="106"/>
  <c r="F1130" i="104"/>
  <c r="G1130" i="104" s="1"/>
  <c r="D1130" i="106"/>
  <c r="F1065" i="104"/>
  <c r="G1065" i="104" s="1"/>
  <c r="D1065" i="106"/>
  <c r="F673" i="104"/>
  <c r="G673" i="104" s="1"/>
  <c r="D673" i="106"/>
  <c r="E1068" i="106"/>
  <c r="F1068" i="106" s="1"/>
  <c r="G1068" i="106" s="1"/>
  <c r="F1069" i="104"/>
  <c r="G1069" i="104" s="1"/>
  <c r="D1069" i="106"/>
  <c r="D1070" i="106" s="1"/>
  <c r="F763" i="104"/>
  <c r="G763" i="104" s="1"/>
  <c r="F522" i="104"/>
  <c r="G522" i="104" s="1"/>
  <c r="D522" i="106"/>
  <c r="F320" i="106"/>
  <c r="G320" i="106" s="1"/>
  <c r="F751" i="104"/>
  <c r="G751" i="104" s="1"/>
  <c r="D751" i="106"/>
  <c r="F819" i="104"/>
  <c r="G819" i="104" s="1"/>
  <c r="D819" i="106"/>
  <c r="F1206" i="104"/>
  <c r="G1206" i="104" s="1"/>
  <c r="D1206" i="106"/>
  <c r="E922" i="106"/>
  <c r="F922" i="106" s="1"/>
  <c r="G922" i="106" s="1"/>
  <c r="F850" i="104"/>
  <c r="G850" i="104" s="1"/>
  <c r="D850" i="106"/>
  <c r="D851" i="106" s="1"/>
  <c r="E776" i="106"/>
  <c r="F321" i="104"/>
  <c r="G321" i="104" s="1"/>
  <c r="D321" i="106"/>
  <c r="F113" i="104"/>
  <c r="G113" i="104" s="1"/>
  <c r="D113" i="106"/>
  <c r="D113" i="108" s="1"/>
  <c r="D1284" i="104"/>
  <c r="F1284" i="104" s="1"/>
  <c r="G1284" i="104" s="1"/>
  <c r="F593" i="104"/>
  <c r="G593" i="104" s="1"/>
  <c r="D593" i="106"/>
  <c r="D630" i="106"/>
  <c r="D630" i="108" s="1"/>
  <c r="F630" i="104"/>
  <c r="G630" i="104" s="1"/>
  <c r="F978" i="104"/>
  <c r="G978" i="104" s="1"/>
  <c r="D978" i="106"/>
  <c r="D976" i="106" s="1"/>
  <c r="F616" i="104"/>
  <c r="G616" i="104" s="1"/>
  <c r="D616" i="106"/>
  <c r="F373" i="106"/>
  <c r="G373" i="106" s="1"/>
  <c r="D116" i="93"/>
  <c r="F111" i="93"/>
  <c r="G111" i="93" s="1"/>
  <c r="F184" i="104"/>
  <c r="G184" i="104" s="1"/>
  <c r="D184" i="106"/>
  <c r="F189" i="104"/>
  <c r="G189" i="104" s="1"/>
  <c r="D189" i="106"/>
  <c r="F1128" i="104"/>
  <c r="G1128" i="104" s="1"/>
  <c r="F1063" i="104"/>
  <c r="G1063" i="104" s="1"/>
  <c r="D1063" i="106"/>
  <c r="F477" i="104"/>
  <c r="G477" i="104" s="1"/>
  <c r="D477" i="106"/>
  <c r="F981" i="104"/>
  <c r="G981" i="104" s="1"/>
  <c r="D981" i="106"/>
  <c r="F1066" i="104"/>
  <c r="G1066" i="104" s="1"/>
  <c r="D1066" i="106"/>
  <c r="F1054" i="104"/>
  <c r="G1054" i="104" s="1"/>
  <c r="D1054" i="106"/>
  <c r="F550" i="104"/>
  <c r="G550" i="104" s="1"/>
  <c r="D550" i="106"/>
  <c r="F329" i="104"/>
  <c r="G329" i="104" s="1"/>
  <c r="D329" i="106"/>
  <c r="F256" i="104"/>
  <c r="G256" i="104" s="1"/>
  <c r="D256" i="106"/>
  <c r="F992" i="104"/>
  <c r="G992" i="104" s="1"/>
  <c r="D992" i="106"/>
  <c r="F1217" i="104"/>
  <c r="G1217" i="104" s="1"/>
  <c r="E1215" i="106"/>
  <c r="F1215" i="106" s="1"/>
  <c r="G1215" i="106" s="1"/>
  <c r="F176" i="104"/>
  <c r="G176" i="104" s="1"/>
  <c r="D176" i="106"/>
  <c r="D176" i="108" s="1"/>
  <c r="F176" i="108" s="1"/>
  <c r="G176" i="108" s="1"/>
  <c r="F1050" i="106"/>
  <c r="G1050" i="106" s="1"/>
  <c r="F777" i="104"/>
  <c r="G777" i="104" s="1"/>
  <c r="D777" i="106"/>
  <c r="F112" i="104"/>
  <c r="G112" i="104" s="1"/>
  <c r="D112" i="106"/>
  <c r="D112" i="108" s="1"/>
  <c r="D1283" i="104"/>
  <c r="F1283" i="104" s="1"/>
  <c r="G1283" i="104" s="1"/>
  <c r="F613" i="104"/>
  <c r="G613" i="104" s="1"/>
  <c r="D613" i="106"/>
  <c r="D837" i="99"/>
  <c r="F829" i="99"/>
  <c r="G829" i="99" s="1"/>
  <c r="F975" i="97"/>
  <c r="G975" i="97" s="1"/>
  <c r="D983" i="97"/>
  <c r="D264" i="93"/>
  <c r="F259" i="93"/>
  <c r="G259" i="93" s="1"/>
  <c r="F81" i="104"/>
  <c r="G81" i="104" s="1"/>
  <c r="D81" i="106"/>
  <c r="F227" i="106"/>
  <c r="G227" i="106" s="1"/>
  <c r="F1064" i="104"/>
  <c r="G1064" i="104" s="1"/>
  <c r="D1064" i="106"/>
  <c r="F1052" i="104"/>
  <c r="G1052" i="104" s="1"/>
  <c r="D1052" i="106"/>
  <c r="F908" i="104"/>
  <c r="G908" i="104" s="1"/>
  <c r="D908" i="106"/>
  <c r="F847" i="104"/>
  <c r="G847" i="104" s="1"/>
  <c r="D847" i="106"/>
  <c r="F761" i="104"/>
  <c r="G761" i="104" s="1"/>
  <c r="D761" i="106"/>
  <c r="D1268" i="99"/>
  <c r="F1260" i="99"/>
  <c r="G1260" i="99" s="1"/>
  <c r="F393" i="106"/>
  <c r="G393" i="106" s="1"/>
  <c r="F904" i="106"/>
  <c r="G904" i="106" s="1"/>
  <c r="E884" i="106"/>
  <c r="F884" i="106" s="1"/>
  <c r="G884" i="106" s="1"/>
  <c r="E849" i="106"/>
  <c r="F849" i="106" s="1"/>
  <c r="G849" i="106" s="1"/>
  <c r="E592" i="106"/>
  <c r="F240" i="104"/>
  <c r="G240" i="104" s="1"/>
  <c r="D240" i="106"/>
  <c r="F605" i="104"/>
  <c r="G605" i="104" s="1"/>
  <c r="D605" i="106"/>
  <c r="F1043" i="104"/>
  <c r="G1043" i="104" s="1"/>
  <c r="D1043" i="106"/>
  <c r="F1111" i="104"/>
  <c r="G1111" i="104" s="1"/>
  <c r="D1111" i="106"/>
  <c r="F154" i="104"/>
  <c r="G154" i="104" s="1"/>
  <c r="D154" i="106"/>
  <c r="F834" i="104"/>
  <c r="G834" i="104" s="1"/>
  <c r="D834" i="106"/>
  <c r="F118" i="104"/>
  <c r="G118" i="104" s="1"/>
  <c r="D118" i="106"/>
  <c r="D119" i="106" s="1"/>
  <c r="F993" i="104"/>
  <c r="G993" i="104" s="1"/>
  <c r="D993" i="106"/>
  <c r="F628" i="104"/>
  <c r="G628" i="104" s="1"/>
  <c r="D628" i="106"/>
  <c r="F685" i="104"/>
  <c r="G685" i="104" s="1"/>
  <c r="D685" i="106"/>
  <c r="D685" i="108" s="1"/>
  <c r="E957" i="106"/>
  <c r="F957" i="106" s="1"/>
  <c r="G957" i="106" s="1"/>
  <c r="E44" i="106"/>
  <c r="F1059" i="104"/>
  <c r="G1059" i="104" s="1"/>
  <c r="D1059" i="106"/>
  <c r="F741" i="104"/>
  <c r="G741" i="104" s="1"/>
  <c r="D741" i="106"/>
  <c r="F103" i="104"/>
  <c r="G103" i="104" s="1"/>
  <c r="D103" i="106"/>
  <c r="D103" i="108" s="1"/>
  <c r="D1274" i="104"/>
  <c r="F1274" i="104" s="1"/>
  <c r="G1274" i="104" s="1"/>
  <c r="D994" i="95"/>
  <c r="F989" i="95"/>
  <c r="G989" i="95" s="1"/>
  <c r="F836" i="104"/>
  <c r="G836" i="104" s="1"/>
  <c r="F771" i="104"/>
  <c r="G771" i="104" s="1"/>
  <c r="D771" i="106"/>
  <c r="F543" i="104"/>
  <c r="G543" i="104" s="1"/>
  <c r="D543" i="106"/>
  <c r="F333" i="104"/>
  <c r="G333" i="104" s="1"/>
  <c r="D333" i="106"/>
  <c r="F323" i="104"/>
  <c r="G323" i="104" s="1"/>
  <c r="D323" i="106"/>
  <c r="F161" i="104"/>
  <c r="G161" i="104" s="1"/>
  <c r="D161" i="106"/>
  <c r="F1139" i="104"/>
  <c r="G1139" i="104" s="1"/>
  <c r="D1139" i="106"/>
  <c r="F1199" i="104"/>
  <c r="G1199" i="104" s="1"/>
  <c r="D1199" i="106"/>
  <c r="F537" i="97"/>
  <c r="G537" i="97" s="1"/>
  <c r="D545" i="97"/>
  <c r="D1056" i="99"/>
  <c r="F1048" i="99"/>
  <c r="G1048" i="99" s="1"/>
  <c r="F1269" i="97"/>
  <c r="G1269" i="97" s="1"/>
  <c r="D1275" i="97"/>
  <c r="F1275" i="97" s="1"/>
  <c r="G1275" i="97" s="1"/>
  <c r="D1268" i="97"/>
  <c r="F1260" i="97"/>
  <c r="G1260" i="97" s="1"/>
  <c r="F545" i="95"/>
  <c r="G545" i="95" s="1"/>
  <c r="D551" i="95"/>
  <c r="F618" i="95"/>
  <c r="G618" i="95" s="1"/>
  <c r="D624" i="95"/>
  <c r="F764" i="95"/>
  <c r="G764" i="95" s="1"/>
  <c r="D770" i="95"/>
  <c r="F631" i="104"/>
  <c r="G631" i="104" s="1"/>
  <c r="D631" i="106"/>
  <c r="F339" i="104"/>
  <c r="G339" i="104" s="1"/>
  <c r="D339" i="106"/>
  <c r="F459" i="104"/>
  <c r="G459" i="104" s="1"/>
  <c r="D459" i="106"/>
  <c r="F769" i="104"/>
  <c r="G769" i="104" s="1"/>
  <c r="D769" i="106"/>
  <c r="F546" i="104"/>
  <c r="G546" i="104" s="1"/>
  <c r="D546" i="106"/>
  <c r="F481" i="104"/>
  <c r="G481" i="104" s="1"/>
  <c r="D481" i="106"/>
  <c r="F469" i="104"/>
  <c r="G469" i="104" s="1"/>
  <c r="D469" i="106"/>
  <c r="F885" i="104"/>
  <c r="G885" i="104" s="1"/>
  <c r="D885" i="106"/>
  <c r="F812" i="104"/>
  <c r="G812" i="104" s="1"/>
  <c r="D812" i="106"/>
  <c r="F303" i="104"/>
  <c r="G303" i="104" s="1"/>
  <c r="D303" i="106"/>
  <c r="F996" i="104"/>
  <c r="G996" i="104" s="1"/>
  <c r="D996" i="106"/>
  <c r="D997" i="106" s="1"/>
  <c r="F694" i="104"/>
  <c r="G694" i="104" s="1"/>
  <c r="D694" i="106"/>
  <c r="F623" i="104"/>
  <c r="G623" i="104" s="1"/>
  <c r="D623" i="106"/>
  <c r="F186" i="104"/>
  <c r="G186" i="104" s="1"/>
  <c r="D186" i="106"/>
  <c r="F1211" i="104"/>
  <c r="G1211" i="104" s="1"/>
  <c r="D1211" i="106"/>
  <c r="F1132" i="104"/>
  <c r="G1132" i="104" s="1"/>
  <c r="D1132" i="106"/>
  <c r="F1127" i="104"/>
  <c r="G1127" i="104" s="1"/>
  <c r="D1127" i="106"/>
  <c r="F540" i="104"/>
  <c r="G540" i="104" s="1"/>
  <c r="D540" i="106"/>
  <c r="F921" i="93"/>
  <c r="G921" i="93" s="1"/>
  <c r="D925" i="93"/>
  <c r="F925" i="93" s="1"/>
  <c r="G925" i="93" s="1"/>
  <c r="F848" i="93"/>
  <c r="G848" i="93" s="1"/>
  <c r="D852" i="93"/>
  <c r="F852" i="93" s="1"/>
  <c r="G852" i="93" s="1"/>
  <c r="D1141" i="106"/>
  <c r="D1141" i="108" s="1"/>
  <c r="F1141" i="104"/>
  <c r="G1141" i="104" s="1"/>
  <c r="F666" i="104"/>
  <c r="G666" i="104" s="1"/>
  <c r="D666" i="106"/>
  <c r="F1032" i="104"/>
  <c r="G1032" i="104" s="1"/>
  <c r="D1032" i="106"/>
  <c r="E1103" i="106"/>
  <c r="F1103" i="106" s="1"/>
  <c r="G1103" i="106" s="1"/>
  <c r="F35" i="106"/>
  <c r="G35" i="106" s="1"/>
  <c r="F765" i="104"/>
  <c r="G765" i="104" s="1"/>
  <c r="D765" i="106"/>
  <c r="F479" i="104"/>
  <c r="G479" i="104" s="1"/>
  <c r="D479" i="106"/>
  <c r="F324" i="104"/>
  <c r="G324" i="104" s="1"/>
  <c r="D324" i="106"/>
  <c r="F254" i="104"/>
  <c r="G254" i="104" s="1"/>
  <c r="D254" i="106"/>
  <c r="F692" i="104"/>
  <c r="G692" i="104" s="1"/>
  <c r="D692" i="106"/>
  <c r="F1210" i="104"/>
  <c r="G1210" i="104" s="1"/>
  <c r="D1210" i="106"/>
  <c r="F1200" i="104"/>
  <c r="G1200" i="104" s="1"/>
  <c r="D1200" i="106"/>
  <c r="F1053" i="104"/>
  <c r="G1053" i="104" s="1"/>
  <c r="D1053" i="106"/>
  <c r="F846" i="104"/>
  <c r="G846" i="104" s="1"/>
  <c r="D846" i="106"/>
  <c r="F833" i="104"/>
  <c r="G833" i="104" s="1"/>
  <c r="D833" i="106"/>
  <c r="D776" i="106"/>
  <c r="D776" i="108" s="1"/>
  <c r="F776" i="104"/>
  <c r="G776" i="104" s="1"/>
  <c r="F449" i="104"/>
  <c r="G449" i="104" s="1"/>
  <c r="D449" i="106"/>
  <c r="F626" i="104"/>
  <c r="G626" i="104" s="1"/>
  <c r="D626" i="106"/>
  <c r="F1197" i="106"/>
  <c r="G1197" i="106" s="1"/>
  <c r="F114" i="104"/>
  <c r="G114" i="104" s="1"/>
  <c r="D114" i="106"/>
  <c r="D114" i="108" s="1"/>
  <c r="D1285" i="104"/>
  <c r="F1285" i="104" s="1"/>
  <c r="G1285" i="104" s="1"/>
  <c r="F391" i="97"/>
  <c r="G391" i="97" s="1"/>
  <c r="D399" i="97"/>
  <c r="F22" i="101"/>
  <c r="G22" i="101" s="1"/>
  <c r="D30" i="101"/>
  <c r="D910" i="99"/>
  <c r="F902" i="99"/>
  <c r="G902" i="99" s="1"/>
  <c r="F179" i="95"/>
  <c r="G179" i="95" s="1"/>
  <c r="D185" i="95"/>
  <c r="F1203" i="95"/>
  <c r="G1203" i="95" s="1"/>
  <c r="D1209" i="95"/>
  <c r="F970" i="104"/>
  <c r="G970" i="104" s="1"/>
  <c r="D970" i="106"/>
  <c r="F1190" i="104"/>
  <c r="G1190" i="104" s="1"/>
  <c r="D1190" i="106"/>
  <c r="F31" i="106"/>
  <c r="G31" i="106" s="1"/>
  <c r="F101" i="104"/>
  <c r="G101" i="104" s="1"/>
  <c r="D101" i="106"/>
  <c r="D101" i="108" s="1"/>
  <c r="D1272" i="104"/>
  <c r="F1272" i="104" s="1"/>
  <c r="G1272" i="104" s="1"/>
  <c r="F625" i="104"/>
  <c r="G625" i="104" s="1"/>
  <c r="D625" i="106"/>
  <c r="F337" i="93"/>
  <c r="G337" i="93" s="1"/>
  <c r="D341" i="93"/>
  <c r="F341" i="93" s="1"/>
  <c r="G341" i="93" s="1"/>
  <c r="F187" i="104"/>
  <c r="G187" i="104" s="1"/>
  <c r="D187" i="106"/>
  <c r="F190" i="93"/>
  <c r="G190" i="93" s="1"/>
  <c r="D194" i="93"/>
  <c r="F194" i="93" s="1"/>
  <c r="G194" i="93" s="1"/>
  <c r="F1137" i="104"/>
  <c r="G1137" i="104" s="1"/>
  <c r="D1137" i="106"/>
  <c r="F466" i="106"/>
  <c r="G466" i="106" s="1"/>
  <c r="F1268" i="95"/>
  <c r="G1268" i="95" s="1"/>
  <c r="D1276" i="95"/>
  <c r="F813" i="104"/>
  <c r="G813" i="104" s="1"/>
  <c r="D813" i="106"/>
  <c r="F335" i="104"/>
  <c r="G335" i="104" s="1"/>
  <c r="D335" i="106"/>
  <c r="F308" i="104"/>
  <c r="G308" i="104" s="1"/>
  <c r="D308" i="106"/>
  <c r="F262" i="104"/>
  <c r="G262" i="104" s="1"/>
  <c r="D262" i="106"/>
  <c r="F106" i="104"/>
  <c r="G106" i="104" s="1"/>
  <c r="D106" i="106"/>
  <c r="F627" i="104"/>
  <c r="G627" i="104" s="1"/>
  <c r="D627" i="106"/>
  <c r="D413" i="106"/>
  <c r="F411" i="106"/>
  <c r="G411" i="106" s="1"/>
  <c r="E153" i="106"/>
  <c r="F1204" i="104"/>
  <c r="G1204" i="104" s="1"/>
  <c r="D1204" i="106"/>
  <c r="F1213" i="104"/>
  <c r="G1213" i="104" s="1"/>
  <c r="D1213" i="106"/>
  <c r="D29" i="106"/>
  <c r="F192" i="104"/>
  <c r="G192" i="104" s="1"/>
  <c r="D192" i="106"/>
  <c r="D193" i="106" s="1"/>
  <c r="F1134" i="104"/>
  <c r="G1134" i="104" s="1"/>
  <c r="D1134" i="106"/>
  <c r="F1126" i="104"/>
  <c r="G1126" i="104" s="1"/>
  <c r="D1126" i="106"/>
  <c r="F82" i="104"/>
  <c r="G82" i="104" s="1"/>
  <c r="D82" i="106"/>
  <c r="D82" i="108" s="1"/>
  <c r="D1253" i="104"/>
  <c r="F1253" i="104" s="1"/>
  <c r="G1253" i="104" s="1"/>
  <c r="F1106" i="104"/>
  <c r="G1106" i="104" s="1"/>
  <c r="D1106" i="106"/>
  <c r="F905" i="104"/>
  <c r="G905" i="104" s="1"/>
  <c r="D905" i="106"/>
  <c r="F838" i="104"/>
  <c r="G838" i="104" s="1"/>
  <c r="D838" i="106"/>
  <c r="F772" i="104"/>
  <c r="G772" i="104" s="1"/>
  <c r="D772" i="106"/>
  <c r="F554" i="104"/>
  <c r="G554" i="104" s="1"/>
  <c r="D554" i="106"/>
  <c r="F331" i="104"/>
  <c r="G331" i="104" s="1"/>
  <c r="D331" i="106"/>
  <c r="F1268" i="94"/>
  <c r="G1268" i="94" s="1"/>
  <c r="D1276" i="94"/>
  <c r="F700" i="104"/>
  <c r="G700" i="104" s="1"/>
  <c r="D700" i="106"/>
  <c r="F1198" i="104"/>
  <c r="G1198" i="104" s="1"/>
  <c r="D1198" i="106"/>
  <c r="F1061" i="104"/>
  <c r="G1061" i="104" s="1"/>
  <c r="D1061" i="106"/>
  <c r="F920" i="104"/>
  <c r="G920" i="104" s="1"/>
  <c r="D920" i="106"/>
  <c r="F840" i="104"/>
  <c r="G840" i="104" s="1"/>
  <c r="D840" i="106"/>
  <c r="F110" i="104"/>
  <c r="G110" i="104" s="1"/>
  <c r="D110" i="106"/>
  <c r="F87" i="104"/>
  <c r="G87" i="104" s="1"/>
  <c r="D87" i="106"/>
  <c r="D87" i="108" s="1"/>
  <c r="D1258" i="104"/>
  <c r="F1258" i="104" s="1"/>
  <c r="G1258" i="104" s="1"/>
  <c r="F228" i="104"/>
  <c r="G228" i="104" s="1"/>
  <c r="D228" i="106"/>
  <c r="F886" i="104"/>
  <c r="G886" i="104" s="1"/>
  <c r="D886" i="106"/>
  <c r="E811" i="106"/>
  <c r="F811" i="106" s="1"/>
  <c r="G811" i="106" s="1"/>
  <c r="D326" i="99"/>
  <c r="F318" i="99"/>
  <c r="G318" i="99" s="1"/>
  <c r="D399" i="99"/>
  <c r="F391" i="99"/>
  <c r="G391" i="99" s="1"/>
  <c r="F97" i="97"/>
  <c r="G97" i="97" s="1"/>
  <c r="D105" i="97"/>
  <c r="D179" i="99"/>
  <c r="F171" i="99"/>
  <c r="G171" i="99" s="1"/>
  <c r="D1129" i="99"/>
  <c r="F1121" i="99"/>
  <c r="G1121" i="99" s="1"/>
  <c r="E1250" i="104"/>
  <c r="E1260" i="104" s="1"/>
  <c r="E1268" i="104" s="1"/>
  <c r="F1215" i="104"/>
  <c r="G1215" i="104" s="1"/>
  <c r="F884" i="104"/>
  <c r="G884" i="104" s="1"/>
  <c r="D1273" i="104"/>
  <c r="F1273" i="104" s="1"/>
  <c r="G1273" i="104" s="1"/>
  <c r="F1267" i="101"/>
  <c r="G1267" i="101" s="1"/>
  <c r="D1289" i="104"/>
  <c r="F1289" i="104" s="1"/>
  <c r="G1289" i="104" s="1"/>
  <c r="F849" i="104"/>
  <c r="G849" i="104" s="1"/>
  <c r="D1286" i="104"/>
  <c r="F1286" i="104" s="1"/>
  <c r="G1286" i="104" s="1"/>
  <c r="F29" i="104"/>
  <c r="G29" i="104" s="1"/>
  <c r="F14" i="104"/>
  <c r="G14" i="104" s="1"/>
  <c r="F1288" i="101"/>
  <c r="G1288" i="101" s="1"/>
  <c r="D1290" i="101"/>
  <c r="F1290" i="101" s="1"/>
  <c r="G1290" i="101" s="1"/>
  <c r="F179" i="97"/>
  <c r="G179" i="97" s="1"/>
  <c r="D185" i="97"/>
  <c r="F959" i="104"/>
  <c r="G959" i="104" s="1"/>
  <c r="D959" i="106"/>
  <c r="F6" i="106"/>
  <c r="G6" i="106" s="1"/>
  <c r="F960" i="104"/>
  <c r="G960" i="104" s="1"/>
  <c r="D960" i="106"/>
  <c r="F915" i="104"/>
  <c r="G915" i="104" s="1"/>
  <c r="D915" i="106"/>
  <c r="F842" i="104"/>
  <c r="G842" i="104" s="1"/>
  <c r="D842" i="106"/>
  <c r="F758" i="106"/>
  <c r="G758" i="106" s="1"/>
  <c r="F319" i="104"/>
  <c r="G319" i="104" s="1"/>
  <c r="F261" i="104"/>
  <c r="G261" i="104" s="1"/>
  <c r="D261" i="106"/>
  <c r="F688" i="104"/>
  <c r="G688" i="104" s="1"/>
  <c r="D688" i="106"/>
  <c r="F760" i="104"/>
  <c r="G760" i="104" s="1"/>
  <c r="D760" i="106"/>
  <c r="F1057" i="104"/>
  <c r="G1057" i="104" s="1"/>
  <c r="D1057" i="106"/>
  <c r="F923" i="104"/>
  <c r="G923" i="104" s="1"/>
  <c r="D923" i="106"/>
  <c r="F907" i="104"/>
  <c r="G907" i="104" s="1"/>
  <c r="D907" i="106"/>
  <c r="F759" i="104"/>
  <c r="G759" i="104" s="1"/>
  <c r="D759" i="106"/>
  <c r="F773" i="104"/>
  <c r="G773" i="104" s="1"/>
  <c r="D773" i="106"/>
  <c r="F541" i="104"/>
  <c r="G541" i="104" s="1"/>
  <c r="D541" i="106"/>
  <c r="F250" i="104"/>
  <c r="G250" i="104" s="1"/>
  <c r="D250" i="106"/>
  <c r="F614" i="104"/>
  <c r="G614" i="104" s="1"/>
  <c r="D614" i="106"/>
  <c r="F1033" i="104"/>
  <c r="G1033" i="104" s="1"/>
  <c r="D1033" i="106"/>
  <c r="F814" i="104"/>
  <c r="G814" i="104" s="1"/>
  <c r="D814" i="106"/>
  <c r="F383" i="104"/>
  <c r="G383" i="104" s="1"/>
  <c r="F253" i="95"/>
  <c r="G253" i="95" s="1"/>
  <c r="D259" i="95"/>
  <c r="F472" i="95"/>
  <c r="G472" i="95" s="1"/>
  <c r="D478" i="95"/>
  <c r="D265" i="106"/>
  <c r="F265" i="104"/>
  <c r="G265" i="104" s="1"/>
  <c r="F375" i="104"/>
  <c r="G375" i="104" s="1"/>
  <c r="D375" i="106"/>
  <c r="F448" i="104"/>
  <c r="G448" i="104" s="1"/>
  <c r="D448" i="106"/>
  <c r="F521" i="104"/>
  <c r="G521" i="104" s="1"/>
  <c r="D521" i="106"/>
  <c r="D1067" i="93"/>
  <c r="F1062" i="93"/>
  <c r="G1062" i="93" s="1"/>
  <c r="F1180" i="104"/>
  <c r="G1180" i="104" s="1"/>
  <c r="D1180" i="106"/>
  <c r="F1123" i="106"/>
  <c r="G1123" i="106" s="1"/>
  <c r="E484" i="106"/>
  <c r="E703" i="106"/>
  <c r="F845" i="104"/>
  <c r="G845" i="104" s="1"/>
  <c r="D845" i="106"/>
  <c r="E738" i="106"/>
  <c r="E79" i="106"/>
  <c r="F79" i="106" s="1"/>
  <c r="G79" i="106" s="1"/>
  <c r="F762" i="104"/>
  <c r="G762" i="104" s="1"/>
  <c r="D762" i="106"/>
  <c r="E117" i="106"/>
  <c r="F1031" i="104"/>
  <c r="G1031" i="104" s="1"/>
  <c r="D1031" i="106"/>
  <c r="E14" i="106"/>
  <c r="E22" i="106" s="1"/>
  <c r="F188" i="104"/>
  <c r="G188" i="104" s="1"/>
  <c r="D188" i="106"/>
  <c r="E1177" i="106"/>
  <c r="F251" i="104"/>
  <c r="G251" i="104" s="1"/>
  <c r="D251" i="106"/>
  <c r="E995" i="106"/>
  <c r="F995" i="106" s="1"/>
  <c r="G995" i="106" s="1"/>
  <c r="D472" i="99"/>
  <c r="F464" i="99"/>
  <c r="G464" i="99" s="1"/>
  <c r="D983" i="99"/>
  <c r="F975" i="99"/>
  <c r="G975" i="99" s="1"/>
  <c r="D1275" i="99"/>
  <c r="F1275" i="99" s="1"/>
  <c r="G1275" i="99" s="1"/>
  <c r="F1269" i="99"/>
  <c r="G1269" i="99" s="1"/>
  <c r="F318" i="97"/>
  <c r="G318" i="97" s="1"/>
  <c r="D326" i="97"/>
  <c r="F910" i="95"/>
  <c r="G910" i="95" s="1"/>
  <c r="D916" i="95"/>
  <c r="F166" i="104"/>
  <c r="G166" i="104" s="1"/>
  <c r="D166" i="106"/>
  <c r="D1263" i="104"/>
  <c r="F1263" i="104" s="1"/>
  <c r="G1263" i="104" s="1"/>
  <c r="F1185" i="104"/>
  <c r="G1185" i="104" s="1"/>
  <c r="D1185" i="106"/>
  <c r="F480" i="104"/>
  <c r="G480" i="104" s="1"/>
  <c r="D480" i="106"/>
  <c r="F467" i="104"/>
  <c r="G467" i="104" s="1"/>
  <c r="D467" i="106"/>
  <c r="F468" i="104"/>
  <c r="G468" i="104" s="1"/>
  <c r="D468" i="106"/>
  <c r="F774" i="104"/>
  <c r="G774" i="104" s="1"/>
  <c r="D774" i="106"/>
  <c r="E557" i="106"/>
  <c r="F485" i="104"/>
  <c r="G485" i="104" s="1"/>
  <c r="D485" i="106"/>
  <c r="F1251" i="101"/>
  <c r="G1251" i="101" s="1"/>
  <c r="D1260" i="101"/>
  <c r="F80" i="104"/>
  <c r="G80" i="104" s="1"/>
  <c r="D80" i="106"/>
  <c r="D80" i="108" s="1"/>
  <c r="F79" i="108" s="1"/>
  <c r="G79" i="108" s="1"/>
  <c r="F1251" i="104"/>
  <c r="G1251" i="104" s="1"/>
  <c r="F398" i="104"/>
  <c r="G398" i="104" s="1"/>
  <c r="F392" i="104"/>
  <c r="G392" i="104" s="1"/>
  <c r="F155" i="104"/>
  <c r="G155" i="104" s="1"/>
  <c r="D155" i="106"/>
  <c r="F844" i="104"/>
  <c r="G844" i="104" s="1"/>
  <c r="D844" i="106"/>
  <c r="F835" i="104"/>
  <c r="G835" i="104" s="1"/>
  <c r="D835" i="106"/>
  <c r="F767" i="104"/>
  <c r="G767" i="104" s="1"/>
  <c r="D767" i="106"/>
  <c r="F621" i="104"/>
  <c r="G621" i="104" s="1"/>
  <c r="D621" i="106"/>
  <c r="D775" i="93"/>
  <c r="F770" i="93"/>
  <c r="G770" i="93" s="1"/>
  <c r="D556" i="93"/>
  <c r="F551" i="93"/>
  <c r="G551" i="93" s="1"/>
  <c r="D45" i="93"/>
  <c r="F45" i="93" s="1"/>
  <c r="G45" i="93" s="1"/>
  <c r="F41" i="93"/>
  <c r="G41" i="93" s="1"/>
  <c r="F1125" i="104"/>
  <c r="G1125" i="104" s="1"/>
  <c r="D1125" i="106"/>
  <c r="F527" i="104"/>
  <c r="G527" i="104" s="1"/>
  <c r="D527" i="106"/>
  <c r="E630" i="106"/>
  <c r="D1214" i="93"/>
  <c r="F1209" i="93"/>
  <c r="G1209" i="93" s="1"/>
  <c r="D702" i="93"/>
  <c r="F697" i="93"/>
  <c r="G697" i="93" s="1"/>
  <c r="F678" i="104"/>
  <c r="G678" i="104" s="1"/>
  <c r="D678" i="106"/>
  <c r="F173" i="106"/>
  <c r="G173" i="106" s="1"/>
  <c r="F1104" i="104"/>
  <c r="G1104" i="104" s="1"/>
  <c r="D1104" i="106"/>
  <c r="F482" i="104"/>
  <c r="G482" i="104" s="1"/>
  <c r="D482" i="106"/>
  <c r="F470" i="104"/>
  <c r="G470" i="104" s="1"/>
  <c r="D470" i="106"/>
  <c r="F447" i="104"/>
  <c r="G447" i="104" s="1"/>
  <c r="D447" i="106"/>
  <c r="F99" i="106"/>
  <c r="G99" i="106" s="1"/>
  <c r="F831" i="106"/>
  <c r="G831" i="106" s="1"/>
  <c r="F746" i="104"/>
  <c r="G746" i="104" s="1"/>
  <c r="D746" i="106"/>
  <c r="F260" i="104"/>
  <c r="G260" i="104" s="1"/>
  <c r="D260" i="106"/>
  <c r="F689" i="104"/>
  <c r="G689" i="104" s="1"/>
  <c r="D689" i="106"/>
  <c r="F619" i="104"/>
  <c r="G619" i="104" s="1"/>
  <c r="D619" i="106"/>
  <c r="F615" i="104"/>
  <c r="G615" i="104" s="1"/>
  <c r="D615" i="106"/>
  <c r="F182" i="104"/>
  <c r="G182" i="104" s="1"/>
  <c r="D182" i="106"/>
  <c r="F1208" i="104"/>
  <c r="G1208" i="104" s="1"/>
  <c r="D1208" i="106"/>
  <c r="F1124" i="104"/>
  <c r="G1124" i="104" s="1"/>
  <c r="D1124" i="106"/>
  <c r="F917" i="104"/>
  <c r="G917" i="104" s="1"/>
  <c r="D917" i="106"/>
  <c r="D629" i="93"/>
  <c r="F624" i="93"/>
  <c r="G624" i="93" s="1"/>
  <c r="D545" i="99"/>
  <c r="F537" i="99"/>
  <c r="G537" i="99" s="1"/>
  <c r="F245" i="97"/>
  <c r="G245" i="97" s="1"/>
  <c r="D253" i="97"/>
  <c r="F464" i="97"/>
  <c r="G464" i="97" s="1"/>
  <c r="D472" i="97"/>
  <c r="D36" i="97"/>
  <c r="F30" i="97"/>
  <c r="G30" i="97" s="1"/>
  <c r="F1201" i="104"/>
  <c r="G1201" i="104" s="1"/>
  <c r="D1201" i="106"/>
  <c r="D410" i="93"/>
  <c r="F405" i="93"/>
  <c r="G405" i="93" s="1"/>
  <c r="F381" i="104"/>
  <c r="G381" i="104" s="1"/>
  <c r="D381" i="106"/>
  <c r="D483" i="93"/>
  <c r="F478" i="93"/>
  <c r="G478" i="93" s="1"/>
  <c r="F454" i="104"/>
  <c r="G454" i="104" s="1"/>
  <c r="D454" i="106"/>
  <c r="D45" i="94"/>
  <c r="F45" i="94" s="1"/>
  <c r="G45" i="94" s="1"/>
  <c r="F41" i="94"/>
  <c r="G41" i="94" s="1"/>
  <c r="E338" i="106"/>
  <c r="F958" i="104"/>
  <c r="G958" i="104" s="1"/>
  <c r="D958" i="106"/>
  <c r="F43" i="106"/>
  <c r="G43" i="106" s="1"/>
  <c r="F473" i="104"/>
  <c r="G473" i="104" s="1"/>
  <c r="D473" i="106"/>
  <c r="F665" i="106"/>
  <c r="G665" i="106" s="1"/>
  <c r="F595" i="104"/>
  <c r="G595" i="104" s="1"/>
  <c r="D595" i="106"/>
  <c r="D1269" i="101"/>
  <c r="F1270" i="101"/>
  <c r="G1270" i="101" s="1"/>
  <c r="F247" i="104"/>
  <c r="G247" i="104" s="1"/>
  <c r="D247" i="106"/>
  <c r="D247" i="108" s="1"/>
  <c r="F1216" i="104"/>
  <c r="G1216" i="104" s="1"/>
  <c r="D1216" i="106"/>
  <c r="F906" i="104"/>
  <c r="G906" i="104" s="1"/>
  <c r="D906" i="106"/>
  <c r="F193" i="104"/>
  <c r="G193" i="104" s="1"/>
  <c r="E191" i="106"/>
  <c r="D1282" i="93"/>
  <c r="F1276" i="93"/>
  <c r="G1276" i="93" s="1"/>
  <c r="F1116" i="104"/>
  <c r="G1116" i="104" s="1"/>
  <c r="D1116" i="106"/>
  <c r="F1142" i="104"/>
  <c r="G1142" i="104" s="1"/>
  <c r="D1142" i="106"/>
  <c r="E265" i="106"/>
  <c r="F266" i="104"/>
  <c r="G266" i="104" s="1"/>
  <c r="D266" i="106"/>
  <c r="F336" i="104"/>
  <c r="G336" i="104" s="1"/>
  <c r="D336" i="106"/>
  <c r="F395" i="104"/>
  <c r="G395" i="104" s="1"/>
  <c r="D395" i="106"/>
  <c r="F532" i="104"/>
  <c r="G532" i="104" s="1"/>
  <c r="D532" i="106"/>
  <c r="F911" i="104"/>
  <c r="G911" i="104" s="1"/>
  <c r="D911" i="106"/>
  <c r="E446" i="106"/>
  <c r="F334" i="104"/>
  <c r="G334" i="104" s="1"/>
  <c r="D334" i="106"/>
  <c r="F1038" i="104"/>
  <c r="G1038" i="104" s="1"/>
  <c r="D1038" i="106"/>
  <c r="F913" i="104"/>
  <c r="G913" i="104" s="1"/>
  <c r="D913" i="106"/>
  <c r="F520" i="104"/>
  <c r="G520" i="104" s="1"/>
  <c r="D520" i="106"/>
  <c r="F301" i="104"/>
  <c r="G301" i="104" s="1"/>
  <c r="D301" i="106"/>
  <c r="F668" i="104"/>
  <c r="G668" i="104" s="1"/>
  <c r="D668" i="106"/>
  <c r="F612" i="106"/>
  <c r="G612" i="106" s="1"/>
  <c r="F558" i="104"/>
  <c r="G558" i="104" s="1"/>
  <c r="D558" i="106"/>
  <c r="F824" i="104"/>
  <c r="G824" i="104" s="1"/>
  <c r="D824" i="106"/>
  <c r="F892" i="104"/>
  <c r="G892" i="104" s="1"/>
  <c r="D892" i="106"/>
  <c r="E1141" i="106"/>
  <c r="F1136" i="104"/>
  <c r="G1136" i="104" s="1"/>
  <c r="D1136" i="106"/>
  <c r="F887" i="104"/>
  <c r="G887" i="104" s="1"/>
  <c r="D887" i="106"/>
  <c r="D1140" i="93"/>
  <c r="F1135" i="93"/>
  <c r="G1135" i="93" s="1"/>
  <c r="F683" i="97"/>
  <c r="G683" i="97" s="1"/>
  <c r="D691" i="97"/>
  <c r="F829" i="97"/>
  <c r="G829" i="97" s="1"/>
  <c r="D837" i="97"/>
  <c r="F40" i="106"/>
  <c r="G40" i="106" s="1"/>
  <c r="D338" i="106"/>
  <c r="D338" i="108" s="1"/>
  <c r="F338" i="104"/>
  <c r="G338" i="104" s="1"/>
  <c r="F740" i="104"/>
  <c r="G740" i="104" s="1"/>
  <c r="D740" i="106"/>
  <c r="F235" i="104"/>
  <c r="G235" i="104" s="1"/>
  <c r="D235" i="106"/>
  <c r="F555" i="104"/>
  <c r="G555" i="104" s="1"/>
  <c r="D555" i="106"/>
  <c r="F600" i="104"/>
  <c r="G600" i="104" s="1"/>
  <c r="D600" i="106"/>
  <c r="F667" i="104"/>
  <c r="G667" i="104" s="1"/>
  <c r="D667" i="106"/>
  <c r="F327" i="104"/>
  <c r="G327" i="104" s="1"/>
  <c r="D327" i="106"/>
  <c r="F322" i="104"/>
  <c r="G322" i="104" s="1"/>
  <c r="D322" i="106"/>
  <c r="F258" i="104"/>
  <c r="G258" i="104" s="1"/>
  <c r="D258" i="106"/>
  <c r="F696" i="104"/>
  <c r="G696" i="104" s="1"/>
  <c r="D696" i="106"/>
  <c r="F1212" i="104"/>
  <c r="G1212" i="104" s="1"/>
  <c r="D1212" i="106"/>
  <c r="F1051" i="104"/>
  <c r="G1051" i="104" s="1"/>
  <c r="D1051" i="106"/>
  <c r="F918" i="104"/>
  <c r="G918" i="104" s="1"/>
  <c r="D918" i="106"/>
  <c r="F739" i="104"/>
  <c r="G739" i="104" s="1"/>
  <c r="D739" i="106"/>
  <c r="F539" i="106"/>
  <c r="G539" i="106" s="1"/>
  <c r="F100" i="104"/>
  <c r="G100" i="104" s="1"/>
  <c r="D100" i="106"/>
  <c r="D100" i="108" s="1"/>
  <c r="D1271" i="104"/>
  <c r="F1271" i="104" s="1"/>
  <c r="G1271" i="104" s="1"/>
  <c r="F977" i="106"/>
  <c r="G977" i="106" s="1"/>
  <c r="F174" i="104"/>
  <c r="G174" i="104" s="1"/>
  <c r="D174" i="106"/>
  <c r="F1138" i="104"/>
  <c r="G1138" i="104" s="1"/>
  <c r="D1138" i="106"/>
  <c r="F919" i="104"/>
  <c r="G919" i="104" s="1"/>
  <c r="D919" i="106"/>
  <c r="D45" i="95"/>
  <c r="F45" i="95" s="1"/>
  <c r="G45" i="95" s="1"/>
  <c r="F41" i="95"/>
  <c r="G41" i="95" s="1"/>
  <c r="F1105" i="104"/>
  <c r="G1105" i="104" s="1"/>
  <c r="D1105" i="106"/>
  <c r="F33" i="106"/>
  <c r="G33" i="106" s="1"/>
  <c r="F22" i="104"/>
  <c r="G22" i="104" s="1"/>
  <c r="F1179" i="104"/>
  <c r="G1179" i="104" s="1"/>
  <c r="D1179" i="106"/>
  <c r="F313" i="104"/>
  <c r="G313" i="104" s="1"/>
  <c r="D313" i="106"/>
  <c r="F386" i="104"/>
  <c r="G386" i="104" s="1"/>
  <c r="D386" i="106"/>
  <c r="F548" i="104"/>
  <c r="G548" i="104" s="1"/>
  <c r="D548" i="106"/>
  <c r="F687" i="104"/>
  <c r="G687" i="104" s="1"/>
  <c r="D687" i="106"/>
  <c r="F475" i="104"/>
  <c r="G475" i="104" s="1"/>
  <c r="D475" i="106"/>
  <c r="E300" i="106"/>
  <c r="F897" i="104"/>
  <c r="G897" i="104" s="1"/>
  <c r="D897" i="106"/>
  <c r="E1030" i="106"/>
  <c r="E519" i="106"/>
  <c r="F156" i="104"/>
  <c r="G156" i="104" s="1"/>
  <c r="D156" i="106"/>
  <c r="F1178" i="104"/>
  <c r="G1178" i="104" s="1"/>
  <c r="D1178" i="106"/>
  <c r="F832" i="104"/>
  <c r="G832" i="104" s="1"/>
  <c r="D832" i="106"/>
  <c r="F542" i="104"/>
  <c r="G542" i="104" s="1"/>
  <c r="D542" i="106"/>
  <c r="F108" i="104"/>
  <c r="G108" i="104" s="1"/>
  <c r="D108" i="106"/>
  <c r="F990" i="104"/>
  <c r="G990" i="104" s="1"/>
  <c r="D990" i="106"/>
  <c r="F980" i="104"/>
  <c r="G980" i="104" s="1"/>
  <c r="D980" i="106"/>
  <c r="D703" i="106"/>
  <c r="D703" i="108" s="1"/>
  <c r="F703" i="104"/>
  <c r="G703" i="104" s="1"/>
  <c r="D410" i="95"/>
  <c r="F405" i="95"/>
  <c r="G405" i="95" s="1"/>
  <c r="D848" i="95"/>
  <c r="F843" i="95"/>
  <c r="G843" i="95" s="1"/>
  <c r="D702" i="95"/>
  <c r="F697" i="95"/>
  <c r="G697" i="95" s="1"/>
  <c r="D764" i="99"/>
  <c r="F756" i="99"/>
  <c r="G756" i="99" s="1"/>
  <c r="D618" i="99"/>
  <c r="F610" i="99"/>
  <c r="G610" i="99" s="1"/>
  <c r="D1252" i="104"/>
  <c r="F1252" i="104" s="1"/>
  <c r="G1252" i="104" s="1"/>
  <c r="F559" i="104"/>
  <c r="G559" i="104" s="1"/>
  <c r="F1177" i="104"/>
  <c r="G1177" i="104" s="1"/>
  <c r="E1288" i="104"/>
  <c r="E1290" i="104" s="1"/>
  <c r="F922" i="104"/>
  <c r="G922" i="104" s="1"/>
  <c r="F117" i="104"/>
  <c r="G117" i="104" s="1"/>
  <c r="D1281" i="104"/>
  <c r="F1281" i="104" s="1"/>
  <c r="G1281" i="104" s="1"/>
  <c r="F1103" i="104"/>
  <c r="G1103" i="104" s="1"/>
  <c r="D1056" i="97"/>
  <c r="D764" i="97"/>
  <c r="D1277" i="104"/>
  <c r="F1277" i="104" s="1"/>
  <c r="G1277" i="104" s="1"/>
  <c r="F1068" i="104"/>
  <c r="G1068" i="104" s="1"/>
  <c r="F413" i="104"/>
  <c r="G413" i="104" s="1"/>
  <c r="D1279" i="104"/>
  <c r="F1279" i="104" s="1"/>
  <c r="G1279" i="104" s="1"/>
  <c r="F24" i="106"/>
  <c r="G24" i="106" s="1"/>
  <c r="F23" i="104"/>
  <c r="G23" i="104" s="1"/>
  <c r="D1250" i="106"/>
  <c r="F4" i="106"/>
  <c r="G4" i="106" s="1"/>
  <c r="F42" i="106"/>
  <c r="G42" i="106" s="1"/>
  <c r="F484" i="104"/>
  <c r="G484" i="104" s="1"/>
  <c r="E1291" i="86"/>
  <c r="F1291" i="86" s="1"/>
  <c r="G1291" i="86" s="1"/>
  <c r="F1287" i="86"/>
  <c r="G1287" i="86" s="1"/>
  <c r="F190" i="88"/>
  <c r="G190" i="88" s="1"/>
  <c r="D194" i="88"/>
  <c r="F194" i="88" s="1"/>
  <c r="G194" i="88" s="1"/>
  <c r="F1214" i="88"/>
  <c r="G1214" i="88" s="1"/>
  <c r="D1218" i="88"/>
  <c r="F1218" i="88" s="1"/>
  <c r="G1218" i="88" s="1"/>
  <c r="F1140" i="88"/>
  <c r="G1140" i="88" s="1"/>
  <c r="D1144" i="88"/>
  <c r="F1144" i="88" s="1"/>
  <c r="G1144" i="88" s="1"/>
  <c r="F1067" i="88"/>
  <c r="G1067" i="88" s="1"/>
  <c r="D1071" i="88"/>
  <c r="F1071" i="88" s="1"/>
  <c r="G1071" i="88" s="1"/>
  <c r="F921" i="88"/>
  <c r="G921" i="88" s="1"/>
  <c r="D925" i="88"/>
  <c r="F925" i="88" s="1"/>
  <c r="G925" i="88" s="1"/>
  <c r="F848" i="88"/>
  <c r="G848" i="88" s="1"/>
  <c r="D852" i="88"/>
  <c r="F852" i="88" s="1"/>
  <c r="G852" i="88" s="1"/>
  <c r="F775" i="88"/>
  <c r="G775" i="88" s="1"/>
  <c r="D779" i="88"/>
  <c r="F779" i="88" s="1"/>
  <c r="G779" i="88" s="1"/>
  <c r="F556" i="88"/>
  <c r="G556" i="88" s="1"/>
  <c r="D560" i="88"/>
  <c r="F560" i="88" s="1"/>
  <c r="G560" i="88" s="1"/>
  <c r="F483" i="88"/>
  <c r="G483" i="88" s="1"/>
  <c r="D487" i="88"/>
  <c r="F487" i="88" s="1"/>
  <c r="G487" i="88" s="1"/>
  <c r="F337" i="88"/>
  <c r="G337" i="88" s="1"/>
  <c r="D341" i="88"/>
  <c r="F341" i="88" s="1"/>
  <c r="G341" i="88" s="1"/>
  <c r="F264" i="88"/>
  <c r="G264" i="88" s="1"/>
  <c r="D268" i="88"/>
  <c r="F268" i="88" s="1"/>
  <c r="G268" i="88" s="1"/>
  <c r="F116" i="88"/>
  <c r="G116" i="88" s="1"/>
  <c r="D120" i="88"/>
  <c r="F120" i="88" s="1"/>
  <c r="G120" i="88" s="1"/>
  <c r="F994" i="88"/>
  <c r="G994" i="88" s="1"/>
  <c r="D998" i="88"/>
  <c r="F998" i="88" s="1"/>
  <c r="G998" i="88" s="1"/>
  <c r="F702" i="88"/>
  <c r="G702" i="88" s="1"/>
  <c r="D706" i="88"/>
  <c r="F706" i="88" s="1"/>
  <c r="G706" i="88" s="1"/>
  <c r="F629" i="88"/>
  <c r="G629" i="88" s="1"/>
  <c r="D633" i="88"/>
  <c r="F633" i="88" s="1"/>
  <c r="G633" i="88" s="1"/>
  <c r="F410" i="88"/>
  <c r="G410" i="88" s="1"/>
  <c r="D414" i="88"/>
  <c r="F414" i="88" s="1"/>
  <c r="G414" i="88" s="1"/>
  <c r="F1282" i="88"/>
  <c r="G1282" i="88" s="1"/>
  <c r="D1287" i="88"/>
  <c r="D1287" i="56"/>
  <c r="F1282" i="56"/>
  <c r="G1282" i="56" s="1"/>
  <c r="D852" i="56"/>
  <c r="F852" i="56" s="1"/>
  <c r="G852" i="56" s="1"/>
  <c r="F848" i="56"/>
  <c r="G848" i="56" s="1"/>
  <c r="D341" i="56"/>
  <c r="F341" i="56" s="1"/>
  <c r="G341" i="56" s="1"/>
  <c r="F337" i="56"/>
  <c r="G337" i="56" s="1"/>
  <c r="D120" i="56"/>
  <c r="F120" i="56" s="1"/>
  <c r="G120" i="56" s="1"/>
  <c r="F116" i="56"/>
  <c r="G116" i="56" s="1"/>
  <c r="D45" i="56"/>
  <c r="F45" i="56" s="1"/>
  <c r="G45" i="56" s="1"/>
  <c r="F41" i="56"/>
  <c r="G41" i="56" s="1"/>
  <c r="D414" i="56"/>
  <c r="F414" i="56" s="1"/>
  <c r="G414" i="56" s="1"/>
  <c r="F410" i="56"/>
  <c r="G410" i="56" s="1"/>
  <c r="D268" i="56"/>
  <c r="F268" i="56" s="1"/>
  <c r="G268" i="56" s="1"/>
  <c r="F264" i="56"/>
  <c r="G264" i="56" s="1"/>
  <c r="D194" i="56"/>
  <c r="F194" i="56" s="1"/>
  <c r="G194" i="56" s="1"/>
  <c r="F190" i="56"/>
  <c r="G190" i="56" s="1"/>
  <c r="D1218" i="56"/>
  <c r="F1218" i="56" s="1"/>
  <c r="G1218" i="56" s="1"/>
  <c r="F1214" i="56"/>
  <c r="G1214" i="56" s="1"/>
  <c r="D1144" i="56"/>
  <c r="F1144" i="56" s="1"/>
  <c r="G1144" i="56" s="1"/>
  <c r="F1140" i="56"/>
  <c r="G1140" i="56" s="1"/>
  <c r="D1071" i="56"/>
  <c r="F1071" i="56" s="1"/>
  <c r="G1071" i="56" s="1"/>
  <c r="F1067" i="56"/>
  <c r="G1067" i="56" s="1"/>
  <c r="D998" i="56"/>
  <c r="F998" i="56" s="1"/>
  <c r="G998" i="56" s="1"/>
  <c r="F994" i="56"/>
  <c r="G994" i="56" s="1"/>
  <c r="D925" i="56"/>
  <c r="F925" i="56" s="1"/>
  <c r="G925" i="56" s="1"/>
  <c r="F921" i="56"/>
  <c r="G921" i="56" s="1"/>
  <c r="F775" i="56"/>
  <c r="G775" i="56" s="1"/>
  <c r="D779" i="56"/>
  <c r="F779" i="56" s="1"/>
  <c r="G779" i="56" s="1"/>
  <c r="D487" i="56"/>
  <c r="F487" i="56" s="1"/>
  <c r="G487" i="56" s="1"/>
  <c r="F483" i="56"/>
  <c r="G483" i="56" s="1"/>
  <c r="D706" i="56"/>
  <c r="F706" i="56" s="1"/>
  <c r="G706" i="56" s="1"/>
  <c r="F702" i="56"/>
  <c r="G702" i="56" s="1"/>
  <c r="D633" i="56"/>
  <c r="F633" i="56" s="1"/>
  <c r="G633" i="56" s="1"/>
  <c r="F629" i="56"/>
  <c r="G629" i="56" s="1"/>
  <c r="D560" i="56"/>
  <c r="F560" i="56" s="1"/>
  <c r="G560" i="56" s="1"/>
  <c r="F556" i="56"/>
  <c r="G556" i="56" s="1"/>
  <c r="E691" i="106" l="1"/>
  <c r="E697" i="106" s="1"/>
  <c r="E702" i="106" s="1"/>
  <c r="E253" i="108"/>
  <c r="E259" i="108" s="1"/>
  <c r="E264" i="108" s="1"/>
  <c r="F111" i="95"/>
  <c r="G111" i="95" s="1"/>
  <c r="E691" i="108"/>
  <c r="E697" i="108" s="1"/>
  <c r="E702" i="108" s="1"/>
  <c r="F1129" i="97"/>
  <c r="G1129" i="97" s="1"/>
  <c r="D837" i="101"/>
  <c r="D843" i="101" s="1"/>
  <c r="D770" i="101"/>
  <c r="D775" i="101" s="1"/>
  <c r="F105" i="99"/>
  <c r="G105" i="99" s="1"/>
  <c r="D624" i="97"/>
  <c r="F624" i="97" s="1"/>
  <c r="G624" i="97" s="1"/>
  <c r="D1209" i="99"/>
  <c r="F1209" i="99" s="1"/>
  <c r="G1209" i="99" s="1"/>
  <c r="F545" i="101"/>
  <c r="G545" i="101" s="1"/>
  <c r="E1276" i="104"/>
  <c r="E1282" i="104" s="1"/>
  <c r="E1287" i="104" s="1"/>
  <c r="E1291" i="104" s="1"/>
  <c r="F1203" i="97"/>
  <c r="G1203" i="97" s="1"/>
  <c r="E253" i="106"/>
  <c r="E259" i="106" s="1"/>
  <c r="E264" i="106" s="1"/>
  <c r="F910" i="97"/>
  <c r="G910" i="97" s="1"/>
  <c r="E1269" i="106"/>
  <c r="E1275" i="106" s="1"/>
  <c r="F910" i="101"/>
  <c r="G910" i="101" s="1"/>
  <c r="D916" i="101"/>
  <c r="F551" i="101"/>
  <c r="G551" i="101" s="1"/>
  <c r="D556" i="101"/>
  <c r="F624" i="101"/>
  <c r="G624" i="101" s="1"/>
  <c r="D629" i="101"/>
  <c r="D1209" i="101"/>
  <c r="F1203" i="101"/>
  <c r="G1203" i="101" s="1"/>
  <c r="F105" i="101"/>
  <c r="G105" i="101" s="1"/>
  <c r="D111" i="101"/>
  <c r="F1129" i="101"/>
  <c r="G1129" i="101" s="1"/>
  <c r="D1135" i="101"/>
  <c r="F253" i="101"/>
  <c r="G253" i="101" s="1"/>
  <c r="D259" i="101"/>
  <c r="D1062" i="101"/>
  <c r="F1056" i="101"/>
  <c r="G1056" i="101" s="1"/>
  <c r="F982" i="101"/>
  <c r="G982" i="101" s="1"/>
  <c r="D983" i="101"/>
  <c r="F691" i="101"/>
  <c r="G691" i="101" s="1"/>
  <c r="D697" i="101"/>
  <c r="F472" i="101"/>
  <c r="G472" i="101" s="1"/>
  <c r="D478" i="101"/>
  <c r="F399" i="101"/>
  <c r="G399" i="101" s="1"/>
  <c r="D405" i="101"/>
  <c r="F179" i="101"/>
  <c r="G179" i="101" s="1"/>
  <c r="D185" i="101"/>
  <c r="D332" i="101"/>
  <c r="F326" i="101"/>
  <c r="G326" i="101" s="1"/>
  <c r="F909" i="104"/>
  <c r="G909" i="104" s="1"/>
  <c r="E414" i="106"/>
  <c r="D413" i="108"/>
  <c r="F413" i="108" s="1"/>
  <c r="G413" i="108" s="1"/>
  <c r="F98" i="104"/>
  <c r="G98" i="104" s="1"/>
  <c r="F173" i="108"/>
  <c r="G173" i="108" s="1"/>
  <c r="F320" i="108"/>
  <c r="G320" i="108" s="1"/>
  <c r="D611" i="106"/>
  <c r="F611" i="106" s="1"/>
  <c r="G611" i="106" s="1"/>
  <c r="F924" i="104"/>
  <c r="G924" i="104" s="1"/>
  <c r="F851" i="104"/>
  <c r="G851" i="104" s="1"/>
  <c r="F705" i="104"/>
  <c r="G705" i="104" s="1"/>
  <c r="F413" i="106"/>
  <c r="G413" i="106" s="1"/>
  <c r="F340" i="104"/>
  <c r="G340" i="104" s="1"/>
  <c r="E414" i="108"/>
  <c r="F253" i="99"/>
  <c r="G253" i="99" s="1"/>
  <c r="F119" i="104"/>
  <c r="G119" i="104" s="1"/>
  <c r="D697" i="99"/>
  <c r="F697" i="99" s="1"/>
  <c r="G697" i="99" s="1"/>
  <c r="F612" i="108"/>
  <c r="G612" i="108" s="1"/>
  <c r="F977" i="108"/>
  <c r="G977" i="108" s="1"/>
  <c r="D821" i="106"/>
  <c r="D829" i="106" s="1"/>
  <c r="F1197" i="108"/>
  <c r="G1197" i="108" s="1"/>
  <c r="F894" i="104"/>
  <c r="G894" i="104" s="1"/>
  <c r="F411" i="108"/>
  <c r="G411" i="108" s="1"/>
  <c r="F1070" i="104"/>
  <c r="G1070" i="104" s="1"/>
  <c r="F1055" i="104"/>
  <c r="G1055" i="104" s="1"/>
  <c r="F831" i="108"/>
  <c r="G831" i="108" s="1"/>
  <c r="F486" i="104"/>
  <c r="G486" i="104" s="1"/>
  <c r="F163" i="104"/>
  <c r="G163" i="104" s="1"/>
  <c r="F23" i="106"/>
  <c r="G23" i="106" s="1"/>
  <c r="E30" i="108"/>
  <c r="E36" i="108" s="1"/>
  <c r="E41" i="108" s="1"/>
  <c r="E45" i="108" s="1"/>
  <c r="F778" i="104"/>
  <c r="G778" i="104" s="1"/>
  <c r="D337" i="95"/>
  <c r="D341" i="95" s="1"/>
  <c r="F341" i="95" s="1"/>
  <c r="G341" i="95" s="1"/>
  <c r="F332" i="94"/>
  <c r="G332" i="94" s="1"/>
  <c r="D337" i="94"/>
  <c r="F1062" i="94"/>
  <c r="G1062" i="94" s="1"/>
  <c r="D1067" i="94"/>
  <c r="F916" i="94"/>
  <c r="G916" i="94" s="1"/>
  <c r="D921" i="94"/>
  <c r="D194" i="94"/>
  <c r="F194" i="94" s="1"/>
  <c r="G194" i="94" s="1"/>
  <c r="F190" i="94"/>
  <c r="G190" i="94" s="1"/>
  <c r="D633" i="94"/>
  <c r="F633" i="94" s="1"/>
  <c r="G633" i="94" s="1"/>
  <c r="F629" i="94"/>
  <c r="G629" i="94" s="1"/>
  <c r="D779" i="94"/>
  <c r="F779" i="94" s="1"/>
  <c r="G779" i="94" s="1"/>
  <c r="F775" i="94"/>
  <c r="G775" i="94" s="1"/>
  <c r="D1218" i="94"/>
  <c r="F1218" i="94" s="1"/>
  <c r="G1218" i="94" s="1"/>
  <c r="F1214" i="94"/>
  <c r="G1214" i="94" s="1"/>
  <c r="D487" i="94"/>
  <c r="F487" i="94" s="1"/>
  <c r="G487" i="94" s="1"/>
  <c r="F483" i="94"/>
  <c r="G483" i="94" s="1"/>
  <c r="D998" i="94"/>
  <c r="F998" i="94" s="1"/>
  <c r="G998" i="94" s="1"/>
  <c r="F994" i="94"/>
  <c r="G994" i="94" s="1"/>
  <c r="D560" i="94"/>
  <c r="F560" i="94" s="1"/>
  <c r="G560" i="94" s="1"/>
  <c r="F556" i="94"/>
  <c r="G556" i="94" s="1"/>
  <c r="D268" i="94"/>
  <c r="F268" i="94" s="1"/>
  <c r="G268" i="94" s="1"/>
  <c r="F264" i="94"/>
  <c r="G264" i="94" s="1"/>
  <c r="D414" i="94"/>
  <c r="F414" i="94" s="1"/>
  <c r="G414" i="94" s="1"/>
  <c r="F410" i="94"/>
  <c r="G410" i="94" s="1"/>
  <c r="D120" i="94"/>
  <c r="F120" i="94" s="1"/>
  <c r="G120" i="94" s="1"/>
  <c r="F116" i="94"/>
  <c r="G116" i="94" s="1"/>
  <c r="D852" i="94"/>
  <c r="F852" i="94" s="1"/>
  <c r="G852" i="94" s="1"/>
  <c r="F848" i="94"/>
  <c r="G848" i="94" s="1"/>
  <c r="D1144" i="94"/>
  <c r="F1144" i="94" s="1"/>
  <c r="G1144" i="94" s="1"/>
  <c r="F1140" i="94"/>
  <c r="G1140" i="94" s="1"/>
  <c r="D706" i="94"/>
  <c r="F706" i="94" s="1"/>
  <c r="G706" i="94" s="1"/>
  <c r="F702" i="94"/>
  <c r="G702" i="94" s="1"/>
  <c r="F466" i="108"/>
  <c r="G466" i="108" s="1"/>
  <c r="D538" i="106"/>
  <c r="D544" i="106" s="1"/>
  <c r="F544" i="106" s="1"/>
  <c r="G544" i="106" s="1"/>
  <c r="F539" i="108"/>
  <c r="G539" i="108" s="1"/>
  <c r="D89" i="106"/>
  <c r="D97" i="106" s="1"/>
  <c r="E30" i="106"/>
  <c r="E36" i="106" s="1"/>
  <c r="E41" i="106" s="1"/>
  <c r="E45" i="106" s="1"/>
  <c r="F29" i="106"/>
  <c r="G29" i="106" s="1"/>
  <c r="F44" i="106"/>
  <c r="G44" i="106" s="1"/>
  <c r="F1105" i="106"/>
  <c r="G1105" i="106" s="1"/>
  <c r="D1105" i="108"/>
  <c r="F919" i="106"/>
  <c r="G919" i="106" s="1"/>
  <c r="D919" i="108"/>
  <c r="F919" i="108" s="1"/>
  <c r="G919" i="108" s="1"/>
  <c r="F1138" i="106"/>
  <c r="G1138" i="106" s="1"/>
  <c r="D1138" i="108"/>
  <c r="F1138" i="108" s="1"/>
  <c r="G1138" i="108" s="1"/>
  <c r="F174" i="106"/>
  <c r="G174" i="106" s="1"/>
  <c r="D174" i="108"/>
  <c r="F247" i="108"/>
  <c r="G247" i="108" s="1"/>
  <c r="D246" i="108"/>
  <c r="F595" i="106"/>
  <c r="G595" i="106" s="1"/>
  <c r="D595" i="108"/>
  <c r="F595" i="108" s="1"/>
  <c r="G595" i="108" s="1"/>
  <c r="F958" i="106"/>
  <c r="G958" i="106" s="1"/>
  <c r="D958" i="108"/>
  <c r="E340" i="106"/>
  <c r="E338" i="108"/>
  <c r="E340" i="108" s="1"/>
  <c r="F454" i="106"/>
  <c r="G454" i="106" s="1"/>
  <c r="D454" i="108"/>
  <c r="F454" i="108" s="1"/>
  <c r="G454" i="108" s="1"/>
  <c r="F381" i="106"/>
  <c r="G381" i="106" s="1"/>
  <c r="D381" i="108"/>
  <c r="F381" i="108" s="1"/>
  <c r="G381" i="108" s="1"/>
  <c r="F1201" i="106"/>
  <c r="G1201" i="106" s="1"/>
  <c r="D1201" i="108"/>
  <c r="F1201" i="108" s="1"/>
  <c r="G1201" i="108" s="1"/>
  <c r="F678" i="106"/>
  <c r="G678" i="106" s="1"/>
  <c r="D678" i="108"/>
  <c r="F678" i="108" s="1"/>
  <c r="G678" i="108" s="1"/>
  <c r="E632" i="106"/>
  <c r="E630" i="108"/>
  <c r="E632" i="108" s="1"/>
  <c r="F527" i="106"/>
  <c r="G527" i="106" s="1"/>
  <c r="D527" i="108"/>
  <c r="F527" i="108" s="1"/>
  <c r="G527" i="108" s="1"/>
  <c r="F1125" i="106"/>
  <c r="G1125" i="106" s="1"/>
  <c r="D1125" i="108"/>
  <c r="F1125" i="108" s="1"/>
  <c r="G1125" i="108" s="1"/>
  <c r="F621" i="106"/>
  <c r="G621" i="106" s="1"/>
  <c r="D621" i="108"/>
  <c r="F621" i="108" s="1"/>
  <c r="G621" i="108" s="1"/>
  <c r="F767" i="106"/>
  <c r="G767" i="106" s="1"/>
  <c r="D767" i="108"/>
  <c r="F767" i="108" s="1"/>
  <c r="G767" i="108" s="1"/>
  <c r="F835" i="106"/>
  <c r="G835" i="106" s="1"/>
  <c r="D835" i="108"/>
  <c r="F835" i="108" s="1"/>
  <c r="G835" i="108" s="1"/>
  <c r="F844" i="106"/>
  <c r="G844" i="106" s="1"/>
  <c r="D844" i="108"/>
  <c r="F844" i="108" s="1"/>
  <c r="G844" i="108" s="1"/>
  <c r="F155" i="106"/>
  <c r="G155" i="106" s="1"/>
  <c r="D155" i="108"/>
  <c r="F166" i="106"/>
  <c r="G166" i="106" s="1"/>
  <c r="D166" i="108"/>
  <c r="F166" i="108" s="1"/>
  <c r="G166" i="108" s="1"/>
  <c r="E997" i="106"/>
  <c r="F997" i="106" s="1"/>
  <c r="G997" i="106" s="1"/>
  <c r="E995" i="108"/>
  <c r="F251" i="106"/>
  <c r="G251" i="106" s="1"/>
  <c r="D251" i="108"/>
  <c r="F251" i="108" s="1"/>
  <c r="G251" i="108" s="1"/>
  <c r="E1187" i="106"/>
  <c r="E1195" i="106" s="1"/>
  <c r="E1203" i="106" s="1"/>
  <c r="E1209" i="106" s="1"/>
  <c r="E1214" i="106" s="1"/>
  <c r="E1177" i="108"/>
  <c r="E1187" i="108" s="1"/>
  <c r="E1195" i="108" s="1"/>
  <c r="E1203" i="108" s="1"/>
  <c r="E1209" i="108" s="1"/>
  <c r="E1214" i="108" s="1"/>
  <c r="F188" i="106"/>
  <c r="G188" i="106" s="1"/>
  <c r="D188" i="108"/>
  <c r="F188" i="108" s="1"/>
  <c r="G188" i="108" s="1"/>
  <c r="F1180" i="106"/>
  <c r="G1180" i="106" s="1"/>
  <c r="D1180" i="108"/>
  <c r="F1180" i="108" s="1"/>
  <c r="G1180" i="108" s="1"/>
  <c r="F521" i="106"/>
  <c r="G521" i="106" s="1"/>
  <c r="D521" i="108"/>
  <c r="F448" i="106"/>
  <c r="G448" i="106" s="1"/>
  <c r="D448" i="108"/>
  <c r="F375" i="106"/>
  <c r="G375" i="106" s="1"/>
  <c r="D375" i="108"/>
  <c r="F842" i="106"/>
  <c r="G842" i="106" s="1"/>
  <c r="D842" i="108"/>
  <c r="F842" i="108" s="1"/>
  <c r="G842" i="108" s="1"/>
  <c r="F915" i="106"/>
  <c r="G915" i="106" s="1"/>
  <c r="D915" i="108"/>
  <c r="F915" i="108" s="1"/>
  <c r="G915" i="108" s="1"/>
  <c r="F960" i="106"/>
  <c r="G960" i="106" s="1"/>
  <c r="D960" i="108"/>
  <c r="F960" i="108" s="1"/>
  <c r="G960" i="108" s="1"/>
  <c r="E821" i="106"/>
  <c r="E829" i="106" s="1"/>
  <c r="E837" i="106" s="1"/>
  <c r="E843" i="106" s="1"/>
  <c r="E848" i="106" s="1"/>
  <c r="E811" i="108"/>
  <c r="E821" i="108" s="1"/>
  <c r="E829" i="108" s="1"/>
  <c r="E837" i="108" s="1"/>
  <c r="E843" i="108" s="1"/>
  <c r="E848" i="108" s="1"/>
  <c r="F886" i="106"/>
  <c r="G886" i="106" s="1"/>
  <c r="D886" i="108"/>
  <c r="F228" i="106"/>
  <c r="G228" i="106" s="1"/>
  <c r="D228" i="108"/>
  <c r="F82" i="108"/>
  <c r="G82" i="108" s="1"/>
  <c r="F1126" i="106"/>
  <c r="G1126" i="106" s="1"/>
  <c r="D1126" i="108"/>
  <c r="F1126" i="108" s="1"/>
  <c r="G1126" i="108" s="1"/>
  <c r="F1134" i="106"/>
  <c r="G1134" i="106" s="1"/>
  <c r="D1134" i="108"/>
  <c r="F1134" i="108" s="1"/>
  <c r="G1134" i="108" s="1"/>
  <c r="F192" i="106"/>
  <c r="G192" i="106" s="1"/>
  <c r="D192" i="108"/>
  <c r="F1213" i="106"/>
  <c r="G1213" i="106" s="1"/>
  <c r="D1213" i="108"/>
  <c r="F1213" i="108" s="1"/>
  <c r="G1213" i="108" s="1"/>
  <c r="F1204" i="106"/>
  <c r="G1204" i="106" s="1"/>
  <c r="D1204" i="108"/>
  <c r="F1204" i="108" s="1"/>
  <c r="G1204" i="108" s="1"/>
  <c r="E163" i="106"/>
  <c r="E171" i="106" s="1"/>
  <c r="E179" i="106" s="1"/>
  <c r="E185" i="106" s="1"/>
  <c r="E190" i="106" s="1"/>
  <c r="E153" i="108"/>
  <c r="E163" i="108" s="1"/>
  <c r="E171" i="108" s="1"/>
  <c r="E179" i="108" s="1"/>
  <c r="E185" i="108" s="1"/>
  <c r="E190" i="108" s="1"/>
  <c r="F627" i="106"/>
  <c r="G627" i="106" s="1"/>
  <c r="D627" i="108"/>
  <c r="F627" i="108" s="1"/>
  <c r="G627" i="108" s="1"/>
  <c r="F106" i="106"/>
  <c r="G106" i="106" s="1"/>
  <c r="D106" i="108"/>
  <c r="F262" i="106"/>
  <c r="G262" i="106" s="1"/>
  <c r="D262" i="108"/>
  <c r="F262" i="108" s="1"/>
  <c r="G262" i="108" s="1"/>
  <c r="F308" i="106"/>
  <c r="G308" i="106" s="1"/>
  <c r="D308" i="108"/>
  <c r="F308" i="108" s="1"/>
  <c r="G308" i="108" s="1"/>
  <c r="F335" i="106"/>
  <c r="G335" i="106" s="1"/>
  <c r="D335" i="108"/>
  <c r="F335" i="108" s="1"/>
  <c r="G335" i="108" s="1"/>
  <c r="F813" i="106"/>
  <c r="G813" i="106" s="1"/>
  <c r="D813" i="108"/>
  <c r="F101" i="108"/>
  <c r="G101" i="108" s="1"/>
  <c r="F114" i="108"/>
  <c r="G114" i="108" s="1"/>
  <c r="F833" i="106"/>
  <c r="G833" i="106" s="1"/>
  <c r="D833" i="108"/>
  <c r="F833" i="108" s="1"/>
  <c r="G833" i="108" s="1"/>
  <c r="F846" i="106"/>
  <c r="G846" i="106" s="1"/>
  <c r="D846" i="108"/>
  <c r="F846" i="108" s="1"/>
  <c r="G846" i="108" s="1"/>
  <c r="F1053" i="106"/>
  <c r="G1053" i="106" s="1"/>
  <c r="D1053" i="108"/>
  <c r="F1053" i="108" s="1"/>
  <c r="G1053" i="108" s="1"/>
  <c r="F1200" i="106"/>
  <c r="G1200" i="106" s="1"/>
  <c r="D1200" i="108"/>
  <c r="F1200" i="108" s="1"/>
  <c r="G1200" i="108" s="1"/>
  <c r="F1210" i="106"/>
  <c r="G1210" i="106" s="1"/>
  <c r="D1210" i="108"/>
  <c r="F1210" i="108" s="1"/>
  <c r="G1210" i="108" s="1"/>
  <c r="F692" i="106"/>
  <c r="G692" i="106" s="1"/>
  <c r="D692" i="108"/>
  <c r="F692" i="108" s="1"/>
  <c r="G692" i="108" s="1"/>
  <c r="F254" i="106"/>
  <c r="G254" i="106" s="1"/>
  <c r="D254" i="108"/>
  <c r="F254" i="108" s="1"/>
  <c r="G254" i="108" s="1"/>
  <c r="F324" i="106"/>
  <c r="G324" i="106" s="1"/>
  <c r="D324" i="108"/>
  <c r="F324" i="108" s="1"/>
  <c r="G324" i="108" s="1"/>
  <c r="F479" i="106"/>
  <c r="G479" i="106" s="1"/>
  <c r="D479" i="108"/>
  <c r="F479" i="108" s="1"/>
  <c r="G479" i="108" s="1"/>
  <c r="F765" i="106"/>
  <c r="G765" i="106" s="1"/>
  <c r="D765" i="108"/>
  <c r="F765" i="108" s="1"/>
  <c r="G765" i="108" s="1"/>
  <c r="E1113" i="106"/>
  <c r="E1121" i="106" s="1"/>
  <c r="E1129" i="106" s="1"/>
  <c r="E1135" i="106" s="1"/>
  <c r="E1140" i="106" s="1"/>
  <c r="E1103" i="108"/>
  <c r="E1113" i="108" s="1"/>
  <c r="E1121" i="108" s="1"/>
  <c r="E1129" i="108" s="1"/>
  <c r="E1135" i="108" s="1"/>
  <c r="E1140" i="108" s="1"/>
  <c r="F1032" i="106"/>
  <c r="G1032" i="106" s="1"/>
  <c r="D1032" i="108"/>
  <c r="F666" i="106"/>
  <c r="G666" i="106" s="1"/>
  <c r="D666" i="108"/>
  <c r="F323" i="106"/>
  <c r="G323" i="106" s="1"/>
  <c r="D323" i="108"/>
  <c r="F323" i="108" s="1"/>
  <c r="G323" i="108" s="1"/>
  <c r="F333" i="106"/>
  <c r="G333" i="106" s="1"/>
  <c r="D333" i="108"/>
  <c r="F333" i="108" s="1"/>
  <c r="G333" i="108" s="1"/>
  <c r="F543" i="106"/>
  <c r="G543" i="106" s="1"/>
  <c r="D543" i="108"/>
  <c r="F543" i="108" s="1"/>
  <c r="G543" i="108" s="1"/>
  <c r="F771" i="106"/>
  <c r="G771" i="106" s="1"/>
  <c r="D771" i="108"/>
  <c r="F771" i="108" s="1"/>
  <c r="G771" i="108" s="1"/>
  <c r="F1059" i="106"/>
  <c r="G1059" i="106" s="1"/>
  <c r="D1059" i="108"/>
  <c r="F1059" i="108" s="1"/>
  <c r="G1059" i="108" s="1"/>
  <c r="F685" i="108"/>
  <c r="G685" i="108" s="1"/>
  <c r="F628" i="106"/>
  <c r="G628" i="106" s="1"/>
  <c r="D628" i="108"/>
  <c r="F628" i="108" s="1"/>
  <c r="G628" i="108" s="1"/>
  <c r="F993" i="106"/>
  <c r="G993" i="106" s="1"/>
  <c r="D993" i="108"/>
  <c r="F993" i="108" s="1"/>
  <c r="G993" i="108" s="1"/>
  <c r="F118" i="106"/>
  <c r="G118" i="106" s="1"/>
  <c r="D118" i="108"/>
  <c r="F834" i="106"/>
  <c r="G834" i="106" s="1"/>
  <c r="D834" i="108"/>
  <c r="F834" i="108" s="1"/>
  <c r="G834" i="108" s="1"/>
  <c r="F154" i="106"/>
  <c r="G154" i="106" s="1"/>
  <c r="D154" i="108"/>
  <c r="F1111" i="106"/>
  <c r="G1111" i="106" s="1"/>
  <c r="D1111" i="108"/>
  <c r="F1111" i="108" s="1"/>
  <c r="G1111" i="108" s="1"/>
  <c r="F1043" i="106"/>
  <c r="G1043" i="106" s="1"/>
  <c r="D1043" i="108"/>
  <c r="F1043" i="108" s="1"/>
  <c r="G1043" i="108" s="1"/>
  <c r="F605" i="106"/>
  <c r="G605" i="106" s="1"/>
  <c r="D605" i="108"/>
  <c r="F605" i="108" s="1"/>
  <c r="G605" i="108" s="1"/>
  <c r="F240" i="106"/>
  <c r="G240" i="106" s="1"/>
  <c r="D240" i="108"/>
  <c r="F240" i="108" s="1"/>
  <c r="G240" i="108" s="1"/>
  <c r="E602" i="106"/>
  <c r="E610" i="106" s="1"/>
  <c r="E618" i="106" s="1"/>
  <c r="E624" i="106" s="1"/>
  <c r="E629" i="106" s="1"/>
  <c r="E633" i="106" s="1"/>
  <c r="E592" i="108"/>
  <c r="E602" i="108" s="1"/>
  <c r="E610" i="108" s="1"/>
  <c r="E618" i="108" s="1"/>
  <c r="E624" i="108" s="1"/>
  <c r="E629" i="108" s="1"/>
  <c r="E633" i="108" s="1"/>
  <c r="E851" i="106"/>
  <c r="F851" i="106" s="1"/>
  <c r="G851" i="106" s="1"/>
  <c r="E849" i="108"/>
  <c r="E894" i="106"/>
  <c r="E902" i="106" s="1"/>
  <c r="E910" i="106" s="1"/>
  <c r="E916" i="106" s="1"/>
  <c r="E921" i="106" s="1"/>
  <c r="E884" i="108"/>
  <c r="E894" i="108" s="1"/>
  <c r="E902" i="108" s="1"/>
  <c r="E910" i="108" s="1"/>
  <c r="E916" i="108" s="1"/>
  <c r="E921" i="108" s="1"/>
  <c r="F761" i="106"/>
  <c r="G761" i="106" s="1"/>
  <c r="D761" i="108"/>
  <c r="F761" i="108" s="1"/>
  <c r="G761" i="108" s="1"/>
  <c r="F847" i="106"/>
  <c r="G847" i="106" s="1"/>
  <c r="D847" i="108"/>
  <c r="F847" i="108" s="1"/>
  <c r="G847" i="108" s="1"/>
  <c r="F908" i="106"/>
  <c r="G908" i="106" s="1"/>
  <c r="D908" i="108"/>
  <c r="F908" i="108" s="1"/>
  <c r="G908" i="108" s="1"/>
  <c r="F1052" i="106"/>
  <c r="G1052" i="106" s="1"/>
  <c r="D1052" i="108"/>
  <c r="F1052" i="108" s="1"/>
  <c r="G1052" i="108" s="1"/>
  <c r="F1064" i="106"/>
  <c r="G1064" i="106" s="1"/>
  <c r="D1064" i="108"/>
  <c r="F1064" i="108" s="1"/>
  <c r="G1064" i="108" s="1"/>
  <c r="F112" i="108"/>
  <c r="G112" i="108" s="1"/>
  <c r="F777" i="106"/>
  <c r="G777" i="106" s="1"/>
  <c r="D777" i="108"/>
  <c r="F777" i="108" s="1"/>
  <c r="G777" i="108" s="1"/>
  <c r="F1054" i="106"/>
  <c r="G1054" i="106" s="1"/>
  <c r="D1054" i="108"/>
  <c r="F1054" i="108" s="1"/>
  <c r="G1054" i="108" s="1"/>
  <c r="F1066" i="106"/>
  <c r="G1066" i="106" s="1"/>
  <c r="D1066" i="108"/>
  <c r="F1066" i="108" s="1"/>
  <c r="G1066" i="108" s="1"/>
  <c r="F981" i="106"/>
  <c r="G981" i="106" s="1"/>
  <c r="D981" i="108"/>
  <c r="F981" i="108" s="1"/>
  <c r="G981" i="108" s="1"/>
  <c r="F477" i="106"/>
  <c r="G477" i="106" s="1"/>
  <c r="D477" i="108"/>
  <c r="F477" i="108" s="1"/>
  <c r="G477" i="108" s="1"/>
  <c r="F1063" i="106"/>
  <c r="G1063" i="106" s="1"/>
  <c r="D1063" i="108"/>
  <c r="F1063" i="108" s="1"/>
  <c r="G1063" i="108" s="1"/>
  <c r="F189" i="106"/>
  <c r="G189" i="106" s="1"/>
  <c r="D189" i="108"/>
  <c r="F189" i="108" s="1"/>
  <c r="G189" i="108" s="1"/>
  <c r="F184" i="106"/>
  <c r="G184" i="106" s="1"/>
  <c r="D184" i="108"/>
  <c r="F184" i="108" s="1"/>
  <c r="G184" i="108" s="1"/>
  <c r="F113" i="108"/>
  <c r="G113" i="108" s="1"/>
  <c r="F321" i="106"/>
  <c r="G321" i="106" s="1"/>
  <c r="D321" i="108"/>
  <c r="E778" i="106"/>
  <c r="E776" i="108"/>
  <c r="E778" i="108" s="1"/>
  <c r="F850" i="106"/>
  <c r="G850" i="106" s="1"/>
  <c r="D850" i="108"/>
  <c r="E924" i="106"/>
  <c r="E922" i="108"/>
  <c r="F1206" i="106"/>
  <c r="G1206" i="106" s="1"/>
  <c r="D1206" i="108"/>
  <c r="F1206" i="108" s="1"/>
  <c r="G1206" i="108" s="1"/>
  <c r="F819" i="106"/>
  <c r="G819" i="106" s="1"/>
  <c r="D819" i="108"/>
  <c r="F819" i="108" s="1"/>
  <c r="G819" i="108" s="1"/>
  <c r="F751" i="106"/>
  <c r="G751" i="106" s="1"/>
  <c r="D751" i="108"/>
  <c r="F751" i="108" s="1"/>
  <c r="G751" i="108" s="1"/>
  <c r="F1050" i="108"/>
  <c r="G1050" i="108" s="1"/>
  <c r="E1270" i="108"/>
  <c r="E1269" i="108" s="1"/>
  <c r="E1275" i="108" s="1"/>
  <c r="F29" i="108"/>
  <c r="G29" i="108" s="1"/>
  <c r="F99" i="108"/>
  <c r="G99" i="108" s="1"/>
  <c r="D705" i="108"/>
  <c r="F980" i="106"/>
  <c r="G980" i="106" s="1"/>
  <c r="D980" i="108"/>
  <c r="F980" i="108" s="1"/>
  <c r="G980" i="108" s="1"/>
  <c r="F990" i="106"/>
  <c r="G990" i="106" s="1"/>
  <c r="D990" i="108"/>
  <c r="F990" i="108" s="1"/>
  <c r="G990" i="108" s="1"/>
  <c r="F108" i="106"/>
  <c r="G108" i="106" s="1"/>
  <c r="D108" i="108"/>
  <c r="F542" i="106"/>
  <c r="G542" i="106" s="1"/>
  <c r="D542" i="108"/>
  <c r="F542" i="108" s="1"/>
  <c r="G542" i="108" s="1"/>
  <c r="F832" i="106"/>
  <c r="G832" i="106" s="1"/>
  <c r="D832" i="108"/>
  <c r="F1178" i="106"/>
  <c r="G1178" i="106" s="1"/>
  <c r="D1178" i="108"/>
  <c r="F156" i="106"/>
  <c r="G156" i="106" s="1"/>
  <c r="D156" i="108"/>
  <c r="F156" i="108" s="1"/>
  <c r="G156" i="108" s="1"/>
  <c r="E529" i="106"/>
  <c r="E537" i="106" s="1"/>
  <c r="E545" i="106" s="1"/>
  <c r="E551" i="106" s="1"/>
  <c r="E556" i="106" s="1"/>
  <c r="E519" i="108"/>
  <c r="E529" i="108" s="1"/>
  <c r="E537" i="108" s="1"/>
  <c r="E545" i="108" s="1"/>
  <c r="E551" i="108" s="1"/>
  <c r="E556" i="108" s="1"/>
  <c r="E1040" i="106"/>
  <c r="E1048" i="106" s="1"/>
  <c r="E1056" i="106" s="1"/>
  <c r="E1062" i="106" s="1"/>
  <c r="E1067" i="106" s="1"/>
  <c r="E1030" i="108"/>
  <c r="E1040" i="108" s="1"/>
  <c r="E1048" i="108" s="1"/>
  <c r="E1056" i="108" s="1"/>
  <c r="E1062" i="108" s="1"/>
  <c r="E1067" i="108" s="1"/>
  <c r="F897" i="106"/>
  <c r="G897" i="106" s="1"/>
  <c r="D897" i="108"/>
  <c r="F897" i="108" s="1"/>
  <c r="G897" i="108" s="1"/>
  <c r="E310" i="106"/>
  <c r="E318" i="106" s="1"/>
  <c r="E326" i="106" s="1"/>
  <c r="E332" i="106" s="1"/>
  <c r="E337" i="106" s="1"/>
  <c r="E300" i="108"/>
  <c r="E310" i="108" s="1"/>
  <c r="E318" i="108" s="1"/>
  <c r="E326" i="108" s="1"/>
  <c r="E332" i="108" s="1"/>
  <c r="E337" i="108" s="1"/>
  <c r="F475" i="106"/>
  <c r="G475" i="106" s="1"/>
  <c r="D475" i="108"/>
  <c r="F475" i="108" s="1"/>
  <c r="G475" i="108" s="1"/>
  <c r="F687" i="106"/>
  <c r="G687" i="106" s="1"/>
  <c r="D687" i="108"/>
  <c r="F687" i="108" s="1"/>
  <c r="G687" i="108" s="1"/>
  <c r="F548" i="106"/>
  <c r="G548" i="106" s="1"/>
  <c r="D548" i="108"/>
  <c r="F548" i="108" s="1"/>
  <c r="G548" i="108" s="1"/>
  <c r="F386" i="106"/>
  <c r="G386" i="106" s="1"/>
  <c r="D386" i="108"/>
  <c r="F386" i="108" s="1"/>
  <c r="G386" i="108" s="1"/>
  <c r="F313" i="106"/>
  <c r="G313" i="106" s="1"/>
  <c r="D313" i="108"/>
  <c r="F313" i="108" s="1"/>
  <c r="G313" i="108" s="1"/>
  <c r="F1179" i="106"/>
  <c r="G1179" i="106" s="1"/>
  <c r="D1179" i="108"/>
  <c r="F100" i="108"/>
  <c r="G100" i="108" s="1"/>
  <c r="F739" i="106"/>
  <c r="G739" i="106" s="1"/>
  <c r="D739" i="108"/>
  <c r="F918" i="106"/>
  <c r="G918" i="106" s="1"/>
  <c r="D918" i="108"/>
  <c r="F918" i="108" s="1"/>
  <c r="G918" i="108" s="1"/>
  <c r="F1051" i="106"/>
  <c r="G1051" i="106" s="1"/>
  <c r="D1051" i="108"/>
  <c r="F1212" i="106"/>
  <c r="G1212" i="106" s="1"/>
  <c r="D1212" i="108"/>
  <c r="F1212" i="108" s="1"/>
  <c r="G1212" i="108" s="1"/>
  <c r="F696" i="106"/>
  <c r="G696" i="106" s="1"/>
  <c r="D696" i="108"/>
  <c r="F696" i="108" s="1"/>
  <c r="G696" i="108" s="1"/>
  <c r="F258" i="106"/>
  <c r="G258" i="106" s="1"/>
  <c r="D258" i="108"/>
  <c r="F258" i="108" s="1"/>
  <c r="G258" i="108" s="1"/>
  <c r="F322" i="106"/>
  <c r="G322" i="106" s="1"/>
  <c r="D322" i="108"/>
  <c r="F322" i="108" s="1"/>
  <c r="G322" i="108" s="1"/>
  <c r="F327" i="106"/>
  <c r="G327" i="106" s="1"/>
  <c r="D327" i="108"/>
  <c r="F327" i="108" s="1"/>
  <c r="G327" i="108" s="1"/>
  <c r="F667" i="106"/>
  <c r="G667" i="106" s="1"/>
  <c r="D667" i="108"/>
  <c r="F600" i="106"/>
  <c r="G600" i="106" s="1"/>
  <c r="D600" i="108"/>
  <c r="F600" i="108" s="1"/>
  <c r="G600" i="108" s="1"/>
  <c r="F555" i="106"/>
  <c r="G555" i="106" s="1"/>
  <c r="D555" i="108"/>
  <c r="F555" i="108" s="1"/>
  <c r="G555" i="108" s="1"/>
  <c r="F235" i="106"/>
  <c r="G235" i="106" s="1"/>
  <c r="D235" i="108"/>
  <c r="F235" i="108" s="1"/>
  <c r="G235" i="108" s="1"/>
  <c r="F740" i="106"/>
  <c r="G740" i="106" s="1"/>
  <c r="D740" i="108"/>
  <c r="F887" i="106"/>
  <c r="G887" i="106" s="1"/>
  <c r="D887" i="108"/>
  <c r="F887" i="108" s="1"/>
  <c r="G887" i="108" s="1"/>
  <c r="F1136" i="106"/>
  <c r="G1136" i="106" s="1"/>
  <c r="D1136" i="108"/>
  <c r="F1136" i="108" s="1"/>
  <c r="G1136" i="108" s="1"/>
  <c r="E1143" i="106"/>
  <c r="E1141" i="108"/>
  <c r="E1143" i="108" s="1"/>
  <c r="F892" i="106"/>
  <c r="G892" i="106" s="1"/>
  <c r="D892" i="108"/>
  <c r="F892" i="108" s="1"/>
  <c r="G892" i="108" s="1"/>
  <c r="F824" i="106"/>
  <c r="G824" i="106" s="1"/>
  <c r="D824" i="108"/>
  <c r="F824" i="108" s="1"/>
  <c r="G824" i="108" s="1"/>
  <c r="F558" i="106"/>
  <c r="G558" i="106" s="1"/>
  <c r="D558" i="108"/>
  <c r="F668" i="106"/>
  <c r="G668" i="106" s="1"/>
  <c r="D668" i="108"/>
  <c r="F668" i="108" s="1"/>
  <c r="G668" i="108" s="1"/>
  <c r="F301" i="106"/>
  <c r="G301" i="106" s="1"/>
  <c r="D301" i="108"/>
  <c r="F520" i="106"/>
  <c r="G520" i="106" s="1"/>
  <c r="D520" i="108"/>
  <c r="F913" i="106"/>
  <c r="G913" i="106" s="1"/>
  <c r="D913" i="108"/>
  <c r="F913" i="108" s="1"/>
  <c r="G913" i="108" s="1"/>
  <c r="F1038" i="106"/>
  <c r="G1038" i="106" s="1"/>
  <c r="D1038" i="108"/>
  <c r="F1038" i="108" s="1"/>
  <c r="G1038" i="108" s="1"/>
  <c r="F334" i="106"/>
  <c r="G334" i="106" s="1"/>
  <c r="D334" i="108"/>
  <c r="F334" i="108" s="1"/>
  <c r="G334" i="108" s="1"/>
  <c r="E456" i="106"/>
  <c r="E464" i="106" s="1"/>
  <c r="E472" i="106" s="1"/>
  <c r="E478" i="106" s="1"/>
  <c r="E483" i="106" s="1"/>
  <c r="E446" i="108"/>
  <c r="E456" i="108" s="1"/>
  <c r="E464" i="108" s="1"/>
  <c r="E472" i="108" s="1"/>
  <c r="E478" i="108" s="1"/>
  <c r="E483" i="108" s="1"/>
  <c r="F911" i="106"/>
  <c r="G911" i="106" s="1"/>
  <c r="D911" i="108"/>
  <c r="F911" i="108" s="1"/>
  <c r="G911" i="108" s="1"/>
  <c r="F532" i="106"/>
  <c r="G532" i="106" s="1"/>
  <c r="D532" i="108"/>
  <c r="F532" i="108" s="1"/>
  <c r="G532" i="108" s="1"/>
  <c r="F395" i="106"/>
  <c r="G395" i="106" s="1"/>
  <c r="D395" i="108"/>
  <c r="F336" i="106"/>
  <c r="G336" i="106" s="1"/>
  <c r="D336" i="108"/>
  <c r="F336" i="108" s="1"/>
  <c r="G336" i="108" s="1"/>
  <c r="F266" i="106"/>
  <c r="G266" i="106" s="1"/>
  <c r="D266" i="108"/>
  <c r="F266" i="108" s="1"/>
  <c r="G266" i="108" s="1"/>
  <c r="E267" i="106"/>
  <c r="E265" i="108"/>
  <c r="E267" i="108" s="1"/>
  <c r="E268" i="108" s="1"/>
  <c r="F1142" i="106"/>
  <c r="G1142" i="106" s="1"/>
  <c r="D1142" i="108"/>
  <c r="F1142" i="108" s="1"/>
  <c r="G1142" i="108" s="1"/>
  <c r="F1116" i="106"/>
  <c r="G1116" i="106" s="1"/>
  <c r="D1116" i="108"/>
  <c r="F1116" i="108" s="1"/>
  <c r="G1116" i="108" s="1"/>
  <c r="E193" i="106"/>
  <c r="F193" i="106" s="1"/>
  <c r="G193" i="106" s="1"/>
  <c r="E191" i="108"/>
  <c r="F906" i="106"/>
  <c r="G906" i="106" s="1"/>
  <c r="D906" i="108"/>
  <c r="F906" i="108" s="1"/>
  <c r="G906" i="108" s="1"/>
  <c r="F1216" i="106"/>
  <c r="G1216" i="106" s="1"/>
  <c r="D1216" i="108"/>
  <c r="F473" i="106"/>
  <c r="G473" i="106" s="1"/>
  <c r="D473" i="108"/>
  <c r="F473" i="108" s="1"/>
  <c r="G473" i="108" s="1"/>
  <c r="F917" i="106"/>
  <c r="G917" i="106" s="1"/>
  <c r="D917" i="108"/>
  <c r="F917" i="108" s="1"/>
  <c r="G917" i="108" s="1"/>
  <c r="F1124" i="106"/>
  <c r="G1124" i="106" s="1"/>
  <c r="D1124" i="108"/>
  <c r="F1208" i="106"/>
  <c r="G1208" i="106" s="1"/>
  <c r="D1208" i="108"/>
  <c r="F1208" i="108" s="1"/>
  <c r="G1208" i="108" s="1"/>
  <c r="F182" i="106"/>
  <c r="G182" i="106" s="1"/>
  <c r="D182" i="108"/>
  <c r="F182" i="108" s="1"/>
  <c r="G182" i="108" s="1"/>
  <c r="F615" i="106"/>
  <c r="G615" i="106" s="1"/>
  <c r="D615" i="108"/>
  <c r="F615" i="108" s="1"/>
  <c r="G615" i="108" s="1"/>
  <c r="F619" i="106"/>
  <c r="G619" i="106" s="1"/>
  <c r="D619" i="108"/>
  <c r="F619" i="108" s="1"/>
  <c r="G619" i="108" s="1"/>
  <c r="F689" i="106"/>
  <c r="G689" i="106" s="1"/>
  <c r="D689" i="108"/>
  <c r="F689" i="108" s="1"/>
  <c r="G689" i="108" s="1"/>
  <c r="F260" i="106"/>
  <c r="G260" i="106" s="1"/>
  <c r="D260" i="108"/>
  <c r="F260" i="108" s="1"/>
  <c r="G260" i="108" s="1"/>
  <c r="F746" i="106"/>
  <c r="G746" i="106" s="1"/>
  <c r="D746" i="108"/>
  <c r="F746" i="108" s="1"/>
  <c r="G746" i="108" s="1"/>
  <c r="F447" i="106"/>
  <c r="G447" i="106" s="1"/>
  <c r="D447" i="108"/>
  <c r="F470" i="106"/>
  <c r="G470" i="106" s="1"/>
  <c r="D470" i="108"/>
  <c r="F470" i="108" s="1"/>
  <c r="G470" i="108" s="1"/>
  <c r="F482" i="106"/>
  <c r="G482" i="106" s="1"/>
  <c r="D482" i="108"/>
  <c r="F482" i="108" s="1"/>
  <c r="G482" i="108" s="1"/>
  <c r="F1104" i="106"/>
  <c r="G1104" i="106" s="1"/>
  <c r="D1104" i="108"/>
  <c r="F485" i="106"/>
  <c r="G485" i="106" s="1"/>
  <c r="D485" i="108"/>
  <c r="E559" i="106"/>
  <c r="E557" i="108"/>
  <c r="F774" i="106"/>
  <c r="G774" i="106" s="1"/>
  <c r="D774" i="108"/>
  <c r="F774" i="108" s="1"/>
  <c r="G774" i="108" s="1"/>
  <c r="F468" i="106"/>
  <c r="G468" i="106" s="1"/>
  <c r="D468" i="108"/>
  <c r="F468" i="108" s="1"/>
  <c r="G468" i="108" s="1"/>
  <c r="F467" i="106"/>
  <c r="G467" i="106" s="1"/>
  <c r="D467" i="108"/>
  <c r="F480" i="106"/>
  <c r="G480" i="106" s="1"/>
  <c r="D480" i="108"/>
  <c r="F480" i="108" s="1"/>
  <c r="G480" i="108" s="1"/>
  <c r="F1185" i="106"/>
  <c r="G1185" i="106" s="1"/>
  <c r="D1185" i="108"/>
  <c r="F1185" i="108" s="1"/>
  <c r="G1185" i="108" s="1"/>
  <c r="F1031" i="106"/>
  <c r="G1031" i="106" s="1"/>
  <c r="D1031" i="108"/>
  <c r="E119" i="106"/>
  <c r="F119" i="106" s="1"/>
  <c r="G119" i="106" s="1"/>
  <c r="E117" i="108"/>
  <c r="F762" i="106"/>
  <c r="G762" i="106" s="1"/>
  <c r="D762" i="108"/>
  <c r="F762" i="108" s="1"/>
  <c r="G762" i="108" s="1"/>
  <c r="E89" i="106"/>
  <c r="E97" i="106" s="1"/>
  <c r="E105" i="106" s="1"/>
  <c r="E111" i="106" s="1"/>
  <c r="E116" i="106" s="1"/>
  <c r="E79" i="108"/>
  <c r="E748" i="106"/>
  <c r="E756" i="106" s="1"/>
  <c r="E764" i="106" s="1"/>
  <c r="E770" i="106" s="1"/>
  <c r="E775" i="106" s="1"/>
  <c r="E779" i="106" s="1"/>
  <c r="E738" i="108"/>
  <c r="E748" i="108" s="1"/>
  <c r="E756" i="108" s="1"/>
  <c r="E764" i="108" s="1"/>
  <c r="E770" i="108" s="1"/>
  <c r="E775" i="108" s="1"/>
  <c r="F845" i="106"/>
  <c r="G845" i="106" s="1"/>
  <c r="D845" i="108"/>
  <c r="F845" i="108" s="1"/>
  <c r="G845" i="108" s="1"/>
  <c r="E705" i="106"/>
  <c r="E703" i="108"/>
  <c r="E705" i="108" s="1"/>
  <c r="E486" i="106"/>
  <c r="E484" i="108"/>
  <c r="D1288" i="106"/>
  <c r="D265" i="108"/>
  <c r="F814" i="106"/>
  <c r="G814" i="106" s="1"/>
  <c r="D814" i="108"/>
  <c r="F814" i="108" s="1"/>
  <c r="G814" i="108" s="1"/>
  <c r="F1033" i="106"/>
  <c r="G1033" i="106" s="1"/>
  <c r="D1033" i="108"/>
  <c r="F1033" i="108" s="1"/>
  <c r="G1033" i="108" s="1"/>
  <c r="F614" i="106"/>
  <c r="G614" i="106" s="1"/>
  <c r="D614" i="108"/>
  <c r="F614" i="108" s="1"/>
  <c r="G614" i="108" s="1"/>
  <c r="F250" i="106"/>
  <c r="G250" i="106" s="1"/>
  <c r="D250" i="108"/>
  <c r="F250" i="108" s="1"/>
  <c r="G250" i="108" s="1"/>
  <c r="F541" i="106"/>
  <c r="G541" i="106" s="1"/>
  <c r="D541" i="108"/>
  <c r="F541" i="108" s="1"/>
  <c r="G541" i="108" s="1"/>
  <c r="F773" i="106"/>
  <c r="G773" i="106" s="1"/>
  <c r="D773" i="108"/>
  <c r="F773" i="108" s="1"/>
  <c r="G773" i="108" s="1"/>
  <c r="F759" i="106"/>
  <c r="G759" i="106" s="1"/>
  <c r="D759" i="108"/>
  <c r="F907" i="106"/>
  <c r="G907" i="106" s="1"/>
  <c r="D907" i="108"/>
  <c r="F907" i="108" s="1"/>
  <c r="G907" i="108" s="1"/>
  <c r="F923" i="106"/>
  <c r="G923" i="106" s="1"/>
  <c r="D923" i="108"/>
  <c r="F1057" i="106"/>
  <c r="G1057" i="106" s="1"/>
  <c r="D1057" i="108"/>
  <c r="F1057" i="108" s="1"/>
  <c r="G1057" i="108" s="1"/>
  <c r="F760" i="106"/>
  <c r="G760" i="106" s="1"/>
  <c r="D760" i="108"/>
  <c r="F760" i="108" s="1"/>
  <c r="G760" i="108" s="1"/>
  <c r="F688" i="106"/>
  <c r="G688" i="106" s="1"/>
  <c r="D688" i="108"/>
  <c r="F688" i="108" s="1"/>
  <c r="G688" i="108" s="1"/>
  <c r="F261" i="106"/>
  <c r="G261" i="106" s="1"/>
  <c r="D261" i="108"/>
  <c r="F261" i="108" s="1"/>
  <c r="G261" i="108" s="1"/>
  <c r="F959" i="106"/>
  <c r="G959" i="106" s="1"/>
  <c r="D959" i="108"/>
  <c r="F87" i="108"/>
  <c r="G87" i="108" s="1"/>
  <c r="F110" i="106"/>
  <c r="G110" i="106" s="1"/>
  <c r="D110" i="108"/>
  <c r="F840" i="106"/>
  <c r="G840" i="106" s="1"/>
  <c r="D840" i="108"/>
  <c r="F840" i="108" s="1"/>
  <c r="G840" i="108" s="1"/>
  <c r="F920" i="106"/>
  <c r="G920" i="106" s="1"/>
  <c r="D920" i="108"/>
  <c r="F920" i="108" s="1"/>
  <c r="G920" i="108" s="1"/>
  <c r="F1061" i="106"/>
  <c r="G1061" i="106" s="1"/>
  <c r="D1061" i="108"/>
  <c r="F1061" i="108" s="1"/>
  <c r="G1061" i="108" s="1"/>
  <c r="F1198" i="106"/>
  <c r="G1198" i="106" s="1"/>
  <c r="D1198" i="108"/>
  <c r="F700" i="106"/>
  <c r="G700" i="106" s="1"/>
  <c r="D700" i="108"/>
  <c r="F700" i="108" s="1"/>
  <c r="G700" i="108" s="1"/>
  <c r="F331" i="106"/>
  <c r="G331" i="106" s="1"/>
  <c r="D331" i="108"/>
  <c r="F331" i="108" s="1"/>
  <c r="G331" i="108" s="1"/>
  <c r="F554" i="106"/>
  <c r="G554" i="106" s="1"/>
  <c r="D554" i="108"/>
  <c r="F554" i="108" s="1"/>
  <c r="G554" i="108" s="1"/>
  <c r="F772" i="106"/>
  <c r="G772" i="106" s="1"/>
  <c r="D772" i="108"/>
  <c r="F772" i="108" s="1"/>
  <c r="G772" i="108" s="1"/>
  <c r="F838" i="106"/>
  <c r="G838" i="106" s="1"/>
  <c r="D838" i="108"/>
  <c r="F838" i="108" s="1"/>
  <c r="G838" i="108" s="1"/>
  <c r="F905" i="106"/>
  <c r="G905" i="106" s="1"/>
  <c r="D905" i="108"/>
  <c r="F1106" i="106"/>
  <c r="G1106" i="106" s="1"/>
  <c r="D1106" i="108"/>
  <c r="F1106" i="108" s="1"/>
  <c r="G1106" i="108" s="1"/>
  <c r="F1137" i="106"/>
  <c r="G1137" i="106" s="1"/>
  <c r="D1137" i="108"/>
  <c r="F1137" i="108" s="1"/>
  <c r="G1137" i="108" s="1"/>
  <c r="F187" i="106"/>
  <c r="G187" i="106" s="1"/>
  <c r="D187" i="108"/>
  <c r="F187" i="108" s="1"/>
  <c r="G187" i="108" s="1"/>
  <c r="F625" i="106"/>
  <c r="G625" i="106" s="1"/>
  <c r="D625" i="108"/>
  <c r="F625" i="108" s="1"/>
  <c r="G625" i="108" s="1"/>
  <c r="F1190" i="106"/>
  <c r="G1190" i="106" s="1"/>
  <c r="D1190" i="108"/>
  <c r="F1190" i="108" s="1"/>
  <c r="G1190" i="108" s="1"/>
  <c r="F970" i="106"/>
  <c r="G970" i="106" s="1"/>
  <c r="D970" i="108"/>
  <c r="F970" i="108" s="1"/>
  <c r="G970" i="108" s="1"/>
  <c r="F626" i="106"/>
  <c r="G626" i="106" s="1"/>
  <c r="D626" i="108"/>
  <c r="F626" i="108" s="1"/>
  <c r="G626" i="108" s="1"/>
  <c r="F449" i="106"/>
  <c r="G449" i="106" s="1"/>
  <c r="D449" i="108"/>
  <c r="F449" i="108" s="1"/>
  <c r="G449" i="108" s="1"/>
  <c r="D1143" i="108"/>
  <c r="F540" i="106"/>
  <c r="G540" i="106" s="1"/>
  <c r="D540" i="108"/>
  <c r="F1127" i="106"/>
  <c r="G1127" i="106" s="1"/>
  <c r="D1127" i="108"/>
  <c r="F1127" i="108" s="1"/>
  <c r="G1127" i="108" s="1"/>
  <c r="F1132" i="106"/>
  <c r="G1132" i="106" s="1"/>
  <c r="D1132" i="108"/>
  <c r="F1132" i="108" s="1"/>
  <c r="G1132" i="108" s="1"/>
  <c r="F1211" i="106"/>
  <c r="G1211" i="106" s="1"/>
  <c r="D1211" i="108"/>
  <c r="F1211" i="108" s="1"/>
  <c r="G1211" i="108" s="1"/>
  <c r="F186" i="106"/>
  <c r="G186" i="106" s="1"/>
  <c r="D186" i="108"/>
  <c r="F186" i="108" s="1"/>
  <c r="G186" i="108" s="1"/>
  <c r="F623" i="106"/>
  <c r="G623" i="106" s="1"/>
  <c r="D623" i="108"/>
  <c r="F623" i="108" s="1"/>
  <c r="G623" i="108" s="1"/>
  <c r="F694" i="106"/>
  <c r="G694" i="106" s="1"/>
  <c r="D694" i="108"/>
  <c r="F694" i="108" s="1"/>
  <c r="G694" i="108" s="1"/>
  <c r="F996" i="106"/>
  <c r="G996" i="106" s="1"/>
  <c r="D996" i="108"/>
  <c r="F303" i="106"/>
  <c r="G303" i="106" s="1"/>
  <c r="D303" i="108"/>
  <c r="F303" i="108" s="1"/>
  <c r="G303" i="108" s="1"/>
  <c r="F812" i="106"/>
  <c r="G812" i="106" s="1"/>
  <c r="D812" i="108"/>
  <c r="F885" i="106"/>
  <c r="G885" i="106" s="1"/>
  <c r="D885" i="108"/>
  <c r="F469" i="106"/>
  <c r="G469" i="106" s="1"/>
  <c r="D469" i="108"/>
  <c r="F469" i="108" s="1"/>
  <c r="G469" i="108" s="1"/>
  <c r="F481" i="106"/>
  <c r="G481" i="106" s="1"/>
  <c r="D481" i="108"/>
  <c r="F481" i="108" s="1"/>
  <c r="G481" i="108" s="1"/>
  <c r="F546" i="106"/>
  <c r="G546" i="106" s="1"/>
  <c r="D546" i="108"/>
  <c r="F546" i="108" s="1"/>
  <c r="G546" i="108" s="1"/>
  <c r="F769" i="106"/>
  <c r="G769" i="106" s="1"/>
  <c r="D769" i="108"/>
  <c r="F769" i="108" s="1"/>
  <c r="G769" i="108" s="1"/>
  <c r="F459" i="106"/>
  <c r="G459" i="106" s="1"/>
  <c r="D459" i="108"/>
  <c r="F459" i="108" s="1"/>
  <c r="G459" i="108" s="1"/>
  <c r="F339" i="106"/>
  <c r="G339" i="106" s="1"/>
  <c r="D339" i="108"/>
  <c r="F339" i="108" s="1"/>
  <c r="G339" i="108" s="1"/>
  <c r="F631" i="106"/>
  <c r="G631" i="106" s="1"/>
  <c r="D631" i="108"/>
  <c r="F631" i="108" s="1"/>
  <c r="G631" i="108" s="1"/>
  <c r="F1199" i="106"/>
  <c r="G1199" i="106" s="1"/>
  <c r="D1199" i="108"/>
  <c r="F1199" i="108" s="1"/>
  <c r="G1199" i="108" s="1"/>
  <c r="F1139" i="106"/>
  <c r="G1139" i="106" s="1"/>
  <c r="D1139" i="108"/>
  <c r="F1139" i="108" s="1"/>
  <c r="G1139" i="108" s="1"/>
  <c r="F161" i="106"/>
  <c r="G161" i="106" s="1"/>
  <c r="D161" i="108"/>
  <c r="F161" i="108" s="1"/>
  <c r="G161" i="108" s="1"/>
  <c r="F103" i="108"/>
  <c r="G103" i="108" s="1"/>
  <c r="F741" i="106"/>
  <c r="G741" i="106" s="1"/>
  <c r="D741" i="108"/>
  <c r="F741" i="108" s="1"/>
  <c r="G741" i="108" s="1"/>
  <c r="E967" i="106"/>
  <c r="E975" i="106" s="1"/>
  <c r="E983" i="106" s="1"/>
  <c r="E989" i="106" s="1"/>
  <c r="E994" i="106" s="1"/>
  <c r="E957" i="108"/>
  <c r="E967" i="108" s="1"/>
  <c r="E975" i="108" s="1"/>
  <c r="E983" i="108" s="1"/>
  <c r="E989" i="108" s="1"/>
  <c r="E994" i="108" s="1"/>
  <c r="F81" i="106"/>
  <c r="G81" i="106" s="1"/>
  <c r="D81" i="108"/>
  <c r="F613" i="106"/>
  <c r="G613" i="106" s="1"/>
  <c r="D613" i="108"/>
  <c r="E1217" i="106"/>
  <c r="E1215" i="108"/>
  <c r="F992" i="106"/>
  <c r="G992" i="106" s="1"/>
  <c r="D992" i="108"/>
  <c r="F992" i="108" s="1"/>
  <c r="G992" i="108" s="1"/>
  <c r="F256" i="106"/>
  <c r="G256" i="106" s="1"/>
  <c r="D256" i="108"/>
  <c r="F256" i="108" s="1"/>
  <c r="G256" i="108" s="1"/>
  <c r="F329" i="106"/>
  <c r="G329" i="106" s="1"/>
  <c r="D329" i="108"/>
  <c r="F329" i="108" s="1"/>
  <c r="G329" i="108" s="1"/>
  <c r="F550" i="106"/>
  <c r="G550" i="106" s="1"/>
  <c r="D550" i="108"/>
  <c r="F550" i="108" s="1"/>
  <c r="G550" i="108" s="1"/>
  <c r="F616" i="106"/>
  <c r="G616" i="106" s="1"/>
  <c r="D616" i="108"/>
  <c r="F616" i="108" s="1"/>
  <c r="G616" i="108" s="1"/>
  <c r="F978" i="106"/>
  <c r="G978" i="106" s="1"/>
  <c r="D978" i="108"/>
  <c r="F593" i="106"/>
  <c r="G593" i="106" s="1"/>
  <c r="D593" i="108"/>
  <c r="F522" i="106"/>
  <c r="G522" i="106" s="1"/>
  <c r="D522" i="108"/>
  <c r="F522" i="108" s="1"/>
  <c r="G522" i="108" s="1"/>
  <c r="F1069" i="106"/>
  <c r="G1069" i="106" s="1"/>
  <c r="D1069" i="108"/>
  <c r="E1070" i="106"/>
  <c r="F1070" i="106" s="1"/>
  <c r="G1070" i="106" s="1"/>
  <c r="E1068" i="108"/>
  <c r="F673" i="106"/>
  <c r="G673" i="106" s="1"/>
  <c r="D673" i="108"/>
  <c r="F673" i="108" s="1"/>
  <c r="G673" i="108" s="1"/>
  <c r="F1065" i="106"/>
  <c r="G1065" i="106" s="1"/>
  <c r="D1065" i="108"/>
  <c r="F1065" i="108" s="1"/>
  <c r="G1065" i="108" s="1"/>
  <c r="F1130" i="106"/>
  <c r="G1130" i="106" s="1"/>
  <c r="D1130" i="108"/>
  <c r="F1130" i="108" s="1"/>
  <c r="G1130" i="108" s="1"/>
  <c r="F175" i="106"/>
  <c r="G175" i="106" s="1"/>
  <c r="D175" i="108"/>
  <c r="F175" i="108" s="1"/>
  <c r="G175" i="108" s="1"/>
  <c r="F180" i="106"/>
  <c r="G180" i="106" s="1"/>
  <c r="D180" i="108"/>
  <c r="F180" i="108" s="1"/>
  <c r="G180" i="108" s="1"/>
  <c r="F115" i="106"/>
  <c r="G115" i="106" s="1"/>
  <c r="D115" i="108"/>
  <c r="F594" i="106"/>
  <c r="G594" i="106" s="1"/>
  <c r="D594" i="108"/>
  <c r="F229" i="106"/>
  <c r="G229" i="106" s="1"/>
  <c r="D229" i="108"/>
  <c r="F102" i="108"/>
  <c r="G102" i="108" s="1"/>
  <c r="F43" i="108"/>
  <c r="G43" i="108" s="1"/>
  <c r="D44" i="108"/>
  <c r="F44" i="108" s="1"/>
  <c r="G44" i="108" s="1"/>
  <c r="F6" i="108"/>
  <c r="G6" i="108" s="1"/>
  <c r="F5" i="108"/>
  <c r="G5" i="108" s="1"/>
  <c r="D14" i="108"/>
  <c r="D1270" i="108"/>
  <c r="D89" i="108"/>
  <c r="F23" i="108"/>
  <c r="G23" i="108" s="1"/>
  <c r="D98" i="108"/>
  <c r="F1056" i="97"/>
  <c r="G1056" i="97" s="1"/>
  <c r="D1062" i="97"/>
  <c r="F529" i="104"/>
  <c r="G529" i="104" s="1"/>
  <c r="F30" i="104"/>
  <c r="G30" i="104" s="1"/>
  <c r="F100" i="106"/>
  <c r="G100" i="106" s="1"/>
  <c r="D1271" i="106"/>
  <c r="F1271" i="106" s="1"/>
  <c r="G1271" i="106" s="1"/>
  <c r="F1140" i="93"/>
  <c r="G1140" i="93" s="1"/>
  <c r="D1144" i="93"/>
  <c r="F1144" i="93" s="1"/>
  <c r="G1144" i="93" s="1"/>
  <c r="F1282" i="93"/>
  <c r="G1282" i="93" s="1"/>
  <c r="D1287" i="93"/>
  <c r="D246" i="106"/>
  <c r="F247" i="106"/>
  <c r="G247" i="106" s="1"/>
  <c r="F472" i="97"/>
  <c r="G472" i="97" s="1"/>
  <c r="D478" i="97"/>
  <c r="F253" i="97"/>
  <c r="G253" i="97" s="1"/>
  <c r="D259" i="97"/>
  <c r="D921" i="95"/>
  <c r="F916" i="95"/>
  <c r="G916" i="95" s="1"/>
  <c r="F326" i="97"/>
  <c r="G326" i="97" s="1"/>
  <c r="D332" i="97"/>
  <c r="F391" i="104"/>
  <c r="G391" i="104" s="1"/>
  <c r="D264" i="99"/>
  <c r="F259" i="99"/>
  <c r="G259" i="99" s="1"/>
  <c r="F982" i="104"/>
  <c r="G982" i="104" s="1"/>
  <c r="F976" i="104"/>
  <c r="G976" i="104" s="1"/>
  <c r="F617" i="104"/>
  <c r="G617" i="104" s="1"/>
  <c r="F611" i="104"/>
  <c r="G611" i="104" s="1"/>
  <c r="F105" i="97"/>
  <c r="G105" i="97" s="1"/>
  <c r="D111" i="97"/>
  <c r="F82" i="106"/>
  <c r="G82" i="106" s="1"/>
  <c r="D1253" i="106"/>
  <c r="F1253" i="106" s="1"/>
  <c r="G1253" i="106" s="1"/>
  <c r="D1282" i="95"/>
  <c r="F1276" i="95"/>
  <c r="G1276" i="95" s="1"/>
  <c r="D916" i="99"/>
  <c r="F910" i="99"/>
  <c r="G910" i="99" s="1"/>
  <c r="F114" i="106"/>
  <c r="G114" i="106" s="1"/>
  <c r="D1285" i="106"/>
  <c r="F1285" i="106" s="1"/>
  <c r="G1285" i="106" s="1"/>
  <c r="D1143" i="106"/>
  <c r="F1141" i="106"/>
  <c r="G1141" i="106" s="1"/>
  <c r="D775" i="95"/>
  <c r="F770" i="95"/>
  <c r="G770" i="95" s="1"/>
  <c r="D629" i="95"/>
  <c r="F624" i="95"/>
  <c r="G624" i="95" s="1"/>
  <c r="D556" i="95"/>
  <c r="F551" i="95"/>
  <c r="G551" i="95" s="1"/>
  <c r="F545" i="97"/>
  <c r="G545" i="97" s="1"/>
  <c r="D551" i="97"/>
  <c r="D684" i="106"/>
  <c r="F685" i="106"/>
  <c r="G685" i="106" s="1"/>
  <c r="D1140" i="97"/>
  <c r="F1135" i="97"/>
  <c r="G1135" i="97" s="1"/>
  <c r="F983" i="97"/>
  <c r="G983" i="97" s="1"/>
  <c r="D989" i="97"/>
  <c r="F116" i="93"/>
  <c r="G116" i="93" s="1"/>
  <c r="D120" i="93"/>
  <c r="F120" i="93" s="1"/>
  <c r="G120" i="93" s="1"/>
  <c r="F318" i="104"/>
  <c r="G318" i="104" s="1"/>
  <c r="D632" i="106"/>
  <c r="F630" i="106"/>
  <c r="G630" i="106" s="1"/>
  <c r="F994" i="93"/>
  <c r="G994" i="93" s="1"/>
  <c r="D998" i="93"/>
  <c r="F998" i="93" s="1"/>
  <c r="G998" i="93" s="1"/>
  <c r="F36" i="99"/>
  <c r="G36" i="99" s="1"/>
  <c r="D41" i="99"/>
  <c r="D1214" i="99"/>
  <c r="F97" i="104"/>
  <c r="G97" i="104" s="1"/>
  <c r="F464" i="104"/>
  <c r="G464" i="104" s="1"/>
  <c r="F975" i="104"/>
  <c r="G975" i="104" s="1"/>
  <c r="F22" i="106"/>
  <c r="G22" i="106" s="1"/>
  <c r="D30" i="106"/>
  <c r="D1279" i="106"/>
  <c r="F1279" i="106" s="1"/>
  <c r="G1279" i="106" s="1"/>
  <c r="D1286" i="106"/>
  <c r="F1286" i="106" s="1"/>
  <c r="G1286" i="106" s="1"/>
  <c r="D1289" i="106"/>
  <c r="F1289" i="106" s="1"/>
  <c r="G1289" i="106" s="1"/>
  <c r="D98" i="106"/>
  <c r="F191" i="106"/>
  <c r="G191" i="106" s="1"/>
  <c r="D456" i="106"/>
  <c r="F738" i="106"/>
  <c r="G738" i="106" s="1"/>
  <c r="D1122" i="106"/>
  <c r="F267" i="104"/>
  <c r="G267" i="104" s="1"/>
  <c r="D310" i="106"/>
  <c r="D1252" i="106"/>
  <c r="F1252" i="106" s="1"/>
  <c r="G1252" i="106" s="1"/>
  <c r="D1269" i="104"/>
  <c r="F997" i="104"/>
  <c r="G997" i="104" s="1"/>
  <c r="F484" i="106"/>
  <c r="G484" i="106" s="1"/>
  <c r="D465" i="106"/>
  <c r="D1277" i="106"/>
  <c r="F1277" i="106" s="1"/>
  <c r="G1277" i="106" s="1"/>
  <c r="D1196" i="106"/>
  <c r="D1113" i="106"/>
  <c r="D1281" i="106"/>
  <c r="F1281" i="106" s="1"/>
  <c r="G1281" i="106" s="1"/>
  <c r="F519" i="106"/>
  <c r="G519" i="106" s="1"/>
  <c r="F117" i="106"/>
  <c r="G117" i="106" s="1"/>
  <c r="D924" i="106"/>
  <c r="E1288" i="106"/>
  <c r="E1290" i="106" s="1"/>
  <c r="D1187" i="106"/>
  <c r="D903" i="106"/>
  <c r="D392" i="106"/>
  <c r="D602" i="106"/>
  <c r="F748" i="104"/>
  <c r="G748" i="104" s="1"/>
  <c r="D1040" i="106"/>
  <c r="D163" i="106"/>
  <c r="D383" i="106"/>
  <c r="D559" i="106"/>
  <c r="F1288" i="104"/>
  <c r="G1288" i="104" s="1"/>
  <c r="F1250" i="104"/>
  <c r="G1250" i="104" s="1"/>
  <c r="D1270" i="106"/>
  <c r="F471" i="104"/>
  <c r="G471" i="104" s="1"/>
  <c r="F465" i="104"/>
  <c r="G465" i="104" s="1"/>
  <c r="F764" i="97"/>
  <c r="G764" i="97" s="1"/>
  <c r="D770" i="97"/>
  <c r="F1202" i="104"/>
  <c r="G1202" i="104" s="1"/>
  <c r="F1196" i="104"/>
  <c r="G1196" i="104" s="1"/>
  <c r="F1113" i="104"/>
  <c r="G1113" i="104" s="1"/>
  <c r="F1187" i="104"/>
  <c r="G1187" i="104" s="1"/>
  <c r="F237" i="104"/>
  <c r="G237" i="104" s="1"/>
  <c r="F602" i="104"/>
  <c r="G602" i="104" s="1"/>
  <c r="F1040" i="104"/>
  <c r="G1040" i="104" s="1"/>
  <c r="D624" i="99"/>
  <c r="F618" i="99"/>
  <c r="G618" i="99" s="1"/>
  <c r="D770" i="99"/>
  <c r="F764" i="99"/>
  <c r="G764" i="99" s="1"/>
  <c r="F702" i="95"/>
  <c r="G702" i="95" s="1"/>
  <c r="D706" i="95"/>
  <c r="F706" i="95" s="1"/>
  <c r="G706" i="95" s="1"/>
  <c r="F848" i="95"/>
  <c r="G848" i="95" s="1"/>
  <c r="D852" i="95"/>
  <c r="F852" i="95" s="1"/>
  <c r="G852" i="95" s="1"/>
  <c r="F410" i="95"/>
  <c r="G410" i="95" s="1"/>
  <c r="D414" i="95"/>
  <c r="F414" i="95" s="1"/>
  <c r="G414" i="95" s="1"/>
  <c r="D705" i="106"/>
  <c r="F703" i="106"/>
  <c r="G703" i="106" s="1"/>
  <c r="D982" i="106"/>
  <c r="F982" i="106" s="1"/>
  <c r="G982" i="106" s="1"/>
  <c r="F976" i="106"/>
  <c r="G976" i="106" s="1"/>
  <c r="D340" i="106"/>
  <c r="F338" i="106"/>
  <c r="G338" i="106" s="1"/>
  <c r="F837" i="97"/>
  <c r="G837" i="97" s="1"/>
  <c r="D843" i="97"/>
  <c r="F691" i="97"/>
  <c r="G691" i="97" s="1"/>
  <c r="D697" i="97"/>
  <c r="F252" i="104"/>
  <c r="G252" i="104" s="1"/>
  <c r="F246" i="104"/>
  <c r="G246" i="104" s="1"/>
  <c r="D1275" i="101"/>
  <c r="F1275" i="101" s="1"/>
  <c r="G1275" i="101" s="1"/>
  <c r="F1269" i="101"/>
  <c r="G1269" i="101" s="1"/>
  <c r="F483" i="93"/>
  <c r="G483" i="93" s="1"/>
  <c r="D487" i="93"/>
  <c r="F487" i="93" s="1"/>
  <c r="G487" i="93" s="1"/>
  <c r="F410" i="93"/>
  <c r="G410" i="93" s="1"/>
  <c r="D414" i="93"/>
  <c r="F414" i="93" s="1"/>
  <c r="G414" i="93" s="1"/>
  <c r="F36" i="97"/>
  <c r="G36" i="97" s="1"/>
  <c r="D41" i="97"/>
  <c r="D551" i="99"/>
  <c r="F545" i="99"/>
  <c r="G545" i="99" s="1"/>
  <c r="F629" i="93"/>
  <c r="G629" i="93" s="1"/>
  <c r="D633" i="93"/>
  <c r="F633" i="93" s="1"/>
  <c r="G633" i="93" s="1"/>
  <c r="F702" i="93"/>
  <c r="G702" i="93" s="1"/>
  <c r="D706" i="93"/>
  <c r="F706" i="93" s="1"/>
  <c r="G706" i="93" s="1"/>
  <c r="F1214" i="93"/>
  <c r="G1214" i="93" s="1"/>
  <c r="D1218" i="93"/>
  <c r="F1218" i="93" s="1"/>
  <c r="G1218" i="93" s="1"/>
  <c r="F556" i="93"/>
  <c r="G556" i="93" s="1"/>
  <c r="D560" i="93"/>
  <c r="F560" i="93" s="1"/>
  <c r="G560" i="93" s="1"/>
  <c r="F775" i="93"/>
  <c r="G775" i="93" s="1"/>
  <c r="D779" i="93"/>
  <c r="F779" i="93" s="1"/>
  <c r="G779" i="93" s="1"/>
  <c r="F80" i="106"/>
  <c r="G80" i="106" s="1"/>
  <c r="D1251" i="106"/>
  <c r="F1251" i="106" s="1"/>
  <c r="G1251" i="106" s="1"/>
  <c r="D1268" i="101"/>
  <c r="F1260" i="101"/>
  <c r="G1260" i="101" s="1"/>
  <c r="D989" i="99"/>
  <c r="F983" i="99"/>
  <c r="G983" i="99" s="1"/>
  <c r="D478" i="99"/>
  <c r="F472" i="99"/>
  <c r="G472" i="99" s="1"/>
  <c r="F171" i="104"/>
  <c r="G171" i="104" s="1"/>
  <c r="F1067" i="93"/>
  <c r="G1067" i="93" s="1"/>
  <c r="D1071" i="93"/>
  <c r="F1071" i="93" s="1"/>
  <c r="G1071" i="93" s="1"/>
  <c r="D267" i="106"/>
  <c r="F265" i="106"/>
  <c r="G265" i="106" s="1"/>
  <c r="D483" i="95"/>
  <c r="F478" i="95"/>
  <c r="G478" i="95" s="1"/>
  <c r="D264" i="95"/>
  <c r="F259" i="95"/>
  <c r="G259" i="95" s="1"/>
  <c r="D629" i="97"/>
  <c r="D921" i="97"/>
  <c r="F916" i="97"/>
  <c r="G916" i="97" s="1"/>
  <c r="D1214" i="97"/>
  <c r="F1209" i="97"/>
  <c r="G1209" i="97" s="1"/>
  <c r="D190" i="97"/>
  <c r="F185" i="97"/>
  <c r="G185" i="97" s="1"/>
  <c r="F821" i="104"/>
  <c r="G821" i="104" s="1"/>
  <c r="F544" i="104"/>
  <c r="G544" i="104" s="1"/>
  <c r="F538" i="104"/>
  <c r="G538" i="104" s="1"/>
  <c r="F675" i="104"/>
  <c r="G675" i="104" s="1"/>
  <c r="F178" i="104"/>
  <c r="G178" i="104" s="1"/>
  <c r="F172" i="104"/>
  <c r="G172" i="104" s="1"/>
  <c r="D1135" i="99"/>
  <c r="F1129" i="99"/>
  <c r="G1129" i="99" s="1"/>
  <c r="D185" i="99"/>
  <c r="F179" i="99"/>
  <c r="G179" i="99" s="1"/>
  <c r="D405" i="99"/>
  <c r="F399" i="99"/>
  <c r="G399" i="99" s="1"/>
  <c r="D332" i="99"/>
  <c r="F326" i="99"/>
  <c r="G326" i="99" s="1"/>
  <c r="F87" i="106"/>
  <c r="G87" i="106" s="1"/>
  <c r="D1258" i="106"/>
  <c r="F1258" i="106" s="1"/>
  <c r="G1258" i="106" s="1"/>
  <c r="F1276" i="94"/>
  <c r="G1276" i="94" s="1"/>
  <c r="D1282" i="94"/>
  <c r="F101" i="106"/>
  <c r="G101" i="106" s="1"/>
  <c r="D1272" i="106"/>
  <c r="F1272" i="106" s="1"/>
  <c r="G1272" i="106" s="1"/>
  <c r="D1214" i="95"/>
  <c r="F1209" i="95"/>
  <c r="G1209" i="95" s="1"/>
  <c r="D190" i="95"/>
  <c r="F185" i="95"/>
  <c r="G185" i="95" s="1"/>
  <c r="F30" i="101"/>
  <c r="G30" i="101" s="1"/>
  <c r="D36" i="101"/>
  <c r="F399" i="97"/>
  <c r="G399" i="97" s="1"/>
  <c r="D405" i="97"/>
  <c r="D778" i="106"/>
  <c r="F776" i="106"/>
  <c r="G776" i="106" s="1"/>
  <c r="D116" i="99"/>
  <c r="F111" i="99"/>
  <c r="G111" i="99" s="1"/>
  <c r="F1268" i="97"/>
  <c r="G1268" i="97" s="1"/>
  <c r="D1276" i="97"/>
  <c r="D1062" i="99"/>
  <c r="F1056" i="99"/>
  <c r="G1056" i="99" s="1"/>
  <c r="F902" i="104"/>
  <c r="G902" i="104" s="1"/>
  <c r="F994" i="95"/>
  <c r="G994" i="95" s="1"/>
  <c r="D998" i="95"/>
  <c r="F998" i="95" s="1"/>
  <c r="G998" i="95" s="1"/>
  <c r="F103" i="106"/>
  <c r="G103" i="106" s="1"/>
  <c r="D1274" i="106"/>
  <c r="F1274" i="106" s="1"/>
  <c r="G1274" i="106" s="1"/>
  <c r="F690" i="104"/>
  <c r="G690" i="104" s="1"/>
  <c r="F684" i="104"/>
  <c r="G684" i="104" s="1"/>
  <c r="D1276" i="99"/>
  <c r="F1268" i="99"/>
  <c r="G1268" i="99" s="1"/>
  <c r="F264" i="93"/>
  <c r="G264" i="93" s="1"/>
  <c r="D268" i="93"/>
  <c r="F268" i="93" s="1"/>
  <c r="G268" i="93" s="1"/>
  <c r="D843" i="99"/>
  <c r="F837" i="99"/>
  <c r="G837" i="99" s="1"/>
  <c r="F116" i="95"/>
  <c r="G116" i="95" s="1"/>
  <c r="D120" i="95"/>
  <c r="F120" i="95" s="1"/>
  <c r="G120" i="95" s="1"/>
  <c r="F112" i="106"/>
  <c r="G112" i="106" s="1"/>
  <c r="D1283" i="106"/>
  <c r="F1283" i="106" s="1"/>
  <c r="G1283" i="106" s="1"/>
  <c r="F176" i="106"/>
  <c r="G176" i="106" s="1"/>
  <c r="D1273" i="106"/>
  <c r="F1273" i="106" s="1"/>
  <c r="G1273" i="106" s="1"/>
  <c r="F756" i="104"/>
  <c r="G756" i="104" s="1"/>
  <c r="F113" i="106"/>
  <c r="G113" i="106" s="1"/>
  <c r="D1284" i="106"/>
  <c r="F1284" i="106" s="1"/>
  <c r="G1284" i="106" s="1"/>
  <c r="D1067" i="95"/>
  <c r="F1062" i="95"/>
  <c r="G1062" i="95" s="1"/>
  <c r="D1140" i="95"/>
  <c r="F1135" i="95"/>
  <c r="G1135" i="95" s="1"/>
  <c r="D675" i="106"/>
  <c r="D894" i="106"/>
  <c r="D830" i="106"/>
  <c r="D172" i="106"/>
  <c r="D1217" i="106"/>
  <c r="D967" i="106"/>
  <c r="F446" i="106"/>
  <c r="G446" i="106" s="1"/>
  <c r="E1250" i="106"/>
  <c r="E1260" i="106" s="1"/>
  <c r="E1268" i="106" s="1"/>
  <c r="D748" i="106"/>
  <c r="F300" i="106"/>
  <c r="G300" i="106" s="1"/>
  <c r="D757" i="106"/>
  <c r="D486" i="106"/>
  <c r="F1143" i="104"/>
  <c r="G1143" i="104" s="1"/>
  <c r="D529" i="106"/>
  <c r="F1177" i="106"/>
  <c r="G1177" i="106" s="1"/>
  <c r="D237" i="106"/>
  <c r="F592" i="106"/>
  <c r="G592" i="106" s="1"/>
  <c r="D1049" i="106"/>
  <c r="F1030" i="106"/>
  <c r="G1030" i="106" s="1"/>
  <c r="F153" i="106"/>
  <c r="G153" i="106" s="1"/>
  <c r="F310" i="104"/>
  <c r="G310" i="104" s="1"/>
  <c r="F632" i="104"/>
  <c r="G632" i="104" s="1"/>
  <c r="D319" i="106"/>
  <c r="F557" i="106"/>
  <c r="G557" i="106" s="1"/>
  <c r="D1290" i="104"/>
  <c r="F1290" i="104" s="1"/>
  <c r="G1290" i="104" s="1"/>
  <c r="D1260" i="104"/>
  <c r="F89" i="104"/>
  <c r="G89" i="104" s="1"/>
  <c r="F456" i="104"/>
  <c r="G456" i="104" s="1"/>
  <c r="F967" i="104"/>
  <c r="G967" i="104" s="1"/>
  <c r="F14" i="106"/>
  <c r="G14" i="106" s="1"/>
  <c r="F1287" i="88"/>
  <c r="G1287" i="88" s="1"/>
  <c r="D1291" i="88"/>
  <c r="F1291" i="88" s="1"/>
  <c r="G1291" i="88" s="1"/>
  <c r="D1291" i="56"/>
  <c r="F1291" i="56" s="1"/>
  <c r="G1291" i="56" s="1"/>
  <c r="F1287" i="56"/>
  <c r="G1287" i="56" s="1"/>
  <c r="E706" i="106" l="1"/>
  <c r="E706" i="108"/>
  <c r="E268" i="106"/>
  <c r="F837" i="101"/>
  <c r="G837" i="101" s="1"/>
  <c r="F770" i="101"/>
  <c r="G770" i="101" s="1"/>
  <c r="E120" i="106"/>
  <c r="E1276" i="106"/>
  <c r="E1282" i="106" s="1"/>
  <c r="E1287" i="106" s="1"/>
  <c r="E1291" i="106" s="1"/>
  <c r="D1067" i="101"/>
  <c r="F1062" i="101"/>
  <c r="G1062" i="101" s="1"/>
  <c r="F1209" i="101"/>
  <c r="G1209" i="101" s="1"/>
  <c r="D1214" i="101"/>
  <c r="F185" i="101"/>
  <c r="G185" i="101" s="1"/>
  <c r="D190" i="101"/>
  <c r="D483" i="101"/>
  <c r="F478" i="101"/>
  <c r="G478" i="101" s="1"/>
  <c r="F775" i="101"/>
  <c r="G775" i="101" s="1"/>
  <c r="D779" i="101"/>
  <c r="F779" i="101" s="1"/>
  <c r="G779" i="101" s="1"/>
  <c r="F1135" i="101"/>
  <c r="G1135" i="101" s="1"/>
  <c r="D1140" i="101"/>
  <c r="F629" i="101"/>
  <c r="G629" i="101" s="1"/>
  <c r="D633" i="101"/>
  <c r="F633" i="101" s="1"/>
  <c r="G633" i="101" s="1"/>
  <c r="D921" i="101"/>
  <c r="F916" i="101"/>
  <c r="G916" i="101" s="1"/>
  <c r="D337" i="101"/>
  <c r="F332" i="101"/>
  <c r="G332" i="101" s="1"/>
  <c r="F405" i="101"/>
  <c r="G405" i="101" s="1"/>
  <c r="D410" i="101"/>
  <c r="F697" i="101"/>
  <c r="G697" i="101" s="1"/>
  <c r="D702" i="101"/>
  <c r="F983" i="101"/>
  <c r="G983" i="101" s="1"/>
  <c r="D989" i="101"/>
  <c r="F259" i="101"/>
  <c r="G259" i="101" s="1"/>
  <c r="D264" i="101"/>
  <c r="F111" i="101"/>
  <c r="G111" i="101" s="1"/>
  <c r="D116" i="101"/>
  <c r="F843" i="101"/>
  <c r="G843" i="101" s="1"/>
  <c r="D848" i="101"/>
  <c r="D560" i="101"/>
  <c r="F560" i="101" s="1"/>
  <c r="G560" i="101" s="1"/>
  <c r="F556" i="101"/>
  <c r="G556" i="101" s="1"/>
  <c r="F340" i="106"/>
  <c r="G340" i="106" s="1"/>
  <c r="F924" i="106"/>
  <c r="G924" i="106" s="1"/>
  <c r="F1143" i="106"/>
  <c r="G1143" i="106" s="1"/>
  <c r="F486" i="106"/>
  <c r="G486" i="106" s="1"/>
  <c r="D617" i="106"/>
  <c r="F617" i="106" s="1"/>
  <c r="G617" i="106" s="1"/>
  <c r="F1217" i="106"/>
  <c r="G1217" i="106" s="1"/>
  <c r="F821" i="106"/>
  <c r="G821" i="106" s="1"/>
  <c r="F778" i="106"/>
  <c r="G778" i="106" s="1"/>
  <c r="D702" i="99"/>
  <c r="F702" i="99" s="1"/>
  <c r="G702" i="99" s="1"/>
  <c r="F632" i="106"/>
  <c r="G632" i="106" s="1"/>
  <c r="F630" i="108"/>
  <c r="G630" i="108" s="1"/>
  <c r="F267" i="106"/>
  <c r="G267" i="106" s="1"/>
  <c r="F538" i="106"/>
  <c r="G538" i="106" s="1"/>
  <c r="F559" i="106"/>
  <c r="G559" i="106" s="1"/>
  <c r="E341" i="106"/>
  <c r="D632" i="108"/>
  <c r="F632" i="108" s="1"/>
  <c r="G632" i="108" s="1"/>
  <c r="E998" i="106"/>
  <c r="F1143" i="108"/>
  <c r="G1143" i="108" s="1"/>
  <c r="F1141" i="108"/>
  <c r="G1141" i="108" s="1"/>
  <c r="D1289" i="108"/>
  <c r="F1289" i="108" s="1"/>
  <c r="G1289" i="108" s="1"/>
  <c r="E779" i="108"/>
  <c r="F705" i="106"/>
  <c r="G705" i="106" s="1"/>
  <c r="E341" i="108"/>
  <c r="F337" i="95"/>
  <c r="G337" i="95" s="1"/>
  <c r="F89" i="106"/>
  <c r="G89" i="106" s="1"/>
  <c r="E194" i="106"/>
  <c r="D925" i="94"/>
  <c r="F925" i="94" s="1"/>
  <c r="G925" i="94" s="1"/>
  <c r="F921" i="94"/>
  <c r="G921" i="94" s="1"/>
  <c r="D1071" i="94"/>
  <c r="F1071" i="94" s="1"/>
  <c r="G1071" i="94" s="1"/>
  <c r="F1067" i="94"/>
  <c r="G1067" i="94" s="1"/>
  <c r="D341" i="94"/>
  <c r="F341" i="94" s="1"/>
  <c r="G341" i="94" s="1"/>
  <c r="F337" i="94"/>
  <c r="G337" i="94" s="1"/>
  <c r="D1273" i="108"/>
  <c r="F1273" i="108" s="1"/>
  <c r="G1273" i="108" s="1"/>
  <c r="D1252" i="108"/>
  <c r="F1252" i="108" s="1"/>
  <c r="G1252" i="108" s="1"/>
  <c r="E1144" i="106"/>
  <c r="D1251" i="108"/>
  <c r="F1251" i="108" s="1"/>
  <c r="G1251" i="108" s="1"/>
  <c r="D97" i="108"/>
  <c r="D22" i="108"/>
  <c r="F14" i="108"/>
  <c r="G14" i="108" s="1"/>
  <c r="F229" i="108"/>
  <c r="G229" i="108" s="1"/>
  <c r="F228" i="108"/>
  <c r="G228" i="108" s="1"/>
  <c r="F594" i="108"/>
  <c r="G594" i="108" s="1"/>
  <c r="F593" i="108"/>
  <c r="G593" i="108" s="1"/>
  <c r="F115" i="108"/>
  <c r="G115" i="108" s="1"/>
  <c r="D1286" i="108"/>
  <c r="F1286" i="108" s="1"/>
  <c r="G1286" i="108" s="1"/>
  <c r="E1070" i="108"/>
  <c r="E1071" i="108" s="1"/>
  <c r="F1068" i="108"/>
  <c r="G1068" i="108" s="1"/>
  <c r="F1069" i="108"/>
  <c r="G1069" i="108" s="1"/>
  <c r="D1070" i="108"/>
  <c r="F592" i="108"/>
  <c r="G592" i="108" s="1"/>
  <c r="D602" i="108"/>
  <c r="F978" i="108"/>
  <c r="G978" i="108" s="1"/>
  <c r="D976" i="108"/>
  <c r="E1217" i="108"/>
  <c r="E1218" i="108" s="1"/>
  <c r="F1215" i="108"/>
  <c r="G1215" i="108" s="1"/>
  <c r="F613" i="108"/>
  <c r="G613" i="108" s="1"/>
  <c r="D611" i="108"/>
  <c r="F81" i="108"/>
  <c r="G81" i="108" s="1"/>
  <c r="F80" i="108"/>
  <c r="G80" i="108" s="1"/>
  <c r="F884" i="108"/>
  <c r="G884" i="108" s="1"/>
  <c r="D894" i="108"/>
  <c r="F811" i="108"/>
  <c r="G811" i="108" s="1"/>
  <c r="D821" i="108"/>
  <c r="F996" i="108"/>
  <c r="G996" i="108" s="1"/>
  <c r="D997" i="108"/>
  <c r="F540" i="108"/>
  <c r="G540" i="108" s="1"/>
  <c r="D538" i="108"/>
  <c r="F905" i="108"/>
  <c r="G905" i="108" s="1"/>
  <c r="D903" i="108"/>
  <c r="F1198" i="108"/>
  <c r="G1198" i="108" s="1"/>
  <c r="D1196" i="108"/>
  <c r="F110" i="108"/>
  <c r="G110" i="108" s="1"/>
  <c r="D1281" i="108"/>
  <c r="F1281" i="108" s="1"/>
  <c r="G1281" i="108" s="1"/>
  <c r="F959" i="108"/>
  <c r="G959" i="108" s="1"/>
  <c r="F958" i="108"/>
  <c r="G958" i="108" s="1"/>
  <c r="F923" i="108"/>
  <c r="G923" i="108" s="1"/>
  <c r="D924" i="108"/>
  <c r="F759" i="108"/>
  <c r="G759" i="108" s="1"/>
  <c r="D757" i="108"/>
  <c r="D267" i="108"/>
  <c r="F267" i="108" s="1"/>
  <c r="G267" i="108" s="1"/>
  <c r="F265" i="108"/>
  <c r="G265" i="108" s="1"/>
  <c r="D1288" i="108"/>
  <c r="E486" i="108"/>
  <c r="E487" i="108" s="1"/>
  <c r="F484" i="108"/>
  <c r="G484" i="108" s="1"/>
  <c r="E89" i="108"/>
  <c r="E97" i="108" s="1"/>
  <c r="E105" i="108" s="1"/>
  <c r="E111" i="108" s="1"/>
  <c r="E116" i="108" s="1"/>
  <c r="E1250" i="108"/>
  <c r="E119" i="108"/>
  <c r="F117" i="108"/>
  <c r="G117" i="108" s="1"/>
  <c r="E1288" i="108"/>
  <c r="E1290" i="108" s="1"/>
  <c r="F1030" i="108"/>
  <c r="G1030" i="108" s="1"/>
  <c r="D1040" i="108"/>
  <c r="F467" i="108"/>
  <c r="G467" i="108" s="1"/>
  <c r="D465" i="108"/>
  <c r="E559" i="108"/>
  <c r="E560" i="108" s="1"/>
  <c r="F557" i="108"/>
  <c r="G557" i="108" s="1"/>
  <c r="F485" i="108"/>
  <c r="G485" i="108" s="1"/>
  <c r="D486" i="108"/>
  <c r="F1103" i="108"/>
  <c r="G1103" i="108" s="1"/>
  <c r="D1113" i="108"/>
  <c r="F446" i="108"/>
  <c r="G446" i="108" s="1"/>
  <c r="D456" i="108"/>
  <c r="F1124" i="108"/>
  <c r="G1124" i="108" s="1"/>
  <c r="D1122" i="108"/>
  <c r="F1216" i="108"/>
  <c r="G1216" i="108" s="1"/>
  <c r="D1217" i="108"/>
  <c r="E193" i="108"/>
  <c r="E194" i="108" s="1"/>
  <c r="F191" i="108"/>
  <c r="G191" i="108" s="1"/>
  <c r="F395" i="108"/>
  <c r="G395" i="108" s="1"/>
  <c r="D392" i="108"/>
  <c r="F519" i="108"/>
  <c r="G519" i="108" s="1"/>
  <c r="D529" i="108"/>
  <c r="F300" i="108"/>
  <c r="G300" i="108" s="1"/>
  <c r="D310" i="108"/>
  <c r="F558" i="108"/>
  <c r="G558" i="108" s="1"/>
  <c r="D559" i="108"/>
  <c r="F740" i="108"/>
  <c r="G740" i="108" s="1"/>
  <c r="F739" i="108"/>
  <c r="G739" i="108" s="1"/>
  <c r="F667" i="108"/>
  <c r="G667" i="108" s="1"/>
  <c r="F666" i="108"/>
  <c r="G666" i="108" s="1"/>
  <c r="F1051" i="108"/>
  <c r="G1051" i="108" s="1"/>
  <c r="D1049" i="108"/>
  <c r="F738" i="108"/>
  <c r="G738" i="108" s="1"/>
  <c r="D748" i="108"/>
  <c r="F1179" i="108"/>
  <c r="G1179" i="108" s="1"/>
  <c r="F1178" i="108"/>
  <c r="G1178" i="108" s="1"/>
  <c r="F1177" i="108"/>
  <c r="G1177" i="108" s="1"/>
  <c r="D1187" i="108"/>
  <c r="F832" i="108"/>
  <c r="G832" i="108" s="1"/>
  <c r="D830" i="108"/>
  <c r="F108" i="108"/>
  <c r="G108" i="108" s="1"/>
  <c r="D1279" i="108"/>
  <c r="F1279" i="108" s="1"/>
  <c r="G1279" i="108" s="1"/>
  <c r="D1274" i="108"/>
  <c r="F1274" i="108" s="1"/>
  <c r="G1274" i="108" s="1"/>
  <c r="D1258" i="108"/>
  <c r="F1258" i="108" s="1"/>
  <c r="G1258" i="108" s="1"/>
  <c r="D1271" i="108"/>
  <c r="F1271" i="108" s="1"/>
  <c r="G1271" i="108" s="1"/>
  <c r="F703" i="108"/>
  <c r="G703" i="108" s="1"/>
  <c r="E925" i="106"/>
  <c r="D778" i="108"/>
  <c r="F778" i="108" s="1"/>
  <c r="G778" i="108" s="1"/>
  <c r="E852" i="106"/>
  <c r="E1218" i="106"/>
  <c r="D340" i="108"/>
  <c r="F340" i="108" s="1"/>
  <c r="G340" i="108" s="1"/>
  <c r="D104" i="108"/>
  <c r="F104" i="108" s="1"/>
  <c r="G104" i="108" s="1"/>
  <c r="F98" i="108"/>
  <c r="G98" i="108" s="1"/>
  <c r="F1270" i="108"/>
  <c r="G1270" i="108" s="1"/>
  <c r="E924" i="108"/>
  <c r="E925" i="108" s="1"/>
  <c r="F922" i="108"/>
  <c r="G922" i="108" s="1"/>
  <c r="F850" i="108"/>
  <c r="G850" i="108" s="1"/>
  <c r="D851" i="108"/>
  <c r="F321" i="108"/>
  <c r="G321" i="108" s="1"/>
  <c r="D319" i="108"/>
  <c r="E851" i="108"/>
  <c r="E852" i="108" s="1"/>
  <c r="F849" i="108"/>
  <c r="G849" i="108" s="1"/>
  <c r="F153" i="108"/>
  <c r="G153" i="108" s="1"/>
  <c r="D163" i="108"/>
  <c r="F118" i="108"/>
  <c r="G118" i="108" s="1"/>
  <c r="D119" i="108"/>
  <c r="F665" i="108"/>
  <c r="G665" i="108" s="1"/>
  <c r="D675" i="108"/>
  <c r="F1032" i="108"/>
  <c r="G1032" i="108" s="1"/>
  <c r="F1031" i="108"/>
  <c r="G1031" i="108" s="1"/>
  <c r="F813" i="108"/>
  <c r="G813" i="108" s="1"/>
  <c r="F812" i="108"/>
  <c r="G812" i="108" s="1"/>
  <c r="F106" i="108"/>
  <c r="G106" i="108" s="1"/>
  <c r="D1277" i="108"/>
  <c r="F1277" i="108" s="1"/>
  <c r="G1277" i="108" s="1"/>
  <c r="F192" i="108"/>
  <c r="G192" i="108" s="1"/>
  <c r="D193" i="108"/>
  <c r="F227" i="108"/>
  <c r="G227" i="108" s="1"/>
  <c r="D237" i="108"/>
  <c r="F886" i="108"/>
  <c r="G886" i="108" s="1"/>
  <c r="F885" i="108"/>
  <c r="G885" i="108" s="1"/>
  <c r="F375" i="108"/>
  <c r="G375" i="108" s="1"/>
  <c r="F374" i="108"/>
  <c r="G374" i="108" s="1"/>
  <c r="D383" i="108"/>
  <c r="F448" i="108"/>
  <c r="G448" i="108" s="1"/>
  <c r="F447" i="108"/>
  <c r="G447" i="108" s="1"/>
  <c r="F521" i="108"/>
  <c r="G521" i="108" s="1"/>
  <c r="F520" i="108"/>
  <c r="G520" i="108" s="1"/>
  <c r="E997" i="108"/>
  <c r="E998" i="108" s="1"/>
  <c r="F995" i="108"/>
  <c r="G995" i="108" s="1"/>
  <c r="F155" i="108"/>
  <c r="G155" i="108" s="1"/>
  <c r="F154" i="108"/>
  <c r="G154" i="108" s="1"/>
  <c r="F957" i="108"/>
  <c r="G957" i="108" s="1"/>
  <c r="D967" i="108"/>
  <c r="D252" i="108"/>
  <c r="F252" i="108" s="1"/>
  <c r="G252" i="108" s="1"/>
  <c r="F246" i="108"/>
  <c r="G246" i="108" s="1"/>
  <c r="F174" i="108"/>
  <c r="G174" i="108" s="1"/>
  <c r="D172" i="108"/>
  <c r="F1105" i="108"/>
  <c r="G1105" i="108" s="1"/>
  <c r="F1104" i="108"/>
  <c r="G1104" i="108" s="1"/>
  <c r="E487" i="106"/>
  <c r="E1071" i="106"/>
  <c r="E560" i="106"/>
  <c r="F705" i="108"/>
  <c r="G705" i="108" s="1"/>
  <c r="D1284" i="108"/>
  <c r="F1284" i="108" s="1"/>
  <c r="G1284" i="108" s="1"/>
  <c r="D1283" i="108"/>
  <c r="F1283" i="108" s="1"/>
  <c r="G1283" i="108" s="1"/>
  <c r="D684" i="108"/>
  <c r="E1144" i="108"/>
  <c r="F776" i="108"/>
  <c r="G776" i="108" s="1"/>
  <c r="D1285" i="108"/>
  <c r="F1285" i="108" s="1"/>
  <c r="G1285" i="108" s="1"/>
  <c r="D1272" i="108"/>
  <c r="F1272" i="108" s="1"/>
  <c r="G1272" i="108" s="1"/>
  <c r="D1253" i="108"/>
  <c r="F1253" i="108" s="1"/>
  <c r="G1253" i="108" s="1"/>
  <c r="F338" i="108"/>
  <c r="G338" i="108" s="1"/>
  <c r="D325" i="106"/>
  <c r="F325" i="106" s="1"/>
  <c r="G325" i="106" s="1"/>
  <c r="F319" i="106"/>
  <c r="G319" i="106" s="1"/>
  <c r="D537" i="106"/>
  <c r="F529" i="106"/>
  <c r="G529" i="106" s="1"/>
  <c r="D178" i="106"/>
  <c r="F178" i="106" s="1"/>
  <c r="G178" i="106" s="1"/>
  <c r="F172" i="106"/>
  <c r="G172" i="106" s="1"/>
  <c r="F894" i="106"/>
  <c r="G894" i="106" s="1"/>
  <c r="D902" i="106"/>
  <c r="D1282" i="97"/>
  <c r="F1276" i="97"/>
  <c r="G1276" i="97" s="1"/>
  <c r="D410" i="97"/>
  <c r="F405" i="97"/>
  <c r="G405" i="97" s="1"/>
  <c r="D41" i="101"/>
  <c r="F36" i="101"/>
  <c r="G36" i="101" s="1"/>
  <c r="D1287" i="94"/>
  <c r="F1282" i="94"/>
  <c r="G1282" i="94" s="1"/>
  <c r="F683" i="104"/>
  <c r="G683" i="104" s="1"/>
  <c r="F41" i="97"/>
  <c r="G41" i="97" s="1"/>
  <c r="D45" i="97"/>
  <c r="F45" i="97" s="1"/>
  <c r="G45" i="97" s="1"/>
  <c r="D702" i="97"/>
  <c r="F697" i="97"/>
  <c r="G697" i="97" s="1"/>
  <c r="D848" i="97"/>
  <c r="F843" i="97"/>
  <c r="G843" i="97" s="1"/>
  <c r="F1048" i="104"/>
  <c r="G1048" i="104" s="1"/>
  <c r="D775" i="97"/>
  <c r="F770" i="97"/>
  <c r="G770" i="97" s="1"/>
  <c r="D1269" i="106"/>
  <c r="F1270" i="106"/>
  <c r="G1270" i="106" s="1"/>
  <c r="D391" i="106"/>
  <c r="F383" i="106"/>
  <c r="G383" i="106" s="1"/>
  <c r="F1040" i="106"/>
  <c r="G1040" i="106" s="1"/>
  <c r="D1048" i="106"/>
  <c r="D610" i="106"/>
  <c r="F602" i="106"/>
  <c r="G602" i="106" s="1"/>
  <c r="D909" i="106"/>
  <c r="F909" i="106" s="1"/>
  <c r="G909" i="106" s="1"/>
  <c r="F903" i="106"/>
  <c r="G903" i="106" s="1"/>
  <c r="F1187" i="106"/>
  <c r="G1187" i="106" s="1"/>
  <c r="D1195" i="106"/>
  <c r="D1121" i="106"/>
  <c r="F1113" i="106"/>
  <c r="G1113" i="106" s="1"/>
  <c r="D464" i="106"/>
  <c r="F456" i="106"/>
  <c r="G456" i="106" s="1"/>
  <c r="F105" i="104"/>
  <c r="G105" i="104" s="1"/>
  <c r="F1214" i="99"/>
  <c r="G1214" i="99" s="1"/>
  <c r="D1218" i="99"/>
  <c r="F1218" i="99" s="1"/>
  <c r="G1218" i="99" s="1"/>
  <c r="F326" i="104"/>
  <c r="G326" i="104" s="1"/>
  <c r="F1140" i="97"/>
  <c r="G1140" i="97" s="1"/>
  <c r="D1144" i="97"/>
  <c r="F1144" i="97" s="1"/>
  <c r="G1144" i="97" s="1"/>
  <c r="D690" i="106"/>
  <c r="F690" i="106" s="1"/>
  <c r="G690" i="106" s="1"/>
  <c r="F684" i="106"/>
  <c r="G684" i="106" s="1"/>
  <c r="F556" i="95"/>
  <c r="G556" i="95" s="1"/>
  <c r="D560" i="95"/>
  <c r="F560" i="95" s="1"/>
  <c r="G560" i="95" s="1"/>
  <c r="F629" i="95"/>
  <c r="G629" i="95" s="1"/>
  <c r="D633" i="95"/>
  <c r="F633" i="95" s="1"/>
  <c r="G633" i="95" s="1"/>
  <c r="F775" i="95"/>
  <c r="G775" i="95" s="1"/>
  <c r="D779" i="95"/>
  <c r="F779" i="95" s="1"/>
  <c r="G779" i="95" s="1"/>
  <c r="D921" i="99"/>
  <c r="F916" i="99"/>
  <c r="G916" i="99" s="1"/>
  <c r="F1282" i="95"/>
  <c r="G1282" i="95" s="1"/>
  <c r="D1287" i="95"/>
  <c r="F264" i="99"/>
  <c r="G264" i="99" s="1"/>
  <c r="D268" i="99"/>
  <c r="F268" i="99" s="1"/>
  <c r="G268" i="99" s="1"/>
  <c r="F399" i="104"/>
  <c r="G399" i="104" s="1"/>
  <c r="F921" i="95"/>
  <c r="G921" i="95" s="1"/>
  <c r="D925" i="95"/>
  <c r="F925" i="95" s="1"/>
  <c r="G925" i="95" s="1"/>
  <c r="D252" i="106"/>
  <c r="F252" i="106" s="1"/>
  <c r="G252" i="106" s="1"/>
  <c r="F246" i="106"/>
  <c r="G246" i="106" s="1"/>
  <c r="F829" i="106"/>
  <c r="G829" i="106" s="1"/>
  <c r="F537" i="104"/>
  <c r="G537" i="104" s="1"/>
  <c r="F1250" i="106"/>
  <c r="G1250" i="106" s="1"/>
  <c r="F1288" i="106"/>
  <c r="G1288" i="106" s="1"/>
  <c r="D1268" i="104"/>
  <c r="F1260" i="104"/>
  <c r="G1260" i="104" s="1"/>
  <c r="D1055" i="106"/>
  <c r="F1055" i="106" s="1"/>
  <c r="G1055" i="106" s="1"/>
  <c r="F1049" i="106"/>
  <c r="G1049" i="106" s="1"/>
  <c r="D245" i="106"/>
  <c r="F237" i="106"/>
  <c r="G237" i="106" s="1"/>
  <c r="D763" i="106"/>
  <c r="F763" i="106" s="1"/>
  <c r="G763" i="106" s="1"/>
  <c r="F757" i="106"/>
  <c r="G757" i="106" s="1"/>
  <c r="F748" i="106"/>
  <c r="G748" i="106" s="1"/>
  <c r="D756" i="106"/>
  <c r="F967" i="106"/>
  <c r="G967" i="106" s="1"/>
  <c r="D975" i="106"/>
  <c r="D836" i="106"/>
  <c r="F836" i="106" s="1"/>
  <c r="G836" i="106" s="1"/>
  <c r="F830" i="106"/>
  <c r="G830" i="106" s="1"/>
  <c r="D683" i="106"/>
  <c r="F675" i="106"/>
  <c r="G675" i="106" s="1"/>
  <c r="F1140" i="95"/>
  <c r="G1140" i="95" s="1"/>
  <c r="D1144" i="95"/>
  <c r="F1144" i="95" s="1"/>
  <c r="G1144" i="95" s="1"/>
  <c r="F1067" i="95"/>
  <c r="G1067" i="95" s="1"/>
  <c r="D1071" i="95"/>
  <c r="F1071" i="95" s="1"/>
  <c r="G1071" i="95" s="1"/>
  <c r="F764" i="104"/>
  <c r="G764" i="104" s="1"/>
  <c r="D848" i="99"/>
  <c r="F843" i="99"/>
  <c r="G843" i="99" s="1"/>
  <c r="D1282" i="99"/>
  <c r="F1276" i="99"/>
  <c r="G1276" i="99" s="1"/>
  <c r="F910" i="104"/>
  <c r="G910" i="104" s="1"/>
  <c r="D1067" i="99"/>
  <c r="F1062" i="99"/>
  <c r="G1062" i="99" s="1"/>
  <c r="F116" i="99"/>
  <c r="G116" i="99" s="1"/>
  <c r="D120" i="99"/>
  <c r="F120" i="99" s="1"/>
  <c r="G120" i="99" s="1"/>
  <c r="F190" i="95"/>
  <c r="G190" i="95" s="1"/>
  <c r="D194" i="95"/>
  <c r="F194" i="95" s="1"/>
  <c r="G194" i="95" s="1"/>
  <c r="F1214" i="95"/>
  <c r="G1214" i="95" s="1"/>
  <c r="D1218" i="95"/>
  <c r="F1218" i="95" s="1"/>
  <c r="G1218" i="95" s="1"/>
  <c r="D337" i="99"/>
  <c r="F332" i="99"/>
  <c r="G332" i="99" s="1"/>
  <c r="D410" i="99"/>
  <c r="F405" i="99"/>
  <c r="G405" i="99" s="1"/>
  <c r="D190" i="99"/>
  <c r="F185" i="99"/>
  <c r="G185" i="99" s="1"/>
  <c r="D1140" i="99"/>
  <c r="F1135" i="99"/>
  <c r="G1135" i="99" s="1"/>
  <c r="F829" i="104"/>
  <c r="G829" i="104" s="1"/>
  <c r="F190" i="97"/>
  <c r="G190" i="97" s="1"/>
  <c r="D194" i="97"/>
  <c r="F194" i="97" s="1"/>
  <c r="G194" i="97" s="1"/>
  <c r="F1214" i="97"/>
  <c r="G1214" i="97" s="1"/>
  <c r="D1218" i="97"/>
  <c r="F1218" i="97" s="1"/>
  <c r="G1218" i="97" s="1"/>
  <c r="F921" i="97"/>
  <c r="G921" i="97" s="1"/>
  <c r="D925" i="97"/>
  <c r="F925" i="97" s="1"/>
  <c r="G925" i="97" s="1"/>
  <c r="F629" i="97"/>
  <c r="G629" i="97" s="1"/>
  <c r="D633" i="97"/>
  <c r="F633" i="97" s="1"/>
  <c r="G633" i="97" s="1"/>
  <c r="F264" i="95"/>
  <c r="G264" i="95" s="1"/>
  <c r="D268" i="95"/>
  <c r="F268" i="95" s="1"/>
  <c r="G268" i="95" s="1"/>
  <c r="F483" i="95"/>
  <c r="G483" i="95" s="1"/>
  <c r="D487" i="95"/>
  <c r="F487" i="95" s="1"/>
  <c r="G487" i="95" s="1"/>
  <c r="D483" i="99"/>
  <c r="F478" i="99"/>
  <c r="G478" i="99" s="1"/>
  <c r="D994" i="99"/>
  <c r="F989" i="99"/>
  <c r="G989" i="99" s="1"/>
  <c r="F1268" i="101"/>
  <c r="G1268" i="101" s="1"/>
  <c r="D1276" i="101"/>
  <c r="D556" i="99"/>
  <c r="F551" i="99"/>
  <c r="G551" i="99" s="1"/>
  <c r="F97" i="106"/>
  <c r="G97" i="106" s="1"/>
  <c r="D775" i="99"/>
  <c r="F770" i="99"/>
  <c r="G770" i="99" s="1"/>
  <c r="D629" i="99"/>
  <c r="F624" i="99"/>
  <c r="G624" i="99" s="1"/>
  <c r="F610" i="104"/>
  <c r="G610" i="104" s="1"/>
  <c r="F245" i="104"/>
  <c r="G245" i="104" s="1"/>
  <c r="F1195" i="104"/>
  <c r="G1195" i="104" s="1"/>
  <c r="F1121" i="104"/>
  <c r="G1121" i="104" s="1"/>
  <c r="D171" i="106"/>
  <c r="F163" i="106"/>
  <c r="G163" i="106" s="1"/>
  <c r="D398" i="106"/>
  <c r="F398" i="106" s="1"/>
  <c r="G398" i="106" s="1"/>
  <c r="F392" i="106"/>
  <c r="G392" i="106" s="1"/>
  <c r="D1202" i="106"/>
  <c r="F1202" i="106" s="1"/>
  <c r="G1202" i="106" s="1"/>
  <c r="F1196" i="106"/>
  <c r="G1196" i="106" s="1"/>
  <c r="D471" i="106"/>
  <c r="F471" i="106" s="1"/>
  <c r="G471" i="106" s="1"/>
  <c r="F465" i="106"/>
  <c r="G465" i="106" s="1"/>
  <c r="D1275" i="104"/>
  <c r="F1275" i="104" s="1"/>
  <c r="G1275" i="104" s="1"/>
  <c r="F1269" i="104"/>
  <c r="G1269" i="104" s="1"/>
  <c r="D318" i="106"/>
  <c r="F310" i="106"/>
  <c r="G310" i="106" s="1"/>
  <c r="D1128" i="106"/>
  <c r="F1128" i="106" s="1"/>
  <c r="G1128" i="106" s="1"/>
  <c r="F1122" i="106"/>
  <c r="G1122" i="106" s="1"/>
  <c r="D104" i="106"/>
  <c r="F104" i="106" s="1"/>
  <c r="G104" i="106" s="1"/>
  <c r="F98" i="106"/>
  <c r="G98" i="106" s="1"/>
  <c r="D36" i="106"/>
  <c r="F30" i="106"/>
  <c r="G30" i="106" s="1"/>
  <c r="D45" i="99"/>
  <c r="F45" i="99" s="1"/>
  <c r="G45" i="99" s="1"/>
  <c r="F41" i="99"/>
  <c r="G41" i="99" s="1"/>
  <c r="D994" i="97"/>
  <c r="F989" i="97"/>
  <c r="G989" i="97" s="1"/>
  <c r="D556" i="97"/>
  <c r="F551" i="97"/>
  <c r="G551" i="97" s="1"/>
  <c r="D116" i="97"/>
  <c r="F111" i="97"/>
  <c r="G111" i="97" s="1"/>
  <c r="D337" i="97"/>
  <c r="F332" i="97"/>
  <c r="G332" i="97" s="1"/>
  <c r="D264" i="97"/>
  <c r="F259" i="97"/>
  <c r="G259" i="97" s="1"/>
  <c r="D483" i="97"/>
  <c r="F478" i="97"/>
  <c r="G478" i="97" s="1"/>
  <c r="F1287" i="93"/>
  <c r="G1287" i="93" s="1"/>
  <c r="D1291" i="93"/>
  <c r="F1291" i="93" s="1"/>
  <c r="G1291" i="93" s="1"/>
  <c r="F36" i="104"/>
  <c r="G36" i="104" s="1"/>
  <c r="D1067" i="97"/>
  <c r="F1062" i="97"/>
  <c r="G1062" i="97" s="1"/>
  <c r="D1260" i="106"/>
  <c r="D1290" i="106"/>
  <c r="F1290" i="106" s="1"/>
  <c r="G1290" i="106" s="1"/>
  <c r="F72" i="3"/>
  <c r="G72" i="3" s="1"/>
  <c r="F71" i="3"/>
  <c r="G71" i="3" s="1"/>
  <c r="F70" i="3"/>
  <c r="G70" i="3" s="1"/>
  <c r="F69" i="3"/>
  <c r="G69" i="3" s="1"/>
  <c r="E66" i="3"/>
  <c r="D66" i="3"/>
  <c r="F64" i="3"/>
  <c r="G64" i="3" s="1"/>
  <c r="F62" i="3"/>
  <c r="G62" i="3" s="1"/>
  <c r="F61" i="3"/>
  <c r="G61" i="3" s="1"/>
  <c r="F60" i="3"/>
  <c r="G60" i="3" s="1"/>
  <c r="E56" i="3"/>
  <c r="D56" i="3"/>
  <c r="F54" i="3"/>
  <c r="G54" i="3" s="1"/>
  <c r="F53" i="3"/>
  <c r="G53" i="3" s="1"/>
  <c r="F49" i="3"/>
  <c r="G49" i="3" s="1"/>
  <c r="E44" i="3"/>
  <c r="D44" i="3"/>
  <c r="F43" i="3"/>
  <c r="G43" i="3" s="1"/>
  <c r="F42" i="3"/>
  <c r="G42" i="3" s="1"/>
  <c r="F40" i="3"/>
  <c r="G40" i="3" s="1"/>
  <c r="F39" i="3"/>
  <c r="G39" i="3" s="1"/>
  <c r="F38" i="3"/>
  <c r="G38" i="3" s="1"/>
  <c r="F37" i="3"/>
  <c r="G37" i="3" s="1"/>
  <c r="F35" i="3"/>
  <c r="G35" i="3" s="1"/>
  <c r="F33" i="3"/>
  <c r="G33" i="3" s="1"/>
  <c r="F31" i="3"/>
  <c r="G31" i="3" s="1"/>
  <c r="F28" i="3"/>
  <c r="G28" i="3" s="1"/>
  <c r="F27" i="3"/>
  <c r="G27" i="3" s="1"/>
  <c r="F26" i="3"/>
  <c r="G26" i="3" s="1"/>
  <c r="F25" i="3"/>
  <c r="G25" i="3" s="1"/>
  <c r="F24" i="3"/>
  <c r="G24" i="3" s="1"/>
  <c r="E23" i="3"/>
  <c r="E29" i="3" s="1"/>
  <c r="D23" i="3"/>
  <c r="D29" i="3" s="1"/>
  <c r="F29" i="3" s="1"/>
  <c r="G29" i="3" s="1"/>
  <c r="F21" i="3"/>
  <c r="G21" i="3" s="1"/>
  <c r="F20" i="3"/>
  <c r="G20" i="3" s="1"/>
  <c r="F19" i="3"/>
  <c r="G19" i="3" s="1"/>
  <c r="F17" i="3"/>
  <c r="G17" i="3" s="1"/>
  <c r="E14" i="3"/>
  <c r="E22" i="3" s="1"/>
  <c r="E30" i="3" s="1"/>
  <c r="E36" i="3" s="1"/>
  <c r="E41" i="3" s="1"/>
  <c r="E45" i="3" s="1"/>
  <c r="D14" i="3"/>
  <c r="D22" i="3" s="1"/>
  <c r="F13" i="3"/>
  <c r="G13" i="3" s="1"/>
  <c r="F12" i="3"/>
  <c r="G12" i="3" s="1"/>
  <c r="F11" i="3"/>
  <c r="G11" i="3" s="1"/>
  <c r="F10" i="3"/>
  <c r="G10" i="3" s="1"/>
  <c r="F9" i="3"/>
  <c r="G9" i="3" s="1"/>
  <c r="F7" i="3"/>
  <c r="G7" i="3" s="1"/>
  <c r="F6" i="3"/>
  <c r="G6" i="3" s="1"/>
  <c r="G5" i="3"/>
  <c r="F5" i="3"/>
  <c r="F4" i="3"/>
  <c r="G4" i="3" s="1"/>
  <c r="F66" i="3" l="1"/>
  <c r="G66" i="3" s="1"/>
  <c r="D706" i="99"/>
  <c r="F706" i="99" s="1"/>
  <c r="G706" i="99" s="1"/>
  <c r="F337" i="101"/>
  <c r="G337" i="101" s="1"/>
  <c r="D341" i="101"/>
  <c r="F341" i="101" s="1"/>
  <c r="G341" i="101" s="1"/>
  <c r="D852" i="101"/>
  <c r="F852" i="101" s="1"/>
  <c r="G852" i="101" s="1"/>
  <c r="F848" i="101"/>
  <c r="G848" i="101" s="1"/>
  <c r="D268" i="101"/>
  <c r="F268" i="101" s="1"/>
  <c r="G268" i="101" s="1"/>
  <c r="F264" i="101"/>
  <c r="G264" i="101" s="1"/>
  <c r="D706" i="101"/>
  <c r="F706" i="101" s="1"/>
  <c r="G706" i="101" s="1"/>
  <c r="F702" i="101"/>
  <c r="G702" i="101" s="1"/>
  <c r="F190" i="101"/>
  <c r="G190" i="101" s="1"/>
  <c r="D194" i="101"/>
  <c r="F194" i="101" s="1"/>
  <c r="G194" i="101" s="1"/>
  <c r="F1067" i="101"/>
  <c r="G1067" i="101" s="1"/>
  <c r="D1071" i="101"/>
  <c r="F1071" i="101" s="1"/>
  <c r="G1071" i="101" s="1"/>
  <c r="D925" i="101"/>
  <c r="F925" i="101" s="1"/>
  <c r="G925" i="101" s="1"/>
  <c r="F921" i="101"/>
  <c r="G921" i="101" s="1"/>
  <c r="F483" i="101"/>
  <c r="G483" i="101" s="1"/>
  <c r="D487" i="101"/>
  <c r="F487" i="101" s="1"/>
  <c r="G487" i="101" s="1"/>
  <c r="D120" i="101"/>
  <c r="F120" i="101" s="1"/>
  <c r="G120" i="101" s="1"/>
  <c r="F116" i="101"/>
  <c r="G116" i="101" s="1"/>
  <c r="F989" i="101"/>
  <c r="G989" i="101" s="1"/>
  <c r="D994" i="101"/>
  <c r="D414" i="101"/>
  <c r="F414" i="101" s="1"/>
  <c r="G414" i="101" s="1"/>
  <c r="F410" i="101"/>
  <c r="G410" i="101" s="1"/>
  <c r="D1144" i="101"/>
  <c r="F1144" i="101" s="1"/>
  <c r="G1144" i="101" s="1"/>
  <c r="F1140" i="101"/>
  <c r="G1140" i="101" s="1"/>
  <c r="F1214" i="101"/>
  <c r="G1214" i="101" s="1"/>
  <c r="D1218" i="101"/>
  <c r="F1218" i="101" s="1"/>
  <c r="G1218" i="101" s="1"/>
  <c r="F486" i="108"/>
  <c r="G486" i="108" s="1"/>
  <c r="F983" i="104"/>
  <c r="G983" i="104" s="1"/>
  <c r="F1217" i="108"/>
  <c r="G1217" i="108" s="1"/>
  <c r="F119" i="108"/>
  <c r="G119" i="108" s="1"/>
  <c r="F559" i="108"/>
  <c r="G559" i="108" s="1"/>
  <c r="F1070" i="108"/>
  <c r="G1070" i="108" s="1"/>
  <c r="F193" i="108"/>
  <c r="G193" i="108" s="1"/>
  <c r="D245" i="108"/>
  <c r="F237" i="108"/>
  <c r="G237" i="108" s="1"/>
  <c r="F675" i="108"/>
  <c r="G675" i="108" s="1"/>
  <c r="D683" i="108"/>
  <c r="D171" i="108"/>
  <c r="F163" i="108"/>
  <c r="G163" i="108" s="1"/>
  <c r="D325" i="108"/>
  <c r="F325" i="108" s="1"/>
  <c r="G325" i="108" s="1"/>
  <c r="F319" i="108"/>
  <c r="G319" i="108" s="1"/>
  <c r="E1260" i="108"/>
  <c r="E1268" i="108" s="1"/>
  <c r="E1276" i="108" s="1"/>
  <c r="E1282" i="108" s="1"/>
  <c r="E1287" i="108" s="1"/>
  <c r="E1291" i="108" s="1"/>
  <c r="F1250" i="108"/>
  <c r="G1250" i="108" s="1"/>
  <c r="D1290" i="108"/>
  <c r="F1290" i="108" s="1"/>
  <c r="G1290" i="108" s="1"/>
  <c r="F1288" i="108"/>
  <c r="G1288" i="108" s="1"/>
  <c r="D30" i="108"/>
  <c r="F22" i="108"/>
  <c r="G22" i="108" s="1"/>
  <c r="F97" i="108"/>
  <c r="G97" i="108" s="1"/>
  <c r="D105" i="108"/>
  <c r="F851" i="108"/>
  <c r="G851" i="108" s="1"/>
  <c r="D1260" i="108"/>
  <c r="D1269" i="108"/>
  <c r="D690" i="108"/>
  <c r="F690" i="108" s="1"/>
  <c r="G690" i="108" s="1"/>
  <c r="F684" i="108"/>
  <c r="G684" i="108" s="1"/>
  <c r="D178" i="108"/>
  <c r="F178" i="108" s="1"/>
  <c r="G178" i="108" s="1"/>
  <c r="F172" i="108"/>
  <c r="G172" i="108" s="1"/>
  <c r="D975" i="108"/>
  <c r="F967" i="108"/>
  <c r="G967" i="108" s="1"/>
  <c r="D391" i="108"/>
  <c r="F383" i="108"/>
  <c r="G383" i="108" s="1"/>
  <c r="D836" i="108"/>
  <c r="F836" i="108" s="1"/>
  <c r="G836" i="108" s="1"/>
  <c r="F830" i="108"/>
  <c r="G830" i="108" s="1"/>
  <c r="D1195" i="108"/>
  <c r="F1187" i="108"/>
  <c r="G1187" i="108" s="1"/>
  <c r="D756" i="108"/>
  <c r="F748" i="108"/>
  <c r="G748" i="108" s="1"/>
  <c r="D1055" i="108"/>
  <c r="F1055" i="108" s="1"/>
  <c r="G1055" i="108" s="1"/>
  <c r="F1049" i="108"/>
  <c r="G1049" i="108" s="1"/>
  <c r="D318" i="108"/>
  <c r="F310" i="108"/>
  <c r="G310" i="108" s="1"/>
  <c r="D537" i="108"/>
  <c r="F529" i="108"/>
  <c r="G529" i="108" s="1"/>
  <c r="D398" i="108"/>
  <c r="F398" i="108" s="1"/>
  <c r="G398" i="108" s="1"/>
  <c r="F392" i="108"/>
  <c r="G392" i="108" s="1"/>
  <c r="D1128" i="108"/>
  <c r="F1128" i="108" s="1"/>
  <c r="G1128" i="108" s="1"/>
  <c r="F1122" i="108"/>
  <c r="G1122" i="108" s="1"/>
  <c r="D464" i="108"/>
  <c r="F456" i="108"/>
  <c r="G456" i="108" s="1"/>
  <c r="D1121" i="108"/>
  <c r="F1113" i="108"/>
  <c r="G1113" i="108" s="1"/>
  <c r="D471" i="108"/>
  <c r="F471" i="108" s="1"/>
  <c r="G471" i="108" s="1"/>
  <c r="F465" i="108"/>
  <c r="G465" i="108" s="1"/>
  <c r="D1048" i="108"/>
  <c r="F1040" i="108"/>
  <c r="G1040" i="108" s="1"/>
  <c r="D763" i="108"/>
  <c r="F763" i="108" s="1"/>
  <c r="G763" i="108" s="1"/>
  <c r="F757" i="108"/>
  <c r="G757" i="108" s="1"/>
  <c r="D1202" i="108"/>
  <c r="F1202" i="108" s="1"/>
  <c r="G1202" i="108" s="1"/>
  <c r="F1196" i="108"/>
  <c r="G1196" i="108" s="1"/>
  <c r="D909" i="108"/>
  <c r="F909" i="108" s="1"/>
  <c r="G909" i="108" s="1"/>
  <c r="F903" i="108"/>
  <c r="G903" i="108" s="1"/>
  <c r="D544" i="108"/>
  <c r="F544" i="108" s="1"/>
  <c r="G544" i="108" s="1"/>
  <c r="F538" i="108"/>
  <c r="G538" i="108" s="1"/>
  <c r="F821" i="108"/>
  <c r="G821" i="108" s="1"/>
  <c r="D829" i="108"/>
  <c r="D902" i="108"/>
  <c r="F894" i="108"/>
  <c r="G894" i="108" s="1"/>
  <c r="D617" i="108"/>
  <c r="F617" i="108" s="1"/>
  <c r="G617" i="108" s="1"/>
  <c r="F611" i="108"/>
  <c r="G611" i="108" s="1"/>
  <c r="D982" i="108"/>
  <c r="F982" i="108" s="1"/>
  <c r="G982" i="108" s="1"/>
  <c r="F976" i="108"/>
  <c r="G976" i="108" s="1"/>
  <c r="D610" i="108"/>
  <c r="F602" i="108"/>
  <c r="G602" i="108" s="1"/>
  <c r="E120" i="108"/>
  <c r="F924" i="108"/>
  <c r="G924" i="108" s="1"/>
  <c r="F997" i="108"/>
  <c r="G997" i="108" s="1"/>
  <c r="F89" i="108"/>
  <c r="G89" i="108" s="1"/>
  <c r="F1260" i="106"/>
  <c r="G1260" i="106" s="1"/>
  <c r="D1268" i="106"/>
  <c r="D1282" i="101"/>
  <c r="F1276" i="101"/>
  <c r="G1276" i="101" s="1"/>
  <c r="D983" i="106"/>
  <c r="F975" i="106"/>
  <c r="G975" i="106" s="1"/>
  <c r="D764" i="106"/>
  <c r="F756" i="106"/>
  <c r="G756" i="106" s="1"/>
  <c r="F472" i="104"/>
  <c r="G472" i="104" s="1"/>
  <c r="F545" i="104"/>
  <c r="G545" i="104" s="1"/>
  <c r="F405" i="104"/>
  <c r="G405" i="104" s="1"/>
  <c r="F921" i="99"/>
  <c r="G921" i="99" s="1"/>
  <c r="D925" i="99"/>
  <c r="F925" i="99" s="1"/>
  <c r="G925" i="99" s="1"/>
  <c r="F332" i="104"/>
  <c r="G332" i="104" s="1"/>
  <c r="F111" i="104"/>
  <c r="G111" i="104" s="1"/>
  <c r="F989" i="104"/>
  <c r="G989" i="104" s="1"/>
  <c r="D472" i="106"/>
  <c r="F464" i="106"/>
  <c r="G464" i="106" s="1"/>
  <c r="D1129" i="106"/>
  <c r="F1121" i="106"/>
  <c r="G1121" i="106" s="1"/>
  <c r="D618" i="106"/>
  <c r="F610" i="106"/>
  <c r="G610" i="106" s="1"/>
  <c r="D399" i="106"/>
  <c r="F391" i="106"/>
  <c r="G391" i="106" s="1"/>
  <c r="D1275" i="106"/>
  <c r="F1275" i="106" s="1"/>
  <c r="G1275" i="106" s="1"/>
  <c r="F1269" i="106"/>
  <c r="G1269" i="106" s="1"/>
  <c r="F775" i="97"/>
  <c r="G775" i="97" s="1"/>
  <c r="D779" i="97"/>
  <c r="F779" i="97" s="1"/>
  <c r="G779" i="97" s="1"/>
  <c r="F1056" i="104"/>
  <c r="G1056" i="104" s="1"/>
  <c r="F848" i="97"/>
  <c r="G848" i="97" s="1"/>
  <c r="D852" i="97"/>
  <c r="F852" i="97" s="1"/>
  <c r="G852" i="97" s="1"/>
  <c r="F702" i="97"/>
  <c r="G702" i="97" s="1"/>
  <c r="D706" i="97"/>
  <c r="F706" i="97" s="1"/>
  <c r="G706" i="97" s="1"/>
  <c r="F691" i="104"/>
  <c r="G691" i="104" s="1"/>
  <c r="F1287" i="94"/>
  <c r="G1287" i="94" s="1"/>
  <c r="D1291" i="94"/>
  <c r="F1291" i="94" s="1"/>
  <c r="G1291" i="94" s="1"/>
  <c r="D45" i="101"/>
  <c r="F45" i="101" s="1"/>
  <c r="G45" i="101" s="1"/>
  <c r="F41" i="101"/>
  <c r="G41" i="101" s="1"/>
  <c r="F410" i="97"/>
  <c r="G410" i="97" s="1"/>
  <c r="D414" i="97"/>
  <c r="F414" i="97" s="1"/>
  <c r="G414" i="97" s="1"/>
  <c r="F1282" i="97"/>
  <c r="G1282" i="97" s="1"/>
  <c r="D1287" i="97"/>
  <c r="D545" i="106"/>
  <c r="F537" i="106"/>
  <c r="G537" i="106" s="1"/>
  <c r="D837" i="106"/>
  <c r="F179" i="104"/>
  <c r="G179" i="104" s="1"/>
  <c r="F1067" i="97"/>
  <c r="G1067" i="97" s="1"/>
  <c r="D1071" i="97"/>
  <c r="F1071" i="97" s="1"/>
  <c r="G1071" i="97" s="1"/>
  <c r="F41" i="104"/>
  <c r="G41" i="104" s="1"/>
  <c r="F45" i="104"/>
  <c r="G45" i="104" s="1"/>
  <c r="F483" i="97"/>
  <c r="G483" i="97" s="1"/>
  <c r="D487" i="97"/>
  <c r="F487" i="97" s="1"/>
  <c r="G487" i="97" s="1"/>
  <c r="F264" i="97"/>
  <c r="G264" i="97" s="1"/>
  <c r="D268" i="97"/>
  <c r="F268" i="97" s="1"/>
  <c r="G268" i="97" s="1"/>
  <c r="F337" i="97"/>
  <c r="G337" i="97" s="1"/>
  <c r="D341" i="97"/>
  <c r="F341" i="97" s="1"/>
  <c r="G341" i="97" s="1"/>
  <c r="F116" i="97"/>
  <c r="G116" i="97" s="1"/>
  <c r="D120" i="97"/>
  <c r="F120" i="97" s="1"/>
  <c r="G120" i="97" s="1"/>
  <c r="F556" i="97"/>
  <c r="G556" i="97" s="1"/>
  <c r="D560" i="97"/>
  <c r="F560" i="97" s="1"/>
  <c r="G560" i="97" s="1"/>
  <c r="F994" i="97"/>
  <c r="G994" i="97" s="1"/>
  <c r="D998" i="97"/>
  <c r="F998" i="97" s="1"/>
  <c r="G998" i="97" s="1"/>
  <c r="D41" i="106"/>
  <c r="F36" i="106"/>
  <c r="G36" i="106" s="1"/>
  <c r="D326" i="106"/>
  <c r="F318" i="106"/>
  <c r="G318" i="106" s="1"/>
  <c r="D179" i="106"/>
  <c r="F171" i="106"/>
  <c r="G171" i="106" s="1"/>
  <c r="F1129" i="104"/>
  <c r="G1129" i="104" s="1"/>
  <c r="F1203" i="104"/>
  <c r="G1203" i="104" s="1"/>
  <c r="F253" i="104"/>
  <c r="G253" i="104" s="1"/>
  <c r="F618" i="104"/>
  <c r="G618" i="104" s="1"/>
  <c r="F629" i="99"/>
  <c r="G629" i="99" s="1"/>
  <c r="D633" i="99"/>
  <c r="F633" i="99" s="1"/>
  <c r="G633" i="99" s="1"/>
  <c r="F775" i="99"/>
  <c r="G775" i="99" s="1"/>
  <c r="D779" i="99"/>
  <c r="F779" i="99" s="1"/>
  <c r="G779" i="99" s="1"/>
  <c r="F556" i="99"/>
  <c r="G556" i="99" s="1"/>
  <c r="D560" i="99"/>
  <c r="F560" i="99" s="1"/>
  <c r="G560" i="99" s="1"/>
  <c r="F994" i="99"/>
  <c r="G994" i="99" s="1"/>
  <c r="D998" i="99"/>
  <c r="F998" i="99" s="1"/>
  <c r="G998" i="99" s="1"/>
  <c r="F483" i="99"/>
  <c r="G483" i="99" s="1"/>
  <c r="D487" i="99"/>
  <c r="F487" i="99" s="1"/>
  <c r="G487" i="99" s="1"/>
  <c r="F837" i="104"/>
  <c r="G837" i="104" s="1"/>
  <c r="F1140" i="99"/>
  <c r="G1140" i="99" s="1"/>
  <c r="D1144" i="99"/>
  <c r="F1144" i="99" s="1"/>
  <c r="G1144" i="99" s="1"/>
  <c r="F190" i="99"/>
  <c r="G190" i="99" s="1"/>
  <c r="D194" i="99"/>
  <c r="F194" i="99" s="1"/>
  <c r="G194" i="99" s="1"/>
  <c r="F410" i="99"/>
  <c r="G410" i="99" s="1"/>
  <c r="D414" i="99"/>
  <c r="F414" i="99" s="1"/>
  <c r="G414" i="99" s="1"/>
  <c r="F337" i="99"/>
  <c r="G337" i="99" s="1"/>
  <c r="D341" i="99"/>
  <c r="F341" i="99" s="1"/>
  <c r="G341" i="99" s="1"/>
  <c r="F1067" i="99"/>
  <c r="G1067" i="99" s="1"/>
  <c r="D1071" i="99"/>
  <c r="F1071" i="99" s="1"/>
  <c r="G1071" i="99" s="1"/>
  <c r="F916" i="104"/>
  <c r="G916" i="104" s="1"/>
  <c r="D1287" i="99"/>
  <c r="F1282" i="99"/>
  <c r="G1282" i="99" s="1"/>
  <c r="F848" i="99"/>
  <c r="G848" i="99" s="1"/>
  <c r="D852" i="99"/>
  <c r="F852" i="99" s="1"/>
  <c r="G852" i="99" s="1"/>
  <c r="F770" i="104"/>
  <c r="G770" i="104" s="1"/>
  <c r="D691" i="106"/>
  <c r="F683" i="106"/>
  <c r="G683" i="106" s="1"/>
  <c r="D253" i="106"/>
  <c r="F245" i="106"/>
  <c r="G245" i="106" s="1"/>
  <c r="D1276" i="104"/>
  <c r="F1268" i="104"/>
  <c r="G1268" i="104" s="1"/>
  <c r="F1287" i="95"/>
  <c r="G1287" i="95" s="1"/>
  <c r="D1291" i="95"/>
  <c r="F1291" i="95" s="1"/>
  <c r="G1291" i="95" s="1"/>
  <c r="D1203" i="106"/>
  <c r="F1195" i="106"/>
  <c r="G1195" i="106" s="1"/>
  <c r="D1056" i="106"/>
  <c r="F1048" i="106"/>
  <c r="G1048" i="106" s="1"/>
  <c r="D910" i="106"/>
  <c r="F902" i="106"/>
  <c r="G902" i="106" s="1"/>
  <c r="D105" i="106"/>
  <c r="F44" i="3"/>
  <c r="G44" i="3" s="1"/>
  <c r="F56" i="3"/>
  <c r="G56" i="3" s="1"/>
  <c r="D30" i="3"/>
  <c r="F22" i="3"/>
  <c r="G22" i="3" s="1"/>
  <c r="F14" i="3"/>
  <c r="G14" i="3" s="1"/>
  <c r="F23" i="3"/>
  <c r="G23" i="3" s="1"/>
  <c r="D998" i="101" l="1"/>
  <c r="F998" i="101" s="1"/>
  <c r="G998" i="101" s="1"/>
  <c r="F994" i="101"/>
  <c r="G994" i="101" s="1"/>
  <c r="F829" i="108"/>
  <c r="G829" i="108" s="1"/>
  <c r="D837" i="108"/>
  <c r="D1275" i="108"/>
  <c r="F1275" i="108" s="1"/>
  <c r="G1275" i="108" s="1"/>
  <c r="F1269" i="108"/>
  <c r="G1269" i="108" s="1"/>
  <c r="F30" i="108"/>
  <c r="G30" i="108" s="1"/>
  <c r="D36" i="108"/>
  <c r="F171" i="108"/>
  <c r="G171" i="108" s="1"/>
  <c r="D179" i="108"/>
  <c r="F245" i="108"/>
  <c r="G245" i="108" s="1"/>
  <c r="D253" i="108"/>
  <c r="F610" i="108"/>
  <c r="G610" i="108" s="1"/>
  <c r="D618" i="108"/>
  <c r="F902" i="108"/>
  <c r="G902" i="108" s="1"/>
  <c r="D910" i="108"/>
  <c r="F1048" i="108"/>
  <c r="G1048" i="108" s="1"/>
  <c r="D1056" i="108"/>
  <c r="F1121" i="108"/>
  <c r="G1121" i="108" s="1"/>
  <c r="D1129" i="108"/>
  <c r="F464" i="108"/>
  <c r="G464" i="108" s="1"/>
  <c r="D472" i="108"/>
  <c r="F537" i="108"/>
  <c r="G537" i="108" s="1"/>
  <c r="D545" i="108"/>
  <c r="F318" i="108"/>
  <c r="G318" i="108" s="1"/>
  <c r="D326" i="108"/>
  <c r="F756" i="108"/>
  <c r="G756" i="108" s="1"/>
  <c r="D764" i="108"/>
  <c r="F1195" i="108"/>
  <c r="G1195" i="108" s="1"/>
  <c r="D1203" i="108"/>
  <c r="F391" i="108"/>
  <c r="G391" i="108" s="1"/>
  <c r="D399" i="108"/>
  <c r="F975" i="108"/>
  <c r="G975" i="108" s="1"/>
  <c r="D983" i="108"/>
  <c r="F1260" i="108"/>
  <c r="G1260" i="108" s="1"/>
  <c r="D1268" i="108"/>
  <c r="D111" i="108"/>
  <c r="F105" i="108"/>
  <c r="G105" i="108" s="1"/>
  <c r="F683" i="108"/>
  <c r="G683" i="108" s="1"/>
  <c r="D691" i="108"/>
  <c r="F775" i="104"/>
  <c r="G775" i="104" s="1"/>
  <c r="F779" i="104"/>
  <c r="G779" i="104" s="1"/>
  <c r="F921" i="104"/>
  <c r="G921" i="104" s="1"/>
  <c r="F925" i="104"/>
  <c r="G925" i="104" s="1"/>
  <c r="D843" i="106"/>
  <c r="F837" i="106"/>
  <c r="G837" i="106" s="1"/>
  <c r="D551" i="106"/>
  <c r="F545" i="106"/>
  <c r="G545" i="106" s="1"/>
  <c r="F697" i="104"/>
  <c r="G697" i="104" s="1"/>
  <c r="F1062" i="104"/>
  <c r="G1062" i="104" s="1"/>
  <c r="D405" i="106"/>
  <c r="F399" i="106"/>
  <c r="G399" i="106" s="1"/>
  <c r="F618" i="106"/>
  <c r="G618" i="106" s="1"/>
  <c r="D624" i="106"/>
  <c r="D1135" i="106"/>
  <c r="F1129" i="106"/>
  <c r="G1129" i="106" s="1"/>
  <c r="D478" i="106"/>
  <c r="F472" i="106"/>
  <c r="G472" i="106" s="1"/>
  <c r="F551" i="104"/>
  <c r="G551" i="104" s="1"/>
  <c r="F478" i="104"/>
  <c r="G478" i="104" s="1"/>
  <c r="D770" i="106"/>
  <c r="F764" i="106"/>
  <c r="G764" i="106" s="1"/>
  <c r="D989" i="106"/>
  <c r="F983" i="106"/>
  <c r="G983" i="106" s="1"/>
  <c r="D1287" i="101"/>
  <c r="F1282" i="101"/>
  <c r="G1282" i="101" s="1"/>
  <c r="D111" i="106"/>
  <c r="F105" i="106"/>
  <c r="G105" i="106" s="1"/>
  <c r="D916" i="106"/>
  <c r="F910" i="106"/>
  <c r="G910" i="106" s="1"/>
  <c r="D1062" i="106"/>
  <c r="F1056" i="106"/>
  <c r="G1056" i="106" s="1"/>
  <c r="D1209" i="106"/>
  <c r="F1203" i="106"/>
  <c r="G1203" i="106" s="1"/>
  <c r="F1276" i="104"/>
  <c r="G1276" i="104" s="1"/>
  <c r="D1282" i="104"/>
  <c r="D259" i="106"/>
  <c r="F253" i="106"/>
  <c r="G253" i="106" s="1"/>
  <c r="D697" i="106"/>
  <c r="F691" i="106"/>
  <c r="G691" i="106" s="1"/>
  <c r="D1291" i="99"/>
  <c r="F1291" i="99" s="1"/>
  <c r="G1291" i="99" s="1"/>
  <c r="F1287" i="99"/>
  <c r="G1287" i="99" s="1"/>
  <c r="F843" i="104"/>
  <c r="G843" i="104" s="1"/>
  <c r="F624" i="104"/>
  <c r="G624" i="104" s="1"/>
  <c r="F259" i="104"/>
  <c r="G259" i="104" s="1"/>
  <c r="F1209" i="104"/>
  <c r="G1209" i="104" s="1"/>
  <c r="F1135" i="104"/>
  <c r="G1135" i="104" s="1"/>
  <c r="D185" i="106"/>
  <c r="F179" i="106"/>
  <c r="G179" i="106" s="1"/>
  <c r="D332" i="106"/>
  <c r="F326" i="106"/>
  <c r="G326" i="106" s="1"/>
  <c r="F41" i="106"/>
  <c r="G41" i="106" s="1"/>
  <c r="D45" i="106"/>
  <c r="F45" i="106" s="1"/>
  <c r="G45" i="106" s="1"/>
  <c r="F185" i="104"/>
  <c r="G185" i="104" s="1"/>
  <c r="F1287" i="97"/>
  <c r="G1287" i="97" s="1"/>
  <c r="D1291" i="97"/>
  <c r="F1291" i="97" s="1"/>
  <c r="G1291" i="97" s="1"/>
  <c r="F994" i="104"/>
  <c r="G994" i="104" s="1"/>
  <c r="F998" i="104"/>
  <c r="G998" i="104" s="1"/>
  <c r="F116" i="104"/>
  <c r="G116" i="104" s="1"/>
  <c r="F120" i="104"/>
  <c r="G120" i="104" s="1"/>
  <c r="F337" i="104"/>
  <c r="G337" i="104" s="1"/>
  <c r="F341" i="104"/>
  <c r="G341" i="104" s="1"/>
  <c r="F410" i="104"/>
  <c r="G410" i="104" s="1"/>
  <c r="F414" i="104"/>
  <c r="G414" i="104" s="1"/>
  <c r="D1276" i="106"/>
  <c r="F1268" i="106"/>
  <c r="G1268" i="106" s="1"/>
  <c r="D36" i="3"/>
  <c r="F30" i="3"/>
  <c r="G30" i="3" s="1"/>
  <c r="D116" i="108" l="1"/>
  <c r="F111" i="108"/>
  <c r="G111" i="108" s="1"/>
  <c r="D697" i="108"/>
  <c r="F691" i="108"/>
  <c r="G691" i="108" s="1"/>
  <c r="D1276" i="108"/>
  <c r="F1268" i="108"/>
  <c r="G1268" i="108" s="1"/>
  <c r="D989" i="108"/>
  <c r="F983" i="108"/>
  <c r="G983" i="108" s="1"/>
  <c r="D405" i="108"/>
  <c r="F399" i="108"/>
  <c r="G399" i="108" s="1"/>
  <c r="D1209" i="108"/>
  <c r="F1203" i="108"/>
  <c r="G1203" i="108" s="1"/>
  <c r="D770" i="108"/>
  <c r="F764" i="108"/>
  <c r="G764" i="108" s="1"/>
  <c r="D332" i="108"/>
  <c r="F326" i="108"/>
  <c r="G326" i="108" s="1"/>
  <c r="D551" i="108"/>
  <c r="F545" i="108"/>
  <c r="G545" i="108" s="1"/>
  <c r="D478" i="108"/>
  <c r="F472" i="108"/>
  <c r="G472" i="108" s="1"/>
  <c r="D1135" i="108"/>
  <c r="F1129" i="108"/>
  <c r="G1129" i="108" s="1"/>
  <c r="D1062" i="108"/>
  <c r="F1056" i="108"/>
  <c r="G1056" i="108" s="1"/>
  <c r="D916" i="108"/>
  <c r="F910" i="108"/>
  <c r="G910" i="108" s="1"/>
  <c r="D624" i="108"/>
  <c r="F618" i="108"/>
  <c r="G618" i="108" s="1"/>
  <c r="D259" i="108"/>
  <c r="F253" i="108"/>
  <c r="G253" i="108" s="1"/>
  <c r="D185" i="108"/>
  <c r="F179" i="108"/>
  <c r="G179" i="108" s="1"/>
  <c r="D41" i="108"/>
  <c r="F36" i="108"/>
  <c r="G36" i="108" s="1"/>
  <c r="D843" i="108"/>
  <c r="F837" i="108"/>
  <c r="G837" i="108" s="1"/>
  <c r="F190" i="104"/>
  <c r="G190" i="104" s="1"/>
  <c r="F194" i="104"/>
  <c r="G194" i="104" s="1"/>
  <c r="F1140" i="104"/>
  <c r="G1140" i="104" s="1"/>
  <c r="F1144" i="104"/>
  <c r="G1144" i="104" s="1"/>
  <c r="F264" i="104"/>
  <c r="G264" i="104" s="1"/>
  <c r="F268" i="104"/>
  <c r="G268" i="104" s="1"/>
  <c r="D1282" i="106"/>
  <c r="F1276" i="106"/>
  <c r="G1276" i="106" s="1"/>
  <c r="F332" i="106"/>
  <c r="G332" i="106" s="1"/>
  <c r="D337" i="106"/>
  <c r="F185" i="106"/>
  <c r="G185" i="106" s="1"/>
  <c r="D190" i="106"/>
  <c r="F697" i="106"/>
  <c r="G697" i="106" s="1"/>
  <c r="D702" i="106"/>
  <c r="F259" i="106"/>
  <c r="G259" i="106" s="1"/>
  <c r="D264" i="106"/>
  <c r="F1209" i="106"/>
  <c r="G1209" i="106" s="1"/>
  <c r="D1214" i="106"/>
  <c r="F1062" i="106"/>
  <c r="G1062" i="106" s="1"/>
  <c r="D1067" i="106"/>
  <c r="F916" i="106"/>
  <c r="G916" i="106" s="1"/>
  <c r="D921" i="106"/>
  <c r="F111" i="106"/>
  <c r="G111" i="106" s="1"/>
  <c r="D116" i="106"/>
  <c r="F1287" i="101"/>
  <c r="G1287" i="101" s="1"/>
  <c r="D1291" i="101"/>
  <c r="F1291" i="101" s="1"/>
  <c r="G1291" i="101" s="1"/>
  <c r="F989" i="106"/>
  <c r="G989" i="106" s="1"/>
  <c r="D994" i="106"/>
  <c r="F770" i="106"/>
  <c r="G770" i="106" s="1"/>
  <c r="D775" i="106"/>
  <c r="F478" i="106"/>
  <c r="G478" i="106" s="1"/>
  <c r="D483" i="106"/>
  <c r="F1135" i="106"/>
  <c r="G1135" i="106" s="1"/>
  <c r="D1140" i="106"/>
  <c r="F405" i="106"/>
  <c r="G405" i="106" s="1"/>
  <c r="D410" i="106"/>
  <c r="F551" i="106"/>
  <c r="G551" i="106" s="1"/>
  <c r="D556" i="106"/>
  <c r="F843" i="106"/>
  <c r="G843" i="106" s="1"/>
  <c r="D848" i="106"/>
  <c r="F1214" i="104"/>
  <c r="G1214" i="104" s="1"/>
  <c r="F1218" i="104"/>
  <c r="G1218" i="104" s="1"/>
  <c r="F629" i="104"/>
  <c r="G629" i="104" s="1"/>
  <c r="F633" i="104"/>
  <c r="G633" i="104" s="1"/>
  <c r="F848" i="104"/>
  <c r="G848" i="104" s="1"/>
  <c r="F852" i="104"/>
  <c r="G852" i="104" s="1"/>
  <c r="F1282" i="104"/>
  <c r="G1282" i="104" s="1"/>
  <c r="D1287" i="104"/>
  <c r="F483" i="104"/>
  <c r="G483" i="104" s="1"/>
  <c r="F487" i="104"/>
  <c r="G487" i="104" s="1"/>
  <c r="F556" i="104"/>
  <c r="G556" i="104" s="1"/>
  <c r="F560" i="104"/>
  <c r="G560" i="104" s="1"/>
  <c r="F624" i="106"/>
  <c r="G624" i="106" s="1"/>
  <c r="D629" i="106"/>
  <c r="F1067" i="104"/>
  <c r="G1067" i="104" s="1"/>
  <c r="F1071" i="104"/>
  <c r="G1071" i="104" s="1"/>
  <c r="F702" i="104"/>
  <c r="G702" i="104" s="1"/>
  <c r="F706" i="104"/>
  <c r="G706" i="104" s="1"/>
  <c r="D41" i="3"/>
  <c r="F36" i="3"/>
  <c r="G36" i="3" s="1"/>
  <c r="D848" i="108" l="1"/>
  <c r="F843" i="108"/>
  <c r="G843" i="108" s="1"/>
  <c r="D45" i="108"/>
  <c r="F45" i="108" s="1"/>
  <c r="G45" i="108" s="1"/>
  <c r="F41" i="108"/>
  <c r="G41" i="108" s="1"/>
  <c r="D190" i="108"/>
  <c r="F185" i="108"/>
  <c r="G185" i="108" s="1"/>
  <c r="D264" i="108"/>
  <c r="F259" i="108"/>
  <c r="G259" i="108" s="1"/>
  <c r="D629" i="108"/>
  <c r="F624" i="108"/>
  <c r="G624" i="108" s="1"/>
  <c r="D921" i="108"/>
  <c r="F916" i="108"/>
  <c r="G916" i="108" s="1"/>
  <c r="D1067" i="108"/>
  <c r="F1062" i="108"/>
  <c r="G1062" i="108" s="1"/>
  <c r="D1140" i="108"/>
  <c r="F1135" i="108"/>
  <c r="G1135" i="108" s="1"/>
  <c r="D483" i="108"/>
  <c r="F478" i="108"/>
  <c r="G478" i="108" s="1"/>
  <c r="D556" i="108"/>
  <c r="F551" i="108"/>
  <c r="G551" i="108" s="1"/>
  <c r="D337" i="108"/>
  <c r="F332" i="108"/>
  <c r="G332" i="108" s="1"/>
  <c r="D775" i="108"/>
  <c r="F770" i="108"/>
  <c r="G770" i="108" s="1"/>
  <c r="D1214" i="108"/>
  <c r="F1209" i="108"/>
  <c r="G1209" i="108" s="1"/>
  <c r="D410" i="108"/>
  <c r="F405" i="108"/>
  <c r="G405" i="108" s="1"/>
  <c r="D994" i="108"/>
  <c r="F989" i="108"/>
  <c r="G989" i="108" s="1"/>
  <c r="F1276" i="108"/>
  <c r="G1276" i="108" s="1"/>
  <c r="D1282" i="108"/>
  <c r="D702" i="108"/>
  <c r="F697" i="108"/>
  <c r="G697" i="108" s="1"/>
  <c r="D120" i="108"/>
  <c r="F120" i="108" s="1"/>
  <c r="G120" i="108" s="1"/>
  <c r="F116" i="108"/>
  <c r="G116" i="108" s="1"/>
  <c r="D1287" i="106"/>
  <c r="F1282" i="106"/>
  <c r="G1282" i="106" s="1"/>
  <c r="F629" i="106"/>
  <c r="G629" i="106" s="1"/>
  <c r="D633" i="106"/>
  <c r="F633" i="106" s="1"/>
  <c r="G633" i="106" s="1"/>
  <c r="F1287" i="104"/>
  <c r="G1287" i="104" s="1"/>
  <c r="D1291" i="104"/>
  <c r="F1291" i="104" s="1"/>
  <c r="G1291" i="104" s="1"/>
  <c r="F848" i="106"/>
  <c r="G848" i="106" s="1"/>
  <c r="D852" i="106"/>
  <c r="F852" i="106" s="1"/>
  <c r="G852" i="106" s="1"/>
  <c r="F556" i="106"/>
  <c r="G556" i="106" s="1"/>
  <c r="D560" i="106"/>
  <c r="F560" i="106" s="1"/>
  <c r="G560" i="106" s="1"/>
  <c r="F410" i="106"/>
  <c r="G410" i="106" s="1"/>
  <c r="D414" i="106"/>
  <c r="F414" i="106" s="1"/>
  <c r="G414" i="106" s="1"/>
  <c r="F1140" i="106"/>
  <c r="G1140" i="106" s="1"/>
  <c r="D1144" i="106"/>
  <c r="F1144" i="106" s="1"/>
  <c r="G1144" i="106" s="1"/>
  <c r="F483" i="106"/>
  <c r="G483" i="106" s="1"/>
  <c r="D487" i="106"/>
  <c r="F487" i="106" s="1"/>
  <c r="G487" i="106" s="1"/>
  <c r="F775" i="106"/>
  <c r="G775" i="106" s="1"/>
  <c r="D779" i="106"/>
  <c r="F779" i="106" s="1"/>
  <c r="G779" i="106" s="1"/>
  <c r="F994" i="106"/>
  <c r="G994" i="106" s="1"/>
  <c r="D998" i="106"/>
  <c r="F998" i="106" s="1"/>
  <c r="G998" i="106" s="1"/>
  <c r="F116" i="106"/>
  <c r="G116" i="106" s="1"/>
  <c r="D120" i="106"/>
  <c r="F120" i="106" s="1"/>
  <c r="G120" i="106" s="1"/>
  <c r="F921" i="106"/>
  <c r="G921" i="106" s="1"/>
  <c r="D925" i="106"/>
  <c r="F925" i="106" s="1"/>
  <c r="G925" i="106" s="1"/>
  <c r="F1067" i="106"/>
  <c r="G1067" i="106" s="1"/>
  <c r="D1071" i="106"/>
  <c r="F1071" i="106" s="1"/>
  <c r="G1071" i="106" s="1"/>
  <c r="F1214" i="106"/>
  <c r="G1214" i="106" s="1"/>
  <c r="D1218" i="106"/>
  <c r="F1218" i="106" s="1"/>
  <c r="G1218" i="106" s="1"/>
  <c r="F264" i="106"/>
  <c r="G264" i="106" s="1"/>
  <c r="D268" i="106"/>
  <c r="F268" i="106" s="1"/>
  <c r="G268" i="106" s="1"/>
  <c r="F702" i="106"/>
  <c r="G702" i="106" s="1"/>
  <c r="D706" i="106"/>
  <c r="F706" i="106" s="1"/>
  <c r="G706" i="106" s="1"/>
  <c r="F190" i="106"/>
  <c r="G190" i="106" s="1"/>
  <c r="D194" i="106"/>
  <c r="F194" i="106" s="1"/>
  <c r="G194" i="106" s="1"/>
  <c r="F337" i="106"/>
  <c r="G337" i="106" s="1"/>
  <c r="D341" i="106"/>
  <c r="F341" i="106" s="1"/>
  <c r="G341" i="106" s="1"/>
  <c r="D45" i="3"/>
  <c r="F45" i="3" s="1"/>
  <c r="G45" i="3" s="1"/>
  <c r="F41" i="3"/>
  <c r="G41" i="3" s="1"/>
  <c r="D706" i="108" l="1"/>
  <c r="F706" i="108" s="1"/>
  <c r="G706" i="108" s="1"/>
  <c r="F702" i="108"/>
  <c r="G702" i="108" s="1"/>
  <c r="D998" i="108"/>
  <c r="F998" i="108" s="1"/>
  <c r="G998" i="108" s="1"/>
  <c r="F994" i="108"/>
  <c r="G994" i="108" s="1"/>
  <c r="D414" i="108"/>
  <c r="F414" i="108" s="1"/>
  <c r="G414" i="108" s="1"/>
  <c r="F410" i="108"/>
  <c r="G410" i="108" s="1"/>
  <c r="D1218" i="108"/>
  <c r="F1218" i="108" s="1"/>
  <c r="G1218" i="108" s="1"/>
  <c r="F1214" i="108"/>
  <c r="G1214" i="108" s="1"/>
  <c r="D779" i="108"/>
  <c r="F779" i="108" s="1"/>
  <c r="G779" i="108" s="1"/>
  <c r="F775" i="108"/>
  <c r="G775" i="108" s="1"/>
  <c r="D341" i="108"/>
  <c r="F341" i="108" s="1"/>
  <c r="G341" i="108" s="1"/>
  <c r="F337" i="108"/>
  <c r="G337" i="108" s="1"/>
  <c r="D560" i="108"/>
  <c r="F560" i="108" s="1"/>
  <c r="G560" i="108" s="1"/>
  <c r="F556" i="108"/>
  <c r="G556" i="108" s="1"/>
  <c r="D487" i="108"/>
  <c r="F487" i="108" s="1"/>
  <c r="G487" i="108" s="1"/>
  <c r="F483" i="108"/>
  <c r="G483" i="108" s="1"/>
  <c r="D1144" i="108"/>
  <c r="F1144" i="108" s="1"/>
  <c r="G1144" i="108" s="1"/>
  <c r="F1140" i="108"/>
  <c r="G1140" i="108" s="1"/>
  <c r="D1071" i="108"/>
  <c r="F1071" i="108" s="1"/>
  <c r="G1071" i="108" s="1"/>
  <c r="F1067" i="108"/>
  <c r="G1067" i="108" s="1"/>
  <c r="D925" i="108"/>
  <c r="F925" i="108" s="1"/>
  <c r="G925" i="108" s="1"/>
  <c r="F921" i="108"/>
  <c r="G921" i="108" s="1"/>
  <c r="D633" i="108"/>
  <c r="F633" i="108" s="1"/>
  <c r="G633" i="108" s="1"/>
  <c r="F629" i="108"/>
  <c r="G629" i="108" s="1"/>
  <c r="D268" i="108"/>
  <c r="F268" i="108" s="1"/>
  <c r="G268" i="108" s="1"/>
  <c r="F264" i="108"/>
  <c r="G264" i="108" s="1"/>
  <c r="D194" i="108"/>
  <c r="F194" i="108" s="1"/>
  <c r="G194" i="108" s="1"/>
  <c r="F190" i="108"/>
  <c r="G190" i="108" s="1"/>
  <c r="D852" i="108"/>
  <c r="F852" i="108" s="1"/>
  <c r="G852" i="108" s="1"/>
  <c r="F848" i="108"/>
  <c r="G848" i="108" s="1"/>
  <c r="F1282" i="108"/>
  <c r="G1282" i="108" s="1"/>
  <c r="D1287" i="108"/>
  <c r="D1291" i="106"/>
  <c r="F1291" i="106" s="1"/>
  <c r="G1291" i="106" s="1"/>
  <c r="F1287" i="106"/>
  <c r="G1287" i="106" s="1"/>
  <c r="E1302" i="92"/>
  <c r="D1302" i="92"/>
  <c r="F1308" i="92"/>
  <c r="G1308" i="92" s="1"/>
  <c r="F1302" i="92" l="1"/>
  <c r="G1302" i="92" s="1"/>
  <c r="D1291" i="108"/>
  <c r="F1291" i="108" s="1"/>
  <c r="G1291" i="108" s="1"/>
  <c r="F1287" i="108"/>
  <c r="G1287" i="108" s="1"/>
  <c r="F1308" i="94" l="1"/>
  <c r="G1308" i="94" s="1"/>
  <c r="D1302" i="94"/>
  <c r="E1302" i="94"/>
  <c r="F1302" i="94" l="1"/>
  <c r="G1302" i="94" s="1"/>
</calcChain>
</file>

<file path=xl/sharedStrings.xml><?xml version="1.0" encoding="utf-8"?>
<sst xmlns="http://schemas.openxmlformats.org/spreadsheetml/2006/main" count="37033" uniqueCount="149">
  <si>
    <t>Rubriques</t>
  </si>
  <si>
    <t>Comptes</t>
  </si>
  <si>
    <t>dont Achats de marchandises vendues</t>
  </si>
  <si>
    <t xml:space="preserve">       Matières premières</t>
  </si>
  <si>
    <t xml:space="preserve">      Achats d'études et de prestations de services</t>
  </si>
  <si>
    <t>Autres Agrégats</t>
  </si>
  <si>
    <t>dont</t>
  </si>
  <si>
    <t>Placements à terme ( DAT)</t>
  </si>
  <si>
    <t xml:space="preserve">Créances brutes Clients  </t>
  </si>
  <si>
    <t xml:space="preserve">Montants  </t>
  </si>
  <si>
    <t>PERIODE  N</t>
  </si>
  <si>
    <t>PERIODE  N-1</t>
  </si>
  <si>
    <t>en  valeur</t>
  </si>
  <si>
    <t>en %</t>
  </si>
  <si>
    <t>Evolution</t>
  </si>
  <si>
    <t xml:space="preserve">STOCKS  </t>
  </si>
  <si>
    <t xml:space="preserve"> STOCKS DE MARCHANDISES</t>
  </si>
  <si>
    <t xml:space="preserve"> STOCKS DE MATIERES  PREMIERES </t>
  </si>
  <si>
    <t xml:space="preserve"> STOCKS AUTRES APPROVISIONNEMENTS</t>
  </si>
  <si>
    <t>catering</t>
  </si>
  <si>
    <t>banquets</t>
  </si>
  <si>
    <t>Rémunération du personnel</t>
  </si>
  <si>
    <t xml:space="preserve">TRESORERIE  GLOBALE  </t>
  </si>
  <si>
    <t>SUR  L'ETAT ET COLLECTIVITES LOCALES</t>
  </si>
  <si>
    <t>SUR LE  PRIVE</t>
  </si>
  <si>
    <t xml:space="preserve"> STOCKS A L'EXTERIEUR</t>
  </si>
  <si>
    <t>FOURNISSEURS DE STOCKS ET DE SERVICES</t>
  </si>
  <si>
    <t>séminaires</t>
  </si>
  <si>
    <t>chiffre d'affaires  en devises</t>
  </si>
  <si>
    <t>Découvert  bancaire</t>
  </si>
  <si>
    <t>Ventes  de marchandises ( à préciser)      ( 1 )</t>
  </si>
  <si>
    <t>Production vendue                                        ( 2 )</t>
  </si>
  <si>
    <t>Ventes  de travaux                                         ( 3 )</t>
  </si>
  <si>
    <t>Prestations de services                                ( 4 )</t>
  </si>
  <si>
    <t>Prestations diverses et autres                   ( 5 )</t>
  </si>
  <si>
    <t>708 / 709</t>
  </si>
  <si>
    <t xml:space="preserve">Autres   ( à préciser)                                     ( 6 )                                                        </t>
  </si>
  <si>
    <t>Production stockée ou déstockée  ( à préciser)  (8)</t>
  </si>
  <si>
    <t>Production immobilisée  ( à préciser)   (9)</t>
  </si>
  <si>
    <t>Subventions  d'exploitation  ( à préciser)  (10)</t>
  </si>
  <si>
    <t>Achats consommés    (12)</t>
  </si>
  <si>
    <t>Autres services extérieurs ( à préciser) (13)</t>
  </si>
  <si>
    <t>Services extérieurs ( à préciser)  (14)</t>
  </si>
  <si>
    <t>CONSOMMATIONS DE LA PERIODE = 
(12)+(13)+(14) = (15)</t>
  </si>
  <si>
    <t>PRODUCTION DE LA PERIODE
 = (7)+(8)+(9)+(10)= (11)</t>
  </si>
  <si>
    <t>Chiffre d'affaires = 
(1)+ (2)+(3)+(4)+(5)+(6) =  (7)</t>
  </si>
  <si>
    <t>Charges de personnel  (17)</t>
  </si>
  <si>
    <t>Impots,taxes et versements assimilés (18)</t>
  </si>
  <si>
    <t>VALEUR AJOUTEE D'EXPLOITATION
 =  (11) - (15) = (16)</t>
  </si>
  <si>
    <t>EXCEDENT BRUT D'EXPLOITATION = 
(16)-(17)-(18) =(19)</t>
  </si>
  <si>
    <t>Autres produits opérationnels ( à préciser)  (20)</t>
  </si>
  <si>
    <t>Autres charges opérationnelles ( à préciser)  (21)</t>
  </si>
  <si>
    <t>Dotations aux amortissements et aux provisions
et pertes de valeurs. (22)</t>
  </si>
  <si>
    <t>Reprise sur perte de valeur et provisions (23)</t>
  </si>
  <si>
    <t>Produits financiers ( à préciser) (25)</t>
  </si>
  <si>
    <t>Charges financières ( à préciser )  (26)</t>
  </si>
  <si>
    <t>RESULTAT  FINANCIER = (25) - (26)  = (27)</t>
  </si>
  <si>
    <t>RESULTAT ORDINAIRE AVANT IMPOTS =  (24) +(27)</t>
  </si>
  <si>
    <t>SUR  LES ENTREPRISES PUBLIQUES 
ET ORGANISMES PUBLICS</t>
  </si>
  <si>
    <t>EGT   CENTRE</t>
  </si>
  <si>
    <t>EGH   EL  AURASSI</t>
  </si>
  <si>
    <t>EGH   EL  DJAZAIR</t>
  </si>
  <si>
    <t>EGT  EST</t>
  </si>
  <si>
    <t>EGT  ANNABA</t>
  </si>
  <si>
    <t>EGT  SIDI  FREDJ</t>
  </si>
  <si>
    <t>EGT  ZERALDA</t>
  </si>
  <si>
    <t>EGT  TIPAZA</t>
  </si>
  <si>
    <t>EGT  ANDALOUSES</t>
  </si>
  <si>
    <t>EGT  BISKRA</t>
  </si>
  <si>
    <t>EGT  TAMANRASSET</t>
  </si>
  <si>
    <t>EGT  OUEST</t>
  </si>
  <si>
    <t>EGT  GHARDAIA</t>
  </si>
  <si>
    <t>EGT  TLEMCEN</t>
  </si>
  <si>
    <t>EGT  THALASSOTHERAPIE</t>
  </si>
  <si>
    <t>EGT  HAMMAM  RIGHA</t>
  </si>
  <si>
    <t xml:space="preserve">CONSOLIDE   PORTEFEUILLE </t>
  </si>
  <si>
    <t>Notes ou 
renvois</t>
  </si>
  <si>
    <t>RESULTAT OPERATIONNEL = 
(19)+(20)-(21)-(22)+(23) =(24)</t>
  </si>
  <si>
    <t>P</t>
  </si>
  <si>
    <t>ET - KABYLIE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</si>
  <si>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</si>
  <si>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EGT  CENTRE</t>
  </si>
  <si>
    <t>OUSSEDIK   HACHEMI</t>
  </si>
  <si>
    <t>0770.20.00.95</t>
  </si>
  <si>
    <t>AURASSI</t>
  </si>
  <si>
    <t>KERBOUB HOCINE</t>
  </si>
  <si>
    <t>0661.68.31.10</t>
  </si>
  <si>
    <t>EL DJAZAIR</t>
  </si>
  <si>
    <t>DERRADJI  WISSEM</t>
  </si>
  <si>
    <t>0661.94.32.55</t>
  </si>
  <si>
    <t>BEABED  ABDELHAMID</t>
  </si>
  <si>
    <t>BOUHABIBA  MOSTEPHA</t>
  </si>
  <si>
    <t>0661.92.25.84</t>
  </si>
  <si>
    <t>0550.57.92.19</t>
  </si>
  <si>
    <t>SIDI FREDJ</t>
  </si>
  <si>
    <t>BENALLAL  HAKIM</t>
  </si>
  <si>
    <t>0661.61.37.49</t>
  </si>
  <si>
    <t>ZERALDA</t>
  </si>
  <si>
    <t>TIPASA</t>
  </si>
  <si>
    <t>ANDALOUSES</t>
  </si>
  <si>
    <t>BISKRA</t>
  </si>
  <si>
    <t>TAMANRASSET</t>
  </si>
  <si>
    <t>OUEST</t>
  </si>
  <si>
    <t>GHARDAIA</t>
  </si>
  <si>
    <t>TLEMCEN</t>
  </si>
  <si>
    <t>THALLASSO</t>
  </si>
  <si>
    <t>HAMMAM RIGHA</t>
  </si>
  <si>
    <t>ETK</t>
  </si>
  <si>
    <t>MAHI</t>
  </si>
  <si>
    <t>MESBAHI</t>
  </si>
  <si>
    <t>LAMRI  YOUCEF</t>
  </si>
  <si>
    <t>DAHO</t>
  </si>
  <si>
    <t>SADJI</t>
  </si>
  <si>
    <t>BOUHASSOUN  YOUCEF</t>
  </si>
  <si>
    <t>KAOUANE NOUREDDINE</t>
  </si>
  <si>
    <t>QFDGGGFGGQDF</t>
  </si>
  <si>
    <t>DFQFDSQFQSF</t>
  </si>
  <si>
    <t>ZIDANE FETHI</t>
  </si>
  <si>
    <t>0770.93.95.42</t>
  </si>
  <si>
    <t>0558.35.40.48</t>
  </si>
  <si>
    <t>0661.66.04.95</t>
  </si>
  <si>
    <t>0555.55.02.50</t>
  </si>
  <si>
    <t>0770.97.76.51</t>
  </si>
  <si>
    <t>0557.15.64.02</t>
  </si>
  <si>
    <t>0770.92.21.55</t>
  </si>
  <si>
    <t>0561.83.79.74</t>
  </si>
  <si>
    <t>BERKOUNE ALI
BELFADEL  YOUCEF</t>
  </si>
  <si>
    <t xml:space="preserve">0661.63.11.08
</t>
  </si>
  <si>
    <t>TGFDYDT</t>
  </si>
  <si>
    <t>EGT SIDI FREDJ</t>
  </si>
  <si>
    <t>EGT ZERALDA</t>
  </si>
  <si>
    <t>EGT TIPASA</t>
  </si>
  <si>
    <t>chiffre d'affaires des EGT</t>
  </si>
  <si>
    <t>EGT ANNABA</t>
  </si>
  <si>
    <t>AOÜT 2021</t>
  </si>
  <si>
    <t>totaux</t>
  </si>
  <si>
    <t>STOCKS des EGT</t>
  </si>
  <si>
    <t>CREANCES des EGT</t>
  </si>
  <si>
    <t>TRESORERIE des EGT</t>
  </si>
  <si>
    <t>CHIFFRE D'AFFAIRES</t>
  </si>
  <si>
    <t>TOTAL</t>
  </si>
  <si>
    <t>UNITE  HAMMADITES</t>
  </si>
  <si>
    <t>UNITE  BOUGAROUN</t>
  </si>
  <si>
    <t>TOTAL EGT EST</t>
  </si>
  <si>
    <t>CREANCES</t>
  </si>
  <si>
    <t>SOLDE A 
COMPARER</t>
  </si>
  <si>
    <t>UNITE  EL MOUNTAZAH</t>
  </si>
  <si>
    <t>montant déclaré lors 
de la séance de travail</t>
  </si>
  <si>
    <t>ECART 
à justifier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</si>
</sst>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i/>
      <u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278">
    <xf numFmtId="0" fontId="0" fillId="0" borderId="0" xfId="0"/>
    <xf numFmtId="0" fontId="3" fillId="0" borderId="1" xfId="0" applyFont="1" applyBorder="1"/>
    <xf numFmtId="0" fontId="3" fillId="0" borderId="2" xfId="0" applyFont="1" applyBorder="1"/>
    <xf numFmtId="0" fontId="3" fillId="0" borderId="4" xfId="0" applyFont="1" applyBorder="1"/>
    <xf numFmtId="0" fontId="3" fillId="0" borderId="0" xfId="0" applyFont="1"/>
    <xf numFmtId="0" fontId="2" fillId="0" borderId="0" xfId="0" applyFont="1" applyBorder="1" applyAlignment="1">
      <alignment horizontal="center"/>
    </xf>
    <xf numFmtId="0" fontId="3" fillId="0" borderId="5" xfId="0" applyFont="1" applyBorder="1"/>
    <xf numFmtId="0" fontId="4" fillId="0" borderId="5" xfId="0" applyFont="1" applyBorder="1" applyAlignment="1">
      <alignment horizontal="center"/>
    </xf>
    <xf numFmtId="0" fontId="3" fillId="0" borderId="1" xfId="0" applyFont="1" applyFill="1" applyBorder="1"/>
    <xf numFmtId="0" fontId="3" fillId="0" borderId="0" xfId="0" applyFont="1" applyBorder="1"/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 indent="4"/>
    </xf>
    <xf numFmtId="0" fontId="3" fillId="0" borderId="8" xfId="0" applyFont="1" applyBorder="1"/>
    <xf numFmtId="0" fontId="3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2" fillId="0" borderId="0" xfId="0" applyFont="1" applyBorder="1"/>
    <xf numFmtId="0" fontId="2" fillId="0" borderId="1" xfId="0" applyFont="1" applyBorder="1"/>
    <xf numFmtId="0" fontId="3" fillId="0" borderId="6" xfId="0" applyFont="1" applyBorder="1" applyAlignment="1">
      <alignment wrapText="1"/>
    </xf>
    <xf numFmtId="0" fontId="5" fillId="0" borderId="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3" fillId="0" borderId="1" xfId="0" applyFont="1" applyBorder="1" applyAlignment="1">
      <alignment horizontal="left" indent="2"/>
    </xf>
    <xf numFmtId="0" fontId="3" fillId="0" borderId="1" xfId="0" applyFont="1" applyBorder="1" applyAlignment="1">
      <alignment horizontal="left" wrapText="1" indent="2"/>
    </xf>
    <xf numFmtId="0" fontId="3" fillId="0" borderId="1" xfId="0" applyFont="1" applyFill="1" applyBorder="1" applyAlignment="1">
      <alignment horizontal="left" indent="2"/>
    </xf>
    <xf numFmtId="0" fontId="2" fillId="0" borderId="1" xfId="0" applyFont="1" applyBorder="1" applyAlignment="1">
      <alignment wrapText="1"/>
    </xf>
    <xf numFmtId="0" fontId="8" fillId="0" borderId="2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9" fontId="2" fillId="0" borderId="1" xfId="1" applyFont="1" applyBorder="1" applyAlignment="1">
      <alignment horizontal="center"/>
    </xf>
    <xf numFmtId="9" fontId="3" fillId="0" borderId="11" xfId="1" applyFont="1" applyBorder="1" applyAlignment="1">
      <alignment horizontal="center"/>
    </xf>
    <xf numFmtId="9" fontId="3" fillId="0" borderId="4" xfId="1" applyFont="1" applyBorder="1" applyAlignment="1">
      <alignment horizontal="center"/>
    </xf>
    <xf numFmtId="9" fontId="3" fillId="0" borderId="8" xfId="1" applyFont="1" applyBorder="1" applyAlignment="1">
      <alignment horizontal="center"/>
    </xf>
    <xf numFmtId="9" fontId="3" fillId="0" borderId="0" xfId="1" applyFont="1" applyAlignment="1">
      <alignment horizontal="center"/>
    </xf>
    <xf numFmtId="3" fontId="3" fillId="0" borderId="2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3" fillId="0" borderId="8" xfId="0" applyNumberFormat="1" applyFont="1" applyBorder="1" applyAlignment="1">
      <alignment horizontal="center"/>
    </xf>
    <xf numFmtId="3" fontId="3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3" fontId="3" fillId="0" borderId="0" xfId="0" applyNumberFormat="1" applyFont="1"/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4" fontId="3" fillId="0" borderId="0" xfId="0" applyNumberFormat="1" applyFont="1"/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0" fontId="3" fillId="0" borderId="1" xfId="1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horizontal="center" wrapText="1"/>
    </xf>
    <xf numFmtId="0" fontId="2" fillId="0" borderId="0" xfId="0" applyFont="1"/>
    <xf numFmtId="3" fontId="2" fillId="0" borderId="0" xfId="0" applyNumberFormat="1" applyFont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2" fillId="0" borderId="0" xfId="0" applyNumberFormat="1" applyFont="1"/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13" fillId="0" borderId="0" xfId="0" applyFont="1"/>
    <xf numFmtId="17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4" fontId="13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5" fillId="0" borderId="1" xfId="0" applyFont="1" applyBorder="1"/>
    <xf numFmtId="4" fontId="13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" fontId="13" fillId="0" borderId="0" xfId="0" applyNumberFormat="1" applyFont="1" applyAlignment="1">
      <alignment horizontal="center"/>
    </xf>
    <xf numFmtId="0" fontId="16" fillId="0" borderId="0" xfId="0" applyFont="1"/>
    <xf numFmtId="4" fontId="16" fillId="0" borderId="0" xfId="0" applyNumberFormat="1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0" fontId="1" fillId="0" borderId="1" xfId="0" applyFont="1" applyFill="1" applyBorder="1"/>
    <xf numFmtId="4" fontId="13" fillId="0" borderId="0" xfId="0" applyNumberFormat="1" applyFont="1" applyAlignment="1">
      <alignment horizontal="center" wrapText="1"/>
    </xf>
    <xf numFmtId="0" fontId="16" fillId="0" borderId="0" xfId="0" applyFont="1" applyAlignment="1">
      <alignment wrapText="1"/>
    </xf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3" fontId="3" fillId="0" borderId="9" xfId="0" applyNumberFormat="1" applyFont="1" applyBorder="1" applyAlignment="1">
      <alignment horizontal="center"/>
    </xf>
    <xf numFmtId="3" fontId="3" fillId="0" borderId="6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5" fillId="0" borderId="15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3" fontId="3" fillId="0" borderId="13" xfId="0" applyNumberFormat="1" applyFont="1" applyBorder="1" applyAlignment="1">
      <alignment horizontal="center"/>
    </xf>
    <xf numFmtId="3" fontId="3" fillId="0" borderId="14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8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ssiers%20EXCEL%202021/Copie%20de%20TABLEAU%20DE%20BORD%20GESTOUR%20SCF%202020%20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 SCF  JANV"/>
      <sheetName val="TAB  SCF  FEVR"/>
      <sheetName val="TAB  CUM A FEVR"/>
      <sheetName val="TAB MARS"/>
      <sheetName val="TAB  1ER T20"/>
      <sheetName val="TAB Av"/>
      <sheetName val="TAB CUMUL AVRIL"/>
      <sheetName val="TAB mai"/>
      <sheetName val="cumu à mai"/>
      <sheetName val="TAB juin"/>
      <sheetName val="2 T 20"/>
      <sheetName val="CUMUL JUIN 20"/>
      <sheetName val="TAB juillet"/>
      <sheetName val="CUMUL JUIllet "/>
      <sheetName val="TAB aout"/>
      <sheetName val="CUMUL aout"/>
      <sheetName val="septe"/>
      <sheetName val="CUMUL septembre"/>
      <sheetName val="3t 20"/>
      <sheetName val="octo 20"/>
      <sheetName val="CUMUL octo 20"/>
      <sheetName val="NOVE 20 "/>
      <sheetName val="CUMUL NOVE 20 "/>
      <sheetName val="dec 20"/>
      <sheetName val="cumul dec 20"/>
      <sheetName val="4T 20"/>
      <sheetName val="Feuil4"/>
      <sheetName val="Feuil5"/>
      <sheetName val="Feuil6"/>
      <sheetName val="Feuil7"/>
      <sheetName val="Feuil8"/>
      <sheetName val="Feuil9"/>
      <sheetName val="Feuil10"/>
      <sheetName val="Feuil11"/>
      <sheetName val="Feuil12"/>
      <sheetName val="Feuil13"/>
      <sheetName val="Feuil3"/>
      <sheetName val="Feuil14"/>
      <sheetName val="Feuil15"/>
      <sheetName val="TAB  SCF  GEST aout 12 (3)"/>
      <sheetName val="Feuil16"/>
      <sheetName val="Feuil17"/>
      <sheetName val="Feuil18"/>
      <sheetName val="Feuil19"/>
      <sheetName val="Feuil20"/>
      <sheetName val="Feuil21"/>
      <sheetName val="Feuil22"/>
      <sheetName val="Feuil23"/>
      <sheetName val="Feuil24"/>
      <sheetName val="Feuil25"/>
      <sheetName val="Feuil26"/>
      <sheetName val="Feuil27"/>
      <sheetName val="Feuil2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18">
          <cell r="D218">
            <v>26543</v>
          </cell>
        </row>
        <row r="219">
          <cell r="D219">
            <v>7739</v>
          </cell>
        </row>
        <row r="220">
          <cell r="D220">
            <v>425180</v>
          </cell>
        </row>
        <row r="221">
          <cell r="D221">
            <v>387</v>
          </cell>
        </row>
        <row r="1163">
          <cell r="D1163">
            <v>29359</v>
          </cell>
          <cell r="E1163">
            <v>21405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8"/>
  <sheetViews>
    <sheetView workbookViewId="0">
      <selection activeCell="A4" sqref="A1:G1048576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61" t="s">
        <v>10</v>
      </c>
      <c r="E3" s="61" t="s">
        <v>11</v>
      </c>
      <c r="F3" s="61" t="s">
        <v>12</v>
      </c>
      <c r="G3" s="32" t="s">
        <v>13</v>
      </c>
    </row>
    <row r="4" spans="1:7" x14ac:dyDescent="0.2">
      <c r="A4" s="63">
        <v>700</v>
      </c>
      <c r="B4" s="1" t="s">
        <v>30</v>
      </c>
      <c r="C4" s="10"/>
      <c r="D4" s="61">
        <v>7237</v>
      </c>
      <c r="E4" s="61">
        <v>15292</v>
      </c>
      <c r="F4" s="61">
        <f>(D4-E4)</f>
        <v>-8055</v>
      </c>
      <c r="G4" s="32">
        <f>F4/E4</f>
        <v>-0.52674601098613649</v>
      </c>
    </row>
    <row r="5" spans="1:7" x14ac:dyDescent="0.2">
      <c r="A5" s="63">
        <v>701</v>
      </c>
      <c r="B5" s="1" t="s">
        <v>31</v>
      </c>
      <c r="C5" s="10"/>
      <c r="D5" s="61">
        <v>31560</v>
      </c>
      <c r="E5" s="61">
        <v>70911</v>
      </c>
      <c r="F5" s="61">
        <f t="shared" ref="F5:F7" si="0">(D5-E5)</f>
        <v>-39351</v>
      </c>
      <c r="G5" s="32">
        <f t="shared" ref="G5:G7" si="1">F5/E5</f>
        <v>-0.55493505944070731</v>
      </c>
    </row>
    <row r="6" spans="1:7" x14ac:dyDescent="0.2">
      <c r="A6" s="63">
        <v>704</v>
      </c>
      <c r="B6" s="1" t="s">
        <v>32</v>
      </c>
      <c r="C6" s="10"/>
      <c r="D6" s="61"/>
      <c r="E6" s="61"/>
      <c r="F6" s="61">
        <f t="shared" si="0"/>
        <v>0</v>
      </c>
      <c r="G6" s="32" t="e">
        <f t="shared" si="1"/>
        <v>#DIV/0!</v>
      </c>
    </row>
    <row r="7" spans="1:7" x14ac:dyDescent="0.2">
      <c r="A7" s="63">
        <v>706</v>
      </c>
      <c r="B7" s="1" t="s">
        <v>33</v>
      </c>
      <c r="C7" s="10"/>
      <c r="D7" s="61">
        <v>48480</v>
      </c>
      <c r="E7" s="61">
        <v>169993</v>
      </c>
      <c r="F7" s="61">
        <f t="shared" si="0"/>
        <v>-121513</v>
      </c>
      <c r="G7" s="32">
        <f t="shared" si="1"/>
        <v>-0.71481178636767395</v>
      </c>
    </row>
    <row r="8" spans="1:7" x14ac:dyDescent="0.2">
      <c r="A8" s="63"/>
      <c r="B8" s="13" t="s">
        <v>6</v>
      </c>
      <c r="C8" s="27"/>
      <c r="D8" s="39"/>
      <c r="E8" s="39"/>
      <c r="F8" s="39"/>
      <c r="G8" s="33"/>
    </row>
    <row r="9" spans="1:7" x14ac:dyDescent="0.2">
      <c r="A9" s="63"/>
      <c r="B9" s="14" t="s">
        <v>19</v>
      </c>
      <c r="C9" s="11"/>
      <c r="D9" s="39"/>
      <c r="E9" s="39"/>
      <c r="F9" s="61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63"/>
      <c r="B10" s="14" t="s">
        <v>20</v>
      </c>
      <c r="C10" s="11"/>
      <c r="D10" s="39"/>
      <c r="E10" s="39"/>
      <c r="F10" s="61">
        <f t="shared" si="2"/>
        <v>0</v>
      </c>
      <c r="G10" s="32" t="e">
        <f t="shared" si="3"/>
        <v>#DIV/0!</v>
      </c>
    </row>
    <row r="11" spans="1:7" x14ac:dyDescent="0.2">
      <c r="A11" s="63"/>
      <c r="B11" s="14" t="s">
        <v>27</v>
      </c>
      <c r="C11" s="11"/>
      <c r="D11" s="39"/>
      <c r="E11" s="39"/>
      <c r="F11" s="61">
        <f t="shared" si="2"/>
        <v>0</v>
      </c>
      <c r="G11" s="32" t="e">
        <f t="shared" si="3"/>
        <v>#DIV/0!</v>
      </c>
    </row>
    <row r="12" spans="1:7" x14ac:dyDescent="0.2">
      <c r="A12" s="63">
        <v>706</v>
      </c>
      <c r="B12" s="2" t="s">
        <v>34</v>
      </c>
      <c r="C12" s="11"/>
      <c r="D12" s="39">
        <v>10646</v>
      </c>
      <c r="E12" s="39">
        <v>32991</v>
      </c>
      <c r="F12" s="61">
        <f t="shared" si="2"/>
        <v>-22345</v>
      </c>
      <c r="G12" s="32">
        <f t="shared" si="3"/>
        <v>-0.67730593192082689</v>
      </c>
    </row>
    <row r="13" spans="1:7" x14ac:dyDescent="0.2">
      <c r="A13" s="63" t="s">
        <v>35</v>
      </c>
      <c r="B13" s="2" t="s">
        <v>36</v>
      </c>
      <c r="C13" s="11"/>
      <c r="D13" s="39"/>
      <c r="E13" s="39"/>
      <c r="F13" s="61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64"/>
      <c r="D14" s="40">
        <f>D4+D5+D6+D7+D12+D13</f>
        <v>97923</v>
      </c>
      <c r="E14" s="40">
        <f>E4+E5+E6+E7+E12+E13</f>
        <v>289187</v>
      </c>
      <c r="F14" s="40">
        <f t="shared" si="2"/>
        <v>-191264</v>
      </c>
      <c r="G14" s="34">
        <f t="shared" si="3"/>
        <v>-0.66138519366361559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61">
        <v>0</v>
      </c>
      <c r="E17" s="61">
        <v>0</v>
      </c>
      <c r="F17" s="61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65"/>
      <c r="D18" s="66"/>
      <c r="E18" s="66"/>
      <c r="F18" s="66"/>
      <c r="G18" s="36"/>
    </row>
    <row r="19" spans="1:7" x14ac:dyDescent="0.2">
      <c r="A19" s="63">
        <v>72</v>
      </c>
      <c r="B19" s="1" t="s">
        <v>37</v>
      </c>
      <c r="C19" s="10"/>
      <c r="D19" s="61"/>
      <c r="E19" s="61"/>
      <c r="F19" s="61"/>
      <c r="G19" s="32"/>
    </row>
    <row r="20" spans="1:7" x14ac:dyDescent="0.2">
      <c r="A20" s="63">
        <v>73</v>
      </c>
      <c r="B20" s="1" t="s">
        <v>38</v>
      </c>
      <c r="C20" s="10"/>
      <c r="D20" s="40">
        <v>920</v>
      </c>
      <c r="E20" s="40">
        <v>476</v>
      </c>
      <c r="F20" s="61">
        <f t="shared" ref="F20:F31" si="6">(D20-E20)</f>
        <v>444</v>
      </c>
      <c r="G20" s="32">
        <f t="shared" ref="G20:G31" si="7">F20/E20</f>
        <v>0.9327731092436975</v>
      </c>
    </row>
    <row r="21" spans="1:7" x14ac:dyDescent="0.2">
      <c r="A21" s="63">
        <v>74</v>
      </c>
      <c r="B21" s="2" t="s">
        <v>39</v>
      </c>
      <c r="C21" s="11"/>
      <c r="D21" s="39"/>
      <c r="E21" s="39"/>
      <c r="F21" s="61"/>
      <c r="G21" s="32"/>
    </row>
    <row r="22" spans="1:7" ht="25.5" x14ac:dyDescent="0.2">
      <c r="A22" s="22"/>
      <c r="B22" s="26" t="s">
        <v>44</v>
      </c>
      <c r="C22" s="62"/>
      <c r="D22" s="40">
        <f>D14+D19+D20+D21</f>
        <v>98843</v>
      </c>
      <c r="E22" s="40">
        <f>E14+E19+E20+E21</f>
        <v>289663</v>
      </c>
      <c r="F22" s="61">
        <f t="shared" si="6"/>
        <v>-190820</v>
      </c>
      <c r="G22" s="32">
        <f t="shared" si="7"/>
        <v>-0.65876553097910329</v>
      </c>
    </row>
    <row r="23" spans="1:7" x14ac:dyDescent="0.2">
      <c r="A23" s="63">
        <v>60</v>
      </c>
      <c r="B23" s="3" t="s">
        <v>40</v>
      </c>
      <c r="C23" s="65"/>
      <c r="D23" s="66">
        <f>D24+D25+D26</f>
        <v>22885</v>
      </c>
      <c r="E23" s="66">
        <f>E24+E25+E26</f>
        <v>54557</v>
      </c>
      <c r="F23" s="61">
        <f t="shared" si="6"/>
        <v>-31672</v>
      </c>
      <c r="G23" s="32">
        <f t="shared" si="7"/>
        <v>-0.58053045438715467</v>
      </c>
    </row>
    <row r="24" spans="1:7" x14ac:dyDescent="0.2">
      <c r="A24" s="63">
        <v>600</v>
      </c>
      <c r="B24" s="1" t="s">
        <v>2</v>
      </c>
      <c r="C24" s="10"/>
      <c r="D24" s="61">
        <v>2920</v>
      </c>
      <c r="E24" s="61">
        <v>3806</v>
      </c>
      <c r="F24" s="61">
        <f t="shared" si="6"/>
        <v>-886</v>
      </c>
      <c r="G24" s="32">
        <f t="shared" si="7"/>
        <v>-0.23279033105622701</v>
      </c>
    </row>
    <row r="25" spans="1:7" x14ac:dyDescent="0.2">
      <c r="A25" s="63">
        <v>601</v>
      </c>
      <c r="B25" s="1" t="s">
        <v>3</v>
      </c>
      <c r="C25" s="10"/>
      <c r="D25" s="61">
        <v>10079</v>
      </c>
      <c r="E25" s="61">
        <v>32108</v>
      </c>
      <c r="F25" s="61">
        <f t="shared" si="6"/>
        <v>-22029</v>
      </c>
      <c r="G25" s="32">
        <f t="shared" si="7"/>
        <v>-0.68609069390806032</v>
      </c>
    </row>
    <row r="26" spans="1:7" x14ac:dyDescent="0.2">
      <c r="A26" s="63">
        <v>604</v>
      </c>
      <c r="B26" s="1" t="s">
        <v>4</v>
      </c>
      <c r="C26" s="10"/>
      <c r="D26" s="61">
        <v>9886</v>
      </c>
      <c r="E26" s="61">
        <v>18643</v>
      </c>
      <c r="F26" s="61">
        <f t="shared" si="6"/>
        <v>-8757</v>
      </c>
      <c r="G26" s="32">
        <f t="shared" si="7"/>
        <v>-0.46972053853993456</v>
      </c>
    </row>
    <row r="27" spans="1:7" x14ac:dyDescent="0.2">
      <c r="A27" s="63">
        <v>61</v>
      </c>
      <c r="B27" s="1" t="s">
        <v>41</v>
      </c>
      <c r="C27" s="10"/>
      <c r="D27" s="61">
        <v>9745</v>
      </c>
      <c r="E27" s="61">
        <v>15659</v>
      </c>
      <c r="F27" s="61">
        <f t="shared" si="6"/>
        <v>-5914</v>
      </c>
      <c r="G27" s="32">
        <f t="shared" si="7"/>
        <v>-0.37767418098218275</v>
      </c>
    </row>
    <row r="28" spans="1:7" x14ac:dyDescent="0.2">
      <c r="A28" s="63">
        <v>62</v>
      </c>
      <c r="B28" s="2" t="s">
        <v>42</v>
      </c>
      <c r="C28" s="11"/>
      <c r="D28" s="39">
        <v>7321</v>
      </c>
      <c r="E28" s="39">
        <v>37270</v>
      </c>
      <c r="F28" s="61">
        <f t="shared" si="6"/>
        <v>-29949</v>
      </c>
      <c r="G28" s="32">
        <f t="shared" si="7"/>
        <v>-0.80356855379661929</v>
      </c>
    </row>
    <row r="29" spans="1:7" ht="25.5" x14ac:dyDescent="0.2">
      <c r="A29" s="22"/>
      <c r="B29" s="26" t="s">
        <v>43</v>
      </c>
      <c r="C29" s="62"/>
      <c r="D29" s="40">
        <f>D23+D27+D28</f>
        <v>39951</v>
      </c>
      <c r="E29" s="40">
        <f>E23+E27+E28</f>
        <v>107486</v>
      </c>
      <c r="F29" s="61">
        <f t="shared" si="6"/>
        <v>-67535</v>
      </c>
      <c r="G29" s="32">
        <f t="shared" si="7"/>
        <v>-0.62831438512922611</v>
      </c>
    </row>
    <row r="30" spans="1:7" ht="25.5" x14ac:dyDescent="0.2">
      <c r="A30" s="22"/>
      <c r="B30" s="26" t="s">
        <v>48</v>
      </c>
      <c r="C30" s="62"/>
      <c r="D30" s="40">
        <f>D22-D29</f>
        <v>58892</v>
      </c>
      <c r="E30" s="40">
        <f>E22-E29</f>
        <v>182177</v>
      </c>
      <c r="F30" s="61">
        <f t="shared" si="6"/>
        <v>-123285</v>
      </c>
      <c r="G30" s="32">
        <f t="shared" si="7"/>
        <v>-0.67673196945827407</v>
      </c>
    </row>
    <row r="31" spans="1:7" x14ac:dyDescent="0.2">
      <c r="A31" s="63">
        <v>63</v>
      </c>
      <c r="B31" s="3" t="s">
        <v>46</v>
      </c>
      <c r="C31" s="65"/>
      <c r="D31" s="66">
        <v>64701</v>
      </c>
      <c r="E31" s="66">
        <v>97577</v>
      </c>
      <c r="F31" s="61">
        <f t="shared" si="6"/>
        <v>-32876</v>
      </c>
      <c r="G31" s="32">
        <f t="shared" si="7"/>
        <v>-0.33692366028879756</v>
      </c>
    </row>
    <row r="32" spans="1:7" x14ac:dyDescent="0.2">
      <c r="A32" s="63"/>
      <c r="B32" s="13" t="s">
        <v>6</v>
      </c>
      <c r="C32" s="27"/>
      <c r="D32" s="61"/>
      <c r="E32" s="61"/>
      <c r="F32" s="61"/>
      <c r="G32" s="32"/>
    </row>
    <row r="33" spans="1:7" x14ac:dyDescent="0.2">
      <c r="A33" s="63">
        <v>631</v>
      </c>
      <c r="B33" s="15" t="s">
        <v>21</v>
      </c>
      <c r="C33" s="21"/>
      <c r="D33" s="66"/>
      <c r="E33" s="66"/>
      <c r="F33" s="61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63"/>
      <c r="B34" s="15"/>
      <c r="C34" s="21"/>
      <c r="D34" s="61"/>
      <c r="E34" s="61"/>
      <c r="F34" s="61"/>
      <c r="G34" s="32"/>
    </row>
    <row r="35" spans="1:7" x14ac:dyDescent="0.2">
      <c r="A35" s="63">
        <v>64</v>
      </c>
      <c r="B35" s="2" t="s">
        <v>47</v>
      </c>
      <c r="C35" s="11"/>
      <c r="D35" s="39">
        <v>3268</v>
      </c>
      <c r="E35" s="39">
        <v>9401</v>
      </c>
      <c r="F35" s="61">
        <f t="shared" ref="F35:F45" si="10">(D35-E35)</f>
        <v>-6133</v>
      </c>
      <c r="G35" s="32">
        <f t="shared" ref="G35:G45" si="11">F35/E35</f>
        <v>-0.65237740665886612</v>
      </c>
    </row>
    <row r="36" spans="1:7" ht="25.5" x14ac:dyDescent="0.2">
      <c r="A36" s="22"/>
      <c r="B36" s="26" t="s">
        <v>49</v>
      </c>
      <c r="C36" s="62"/>
      <c r="D36" s="61">
        <f>D30-D31-D35</f>
        <v>-9077</v>
      </c>
      <c r="E36" s="61">
        <f>E30-E31-E35</f>
        <v>75199</v>
      </c>
      <c r="F36" s="61">
        <f t="shared" si="10"/>
        <v>-84276</v>
      </c>
      <c r="G36" s="32">
        <f t="shared" si="11"/>
        <v>-1.1207063923722389</v>
      </c>
    </row>
    <row r="37" spans="1:7" x14ac:dyDescent="0.2">
      <c r="A37" s="63">
        <v>75</v>
      </c>
      <c r="B37" s="3" t="s">
        <v>50</v>
      </c>
      <c r="C37" s="65"/>
      <c r="D37" s="66">
        <v>283</v>
      </c>
      <c r="E37" s="66">
        <v>806</v>
      </c>
      <c r="F37" s="61">
        <f t="shared" si="10"/>
        <v>-523</v>
      </c>
      <c r="G37" s="32">
        <f t="shared" si="11"/>
        <v>-0.64888337468982626</v>
      </c>
    </row>
    <row r="38" spans="1:7" x14ac:dyDescent="0.2">
      <c r="A38" s="63">
        <v>65</v>
      </c>
      <c r="B38" s="1" t="s">
        <v>51</v>
      </c>
      <c r="C38" s="10"/>
      <c r="D38" s="61">
        <v>206</v>
      </c>
      <c r="E38" s="61">
        <v>437</v>
      </c>
      <c r="F38" s="61">
        <f t="shared" si="10"/>
        <v>-231</v>
      </c>
      <c r="G38" s="32">
        <f t="shared" si="11"/>
        <v>-0.52860411899313497</v>
      </c>
    </row>
    <row r="39" spans="1:7" ht="25.5" x14ac:dyDescent="0.2">
      <c r="A39" s="63">
        <v>68</v>
      </c>
      <c r="B39" s="16" t="s">
        <v>52</v>
      </c>
      <c r="C39" s="17"/>
      <c r="D39" s="61">
        <v>49549</v>
      </c>
      <c r="E39" s="61">
        <v>54055</v>
      </c>
      <c r="F39" s="61">
        <f t="shared" si="10"/>
        <v>-4506</v>
      </c>
      <c r="G39" s="32">
        <f t="shared" si="11"/>
        <v>-8.3359541208028853E-2</v>
      </c>
    </row>
    <row r="40" spans="1:7" x14ac:dyDescent="0.2">
      <c r="A40" s="63">
        <v>78</v>
      </c>
      <c r="B40" s="2" t="s">
        <v>53</v>
      </c>
      <c r="C40" s="11"/>
      <c r="D40" s="39">
        <v>0</v>
      </c>
      <c r="E40" s="39">
        <v>0</v>
      </c>
      <c r="F40" s="61">
        <f t="shared" si="10"/>
        <v>0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62"/>
      <c r="D41" s="61">
        <f>D36+D37-D38-D39+D40</f>
        <v>-58549</v>
      </c>
      <c r="E41" s="61">
        <f>E36+E37-E38-E39+E40</f>
        <v>21513</v>
      </c>
      <c r="F41" s="61">
        <f t="shared" si="10"/>
        <v>-80062</v>
      </c>
      <c r="G41" s="32">
        <f t="shared" si="11"/>
        <v>-3.7215637056663411</v>
      </c>
    </row>
    <row r="42" spans="1:7" x14ac:dyDescent="0.2">
      <c r="A42" s="63">
        <v>76</v>
      </c>
      <c r="B42" s="1" t="s">
        <v>54</v>
      </c>
      <c r="C42" s="10"/>
      <c r="D42" s="61">
        <v>734</v>
      </c>
      <c r="E42" s="61">
        <v>61591</v>
      </c>
      <c r="F42" s="61">
        <f t="shared" si="10"/>
        <v>-60857</v>
      </c>
      <c r="G42" s="32">
        <f t="shared" si="11"/>
        <v>-0.98808267441671671</v>
      </c>
    </row>
    <row r="43" spans="1:7" x14ac:dyDescent="0.2">
      <c r="A43" s="63">
        <v>66</v>
      </c>
      <c r="B43" s="1" t="s">
        <v>55</v>
      </c>
      <c r="C43" s="10"/>
      <c r="D43" s="61">
        <v>505</v>
      </c>
      <c r="E43" s="61">
        <v>415</v>
      </c>
      <c r="F43" s="61">
        <f t="shared" si="10"/>
        <v>90</v>
      </c>
      <c r="G43" s="32">
        <f t="shared" si="11"/>
        <v>0.21686746987951808</v>
      </c>
    </row>
    <row r="44" spans="1:7" x14ac:dyDescent="0.2">
      <c r="B44" s="2" t="s">
        <v>56</v>
      </c>
      <c r="C44" s="11"/>
      <c r="D44" s="39">
        <f>D42-D43</f>
        <v>229</v>
      </c>
      <c r="E44" s="39">
        <f>E42-E43</f>
        <v>61176</v>
      </c>
      <c r="F44" s="61">
        <f t="shared" si="10"/>
        <v>-60947</v>
      </c>
      <c r="G44" s="32">
        <f t="shared" si="11"/>
        <v>-0.99625670197463057</v>
      </c>
    </row>
    <row r="45" spans="1:7" x14ac:dyDescent="0.2">
      <c r="A45" s="22"/>
      <c r="B45" s="19" t="s">
        <v>57</v>
      </c>
      <c r="C45" s="62"/>
      <c r="D45" s="61">
        <f>D41+D44</f>
        <v>-58320</v>
      </c>
      <c r="E45" s="61">
        <f>E41+E44</f>
        <v>82689</v>
      </c>
      <c r="F45" s="61">
        <f t="shared" si="10"/>
        <v>-141009</v>
      </c>
      <c r="G45" s="32">
        <f t="shared" si="11"/>
        <v>-1.7052933280121902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63">
        <v>5</v>
      </c>
      <c r="B49" s="1" t="s">
        <v>22</v>
      </c>
      <c r="C49" s="10"/>
      <c r="D49" s="61">
        <v>2026558</v>
      </c>
      <c r="E49" s="61">
        <v>823054</v>
      </c>
      <c r="F49" s="61">
        <f t="shared" ref="F49" si="12">(D49-E49)</f>
        <v>1203504</v>
      </c>
      <c r="G49" s="32">
        <f t="shared" ref="G49" si="13">F49/E49</f>
        <v>1.462241845614018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63">
        <v>51</v>
      </c>
      <c r="B53" s="20" t="s">
        <v>29</v>
      </c>
      <c r="C53" s="30"/>
      <c r="D53" s="61">
        <v>0</v>
      </c>
      <c r="E53" s="61">
        <v>0</v>
      </c>
      <c r="F53" s="61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63">
        <v>510</v>
      </c>
      <c r="B54" s="1" t="s">
        <v>7</v>
      </c>
      <c r="C54" s="10"/>
      <c r="D54" s="61">
        <v>0</v>
      </c>
      <c r="E54" s="61">
        <v>0</v>
      </c>
      <c r="F54" s="61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63">
        <v>41</v>
      </c>
      <c r="B56" s="1" t="s">
        <v>8</v>
      </c>
      <c r="C56" s="10"/>
      <c r="D56" s="61">
        <f>D60+D61+D62</f>
        <v>539608</v>
      </c>
      <c r="E56" s="61">
        <f>E60+E61+E62</f>
        <v>542804</v>
      </c>
      <c r="F56" s="61">
        <f t="shared" ref="F56" si="16">(D56-E56)</f>
        <v>-3196</v>
      </c>
      <c r="G56" s="32">
        <f t="shared" ref="G56" si="17">F56/E56</f>
        <v>-5.8879448198613125E-3</v>
      </c>
    </row>
    <row r="57" spans="1:7" x14ac:dyDescent="0.2">
      <c r="A57" s="63"/>
      <c r="B57" s="1"/>
      <c r="C57" s="10"/>
      <c r="D57" s="61"/>
      <c r="E57" s="61"/>
      <c r="F57" s="61"/>
      <c r="G57" s="32"/>
    </row>
    <row r="58" spans="1:7" x14ac:dyDescent="0.2">
      <c r="A58" s="63"/>
      <c r="B58" s="7" t="s">
        <v>6</v>
      </c>
      <c r="C58" s="29"/>
      <c r="D58" s="61"/>
      <c r="E58" s="61"/>
      <c r="F58" s="61"/>
      <c r="G58" s="32"/>
    </row>
    <row r="59" spans="1:7" x14ac:dyDescent="0.2">
      <c r="A59" s="63"/>
      <c r="B59" s="1"/>
      <c r="C59" s="10"/>
      <c r="D59" s="61"/>
      <c r="E59" s="61"/>
      <c r="F59" s="61"/>
      <c r="G59" s="32"/>
    </row>
    <row r="60" spans="1:7" x14ac:dyDescent="0.2">
      <c r="A60" s="63"/>
      <c r="B60" s="23" t="s">
        <v>23</v>
      </c>
      <c r="C60" s="10"/>
      <c r="D60" s="61">
        <v>266189</v>
      </c>
      <c r="E60" s="61">
        <v>211378</v>
      </c>
      <c r="F60" s="61">
        <f t="shared" ref="F60:F62" si="18">(D60-E60)</f>
        <v>54811</v>
      </c>
      <c r="G60" s="32">
        <f t="shared" ref="G60:G62" si="19">F60/E60</f>
        <v>0.25930323874764638</v>
      </c>
    </row>
    <row r="61" spans="1:7" ht="25.5" x14ac:dyDescent="0.2">
      <c r="A61" s="63"/>
      <c r="B61" s="24" t="s">
        <v>58</v>
      </c>
      <c r="C61" s="17"/>
      <c r="D61" s="61">
        <v>27911</v>
      </c>
      <c r="E61" s="61">
        <v>38401</v>
      </c>
      <c r="F61" s="61">
        <f t="shared" si="18"/>
        <v>-10490</v>
      </c>
      <c r="G61" s="32">
        <f t="shared" si="19"/>
        <v>-0.27316996953204342</v>
      </c>
    </row>
    <row r="62" spans="1:7" x14ac:dyDescent="0.2">
      <c r="A62" s="63"/>
      <c r="B62" s="23" t="s">
        <v>24</v>
      </c>
      <c r="C62" s="10"/>
      <c r="D62" s="61">
        <v>245508</v>
      </c>
      <c r="E62" s="61">
        <v>293025</v>
      </c>
      <c r="F62" s="61">
        <f t="shared" si="18"/>
        <v>-47517</v>
      </c>
      <c r="G62" s="32">
        <f t="shared" si="19"/>
        <v>-0.16216022523675455</v>
      </c>
    </row>
    <row r="63" spans="1:7" x14ac:dyDescent="0.2">
      <c r="A63" s="63"/>
      <c r="B63" s="1"/>
      <c r="C63" s="10"/>
      <c r="D63" s="61"/>
      <c r="E63" s="61"/>
      <c r="F63" s="61"/>
      <c r="G63" s="32"/>
    </row>
    <row r="64" spans="1:7" x14ac:dyDescent="0.2">
      <c r="A64" s="63"/>
      <c r="B64" s="8" t="s">
        <v>26</v>
      </c>
      <c r="C64" s="31"/>
      <c r="D64" s="61">
        <v>340919</v>
      </c>
      <c r="E64" s="61">
        <v>408899</v>
      </c>
      <c r="F64" s="61">
        <f t="shared" ref="F64" si="20">(D64-E64)</f>
        <v>-67980</v>
      </c>
      <c r="G64" s="32">
        <f t="shared" ref="G64" si="21">F64/E64</f>
        <v>-0.16625132367650691</v>
      </c>
    </row>
    <row r="65" spans="1:7" x14ac:dyDescent="0.2">
      <c r="A65" s="63"/>
      <c r="B65" s="8"/>
      <c r="C65" s="31"/>
      <c r="D65" s="61"/>
      <c r="E65" s="61"/>
      <c r="F65" s="61"/>
      <c r="G65" s="32"/>
    </row>
    <row r="66" spans="1:7" x14ac:dyDescent="0.2">
      <c r="A66" s="63">
        <v>3</v>
      </c>
      <c r="B66" s="8" t="s">
        <v>15</v>
      </c>
      <c r="C66" s="31"/>
      <c r="D66" s="61">
        <f>D69+D70+D71+D72</f>
        <v>297310</v>
      </c>
      <c r="E66" s="61">
        <f>E69+E70+E71+E72</f>
        <v>316971</v>
      </c>
      <c r="F66" s="61">
        <f t="shared" ref="F66" si="22">(D66-E66)</f>
        <v>-19661</v>
      </c>
      <c r="G66" s="32">
        <f t="shared" ref="G66" si="23">F66/E66</f>
        <v>-6.2027756482454233E-2</v>
      </c>
    </row>
    <row r="67" spans="1:7" x14ac:dyDescent="0.2">
      <c r="A67" s="63"/>
      <c r="B67" s="7" t="s">
        <v>6</v>
      </c>
      <c r="C67" s="29"/>
      <c r="D67" s="61"/>
      <c r="E67" s="61"/>
      <c r="F67" s="61"/>
      <c r="G67" s="32"/>
    </row>
    <row r="68" spans="1:7" x14ac:dyDescent="0.2">
      <c r="A68" s="63"/>
      <c r="B68" s="8"/>
      <c r="C68" s="31"/>
      <c r="D68" s="61"/>
      <c r="E68" s="61"/>
      <c r="F68" s="61"/>
      <c r="G68" s="32"/>
    </row>
    <row r="69" spans="1:7" x14ac:dyDescent="0.2">
      <c r="A69" s="63">
        <v>30</v>
      </c>
      <c r="B69" s="25" t="s">
        <v>16</v>
      </c>
      <c r="C69" s="31"/>
      <c r="D69" s="61">
        <v>13838</v>
      </c>
      <c r="E69" s="61">
        <v>17470</v>
      </c>
      <c r="F69" s="61">
        <f t="shared" ref="F69:F72" si="24">(D69-E69)</f>
        <v>-3632</v>
      </c>
      <c r="G69" s="32">
        <f t="shared" ref="G69:G72" si="25">F69/E69</f>
        <v>-0.20789925586720093</v>
      </c>
    </row>
    <row r="70" spans="1:7" x14ac:dyDescent="0.2">
      <c r="A70" s="63">
        <v>31</v>
      </c>
      <c r="B70" s="25" t="s">
        <v>17</v>
      </c>
      <c r="C70" s="31"/>
      <c r="D70" s="61">
        <v>13829</v>
      </c>
      <c r="E70" s="61">
        <v>21392</v>
      </c>
      <c r="F70" s="61">
        <f t="shared" si="24"/>
        <v>-7563</v>
      </c>
      <c r="G70" s="32">
        <f t="shared" si="25"/>
        <v>-0.35354338070306657</v>
      </c>
    </row>
    <row r="71" spans="1:7" x14ac:dyDescent="0.2">
      <c r="A71" s="63">
        <v>32</v>
      </c>
      <c r="B71" s="25" t="s">
        <v>18</v>
      </c>
      <c r="C71" s="31"/>
      <c r="D71" s="61">
        <v>269643</v>
      </c>
      <c r="E71" s="61">
        <v>278109</v>
      </c>
      <c r="F71" s="61">
        <f t="shared" si="24"/>
        <v>-8466</v>
      </c>
      <c r="G71" s="32">
        <f t="shared" si="25"/>
        <v>-3.0441301791743525E-2</v>
      </c>
    </row>
    <row r="72" spans="1:7" x14ac:dyDescent="0.2">
      <c r="A72" s="63">
        <v>37</v>
      </c>
      <c r="B72" s="25" t="s">
        <v>25</v>
      </c>
      <c r="C72" s="31"/>
      <c r="D72" s="61">
        <v>0</v>
      </c>
      <c r="E72" s="61">
        <v>0</v>
      </c>
      <c r="F72" s="61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7124</v>
      </c>
      <c r="E79" s="190">
        <v>10897</v>
      </c>
      <c r="F79" s="190">
        <f>(D79-E79)</f>
        <v>-3773</v>
      </c>
      <c r="G79" s="32">
        <f>F79/E79</f>
        <v>-0.34624208497751674</v>
      </c>
    </row>
    <row r="80" spans="1:7" x14ac:dyDescent="0.2">
      <c r="A80" s="186">
        <v>701</v>
      </c>
      <c r="B80" s="1" t="s">
        <v>31</v>
      </c>
      <c r="C80" s="10"/>
      <c r="D80" s="190">
        <v>20342</v>
      </c>
      <c r="E80" s="190">
        <v>43103</v>
      </c>
      <c r="F80" s="190">
        <f t="shared" ref="F80:F82" si="26">(D80-E80)</f>
        <v>-22761</v>
      </c>
      <c r="G80" s="32">
        <f t="shared" ref="G80:G82" si="27">F80/E80</f>
        <v>-0.52806069183119508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32565</v>
      </c>
      <c r="E87" s="39">
        <v>79246</v>
      </c>
      <c r="F87" s="190">
        <f t="shared" si="28"/>
        <v>-46681</v>
      </c>
      <c r="G87" s="32">
        <f t="shared" si="29"/>
        <v>-0.58906443227418415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60031</v>
      </c>
      <c r="E89" s="40">
        <f>E79+E80+E81+E82+E87+E88</f>
        <v>133246</v>
      </c>
      <c r="F89" s="40">
        <f t="shared" si="28"/>
        <v>-73215</v>
      </c>
      <c r="G89" s="34">
        <f t="shared" si="29"/>
        <v>-0.54947240442489831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60031</v>
      </c>
      <c r="E97" s="40">
        <f>E89+E94+E95+E96</f>
        <v>133246</v>
      </c>
      <c r="F97" s="190">
        <f t="shared" ref="F97:F106" si="34">(D97-E97)</f>
        <v>-73215</v>
      </c>
      <c r="G97" s="32">
        <f t="shared" ref="G97:G106" si="35">F97/E97</f>
        <v>-0.54947240442489831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14234</v>
      </c>
      <c r="E98" s="189">
        <f>E99+E100+E101</f>
        <v>30945</v>
      </c>
      <c r="F98" s="190">
        <f t="shared" si="34"/>
        <v>-16711</v>
      </c>
      <c r="G98" s="32">
        <f t="shared" si="35"/>
        <v>-0.54002262077880114</v>
      </c>
    </row>
    <row r="99" spans="1:7" x14ac:dyDescent="0.2">
      <c r="A99" s="186">
        <v>600</v>
      </c>
      <c r="B99" s="1" t="s">
        <v>2</v>
      </c>
      <c r="C99" s="10"/>
      <c r="D99" s="190">
        <v>2270</v>
      </c>
      <c r="E99" s="190">
        <v>3229</v>
      </c>
      <c r="F99" s="190">
        <f t="shared" si="34"/>
        <v>-959</v>
      </c>
      <c r="G99" s="32">
        <f t="shared" si="35"/>
        <v>-0.29699597398575411</v>
      </c>
    </row>
    <row r="100" spans="1:7" x14ac:dyDescent="0.2">
      <c r="A100" s="186">
        <v>601</v>
      </c>
      <c r="B100" s="1" t="s">
        <v>3</v>
      </c>
      <c r="C100" s="10"/>
      <c r="D100" s="190">
        <v>11964</v>
      </c>
      <c r="E100" s="190">
        <v>27716</v>
      </c>
      <c r="F100" s="190">
        <f t="shared" si="34"/>
        <v>-15752</v>
      </c>
      <c r="G100" s="32">
        <f t="shared" si="35"/>
        <v>-0.56833597921778034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972</v>
      </c>
      <c r="E103" s="39">
        <v>2100</v>
      </c>
      <c r="F103" s="190">
        <f t="shared" si="34"/>
        <v>-1128</v>
      </c>
      <c r="G103" s="32">
        <f t="shared" si="35"/>
        <v>-0.53714285714285714</v>
      </c>
    </row>
    <row r="104" spans="1:7" ht="25.5" x14ac:dyDescent="0.2">
      <c r="A104" s="22"/>
      <c r="B104" s="26" t="s">
        <v>43</v>
      </c>
      <c r="C104" s="191"/>
      <c r="D104" s="40">
        <f>D98+D102+D103</f>
        <v>15206</v>
      </c>
      <c r="E104" s="40">
        <f>E98+E102+E103</f>
        <v>33045</v>
      </c>
      <c r="F104" s="190">
        <f t="shared" si="34"/>
        <v>-17839</v>
      </c>
      <c r="G104" s="32">
        <f t="shared" si="35"/>
        <v>-0.53983961264941749</v>
      </c>
    </row>
    <row r="105" spans="1:7" ht="25.5" x14ac:dyDescent="0.2">
      <c r="A105" s="22"/>
      <c r="B105" s="26" t="s">
        <v>48</v>
      </c>
      <c r="C105" s="191"/>
      <c r="D105" s="40">
        <f>D97-D104</f>
        <v>44825</v>
      </c>
      <c r="E105" s="40">
        <f>E97-E104</f>
        <v>100201</v>
      </c>
      <c r="F105" s="190">
        <f t="shared" si="34"/>
        <v>-55376</v>
      </c>
      <c r="G105" s="32">
        <f t="shared" si="35"/>
        <v>-0.55264917515793255</v>
      </c>
    </row>
    <row r="106" spans="1:7" x14ac:dyDescent="0.2">
      <c r="A106" s="186">
        <v>63</v>
      </c>
      <c r="B106" s="3" t="s">
        <v>46</v>
      </c>
      <c r="C106" s="188"/>
      <c r="D106" s="189">
        <v>42974</v>
      </c>
      <c r="E106" s="189">
        <v>51694</v>
      </c>
      <c r="F106" s="190">
        <f t="shared" si="34"/>
        <v>-8720</v>
      </c>
      <c r="G106" s="32">
        <f t="shared" si="35"/>
        <v>-0.16868495376639456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1632</v>
      </c>
      <c r="E110" s="39">
        <v>2535</v>
      </c>
      <c r="F110" s="190">
        <f t="shared" ref="F110:F120" si="38">(D110-E110)</f>
        <v>-903</v>
      </c>
      <c r="G110" s="32">
        <f t="shared" ref="G110:G120" si="39">F110/E110</f>
        <v>-0.35621301775147929</v>
      </c>
    </row>
    <row r="111" spans="1:7" ht="25.5" x14ac:dyDescent="0.2">
      <c r="A111" s="22"/>
      <c r="B111" s="26" t="s">
        <v>49</v>
      </c>
      <c r="C111" s="191"/>
      <c r="D111" s="190">
        <f>D105-D106-D110</f>
        <v>219</v>
      </c>
      <c r="E111" s="190">
        <f>E105-E106-E110</f>
        <v>45972</v>
      </c>
      <c r="F111" s="190">
        <f t="shared" si="38"/>
        <v>-45753</v>
      </c>
      <c r="G111" s="32">
        <f t="shared" si="39"/>
        <v>-0.99523623074915168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312</v>
      </c>
      <c r="E113" s="190">
        <v>6311</v>
      </c>
      <c r="F113" s="190">
        <f t="shared" si="38"/>
        <v>-5999</v>
      </c>
      <c r="G113" s="32">
        <f t="shared" si="39"/>
        <v>-0.95056250990334334</v>
      </c>
    </row>
    <row r="114" spans="1:7" ht="25.5" x14ac:dyDescent="0.2">
      <c r="A114" s="186">
        <v>68</v>
      </c>
      <c r="B114" s="16" t="s">
        <v>52</v>
      </c>
      <c r="C114" s="17"/>
      <c r="D114" s="190">
        <v>63452</v>
      </c>
      <c r="E114" s="190">
        <v>55534</v>
      </c>
      <c r="F114" s="190">
        <f t="shared" si="38"/>
        <v>7918</v>
      </c>
      <c r="G114" s="32">
        <f t="shared" si="39"/>
        <v>0.14257932077646127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-63545</v>
      </c>
      <c r="E116" s="190">
        <f>E111+E112-E113-E114+E115</f>
        <v>-15873</v>
      </c>
      <c r="F116" s="190">
        <f t="shared" si="38"/>
        <v>-47672</v>
      </c>
      <c r="G116" s="32">
        <f t="shared" si="39"/>
        <v>3.0033390033390033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176</v>
      </c>
      <c r="E118" s="190">
        <v>1747</v>
      </c>
      <c r="F118" s="190">
        <f t="shared" si="38"/>
        <v>-1571</v>
      </c>
      <c r="G118" s="32">
        <f t="shared" si="39"/>
        <v>-0.89925586720091588</v>
      </c>
    </row>
    <row r="119" spans="1:7" x14ac:dyDescent="0.2">
      <c r="B119" s="2" t="s">
        <v>56</v>
      </c>
      <c r="C119" s="11"/>
      <c r="D119" s="39">
        <f>D117-D118</f>
        <v>-176</v>
      </c>
      <c r="E119" s="39">
        <f>E117-E118</f>
        <v>-1747</v>
      </c>
      <c r="F119" s="190">
        <f t="shared" si="38"/>
        <v>1571</v>
      </c>
      <c r="G119" s="32">
        <f t="shared" si="39"/>
        <v>-0.89925586720091588</v>
      </c>
    </row>
    <row r="120" spans="1:7" x14ac:dyDescent="0.2">
      <c r="A120" s="22"/>
      <c r="B120" s="19" t="s">
        <v>57</v>
      </c>
      <c r="C120" s="191"/>
      <c r="D120" s="190">
        <f>D116+D119</f>
        <v>-63721</v>
      </c>
      <c r="E120" s="190">
        <f>E116+E119</f>
        <v>-17620</v>
      </c>
      <c r="F120" s="190">
        <f t="shared" si="38"/>
        <v>-46101</v>
      </c>
      <c r="G120" s="32">
        <f t="shared" si="39"/>
        <v>2.6164018161180476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602851</v>
      </c>
      <c r="E124" s="190">
        <v>1043745</v>
      </c>
      <c r="F124" s="190">
        <f t="shared" ref="F124" si="40">(D124-E124)</f>
        <v>-440894</v>
      </c>
      <c r="G124" s="32">
        <f t="shared" ref="G124" si="41">F124/E124</f>
        <v>-0.42241543672065496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292383</v>
      </c>
      <c r="E131" s="190">
        <f>E135+E136+E137</f>
        <v>444861</v>
      </c>
      <c r="F131" s="190">
        <f t="shared" ref="F131" si="44">(D131-E131)</f>
        <v>-152478</v>
      </c>
      <c r="G131" s="32">
        <f t="shared" ref="G131" si="45">F131/E131</f>
        <v>-0.34275425357583605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110531</v>
      </c>
      <c r="E135" s="190">
        <v>160034</v>
      </c>
      <c r="F135" s="190">
        <f t="shared" ref="F135:F137" si="46">(D135-E135)</f>
        <v>-49503</v>
      </c>
      <c r="G135" s="32">
        <f t="shared" ref="G135:G137" si="47">F135/E135</f>
        <v>-0.30932801779621832</v>
      </c>
    </row>
    <row r="136" spans="1:7" ht="25.5" x14ac:dyDescent="0.2">
      <c r="A136" s="186"/>
      <c r="B136" s="24" t="s">
        <v>58</v>
      </c>
      <c r="C136" s="17"/>
      <c r="D136" s="190">
        <v>75533</v>
      </c>
      <c r="E136" s="190">
        <v>112435</v>
      </c>
      <c r="F136" s="190">
        <f t="shared" si="46"/>
        <v>-36902</v>
      </c>
      <c r="G136" s="32">
        <f t="shared" si="47"/>
        <v>-0.32820740872504112</v>
      </c>
    </row>
    <row r="137" spans="1:7" x14ac:dyDescent="0.2">
      <c r="A137" s="186"/>
      <c r="B137" s="23" t="s">
        <v>24</v>
      </c>
      <c r="C137" s="10"/>
      <c r="D137" s="190">
        <v>106319</v>
      </c>
      <c r="E137" s="190">
        <v>172392</v>
      </c>
      <c r="F137" s="190">
        <f t="shared" si="46"/>
        <v>-66073</v>
      </c>
      <c r="G137" s="32">
        <f t="shared" si="47"/>
        <v>-0.38327184556127897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152921</v>
      </c>
      <c r="E139" s="190">
        <v>153128</v>
      </c>
      <c r="F139" s="190">
        <f t="shared" ref="F139" si="48">(D139-E139)</f>
        <v>-207</v>
      </c>
      <c r="G139" s="32">
        <f t="shared" ref="G139" si="49">F139/E139</f>
        <v>-1.3518102502481583E-3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330034</v>
      </c>
      <c r="E141" s="190">
        <f>E144+E145+E146+E147</f>
        <v>694314</v>
      </c>
      <c r="F141" s="190">
        <f t="shared" ref="F141" si="50">(D141-E141)</f>
        <v>-364280</v>
      </c>
      <c r="G141" s="32">
        <f t="shared" ref="G141" si="51">F141/E141</f>
        <v>-0.52466175246358271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4679</v>
      </c>
      <c r="E144" s="190">
        <v>6267</v>
      </c>
      <c r="F144" s="190">
        <f t="shared" ref="F144:F147" si="52">(D144-E144)</f>
        <v>-1588</v>
      </c>
      <c r="G144" s="32">
        <f t="shared" ref="G144:G147" si="53">F144/E144</f>
        <v>-0.25339077708632518</v>
      </c>
    </row>
    <row r="145" spans="1:7" x14ac:dyDescent="0.2">
      <c r="A145" s="186">
        <v>31</v>
      </c>
      <c r="B145" s="25" t="s">
        <v>17</v>
      </c>
      <c r="C145" s="31"/>
      <c r="D145" s="190">
        <v>181308</v>
      </c>
      <c r="E145" s="190">
        <v>543881</v>
      </c>
      <c r="F145" s="190">
        <f t="shared" si="52"/>
        <v>-362573</v>
      </c>
      <c r="G145" s="32">
        <f t="shared" si="53"/>
        <v>-0.66664031286255632</v>
      </c>
    </row>
    <row r="146" spans="1:7" x14ac:dyDescent="0.2">
      <c r="A146" s="186">
        <v>32</v>
      </c>
      <c r="B146" s="25" t="s">
        <v>18</v>
      </c>
      <c r="C146" s="31"/>
      <c r="D146" s="190">
        <v>144047</v>
      </c>
      <c r="E146" s="190">
        <v>144166</v>
      </c>
      <c r="F146" s="190">
        <f t="shared" si="52"/>
        <v>-119</v>
      </c>
      <c r="G146" s="32">
        <f t="shared" si="53"/>
        <v>-8.2543734306285812E-4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ht="21.75" customHeight="1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9336</v>
      </c>
      <c r="E153" s="190">
        <v>14315</v>
      </c>
      <c r="F153" s="190">
        <f>(D153-E153)</f>
        <v>-4979</v>
      </c>
      <c r="G153" s="32">
        <f>F153/E153</f>
        <v>-0.34781697520083826</v>
      </c>
    </row>
    <row r="154" spans="1:7" x14ac:dyDescent="0.2">
      <c r="A154" s="186">
        <v>701</v>
      </c>
      <c r="B154" s="1" t="s">
        <v>31</v>
      </c>
      <c r="C154" s="10"/>
      <c r="D154" s="190">
        <v>23019</v>
      </c>
      <c r="E154" s="190">
        <v>27102</v>
      </c>
      <c r="F154" s="190">
        <f t="shared" ref="F154:F156" si="54">(D154-E154)</f>
        <v>-4083</v>
      </c>
      <c r="G154" s="32">
        <f t="shared" ref="G154:G156" si="55">F154/E154</f>
        <v>-0.15065308833296437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28021</v>
      </c>
      <c r="E156" s="190">
        <v>37271</v>
      </c>
      <c r="F156" s="190">
        <f t="shared" si="54"/>
        <v>-9250</v>
      </c>
      <c r="G156" s="32">
        <f t="shared" si="55"/>
        <v>-0.24818223283518018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60376</v>
      </c>
      <c r="E163" s="40">
        <f>E153+E154+E155+E156+E161+E162</f>
        <v>78688</v>
      </c>
      <c r="F163" s="40">
        <f t="shared" si="56"/>
        <v>-18312</v>
      </c>
      <c r="G163" s="34">
        <f t="shared" si="57"/>
        <v>-0.23271655144367628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60376</v>
      </c>
      <c r="E171" s="40">
        <f>E163+E168+E169+E170</f>
        <v>78688</v>
      </c>
      <c r="F171" s="190">
        <f t="shared" ref="F171:F180" si="62">(D171-E171)</f>
        <v>-18312</v>
      </c>
      <c r="G171" s="32">
        <f t="shared" ref="G171:G180" si="63">F171/E171</f>
        <v>-0.23271655144367628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7621</v>
      </c>
      <c r="E172" s="189">
        <f>E173+E174+E175</f>
        <v>22380</v>
      </c>
      <c r="F172" s="190">
        <f t="shared" si="62"/>
        <v>-14759</v>
      </c>
      <c r="G172" s="32">
        <f t="shared" si="63"/>
        <v>-0.65947274352100094</v>
      </c>
    </row>
    <row r="173" spans="1:7" x14ac:dyDescent="0.2">
      <c r="A173" s="186">
        <v>600</v>
      </c>
      <c r="B173" s="1" t="s">
        <v>2</v>
      </c>
      <c r="C173" s="10"/>
      <c r="D173" s="190">
        <v>528</v>
      </c>
      <c r="E173" s="190">
        <v>4250</v>
      </c>
      <c r="F173" s="190">
        <f t="shared" si="62"/>
        <v>-3722</v>
      </c>
      <c r="G173" s="32">
        <f t="shared" si="63"/>
        <v>-0.87576470588235289</v>
      </c>
    </row>
    <row r="174" spans="1:7" x14ac:dyDescent="0.2">
      <c r="A174" s="186">
        <v>601</v>
      </c>
      <c r="B174" s="1" t="s">
        <v>3</v>
      </c>
      <c r="C174" s="10"/>
      <c r="D174" s="190">
        <v>2244</v>
      </c>
      <c r="E174" s="190">
        <v>12631</v>
      </c>
      <c r="F174" s="190">
        <f t="shared" si="62"/>
        <v>-10387</v>
      </c>
      <c r="G174" s="32">
        <f t="shared" si="63"/>
        <v>-0.82234185733512788</v>
      </c>
    </row>
    <row r="175" spans="1:7" x14ac:dyDescent="0.2">
      <c r="A175" s="186">
        <v>604</v>
      </c>
      <c r="B175" s="1" t="s">
        <v>4</v>
      </c>
      <c r="C175" s="10"/>
      <c r="D175" s="190">
        <v>4849</v>
      </c>
      <c r="E175" s="190">
        <v>5499</v>
      </c>
      <c r="F175" s="190">
        <f t="shared" si="62"/>
        <v>-650</v>
      </c>
      <c r="G175" s="32">
        <f t="shared" si="63"/>
        <v>-0.1182033096926714</v>
      </c>
    </row>
    <row r="176" spans="1:7" x14ac:dyDescent="0.2">
      <c r="A176" s="186">
        <v>61</v>
      </c>
      <c r="B176" s="1" t="s">
        <v>41</v>
      </c>
      <c r="C176" s="10"/>
      <c r="D176" s="190">
        <v>113</v>
      </c>
      <c r="E176" s="190">
        <v>2862</v>
      </c>
      <c r="F176" s="190">
        <f t="shared" si="62"/>
        <v>-2749</v>
      </c>
      <c r="G176" s="32">
        <f t="shared" si="63"/>
        <v>-0.96051712089447938</v>
      </c>
    </row>
    <row r="177" spans="1:7" x14ac:dyDescent="0.2">
      <c r="A177" s="186">
        <v>62</v>
      </c>
      <c r="B177" s="2" t="s">
        <v>42</v>
      </c>
      <c r="C177" s="11"/>
      <c r="D177" s="39">
        <v>1848</v>
      </c>
      <c r="E177" s="39">
        <v>5794</v>
      </c>
      <c r="F177" s="190">
        <f t="shared" si="62"/>
        <v>-3946</v>
      </c>
      <c r="G177" s="32">
        <f t="shared" si="63"/>
        <v>-0.68104936140835348</v>
      </c>
    </row>
    <row r="178" spans="1:7" ht="25.5" x14ac:dyDescent="0.2">
      <c r="A178" s="22"/>
      <c r="B178" s="26" t="s">
        <v>43</v>
      </c>
      <c r="C178" s="191"/>
      <c r="D178" s="40">
        <f>D172+D176+D177</f>
        <v>9582</v>
      </c>
      <c r="E178" s="40">
        <f>E172+E176+E177</f>
        <v>31036</v>
      </c>
      <c r="F178" s="190">
        <f t="shared" si="62"/>
        <v>-21454</v>
      </c>
      <c r="G178" s="32">
        <f t="shared" si="63"/>
        <v>-0.69126176053615151</v>
      </c>
    </row>
    <row r="179" spans="1:7" ht="25.5" x14ac:dyDescent="0.2">
      <c r="A179" s="22"/>
      <c r="B179" s="26" t="s">
        <v>48</v>
      </c>
      <c r="C179" s="191"/>
      <c r="D179" s="40">
        <f>D171-D178</f>
        <v>50794</v>
      </c>
      <c r="E179" s="40">
        <f>E171-E178</f>
        <v>47652</v>
      </c>
      <c r="F179" s="190">
        <f t="shared" si="62"/>
        <v>3142</v>
      </c>
      <c r="G179" s="32">
        <f t="shared" si="63"/>
        <v>6.5936372030554857E-2</v>
      </c>
    </row>
    <row r="180" spans="1:7" x14ac:dyDescent="0.2">
      <c r="A180" s="186">
        <v>63</v>
      </c>
      <c r="B180" s="3" t="s">
        <v>46</v>
      </c>
      <c r="C180" s="188"/>
      <c r="D180" s="189">
        <v>47240</v>
      </c>
      <c r="E180" s="189">
        <v>51102</v>
      </c>
      <c r="F180" s="190">
        <f t="shared" si="62"/>
        <v>-3862</v>
      </c>
      <c r="G180" s="32">
        <f t="shared" si="63"/>
        <v>-7.5574341513052326E-2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363</v>
      </c>
      <c r="E184" s="39">
        <v>2661</v>
      </c>
      <c r="F184" s="190">
        <f t="shared" ref="F184:F194" si="66">(D184-E184)</f>
        <v>-2298</v>
      </c>
      <c r="G184" s="32">
        <f t="shared" ref="G184:G194" si="67">F184/E184</f>
        <v>-0.86358511837655016</v>
      </c>
    </row>
    <row r="185" spans="1:7" ht="25.5" x14ac:dyDescent="0.2">
      <c r="A185" s="22"/>
      <c r="B185" s="26" t="s">
        <v>49</v>
      </c>
      <c r="C185" s="191"/>
      <c r="D185" s="190">
        <f>D179-D180-D184</f>
        <v>3191</v>
      </c>
      <c r="E185" s="190">
        <f>E179-E180-E184</f>
        <v>-6111</v>
      </c>
      <c r="F185" s="190">
        <f t="shared" si="66"/>
        <v>9302</v>
      </c>
      <c r="G185" s="32">
        <f t="shared" si="67"/>
        <v>-1.522173130420553</v>
      </c>
    </row>
    <row r="186" spans="1:7" x14ac:dyDescent="0.2">
      <c r="A186" s="186">
        <v>75</v>
      </c>
      <c r="B186" s="3" t="s">
        <v>50</v>
      </c>
      <c r="C186" s="188"/>
      <c r="D186" s="189">
        <v>3</v>
      </c>
      <c r="E186" s="189">
        <v>730</v>
      </c>
      <c r="F186" s="190">
        <f t="shared" si="66"/>
        <v>-727</v>
      </c>
      <c r="G186" s="32">
        <f t="shared" si="67"/>
        <v>-0.99589041095890407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2688</v>
      </c>
      <c r="F187" s="190">
        <f t="shared" si="66"/>
        <v>-2688</v>
      </c>
      <c r="G187" s="32">
        <f t="shared" si="67"/>
        <v>-1</v>
      </c>
    </row>
    <row r="188" spans="1:7" ht="25.5" x14ac:dyDescent="0.2">
      <c r="A188" s="186">
        <v>68</v>
      </c>
      <c r="B188" s="16" t="s">
        <v>52</v>
      </c>
      <c r="C188" s="17"/>
      <c r="D188" s="190">
        <v>50142</v>
      </c>
      <c r="E188" s="190">
        <v>50142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-46948</v>
      </c>
      <c r="E190" s="190">
        <f>E185+E186-E187-E188+E189</f>
        <v>-58211</v>
      </c>
      <c r="F190" s="190">
        <f t="shared" si="66"/>
        <v>11263</v>
      </c>
      <c r="G190" s="32">
        <f t="shared" si="67"/>
        <v>-0.19348576729484118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3870</v>
      </c>
      <c r="F192" s="190">
        <f t="shared" si="66"/>
        <v>-3870</v>
      </c>
      <c r="G192" s="32">
        <f t="shared" si="67"/>
        <v>-1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-3870</v>
      </c>
      <c r="F193" s="190">
        <f t="shared" si="66"/>
        <v>3870</v>
      </c>
      <c r="G193" s="32">
        <f t="shared" si="67"/>
        <v>-1</v>
      </c>
    </row>
    <row r="194" spans="1:7" x14ac:dyDescent="0.2">
      <c r="A194" s="22"/>
      <c r="B194" s="19" t="s">
        <v>57</v>
      </c>
      <c r="C194" s="191"/>
      <c r="D194" s="190">
        <f>D190+D193</f>
        <v>-46948</v>
      </c>
      <c r="E194" s="190">
        <f>E190+E193</f>
        <v>-62081</v>
      </c>
      <c r="F194" s="190">
        <f t="shared" si="66"/>
        <v>15133</v>
      </c>
      <c r="G194" s="32">
        <f t="shared" si="67"/>
        <v>-0.24376218166588812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141814</v>
      </c>
      <c r="E198" s="190">
        <v>390595</v>
      </c>
      <c r="F198" s="190">
        <f t="shared" ref="F198" si="68">(D198-E198)</f>
        <v>-248781</v>
      </c>
      <c r="G198" s="32">
        <f t="shared" ref="G198" si="69">F198/E198</f>
        <v>-0.63692827609160385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158005</v>
      </c>
      <c r="E205" s="190">
        <f>E209+E210+E211</f>
        <v>277999</v>
      </c>
      <c r="F205" s="190">
        <f t="shared" ref="F205" si="72">(D205-E205)</f>
        <v>-119994</v>
      </c>
      <c r="G205" s="32">
        <f t="shared" ref="G205" si="73">F205/E205</f>
        <v>-0.43163464616779196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60325</v>
      </c>
      <c r="E209" s="190">
        <v>67235</v>
      </c>
      <c r="F209" s="190">
        <f t="shared" ref="F209:F211" si="74">(D209-E209)</f>
        <v>-6910</v>
      </c>
      <c r="G209" s="32">
        <f t="shared" ref="G209:G211" si="75">F209/E209</f>
        <v>-0.10277385290399346</v>
      </c>
    </row>
    <row r="210" spans="1:7" ht="25.5" x14ac:dyDescent="0.2">
      <c r="A210" s="186"/>
      <c r="B210" s="24" t="s">
        <v>58</v>
      </c>
      <c r="C210" s="17"/>
      <c r="D210" s="190">
        <v>25293</v>
      </c>
      <c r="E210" s="190">
        <v>33838</v>
      </c>
      <c r="F210" s="190">
        <f t="shared" si="74"/>
        <v>-8545</v>
      </c>
      <c r="G210" s="32">
        <f t="shared" si="75"/>
        <v>-0.25252674507949641</v>
      </c>
    </row>
    <row r="211" spans="1:7" x14ac:dyDescent="0.2">
      <c r="A211" s="186"/>
      <c r="B211" s="23" t="s">
        <v>24</v>
      </c>
      <c r="C211" s="10"/>
      <c r="D211" s="190">
        <v>72387</v>
      </c>
      <c r="E211" s="190">
        <v>176926</v>
      </c>
      <c r="F211" s="190">
        <f t="shared" si="74"/>
        <v>-104539</v>
      </c>
      <c r="G211" s="32">
        <f t="shared" si="75"/>
        <v>-0.59086284661383859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228168</v>
      </c>
      <c r="E213" s="190">
        <v>248295</v>
      </c>
      <c r="F213" s="190">
        <f t="shared" ref="F213" si="76">(D213-E213)</f>
        <v>-20127</v>
      </c>
      <c r="G213" s="32">
        <f t="shared" ref="G213" si="77">F213/E213</f>
        <v>-8.1060834893976919E-2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459849</v>
      </c>
      <c r="E215" s="190">
        <f>E218+E219+E220+E221</f>
        <v>531930</v>
      </c>
      <c r="F215" s="190">
        <f t="shared" ref="F215" si="78">(D215-E215)</f>
        <v>-72081</v>
      </c>
      <c r="G215" s="32">
        <f t="shared" ref="G215" si="79">F215/E215</f>
        <v>-0.13550843156054368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f>'[1]dec 20'!D218</f>
        <v>26543</v>
      </c>
      <c r="E218" s="190">
        <v>37854</v>
      </c>
      <c r="F218" s="190">
        <f t="shared" ref="F218:F221" si="80">(D218-E218)</f>
        <v>-11311</v>
      </c>
      <c r="G218" s="32">
        <f t="shared" ref="G218:G221" si="81">F218/E218</f>
        <v>-0.2988059386062239</v>
      </c>
    </row>
    <row r="219" spans="1:7" x14ac:dyDescent="0.2">
      <c r="A219" s="186">
        <v>31</v>
      </c>
      <c r="B219" s="25" t="s">
        <v>17</v>
      </c>
      <c r="C219" s="31"/>
      <c r="D219" s="190">
        <f>'[1]dec 20'!D219</f>
        <v>7739</v>
      </c>
      <c r="E219" s="190">
        <v>8813</v>
      </c>
      <c r="F219" s="190">
        <f t="shared" si="80"/>
        <v>-1074</v>
      </c>
      <c r="G219" s="32">
        <f t="shared" si="81"/>
        <v>-0.1218654260751163</v>
      </c>
    </row>
    <row r="220" spans="1:7" x14ac:dyDescent="0.2">
      <c r="A220" s="186">
        <v>32</v>
      </c>
      <c r="B220" s="25" t="s">
        <v>18</v>
      </c>
      <c r="C220" s="31"/>
      <c r="D220" s="190">
        <f>'[1]dec 20'!D220</f>
        <v>425180</v>
      </c>
      <c r="E220" s="190">
        <v>484876</v>
      </c>
      <c r="F220" s="190">
        <f t="shared" si="80"/>
        <v>-59696</v>
      </c>
      <c r="G220" s="32">
        <f t="shared" si="81"/>
        <v>-0.12311601316625281</v>
      </c>
    </row>
    <row r="221" spans="1:7" x14ac:dyDescent="0.2">
      <c r="A221" s="186">
        <v>37</v>
      </c>
      <c r="B221" s="25" t="s">
        <v>25</v>
      </c>
      <c r="C221" s="31"/>
      <c r="D221" s="190">
        <f>'[1]dec 20'!D221</f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26344</v>
      </c>
      <c r="E230" s="190">
        <v>36577</v>
      </c>
      <c r="F230" s="190">
        <f t="shared" si="82"/>
        <v>-10233</v>
      </c>
      <c r="G230" s="32">
        <f t="shared" si="83"/>
        <v>-0.27976597315252755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26344</v>
      </c>
      <c r="E237" s="40">
        <f>E227+E228+E229+E230+E235+E236</f>
        <v>36577</v>
      </c>
      <c r="F237" s="40">
        <f t="shared" si="84"/>
        <v>-10233</v>
      </c>
      <c r="G237" s="34">
        <f t="shared" si="85"/>
        <v>-0.27976597315252755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26344</v>
      </c>
      <c r="E245" s="40">
        <f>E237+E242+E243+E244</f>
        <v>36577</v>
      </c>
      <c r="F245" s="190">
        <f t="shared" ref="F245:F254" si="90">(D245-E245)</f>
        <v>-10233</v>
      </c>
      <c r="G245" s="32">
        <f t="shared" ref="G245:G254" si="91">F245/E245</f>
        <v>-0.27976597315252755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6543</v>
      </c>
      <c r="E246" s="189">
        <f>E247+E248+E249</f>
        <v>8962</v>
      </c>
      <c r="F246" s="190">
        <f t="shared" si="90"/>
        <v>-2419</v>
      </c>
      <c r="G246" s="32">
        <f t="shared" si="91"/>
        <v>-0.26991742914528005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6543</v>
      </c>
      <c r="E248" s="190">
        <v>8962</v>
      </c>
      <c r="F248" s="190">
        <f t="shared" si="90"/>
        <v>-2419</v>
      </c>
      <c r="G248" s="32">
        <f t="shared" si="91"/>
        <v>-0.26991742914528005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170</v>
      </c>
      <c r="E250" s="190">
        <v>258</v>
      </c>
      <c r="F250" s="190">
        <f t="shared" si="90"/>
        <v>-88</v>
      </c>
      <c r="G250" s="32">
        <f t="shared" si="91"/>
        <v>-0.34108527131782945</v>
      </c>
    </row>
    <row r="251" spans="1:7" x14ac:dyDescent="0.2">
      <c r="A251" s="186">
        <v>62</v>
      </c>
      <c r="B251" s="2" t="s">
        <v>42</v>
      </c>
      <c r="C251" s="11"/>
      <c r="D251" s="39">
        <v>283</v>
      </c>
      <c r="E251" s="39">
        <v>926</v>
      </c>
      <c r="F251" s="190">
        <f t="shared" si="90"/>
        <v>-643</v>
      </c>
      <c r="G251" s="32">
        <f t="shared" si="91"/>
        <v>-0.69438444924406051</v>
      </c>
    </row>
    <row r="252" spans="1:7" ht="25.5" x14ac:dyDescent="0.2">
      <c r="A252" s="22"/>
      <c r="B252" s="26" t="s">
        <v>43</v>
      </c>
      <c r="C252" s="191"/>
      <c r="D252" s="40">
        <f>D246+D250+D251</f>
        <v>6996</v>
      </c>
      <c r="E252" s="40">
        <f>E246+E250+E251</f>
        <v>10146</v>
      </c>
      <c r="F252" s="190">
        <f t="shared" si="90"/>
        <v>-3150</v>
      </c>
      <c r="G252" s="32">
        <f t="shared" si="91"/>
        <v>-0.31046717918391487</v>
      </c>
    </row>
    <row r="253" spans="1:7" ht="25.5" x14ac:dyDescent="0.2">
      <c r="A253" s="22"/>
      <c r="B253" s="26" t="s">
        <v>48</v>
      </c>
      <c r="C253" s="191"/>
      <c r="D253" s="40">
        <f>D245-D252</f>
        <v>19348</v>
      </c>
      <c r="E253" s="40">
        <f>E245-E252</f>
        <v>26431</v>
      </c>
      <c r="F253" s="190">
        <f t="shared" si="90"/>
        <v>-7083</v>
      </c>
      <c r="G253" s="32">
        <f t="shared" si="91"/>
        <v>-0.26798078014452725</v>
      </c>
    </row>
    <row r="254" spans="1:7" x14ac:dyDescent="0.2">
      <c r="A254" s="186">
        <v>63</v>
      </c>
      <c r="B254" s="3" t="s">
        <v>46</v>
      </c>
      <c r="C254" s="188"/>
      <c r="D254" s="189">
        <v>20316</v>
      </c>
      <c r="E254" s="189">
        <v>23611</v>
      </c>
      <c r="F254" s="190">
        <f t="shared" si="90"/>
        <v>-3295</v>
      </c>
      <c r="G254" s="32">
        <f t="shared" si="91"/>
        <v>-0.13955359789928423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790</v>
      </c>
      <c r="E258" s="39">
        <v>1110</v>
      </c>
      <c r="F258" s="190">
        <f t="shared" ref="F258:F268" si="94">(D258-E258)</f>
        <v>-320</v>
      </c>
      <c r="G258" s="32">
        <f t="shared" ref="G258:G268" si="95">F258/E258</f>
        <v>-0.28828828828828829</v>
      </c>
    </row>
    <row r="259" spans="1:7" ht="25.5" x14ac:dyDescent="0.2">
      <c r="A259" s="22"/>
      <c r="B259" s="26" t="s">
        <v>49</v>
      </c>
      <c r="C259" s="191"/>
      <c r="D259" s="190">
        <f>D253-D254-D258</f>
        <v>-1758</v>
      </c>
      <c r="E259" s="190">
        <f>E253-E254-E258</f>
        <v>1710</v>
      </c>
      <c r="F259" s="190">
        <f t="shared" si="94"/>
        <v>-3468</v>
      </c>
      <c r="G259" s="32">
        <f t="shared" si="95"/>
        <v>-2.0280701754385966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61</v>
      </c>
      <c r="F260" s="190">
        <f t="shared" si="94"/>
        <v>-61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18</v>
      </c>
      <c r="E261" s="190">
        <v>30</v>
      </c>
      <c r="F261" s="190">
        <f t="shared" si="94"/>
        <v>-12</v>
      </c>
      <c r="G261" s="32">
        <f t="shared" si="95"/>
        <v>-0.4</v>
      </c>
    </row>
    <row r="262" spans="1:7" ht="25.5" x14ac:dyDescent="0.2">
      <c r="A262" s="186">
        <v>68</v>
      </c>
      <c r="B262" s="16" t="s">
        <v>52</v>
      </c>
      <c r="C262" s="17"/>
      <c r="D262" s="190">
        <v>4913</v>
      </c>
      <c r="E262" s="190">
        <v>5220</v>
      </c>
      <c r="F262" s="190">
        <f t="shared" si="94"/>
        <v>-307</v>
      </c>
      <c r="G262" s="32">
        <f t="shared" si="95"/>
        <v>-5.8812260536398465E-2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-6689</v>
      </c>
      <c r="E264" s="190">
        <f>E259+E260-E261-E262+E263</f>
        <v>-3479</v>
      </c>
      <c r="F264" s="190">
        <f t="shared" si="94"/>
        <v>-3210</v>
      </c>
      <c r="G264" s="32">
        <f t="shared" si="95"/>
        <v>0.92267893072722051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-6689</v>
      </c>
      <c r="E268" s="190">
        <f>E264+E267</f>
        <v>-3479</v>
      </c>
      <c r="F268" s="190">
        <f t="shared" si="94"/>
        <v>-3210</v>
      </c>
      <c r="G268" s="32">
        <f t="shared" si="95"/>
        <v>0.92267893072722051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126637</v>
      </c>
      <c r="E272" s="190">
        <v>180871</v>
      </c>
      <c r="F272" s="190">
        <f t="shared" ref="F272" si="96">(D272-E272)</f>
        <v>-54234</v>
      </c>
      <c r="G272" s="32">
        <f t="shared" ref="G272" si="97">F272/E272</f>
        <v>-0.29984906369733122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103865</v>
      </c>
      <c r="E279" s="190">
        <f>E283+E284+E285</f>
        <v>87128</v>
      </c>
      <c r="F279" s="190">
        <f t="shared" ref="F279" si="100">(D279-E279)</f>
        <v>16737</v>
      </c>
      <c r="G279" s="32">
        <f t="shared" ref="G279" si="101">F279/E279</f>
        <v>0.19209668533651639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14288</v>
      </c>
      <c r="E283" s="190">
        <v>27197</v>
      </c>
      <c r="F283" s="190">
        <f t="shared" ref="F283:F285" si="102">(D283-E283)</f>
        <v>-12909</v>
      </c>
      <c r="G283" s="32">
        <f t="shared" ref="G283:G285" si="103">F283/E283</f>
        <v>-0.47464793911093134</v>
      </c>
    </row>
    <row r="284" spans="1:7" ht="25.5" x14ac:dyDescent="0.2">
      <c r="A284" s="186"/>
      <c r="B284" s="24" t="s">
        <v>58</v>
      </c>
      <c r="C284" s="17"/>
      <c r="D284" s="190">
        <v>86874</v>
      </c>
      <c r="E284" s="190">
        <v>53882</v>
      </c>
      <c r="F284" s="190">
        <f t="shared" si="102"/>
        <v>32992</v>
      </c>
      <c r="G284" s="32">
        <f t="shared" si="103"/>
        <v>0.61230095393637951</v>
      </c>
    </row>
    <row r="285" spans="1:7" x14ac:dyDescent="0.2">
      <c r="A285" s="186"/>
      <c r="B285" s="23" t="s">
        <v>24</v>
      </c>
      <c r="C285" s="10"/>
      <c r="D285" s="190">
        <v>2703</v>
      </c>
      <c r="E285" s="190">
        <v>6049</v>
      </c>
      <c r="F285" s="190">
        <f t="shared" si="102"/>
        <v>-3346</v>
      </c>
      <c r="G285" s="32">
        <f t="shared" si="103"/>
        <v>-0.55314928087287152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50060</v>
      </c>
      <c r="E287" s="190">
        <v>49261</v>
      </c>
      <c r="F287" s="190">
        <f t="shared" ref="F287" si="104">(D287-E287)</f>
        <v>799</v>
      </c>
      <c r="G287" s="32">
        <f t="shared" ref="G287" si="105">F287/E287</f>
        <v>1.6219727573536874E-2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28392</v>
      </c>
      <c r="E289" s="190">
        <f>E292+E293+E294+E295</f>
        <v>31270</v>
      </c>
      <c r="F289" s="190">
        <f t="shared" ref="F289" si="106">(D289-E289)</f>
        <v>-2878</v>
      </c>
      <c r="G289" s="32">
        <f t="shared" ref="G289" si="107">F289/E289</f>
        <v>-9.2037096258394624E-2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518</v>
      </c>
      <c r="E292" s="190">
        <v>824</v>
      </c>
      <c r="F292" s="190">
        <f t="shared" ref="F292:F295" si="108">(D292-E292)</f>
        <v>-306</v>
      </c>
      <c r="G292" s="32">
        <f t="shared" ref="G292:G295" si="109">F292/E292</f>
        <v>-0.37135922330097088</v>
      </c>
    </row>
    <row r="293" spans="1:7" x14ac:dyDescent="0.2">
      <c r="A293" s="186">
        <v>31</v>
      </c>
      <c r="B293" s="25" t="s">
        <v>17</v>
      </c>
      <c r="C293" s="31"/>
      <c r="D293" s="190">
        <v>0</v>
      </c>
      <c r="E293" s="190">
        <v>0</v>
      </c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27874</v>
      </c>
      <c r="E294" s="190">
        <v>30446</v>
      </c>
      <c r="F294" s="190">
        <f t="shared" si="108"/>
        <v>-2572</v>
      </c>
      <c r="G294" s="32">
        <f t="shared" si="109"/>
        <v>-8.4477435459502065E-2</v>
      </c>
    </row>
    <row r="295" spans="1:7" x14ac:dyDescent="0.2">
      <c r="A295" s="186">
        <v>37</v>
      </c>
      <c r="B295" s="25" t="s">
        <v>25</v>
      </c>
      <c r="C295" s="31"/>
      <c r="D295" s="190">
        <v>0</v>
      </c>
      <c r="E295" s="190">
        <v>0</v>
      </c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935</v>
      </c>
      <c r="E300" s="190">
        <v>3788</v>
      </c>
      <c r="F300" s="190">
        <f>(D300-E300)</f>
        <v>-2853</v>
      </c>
      <c r="G300" s="32">
        <f>F300/E300</f>
        <v>-0.75316789862724398</v>
      </c>
    </row>
    <row r="301" spans="1:7" x14ac:dyDescent="0.2">
      <c r="A301" s="186">
        <v>701</v>
      </c>
      <c r="B301" s="1" t="s">
        <v>31</v>
      </c>
      <c r="C301" s="10"/>
      <c r="D301" s="190">
        <v>7806</v>
      </c>
      <c r="E301" s="190">
        <v>12799</v>
      </c>
      <c r="F301" s="190">
        <f t="shared" ref="F301:F303" si="110">(D301-E301)</f>
        <v>-4993</v>
      </c>
      <c r="G301" s="32">
        <f t="shared" ref="G301:G303" si="111">F301/E301</f>
        <v>-0.39010860223454957</v>
      </c>
    </row>
    <row r="302" spans="1:7" x14ac:dyDescent="0.2">
      <c r="A302" s="186">
        <v>704</v>
      </c>
      <c r="B302" s="1" t="s">
        <v>32</v>
      </c>
      <c r="C302" s="10"/>
      <c r="D302" s="190">
        <v>4033</v>
      </c>
      <c r="E302" s="190">
        <v>6001</v>
      </c>
      <c r="F302" s="190">
        <f t="shared" si="110"/>
        <v>-1968</v>
      </c>
      <c r="G302" s="32">
        <f t="shared" si="111"/>
        <v>-0.32794534244292617</v>
      </c>
    </row>
    <row r="303" spans="1:7" x14ac:dyDescent="0.2">
      <c r="A303" s="186">
        <v>706</v>
      </c>
      <c r="B303" s="1" t="s">
        <v>33</v>
      </c>
      <c r="C303" s="10"/>
      <c r="D303" s="190">
        <v>10659</v>
      </c>
      <c r="E303" s="190">
        <v>17939</v>
      </c>
      <c r="F303" s="190">
        <f t="shared" si="110"/>
        <v>-7280</v>
      </c>
      <c r="G303" s="32">
        <f t="shared" si="111"/>
        <v>-0.40581972239255254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0</v>
      </c>
      <c r="E308" s="39">
        <v>0</v>
      </c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518</v>
      </c>
      <c r="E309" s="39">
        <v>576</v>
      </c>
      <c r="F309" s="190">
        <f t="shared" si="112"/>
        <v>-58</v>
      </c>
      <c r="G309" s="32">
        <f t="shared" si="113"/>
        <v>-0.10069444444444445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23951</v>
      </c>
      <c r="E310" s="40">
        <f>E300+E301+E302+E303+E308+E309</f>
        <v>41103</v>
      </c>
      <c r="F310" s="40">
        <f t="shared" si="112"/>
        <v>-17152</v>
      </c>
      <c r="G310" s="34">
        <f t="shared" si="113"/>
        <v>-0.41729314161983311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23951</v>
      </c>
      <c r="E318" s="40">
        <f>E310+E315+E316+E317</f>
        <v>41103</v>
      </c>
      <c r="F318" s="190">
        <f t="shared" ref="F318:F327" si="118">(D318-E318)</f>
        <v>-17152</v>
      </c>
      <c r="G318" s="32">
        <f t="shared" ref="G318:G327" si="119">F318/E318</f>
        <v>-0.41729314161983311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4950</v>
      </c>
      <c r="E319" s="189">
        <f>E320+E321+E322</f>
        <v>9981</v>
      </c>
      <c r="F319" s="190">
        <f t="shared" si="118"/>
        <v>-5031</v>
      </c>
      <c r="G319" s="32">
        <f t="shared" si="119"/>
        <v>-0.50405770964833185</v>
      </c>
    </row>
    <row r="320" spans="1:7" x14ac:dyDescent="0.2">
      <c r="A320" s="186">
        <v>600</v>
      </c>
      <c r="B320" s="1" t="s">
        <v>2</v>
      </c>
      <c r="C320" s="10"/>
      <c r="D320" s="190">
        <v>469</v>
      </c>
      <c r="E320" s="190">
        <v>1082</v>
      </c>
      <c r="F320" s="190">
        <f t="shared" si="118"/>
        <v>-613</v>
      </c>
      <c r="G320" s="32">
        <f t="shared" si="119"/>
        <v>-0.56654343807763397</v>
      </c>
    </row>
    <row r="321" spans="1:7" x14ac:dyDescent="0.2">
      <c r="A321" s="186">
        <v>601</v>
      </c>
      <c r="B321" s="1" t="s">
        <v>3</v>
      </c>
      <c r="C321" s="10"/>
      <c r="D321" s="190">
        <v>3314</v>
      </c>
      <c r="E321" s="190">
        <v>6123</v>
      </c>
      <c r="F321" s="190">
        <f t="shared" si="118"/>
        <v>-2809</v>
      </c>
      <c r="G321" s="32">
        <f t="shared" si="119"/>
        <v>-0.45876204474930588</v>
      </c>
    </row>
    <row r="322" spans="1:7" x14ac:dyDescent="0.2">
      <c r="A322" s="186">
        <v>604</v>
      </c>
      <c r="B322" s="1" t="s">
        <v>4</v>
      </c>
      <c r="C322" s="10"/>
      <c r="D322" s="190">
        <f>440+727</f>
        <v>1167</v>
      </c>
      <c r="E322" s="190">
        <f>723+1830+223</f>
        <v>2776</v>
      </c>
      <c r="F322" s="190">
        <f t="shared" si="118"/>
        <v>-1609</v>
      </c>
      <c r="G322" s="32">
        <f t="shared" si="119"/>
        <v>-0.57961095100864557</v>
      </c>
    </row>
    <row r="323" spans="1:7" x14ac:dyDescent="0.2">
      <c r="A323" s="186">
        <v>61</v>
      </c>
      <c r="B323" s="1" t="s">
        <v>41</v>
      </c>
      <c r="C323" s="10"/>
      <c r="D323" s="190">
        <v>425</v>
      </c>
      <c r="E323" s="190">
        <v>303</v>
      </c>
      <c r="F323" s="190">
        <f t="shared" si="118"/>
        <v>122</v>
      </c>
      <c r="G323" s="32">
        <f t="shared" si="119"/>
        <v>0.40264026402640263</v>
      </c>
    </row>
    <row r="324" spans="1:7" x14ac:dyDescent="0.2">
      <c r="A324" s="186">
        <v>62</v>
      </c>
      <c r="B324" s="2" t="s">
        <v>42</v>
      </c>
      <c r="C324" s="11"/>
      <c r="D324" s="39">
        <v>78</v>
      </c>
      <c r="E324" s="39">
        <v>583</v>
      </c>
      <c r="F324" s="190">
        <f t="shared" si="118"/>
        <v>-505</v>
      </c>
      <c r="G324" s="32">
        <f t="shared" si="119"/>
        <v>-0.86620926243567753</v>
      </c>
    </row>
    <row r="325" spans="1:7" ht="25.5" x14ac:dyDescent="0.2">
      <c r="A325" s="22"/>
      <c r="B325" s="26" t="s">
        <v>43</v>
      </c>
      <c r="C325" s="191"/>
      <c r="D325" s="40">
        <f>D319+D323+D324</f>
        <v>5453</v>
      </c>
      <c r="E325" s="40">
        <f>E319+E323+E324</f>
        <v>10867</v>
      </c>
      <c r="F325" s="190">
        <f t="shared" si="118"/>
        <v>-5414</v>
      </c>
      <c r="G325" s="32">
        <f t="shared" si="119"/>
        <v>-0.49820557651605779</v>
      </c>
    </row>
    <row r="326" spans="1:7" ht="25.5" x14ac:dyDescent="0.2">
      <c r="A326" s="22"/>
      <c r="B326" s="26" t="s">
        <v>48</v>
      </c>
      <c r="C326" s="191"/>
      <c r="D326" s="40">
        <f>D318-D325</f>
        <v>18498</v>
      </c>
      <c r="E326" s="40">
        <f>E318-E325</f>
        <v>30236</v>
      </c>
      <c r="F326" s="190">
        <f t="shared" si="118"/>
        <v>-11738</v>
      </c>
      <c r="G326" s="32">
        <f t="shared" si="119"/>
        <v>-0.38821272655113109</v>
      </c>
    </row>
    <row r="327" spans="1:7" x14ac:dyDescent="0.2">
      <c r="A327" s="186">
        <v>63</v>
      </c>
      <c r="B327" s="3" t="s">
        <v>46</v>
      </c>
      <c r="C327" s="188"/>
      <c r="D327" s="189">
        <v>20693</v>
      </c>
      <c r="E327" s="189">
        <v>20806</v>
      </c>
      <c r="F327" s="190">
        <f t="shared" si="118"/>
        <v>-113</v>
      </c>
      <c r="G327" s="32">
        <f t="shared" si="119"/>
        <v>-5.4311256368355281E-3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807</v>
      </c>
      <c r="E331" s="39">
        <v>1324</v>
      </c>
      <c r="F331" s="190">
        <f t="shared" ref="F331:F341" si="122">(D331-E331)</f>
        <v>-517</v>
      </c>
      <c r="G331" s="32">
        <f t="shared" ref="G331:G341" si="123">F331/E331</f>
        <v>-0.3904833836858006</v>
      </c>
    </row>
    <row r="332" spans="1:7" ht="25.5" x14ac:dyDescent="0.2">
      <c r="A332" s="22"/>
      <c r="B332" s="26" t="s">
        <v>49</v>
      </c>
      <c r="C332" s="191"/>
      <c r="D332" s="190">
        <f>D326-D327-D331</f>
        <v>-3002</v>
      </c>
      <c r="E332" s="190">
        <f>E326-E327-E331</f>
        <v>8106</v>
      </c>
      <c r="F332" s="190">
        <f t="shared" si="122"/>
        <v>-11108</v>
      </c>
      <c r="G332" s="32">
        <f t="shared" si="123"/>
        <v>-1.3703429558351838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33</v>
      </c>
      <c r="F333" s="190">
        <f t="shared" si="122"/>
        <v>0</v>
      </c>
      <c r="G333" s="32">
        <f t="shared" si="123"/>
        <v>0</v>
      </c>
    </row>
    <row r="334" spans="1:7" x14ac:dyDescent="0.2">
      <c r="A334" s="186">
        <v>65</v>
      </c>
      <c r="B334" s="1" t="s">
        <v>51</v>
      </c>
      <c r="C334" s="10"/>
      <c r="D334" s="190">
        <v>5</v>
      </c>
      <c r="E334" s="190">
        <v>86</v>
      </c>
      <c r="F334" s="190">
        <f t="shared" si="122"/>
        <v>-81</v>
      </c>
      <c r="G334" s="32">
        <f t="shared" si="123"/>
        <v>-0.94186046511627908</v>
      </c>
    </row>
    <row r="335" spans="1:7" ht="25.5" x14ac:dyDescent="0.2">
      <c r="A335" s="186">
        <v>68</v>
      </c>
      <c r="B335" s="16" t="s">
        <v>52</v>
      </c>
      <c r="C335" s="17"/>
      <c r="D335" s="190">
        <v>1500</v>
      </c>
      <c r="E335" s="190">
        <v>2500</v>
      </c>
      <c r="F335" s="190">
        <f t="shared" si="122"/>
        <v>-1000</v>
      </c>
      <c r="G335" s="32">
        <f t="shared" si="123"/>
        <v>-0.4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-4474</v>
      </c>
      <c r="E337" s="190">
        <f>E332+E333-E334-E335+E336</f>
        <v>5553</v>
      </c>
      <c r="F337" s="190">
        <f t="shared" si="122"/>
        <v>-10027</v>
      </c>
      <c r="G337" s="32">
        <f t="shared" si="123"/>
        <v>-1.8056906176841347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-4474</v>
      </c>
      <c r="E341" s="190">
        <f>E337+E340</f>
        <v>5553</v>
      </c>
      <c r="F341" s="190">
        <f t="shared" si="122"/>
        <v>-10027</v>
      </c>
      <c r="G341" s="32">
        <f t="shared" si="123"/>
        <v>-1.8056906176841347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126544</v>
      </c>
      <c r="E345" s="190">
        <v>161978</v>
      </c>
      <c r="F345" s="190">
        <f t="shared" ref="F345" si="124">(D345-E345)</f>
        <v>-35434</v>
      </c>
      <c r="G345" s="32">
        <f t="shared" ref="G345" si="125">F345/E345</f>
        <v>-0.21875810295225279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40">
        <f>D356+D357+D358</f>
        <v>150730</v>
      </c>
      <c r="E352" s="40">
        <f>E356+E357+E358</f>
        <v>173755</v>
      </c>
      <c r="F352" s="190">
        <f t="shared" ref="F352" si="128">(D352-E352)</f>
        <v>-23025</v>
      </c>
      <c r="G352" s="32">
        <f t="shared" ref="G352" si="129">F352/E352</f>
        <v>-0.13251417225403586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112340</v>
      </c>
      <c r="E356" s="190">
        <v>127199</v>
      </c>
      <c r="F356" s="190">
        <f t="shared" ref="F356:F358" si="130">(D356-E356)</f>
        <v>-14859</v>
      </c>
      <c r="G356" s="32">
        <f t="shared" ref="G356:G358" si="131">F356/E356</f>
        <v>-0.11681695610814551</v>
      </c>
    </row>
    <row r="357" spans="1:7" ht="25.5" x14ac:dyDescent="0.2">
      <c r="A357" s="186"/>
      <c r="B357" s="24" t="s">
        <v>58</v>
      </c>
      <c r="C357" s="17"/>
      <c r="D357" s="190">
        <v>31725</v>
      </c>
      <c r="E357" s="190">
        <v>40114</v>
      </c>
      <c r="F357" s="190">
        <f t="shared" si="130"/>
        <v>-8389</v>
      </c>
      <c r="G357" s="32">
        <f t="shared" si="131"/>
        <v>-0.20912898240015954</v>
      </c>
    </row>
    <row r="358" spans="1:7" x14ac:dyDescent="0.2">
      <c r="A358" s="186"/>
      <c r="B358" s="23" t="s">
        <v>24</v>
      </c>
      <c r="C358" s="10"/>
      <c r="D358" s="190">
        <v>6665</v>
      </c>
      <c r="E358" s="190">
        <v>6442</v>
      </c>
      <c r="F358" s="190">
        <f t="shared" si="130"/>
        <v>223</v>
      </c>
      <c r="G358" s="32">
        <f t="shared" si="131"/>
        <v>3.4616578702266379E-2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40">
        <v>88473</v>
      </c>
      <c r="E360" s="40">
        <v>49292</v>
      </c>
      <c r="F360" s="190">
        <f t="shared" ref="F360" si="132">(D360-E360)</f>
        <v>39181</v>
      </c>
      <c r="G360" s="32">
        <f t="shared" ref="G360" si="133">F360/E360</f>
        <v>0.79487543617625578</v>
      </c>
    </row>
    <row r="361" spans="1:7" x14ac:dyDescent="0.2">
      <c r="A361" s="186"/>
      <c r="B361" s="8"/>
      <c r="C361" s="31"/>
      <c r="D361" s="40"/>
      <c r="E361" s="4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40">
        <f>D365+D366+D367+D368</f>
        <v>78002</v>
      </c>
      <c r="E362" s="40">
        <f>E365+E366+E367+E368</f>
        <v>80776</v>
      </c>
      <c r="F362" s="190">
        <f t="shared" ref="F362" si="134">(D362-E362)</f>
        <v>-2774</v>
      </c>
      <c r="G362" s="32">
        <f t="shared" ref="G362" si="135">F362/E362</f>
        <v>-3.4341883727839952E-2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4178</v>
      </c>
      <c r="E365" s="190">
        <v>7116</v>
      </c>
      <c r="F365" s="190">
        <f t="shared" ref="F365:F368" si="136">(D365-E365)</f>
        <v>-2938</v>
      </c>
      <c r="G365" s="32">
        <f t="shared" ref="G365:G368" si="137">F365/E365</f>
        <v>-0.41287240022484539</v>
      </c>
    </row>
    <row r="366" spans="1:7" x14ac:dyDescent="0.2">
      <c r="A366" s="186">
        <v>31</v>
      </c>
      <c r="B366" s="25" t="s">
        <v>17</v>
      </c>
      <c r="C366" s="31"/>
      <c r="D366" s="190">
        <v>1638</v>
      </c>
      <c r="E366" s="190">
        <v>2297</v>
      </c>
      <c r="F366" s="190">
        <f t="shared" si="136"/>
        <v>-659</v>
      </c>
      <c r="G366" s="32">
        <f t="shared" si="137"/>
        <v>-0.28689595124074879</v>
      </c>
    </row>
    <row r="367" spans="1:7" x14ac:dyDescent="0.2">
      <c r="A367" s="186">
        <v>32</v>
      </c>
      <c r="B367" s="25" t="s">
        <v>18</v>
      </c>
      <c r="C367" s="31"/>
      <c r="D367" s="190">
        <v>72186</v>
      </c>
      <c r="E367" s="190">
        <v>71363</v>
      </c>
      <c r="F367" s="190">
        <f t="shared" si="136"/>
        <v>823</v>
      </c>
      <c r="G367" s="32">
        <f t="shared" si="137"/>
        <v>1.1532586914787776E-2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4025</v>
      </c>
      <c r="E373" s="190">
        <v>4083</v>
      </c>
      <c r="F373" s="190">
        <f>(D373-E373)</f>
        <v>-58</v>
      </c>
      <c r="G373" s="32">
        <f>F373/E373</f>
        <v>-1.4205241244183198E-2</v>
      </c>
    </row>
    <row r="374" spans="1:7" x14ac:dyDescent="0.2">
      <c r="A374" s="186">
        <v>701</v>
      </c>
      <c r="B374" s="1" t="s">
        <v>31</v>
      </c>
      <c r="C374" s="10"/>
      <c r="D374" s="190">
        <v>21846</v>
      </c>
      <c r="E374" s="190">
        <v>11590</v>
      </c>
      <c r="F374" s="190">
        <f t="shared" ref="F374:F376" si="138">(D374-E374)</f>
        <v>10256</v>
      </c>
      <c r="G374" s="32">
        <f t="shared" ref="G374:G376" si="139">F374/E374</f>
        <v>0.88490077653149268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26244</v>
      </c>
      <c r="E376" s="190">
        <v>32544</v>
      </c>
      <c r="F376" s="190">
        <f t="shared" si="138"/>
        <v>-6300</v>
      </c>
      <c r="G376" s="32">
        <f t="shared" si="139"/>
        <v>-0.19358407079646017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52115</v>
      </c>
      <c r="E383" s="40">
        <f>E373+E374+E375+E376+E381+E382</f>
        <v>48217</v>
      </c>
      <c r="F383" s="40">
        <f t="shared" si="140"/>
        <v>3898</v>
      </c>
      <c r="G383" s="34">
        <f t="shared" si="141"/>
        <v>8.0842856254018297E-2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52115</v>
      </c>
      <c r="E391" s="40">
        <f>E383+E388+E389+E390</f>
        <v>48217</v>
      </c>
      <c r="F391" s="190">
        <f t="shared" ref="F391:F400" si="146">(D391-E391)</f>
        <v>3898</v>
      </c>
      <c r="G391" s="32">
        <f t="shared" ref="G391:G400" si="147">F391/E391</f>
        <v>8.0842856254018297E-2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6372</v>
      </c>
      <c r="E392" s="189">
        <f>E393+E394+E395</f>
        <v>4231</v>
      </c>
      <c r="F392" s="190">
        <f t="shared" si="146"/>
        <v>2141</v>
      </c>
      <c r="G392" s="32">
        <f t="shared" si="147"/>
        <v>0.50602694398487358</v>
      </c>
    </row>
    <row r="393" spans="1:7" x14ac:dyDescent="0.2">
      <c r="A393" s="186">
        <v>600</v>
      </c>
      <c r="B393" s="1" t="s">
        <v>2</v>
      </c>
      <c r="C393" s="10"/>
      <c r="D393" s="190">
        <v>927</v>
      </c>
      <c r="E393" s="190">
        <v>940</v>
      </c>
      <c r="F393" s="190">
        <f t="shared" si="146"/>
        <v>-13</v>
      </c>
      <c r="G393" s="32">
        <f t="shared" si="147"/>
        <v>-1.3829787234042552E-2</v>
      </c>
    </row>
    <row r="394" spans="1:7" x14ac:dyDescent="0.2">
      <c r="A394" s="186">
        <v>601</v>
      </c>
      <c r="B394" s="1" t="s">
        <v>3</v>
      </c>
      <c r="C394" s="10"/>
      <c r="D394" s="190">
        <v>5445</v>
      </c>
      <c r="E394" s="190">
        <v>3291</v>
      </c>
      <c r="F394" s="190">
        <f t="shared" si="146"/>
        <v>2154</v>
      </c>
      <c r="G394" s="32">
        <f t="shared" si="147"/>
        <v>0.65451230628988144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1371</v>
      </c>
      <c r="E396" s="190">
        <v>1615</v>
      </c>
      <c r="F396" s="190">
        <f t="shared" si="146"/>
        <v>-244</v>
      </c>
      <c r="G396" s="32">
        <f t="shared" si="147"/>
        <v>-0.15108359133126936</v>
      </c>
    </row>
    <row r="397" spans="1:7" x14ac:dyDescent="0.2">
      <c r="A397" s="186">
        <v>62</v>
      </c>
      <c r="B397" s="2" t="s">
        <v>42</v>
      </c>
      <c r="C397" s="11"/>
      <c r="D397" s="39">
        <v>206</v>
      </c>
      <c r="E397" s="39">
        <v>374</v>
      </c>
      <c r="F397" s="190">
        <f t="shared" si="146"/>
        <v>-168</v>
      </c>
      <c r="G397" s="32">
        <f t="shared" si="147"/>
        <v>-0.44919786096256686</v>
      </c>
    </row>
    <row r="398" spans="1:7" ht="25.5" x14ac:dyDescent="0.2">
      <c r="A398" s="22"/>
      <c r="B398" s="26" t="s">
        <v>43</v>
      </c>
      <c r="C398" s="191"/>
      <c r="D398" s="40">
        <f>D392+D396+D397</f>
        <v>7949</v>
      </c>
      <c r="E398" s="40">
        <f>E392+E396+E397</f>
        <v>6220</v>
      </c>
      <c r="F398" s="190">
        <f t="shared" si="146"/>
        <v>1729</v>
      </c>
      <c r="G398" s="32">
        <f t="shared" si="147"/>
        <v>0.2779742765273312</v>
      </c>
    </row>
    <row r="399" spans="1:7" ht="25.5" x14ac:dyDescent="0.2">
      <c r="A399" s="22"/>
      <c r="B399" s="26" t="s">
        <v>48</v>
      </c>
      <c r="C399" s="191"/>
      <c r="D399" s="40">
        <f>D391-D398</f>
        <v>44166</v>
      </c>
      <c r="E399" s="40">
        <f>E391-E398</f>
        <v>41997</v>
      </c>
      <c r="F399" s="190">
        <f t="shared" si="146"/>
        <v>2169</v>
      </c>
      <c r="G399" s="32">
        <f t="shared" si="147"/>
        <v>5.1646546181870132E-2</v>
      </c>
    </row>
    <row r="400" spans="1:7" x14ac:dyDescent="0.2">
      <c r="A400" s="186">
        <v>63</v>
      </c>
      <c r="B400" s="3" t="s">
        <v>46</v>
      </c>
      <c r="C400" s="188"/>
      <c r="D400" s="189">
        <v>33332</v>
      </c>
      <c r="E400" s="189">
        <v>35349</v>
      </c>
      <c r="F400" s="190">
        <f t="shared" si="146"/>
        <v>-2017</v>
      </c>
      <c r="G400" s="32">
        <f t="shared" si="147"/>
        <v>-5.7059605646552942E-2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1563</v>
      </c>
      <c r="E404" s="39">
        <v>1446</v>
      </c>
      <c r="F404" s="190">
        <f t="shared" ref="F404:F414" si="150">(D404-E404)</f>
        <v>117</v>
      </c>
      <c r="G404" s="32">
        <f t="shared" ref="G404:G414" si="151">F404/E404</f>
        <v>8.0912863070539423E-2</v>
      </c>
    </row>
    <row r="405" spans="1:7" ht="25.5" x14ac:dyDescent="0.2">
      <c r="A405" s="22"/>
      <c r="B405" s="26" t="s">
        <v>49</v>
      </c>
      <c r="C405" s="191"/>
      <c r="D405" s="190">
        <f>D399-D400-D404</f>
        <v>9271</v>
      </c>
      <c r="E405" s="190">
        <f>E399-E400-E404</f>
        <v>5202</v>
      </c>
      <c r="F405" s="190">
        <f t="shared" si="150"/>
        <v>4069</v>
      </c>
      <c r="G405" s="32">
        <f t="shared" si="151"/>
        <v>0.78219915417147257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8500</v>
      </c>
      <c r="E408" s="190">
        <v>7000</v>
      </c>
      <c r="F408" s="190">
        <f t="shared" si="150"/>
        <v>1500</v>
      </c>
      <c r="G408" s="32">
        <f t="shared" si="151"/>
        <v>0.21428571428571427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771</v>
      </c>
      <c r="E410" s="190">
        <f>E405+E406-E407-E408+E409</f>
        <v>-1798</v>
      </c>
      <c r="F410" s="190">
        <f t="shared" si="150"/>
        <v>2569</v>
      </c>
      <c r="G410" s="32">
        <f t="shared" si="151"/>
        <v>-1.4288097886540601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671</v>
      </c>
      <c r="E414" s="190">
        <f>E410+E413</f>
        <v>-1898</v>
      </c>
      <c r="F414" s="190">
        <f t="shared" si="150"/>
        <v>2569</v>
      </c>
      <c r="G414" s="32">
        <f t="shared" si="151"/>
        <v>-1.3535300316122234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3290</v>
      </c>
      <c r="E418" s="190">
        <v>3550</v>
      </c>
      <c r="F418" s="190">
        <f t="shared" ref="F418" si="152">(D418-E418)</f>
        <v>-260</v>
      </c>
      <c r="G418" s="32">
        <f t="shared" ref="G418" si="153">F418/E418</f>
        <v>-7.3239436619718309E-2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791253</v>
      </c>
      <c r="E425" s="190">
        <f>E429+E430+E431</f>
        <v>680282</v>
      </c>
      <c r="F425" s="190">
        <f t="shared" ref="F425" si="156">(D425-E425)</f>
        <v>110971</v>
      </c>
      <c r="G425" s="32">
        <f t="shared" ref="G425" si="157">F425/E425</f>
        <v>0.16312499816252671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719355</v>
      </c>
      <c r="E429" s="190">
        <v>646053</v>
      </c>
      <c r="F429" s="190">
        <f t="shared" ref="F429:F431" si="158">(D429-E429)</f>
        <v>73302</v>
      </c>
      <c r="G429" s="32">
        <f t="shared" ref="G429:G431" si="159">F429/E429</f>
        <v>0.11346127949254937</v>
      </c>
    </row>
    <row r="430" spans="1:7" ht="25.5" x14ac:dyDescent="0.2">
      <c r="A430" s="186"/>
      <c r="B430" s="24" t="s">
        <v>58</v>
      </c>
      <c r="C430" s="17"/>
      <c r="D430" s="190">
        <v>68330</v>
      </c>
      <c r="E430" s="190">
        <v>31003</v>
      </c>
      <c r="F430" s="190">
        <f t="shared" si="158"/>
        <v>37327</v>
      </c>
      <c r="G430" s="32">
        <f t="shared" si="159"/>
        <v>1.203980259974841</v>
      </c>
    </row>
    <row r="431" spans="1:7" x14ac:dyDescent="0.2">
      <c r="A431" s="186"/>
      <c r="B431" s="23" t="s">
        <v>24</v>
      </c>
      <c r="C431" s="10"/>
      <c r="D431" s="190">
        <v>3568</v>
      </c>
      <c r="E431" s="190">
        <v>3226</v>
      </c>
      <c r="F431" s="190">
        <f t="shared" si="158"/>
        <v>342</v>
      </c>
      <c r="G431" s="32">
        <f t="shared" si="159"/>
        <v>0.10601363918164911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189251</v>
      </c>
      <c r="E433" s="190">
        <v>163809</v>
      </c>
      <c r="F433" s="190">
        <f t="shared" ref="F433" si="160">(D433-E433)</f>
        <v>25442</v>
      </c>
      <c r="G433" s="32">
        <f t="shared" ref="G433" si="161">F433/E433</f>
        <v>0.15531503153062409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118187</v>
      </c>
      <c r="E435" s="190">
        <f>E438+E439+E440+E441</f>
        <v>45155</v>
      </c>
      <c r="F435" s="190">
        <f t="shared" ref="F435" si="162">(D435-E435)</f>
        <v>73032</v>
      </c>
      <c r="G435" s="32">
        <f t="shared" ref="G435" si="163">F435/E435</f>
        <v>1.6173624183368398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1837</v>
      </c>
      <c r="E438" s="190">
        <v>3308</v>
      </c>
      <c r="F438" s="190">
        <f t="shared" ref="F438:F441" si="164">(D438-E438)</f>
        <v>-1471</v>
      </c>
      <c r="G438" s="32">
        <f t="shared" ref="G438:G441" si="165">F438/E438</f>
        <v>-0.44467956469165659</v>
      </c>
    </row>
    <row r="439" spans="1:7" x14ac:dyDescent="0.2">
      <c r="A439" s="186">
        <v>31</v>
      </c>
      <c r="B439" s="25" t="s">
        <v>17</v>
      </c>
      <c r="C439" s="31"/>
      <c r="D439" s="190">
        <v>853</v>
      </c>
      <c r="E439" s="190">
        <v>1129</v>
      </c>
      <c r="F439" s="190">
        <f t="shared" si="164"/>
        <v>-276</v>
      </c>
      <c r="G439" s="32">
        <f t="shared" si="165"/>
        <v>-0.24446412754650132</v>
      </c>
    </row>
    <row r="440" spans="1:7" x14ac:dyDescent="0.2">
      <c r="A440" s="186">
        <v>32</v>
      </c>
      <c r="B440" s="25" t="s">
        <v>18</v>
      </c>
      <c r="C440" s="31"/>
      <c r="D440" s="190">
        <v>115497</v>
      </c>
      <c r="E440" s="190">
        <v>40718</v>
      </c>
      <c r="F440" s="190">
        <f t="shared" si="164"/>
        <v>74779</v>
      </c>
      <c r="G440" s="32">
        <f t="shared" si="165"/>
        <v>1.8365096517510684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256</v>
      </c>
      <c r="E446" s="190">
        <v>5208</v>
      </c>
      <c r="F446" s="190">
        <f>(D446-E446)</f>
        <v>-4952</v>
      </c>
      <c r="G446" s="32">
        <f>F446/E446</f>
        <v>-0.95084485407066055</v>
      </c>
    </row>
    <row r="447" spans="1:7" x14ac:dyDescent="0.2">
      <c r="A447" s="186">
        <v>701</v>
      </c>
      <c r="B447" s="1" t="s">
        <v>31</v>
      </c>
      <c r="C447" s="10"/>
      <c r="D447" s="190">
        <v>1736</v>
      </c>
      <c r="E447" s="190">
        <v>6398</v>
      </c>
      <c r="F447" s="190">
        <f t="shared" ref="F447:F449" si="166">(D447-E447)</f>
        <v>-4662</v>
      </c>
      <c r="G447" s="32">
        <f t="shared" ref="G447:G449" si="167">F447/E447</f>
        <v>-0.7286652078774617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3388</v>
      </c>
      <c r="E449" s="190">
        <v>10224</v>
      </c>
      <c r="F449" s="190">
        <f t="shared" si="166"/>
        <v>-6836</v>
      </c>
      <c r="G449" s="32">
        <f t="shared" si="167"/>
        <v>-0.66862284820031304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5380</v>
      </c>
      <c r="E456" s="40">
        <f>E446+E447+E448+E449+E454+E455</f>
        <v>21830</v>
      </c>
      <c r="F456" s="40">
        <f t="shared" si="168"/>
        <v>-16450</v>
      </c>
      <c r="G456" s="34">
        <f t="shared" si="169"/>
        <v>-0.75355016032982136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5380</v>
      </c>
      <c r="E464" s="40">
        <f>E456+E461+E462+E463</f>
        <v>21830</v>
      </c>
      <c r="F464" s="190">
        <f t="shared" ref="F464:F473" si="174">(D464-E464)</f>
        <v>-16450</v>
      </c>
      <c r="G464" s="32">
        <f t="shared" ref="G464:G473" si="175">F464/E464</f>
        <v>-0.75355016032982136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2231</v>
      </c>
      <c r="E465" s="189">
        <f>E466+E467+E468</f>
        <v>6054</v>
      </c>
      <c r="F465" s="190">
        <f t="shared" si="174"/>
        <v>-3823</v>
      </c>
      <c r="G465" s="32">
        <f t="shared" si="175"/>
        <v>-0.63148331681532865</v>
      </c>
    </row>
    <row r="466" spans="1:7" x14ac:dyDescent="0.2">
      <c r="A466" s="186">
        <v>600</v>
      </c>
      <c r="B466" s="1" t="s">
        <v>2</v>
      </c>
      <c r="C466" s="10"/>
      <c r="D466" s="190">
        <v>51</v>
      </c>
      <c r="E466" s="190">
        <v>1110</v>
      </c>
      <c r="F466" s="190">
        <f t="shared" si="174"/>
        <v>-1059</v>
      </c>
      <c r="G466" s="32">
        <f t="shared" si="175"/>
        <v>-0.95405405405405408</v>
      </c>
    </row>
    <row r="467" spans="1:7" x14ac:dyDescent="0.2">
      <c r="A467" s="186">
        <v>601</v>
      </c>
      <c r="B467" s="1" t="s">
        <v>3</v>
      </c>
      <c r="C467" s="10"/>
      <c r="D467" s="190">
        <v>708</v>
      </c>
      <c r="E467" s="190">
        <v>2379</v>
      </c>
      <c r="F467" s="190">
        <f t="shared" si="174"/>
        <v>-1671</v>
      </c>
      <c r="G467" s="32">
        <f t="shared" si="175"/>
        <v>-0.7023959646910467</v>
      </c>
    </row>
    <row r="468" spans="1:7" x14ac:dyDescent="0.2">
      <c r="A468" s="186">
        <v>604</v>
      </c>
      <c r="B468" s="1" t="s">
        <v>4</v>
      </c>
      <c r="C468" s="10"/>
      <c r="D468" s="190">
        <f>2231-759</f>
        <v>1472</v>
      </c>
      <c r="E468" s="190">
        <f>6054-3489</f>
        <v>2565</v>
      </c>
      <c r="F468" s="190">
        <f t="shared" si="174"/>
        <v>-1093</v>
      </c>
      <c r="G468" s="32">
        <f t="shared" si="175"/>
        <v>-0.42612085769980507</v>
      </c>
    </row>
    <row r="469" spans="1:7" x14ac:dyDescent="0.2">
      <c r="A469" s="186">
        <v>61</v>
      </c>
      <c r="B469" s="1" t="s">
        <v>41</v>
      </c>
      <c r="C469" s="10"/>
      <c r="D469" s="190">
        <v>77</v>
      </c>
      <c r="E469" s="190">
        <v>262</v>
      </c>
      <c r="F469" s="190">
        <f t="shared" si="174"/>
        <v>-185</v>
      </c>
      <c r="G469" s="32">
        <f t="shared" si="175"/>
        <v>-0.70610687022900764</v>
      </c>
    </row>
    <row r="470" spans="1:7" x14ac:dyDescent="0.2">
      <c r="A470" s="186">
        <v>62</v>
      </c>
      <c r="B470" s="2" t="s">
        <v>42</v>
      </c>
      <c r="C470" s="11"/>
      <c r="D470" s="39">
        <v>666</v>
      </c>
      <c r="E470" s="39">
        <v>406</v>
      </c>
      <c r="F470" s="190">
        <f t="shared" si="174"/>
        <v>260</v>
      </c>
      <c r="G470" s="32">
        <f t="shared" si="175"/>
        <v>0.64039408866995073</v>
      </c>
    </row>
    <row r="471" spans="1:7" ht="25.5" x14ac:dyDescent="0.2">
      <c r="A471" s="22"/>
      <c r="B471" s="26" t="s">
        <v>43</v>
      </c>
      <c r="C471" s="191"/>
      <c r="D471" s="40">
        <f>D465+D469+D470</f>
        <v>2974</v>
      </c>
      <c r="E471" s="40">
        <f>E465+E469+E470</f>
        <v>6722</v>
      </c>
      <c r="F471" s="190">
        <f t="shared" si="174"/>
        <v>-3748</v>
      </c>
      <c r="G471" s="32">
        <f t="shared" si="175"/>
        <v>-0.55757215114549241</v>
      </c>
    </row>
    <row r="472" spans="1:7" ht="25.5" x14ac:dyDescent="0.2">
      <c r="A472" s="22"/>
      <c r="B472" s="26" t="s">
        <v>48</v>
      </c>
      <c r="C472" s="191"/>
      <c r="D472" s="40">
        <f>D464-D471</f>
        <v>2406</v>
      </c>
      <c r="E472" s="40">
        <f>E464-E471</f>
        <v>15108</v>
      </c>
      <c r="F472" s="190">
        <f t="shared" si="174"/>
        <v>-12702</v>
      </c>
      <c r="G472" s="32">
        <f t="shared" si="175"/>
        <v>-0.84074662430500402</v>
      </c>
    </row>
    <row r="473" spans="1:7" x14ac:dyDescent="0.2">
      <c r="A473" s="186">
        <v>63</v>
      </c>
      <c r="B473" s="3" t="s">
        <v>46</v>
      </c>
      <c r="C473" s="188"/>
      <c r="D473" s="189">
        <v>28764</v>
      </c>
      <c r="E473" s="189">
        <v>27412</v>
      </c>
      <c r="F473" s="190">
        <f t="shared" si="174"/>
        <v>1352</v>
      </c>
      <c r="G473" s="32">
        <f t="shared" si="175"/>
        <v>4.9321465051802134E-2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162</v>
      </c>
      <c r="E477" s="39">
        <v>705</v>
      </c>
      <c r="F477" s="190">
        <f t="shared" ref="F477:F487" si="178">(D477-E477)</f>
        <v>-543</v>
      </c>
      <c r="G477" s="32">
        <f t="shared" ref="G477:G487" si="179">F477/E477</f>
        <v>-0.77021276595744681</v>
      </c>
    </row>
    <row r="478" spans="1:7" ht="25.5" x14ac:dyDescent="0.2">
      <c r="A478" s="22"/>
      <c r="B478" s="26" t="s">
        <v>49</v>
      </c>
      <c r="C478" s="191"/>
      <c r="D478" s="40">
        <f>D472-D473-D477</f>
        <v>-26520</v>
      </c>
      <c r="E478" s="40">
        <f>E472-E473-E477</f>
        <v>-13009</v>
      </c>
      <c r="F478" s="40">
        <f t="shared" si="178"/>
        <v>-13511</v>
      </c>
      <c r="G478" s="34">
        <f t="shared" si="179"/>
        <v>1.0385886693827351</v>
      </c>
    </row>
    <row r="479" spans="1:7" x14ac:dyDescent="0.2">
      <c r="A479" s="186">
        <v>75</v>
      </c>
      <c r="B479" s="3" t="s">
        <v>50</v>
      </c>
      <c r="C479" s="188"/>
      <c r="D479" s="189">
        <v>0</v>
      </c>
      <c r="E479" s="189">
        <v>5258</v>
      </c>
      <c r="F479" s="190">
        <f t="shared" si="178"/>
        <v>-5258</v>
      </c>
      <c r="G479" s="32">
        <f t="shared" si="179"/>
        <v>-1</v>
      </c>
    </row>
    <row r="480" spans="1:7" x14ac:dyDescent="0.2">
      <c r="A480" s="186">
        <v>65</v>
      </c>
      <c r="B480" s="1" t="s">
        <v>51</v>
      </c>
      <c r="C480" s="10"/>
      <c r="D480" s="190">
        <v>1566</v>
      </c>
      <c r="E480" s="190">
        <v>1765</v>
      </c>
      <c r="F480" s="190">
        <f t="shared" si="178"/>
        <v>-199</v>
      </c>
      <c r="G480" s="32">
        <f t="shared" si="179"/>
        <v>-0.11274787535410764</v>
      </c>
    </row>
    <row r="481" spans="1:7" ht="25.5" x14ac:dyDescent="0.2">
      <c r="A481" s="186">
        <v>68</v>
      </c>
      <c r="B481" s="16" t="s">
        <v>52</v>
      </c>
      <c r="C481" s="17"/>
      <c r="D481" s="190">
        <v>17461</v>
      </c>
      <c r="E481" s="190">
        <v>225</v>
      </c>
      <c r="F481" s="190">
        <f t="shared" si="178"/>
        <v>17236</v>
      </c>
      <c r="G481" s="32">
        <f t="shared" si="179"/>
        <v>76.604444444444439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-45547</v>
      </c>
      <c r="E483" s="190">
        <f>E478+E479-E480-E481+E482</f>
        <v>-9741</v>
      </c>
      <c r="F483" s="190">
        <f t="shared" si="178"/>
        <v>-35806</v>
      </c>
      <c r="G483" s="32">
        <f t="shared" si="179"/>
        <v>3.6758033056154398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-45547</v>
      </c>
      <c r="E487" s="190">
        <f>E483+E486</f>
        <v>-9741</v>
      </c>
      <c r="F487" s="190">
        <f t="shared" si="178"/>
        <v>-35806</v>
      </c>
      <c r="G487" s="32">
        <f t="shared" si="179"/>
        <v>3.6758033056154398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866355</v>
      </c>
      <c r="E491" s="190">
        <v>899580</v>
      </c>
      <c r="F491" s="190">
        <f t="shared" ref="F491" si="180">(D491-E491)</f>
        <v>-33225</v>
      </c>
      <c r="G491" s="32">
        <f t="shared" ref="G491" si="181">F491/E491</f>
        <v>-3.6933902487827651E-2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40">
        <f>D502+D503+D504</f>
        <v>715345</v>
      </c>
      <c r="E498" s="40">
        <f>E502+E503+E504</f>
        <v>298355</v>
      </c>
      <c r="F498" s="40">
        <f t="shared" ref="F498" si="184">(D498-E498)</f>
        <v>416990</v>
      </c>
      <c r="G498" s="34">
        <f t="shared" ref="G498" si="185">F498/E498</f>
        <v>1.3976303396959997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286138</v>
      </c>
      <c r="E502" s="190">
        <v>173046</v>
      </c>
      <c r="F502" s="190">
        <f t="shared" ref="F502:F504" si="186">(D502-E502)</f>
        <v>113092</v>
      </c>
      <c r="G502" s="32">
        <f t="shared" ref="G502:G504" si="187">F502/E502</f>
        <v>0.65353720975925478</v>
      </c>
    </row>
    <row r="503" spans="1:7" ht="25.5" x14ac:dyDescent="0.2">
      <c r="A503" s="186"/>
      <c r="B503" s="24" t="s">
        <v>58</v>
      </c>
      <c r="C503" s="17"/>
      <c r="D503" s="190">
        <v>178836</v>
      </c>
      <c r="E503" s="190">
        <v>38786</v>
      </c>
      <c r="F503" s="190">
        <f t="shared" si="186"/>
        <v>140050</v>
      </c>
      <c r="G503" s="32">
        <f t="shared" si="187"/>
        <v>3.6108389625122466</v>
      </c>
    </row>
    <row r="504" spans="1:7" x14ac:dyDescent="0.2">
      <c r="A504" s="186"/>
      <c r="B504" s="23" t="s">
        <v>24</v>
      </c>
      <c r="C504" s="10"/>
      <c r="D504" s="190">
        <v>250371</v>
      </c>
      <c r="E504" s="190">
        <v>86523</v>
      </c>
      <c r="F504" s="190">
        <f t="shared" si="186"/>
        <v>163848</v>
      </c>
      <c r="G504" s="32">
        <f t="shared" si="187"/>
        <v>1.8936930064838251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40">
        <v>143459</v>
      </c>
      <c r="E506" s="40">
        <v>154846</v>
      </c>
      <c r="F506" s="40">
        <f t="shared" ref="F506" si="188">(D506-E506)</f>
        <v>-11387</v>
      </c>
      <c r="G506" s="34">
        <f t="shared" ref="G506" si="189">F506/E506</f>
        <v>-7.3537579272309264E-2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40">
        <f>D511+D512+D513+D514</f>
        <v>84008</v>
      </c>
      <c r="E508" s="40">
        <f>E511+E512+E513+E514</f>
        <v>52884</v>
      </c>
      <c r="F508" s="40">
        <f t="shared" ref="F508" si="190">(D508-E508)</f>
        <v>31124</v>
      </c>
      <c r="G508" s="34">
        <f t="shared" ref="G508" si="191">F508/E508</f>
        <v>0.58853339384312831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1106</v>
      </c>
      <c r="E511" s="190">
        <v>1172</v>
      </c>
      <c r="F511" s="190">
        <f t="shared" ref="F511:F514" si="192">(D511-E511)</f>
        <v>-66</v>
      </c>
      <c r="G511" s="32">
        <f t="shared" ref="G511:G514" si="193">F511/E511</f>
        <v>-5.6313993174061432E-2</v>
      </c>
    </row>
    <row r="512" spans="1:7" x14ac:dyDescent="0.2">
      <c r="A512" s="186">
        <v>31</v>
      </c>
      <c r="B512" s="25" t="s">
        <v>17</v>
      </c>
      <c r="C512" s="31"/>
      <c r="D512" s="190">
        <v>2780</v>
      </c>
      <c r="E512" s="190">
        <v>4134</v>
      </c>
      <c r="F512" s="190">
        <f t="shared" si="192"/>
        <v>-1354</v>
      </c>
      <c r="G512" s="32">
        <f t="shared" si="193"/>
        <v>-0.32752781809385584</v>
      </c>
    </row>
    <row r="513" spans="1:7" x14ac:dyDescent="0.2">
      <c r="A513" s="186">
        <v>32</v>
      </c>
      <c r="B513" s="25" t="s">
        <v>18</v>
      </c>
      <c r="C513" s="31"/>
      <c r="D513" s="190">
        <v>80122</v>
      </c>
      <c r="E513" s="190">
        <v>47578</v>
      </c>
      <c r="F513" s="190">
        <f t="shared" si="192"/>
        <v>32544</v>
      </c>
      <c r="G513" s="32">
        <f t="shared" si="193"/>
        <v>0.68401361974021602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2299</v>
      </c>
      <c r="E519" s="190">
        <v>1710</v>
      </c>
      <c r="F519" s="190">
        <f>(D519-E519)</f>
        <v>589</v>
      </c>
      <c r="G519" s="32">
        <f>F519/E519</f>
        <v>0.34444444444444444</v>
      </c>
    </row>
    <row r="520" spans="1:7" x14ac:dyDescent="0.2">
      <c r="A520" s="186">
        <v>701</v>
      </c>
      <c r="B520" s="1" t="s">
        <v>31</v>
      </c>
      <c r="C520" s="10"/>
      <c r="D520" s="190">
        <v>925</v>
      </c>
      <c r="E520" s="190">
        <v>9035</v>
      </c>
      <c r="F520" s="190">
        <f t="shared" ref="F520:F522" si="194">(D520-E520)</f>
        <v>-8110</v>
      </c>
      <c r="G520" s="32">
        <f t="shared" ref="G520:G522" si="195">F520/E520</f>
        <v>-0.89762036524626454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11955</v>
      </c>
      <c r="E522" s="190">
        <v>9507</v>
      </c>
      <c r="F522" s="190">
        <f t="shared" si="194"/>
        <v>2448</v>
      </c>
      <c r="G522" s="32">
        <f t="shared" si="195"/>
        <v>0.25749447775323447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365</v>
      </c>
      <c r="E528" s="39">
        <v>381</v>
      </c>
      <c r="F528" s="190">
        <f t="shared" si="196"/>
        <v>-16</v>
      </c>
      <c r="G528" s="32">
        <f t="shared" si="197"/>
        <v>-4.1994750656167978E-2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15544</v>
      </c>
      <c r="E529" s="40">
        <f>E519+E520+E521+E522+E527+E528</f>
        <v>20633</v>
      </c>
      <c r="F529" s="40">
        <f t="shared" si="196"/>
        <v>-5089</v>
      </c>
      <c r="G529" s="34">
        <f t="shared" si="197"/>
        <v>-0.24664372606988805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15544</v>
      </c>
      <c r="E537" s="40">
        <f>E529+E534+E535+E536</f>
        <v>20633</v>
      </c>
      <c r="F537" s="190">
        <f t="shared" ref="F537:F546" si="202">(D537-E537)</f>
        <v>-5089</v>
      </c>
      <c r="G537" s="32">
        <f t="shared" ref="G537:G546" si="203">F537/E537</f>
        <v>-0.24664372606988805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1092</v>
      </c>
      <c r="E538" s="189">
        <f>E539+E540+E541</f>
        <v>4485</v>
      </c>
      <c r="F538" s="190">
        <f t="shared" si="202"/>
        <v>-3393</v>
      </c>
      <c r="G538" s="32">
        <f t="shared" si="203"/>
        <v>-0.75652173913043474</v>
      </c>
    </row>
    <row r="539" spans="1:7" x14ac:dyDescent="0.2">
      <c r="A539" s="186">
        <v>600</v>
      </c>
      <c r="B539" s="1" t="s">
        <v>2</v>
      </c>
      <c r="C539" s="10"/>
      <c r="D539" s="190">
        <v>711</v>
      </c>
      <c r="E539" s="190">
        <v>312</v>
      </c>
      <c r="F539" s="190">
        <f t="shared" si="202"/>
        <v>399</v>
      </c>
      <c r="G539" s="32">
        <f t="shared" si="203"/>
        <v>1.2788461538461537</v>
      </c>
    </row>
    <row r="540" spans="1:7" x14ac:dyDescent="0.2">
      <c r="A540" s="186">
        <v>601</v>
      </c>
      <c r="B540" s="1" t="s">
        <v>3</v>
      </c>
      <c r="C540" s="10"/>
      <c r="D540" s="190">
        <v>61</v>
      </c>
      <c r="E540" s="190">
        <v>3027</v>
      </c>
      <c r="F540" s="190">
        <f t="shared" si="202"/>
        <v>-2966</v>
      </c>
      <c r="G540" s="32">
        <f t="shared" si="203"/>
        <v>-0.9798480343574496</v>
      </c>
    </row>
    <row r="541" spans="1:7" x14ac:dyDescent="0.2">
      <c r="A541" s="186">
        <v>604</v>
      </c>
      <c r="B541" s="1" t="s">
        <v>4</v>
      </c>
      <c r="C541" s="10"/>
      <c r="D541" s="190">
        <v>320</v>
      </c>
      <c r="E541" s="190">
        <v>1146</v>
      </c>
      <c r="F541" s="190">
        <f t="shared" si="202"/>
        <v>-826</v>
      </c>
      <c r="G541" s="32">
        <f t="shared" si="203"/>
        <v>-0.72076788830715532</v>
      </c>
    </row>
    <row r="542" spans="1:7" x14ac:dyDescent="0.2">
      <c r="A542" s="186">
        <v>61</v>
      </c>
      <c r="B542" s="1" t="s">
        <v>41</v>
      </c>
      <c r="C542" s="10"/>
      <c r="D542" s="190">
        <v>14</v>
      </c>
      <c r="E542" s="190">
        <v>831</v>
      </c>
      <c r="F542" s="190">
        <f t="shared" si="202"/>
        <v>-817</v>
      </c>
      <c r="G542" s="32">
        <f t="shared" si="203"/>
        <v>-0.98315282791817082</v>
      </c>
    </row>
    <row r="543" spans="1:7" x14ac:dyDescent="0.2">
      <c r="A543" s="186">
        <v>62</v>
      </c>
      <c r="B543" s="2" t="s">
        <v>42</v>
      </c>
      <c r="C543" s="11"/>
      <c r="D543" s="39">
        <v>283</v>
      </c>
      <c r="E543" s="39">
        <v>505</v>
      </c>
      <c r="F543" s="190">
        <f t="shared" si="202"/>
        <v>-222</v>
      </c>
      <c r="G543" s="32">
        <f t="shared" si="203"/>
        <v>-0.43960396039603961</v>
      </c>
    </row>
    <row r="544" spans="1:7" ht="25.5" x14ac:dyDescent="0.2">
      <c r="A544" s="22"/>
      <c r="B544" s="26" t="s">
        <v>43</v>
      </c>
      <c r="C544" s="191"/>
      <c r="D544" s="40">
        <f>D538+D542+D543</f>
        <v>1389</v>
      </c>
      <c r="E544" s="40">
        <f>E538+E542+E543</f>
        <v>5821</v>
      </c>
      <c r="F544" s="190">
        <f t="shared" si="202"/>
        <v>-4432</v>
      </c>
      <c r="G544" s="32">
        <f t="shared" si="203"/>
        <v>-0.76138120597835424</v>
      </c>
    </row>
    <row r="545" spans="1:7" ht="25.5" x14ac:dyDescent="0.2">
      <c r="A545" s="22"/>
      <c r="B545" s="26" t="s">
        <v>48</v>
      </c>
      <c r="C545" s="191"/>
      <c r="D545" s="40">
        <f>D537-D544</f>
        <v>14155</v>
      </c>
      <c r="E545" s="40">
        <f>E537-E544</f>
        <v>14812</v>
      </c>
      <c r="F545" s="190">
        <f t="shared" si="202"/>
        <v>-657</v>
      </c>
      <c r="G545" s="32">
        <f t="shared" si="203"/>
        <v>-4.4355927626248987E-2</v>
      </c>
    </row>
    <row r="546" spans="1:7" x14ac:dyDescent="0.2">
      <c r="A546" s="186">
        <v>63</v>
      </c>
      <c r="B546" s="3" t="s">
        <v>46</v>
      </c>
      <c r="C546" s="188"/>
      <c r="D546" s="189">
        <v>20116</v>
      </c>
      <c r="E546" s="189">
        <v>17277</v>
      </c>
      <c r="F546" s="190">
        <f t="shared" si="202"/>
        <v>2839</v>
      </c>
      <c r="G546" s="32">
        <f t="shared" si="203"/>
        <v>0.1643225096949702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466</v>
      </c>
      <c r="E550" s="39">
        <v>637</v>
      </c>
      <c r="F550" s="190">
        <f t="shared" ref="F550:F560" si="206">(D550-E550)</f>
        <v>-171</v>
      </c>
      <c r="G550" s="32">
        <f t="shared" ref="G550:G560" si="207">F550/E550</f>
        <v>-0.26844583987441129</v>
      </c>
    </row>
    <row r="551" spans="1:7" ht="25.5" x14ac:dyDescent="0.2">
      <c r="A551" s="22"/>
      <c r="B551" s="26" t="s">
        <v>49</v>
      </c>
      <c r="C551" s="191"/>
      <c r="D551" s="40">
        <f>D545-D546-D550</f>
        <v>-6427</v>
      </c>
      <c r="E551" s="40">
        <f>E545-E546-E550</f>
        <v>-3102</v>
      </c>
      <c r="F551" s="40">
        <f t="shared" si="206"/>
        <v>-3325</v>
      </c>
      <c r="G551" s="34">
        <f t="shared" si="207"/>
        <v>1.0718891038039975</v>
      </c>
    </row>
    <row r="552" spans="1:7" x14ac:dyDescent="0.2">
      <c r="A552" s="186">
        <v>75</v>
      </c>
      <c r="B552" s="3" t="s">
        <v>50</v>
      </c>
      <c r="C552" s="188"/>
      <c r="D552" s="189">
        <v>0</v>
      </c>
      <c r="E552" s="189">
        <v>0</v>
      </c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>
        <v>0</v>
      </c>
      <c r="E553" s="190">
        <v>78</v>
      </c>
      <c r="F553" s="190">
        <f t="shared" si="206"/>
        <v>-78</v>
      </c>
      <c r="G553" s="32">
        <f t="shared" si="207"/>
        <v>-1</v>
      </c>
    </row>
    <row r="554" spans="1:7" ht="25.5" x14ac:dyDescent="0.2">
      <c r="A554" s="186">
        <v>68</v>
      </c>
      <c r="B554" s="16" t="s">
        <v>52</v>
      </c>
      <c r="C554" s="17"/>
      <c r="D554" s="190">
        <v>2332</v>
      </c>
      <c r="E554" s="190">
        <v>1275</v>
      </c>
      <c r="F554" s="190">
        <f t="shared" si="206"/>
        <v>1057</v>
      </c>
      <c r="G554" s="32">
        <f t="shared" si="207"/>
        <v>0.82901960784313722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-8759</v>
      </c>
      <c r="E556" s="190">
        <f>E551+E552-E553-E554+E555</f>
        <v>-4455</v>
      </c>
      <c r="F556" s="190">
        <f t="shared" si="206"/>
        <v>-4304</v>
      </c>
      <c r="G556" s="32">
        <f t="shared" si="207"/>
        <v>0.96610549943883273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-8759</v>
      </c>
      <c r="E560" s="190">
        <f>E556+E559</f>
        <v>-4455</v>
      </c>
      <c r="F560" s="190">
        <f t="shared" si="206"/>
        <v>-4304</v>
      </c>
      <c r="G560" s="32">
        <f t="shared" si="207"/>
        <v>0.96610549943883273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-60200</v>
      </c>
      <c r="E564" s="190">
        <v>-65634</v>
      </c>
      <c r="F564" s="190">
        <f t="shared" ref="F564" si="208">(D564-E564)</f>
        <v>5434</v>
      </c>
      <c r="G564" s="32">
        <f t="shared" ref="G564" si="209">F564/E564</f>
        <v>-8.2792455129963125E-2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40">
        <f>D575+D576+D577</f>
        <v>112186</v>
      </c>
      <c r="E571" s="40">
        <f>E575+E576+E577</f>
        <v>92637</v>
      </c>
      <c r="F571" s="40">
        <f t="shared" ref="F571" si="212">(D571-E571)</f>
        <v>19549</v>
      </c>
      <c r="G571" s="34">
        <f t="shared" ref="G571" si="213">F571/E571</f>
        <v>0.21102799097552813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92654</v>
      </c>
      <c r="E575" s="190">
        <v>21509</v>
      </c>
      <c r="F575" s="190">
        <f t="shared" ref="F575:F577" si="214">(D575-E575)</f>
        <v>71145</v>
      </c>
      <c r="G575" s="32">
        <f t="shared" ref="G575:G577" si="215">F575/E575</f>
        <v>3.3076851550513737</v>
      </c>
    </row>
    <row r="576" spans="1:7" ht="25.5" x14ac:dyDescent="0.2">
      <c r="A576" s="186"/>
      <c r="B576" s="24" t="s">
        <v>58</v>
      </c>
      <c r="C576" s="17"/>
      <c r="D576" s="190">
        <v>13932</v>
      </c>
      <c r="E576" s="190">
        <v>42156</v>
      </c>
      <c r="F576" s="190">
        <f t="shared" si="214"/>
        <v>-28224</v>
      </c>
      <c r="G576" s="32">
        <f t="shared" si="215"/>
        <v>-0.66951323654995731</v>
      </c>
    </row>
    <row r="577" spans="1:11" x14ac:dyDescent="0.2">
      <c r="A577" s="186"/>
      <c r="B577" s="23" t="s">
        <v>24</v>
      </c>
      <c r="C577" s="10"/>
      <c r="D577" s="190">
        <v>5600</v>
      </c>
      <c r="E577" s="190">
        <v>28972</v>
      </c>
      <c r="F577" s="190">
        <f t="shared" si="214"/>
        <v>-23372</v>
      </c>
      <c r="G577" s="32">
        <f t="shared" si="215"/>
        <v>-0.80670992682590092</v>
      </c>
    </row>
    <row r="578" spans="1:11" x14ac:dyDescent="0.2">
      <c r="A578" s="186"/>
      <c r="B578" s="1"/>
      <c r="C578" s="10"/>
      <c r="D578" s="190"/>
      <c r="E578" s="190"/>
      <c r="F578" s="190"/>
      <c r="G578" s="32"/>
    </row>
    <row r="579" spans="1:11" x14ac:dyDescent="0.2">
      <c r="A579" s="186"/>
      <c r="B579" s="8" t="s">
        <v>26</v>
      </c>
      <c r="C579" s="31"/>
      <c r="D579" s="40">
        <v>100930</v>
      </c>
      <c r="E579" s="40">
        <v>78961</v>
      </c>
      <c r="F579" s="40">
        <f t="shared" ref="F579" si="216">(D579-E579)</f>
        <v>21969</v>
      </c>
      <c r="G579" s="34">
        <f t="shared" ref="G579" si="217">F579/E579</f>
        <v>0.27822595965096691</v>
      </c>
    </row>
    <row r="580" spans="1:11" x14ac:dyDescent="0.2">
      <c r="A580" s="186"/>
      <c r="B580" s="8"/>
      <c r="C580" s="31"/>
      <c r="D580" s="190"/>
      <c r="E580" s="190"/>
      <c r="F580" s="190"/>
      <c r="G580" s="32"/>
    </row>
    <row r="581" spans="1:11" x14ac:dyDescent="0.2">
      <c r="A581" s="186">
        <v>3</v>
      </c>
      <c r="B581" s="8" t="s">
        <v>15</v>
      </c>
      <c r="C581" s="31"/>
      <c r="D581" s="40">
        <f>D584+D585+D586+D587</f>
        <v>31317</v>
      </c>
      <c r="E581" s="40">
        <f>E584+E585+E586+E587</f>
        <v>36992</v>
      </c>
      <c r="F581" s="40">
        <f t="shared" ref="F581" si="218">(D581-E581)</f>
        <v>-5675</v>
      </c>
      <c r="G581" s="34">
        <f t="shared" ref="G581" si="219">F581/E581</f>
        <v>-0.15341154844290658</v>
      </c>
    </row>
    <row r="582" spans="1:11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11" x14ac:dyDescent="0.2">
      <c r="A583" s="186"/>
      <c r="B583" s="8"/>
      <c r="C583" s="31"/>
      <c r="D583" s="190"/>
      <c r="E583" s="190"/>
      <c r="F583" s="190"/>
      <c r="G583" s="32"/>
      <c r="K583" s="45"/>
    </row>
    <row r="584" spans="1:11" x14ac:dyDescent="0.2">
      <c r="A584" s="186">
        <v>30</v>
      </c>
      <c r="B584" s="25" t="s">
        <v>16</v>
      </c>
      <c r="C584" s="31"/>
      <c r="D584" s="190">
        <v>443</v>
      </c>
      <c r="E584" s="190">
        <v>453</v>
      </c>
      <c r="F584" s="190">
        <f t="shared" ref="F584:F587" si="220">(D584-E584)</f>
        <v>-10</v>
      </c>
      <c r="G584" s="32">
        <f t="shared" ref="G584:G587" si="221">F584/E584</f>
        <v>-2.2075055187637971E-2</v>
      </c>
    </row>
    <row r="585" spans="1:11" x14ac:dyDescent="0.2">
      <c r="A585" s="186">
        <v>31</v>
      </c>
      <c r="B585" s="25" t="s">
        <v>17</v>
      </c>
      <c r="C585" s="31"/>
      <c r="D585" s="190">
        <v>1025</v>
      </c>
      <c r="E585" s="190">
        <v>3616</v>
      </c>
      <c r="F585" s="190">
        <f t="shared" si="220"/>
        <v>-2591</v>
      </c>
      <c r="G585" s="32">
        <f t="shared" si="221"/>
        <v>-0.71653761061946908</v>
      </c>
    </row>
    <row r="586" spans="1:11" x14ac:dyDescent="0.2">
      <c r="A586" s="186">
        <v>32</v>
      </c>
      <c r="B586" s="25" t="s">
        <v>18</v>
      </c>
      <c r="C586" s="31"/>
      <c r="D586" s="190">
        <v>29849</v>
      </c>
      <c r="E586" s="190">
        <v>32923</v>
      </c>
      <c r="F586" s="190">
        <f t="shared" si="220"/>
        <v>-3074</v>
      </c>
      <c r="G586" s="32">
        <f t="shared" si="221"/>
        <v>-9.3369377031254752E-2</v>
      </c>
    </row>
    <row r="587" spans="1:11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11" ht="13.5" thickBot="1" x14ac:dyDescent="0.25"/>
    <row r="589" spans="1:11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11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11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11" x14ac:dyDescent="0.2">
      <c r="A592" s="186">
        <v>700</v>
      </c>
      <c r="B592" s="1" t="s">
        <v>30</v>
      </c>
      <c r="C592" s="10"/>
      <c r="D592" s="190">
        <v>300</v>
      </c>
      <c r="E592" s="190">
        <v>127</v>
      </c>
      <c r="F592" s="190">
        <f>(D592-E592)</f>
        <v>173</v>
      </c>
      <c r="G592" s="32">
        <f>F592/E592</f>
        <v>1.3622047244094488</v>
      </c>
    </row>
    <row r="593" spans="1:7" x14ac:dyDescent="0.2">
      <c r="A593" s="186">
        <v>701</v>
      </c>
      <c r="B593" s="1" t="s">
        <v>31</v>
      </c>
      <c r="C593" s="10"/>
      <c r="D593" s="190">
        <v>4540</v>
      </c>
      <c r="E593" s="190">
        <v>4251</v>
      </c>
      <c r="F593" s="190">
        <f t="shared" ref="F593:F595" si="222">(D593-E593)</f>
        <v>289</v>
      </c>
      <c r="G593" s="32">
        <f t="shared" ref="G593:G595" si="223">F593/E593</f>
        <v>6.7984003763820272E-2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4481</v>
      </c>
      <c r="E595" s="190">
        <v>4385</v>
      </c>
      <c r="F595" s="190">
        <f t="shared" si="222"/>
        <v>96</v>
      </c>
      <c r="G595" s="32">
        <f t="shared" si="223"/>
        <v>2.1892816419612316E-2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9321</v>
      </c>
      <c r="E602" s="40">
        <f>E592+E593+E594+E595+E600+E601</f>
        <v>8763</v>
      </c>
      <c r="F602" s="40">
        <f t="shared" si="224"/>
        <v>558</v>
      </c>
      <c r="G602" s="34">
        <f t="shared" si="225"/>
        <v>6.3676823005819921E-2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9321</v>
      </c>
      <c r="E610" s="40">
        <f>E602+E607+E608+E609</f>
        <v>8763</v>
      </c>
      <c r="F610" s="190">
        <f t="shared" ref="F610:F619" si="230">(D610-E610)</f>
        <v>558</v>
      </c>
      <c r="G610" s="32">
        <f t="shared" ref="G610:G619" si="231">F610/E610</f>
        <v>6.3676823005819921E-2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2095</v>
      </c>
      <c r="E611" s="189">
        <f>E612+E613+E614</f>
        <v>1596</v>
      </c>
      <c r="F611" s="190">
        <f t="shared" si="230"/>
        <v>499</v>
      </c>
      <c r="G611" s="32">
        <f t="shared" si="231"/>
        <v>0.31265664160401002</v>
      </c>
    </row>
    <row r="612" spans="1:7" x14ac:dyDescent="0.2">
      <c r="A612" s="186">
        <v>600</v>
      </c>
      <c r="B612" s="1" t="s">
        <v>2</v>
      </c>
      <c r="C612" s="10"/>
      <c r="D612" s="190">
        <v>139</v>
      </c>
      <c r="E612" s="190">
        <v>122</v>
      </c>
      <c r="F612" s="190">
        <f t="shared" si="230"/>
        <v>17</v>
      </c>
      <c r="G612" s="32">
        <f t="shared" si="231"/>
        <v>0.13934426229508196</v>
      </c>
    </row>
    <row r="613" spans="1:7" x14ac:dyDescent="0.2">
      <c r="A613" s="186">
        <v>601</v>
      </c>
      <c r="B613" s="1" t="s">
        <v>3</v>
      </c>
      <c r="C613" s="10"/>
      <c r="D613" s="190">
        <v>1956</v>
      </c>
      <c r="E613" s="190">
        <v>1474</v>
      </c>
      <c r="F613" s="190">
        <f t="shared" si="230"/>
        <v>482</v>
      </c>
      <c r="G613" s="32">
        <f t="shared" si="231"/>
        <v>0.32700135685210313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1605</v>
      </c>
      <c r="E615" s="190">
        <v>2263</v>
      </c>
      <c r="F615" s="190">
        <f t="shared" si="230"/>
        <v>-658</v>
      </c>
      <c r="G615" s="32">
        <f t="shared" si="231"/>
        <v>-0.29076447193990279</v>
      </c>
    </row>
    <row r="616" spans="1:7" x14ac:dyDescent="0.2">
      <c r="A616" s="186">
        <v>62</v>
      </c>
      <c r="B616" s="2" t="s">
        <v>42</v>
      </c>
      <c r="C616" s="11"/>
      <c r="D616" s="39">
        <v>1880</v>
      </c>
      <c r="E616" s="39">
        <v>3131</v>
      </c>
      <c r="F616" s="190">
        <f t="shared" si="230"/>
        <v>-1251</v>
      </c>
      <c r="G616" s="32">
        <f t="shared" si="231"/>
        <v>-0.39955285851165762</v>
      </c>
    </row>
    <row r="617" spans="1:7" ht="25.5" x14ac:dyDescent="0.2">
      <c r="A617" s="22"/>
      <c r="B617" s="26" t="s">
        <v>43</v>
      </c>
      <c r="C617" s="191"/>
      <c r="D617" s="40">
        <f>D611+D615+D616</f>
        <v>5580</v>
      </c>
      <c r="E617" s="40">
        <f>E611+E615+E616</f>
        <v>6990</v>
      </c>
      <c r="F617" s="190">
        <f t="shared" si="230"/>
        <v>-1410</v>
      </c>
      <c r="G617" s="32">
        <f t="shared" si="231"/>
        <v>-0.20171673819742489</v>
      </c>
    </row>
    <row r="618" spans="1:7" ht="25.5" x14ac:dyDescent="0.2">
      <c r="A618" s="22"/>
      <c r="B618" s="26" t="s">
        <v>48</v>
      </c>
      <c r="C618" s="191"/>
      <c r="D618" s="40">
        <f>D610-D617</f>
        <v>3741</v>
      </c>
      <c r="E618" s="40">
        <f>E610-E617</f>
        <v>1773</v>
      </c>
      <c r="F618" s="190">
        <f t="shared" si="230"/>
        <v>1968</v>
      </c>
      <c r="G618" s="32">
        <f t="shared" si="231"/>
        <v>1.1099830795262267</v>
      </c>
    </row>
    <row r="619" spans="1:7" x14ac:dyDescent="0.2">
      <c r="A619" s="186">
        <v>63</v>
      </c>
      <c r="B619" s="3" t="s">
        <v>46</v>
      </c>
      <c r="C619" s="188"/>
      <c r="D619" s="189">
        <v>12289</v>
      </c>
      <c r="E619" s="189">
        <v>15063</v>
      </c>
      <c r="F619" s="190">
        <f t="shared" si="230"/>
        <v>-2774</v>
      </c>
      <c r="G619" s="32">
        <f t="shared" si="231"/>
        <v>-0.18415986191329747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280</v>
      </c>
      <c r="E623" s="39">
        <v>263</v>
      </c>
      <c r="F623" s="190">
        <f t="shared" ref="F623:F633" si="234">(D623-E623)</f>
        <v>17</v>
      </c>
      <c r="G623" s="32">
        <f t="shared" ref="G623:G633" si="235">F623/E623</f>
        <v>6.4638783269961975E-2</v>
      </c>
    </row>
    <row r="624" spans="1:7" ht="25.5" x14ac:dyDescent="0.2">
      <c r="A624" s="22"/>
      <c r="B624" s="26" t="s">
        <v>49</v>
      </c>
      <c r="C624" s="191"/>
      <c r="D624" s="40">
        <f>D618-D619-D623</f>
        <v>-8828</v>
      </c>
      <c r="E624" s="40">
        <f>E618-E619-E623</f>
        <v>-13553</v>
      </c>
      <c r="F624" s="40">
        <f t="shared" si="234"/>
        <v>4725</v>
      </c>
      <c r="G624" s="34">
        <f t="shared" si="235"/>
        <v>-0.34863129934331882</v>
      </c>
    </row>
    <row r="625" spans="1:7" x14ac:dyDescent="0.2">
      <c r="A625" s="186">
        <v>75</v>
      </c>
      <c r="B625" s="3" t="s">
        <v>50</v>
      </c>
      <c r="C625" s="188"/>
      <c r="D625" s="189">
        <v>0</v>
      </c>
      <c r="E625" s="189">
        <v>790</v>
      </c>
      <c r="F625" s="190">
        <f t="shared" si="234"/>
        <v>-790</v>
      </c>
      <c r="G625" s="32">
        <f t="shared" si="235"/>
        <v>-1</v>
      </c>
    </row>
    <row r="626" spans="1:7" x14ac:dyDescent="0.2">
      <c r="A626" s="186">
        <v>65</v>
      </c>
      <c r="B626" s="1" t="s">
        <v>51</v>
      </c>
      <c r="C626" s="10"/>
      <c r="D626" s="190">
        <v>0</v>
      </c>
      <c r="E626" s="190">
        <v>342</v>
      </c>
      <c r="F626" s="190">
        <f t="shared" si="234"/>
        <v>-342</v>
      </c>
      <c r="G626" s="32">
        <f t="shared" si="235"/>
        <v>-1</v>
      </c>
    </row>
    <row r="627" spans="1:7" ht="25.5" x14ac:dyDescent="0.2">
      <c r="A627" s="186">
        <v>68</v>
      </c>
      <c r="B627" s="16" t="s">
        <v>52</v>
      </c>
      <c r="C627" s="17"/>
      <c r="D627" s="190">
        <v>5550</v>
      </c>
      <c r="E627" s="190">
        <v>2009</v>
      </c>
      <c r="F627" s="190">
        <f t="shared" si="234"/>
        <v>3541</v>
      </c>
      <c r="G627" s="32">
        <f t="shared" si="235"/>
        <v>1.7625684420109506</v>
      </c>
    </row>
    <row r="628" spans="1:7" x14ac:dyDescent="0.2">
      <c r="A628" s="186">
        <v>78</v>
      </c>
      <c r="B628" s="2" t="s">
        <v>53</v>
      </c>
      <c r="C628" s="11"/>
      <c r="D628" s="39"/>
      <c r="E628" s="39"/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40">
        <f>D624+D625-D626-D627+D628</f>
        <v>-14378</v>
      </c>
      <c r="E629" s="40">
        <f>E624+E625-E626-E627+E628</f>
        <v>-15114</v>
      </c>
      <c r="F629" s="40">
        <f t="shared" si="234"/>
        <v>736</v>
      </c>
      <c r="G629" s="34">
        <f t="shared" si="235"/>
        <v>-4.869657271403996E-2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40">
        <f>D629+D632</f>
        <v>-14378</v>
      </c>
      <c r="E633" s="40">
        <f>E629+E632</f>
        <v>-15114</v>
      </c>
      <c r="F633" s="40">
        <f t="shared" si="234"/>
        <v>736</v>
      </c>
      <c r="G633" s="34">
        <f t="shared" si="235"/>
        <v>-4.869657271403996E-2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30996</v>
      </c>
      <c r="E637" s="190">
        <v>4900</v>
      </c>
      <c r="F637" s="190">
        <f t="shared" ref="F637" si="236">(D637-E637)</f>
        <v>26096</v>
      </c>
      <c r="G637" s="32">
        <f t="shared" ref="G637" si="237">F637/E637</f>
        <v>5.3257142857142856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40">
        <f>D648+D649+D650</f>
        <v>83906</v>
      </c>
      <c r="E644" s="40">
        <f>E648+E649+E650</f>
        <v>49836</v>
      </c>
      <c r="F644" s="40">
        <f t="shared" ref="F644" si="240">(D644-E644)</f>
        <v>34070</v>
      </c>
      <c r="G644" s="34">
        <f t="shared" ref="G644" si="241">F644/E644</f>
        <v>0.68364234689782488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60258</v>
      </c>
      <c r="E648" s="190">
        <v>9358</v>
      </c>
      <c r="F648" s="190">
        <f t="shared" ref="F648:F650" si="242">(D648-E648)</f>
        <v>50900</v>
      </c>
      <c r="G648" s="32">
        <f t="shared" ref="G648:G650" si="243">F648/E648</f>
        <v>5.4391964094892069</v>
      </c>
    </row>
    <row r="649" spans="1:7" ht="25.5" x14ac:dyDescent="0.2">
      <c r="A649" s="186"/>
      <c r="B649" s="24" t="s">
        <v>58</v>
      </c>
      <c r="C649" s="17"/>
      <c r="D649" s="190">
        <v>18568</v>
      </c>
      <c r="E649" s="190">
        <v>31281</v>
      </c>
      <c r="F649" s="190">
        <f t="shared" si="242"/>
        <v>-12713</v>
      </c>
      <c r="G649" s="32">
        <f t="shared" si="243"/>
        <v>-0.40641283846424348</v>
      </c>
    </row>
    <row r="650" spans="1:7" x14ac:dyDescent="0.2">
      <c r="A650" s="186"/>
      <c r="B650" s="23" t="s">
        <v>24</v>
      </c>
      <c r="C650" s="10"/>
      <c r="D650" s="190">
        <v>5080</v>
      </c>
      <c r="E650" s="190">
        <v>9197</v>
      </c>
      <c r="F650" s="190">
        <f t="shared" si="242"/>
        <v>-4117</v>
      </c>
      <c r="G650" s="32">
        <f t="shared" si="243"/>
        <v>-0.44764597151244973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40">
        <v>14337</v>
      </c>
      <c r="E652" s="40">
        <v>12105</v>
      </c>
      <c r="F652" s="40">
        <f t="shared" ref="F652" si="244">(D652-E652)</f>
        <v>2232</v>
      </c>
      <c r="G652" s="34">
        <f t="shared" ref="G652" si="245">F652/E652</f>
        <v>0.18438661710037174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40">
        <f>D657+D658+D659+D660</f>
        <v>14337</v>
      </c>
      <c r="E654" s="40">
        <f>E657+E658+E659+E660</f>
        <v>12105</v>
      </c>
      <c r="F654" s="40">
        <f t="shared" ref="F654" si="246">(D654-E654)</f>
        <v>2232</v>
      </c>
      <c r="G654" s="34">
        <f t="shared" ref="G654" si="247">F654/E654</f>
        <v>0.18438661710037174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279</v>
      </c>
      <c r="E657" s="190">
        <v>381</v>
      </c>
      <c r="F657" s="190">
        <f t="shared" ref="F657:F660" si="248">(D657-E657)</f>
        <v>-102</v>
      </c>
      <c r="G657" s="32">
        <f t="shared" ref="G657:G660" si="249">F657/E657</f>
        <v>-0.26771653543307089</v>
      </c>
    </row>
    <row r="658" spans="1:7" x14ac:dyDescent="0.2">
      <c r="A658" s="186">
        <v>31</v>
      </c>
      <c r="B658" s="25" t="s">
        <v>17</v>
      </c>
      <c r="C658" s="31"/>
      <c r="D658" s="190">
        <v>1444</v>
      </c>
      <c r="E658" s="190">
        <v>1513</v>
      </c>
      <c r="F658" s="190">
        <f t="shared" si="248"/>
        <v>-69</v>
      </c>
      <c r="G658" s="32">
        <f t="shared" si="249"/>
        <v>-4.5604758757435561E-2</v>
      </c>
    </row>
    <row r="659" spans="1:7" x14ac:dyDescent="0.2">
      <c r="A659" s="186">
        <v>32</v>
      </c>
      <c r="B659" s="25" t="s">
        <v>18</v>
      </c>
      <c r="C659" s="31"/>
      <c r="D659" s="190">
        <v>12614</v>
      </c>
      <c r="E659" s="190">
        <v>10211</v>
      </c>
      <c r="F659" s="190">
        <f t="shared" si="248"/>
        <v>2403</v>
      </c>
      <c r="G659" s="32">
        <f t="shared" si="249"/>
        <v>0.23533444324747821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51251</v>
      </c>
      <c r="E668" s="190">
        <v>47924</v>
      </c>
      <c r="F668" s="190">
        <f t="shared" si="250"/>
        <v>3327</v>
      </c>
      <c r="G668" s="32">
        <f t="shared" si="251"/>
        <v>6.942241882981387E-2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51251</v>
      </c>
      <c r="E675" s="40">
        <f>E665+E666+E667+E668+E673+E674</f>
        <v>47924</v>
      </c>
      <c r="F675" s="40">
        <f t="shared" si="252"/>
        <v>3327</v>
      </c>
      <c r="G675" s="34">
        <f t="shared" si="253"/>
        <v>6.942241882981387E-2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51251</v>
      </c>
      <c r="E683" s="40">
        <f>E675+E680+E681+E682</f>
        <v>47924</v>
      </c>
      <c r="F683" s="190">
        <f t="shared" ref="F683:F692" si="258">(D683-E683)</f>
        <v>3327</v>
      </c>
      <c r="G683" s="32">
        <f t="shared" ref="G683:G692" si="259">F683/E683</f>
        <v>6.942241882981387E-2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11311</v>
      </c>
      <c r="E684" s="189">
        <f>E685+E686+E687</f>
        <v>10316</v>
      </c>
      <c r="F684" s="190">
        <f t="shared" si="258"/>
        <v>995</v>
      </c>
      <c r="G684" s="32">
        <f t="shared" si="259"/>
        <v>9.6452113222179142E-2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11311</v>
      </c>
      <c r="E686" s="190">
        <v>10316</v>
      </c>
      <c r="F686" s="190">
        <f t="shared" si="258"/>
        <v>995</v>
      </c>
      <c r="G686" s="32">
        <f t="shared" si="259"/>
        <v>9.6452113222179142E-2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562</v>
      </c>
      <c r="E688" s="190">
        <v>473</v>
      </c>
      <c r="F688" s="190">
        <f t="shared" si="258"/>
        <v>89</v>
      </c>
      <c r="G688" s="32">
        <f t="shared" si="259"/>
        <v>0.18816067653276955</v>
      </c>
    </row>
    <row r="689" spans="1:7" x14ac:dyDescent="0.2">
      <c r="A689" s="186">
        <v>62</v>
      </c>
      <c r="B689" s="2" t="s">
        <v>42</v>
      </c>
      <c r="C689" s="11"/>
      <c r="D689" s="39">
        <v>681</v>
      </c>
      <c r="E689" s="39">
        <v>1038</v>
      </c>
      <c r="F689" s="190">
        <f t="shared" si="258"/>
        <v>-357</v>
      </c>
      <c r="G689" s="32">
        <f t="shared" si="259"/>
        <v>-0.34393063583815031</v>
      </c>
    </row>
    <row r="690" spans="1:7" ht="25.5" x14ac:dyDescent="0.2">
      <c r="A690" s="22"/>
      <c r="B690" s="26" t="s">
        <v>43</v>
      </c>
      <c r="C690" s="191"/>
      <c r="D690" s="40">
        <f>D684+D688+D689</f>
        <v>12554</v>
      </c>
      <c r="E690" s="40">
        <f>E684+E688+E689</f>
        <v>11827</v>
      </c>
      <c r="F690" s="190">
        <f t="shared" si="258"/>
        <v>727</v>
      </c>
      <c r="G690" s="32">
        <f t="shared" si="259"/>
        <v>6.1469518897438062E-2</v>
      </c>
    </row>
    <row r="691" spans="1:7" ht="25.5" x14ac:dyDescent="0.2">
      <c r="A691" s="22"/>
      <c r="B691" s="26" t="s">
        <v>48</v>
      </c>
      <c r="C691" s="191"/>
      <c r="D691" s="40">
        <f>D683-D690</f>
        <v>38697</v>
      </c>
      <c r="E691" s="40">
        <f>E683-E690</f>
        <v>36097</v>
      </c>
      <c r="F691" s="190">
        <f t="shared" si="258"/>
        <v>2600</v>
      </c>
      <c r="G691" s="32">
        <f t="shared" si="259"/>
        <v>7.2028146383355959E-2</v>
      </c>
    </row>
    <row r="692" spans="1:7" x14ac:dyDescent="0.2">
      <c r="A692" s="186">
        <v>63</v>
      </c>
      <c r="B692" s="3" t="s">
        <v>46</v>
      </c>
      <c r="C692" s="188"/>
      <c r="D692" s="189">
        <v>21510</v>
      </c>
      <c r="E692" s="189">
        <v>20239</v>
      </c>
      <c r="F692" s="190">
        <f t="shared" si="258"/>
        <v>1271</v>
      </c>
      <c r="G692" s="32">
        <f t="shared" si="259"/>
        <v>6.2799545432086559E-2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1546</v>
      </c>
      <c r="E696" s="39">
        <v>1469</v>
      </c>
      <c r="F696" s="190">
        <f t="shared" ref="F696:F706" si="262">(D696-E696)</f>
        <v>77</v>
      </c>
      <c r="G696" s="32">
        <f t="shared" ref="G696:G706" si="263">F696/E696</f>
        <v>5.241660993873383E-2</v>
      </c>
    </row>
    <row r="697" spans="1:7" ht="25.5" x14ac:dyDescent="0.2">
      <c r="A697" s="22"/>
      <c r="B697" s="26" t="s">
        <v>49</v>
      </c>
      <c r="C697" s="191"/>
      <c r="D697" s="40">
        <f>D691-D692-D696</f>
        <v>15641</v>
      </c>
      <c r="E697" s="40">
        <f>E691-E692-E696</f>
        <v>14389</v>
      </c>
      <c r="F697" s="40">
        <f t="shared" si="262"/>
        <v>1252</v>
      </c>
      <c r="G697" s="34">
        <f t="shared" si="263"/>
        <v>8.7010911112655506E-2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0</v>
      </c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67</v>
      </c>
      <c r="E699" s="190">
        <v>93</v>
      </c>
      <c r="F699" s="190">
        <f t="shared" si="262"/>
        <v>-26</v>
      </c>
      <c r="G699" s="32">
        <f t="shared" si="263"/>
        <v>-0.27956989247311825</v>
      </c>
    </row>
    <row r="700" spans="1:7" ht="25.5" x14ac:dyDescent="0.2">
      <c r="A700" s="186">
        <v>68</v>
      </c>
      <c r="B700" s="16" t="s">
        <v>52</v>
      </c>
      <c r="C700" s="17"/>
      <c r="D700" s="190">
        <v>6418</v>
      </c>
      <c r="E700" s="190">
        <v>6531</v>
      </c>
      <c r="F700" s="190">
        <f t="shared" si="262"/>
        <v>-113</v>
      </c>
      <c r="G700" s="32">
        <f t="shared" si="263"/>
        <v>-1.7302097687949779E-2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0</v>
      </c>
      <c r="F701" s="190">
        <f t="shared" si="262"/>
        <v>0</v>
      </c>
      <c r="G701" s="32" t="e">
        <f t="shared" si="263"/>
        <v>#DIV/0!</v>
      </c>
    </row>
    <row r="702" spans="1:7" ht="25.5" x14ac:dyDescent="0.2">
      <c r="A702" s="22"/>
      <c r="B702" s="26" t="s">
        <v>77</v>
      </c>
      <c r="C702" s="191"/>
      <c r="D702" s="40">
        <f>D697+D698-D699-D700+D701</f>
        <v>9156</v>
      </c>
      <c r="E702" s="40">
        <f>E697+E698-E699-E700+E701</f>
        <v>7765</v>
      </c>
      <c r="F702" s="40">
        <f t="shared" si="262"/>
        <v>1391</v>
      </c>
      <c r="G702" s="34">
        <f t="shared" si="263"/>
        <v>0.17913715389568577</v>
      </c>
    </row>
    <row r="703" spans="1:7" x14ac:dyDescent="0.2">
      <c r="A703" s="186">
        <v>76</v>
      </c>
      <c r="B703" s="1" t="s">
        <v>54</v>
      </c>
      <c r="C703" s="10"/>
      <c r="D703" s="190">
        <v>967</v>
      </c>
      <c r="E703" s="190">
        <v>967</v>
      </c>
      <c r="F703" s="190">
        <f t="shared" si="262"/>
        <v>0</v>
      </c>
      <c r="G703" s="32">
        <f t="shared" si="263"/>
        <v>0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8" x14ac:dyDescent="0.2">
      <c r="B705" s="2" t="s">
        <v>56</v>
      </c>
      <c r="C705" s="11"/>
      <c r="D705" s="39">
        <f>D703-D704</f>
        <v>967</v>
      </c>
      <c r="E705" s="39">
        <f>E703-E704</f>
        <v>967</v>
      </c>
      <c r="F705" s="190">
        <f t="shared" si="262"/>
        <v>0</v>
      </c>
      <c r="G705" s="32">
        <f t="shared" si="263"/>
        <v>0</v>
      </c>
    </row>
    <row r="706" spans="1:8" x14ac:dyDescent="0.2">
      <c r="A706" s="22"/>
      <c r="B706" s="19" t="s">
        <v>57</v>
      </c>
      <c r="C706" s="191"/>
      <c r="D706" s="40">
        <f>D702+D705</f>
        <v>10123</v>
      </c>
      <c r="E706" s="40">
        <f>E702+E705</f>
        <v>8732</v>
      </c>
      <c r="F706" s="40">
        <f t="shared" si="262"/>
        <v>1391</v>
      </c>
      <c r="G706" s="34">
        <f t="shared" si="263"/>
        <v>0.15929912963811269</v>
      </c>
    </row>
    <row r="708" spans="1:8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8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8" x14ac:dyDescent="0.2">
      <c r="A710" s="186">
        <v>5</v>
      </c>
      <c r="B710" s="1" t="s">
        <v>22</v>
      </c>
      <c r="C710" s="10"/>
      <c r="D710" s="40">
        <v>622959</v>
      </c>
      <c r="E710" s="40">
        <v>716625</v>
      </c>
      <c r="F710" s="40">
        <f t="shared" ref="F710" si="264">(D710-E710)</f>
        <v>-93666</v>
      </c>
      <c r="G710" s="34">
        <f t="shared" ref="G710" si="265">F710/E710</f>
        <v>-0.13070434327577185</v>
      </c>
      <c r="H710" s="157"/>
    </row>
    <row r="711" spans="1:8" x14ac:dyDescent="0.2">
      <c r="B711" s="6"/>
      <c r="C711" s="28"/>
    </row>
    <row r="712" spans="1:8" x14ac:dyDescent="0.2">
      <c r="B712" s="7" t="s">
        <v>6</v>
      </c>
      <c r="C712" s="29"/>
    </row>
    <row r="713" spans="1:8" x14ac:dyDescent="0.2">
      <c r="B713" s="6"/>
      <c r="C713" s="28"/>
    </row>
    <row r="714" spans="1:8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8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8" x14ac:dyDescent="0.2">
      <c r="B716" s="3"/>
      <c r="C716" s="28"/>
    </row>
    <row r="717" spans="1:8" x14ac:dyDescent="0.2">
      <c r="A717" s="186">
        <v>41</v>
      </c>
      <c r="B717" s="1" t="s">
        <v>8</v>
      </c>
      <c r="C717" s="10"/>
      <c r="D717" s="40">
        <f>D721+D722+D723</f>
        <v>222298</v>
      </c>
      <c r="E717" s="40">
        <f>E721+E722+E723</f>
        <v>110573</v>
      </c>
      <c r="F717" s="40">
        <f t="shared" ref="F717" si="268">(D717-E717)</f>
        <v>111725</v>
      </c>
      <c r="G717" s="34">
        <f t="shared" ref="G717" si="269">F717/E717</f>
        <v>1.0104184565852423</v>
      </c>
    </row>
    <row r="718" spans="1:8" x14ac:dyDescent="0.2">
      <c r="A718" s="186"/>
      <c r="B718" s="1"/>
      <c r="C718" s="10"/>
      <c r="D718" s="190"/>
      <c r="E718" s="190"/>
      <c r="F718" s="190"/>
      <c r="G718" s="32"/>
    </row>
    <row r="719" spans="1:8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8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112688</v>
      </c>
      <c r="E721" s="190">
        <v>64269</v>
      </c>
      <c r="F721" s="190">
        <f t="shared" ref="F721:F723" si="270">(D721-E721)</f>
        <v>48419</v>
      </c>
      <c r="G721" s="32">
        <f t="shared" ref="G721:G723" si="271">F721/E721</f>
        <v>0.7533803233285099</v>
      </c>
    </row>
    <row r="722" spans="1:7" ht="25.5" x14ac:dyDescent="0.2">
      <c r="A722" s="186"/>
      <c r="B722" s="24" t="s">
        <v>58</v>
      </c>
      <c r="C722" s="17"/>
      <c r="D722" s="190">
        <v>100597</v>
      </c>
      <c r="E722" s="190">
        <v>35816</v>
      </c>
      <c r="F722" s="190">
        <f t="shared" si="270"/>
        <v>64781</v>
      </c>
      <c r="G722" s="32">
        <f t="shared" si="271"/>
        <v>1.8087167746258654</v>
      </c>
    </row>
    <row r="723" spans="1:7" x14ac:dyDescent="0.2">
      <c r="A723" s="186"/>
      <c r="B723" s="23" t="s">
        <v>24</v>
      </c>
      <c r="C723" s="10"/>
      <c r="D723" s="190">
        <v>9013</v>
      </c>
      <c r="E723" s="190">
        <v>10488</v>
      </c>
      <c r="F723" s="190">
        <f t="shared" si="270"/>
        <v>-1475</v>
      </c>
      <c r="G723" s="32">
        <f t="shared" si="271"/>
        <v>-0.14063691838291381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40">
        <v>46948</v>
      </c>
      <c r="E725" s="40">
        <v>25735</v>
      </c>
      <c r="F725" s="40">
        <f t="shared" ref="F725" si="272">(D725-E725)</f>
        <v>21213</v>
      </c>
      <c r="G725" s="34">
        <f t="shared" ref="G725" si="273">F725/E725</f>
        <v>0.8242859918399067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40">
        <f>D730+D731+D732+D733</f>
        <v>28363</v>
      </c>
      <c r="E727" s="40">
        <f>E730+E731+E732+E733</f>
        <v>31787</v>
      </c>
      <c r="F727" s="40">
        <f t="shared" ref="F727" si="274">(D727-E727)</f>
        <v>-3424</v>
      </c>
      <c r="G727" s="34">
        <f t="shared" ref="G727" si="275">F727/E727</f>
        <v>-0.10771699122282694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456</v>
      </c>
      <c r="E730" s="190">
        <v>0</v>
      </c>
      <c r="F730" s="190">
        <f t="shared" ref="F730:F733" si="276">(D730-E730)</f>
        <v>456</v>
      </c>
      <c r="G730" s="32" t="e">
        <f t="shared" ref="G730:G733" si="277">F730/E730</f>
        <v>#DIV/0!</v>
      </c>
    </row>
    <row r="731" spans="1:7" x14ac:dyDescent="0.2">
      <c r="A731" s="186">
        <v>31</v>
      </c>
      <c r="B731" s="25" t="s">
        <v>17</v>
      </c>
      <c r="C731" s="31"/>
      <c r="D731" s="190">
        <v>7545</v>
      </c>
      <c r="E731" s="190">
        <v>11804</v>
      </c>
      <c r="F731" s="190">
        <f t="shared" si="276"/>
        <v>-4259</v>
      </c>
      <c r="G731" s="32">
        <f t="shared" si="277"/>
        <v>-0.36080989495086413</v>
      </c>
    </row>
    <row r="732" spans="1:7" x14ac:dyDescent="0.2">
      <c r="A732" s="186">
        <v>32</v>
      </c>
      <c r="B732" s="25" t="s">
        <v>18</v>
      </c>
      <c r="C732" s="31"/>
      <c r="D732" s="190">
        <v>20362</v>
      </c>
      <c r="E732" s="190">
        <v>19983</v>
      </c>
      <c r="F732" s="190">
        <f t="shared" si="276"/>
        <v>379</v>
      </c>
      <c r="G732" s="32">
        <f t="shared" si="277"/>
        <v>1.896612120302257E-2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748</v>
      </c>
      <c r="E738" s="190">
        <v>6333</v>
      </c>
      <c r="F738" s="190">
        <f>(D738-E738)</f>
        <v>-5585</v>
      </c>
      <c r="G738" s="32">
        <f>F738/E738</f>
        <v>-0.88188852044844468</v>
      </c>
    </row>
    <row r="739" spans="1:7" x14ac:dyDescent="0.2">
      <c r="A739" s="186">
        <v>701</v>
      </c>
      <c r="B739" s="1" t="s">
        <v>31</v>
      </c>
      <c r="C739" s="10"/>
      <c r="D739" s="190">
        <v>7281</v>
      </c>
      <c r="E739" s="190">
        <v>6588</v>
      </c>
      <c r="F739" s="190">
        <f t="shared" ref="F739:F741" si="278">(D739-E739)</f>
        <v>693</v>
      </c>
      <c r="G739" s="32">
        <f t="shared" ref="G739:G741" si="279">F739/E739</f>
        <v>0.1051912568306011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12242</v>
      </c>
      <c r="E741" s="190">
        <v>6332</v>
      </c>
      <c r="F741" s="190">
        <f t="shared" si="278"/>
        <v>5910</v>
      </c>
      <c r="G741" s="32">
        <f t="shared" si="279"/>
        <v>0.93335439039797852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3379</v>
      </c>
      <c r="E746" s="39">
        <v>168</v>
      </c>
      <c r="F746" s="190">
        <f t="shared" si="280"/>
        <v>3211</v>
      </c>
      <c r="G746" s="32">
        <f t="shared" si="281"/>
        <v>19.113095238095237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23650</v>
      </c>
      <c r="E748" s="40">
        <f>E738+E739+E740+E741+E746+E747</f>
        <v>19421</v>
      </c>
      <c r="F748" s="40">
        <f t="shared" si="280"/>
        <v>4229</v>
      </c>
      <c r="G748" s="34">
        <f t="shared" si="281"/>
        <v>0.21775397765305596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23650</v>
      </c>
      <c r="E756" s="40">
        <f>E748+E753+E754+E755</f>
        <v>19421</v>
      </c>
      <c r="F756" s="190">
        <f t="shared" ref="F756:F765" si="286">(D756-E756)</f>
        <v>4229</v>
      </c>
      <c r="G756" s="32">
        <f t="shared" ref="G756:G765" si="287">F756/E756</f>
        <v>0.21775397765305596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5085</v>
      </c>
      <c r="E757" s="189">
        <f>E758+E759+E760</f>
        <v>5031</v>
      </c>
      <c r="F757" s="190">
        <f t="shared" si="286"/>
        <v>54</v>
      </c>
      <c r="G757" s="32">
        <f t="shared" si="287"/>
        <v>1.0733452593917709E-2</v>
      </c>
    </row>
    <row r="758" spans="1:7" x14ac:dyDescent="0.2">
      <c r="A758" s="186">
        <v>600</v>
      </c>
      <c r="B758" s="1" t="s">
        <v>2</v>
      </c>
      <c r="C758" s="10"/>
      <c r="D758" s="190">
        <v>236</v>
      </c>
      <c r="E758" s="190">
        <v>1700</v>
      </c>
      <c r="F758" s="190">
        <f t="shared" si="286"/>
        <v>-1464</v>
      </c>
      <c r="G758" s="32">
        <f t="shared" si="287"/>
        <v>-0.86117647058823532</v>
      </c>
    </row>
    <row r="759" spans="1:7" x14ac:dyDescent="0.2">
      <c r="A759" s="186">
        <v>601</v>
      </c>
      <c r="B759" s="1" t="s">
        <v>3</v>
      </c>
      <c r="C759" s="10"/>
      <c r="D759" s="190">
        <v>4849</v>
      </c>
      <c r="E759" s="190">
        <v>3331</v>
      </c>
      <c r="F759" s="190">
        <f t="shared" si="286"/>
        <v>1518</v>
      </c>
      <c r="G759" s="32">
        <f t="shared" si="287"/>
        <v>0.45571900330231163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1102</v>
      </c>
      <c r="E761" s="190">
        <v>1103</v>
      </c>
      <c r="F761" s="190">
        <f t="shared" si="286"/>
        <v>-1</v>
      </c>
      <c r="G761" s="32">
        <f t="shared" si="287"/>
        <v>-9.0661831368993653E-4</v>
      </c>
    </row>
    <row r="762" spans="1:7" x14ac:dyDescent="0.2">
      <c r="A762" s="186">
        <v>62</v>
      </c>
      <c r="B762" s="2" t="s">
        <v>42</v>
      </c>
      <c r="C762" s="11"/>
      <c r="D762" s="39">
        <v>2736</v>
      </c>
      <c r="E762" s="39">
        <v>580</v>
      </c>
      <c r="F762" s="190">
        <f t="shared" si="286"/>
        <v>2156</v>
      </c>
      <c r="G762" s="32">
        <f t="shared" si="287"/>
        <v>3.7172413793103449</v>
      </c>
    </row>
    <row r="763" spans="1:7" ht="25.5" x14ac:dyDescent="0.2">
      <c r="A763" s="22"/>
      <c r="B763" s="26" t="s">
        <v>43</v>
      </c>
      <c r="C763" s="191"/>
      <c r="D763" s="40">
        <f>D757+D761+D762</f>
        <v>8923</v>
      </c>
      <c r="E763" s="40">
        <f>E757+E761+E762</f>
        <v>6714</v>
      </c>
      <c r="F763" s="190">
        <f t="shared" si="286"/>
        <v>2209</v>
      </c>
      <c r="G763" s="32">
        <f t="shared" si="287"/>
        <v>0.32901400059577002</v>
      </c>
    </row>
    <row r="764" spans="1:7" ht="25.5" x14ac:dyDescent="0.2">
      <c r="A764" s="22"/>
      <c r="B764" s="26" t="s">
        <v>48</v>
      </c>
      <c r="C764" s="191"/>
      <c r="D764" s="40">
        <f>D756-D763</f>
        <v>14727</v>
      </c>
      <c r="E764" s="40">
        <f>E756-E763</f>
        <v>12707</v>
      </c>
      <c r="F764" s="190">
        <f t="shared" si="286"/>
        <v>2020</v>
      </c>
      <c r="G764" s="32">
        <f t="shared" si="287"/>
        <v>0.15896749822932241</v>
      </c>
    </row>
    <row r="765" spans="1:7" x14ac:dyDescent="0.2">
      <c r="A765" s="186">
        <v>63</v>
      </c>
      <c r="B765" s="3" t="s">
        <v>46</v>
      </c>
      <c r="C765" s="188"/>
      <c r="D765" s="189">
        <v>14702</v>
      </c>
      <c r="E765" s="189">
        <v>10229</v>
      </c>
      <c r="F765" s="190">
        <f t="shared" si="286"/>
        <v>4473</v>
      </c>
      <c r="G765" s="32">
        <f t="shared" si="287"/>
        <v>0.43728614722846809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800</v>
      </c>
      <c r="E769" s="39">
        <v>732</v>
      </c>
      <c r="F769" s="190">
        <f t="shared" ref="F769:F779" si="290">(D769-E769)</f>
        <v>68</v>
      </c>
      <c r="G769" s="32">
        <f t="shared" ref="G769:G779" si="291">F769/E769</f>
        <v>9.2896174863387984E-2</v>
      </c>
    </row>
    <row r="770" spans="1:7" ht="25.5" x14ac:dyDescent="0.2">
      <c r="A770" s="22"/>
      <c r="B770" s="26" t="s">
        <v>49</v>
      </c>
      <c r="C770" s="191"/>
      <c r="D770" s="40">
        <f>D764-D765-D769</f>
        <v>-775</v>
      </c>
      <c r="E770" s="40">
        <f>E764-E765-E769</f>
        <v>1746</v>
      </c>
      <c r="F770" s="40">
        <f t="shared" si="290"/>
        <v>-2521</v>
      </c>
      <c r="G770" s="34">
        <f t="shared" si="291"/>
        <v>-1.4438717067583047</v>
      </c>
    </row>
    <row r="771" spans="1:7" x14ac:dyDescent="0.2">
      <c r="A771" s="186">
        <v>75</v>
      </c>
      <c r="B771" s="3" t="s">
        <v>50</v>
      </c>
      <c r="C771" s="188"/>
      <c r="D771" s="189">
        <v>319</v>
      </c>
      <c r="E771" s="189">
        <v>806</v>
      </c>
      <c r="F771" s="190">
        <f t="shared" si="290"/>
        <v>-487</v>
      </c>
      <c r="G771" s="32">
        <f t="shared" si="291"/>
        <v>-0.6042183622828784</v>
      </c>
    </row>
    <row r="772" spans="1:7" x14ac:dyDescent="0.2">
      <c r="A772" s="186">
        <v>65</v>
      </c>
      <c r="B772" s="1" t="s">
        <v>51</v>
      </c>
      <c r="C772" s="10"/>
      <c r="D772" s="190">
        <v>334</v>
      </c>
      <c r="E772" s="190">
        <v>23</v>
      </c>
      <c r="F772" s="190">
        <f t="shared" si="290"/>
        <v>311</v>
      </c>
      <c r="G772" s="32">
        <f t="shared" si="291"/>
        <v>13.521739130434783</v>
      </c>
    </row>
    <row r="773" spans="1:7" ht="25.5" x14ac:dyDescent="0.2">
      <c r="A773" s="186">
        <v>68</v>
      </c>
      <c r="B773" s="16" t="s">
        <v>52</v>
      </c>
      <c r="C773" s="17"/>
      <c r="D773" s="190">
        <v>5830</v>
      </c>
      <c r="E773" s="190">
        <v>5830</v>
      </c>
      <c r="F773" s="190">
        <f t="shared" si="290"/>
        <v>0</v>
      </c>
      <c r="G773" s="32">
        <f t="shared" si="291"/>
        <v>0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40">
        <f>D770+D771-D772-D773+D774</f>
        <v>-6620</v>
      </c>
      <c r="E775" s="40">
        <f>E770+E771-E772-E773+E774</f>
        <v>-3301</v>
      </c>
      <c r="F775" s="40">
        <f t="shared" si="290"/>
        <v>-3319</v>
      </c>
      <c r="G775" s="34">
        <f t="shared" si="291"/>
        <v>1.0054528930627082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40">
        <f>D775+D778</f>
        <v>-6620</v>
      </c>
      <c r="E779" s="40">
        <f>E775+E778</f>
        <v>-3301</v>
      </c>
      <c r="F779" s="40">
        <f t="shared" si="290"/>
        <v>-3319</v>
      </c>
      <c r="G779" s="34">
        <f t="shared" si="291"/>
        <v>1.0054528930627082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40">
        <v>57359</v>
      </c>
      <c r="E783" s="40">
        <v>90857</v>
      </c>
      <c r="F783" s="40">
        <f t="shared" ref="F783" si="292">(D783-E783)</f>
        <v>-33498</v>
      </c>
      <c r="G783" s="34">
        <f t="shared" ref="G783" si="293">F783/E783</f>
        <v>-0.36868925894537569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40">
        <f>D794+D795+D796</f>
        <v>185507</v>
      </c>
      <c r="E790" s="40">
        <f>E794+E795+E796</f>
        <v>158271</v>
      </c>
      <c r="F790" s="40">
        <f t="shared" ref="F790" si="296">(D790-E790)</f>
        <v>27236</v>
      </c>
      <c r="G790" s="34">
        <f t="shared" ref="G790" si="297">F790/E790</f>
        <v>0.17208458909086313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137604</v>
      </c>
      <c r="E794" s="190">
        <v>70928</v>
      </c>
      <c r="F794" s="190">
        <f t="shared" ref="F794:F796" si="298">(D794-E794)</f>
        <v>66676</v>
      </c>
      <c r="G794" s="32">
        <f t="shared" ref="G794:G796" si="299">F794/E794</f>
        <v>0.9400518836002707</v>
      </c>
    </row>
    <row r="795" spans="1:7" ht="25.5" x14ac:dyDescent="0.2">
      <c r="A795" s="186"/>
      <c r="B795" s="24" t="s">
        <v>58</v>
      </c>
      <c r="C795" s="17"/>
      <c r="D795" s="190">
        <v>40196</v>
      </c>
      <c r="E795" s="190">
        <v>52923</v>
      </c>
      <c r="F795" s="190">
        <f t="shared" si="298"/>
        <v>-12727</v>
      </c>
      <c r="G795" s="32">
        <f t="shared" si="299"/>
        <v>-0.24048145418816017</v>
      </c>
    </row>
    <row r="796" spans="1:7" x14ac:dyDescent="0.2">
      <c r="A796" s="186"/>
      <c r="B796" s="23" t="s">
        <v>24</v>
      </c>
      <c r="C796" s="10"/>
      <c r="D796" s="190">
        <v>7707</v>
      </c>
      <c r="E796" s="190">
        <v>34420</v>
      </c>
      <c r="F796" s="190">
        <f t="shared" si="298"/>
        <v>-26713</v>
      </c>
      <c r="G796" s="32">
        <f t="shared" si="299"/>
        <v>-0.77608948285880297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40">
        <v>30091</v>
      </c>
      <c r="E798" s="40">
        <v>8554</v>
      </c>
      <c r="F798" s="40">
        <f t="shared" ref="F798" si="300">(D798-E798)</f>
        <v>21537</v>
      </c>
      <c r="G798" s="34">
        <f t="shared" ref="G798" si="301">F798/E798</f>
        <v>2.5177694645779751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40">
        <f>D803+D804+D805+D806</f>
        <v>15330</v>
      </c>
      <c r="E800" s="40">
        <f>E803+E804+E805+E806</f>
        <v>21427</v>
      </c>
      <c r="F800" s="40">
        <f t="shared" ref="F800" si="302">(D800-E800)</f>
        <v>-6097</v>
      </c>
      <c r="G800" s="34">
        <f t="shared" ref="G800" si="303">F800/E800</f>
        <v>-0.28454753348578898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4070</v>
      </c>
      <c r="E803" s="190">
        <v>10247</v>
      </c>
      <c r="F803" s="190">
        <f t="shared" ref="F803:F806" si="304">(D803-E803)</f>
        <v>-6177</v>
      </c>
      <c r="G803" s="32">
        <f t="shared" ref="G803:G806" si="305">F803/E803</f>
        <v>-0.60281057870596277</v>
      </c>
    </row>
    <row r="804" spans="1:7" x14ac:dyDescent="0.2">
      <c r="A804" s="186">
        <v>31</v>
      </c>
      <c r="B804" s="25" t="s">
        <v>17</v>
      </c>
      <c r="C804" s="31"/>
      <c r="D804" s="190">
        <v>1678</v>
      </c>
      <c r="E804" s="190">
        <v>2871</v>
      </c>
      <c r="F804" s="190">
        <f t="shared" si="304"/>
        <v>-1193</v>
      </c>
      <c r="G804" s="32">
        <f t="shared" si="305"/>
        <v>-0.41553465691396724</v>
      </c>
    </row>
    <row r="805" spans="1:7" x14ac:dyDescent="0.2">
      <c r="A805" s="186">
        <v>32</v>
      </c>
      <c r="B805" s="25" t="s">
        <v>18</v>
      </c>
      <c r="C805" s="31"/>
      <c r="D805" s="190">
        <v>9582</v>
      </c>
      <c r="E805" s="190">
        <v>8309</v>
      </c>
      <c r="F805" s="190">
        <f t="shared" si="304"/>
        <v>1273</v>
      </c>
      <c r="G805" s="32">
        <f t="shared" si="305"/>
        <v>0.15320736550728126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8491</v>
      </c>
      <c r="E811" s="190">
        <v>8904</v>
      </c>
      <c r="F811" s="190">
        <f>(D811-E811)</f>
        <v>-413</v>
      </c>
      <c r="G811" s="32">
        <f>F811/E811</f>
        <v>-4.6383647798742135E-2</v>
      </c>
    </row>
    <row r="812" spans="1:7" x14ac:dyDescent="0.2">
      <c r="A812" s="186">
        <v>701</v>
      </c>
      <c r="B812" s="1" t="s">
        <v>31</v>
      </c>
      <c r="C812" s="10"/>
      <c r="D812" s="190">
        <v>1251</v>
      </c>
      <c r="E812" s="190">
        <v>2559</v>
      </c>
      <c r="F812" s="190">
        <f t="shared" ref="F812:F814" si="306">(D812-E812)</f>
        <v>-1308</v>
      </c>
      <c r="G812" s="32">
        <f t="shared" ref="G812:G814" si="307">F812/E812</f>
        <v>-0.51113716295427902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1161</v>
      </c>
      <c r="E814" s="190">
        <v>1817</v>
      </c>
      <c r="F814" s="190">
        <f t="shared" si="306"/>
        <v>-656</v>
      </c>
      <c r="G814" s="32">
        <f t="shared" si="307"/>
        <v>-0.36103467253714916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10903</v>
      </c>
      <c r="E821" s="40">
        <f>E811+E812+E813+E814+E819+E820</f>
        <v>13280</v>
      </c>
      <c r="F821" s="40">
        <f t="shared" si="308"/>
        <v>-2377</v>
      </c>
      <c r="G821" s="34">
        <f t="shared" si="309"/>
        <v>-0.17899096385542168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10903</v>
      </c>
      <c r="E829" s="40">
        <f>E821+E826+E827+E828</f>
        <v>13280</v>
      </c>
      <c r="F829" s="190">
        <f t="shared" ref="F829:F838" si="314">(D829-E829)</f>
        <v>-2377</v>
      </c>
      <c r="G829" s="32">
        <f t="shared" ref="G829:G838" si="315">F829/E829</f>
        <v>-0.17899096385542168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3493</v>
      </c>
      <c r="E830" s="189">
        <f>E831+E832+E833</f>
        <v>3962</v>
      </c>
      <c r="F830" s="190">
        <f t="shared" si="314"/>
        <v>-469</v>
      </c>
      <c r="G830" s="32">
        <f t="shared" si="315"/>
        <v>-0.11837455830388692</v>
      </c>
    </row>
    <row r="831" spans="1:7" x14ac:dyDescent="0.2">
      <c r="A831" s="186">
        <v>600</v>
      </c>
      <c r="B831" s="1" t="s">
        <v>2</v>
      </c>
      <c r="C831" s="10"/>
      <c r="D831" s="190">
        <v>3292</v>
      </c>
      <c r="E831" s="190">
        <v>3470</v>
      </c>
      <c r="F831" s="190">
        <f t="shared" si="314"/>
        <v>-178</v>
      </c>
      <c r="G831" s="32">
        <f t="shared" si="315"/>
        <v>-5.1296829971181554E-2</v>
      </c>
    </row>
    <row r="832" spans="1:7" x14ac:dyDescent="0.2">
      <c r="A832" s="186">
        <v>601</v>
      </c>
      <c r="B832" s="1" t="s">
        <v>3</v>
      </c>
      <c r="C832" s="10"/>
      <c r="D832" s="190">
        <v>8</v>
      </c>
      <c r="E832" s="190">
        <v>96</v>
      </c>
      <c r="F832" s="190">
        <f t="shared" si="314"/>
        <v>-88</v>
      </c>
      <c r="G832" s="32">
        <f t="shared" si="315"/>
        <v>-0.91666666666666663</v>
      </c>
    </row>
    <row r="833" spans="1:7" x14ac:dyDescent="0.2">
      <c r="A833" s="186">
        <v>604</v>
      </c>
      <c r="B833" s="1" t="s">
        <v>4</v>
      </c>
      <c r="C833" s="10"/>
      <c r="D833" s="190">
        <v>193</v>
      </c>
      <c r="E833" s="190">
        <v>396</v>
      </c>
      <c r="F833" s="190">
        <f t="shared" si="314"/>
        <v>-203</v>
      </c>
      <c r="G833" s="32">
        <f t="shared" si="315"/>
        <v>-0.51262626262626265</v>
      </c>
    </row>
    <row r="834" spans="1:7" x14ac:dyDescent="0.2">
      <c r="A834" s="186">
        <v>61</v>
      </c>
      <c r="B834" s="1" t="s">
        <v>41</v>
      </c>
      <c r="C834" s="10"/>
      <c r="D834" s="190">
        <v>46</v>
      </c>
      <c r="E834" s="190">
        <v>141</v>
      </c>
      <c r="F834" s="190">
        <f t="shared" si="314"/>
        <v>-95</v>
      </c>
      <c r="G834" s="32">
        <f t="shared" si="315"/>
        <v>-0.67375886524822692</v>
      </c>
    </row>
    <row r="835" spans="1:7" x14ac:dyDescent="0.2">
      <c r="A835" s="186">
        <v>62</v>
      </c>
      <c r="B835" s="2" t="s">
        <v>42</v>
      </c>
      <c r="C835" s="11"/>
      <c r="D835" s="39">
        <v>232</v>
      </c>
      <c r="E835" s="39">
        <v>560</v>
      </c>
      <c r="F835" s="190">
        <f t="shared" si="314"/>
        <v>-328</v>
      </c>
      <c r="G835" s="32">
        <f t="shared" si="315"/>
        <v>-0.58571428571428574</v>
      </c>
    </row>
    <row r="836" spans="1:7" ht="25.5" x14ac:dyDescent="0.2">
      <c r="A836" s="22"/>
      <c r="B836" s="26" t="s">
        <v>43</v>
      </c>
      <c r="C836" s="191"/>
      <c r="D836" s="40">
        <f>D830+D834+D835</f>
        <v>3771</v>
      </c>
      <c r="E836" s="40">
        <f>E830+E834+E835</f>
        <v>4663</v>
      </c>
      <c r="F836" s="190">
        <f t="shared" si="314"/>
        <v>-892</v>
      </c>
      <c r="G836" s="32">
        <f t="shared" si="315"/>
        <v>-0.19129315891057258</v>
      </c>
    </row>
    <row r="837" spans="1:7" ht="25.5" x14ac:dyDescent="0.2">
      <c r="A837" s="22"/>
      <c r="B837" s="26" t="s">
        <v>48</v>
      </c>
      <c r="C837" s="191"/>
      <c r="D837" s="40">
        <f>D829-D836</f>
        <v>7132</v>
      </c>
      <c r="E837" s="40">
        <f>E829-E836</f>
        <v>8617</v>
      </c>
      <c r="F837" s="190">
        <f t="shared" si="314"/>
        <v>-1485</v>
      </c>
      <c r="G837" s="32">
        <f t="shared" si="315"/>
        <v>-0.17233375884878729</v>
      </c>
    </row>
    <row r="838" spans="1:7" x14ac:dyDescent="0.2">
      <c r="A838" s="186">
        <v>63</v>
      </c>
      <c r="B838" s="3" t="s">
        <v>46</v>
      </c>
      <c r="C838" s="188"/>
      <c r="D838" s="189">
        <v>5211</v>
      </c>
      <c r="E838" s="189">
        <v>5808</v>
      </c>
      <c r="F838" s="190">
        <f t="shared" si="314"/>
        <v>-597</v>
      </c>
      <c r="G838" s="32">
        <f t="shared" si="315"/>
        <v>-0.10278925619834711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218</v>
      </c>
      <c r="E842" s="39">
        <v>310</v>
      </c>
      <c r="F842" s="190">
        <f t="shared" ref="F842:F852" si="318">(D842-E842)</f>
        <v>-92</v>
      </c>
      <c r="G842" s="32">
        <f t="shared" ref="G842:G852" si="319">F842/E842</f>
        <v>-0.29677419354838708</v>
      </c>
    </row>
    <row r="843" spans="1:7" ht="25.5" x14ac:dyDescent="0.2">
      <c r="A843" s="22"/>
      <c r="B843" s="26" t="s">
        <v>49</v>
      </c>
      <c r="C843" s="191"/>
      <c r="D843" s="40">
        <f>D837-D838-D842</f>
        <v>1703</v>
      </c>
      <c r="E843" s="40">
        <f>E837-E838-E842</f>
        <v>2499</v>
      </c>
      <c r="F843" s="40">
        <f t="shared" si="318"/>
        <v>-796</v>
      </c>
      <c r="G843" s="34">
        <f t="shared" si="319"/>
        <v>-0.31852741096438575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240</v>
      </c>
      <c r="F844" s="190">
        <f t="shared" si="318"/>
        <v>-240</v>
      </c>
      <c r="G844" s="32">
        <f t="shared" si="319"/>
        <v>-1</v>
      </c>
    </row>
    <row r="845" spans="1:7" x14ac:dyDescent="0.2">
      <c r="A845" s="186">
        <v>65</v>
      </c>
      <c r="B845" s="1" t="s">
        <v>51</v>
      </c>
      <c r="C845" s="10"/>
      <c r="D845" s="190">
        <v>0</v>
      </c>
      <c r="E845" s="190">
        <v>90</v>
      </c>
      <c r="F845" s="190">
        <f t="shared" si="318"/>
        <v>-90</v>
      </c>
      <c r="G845" s="32">
        <f t="shared" si="319"/>
        <v>-1</v>
      </c>
    </row>
    <row r="846" spans="1:7" ht="25.5" x14ac:dyDescent="0.2">
      <c r="A846" s="186">
        <v>68</v>
      </c>
      <c r="B846" s="16" t="s">
        <v>52</v>
      </c>
      <c r="C846" s="17"/>
      <c r="D846" s="190">
        <v>1003</v>
      </c>
      <c r="E846" s="190">
        <v>1021</v>
      </c>
      <c r="F846" s="190">
        <f t="shared" si="318"/>
        <v>-18</v>
      </c>
      <c r="G846" s="32">
        <f t="shared" si="319"/>
        <v>-1.762977473065622E-2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40">
        <f>D843+D844-D845-D846+D847</f>
        <v>700</v>
      </c>
      <c r="E848" s="40">
        <f>E843+E844-E845-E846+E847</f>
        <v>1628</v>
      </c>
      <c r="F848" s="40">
        <f t="shared" si="318"/>
        <v>-928</v>
      </c>
      <c r="G848" s="34">
        <f t="shared" si="319"/>
        <v>-0.57002457002457008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758</v>
      </c>
      <c r="F850" s="190">
        <f t="shared" si="318"/>
        <v>-758</v>
      </c>
      <c r="G850" s="32">
        <f t="shared" si="319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190">
        <f t="shared" si="318"/>
        <v>758</v>
      </c>
      <c r="G851" s="32">
        <f t="shared" si="319"/>
        <v>-1</v>
      </c>
    </row>
    <row r="852" spans="1:7" x14ac:dyDescent="0.2">
      <c r="A852" s="22"/>
      <c r="B852" s="19" t="s">
        <v>57</v>
      </c>
      <c r="C852" s="191"/>
      <c r="D852" s="40">
        <f>D848+D851</f>
        <v>700</v>
      </c>
      <c r="E852" s="40">
        <f>E848+E851</f>
        <v>870</v>
      </c>
      <c r="F852" s="40">
        <f t="shared" si="318"/>
        <v>-170</v>
      </c>
      <c r="G852" s="34">
        <f t="shared" si="319"/>
        <v>-0.19540229885057472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39532</v>
      </c>
      <c r="E856" s="190">
        <v>39921</v>
      </c>
      <c r="F856" s="190">
        <f t="shared" ref="F856" si="320">(D856-E856)</f>
        <v>-389</v>
      </c>
      <c r="G856" s="32">
        <f t="shared" ref="G856" si="321">F856/E856</f>
        <v>-9.7442448836451995E-3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40">
        <f>D867+D868+D869</f>
        <v>117536</v>
      </c>
      <c r="E863" s="40">
        <f>E867+E868+E869</f>
        <v>59620</v>
      </c>
      <c r="F863" s="40">
        <f t="shared" ref="F863" si="324">(D863-E863)</f>
        <v>57916</v>
      </c>
      <c r="G863" s="34">
        <f t="shared" ref="G863" si="325">F863/E863</f>
        <v>0.9714189869171419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94020</v>
      </c>
      <c r="E867" s="190">
        <v>25304</v>
      </c>
      <c r="F867" s="190">
        <f t="shared" ref="F867:F869" si="326">(D867-E867)</f>
        <v>68716</v>
      </c>
      <c r="G867" s="32">
        <f t="shared" ref="G867:G869" si="327">F867/E867</f>
        <v>2.7156180840973758</v>
      </c>
    </row>
    <row r="868" spans="1:7" ht="25.5" x14ac:dyDescent="0.2">
      <c r="A868" s="186"/>
      <c r="B868" s="24" t="s">
        <v>58</v>
      </c>
      <c r="C868" s="17"/>
      <c r="D868" s="190">
        <v>23390</v>
      </c>
      <c r="E868" s="190">
        <v>32285</v>
      </c>
      <c r="F868" s="190">
        <f t="shared" si="326"/>
        <v>-8895</v>
      </c>
      <c r="G868" s="32">
        <f t="shared" si="327"/>
        <v>-0.27551494502090756</v>
      </c>
    </row>
    <row r="869" spans="1:7" x14ac:dyDescent="0.2">
      <c r="A869" s="186"/>
      <c r="B869" s="23" t="s">
        <v>24</v>
      </c>
      <c r="C869" s="10"/>
      <c r="D869" s="190">
        <v>126</v>
      </c>
      <c r="E869" s="190">
        <f>59620-57589</f>
        <v>2031</v>
      </c>
      <c r="F869" s="190">
        <f t="shared" si="326"/>
        <v>-1905</v>
      </c>
      <c r="G869" s="32">
        <f t="shared" si="327"/>
        <v>-0.93796159527326439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40">
        <v>10519</v>
      </c>
      <c r="E871" s="40">
        <v>11192</v>
      </c>
      <c r="F871" s="40">
        <f t="shared" ref="F871" si="328">(D871-E871)</f>
        <v>-673</v>
      </c>
      <c r="G871" s="34">
        <f t="shared" ref="G871" si="329">F871/E871</f>
        <v>-6.0132237312365978E-2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40">
        <f>D876+D877+D878+D879</f>
        <v>7022</v>
      </c>
      <c r="E873" s="40">
        <f>E876+E877+E878+E879</f>
        <v>7102</v>
      </c>
      <c r="F873" s="40">
        <f t="shared" ref="F873" si="330">(D873-E873)</f>
        <v>-80</v>
      </c>
      <c r="G873" s="34">
        <f t="shared" ref="G873" si="331">F873/E873</f>
        <v>-1.1264432554210082E-2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2126</v>
      </c>
      <c r="E876" s="190">
        <v>2275</v>
      </c>
      <c r="F876" s="190">
        <f t="shared" ref="F876:F879" si="332">(D876-E876)</f>
        <v>-149</v>
      </c>
      <c r="G876" s="32">
        <f t="shared" ref="G876:G879" si="333">F876/E876</f>
        <v>-6.5494505494505501E-2</v>
      </c>
    </row>
    <row r="877" spans="1:7" x14ac:dyDescent="0.2">
      <c r="A877" s="186">
        <v>31</v>
      </c>
      <c r="B877" s="25" t="s">
        <v>17</v>
      </c>
      <c r="C877" s="31"/>
      <c r="D877" s="190">
        <v>4896</v>
      </c>
      <c r="E877" s="190">
        <v>4827</v>
      </c>
      <c r="F877" s="190">
        <f t="shared" si="332"/>
        <v>69</v>
      </c>
      <c r="G877" s="32">
        <f t="shared" si="333"/>
        <v>1.4294592914853946E-2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18303</v>
      </c>
      <c r="E887" s="190">
        <v>11319</v>
      </c>
      <c r="F887" s="190">
        <f t="shared" si="334"/>
        <v>6984</v>
      </c>
      <c r="G887" s="32">
        <f t="shared" si="335"/>
        <v>0.61701563742380072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18303</v>
      </c>
      <c r="E894" s="40">
        <f>E884+E885+E886+E887+E892+E893</f>
        <v>11319</v>
      </c>
      <c r="F894" s="40">
        <f t="shared" si="336"/>
        <v>6984</v>
      </c>
      <c r="G894" s="34">
        <f t="shared" si="337"/>
        <v>0.61701563742380072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18303</v>
      </c>
      <c r="E902" s="40">
        <f>E894+E899+E900+E901</f>
        <v>11319</v>
      </c>
      <c r="F902" s="190">
        <f t="shared" ref="F902:F911" si="342">(D902-E902)</f>
        <v>6984</v>
      </c>
      <c r="G902" s="32">
        <f t="shared" ref="G902:G911" si="343">F902/E902</f>
        <v>0.61701563742380072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3119</v>
      </c>
      <c r="E903" s="189">
        <f>E904+E905+E906</f>
        <v>1360</v>
      </c>
      <c r="F903" s="190">
        <f t="shared" si="342"/>
        <v>1759</v>
      </c>
      <c r="G903" s="32">
        <f t="shared" si="343"/>
        <v>1.2933823529411765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3119</v>
      </c>
      <c r="E905" s="190">
        <v>1360</v>
      </c>
      <c r="F905" s="190">
        <f t="shared" si="342"/>
        <v>1759</v>
      </c>
      <c r="G905" s="32">
        <f t="shared" si="343"/>
        <v>1.2933823529411765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8</v>
      </c>
      <c r="E907" s="190">
        <v>25</v>
      </c>
      <c r="F907" s="190">
        <f t="shared" si="342"/>
        <v>-17</v>
      </c>
      <c r="G907" s="32">
        <f t="shared" si="343"/>
        <v>-0.68</v>
      </c>
    </row>
    <row r="908" spans="1:7" x14ac:dyDescent="0.2">
      <c r="A908" s="186">
        <v>62</v>
      </c>
      <c r="B908" s="2" t="s">
        <v>42</v>
      </c>
      <c r="C908" s="11"/>
      <c r="D908" s="39">
        <v>599</v>
      </c>
      <c r="E908" s="39">
        <v>533</v>
      </c>
      <c r="F908" s="190">
        <f t="shared" si="342"/>
        <v>66</v>
      </c>
      <c r="G908" s="32">
        <f t="shared" si="343"/>
        <v>0.12382739212007504</v>
      </c>
    </row>
    <row r="909" spans="1:7" ht="25.5" x14ac:dyDescent="0.2">
      <c r="A909" s="22"/>
      <c r="B909" s="26" t="s">
        <v>43</v>
      </c>
      <c r="C909" s="191"/>
      <c r="D909" s="40">
        <f>D903+D907+D908</f>
        <v>3726</v>
      </c>
      <c r="E909" s="40">
        <f>E903+E907+E908</f>
        <v>1918</v>
      </c>
      <c r="F909" s="190">
        <f t="shared" si="342"/>
        <v>1808</v>
      </c>
      <c r="G909" s="32">
        <f t="shared" si="343"/>
        <v>0.94264859228362874</v>
      </c>
    </row>
    <row r="910" spans="1:7" ht="25.5" x14ac:dyDescent="0.2">
      <c r="A910" s="22"/>
      <c r="B910" s="26" t="s">
        <v>48</v>
      </c>
      <c r="C910" s="191"/>
      <c r="D910" s="40">
        <f>D902-D909</f>
        <v>14577</v>
      </c>
      <c r="E910" s="40">
        <f>E902-E909</f>
        <v>9401</v>
      </c>
      <c r="F910" s="190">
        <f t="shared" si="342"/>
        <v>5176</v>
      </c>
      <c r="G910" s="32">
        <f t="shared" si="343"/>
        <v>0.55057972556111057</v>
      </c>
    </row>
    <row r="911" spans="1:7" x14ac:dyDescent="0.2">
      <c r="A911" s="186">
        <v>63</v>
      </c>
      <c r="B911" s="3" t="s">
        <v>46</v>
      </c>
      <c r="C911" s="188"/>
      <c r="D911" s="189">
        <v>9389</v>
      </c>
      <c r="E911" s="189">
        <v>9522</v>
      </c>
      <c r="F911" s="190">
        <f t="shared" si="342"/>
        <v>-133</v>
      </c>
      <c r="G911" s="32">
        <f t="shared" si="343"/>
        <v>-1.3967653854232305E-2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740</v>
      </c>
      <c r="E915" s="39">
        <v>524</v>
      </c>
      <c r="F915" s="190">
        <f t="shared" ref="F915:F925" si="346">(D915-E915)</f>
        <v>216</v>
      </c>
      <c r="G915" s="32">
        <f t="shared" ref="G915:G925" si="347">F915/E915</f>
        <v>0.41221374045801529</v>
      </c>
    </row>
    <row r="916" spans="1:7" ht="25.5" x14ac:dyDescent="0.2">
      <c r="A916" s="22"/>
      <c r="B916" s="26" t="s">
        <v>49</v>
      </c>
      <c r="C916" s="191"/>
      <c r="D916" s="40">
        <f>D910-D911-D915</f>
        <v>4448</v>
      </c>
      <c r="E916" s="40">
        <f>E910-E911-E915</f>
        <v>-645</v>
      </c>
      <c r="F916" s="40">
        <f t="shared" si="346"/>
        <v>5093</v>
      </c>
      <c r="G916" s="34">
        <f t="shared" si="347"/>
        <v>-7.8961240310077523</v>
      </c>
    </row>
    <row r="917" spans="1:7" x14ac:dyDescent="0.2">
      <c r="A917" s="186">
        <v>75</v>
      </c>
      <c r="B917" s="3" t="s">
        <v>50</v>
      </c>
      <c r="C917" s="188"/>
      <c r="D917" s="189">
        <v>9</v>
      </c>
      <c r="E917" s="189">
        <v>0</v>
      </c>
      <c r="F917" s="190">
        <f t="shared" si="346"/>
        <v>9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>
        <v>0</v>
      </c>
      <c r="E918" s="190">
        <v>102</v>
      </c>
      <c r="F918" s="190">
        <f t="shared" si="346"/>
        <v>-102</v>
      </c>
      <c r="G918" s="32">
        <f t="shared" si="347"/>
        <v>-1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0</v>
      </c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/>
      <c r="E920" s="39"/>
      <c r="F920" s="190">
        <f t="shared" si="346"/>
        <v>0</v>
      </c>
      <c r="G920" s="32" t="e">
        <f t="shared" si="347"/>
        <v>#DIV/0!</v>
      </c>
    </row>
    <row r="921" spans="1:7" ht="25.5" x14ac:dyDescent="0.2">
      <c r="A921" s="22"/>
      <c r="B921" s="26" t="s">
        <v>77</v>
      </c>
      <c r="C921" s="191"/>
      <c r="D921" s="40">
        <f>D916+D917-D918-D919+D920</f>
        <v>4457</v>
      </c>
      <c r="E921" s="40">
        <f>E916+E917-E918-E919+E920</f>
        <v>-747</v>
      </c>
      <c r="F921" s="40">
        <f t="shared" si="346"/>
        <v>5204</v>
      </c>
      <c r="G921" s="34">
        <f t="shared" si="347"/>
        <v>-6.9665327978580986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20</v>
      </c>
      <c r="F922" s="190">
        <f t="shared" si="346"/>
        <v>-20</v>
      </c>
      <c r="G922" s="32">
        <f t="shared" si="347"/>
        <v>-1</v>
      </c>
    </row>
    <row r="923" spans="1:7" x14ac:dyDescent="0.2">
      <c r="A923" s="186">
        <v>66</v>
      </c>
      <c r="B923" s="1" t="s">
        <v>55</v>
      </c>
      <c r="C923" s="10"/>
      <c r="D923" s="190"/>
      <c r="E923" s="190"/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90">
        <f t="shared" si="346"/>
        <v>-20</v>
      </c>
      <c r="G924" s="32">
        <f t="shared" si="347"/>
        <v>-1</v>
      </c>
    </row>
    <row r="925" spans="1:7" x14ac:dyDescent="0.2">
      <c r="A925" s="22"/>
      <c r="B925" s="19" t="s">
        <v>57</v>
      </c>
      <c r="C925" s="191"/>
      <c r="D925" s="40">
        <f>D921+D924</f>
        <v>4457</v>
      </c>
      <c r="E925" s="40">
        <f>E921+E924</f>
        <v>-727</v>
      </c>
      <c r="F925" s="40">
        <f t="shared" si="346"/>
        <v>5184</v>
      </c>
      <c r="G925" s="34">
        <f t="shared" si="347"/>
        <v>-7.1306740027510314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40">
        <v>17858</v>
      </c>
      <c r="E929" s="40">
        <v>7163</v>
      </c>
      <c r="F929" s="40">
        <f t="shared" ref="F929" si="348">(D929-E929)</f>
        <v>10695</v>
      </c>
      <c r="G929" s="34">
        <f t="shared" ref="G929" si="349">F929/E929</f>
        <v>1.4930894876448415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40">
        <f>D940+D941+D942</f>
        <v>43977</v>
      </c>
      <c r="E936" s="40">
        <f>E940+E941+E942</f>
        <v>55144</v>
      </c>
      <c r="F936" s="40">
        <f t="shared" ref="F936" si="352">(D936-E936)</f>
        <v>-11167</v>
      </c>
      <c r="G936" s="34">
        <f t="shared" ref="G936" si="353">F936/E936</f>
        <v>-0.20250616567532279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14546</v>
      </c>
      <c r="E940" s="190">
        <v>22878</v>
      </c>
      <c r="F940" s="190">
        <f t="shared" ref="F940:F942" si="354">(D940-E940)</f>
        <v>-8332</v>
      </c>
      <c r="G940" s="32">
        <f t="shared" ref="G940:G942" si="355">F940/E940</f>
        <v>-0.36419267418480639</v>
      </c>
    </row>
    <row r="941" spans="1:7" ht="25.5" x14ac:dyDescent="0.2">
      <c r="A941" s="186"/>
      <c r="B941" s="24" t="s">
        <v>58</v>
      </c>
      <c r="C941" s="17"/>
      <c r="D941" s="190">
        <v>20695</v>
      </c>
      <c r="E941" s="190">
        <v>29038</v>
      </c>
      <c r="F941" s="190">
        <f t="shared" si="354"/>
        <v>-8343</v>
      </c>
      <c r="G941" s="32">
        <f t="shared" si="355"/>
        <v>-0.28731317583855637</v>
      </c>
    </row>
    <row r="942" spans="1:7" x14ac:dyDescent="0.2">
      <c r="A942" s="186"/>
      <c r="B942" s="23" t="s">
        <v>24</v>
      </c>
      <c r="C942" s="10"/>
      <c r="D942" s="190">
        <f>1895+6841</f>
        <v>8736</v>
      </c>
      <c r="E942" s="190">
        <v>3228</v>
      </c>
      <c r="F942" s="190">
        <f t="shared" si="354"/>
        <v>5508</v>
      </c>
      <c r="G942" s="32">
        <f t="shared" si="355"/>
        <v>1.7063197026022305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40">
        <v>198145</v>
      </c>
      <c r="E944" s="40">
        <v>304671</v>
      </c>
      <c r="F944" s="40">
        <f t="shared" ref="F944" si="356">(D944-E944)</f>
        <v>-106526</v>
      </c>
      <c r="G944" s="34">
        <f t="shared" ref="G944" si="357">F944/E944</f>
        <v>-0.34964272937037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40">
        <f>D949+D950+D951+D952</f>
        <v>35632</v>
      </c>
      <c r="E946" s="40">
        <f>E949+E950+E951+E952</f>
        <v>25472</v>
      </c>
      <c r="F946" s="40">
        <f t="shared" ref="F946" si="358">(D946-E946)</f>
        <v>10160</v>
      </c>
      <c r="G946" s="34">
        <f t="shared" ref="G946" si="359">F946/E946</f>
        <v>0.39886934673366836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7239</v>
      </c>
      <c r="E949" s="190">
        <v>511</v>
      </c>
      <c r="F949" s="190">
        <f t="shared" ref="F949:F952" si="360">(D949-E949)</f>
        <v>6728</v>
      </c>
      <c r="G949" s="32">
        <f t="shared" ref="G949:G952" si="361">F949/E949</f>
        <v>13.166340508806263</v>
      </c>
    </row>
    <row r="950" spans="1:7" x14ac:dyDescent="0.2">
      <c r="A950" s="186">
        <v>31</v>
      </c>
      <c r="B950" s="25" t="s">
        <v>17</v>
      </c>
      <c r="C950" s="31"/>
      <c r="D950" s="190">
        <v>2192</v>
      </c>
      <c r="E950" s="190">
        <v>860</v>
      </c>
      <c r="F950" s="190">
        <f t="shared" si="360"/>
        <v>1332</v>
      </c>
      <c r="G950" s="32">
        <f t="shared" si="361"/>
        <v>1.5488372093023255</v>
      </c>
    </row>
    <row r="951" spans="1:7" x14ac:dyDescent="0.2">
      <c r="A951" s="186">
        <v>32</v>
      </c>
      <c r="B951" s="25" t="s">
        <v>18</v>
      </c>
      <c r="C951" s="31"/>
      <c r="D951" s="190">
        <v>26176</v>
      </c>
      <c r="E951" s="190">
        <v>24076</v>
      </c>
      <c r="F951" s="190">
        <f t="shared" si="360"/>
        <v>2100</v>
      </c>
      <c r="G951" s="32">
        <f t="shared" si="361"/>
        <v>8.7223791327463038E-2</v>
      </c>
    </row>
    <row r="952" spans="1:7" x14ac:dyDescent="0.2">
      <c r="A952" s="186">
        <v>37</v>
      </c>
      <c r="B952" s="25" t="s">
        <v>25</v>
      </c>
      <c r="C952" s="31"/>
      <c r="D952" s="190">
        <v>25</v>
      </c>
      <c r="E952" s="190">
        <v>25</v>
      </c>
      <c r="F952" s="190">
        <f t="shared" si="360"/>
        <v>0</v>
      </c>
      <c r="G952" s="32">
        <f t="shared" si="361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1264</v>
      </c>
      <c r="E957" s="190">
        <v>1646</v>
      </c>
      <c r="F957" s="190">
        <f>(D957-E957)</f>
        <v>-382</v>
      </c>
      <c r="G957" s="32">
        <f>F957/E957</f>
        <v>-0.23207776427703525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46101</v>
      </c>
      <c r="E960" s="190">
        <v>83126</v>
      </c>
      <c r="F960" s="190">
        <f t="shared" si="362"/>
        <v>-37025</v>
      </c>
      <c r="G960" s="32">
        <f t="shared" si="363"/>
        <v>-0.44540817554074535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9</v>
      </c>
      <c r="E965" s="39">
        <v>9</v>
      </c>
      <c r="F965" s="190">
        <f t="shared" si="364"/>
        <v>0</v>
      </c>
      <c r="G965" s="32">
        <f t="shared" si="365"/>
        <v>0</v>
      </c>
    </row>
    <row r="966" spans="1:7" x14ac:dyDescent="0.2">
      <c r="A966" s="186" t="s">
        <v>35</v>
      </c>
      <c r="B966" s="2" t="s">
        <v>36</v>
      </c>
      <c r="C966" s="11"/>
      <c r="D966" s="39">
        <v>29</v>
      </c>
      <c r="E966" s="39">
        <v>26</v>
      </c>
      <c r="F966" s="190">
        <f t="shared" si="364"/>
        <v>3</v>
      </c>
      <c r="G966" s="32">
        <f t="shared" si="365"/>
        <v>0.11538461538461539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47403</v>
      </c>
      <c r="E967" s="40">
        <f>E957+E958+E959+E960+E965+E966</f>
        <v>84807</v>
      </c>
      <c r="F967" s="40">
        <f t="shared" si="364"/>
        <v>-37404</v>
      </c>
      <c r="G967" s="34">
        <f t="shared" si="365"/>
        <v>-0.44104849835508864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47403</v>
      </c>
      <c r="E975" s="40">
        <f>E967+E972+E973+E974</f>
        <v>84807</v>
      </c>
      <c r="F975" s="190">
        <f t="shared" ref="F975:F984" si="370">(D975-E975)</f>
        <v>-37404</v>
      </c>
      <c r="G975" s="32">
        <f t="shared" ref="G975:G984" si="371">F975/E975</f>
        <v>-0.44104849835508864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9121</v>
      </c>
      <c r="E976" s="189">
        <f>E977+E978+E979</f>
        <v>17979</v>
      </c>
      <c r="F976" s="190">
        <f t="shared" si="370"/>
        <v>-8858</v>
      </c>
      <c r="G976" s="32">
        <f t="shared" si="371"/>
        <v>-0.49268591134100898</v>
      </c>
    </row>
    <row r="977" spans="1:7" x14ac:dyDescent="0.2">
      <c r="A977" s="186">
        <v>600</v>
      </c>
      <c r="B977" s="1" t="s">
        <v>2</v>
      </c>
      <c r="C977" s="10"/>
      <c r="D977" s="190">
        <v>606</v>
      </c>
      <c r="E977" s="190">
        <v>1767</v>
      </c>
      <c r="F977" s="190">
        <f t="shared" si="370"/>
        <v>-1161</v>
      </c>
      <c r="G977" s="32">
        <f t="shared" si="371"/>
        <v>-0.65704584040747027</v>
      </c>
    </row>
    <row r="978" spans="1:7" x14ac:dyDescent="0.2">
      <c r="A978" s="186">
        <v>601</v>
      </c>
      <c r="B978" s="1" t="s">
        <v>3</v>
      </c>
      <c r="C978" s="10"/>
      <c r="D978" s="190">
        <v>6232</v>
      </c>
      <c r="E978" s="190">
        <v>13273</v>
      </c>
      <c r="F978" s="190">
        <f t="shared" si="370"/>
        <v>-7041</v>
      </c>
      <c r="G978" s="32">
        <f t="shared" si="371"/>
        <v>-0.5304754011903865</v>
      </c>
    </row>
    <row r="979" spans="1:7" x14ac:dyDescent="0.2">
      <c r="A979" s="186">
        <v>604</v>
      </c>
      <c r="B979" s="1" t="s">
        <v>4</v>
      </c>
      <c r="C979" s="10"/>
      <c r="D979" s="190">
        <v>2283</v>
      </c>
      <c r="E979" s="190">
        <v>2939</v>
      </c>
      <c r="F979" s="190">
        <f t="shared" si="370"/>
        <v>-656</v>
      </c>
      <c r="G979" s="32">
        <f t="shared" si="371"/>
        <v>-0.2232051718271521</v>
      </c>
    </row>
    <row r="980" spans="1:7" x14ac:dyDescent="0.2">
      <c r="A980" s="186">
        <v>61</v>
      </c>
      <c r="B980" s="1" t="s">
        <v>41</v>
      </c>
      <c r="C980" s="10"/>
      <c r="D980" s="190">
        <v>851</v>
      </c>
      <c r="E980" s="190">
        <v>553</v>
      </c>
      <c r="F980" s="190">
        <f t="shared" si="370"/>
        <v>298</v>
      </c>
      <c r="G980" s="32">
        <f t="shared" si="371"/>
        <v>0.53887884267631103</v>
      </c>
    </row>
    <row r="981" spans="1:7" x14ac:dyDescent="0.2">
      <c r="A981" s="186">
        <v>62</v>
      </c>
      <c r="B981" s="2" t="s">
        <v>42</v>
      </c>
      <c r="C981" s="11"/>
      <c r="D981" s="39">
        <v>1975</v>
      </c>
      <c r="E981" s="39">
        <v>1389</v>
      </c>
      <c r="F981" s="190">
        <f t="shared" si="370"/>
        <v>586</v>
      </c>
      <c r="G981" s="32">
        <f t="shared" si="371"/>
        <v>0.421886249100072</v>
      </c>
    </row>
    <row r="982" spans="1:7" ht="25.5" x14ac:dyDescent="0.2">
      <c r="A982" s="22"/>
      <c r="B982" s="26" t="s">
        <v>43</v>
      </c>
      <c r="C982" s="191"/>
      <c r="D982" s="40">
        <f>D976+D980+D981</f>
        <v>11947</v>
      </c>
      <c r="E982" s="40">
        <f>E976+E980+E981</f>
        <v>19921</v>
      </c>
      <c r="F982" s="190">
        <f t="shared" si="370"/>
        <v>-7974</v>
      </c>
      <c r="G982" s="32">
        <f t="shared" si="371"/>
        <v>-0.40028111038602482</v>
      </c>
    </row>
    <row r="983" spans="1:7" ht="25.5" x14ac:dyDescent="0.2">
      <c r="A983" s="22"/>
      <c r="B983" s="26" t="s">
        <v>48</v>
      </c>
      <c r="C983" s="191"/>
      <c r="D983" s="40">
        <f>D975-D982</f>
        <v>35456</v>
      </c>
      <c r="E983" s="40">
        <f>E975-E982</f>
        <v>64886</v>
      </c>
      <c r="F983" s="190">
        <f t="shared" si="370"/>
        <v>-29430</v>
      </c>
      <c r="G983" s="32">
        <f t="shared" si="371"/>
        <v>-0.4535647134975187</v>
      </c>
    </row>
    <row r="984" spans="1:7" x14ac:dyDescent="0.2">
      <c r="A984" s="186">
        <v>63</v>
      </c>
      <c r="B984" s="3" t="s">
        <v>46</v>
      </c>
      <c r="C984" s="188"/>
      <c r="D984" s="189">
        <v>49090</v>
      </c>
      <c r="E984" s="189">
        <v>48898</v>
      </c>
      <c r="F984" s="190">
        <f t="shared" si="370"/>
        <v>192</v>
      </c>
      <c r="G984" s="32">
        <f t="shared" si="371"/>
        <v>3.9265409628205655E-3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1941</v>
      </c>
      <c r="E988" s="39">
        <v>3448</v>
      </c>
      <c r="F988" s="190">
        <f t="shared" ref="F988:F998" si="374">(D988-E988)</f>
        <v>-1507</v>
      </c>
      <c r="G988" s="32">
        <f t="shared" ref="G988:G998" si="375">F988/E988</f>
        <v>-0.43706496519721577</v>
      </c>
    </row>
    <row r="989" spans="1:7" ht="25.5" x14ac:dyDescent="0.2">
      <c r="A989" s="22"/>
      <c r="B989" s="26" t="s">
        <v>49</v>
      </c>
      <c r="C989" s="191"/>
      <c r="D989" s="40">
        <f>D983-D984-D988</f>
        <v>-15575</v>
      </c>
      <c r="E989" s="40">
        <f>E983-E984-E988</f>
        <v>12540</v>
      </c>
      <c r="F989" s="40">
        <f t="shared" si="374"/>
        <v>-28115</v>
      </c>
      <c r="G989" s="34">
        <f t="shared" si="375"/>
        <v>-2.242025518341308</v>
      </c>
    </row>
    <row r="990" spans="1:7" x14ac:dyDescent="0.2">
      <c r="A990" s="186">
        <v>75</v>
      </c>
      <c r="B990" s="3" t="s">
        <v>50</v>
      </c>
      <c r="C990" s="188"/>
      <c r="D990" s="189">
        <v>6</v>
      </c>
      <c r="E990" s="189">
        <v>0</v>
      </c>
      <c r="F990" s="190">
        <f t="shared" si="374"/>
        <v>6</v>
      </c>
      <c r="G990" s="32" t="e">
        <f t="shared" si="375"/>
        <v>#DIV/0!</v>
      </c>
    </row>
    <row r="991" spans="1:7" x14ac:dyDescent="0.2">
      <c r="A991" s="186">
        <v>65</v>
      </c>
      <c r="B991" s="1" t="s">
        <v>51</v>
      </c>
      <c r="C991" s="10"/>
      <c r="D991" s="190">
        <v>571</v>
      </c>
      <c r="E991" s="190">
        <v>391</v>
      </c>
      <c r="F991" s="190">
        <f t="shared" si="374"/>
        <v>180</v>
      </c>
      <c r="G991" s="32">
        <f t="shared" si="375"/>
        <v>0.46035805626598464</v>
      </c>
    </row>
    <row r="992" spans="1:7" ht="25.5" x14ac:dyDescent="0.2">
      <c r="A992" s="186">
        <v>68</v>
      </c>
      <c r="B992" s="16" t="s">
        <v>52</v>
      </c>
      <c r="C992" s="17"/>
      <c r="D992" s="190">
        <v>10802</v>
      </c>
      <c r="E992" s="190">
        <v>9008</v>
      </c>
      <c r="F992" s="190">
        <f t="shared" si="374"/>
        <v>1794</v>
      </c>
      <c r="G992" s="32">
        <f t="shared" si="375"/>
        <v>0.19915630550621669</v>
      </c>
    </row>
    <row r="993" spans="1:7" x14ac:dyDescent="0.2">
      <c r="A993" s="186">
        <v>78</v>
      </c>
      <c r="B993" s="2" t="s">
        <v>53</v>
      </c>
      <c r="C993" s="11"/>
      <c r="D993" s="39">
        <v>0</v>
      </c>
      <c r="E993" s="39">
        <v>0</v>
      </c>
      <c r="F993" s="190">
        <f t="shared" si="374"/>
        <v>0</v>
      </c>
      <c r="G993" s="32" t="e">
        <f t="shared" si="375"/>
        <v>#DIV/0!</v>
      </c>
    </row>
    <row r="994" spans="1:7" ht="25.5" x14ac:dyDescent="0.2">
      <c r="A994" s="22"/>
      <c r="B994" s="26" t="s">
        <v>77</v>
      </c>
      <c r="C994" s="191"/>
      <c r="D994" s="40">
        <f>D989+D990-D991-D992+D993</f>
        <v>-26942</v>
      </c>
      <c r="E994" s="40">
        <f>E989+E990-E991-E992+E993</f>
        <v>3141</v>
      </c>
      <c r="F994" s="40">
        <f t="shared" si="374"/>
        <v>-30083</v>
      </c>
      <c r="G994" s="34">
        <f t="shared" si="375"/>
        <v>-9.5775230818210755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2</v>
      </c>
      <c r="F996" s="190">
        <f t="shared" si="374"/>
        <v>-2</v>
      </c>
      <c r="G996" s="32">
        <f t="shared" si="375"/>
        <v>-1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-2</v>
      </c>
      <c r="F997" s="190">
        <f t="shared" si="374"/>
        <v>2</v>
      </c>
      <c r="G997" s="32">
        <f t="shared" si="375"/>
        <v>-1</v>
      </c>
    </row>
    <row r="998" spans="1:7" x14ac:dyDescent="0.2">
      <c r="A998" s="22"/>
      <c r="B998" s="19" t="s">
        <v>57</v>
      </c>
      <c r="C998" s="191"/>
      <c r="D998" s="40">
        <f>D994+D997</f>
        <v>-26942</v>
      </c>
      <c r="E998" s="40">
        <f>E994+E997</f>
        <v>3139</v>
      </c>
      <c r="F998" s="40">
        <f t="shared" si="374"/>
        <v>-30081</v>
      </c>
      <c r="G998" s="34">
        <f t="shared" si="375"/>
        <v>-9.5829882128066259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40">
        <v>29597</v>
      </c>
      <c r="E1002" s="40">
        <v>81624</v>
      </c>
      <c r="F1002" s="40">
        <f t="shared" ref="F1002" si="376">(D1002-E1002)</f>
        <v>-52027</v>
      </c>
      <c r="G1002" s="34">
        <f t="shared" ref="G1002" si="377">F1002/E1002</f>
        <v>-0.63739831422130744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40">
        <f>D1013+D1014+D1015</f>
        <v>251999</v>
      </c>
      <c r="E1009" s="40">
        <f>E1013+E1014+E1015</f>
        <v>254926</v>
      </c>
      <c r="F1009" s="40">
        <f t="shared" ref="F1009" si="380">(D1009-E1009)</f>
        <v>-2927</v>
      </c>
      <c r="G1009" s="34">
        <f t="shared" ref="G1009" si="381">F1009/E1009</f>
        <v>-1.1481763335242383E-2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v>185803</v>
      </c>
      <c r="E1013" s="190">
        <v>206435</v>
      </c>
      <c r="F1013" s="190">
        <f t="shared" ref="F1013:F1015" si="382">(D1013-E1013)</f>
        <v>-20632</v>
      </c>
      <c r="G1013" s="32">
        <f t="shared" ref="G1013:G1015" si="383">F1013/E1013</f>
        <v>-9.9944292392278436E-2</v>
      </c>
    </row>
    <row r="1014" spans="1:7" ht="25.5" x14ac:dyDescent="0.2">
      <c r="A1014" s="186"/>
      <c r="B1014" s="24" t="s">
        <v>58</v>
      </c>
      <c r="C1014" s="17"/>
      <c r="D1014" s="190">
        <v>17076</v>
      </c>
      <c r="E1014" s="190">
        <v>40377</v>
      </c>
      <c r="F1014" s="190">
        <f t="shared" si="382"/>
        <v>-23301</v>
      </c>
      <c r="G1014" s="32">
        <f t="shared" si="383"/>
        <v>-0.57708596478193031</v>
      </c>
    </row>
    <row r="1015" spans="1:7" x14ac:dyDescent="0.2">
      <c r="A1015" s="186"/>
      <c r="B1015" s="23" t="s">
        <v>24</v>
      </c>
      <c r="C1015" s="10"/>
      <c r="D1015" s="190">
        <v>49120</v>
      </c>
      <c r="E1015" s="190">
        <v>8114</v>
      </c>
      <c r="F1015" s="190">
        <f t="shared" si="382"/>
        <v>41006</v>
      </c>
      <c r="G1015" s="32">
        <f t="shared" si="383"/>
        <v>5.0537342864185355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40">
        <v>142941</v>
      </c>
      <c r="E1017" s="40">
        <v>97995</v>
      </c>
      <c r="F1017" s="40">
        <f t="shared" ref="F1017" si="384">(D1017-E1017)</f>
        <v>44946</v>
      </c>
      <c r="G1017" s="34">
        <f t="shared" ref="G1017" si="385">F1017/E1017</f>
        <v>0.45865605388030001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40">
        <f>D1022+D1023+D1024+D1025</f>
        <v>82868</v>
      </c>
      <c r="E1019" s="40">
        <f>E1022+E1023+E1024+E1025</f>
        <v>69343</v>
      </c>
      <c r="F1019" s="40">
        <f t="shared" ref="F1019" si="386">(D1019-E1019)</f>
        <v>13525</v>
      </c>
      <c r="G1019" s="34">
        <f t="shared" ref="G1019" si="387">F1019/E1019</f>
        <v>0.19504492162150469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1035</v>
      </c>
      <c r="E1022" s="190">
        <v>2211</v>
      </c>
      <c r="F1022" s="190">
        <f t="shared" ref="F1022:F1025" si="388">(D1022-E1022)</f>
        <v>-1176</v>
      </c>
      <c r="G1022" s="32">
        <f t="shared" ref="G1022:G1025" si="389">F1022/E1022</f>
        <v>-0.53188602442333788</v>
      </c>
    </row>
    <row r="1023" spans="1:7" x14ac:dyDescent="0.2">
      <c r="A1023" s="186">
        <v>31</v>
      </c>
      <c r="B1023" s="25" t="s">
        <v>17</v>
      </c>
      <c r="C1023" s="31"/>
      <c r="D1023" s="190">
        <v>3287</v>
      </c>
      <c r="E1023" s="190">
        <v>3866</v>
      </c>
      <c r="F1023" s="190">
        <f t="shared" si="388"/>
        <v>-579</v>
      </c>
      <c r="G1023" s="32">
        <f t="shared" si="389"/>
        <v>-0.14976720124159337</v>
      </c>
    </row>
    <row r="1024" spans="1:7" x14ac:dyDescent="0.2">
      <c r="A1024" s="186">
        <v>32</v>
      </c>
      <c r="B1024" s="25" t="s">
        <v>18</v>
      </c>
      <c r="C1024" s="31"/>
      <c r="D1024" s="190">
        <v>78546</v>
      </c>
      <c r="E1024" s="190">
        <v>63266</v>
      </c>
      <c r="F1024" s="190">
        <f t="shared" si="388"/>
        <v>15280</v>
      </c>
      <c r="G1024" s="32">
        <f t="shared" si="389"/>
        <v>0.24151993171687794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429</v>
      </c>
      <c r="E1030" s="190">
        <v>32</v>
      </c>
      <c r="F1030" s="190">
        <f>(D1030-E1030)</f>
        <v>397</v>
      </c>
      <c r="G1030" s="32">
        <f>F1030/E1030</f>
        <v>12.40625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26565</v>
      </c>
      <c r="E1038" s="39">
        <v>3129</v>
      </c>
      <c r="F1038" s="190">
        <f t="shared" si="392"/>
        <v>23436</v>
      </c>
      <c r="G1038" s="32">
        <f t="shared" si="393"/>
        <v>7.4899328859060406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205</v>
      </c>
      <c r="E1039" s="39">
        <v>145</v>
      </c>
      <c r="F1039" s="190">
        <f t="shared" si="392"/>
        <v>60</v>
      </c>
      <c r="G1039" s="32">
        <f t="shared" si="393"/>
        <v>0.41379310344827586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27199</v>
      </c>
      <c r="E1040" s="40">
        <f>E1030+E1031+E1032+E1033+E1038+E1039</f>
        <v>3306</v>
      </c>
      <c r="F1040" s="40">
        <f t="shared" si="392"/>
        <v>23893</v>
      </c>
      <c r="G1040" s="34">
        <f t="shared" si="393"/>
        <v>7.2271627344222624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27199</v>
      </c>
      <c r="E1048" s="40">
        <f>E1040+E1045+E1046+E1047</f>
        <v>3306</v>
      </c>
      <c r="F1048" s="190">
        <f t="shared" ref="F1048:F1057" si="398">(D1048-E1048)</f>
        <v>23893</v>
      </c>
      <c r="G1048" s="32">
        <f t="shared" ref="G1048:G1057" si="399">F1048/E1048</f>
        <v>7.2271627344222624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3476</v>
      </c>
      <c r="E1049" s="189">
        <f>E1050+E1051+E1052</f>
        <v>739</v>
      </c>
      <c r="F1049" s="190">
        <f t="shared" si="398"/>
        <v>2737</v>
      </c>
      <c r="G1049" s="32">
        <f t="shared" si="399"/>
        <v>3.7036535859269284</v>
      </c>
    </row>
    <row r="1050" spans="1:7" x14ac:dyDescent="0.2">
      <c r="A1050" s="186">
        <v>600</v>
      </c>
      <c r="B1050" s="1" t="s">
        <v>2</v>
      </c>
      <c r="C1050" s="10"/>
      <c r="D1050" s="190">
        <v>190</v>
      </c>
      <c r="E1050" s="190">
        <v>31</v>
      </c>
      <c r="F1050" s="190">
        <f t="shared" si="398"/>
        <v>159</v>
      </c>
      <c r="G1050" s="32">
        <f t="shared" si="399"/>
        <v>5.129032258064516</v>
      </c>
    </row>
    <row r="1051" spans="1:7" x14ac:dyDescent="0.2">
      <c r="A1051" s="186">
        <v>601</v>
      </c>
      <c r="B1051" s="1" t="s">
        <v>3</v>
      </c>
      <c r="C1051" s="10"/>
      <c r="D1051" s="190">
        <v>3286</v>
      </c>
      <c r="E1051" s="190">
        <v>537</v>
      </c>
      <c r="F1051" s="190">
        <f t="shared" si="398"/>
        <v>2749</v>
      </c>
      <c r="G1051" s="32">
        <f t="shared" si="399"/>
        <v>5.1191806331471135</v>
      </c>
    </row>
    <row r="1052" spans="1:7" x14ac:dyDescent="0.2">
      <c r="A1052" s="186">
        <v>604</v>
      </c>
      <c r="B1052" s="1" t="s">
        <v>4</v>
      </c>
      <c r="C1052" s="10"/>
      <c r="D1052" s="190">
        <v>0</v>
      </c>
      <c r="E1052" s="190">
        <v>171</v>
      </c>
      <c r="F1052" s="190">
        <f t="shared" si="398"/>
        <v>-171</v>
      </c>
      <c r="G1052" s="32">
        <f t="shared" si="399"/>
        <v>-1</v>
      </c>
    </row>
    <row r="1053" spans="1:7" x14ac:dyDescent="0.2">
      <c r="A1053" s="186">
        <v>61</v>
      </c>
      <c r="B1053" s="1" t="s">
        <v>41</v>
      </c>
      <c r="C1053" s="10"/>
      <c r="D1053" s="190">
        <v>962</v>
      </c>
      <c r="E1053" s="190">
        <v>0</v>
      </c>
      <c r="F1053" s="190">
        <f t="shared" si="398"/>
        <v>962</v>
      </c>
      <c r="G1053" s="32" t="e">
        <f t="shared" si="399"/>
        <v>#DIV/0!</v>
      </c>
    </row>
    <row r="1054" spans="1:7" x14ac:dyDescent="0.2">
      <c r="A1054" s="186">
        <v>62</v>
      </c>
      <c r="B1054" s="2" t="s">
        <v>42</v>
      </c>
      <c r="C1054" s="11"/>
      <c r="D1054" s="39">
        <v>54</v>
      </c>
      <c r="E1054" s="39">
        <v>470</v>
      </c>
      <c r="F1054" s="190">
        <f t="shared" si="398"/>
        <v>-416</v>
      </c>
      <c r="G1054" s="32">
        <f t="shared" si="399"/>
        <v>-0.88510638297872335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4492</v>
      </c>
      <c r="E1055" s="40">
        <f>E1049+E1053+E1054</f>
        <v>1209</v>
      </c>
      <c r="F1055" s="190">
        <f t="shared" si="398"/>
        <v>3283</v>
      </c>
      <c r="G1055" s="32">
        <f t="shared" si="399"/>
        <v>2.7154673283705542</v>
      </c>
    </row>
    <row r="1056" spans="1:7" ht="25.5" x14ac:dyDescent="0.2">
      <c r="A1056" s="22"/>
      <c r="B1056" s="26" t="s">
        <v>48</v>
      </c>
      <c r="C1056" s="191"/>
      <c r="D1056" s="40">
        <f>D1048-D1055</f>
        <v>22707</v>
      </c>
      <c r="E1056" s="40">
        <f>E1048-E1055</f>
        <v>2097</v>
      </c>
      <c r="F1056" s="190">
        <f t="shared" si="398"/>
        <v>20610</v>
      </c>
      <c r="G1056" s="32">
        <f t="shared" si="399"/>
        <v>9.8283261802575108</v>
      </c>
    </row>
    <row r="1057" spans="1:7" x14ac:dyDescent="0.2">
      <c r="A1057" s="186">
        <v>63</v>
      </c>
      <c r="B1057" s="3" t="s">
        <v>46</v>
      </c>
      <c r="C1057" s="188"/>
      <c r="D1057" s="189">
        <v>15943</v>
      </c>
      <c r="E1057" s="189">
        <v>12626</v>
      </c>
      <c r="F1057" s="190">
        <f t="shared" si="398"/>
        <v>3317</v>
      </c>
      <c r="G1057" s="32">
        <f t="shared" si="399"/>
        <v>0.26271186440677968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0</v>
      </c>
      <c r="F1061" s="190">
        <f t="shared" ref="F1061:F1071" si="402">(D1061-E1061)</f>
        <v>0</v>
      </c>
      <c r="G1061" s="32" t="e">
        <f t="shared" ref="G1061:G1071" si="403">F1061/E1061</f>
        <v>#DIV/0!</v>
      </c>
    </row>
    <row r="1062" spans="1:7" ht="25.5" x14ac:dyDescent="0.2">
      <c r="A1062" s="22"/>
      <c r="B1062" s="26" t="s">
        <v>49</v>
      </c>
      <c r="C1062" s="191"/>
      <c r="D1062" s="40">
        <f>D1056-D1057-D1061</f>
        <v>6764</v>
      </c>
      <c r="E1062" s="40">
        <f>E1056-E1057-E1061</f>
        <v>-10529</v>
      </c>
      <c r="F1062" s="40">
        <f t="shared" si="402"/>
        <v>17293</v>
      </c>
      <c r="G1062" s="34">
        <f t="shared" si="403"/>
        <v>-1.6424161838731124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407</v>
      </c>
      <c r="F1063" s="190">
        <f t="shared" si="402"/>
        <v>-407</v>
      </c>
      <c r="G1063" s="32">
        <f t="shared" si="403"/>
        <v>-1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100</v>
      </c>
      <c r="F1064" s="190">
        <f t="shared" si="402"/>
        <v>-100</v>
      </c>
      <c r="G1064" s="32">
        <f t="shared" si="403"/>
        <v>-1</v>
      </c>
    </row>
    <row r="1065" spans="1:7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25000</v>
      </c>
      <c r="F1065" s="190">
        <f t="shared" si="402"/>
        <v>0</v>
      </c>
      <c r="G1065" s="32">
        <f t="shared" si="403"/>
        <v>0</v>
      </c>
    </row>
    <row r="1066" spans="1:7" x14ac:dyDescent="0.2">
      <c r="A1066" s="186">
        <v>78</v>
      </c>
      <c r="B1066" s="2" t="s">
        <v>53</v>
      </c>
      <c r="C1066" s="11"/>
      <c r="D1066" s="39"/>
      <c r="E1066" s="39"/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40">
        <f>D1062+D1063-D1064-D1065+D1066</f>
        <v>-18236</v>
      </c>
      <c r="E1067" s="40">
        <f>E1062+E1063-E1064-E1065+E1066</f>
        <v>-35222</v>
      </c>
      <c r="F1067" s="40">
        <f t="shared" si="402"/>
        <v>16986</v>
      </c>
      <c r="G1067" s="34">
        <f t="shared" si="403"/>
        <v>-0.48225540855147353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40">
        <f>D1067+D1070</f>
        <v>-18236</v>
      </c>
      <c r="E1071" s="40">
        <f>E1067+E1070</f>
        <v>-35222</v>
      </c>
      <c r="F1071" s="40">
        <f t="shared" si="402"/>
        <v>16986</v>
      </c>
      <c r="G1071" s="34">
        <f t="shared" si="403"/>
        <v>-0.48225540855147353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40">
        <v>-83952</v>
      </c>
      <c r="E1075" s="40">
        <v>3472</v>
      </c>
      <c r="F1075" s="40">
        <f t="shared" ref="F1075" si="404">(D1075-E1075)</f>
        <v>-87424</v>
      </c>
      <c r="G1075" s="34">
        <f t="shared" ref="G1075" si="405">F1075/E1075</f>
        <v>-25.179723502304146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40">
        <f>D1086+D1087+D1088</f>
        <v>100662</v>
      </c>
      <c r="E1082" s="40">
        <f>E1086+E1087+E1088</f>
        <v>17841</v>
      </c>
      <c r="F1082" s="40">
        <f t="shared" ref="F1082" si="408">(D1082-E1082)</f>
        <v>82821</v>
      </c>
      <c r="G1082" s="34">
        <f t="shared" ref="G1082" si="409">F1082/E1082</f>
        <v>4.6421725239616611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100662</v>
      </c>
      <c r="E1087" s="190">
        <v>17841</v>
      </c>
      <c r="F1087" s="190">
        <f t="shared" si="410"/>
        <v>82821</v>
      </c>
      <c r="G1087" s="32">
        <f t="shared" si="411"/>
        <v>4.6421725239616611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40">
        <v>125665</v>
      </c>
      <c r="E1090" s="40">
        <v>47469</v>
      </c>
      <c r="F1090" s="40">
        <f t="shared" ref="F1090" si="412">(D1090-E1090)</f>
        <v>78196</v>
      </c>
      <c r="G1090" s="34">
        <f t="shared" ref="G1090" si="413">F1090/E1090</f>
        <v>1.6473066632960458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40">
        <f>D1095+D1096+D1097+D1098</f>
        <v>7455</v>
      </c>
      <c r="E1092" s="40">
        <f>E1095+E1096+E1097+E1098</f>
        <v>56</v>
      </c>
      <c r="F1092" s="40">
        <f t="shared" ref="F1092" si="414">(D1092-E1092)</f>
        <v>7399</v>
      </c>
      <c r="G1092" s="34">
        <f t="shared" ref="G1092" si="415">F1092/E1092</f>
        <v>132.125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80</v>
      </c>
      <c r="E1095" s="190">
        <v>18</v>
      </c>
      <c r="F1095" s="190">
        <f t="shared" ref="F1095:F1098" si="416">(D1095-E1095)</f>
        <v>62</v>
      </c>
      <c r="G1095" s="32">
        <f t="shared" ref="G1095:G1098" si="417">F1095/E1095</f>
        <v>3.4444444444444446</v>
      </c>
    </row>
    <row r="1096" spans="1:7" x14ac:dyDescent="0.2">
      <c r="A1096" s="186">
        <v>31</v>
      </c>
      <c r="B1096" s="25" t="s">
        <v>17</v>
      </c>
      <c r="C1096" s="31"/>
      <c r="D1096" s="190">
        <v>864</v>
      </c>
      <c r="E1096" s="190">
        <v>26</v>
      </c>
      <c r="F1096" s="190">
        <f t="shared" si="416"/>
        <v>838</v>
      </c>
      <c r="G1096" s="32">
        <f t="shared" si="417"/>
        <v>32.230769230769234</v>
      </c>
    </row>
    <row r="1097" spans="1:7" x14ac:dyDescent="0.2">
      <c r="A1097" s="186">
        <v>32</v>
      </c>
      <c r="B1097" s="25" t="s">
        <v>18</v>
      </c>
      <c r="C1097" s="31"/>
      <c r="D1097" s="190">
        <v>6511</v>
      </c>
      <c r="E1097" s="190">
        <v>12</v>
      </c>
      <c r="F1097" s="190">
        <f t="shared" si="416"/>
        <v>6499</v>
      </c>
      <c r="G1097" s="32">
        <f t="shared" si="417"/>
        <v>541.58333333333337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319</v>
      </c>
      <c r="E1103" s="190">
        <v>586</v>
      </c>
      <c r="F1103" s="190">
        <f>(D1103-E1103)</f>
        <v>-267</v>
      </c>
      <c r="G1103" s="32">
        <f>F1103/E1103</f>
        <v>-0.45563139931740615</v>
      </c>
    </row>
    <row r="1104" spans="1:7" x14ac:dyDescent="0.2">
      <c r="A1104" s="186">
        <v>701</v>
      </c>
      <c r="B1104" s="1" t="s">
        <v>31</v>
      </c>
      <c r="C1104" s="10"/>
      <c r="D1104" s="190">
        <v>1354</v>
      </c>
      <c r="E1104" s="190">
        <v>3403</v>
      </c>
      <c r="F1104" s="190">
        <f t="shared" ref="F1104:F1106" si="418">(D1104-E1104)</f>
        <v>-2049</v>
      </c>
      <c r="G1104" s="32">
        <f t="shared" ref="G1104:G1106" si="419">F1104/E1104</f>
        <v>-0.60211578019394651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8409</v>
      </c>
      <c r="E1106" s="190">
        <v>19152</v>
      </c>
      <c r="F1106" s="190">
        <f t="shared" si="418"/>
        <v>-10743</v>
      </c>
      <c r="G1106" s="32">
        <f t="shared" si="419"/>
        <v>-0.56093358395989978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10082</v>
      </c>
      <c r="E1113" s="40">
        <f>E1103+E1104+E1105+E1106+E1111+E1112</f>
        <v>23141</v>
      </c>
      <c r="F1113" s="40">
        <f t="shared" si="420"/>
        <v>-13059</v>
      </c>
      <c r="G1113" s="34">
        <f t="shared" si="421"/>
        <v>-0.56432306296184265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10082</v>
      </c>
      <c r="E1121" s="40">
        <f>E1113+E1118+E1119+E1120</f>
        <v>23141</v>
      </c>
      <c r="F1121" s="190">
        <f t="shared" ref="F1121:F1130" si="426">(D1121-E1121)</f>
        <v>-13059</v>
      </c>
      <c r="G1121" s="32">
        <f t="shared" ref="G1121:G1130" si="427">F1121/E1121</f>
        <v>-0.56432306296184265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3079</v>
      </c>
      <c r="E1122" s="189">
        <f>E1123+E1124+E1125</f>
        <v>3716</v>
      </c>
      <c r="F1122" s="190">
        <f t="shared" si="426"/>
        <v>-637</v>
      </c>
      <c r="G1122" s="32">
        <f t="shared" si="427"/>
        <v>-0.17142088266953714</v>
      </c>
    </row>
    <row r="1123" spans="1:7" x14ac:dyDescent="0.2">
      <c r="A1123" s="186">
        <v>600</v>
      </c>
      <c r="B1123" s="1" t="s">
        <v>2</v>
      </c>
      <c r="C1123" s="10"/>
      <c r="D1123" s="190">
        <v>1172</v>
      </c>
      <c r="E1123" s="190">
        <v>426</v>
      </c>
      <c r="F1123" s="190">
        <f t="shared" si="426"/>
        <v>746</v>
      </c>
      <c r="G1123" s="32">
        <f t="shared" si="427"/>
        <v>1.7511737089201878</v>
      </c>
    </row>
    <row r="1124" spans="1:7" x14ac:dyDescent="0.2">
      <c r="A1124" s="186">
        <v>601</v>
      </c>
      <c r="B1124" s="1" t="s">
        <v>3</v>
      </c>
      <c r="C1124" s="10"/>
      <c r="D1124" s="190">
        <v>1907</v>
      </c>
      <c r="E1124" s="190">
        <v>3290</v>
      </c>
      <c r="F1124" s="190">
        <f t="shared" si="426"/>
        <v>-1383</v>
      </c>
      <c r="G1124" s="32">
        <f t="shared" si="427"/>
        <v>-0.42036474164133736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852</v>
      </c>
      <c r="E1126" s="190">
        <v>48</v>
      </c>
      <c r="F1126" s="190">
        <f t="shared" si="426"/>
        <v>804</v>
      </c>
      <c r="G1126" s="32">
        <f t="shared" si="427"/>
        <v>16.75</v>
      </c>
    </row>
    <row r="1127" spans="1:7" x14ac:dyDescent="0.2">
      <c r="A1127" s="186">
        <v>62</v>
      </c>
      <c r="B1127" s="2" t="s">
        <v>42</v>
      </c>
      <c r="C1127" s="11"/>
      <c r="D1127" s="39">
        <v>232</v>
      </c>
      <c r="E1127" s="39">
        <v>661</v>
      </c>
      <c r="F1127" s="190">
        <f t="shared" si="426"/>
        <v>-429</v>
      </c>
      <c r="G1127" s="32">
        <f t="shared" si="427"/>
        <v>-0.64901664145234494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4163</v>
      </c>
      <c r="E1128" s="40">
        <f>E1122+E1126+E1127</f>
        <v>4425</v>
      </c>
      <c r="F1128" s="190">
        <f t="shared" si="426"/>
        <v>-262</v>
      </c>
      <c r="G1128" s="32">
        <f t="shared" si="427"/>
        <v>-5.9209039548022598E-2</v>
      </c>
    </row>
    <row r="1129" spans="1:7" ht="25.5" x14ac:dyDescent="0.2">
      <c r="A1129" s="22"/>
      <c r="B1129" s="26" t="s">
        <v>48</v>
      </c>
      <c r="C1129" s="191"/>
      <c r="D1129" s="40">
        <f>D1121-D1128</f>
        <v>5919</v>
      </c>
      <c r="E1129" s="40">
        <f>E1121-E1128</f>
        <v>18716</v>
      </c>
      <c r="F1129" s="190">
        <f t="shared" si="426"/>
        <v>-12797</v>
      </c>
      <c r="G1129" s="32">
        <f t="shared" si="427"/>
        <v>-0.68374652703569139</v>
      </c>
    </row>
    <row r="1130" spans="1:7" x14ac:dyDescent="0.2">
      <c r="A1130" s="186">
        <v>63</v>
      </c>
      <c r="B1130" s="3" t="s">
        <v>46</v>
      </c>
      <c r="C1130" s="188"/>
      <c r="D1130" s="189">
        <v>7530</v>
      </c>
      <c r="E1130" s="189">
        <v>8884</v>
      </c>
      <c r="F1130" s="190">
        <f t="shared" si="426"/>
        <v>-1354</v>
      </c>
      <c r="G1130" s="32">
        <f t="shared" si="427"/>
        <v>-0.15240882485366952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412</v>
      </c>
      <c r="E1134" s="39">
        <v>1055</v>
      </c>
      <c r="F1134" s="190">
        <f t="shared" ref="F1134:F1144" si="430">(D1134-E1134)</f>
        <v>-643</v>
      </c>
      <c r="G1134" s="32">
        <f t="shared" ref="G1134:G1144" si="431">F1134/E1134</f>
        <v>-0.60947867298578196</v>
      </c>
    </row>
    <row r="1135" spans="1:7" ht="25.5" x14ac:dyDescent="0.2">
      <c r="A1135" s="22"/>
      <c r="B1135" s="26" t="s">
        <v>49</v>
      </c>
      <c r="C1135" s="191"/>
      <c r="D1135" s="40">
        <f>D1129-D1130-D1134</f>
        <v>-2023</v>
      </c>
      <c r="E1135" s="40">
        <f>E1129-E1130-E1134</f>
        <v>8777</v>
      </c>
      <c r="F1135" s="40">
        <f t="shared" si="430"/>
        <v>-10800</v>
      </c>
      <c r="G1135" s="34">
        <f t="shared" si="431"/>
        <v>-1.2304887774866127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3575</v>
      </c>
      <c r="E1137" s="190">
        <v>1935</v>
      </c>
      <c r="F1137" s="190">
        <f t="shared" si="430"/>
        <v>1640</v>
      </c>
      <c r="G1137" s="32">
        <f t="shared" si="431"/>
        <v>0.84754521963824292</v>
      </c>
    </row>
    <row r="1138" spans="1:7" ht="25.5" x14ac:dyDescent="0.2">
      <c r="A1138" s="186">
        <v>68</v>
      </c>
      <c r="B1138" s="16" t="s">
        <v>52</v>
      </c>
      <c r="C1138" s="17"/>
      <c r="D1138" s="190">
        <v>1326</v>
      </c>
      <c r="E1138" s="190">
        <v>1327</v>
      </c>
      <c r="F1138" s="190">
        <f t="shared" si="430"/>
        <v>-1</v>
      </c>
      <c r="G1138" s="32">
        <f t="shared" si="431"/>
        <v>-7.5357950263752827E-4</v>
      </c>
    </row>
    <row r="1139" spans="1:7" x14ac:dyDescent="0.2">
      <c r="A1139" s="186">
        <v>78</v>
      </c>
      <c r="B1139" s="2" t="s">
        <v>53</v>
      </c>
      <c r="C1139" s="11"/>
      <c r="D1139" s="39"/>
      <c r="E1139" s="39"/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40">
        <f>D1135+D1136-D1137-D1138+D1139</f>
        <v>-6924</v>
      </c>
      <c r="E1140" s="40">
        <f>E1135+E1136-E1137-E1138+E1139</f>
        <v>5515</v>
      </c>
      <c r="F1140" s="40">
        <f t="shared" si="430"/>
        <v>-12439</v>
      </c>
      <c r="G1140" s="34">
        <f t="shared" si="431"/>
        <v>-2.255485040797824</v>
      </c>
    </row>
    <row r="1141" spans="1:7" x14ac:dyDescent="0.2">
      <c r="A1141" s="186">
        <v>76</v>
      </c>
      <c r="B1141" s="1" t="s">
        <v>54</v>
      </c>
      <c r="C1141" s="10"/>
      <c r="D1141" s="190">
        <v>201</v>
      </c>
      <c r="E1141" s="190">
        <v>281</v>
      </c>
      <c r="F1141" s="190">
        <f t="shared" si="430"/>
        <v>-80</v>
      </c>
      <c r="G1141" s="32">
        <f t="shared" si="431"/>
        <v>-0.28469750889679718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281</v>
      </c>
      <c r="F1143" s="190">
        <f t="shared" si="430"/>
        <v>-80</v>
      </c>
      <c r="G1143" s="32">
        <f t="shared" si="431"/>
        <v>-0.28469750889679718</v>
      </c>
    </row>
    <row r="1144" spans="1:7" x14ac:dyDescent="0.2">
      <c r="A1144" s="22"/>
      <c r="B1144" s="19" t="s">
        <v>57</v>
      </c>
      <c r="C1144" s="191"/>
      <c r="D1144" s="40">
        <f>D1140+D1143</f>
        <v>-6723</v>
      </c>
      <c r="E1144" s="40">
        <f>E1140+E1143</f>
        <v>5796</v>
      </c>
      <c r="F1144" s="40">
        <f t="shared" si="430"/>
        <v>-12519</v>
      </c>
      <c r="G1144" s="34">
        <f t="shared" si="431"/>
        <v>-2.1599378881987579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40">
        <v>12701</v>
      </c>
      <c r="E1148" s="40">
        <v>52411</v>
      </c>
      <c r="F1148" s="40">
        <f t="shared" ref="F1148" si="432">(D1148-E1148)</f>
        <v>-39710</v>
      </c>
      <c r="G1148" s="34">
        <f t="shared" ref="G1148" si="433">F1148/E1148</f>
        <v>-0.75766537558909386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40">
        <f>D1159+D1160+D1161</f>
        <v>37528</v>
      </c>
      <c r="E1155" s="40">
        <f>E1159+E1160+E1161</f>
        <v>25672</v>
      </c>
      <c r="F1155" s="40">
        <f t="shared" ref="F1155" si="436">(D1155-E1155)</f>
        <v>11856</v>
      </c>
      <c r="G1155" s="34">
        <f t="shared" ref="G1155" si="437">F1155/E1155</f>
        <v>0.46182611405422253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35934</v>
      </c>
      <c r="E1159" s="190">
        <v>8561</v>
      </c>
      <c r="F1159" s="190">
        <f t="shared" ref="F1159:F1161" si="438">(D1159-E1159)</f>
        <v>27373</v>
      </c>
      <c r="G1159" s="32">
        <f t="shared" ref="G1159:G1161" si="439">F1159/E1159</f>
        <v>3.1974068449947435</v>
      </c>
    </row>
    <row r="1160" spans="1:7" ht="25.5" x14ac:dyDescent="0.2">
      <c r="A1160" s="186"/>
      <c r="B1160" s="24" t="s">
        <v>58</v>
      </c>
      <c r="C1160" s="17"/>
      <c r="D1160" s="190">
        <v>1447</v>
      </c>
      <c r="E1160" s="190">
        <v>16738</v>
      </c>
      <c r="F1160" s="190">
        <f t="shared" si="438"/>
        <v>-15291</v>
      </c>
      <c r="G1160" s="32">
        <f t="shared" si="439"/>
        <v>-0.91355000597442948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373</v>
      </c>
      <c r="F1161" s="190">
        <f t="shared" si="438"/>
        <v>-226</v>
      </c>
      <c r="G1161" s="32">
        <f t="shared" si="439"/>
        <v>-0.60589812332439674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40">
        <f>'[1]dec 20'!D1163</f>
        <v>29359</v>
      </c>
      <c r="E1163" s="40">
        <f>'[1]dec 20'!E1163</f>
        <v>21405</v>
      </c>
      <c r="F1163" s="193">
        <f t="shared" ref="F1163" si="440">(D1163-E1163)</f>
        <v>7954</v>
      </c>
      <c r="G1163" s="32">
        <f t="shared" ref="G1163" si="441">F1163/E1163</f>
        <v>0.37159542163046017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40">
        <f>D1168+D1169+D1170+D1171</f>
        <v>24747</v>
      </c>
      <c r="E1165" s="40">
        <f>E1168+E1169+E1170+E1171</f>
        <v>22476</v>
      </c>
      <c r="F1165" s="40">
        <f t="shared" ref="F1165" si="442">(D1165-E1165)</f>
        <v>2271</v>
      </c>
      <c r="G1165" s="34">
        <f t="shared" ref="G1165" si="443">F1165/E1165</f>
        <v>0.10104111051788575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1994</v>
      </c>
      <c r="E1168" s="190">
        <v>234</v>
      </c>
      <c r="F1168" s="190">
        <f t="shared" ref="F1168:F1171" si="444">(D1168-E1168)</f>
        <v>1760</v>
      </c>
      <c r="G1168" s="32">
        <f t="shared" ref="G1168:G1171" si="445">F1168/E1168</f>
        <v>7.5213675213675213</v>
      </c>
    </row>
    <row r="1169" spans="1:7" x14ac:dyDescent="0.2">
      <c r="A1169" s="186">
        <v>31</v>
      </c>
      <c r="B1169" s="25" t="s">
        <v>17</v>
      </c>
      <c r="C1169" s="31"/>
      <c r="D1169" s="190">
        <v>515</v>
      </c>
      <c r="E1169" s="190">
        <v>559</v>
      </c>
      <c r="F1169" s="190">
        <f t="shared" si="444"/>
        <v>-44</v>
      </c>
      <c r="G1169" s="32">
        <f t="shared" si="445"/>
        <v>-7.8711985688729877E-2</v>
      </c>
    </row>
    <row r="1170" spans="1:7" x14ac:dyDescent="0.2">
      <c r="A1170" s="186">
        <v>32</v>
      </c>
      <c r="B1170" s="25" t="s">
        <v>18</v>
      </c>
      <c r="C1170" s="31"/>
      <c r="D1170" s="190">
        <v>22238</v>
      </c>
      <c r="E1170" s="190">
        <v>21683</v>
      </c>
      <c r="F1170" s="190">
        <f t="shared" si="444"/>
        <v>555</v>
      </c>
      <c r="G1170" s="32">
        <f t="shared" si="445"/>
        <v>2.5596089102061521E-2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1003</v>
      </c>
      <c r="E1177" s="190">
        <v>0</v>
      </c>
      <c r="F1177" s="190">
        <f>(D1177-E1177)</f>
        <v>1003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762</v>
      </c>
      <c r="E1178" s="190">
        <v>0</v>
      </c>
      <c r="F1178" s="190">
        <f t="shared" ref="F1178:F1180" si="446">(D1178-E1178)</f>
        <v>762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392</v>
      </c>
      <c r="E1180" s="190">
        <v>46</v>
      </c>
      <c r="F1180" s="190">
        <f t="shared" si="446"/>
        <v>346</v>
      </c>
      <c r="G1180" s="32">
        <f t="shared" si="447"/>
        <v>7.5217391304347823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2157</v>
      </c>
      <c r="E1187" s="40">
        <f>E1177+E1178+E1179+E1180+E1185+E1186</f>
        <v>46</v>
      </c>
      <c r="F1187" s="40">
        <f t="shared" si="448"/>
        <v>2111</v>
      </c>
      <c r="G1187" s="34">
        <f t="shared" si="449"/>
        <v>45.891304347826086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2157</v>
      </c>
      <c r="E1195" s="40">
        <f>E1187+E1192+E1193+E1194</f>
        <v>46</v>
      </c>
      <c r="F1195" s="190">
        <f t="shared" ref="F1195:F1204" si="454">(D1195-E1195)</f>
        <v>2111</v>
      </c>
      <c r="G1195" s="32">
        <f t="shared" ref="G1195:G1204" si="455">F1195/E1195</f>
        <v>45.891304347826086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802</v>
      </c>
      <c r="E1196" s="189">
        <f>E1197+E1198+E1199</f>
        <v>79</v>
      </c>
      <c r="F1196" s="190">
        <f t="shared" si="454"/>
        <v>723</v>
      </c>
      <c r="G1196" s="32">
        <f t="shared" si="455"/>
        <v>9.151898734177216</v>
      </c>
    </row>
    <row r="1197" spans="1:7" x14ac:dyDescent="0.2">
      <c r="A1197" s="186">
        <v>600</v>
      </c>
      <c r="B1197" s="1" t="s">
        <v>2</v>
      </c>
      <c r="C1197" s="10"/>
      <c r="D1197" s="190">
        <v>361</v>
      </c>
      <c r="E1197" s="190">
        <v>79</v>
      </c>
      <c r="F1197" s="190">
        <f t="shared" si="454"/>
        <v>282</v>
      </c>
      <c r="G1197" s="32">
        <f t="shared" si="455"/>
        <v>3.5696202531645569</v>
      </c>
    </row>
    <row r="1198" spans="1:7" x14ac:dyDescent="0.2">
      <c r="A1198" s="186">
        <v>601</v>
      </c>
      <c r="B1198" s="1" t="s">
        <v>3</v>
      </c>
      <c r="C1198" s="10"/>
      <c r="D1198" s="190">
        <v>441</v>
      </c>
      <c r="E1198" s="190">
        <v>0</v>
      </c>
      <c r="F1198" s="190">
        <f t="shared" si="454"/>
        <v>441</v>
      </c>
      <c r="G1198" s="32" t="e">
        <f t="shared" si="455"/>
        <v>#DIV/0!</v>
      </c>
    </row>
    <row r="1199" spans="1:7" x14ac:dyDescent="0.2">
      <c r="A1199" s="186">
        <v>604</v>
      </c>
      <c r="B1199" s="1" t="s">
        <v>4</v>
      </c>
      <c r="C1199" s="10"/>
      <c r="D1199" s="190"/>
      <c r="E1199" s="190"/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49</v>
      </c>
      <c r="E1200" s="190">
        <v>52</v>
      </c>
      <c r="F1200" s="190">
        <f t="shared" si="454"/>
        <v>-3</v>
      </c>
      <c r="G1200" s="32">
        <f t="shared" si="455"/>
        <v>-5.7692307692307696E-2</v>
      </c>
    </row>
    <row r="1201" spans="1:7" x14ac:dyDescent="0.2">
      <c r="A1201" s="186">
        <v>62</v>
      </c>
      <c r="B1201" s="2" t="s">
        <v>42</v>
      </c>
      <c r="C1201" s="11"/>
      <c r="D1201" s="39">
        <v>90</v>
      </c>
      <c r="E1201" s="39">
        <v>81</v>
      </c>
      <c r="F1201" s="190">
        <f t="shared" si="454"/>
        <v>9</v>
      </c>
      <c r="G1201" s="32">
        <f t="shared" si="455"/>
        <v>0.1111111111111111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941</v>
      </c>
      <c r="E1202" s="40">
        <f>E1196+E1200+E1201</f>
        <v>212</v>
      </c>
      <c r="F1202" s="190">
        <f t="shared" si="454"/>
        <v>729</v>
      </c>
      <c r="G1202" s="32">
        <f t="shared" si="455"/>
        <v>3.4386792452830188</v>
      </c>
    </row>
    <row r="1203" spans="1:7" ht="25.5" x14ac:dyDescent="0.2">
      <c r="A1203" s="22"/>
      <c r="B1203" s="26" t="s">
        <v>48</v>
      </c>
      <c r="C1203" s="191"/>
      <c r="D1203" s="40">
        <f>D1195-D1202</f>
        <v>1216</v>
      </c>
      <c r="E1203" s="40">
        <f>E1195-E1202</f>
        <v>-166</v>
      </c>
      <c r="F1203" s="190">
        <f t="shared" si="454"/>
        <v>1382</v>
      </c>
      <c r="G1203" s="32">
        <f t="shared" si="455"/>
        <v>-8.3253012048192776</v>
      </c>
    </row>
    <row r="1204" spans="1:7" x14ac:dyDescent="0.2">
      <c r="A1204" s="186">
        <v>63</v>
      </c>
      <c r="B1204" s="3" t="s">
        <v>46</v>
      </c>
      <c r="C1204" s="188"/>
      <c r="D1204" s="189">
        <v>4124</v>
      </c>
      <c r="E1204" s="189">
        <v>3720</v>
      </c>
      <c r="F1204" s="190">
        <f t="shared" si="454"/>
        <v>404</v>
      </c>
      <c r="G1204" s="32">
        <f t="shared" si="455"/>
        <v>0.1086021505376344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121</v>
      </c>
      <c r="E1208" s="39">
        <v>57</v>
      </c>
      <c r="F1208" s="190">
        <f t="shared" ref="F1208:F1218" si="458">(D1208-E1208)</f>
        <v>64</v>
      </c>
      <c r="G1208" s="32">
        <f t="shared" ref="G1208:G1218" si="459">F1208/E1208</f>
        <v>1.1228070175438596</v>
      </c>
    </row>
    <row r="1209" spans="1:7" ht="25.5" x14ac:dyDescent="0.2">
      <c r="A1209" s="22"/>
      <c r="B1209" s="26" t="s">
        <v>49</v>
      </c>
      <c r="C1209" s="191"/>
      <c r="D1209" s="40">
        <f>D1203-D1204-D1208</f>
        <v>-3029</v>
      </c>
      <c r="E1209" s="40">
        <f>E1203-E1204-E1208</f>
        <v>-3943</v>
      </c>
      <c r="F1209" s="40">
        <f t="shared" si="458"/>
        <v>914</v>
      </c>
      <c r="G1209" s="34">
        <f t="shared" si="459"/>
        <v>-0.23180319553639361</v>
      </c>
    </row>
    <row r="1210" spans="1:7" x14ac:dyDescent="0.2">
      <c r="A1210" s="186">
        <v>75</v>
      </c>
      <c r="B1210" s="3" t="s">
        <v>50</v>
      </c>
      <c r="C1210" s="188"/>
      <c r="D1210" s="189">
        <v>0</v>
      </c>
      <c r="E1210" s="189">
        <v>0</v>
      </c>
      <c r="F1210" s="190">
        <f t="shared" si="458"/>
        <v>0</v>
      </c>
      <c r="G1210" s="32" t="e">
        <f t="shared" si="459"/>
        <v>#DIV/0!</v>
      </c>
    </row>
    <row r="1211" spans="1:7" x14ac:dyDescent="0.2">
      <c r="A1211" s="186">
        <v>65</v>
      </c>
      <c r="B1211" s="1" t="s">
        <v>51</v>
      </c>
      <c r="C1211" s="10"/>
      <c r="D1211" s="190">
        <v>4</v>
      </c>
      <c r="E1211" s="190">
        <v>4</v>
      </c>
      <c r="F1211" s="190">
        <f t="shared" si="458"/>
        <v>0</v>
      </c>
      <c r="G1211" s="32">
        <f t="shared" si="459"/>
        <v>0</v>
      </c>
    </row>
    <row r="1212" spans="1:7" ht="25.5" x14ac:dyDescent="0.2">
      <c r="A1212" s="186">
        <v>68</v>
      </c>
      <c r="B1212" s="16" t="s">
        <v>52</v>
      </c>
      <c r="C1212" s="17"/>
      <c r="D1212" s="190">
        <v>0</v>
      </c>
      <c r="E1212" s="190">
        <v>0</v>
      </c>
      <c r="F1212" s="190">
        <f t="shared" si="458"/>
        <v>0</v>
      </c>
      <c r="G1212" s="32" t="e">
        <f t="shared" si="459"/>
        <v>#DIV/0!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40">
        <f>D1209+D1210-D1211-D1212+D1213</f>
        <v>-3033</v>
      </c>
      <c r="E1214" s="40">
        <f>E1209+E1210-E1211-E1212+E1213</f>
        <v>-3947</v>
      </c>
      <c r="F1214" s="40">
        <f t="shared" si="458"/>
        <v>914</v>
      </c>
      <c r="G1214" s="34">
        <f t="shared" si="459"/>
        <v>-0.23156827970610591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40">
        <f>D1214+D1217</f>
        <v>-3033</v>
      </c>
      <c r="E1218" s="40">
        <f>E1214+E1217</f>
        <v>-3947</v>
      </c>
      <c r="F1218" s="40">
        <f t="shared" si="458"/>
        <v>914</v>
      </c>
      <c r="G1218" s="34">
        <f t="shared" si="459"/>
        <v>-0.23156827970610591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40">
        <v>7801</v>
      </c>
      <c r="E1222" s="40">
        <v>3293</v>
      </c>
      <c r="F1222" s="40">
        <f t="shared" ref="F1222" si="460">(D1222-E1222)</f>
        <v>4508</v>
      </c>
      <c r="G1222" s="34">
        <f t="shared" ref="G1222" si="461">F1222/E1222</f>
        <v>1.3689644700880657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40">
        <f>D1233+D1234+D1235</f>
        <v>8533</v>
      </c>
      <c r="E1229" s="40">
        <f>E1233+E1234+E1235</f>
        <v>8783</v>
      </c>
      <c r="F1229" s="40">
        <f t="shared" ref="F1229" si="464">(D1229-E1229)</f>
        <v>-250</v>
      </c>
      <c r="G1229" s="34">
        <f t="shared" ref="G1229" si="465">F1229/E1229</f>
        <v>-2.8464078333143572E-2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6218</v>
      </c>
      <c r="E1233" s="190">
        <v>6218</v>
      </c>
      <c r="F1233" s="190">
        <f t="shared" ref="F1233:F1235" si="466">(D1233-E1233)</f>
        <v>0</v>
      </c>
      <c r="G1233" s="32">
        <f t="shared" ref="G1233:G1235" si="467">F1233/E1233</f>
        <v>0</v>
      </c>
    </row>
    <row r="1234" spans="1:7" ht="25.5" x14ac:dyDescent="0.2">
      <c r="A1234" s="186"/>
      <c r="B1234" s="24" t="s">
        <v>58</v>
      </c>
      <c r="C1234" s="17"/>
      <c r="D1234" s="190">
        <v>1333</v>
      </c>
      <c r="E1234" s="190">
        <v>1333</v>
      </c>
      <c r="F1234" s="190">
        <f t="shared" si="466"/>
        <v>0</v>
      </c>
      <c r="G1234" s="32">
        <f t="shared" si="467"/>
        <v>0</v>
      </c>
    </row>
    <row r="1235" spans="1:7" x14ac:dyDescent="0.2">
      <c r="A1235" s="186"/>
      <c r="B1235" s="23" t="s">
        <v>24</v>
      </c>
      <c r="C1235" s="10"/>
      <c r="D1235" s="190">
        <v>982</v>
      </c>
      <c r="E1235" s="190">
        <v>1232</v>
      </c>
      <c r="F1235" s="190">
        <f t="shared" si="466"/>
        <v>-250</v>
      </c>
      <c r="G1235" s="32">
        <f t="shared" si="467"/>
        <v>-0.20292207792207792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40">
        <v>15399</v>
      </c>
      <c r="E1237" s="40">
        <v>5607</v>
      </c>
      <c r="F1237" s="40">
        <f t="shared" ref="F1237" si="468">(D1237-E1237)</f>
        <v>9792</v>
      </c>
      <c r="G1237" s="34">
        <f t="shared" ref="G1237" si="469">F1237/E1237</f>
        <v>1.7463884430176566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40">
        <f>D1242+D1243+D1244+D1245</f>
        <v>2880</v>
      </c>
      <c r="E1239" s="40">
        <f>E1242+E1243+E1244+E1245</f>
        <v>2653</v>
      </c>
      <c r="F1239" s="40">
        <f t="shared" ref="F1239" si="470">(D1239-E1239)</f>
        <v>227</v>
      </c>
      <c r="G1239" s="34">
        <f t="shared" ref="G1239" si="471">F1239/E1239</f>
        <v>8.5563513004146247E-2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1693</v>
      </c>
      <c r="E1242" s="190">
        <v>1483</v>
      </c>
      <c r="F1242" s="190">
        <f t="shared" ref="F1242:F1245" si="472">(D1242-E1242)</f>
        <v>210</v>
      </c>
      <c r="G1242" s="32">
        <f t="shared" ref="G1242:G1245" si="473">F1242/E1242</f>
        <v>0.14160485502360082</v>
      </c>
    </row>
    <row r="1243" spans="1:7" x14ac:dyDescent="0.2">
      <c r="A1243" s="186">
        <v>31</v>
      </c>
      <c r="B1243" s="25" t="s">
        <v>17</v>
      </c>
      <c r="C1243" s="31"/>
      <c r="D1243" s="190">
        <v>70</v>
      </c>
      <c r="E1243" s="190">
        <v>0</v>
      </c>
      <c r="F1243" s="190">
        <f t="shared" si="472"/>
        <v>70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1117</v>
      </c>
      <c r="E1244" s="190">
        <v>1170</v>
      </c>
      <c r="F1244" s="190">
        <f t="shared" si="472"/>
        <v>-53</v>
      </c>
      <c r="G1244" s="32">
        <f t="shared" si="473"/>
        <v>-4.5299145299145298E-2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61" t="s">
        <v>10</v>
      </c>
      <c r="E1249" s="61" t="s">
        <v>11</v>
      </c>
      <c r="F1249" s="61" t="s">
        <v>12</v>
      </c>
      <c r="G1249" s="32" t="s">
        <v>13</v>
      </c>
    </row>
    <row r="1250" spans="1:7" x14ac:dyDescent="0.2">
      <c r="A1250" s="63">
        <v>700</v>
      </c>
      <c r="B1250" s="1" t="s">
        <v>30</v>
      </c>
      <c r="C1250" s="10"/>
      <c r="D1250" s="61">
        <f>D4+D79+D153+D227+D300+D373+D446+D519+D592+D665+D738+D811+D884+D957+D1030+D1103+D1177</f>
        <v>43766</v>
      </c>
      <c r="E1250" s="61">
        <f>E4+E79+E153+E227+E300+E373+E446+E519+E592+E665+E738+E811+E884+E957+E1030+E1103+E1177</f>
        <v>72921</v>
      </c>
      <c r="F1250" s="61">
        <f>(D1250-E1250)</f>
        <v>-29155</v>
      </c>
      <c r="G1250" s="32">
        <f>F1250/E1250</f>
        <v>-0.39981623949205303</v>
      </c>
    </row>
    <row r="1251" spans="1:7" x14ac:dyDescent="0.2">
      <c r="A1251" s="63">
        <v>701</v>
      </c>
      <c r="B1251" s="1" t="s">
        <v>31</v>
      </c>
      <c r="C1251" s="10"/>
      <c r="D1251" s="61">
        <f t="shared" ref="D1251:E1253" si="474">D5+D80+D154+D228+D301+D374+D447+D520+D593+D666+D739+D812+D885+D958+D1031+D1104+D1178</f>
        <v>122422</v>
      </c>
      <c r="E1251" s="61">
        <f t="shared" si="474"/>
        <v>197739</v>
      </c>
      <c r="F1251" s="61">
        <f t="shared" ref="F1251:F1253" si="475">(D1251-E1251)</f>
        <v>-75317</v>
      </c>
      <c r="G1251" s="32">
        <f t="shared" ref="G1251:G1253" si="476">F1251/E1251</f>
        <v>-0.38089097244347347</v>
      </c>
    </row>
    <row r="1252" spans="1:7" x14ac:dyDescent="0.2">
      <c r="A1252" s="63">
        <v>704</v>
      </c>
      <c r="B1252" s="1" t="s">
        <v>32</v>
      </c>
      <c r="C1252" s="10"/>
      <c r="D1252" s="61">
        <f t="shared" si="474"/>
        <v>4033</v>
      </c>
      <c r="E1252" s="61">
        <f t="shared" si="474"/>
        <v>6001</v>
      </c>
      <c r="F1252" s="61">
        <f t="shared" si="475"/>
        <v>-1968</v>
      </c>
      <c r="G1252" s="32">
        <f t="shared" si="476"/>
        <v>-0.32794534244292617</v>
      </c>
    </row>
    <row r="1253" spans="1:7" x14ac:dyDescent="0.2">
      <c r="A1253" s="63">
        <v>706</v>
      </c>
      <c r="B1253" s="1" t="s">
        <v>33</v>
      </c>
      <c r="C1253" s="10"/>
      <c r="D1253" s="61">
        <f t="shared" si="474"/>
        <v>297431</v>
      </c>
      <c r="E1253" s="61">
        <f t="shared" si="474"/>
        <v>488156</v>
      </c>
      <c r="F1253" s="61">
        <f t="shared" si="475"/>
        <v>-190725</v>
      </c>
      <c r="G1253" s="32">
        <f t="shared" si="476"/>
        <v>-0.39070502052622524</v>
      </c>
    </row>
    <row r="1254" spans="1:7" x14ac:dyDescent="0.2">
      <c r="A1254" s="63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63"/>
      <c r="B1255" s="14" t="s">
        <v>19</v>
      </c>
      <c r="C1255" s="11"/>
      <c r="D1255" s="61">
        <f t="shared" ref="D1255:E1257" si="477">D9+D84+D158+D232+D305+D378+D451+D524+D597+D670+D743+D816+D889+D962+D1035+D1108</f>
        <v>0</v>
      </c>
      <c r="E1255" s="61">
        <f t="shared" si="477"/>
        <v>0</v>
      </c>
      <c r="F1255" s="61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63"/>
      <c r="B1256" s="14" t="s">
        <v>20</v>
      </c>
      <c r="C1256" s="11"/>
      <c r="D1256" s="61">
        <f t="shared" si="477"/>
        <v>0</v>
      </c>
      <c r="E1256" s="61">
        <f t="shared" si="477"/>
        <v>0</v>
      </c>
      <c r="F1256" s="61">
        <f t="shared" si="478"/>
        <v>0</v>
      </c>
      <c r="G1256" s="32" t="e">
        <f t="shared" si="479"/>
        <v>#DIV/0!</v>
      </c>
    </row>
    <row r="1257" spans="1:7" x14ac:dyDescent="0.2">
      <c r="A1257" s="63"/>
      <c r="B1257" s="14" t="s">
        <v>27</v>
      </c>
      <c r="C1257" s="11"/>
      <c r="D1257" s="61">
        <f t="shared" si="477"/>
        <v>0</v>
      </c>
      <c r="E1257" s="61">
        <f t="shared" si="477"/>
        <v>0</v>
      </c>
      <c r="F1257" s="61">
        <f t="shared" si="478"/>
        <v>0</v>
      </c>
      <c r="G1257" s="32" t="e">
        <f t="shared" si="479"/>
        <v>#DIV/0!</v>
      </c>
    </row>
    <row r="1258" spans="1:7" x14ac:dyDescent="0.2">
      <c r="A1258" s="63">
        <v>706</v>
      </c>
      <c r="B1258" s="2" t="s">
        <v>34</v>
      </c>
      <c r="C1258" s="11"/>
      <c r="D1258" s="61">
        <f t="shared" ref="D1258:E1259" si="480">D12+D87+D161+D235+D308+D381+D454+D527+D600+D673+D746+D819+D892+D965+D1038+D1111+D1185</f>
        <v>73164</v>
      </c>
      <c r="E1258" s="61">
        <f t="shared" si="480"/>
        <v>115543</v>
      </c>
      <c r="F1258" s="61">
        <f t="shared" si="478"/>
        <v>-42379</v>
      </c>
      <c r="G1258" s="32">
        <f t="shared" si="479"/>
        <v>-0.36678119834174289</v>
      </c>
    </row>
    <row r="1259" spans="1:7" x14ac:dyDescent="0.2">
      <c r="A1259" s="63" t="s">
        <v>35</v>
      </c>
      <c r="B1259" s="2" t="s">
        <v>36</v>
      </c>
      <c r="C1259" s="11"/>
      <c r="D1259" s="61">
        <f t="shared" si="480"/>
        <v>1117</v>
      </c>
      <c r="E1259" s="61">
        <f t="shared" si="480"/>
        <v>1128</v>
      </c>
      <c r="F1259" s="61">
        <f t="shared" si="478"/>
        <v>-11</v>
      </c>
      <c r="G1259" s="32">
        <f t="shared" si="479"/>
        <v>-9.7517730496453903E-3</v>
      </c>
    </row>
    <row r="1260" spans="1:7" ht="25.5" x14ac:dyDescent="0.2">
      <c r="A1260" s="22"/>
      <c r="B1260" s="26" t="s">
        <v>45</v>
      </c>
      <c r="C1260" s="64"/>
      <c r="D1260" s="40">
        <f>D1250+D1251+D1252+D1253+D1258+D1259</f>
        <v>541933</v>
      </c>
      <c r="E1260" s="40">
        <f>E1250+E1251+E1252+E1253+E1258+E1259</f>
        <v>881488</v>
      </c>
      <c r="F1260" s="40">
        <f t="shared" si="478"/>
        <v>-339555</v>
      </c>
      <c r="G1260" s="34">
        <f t="shared" si="479"/>
        <v>-0.38520660519485234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49">
        <f t="shared" ref="D1263:E1263" si="481">D17+D92+D166+D240+D313+D386+D459+D532+D605+D678+D751+D824+D897+D970+D1043+D1116+D1190</f>
        <v>0</v>
      </c>
      <c r="E1263" s="149">
        <f t="shared" si="481"/>
        <v>0</v>
      </c>
      <c r="F1263" s="61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65"/>
      <c r="D1264" s="61"/>
      <c r="E1264" s="61"/>
      <c r="F1264" s="66"/>
      <c r="G1264" s="36"/>
    </row>
    <row r="1265" spans="1:7" x14ac:dyDescent="0.2">
      <c r="A1265" s="63">
        <v>72</v>
      </c>
      <c r="B1265" s="1" t="s">
        <v>37</v>
      </c>
      <c r="C1265" s="10"/>
      <c r="D1265" s="194">
        <f>D19+D94+D168+D242+D315+D388+D461+D534+D607+D680+D753+D826+D899+D972+D1045+D1118</f>
        <v>0</v>
      </c>
      <c r="E1265" s="194">
        <f t="shared" ref="E1265" si="484">E19+E94+E168+E242+E315+E388+E461+E534+E607+E680+E753+E826+E899+E972+E1045+E1118</f>
        <v>0</v>
      </c>
      <c r="F1265" s="61">
        <f t="shared" ref="F1265:F1277" si="485">(D1265-E1265)</f>
        <v>0</v>
      </c>
      <c r="G1265" s="32" t="e">
        <f t="shared" ref="G1265:G1277" si="486">F1265/E1265</f>
        <v>#DIV/0!</v>
      </c>
    </row>
    <row r="1266" spans="1:7" x14ac:dyDescent="0.2">
      <c r="A1266" s="63">
        <v>73</v>
      </c>
      <c r="B1266" s="1" t="s">
        <v>38</v>
      </c>
      <c r="C1266" s="10"/>
      <c r="D1266" s="194">
        <f>D20+D95+D169+D243+D316+D389+D462+D535+D608+D681+D754+D827+D900+D973+D1046+D1119</f>
        <v>920</v>
      </c>
      <c r="E1266" s="194">
        <f>E20+E95+E169+E243+E316+E389+E462+E535+E608+E681+E754+E827+E900+E973+E1046+E1119</f>
        <v>476</v>
      </c>
      <c r="F1266" s="61">
        <f t="shared" si="485"/>
        <v>444</v>
      </c>
      <c r="G1266" s="32">
        <f t="shared" si="486"/>
        <v>0.9327731092436975</v>
      </c>
    </row>
    <row r="1267" spans="1:7" x14ac:dyDescent="0.2">
      <c r="A1267" s="63">
        <v>74</v>
      </c>
      <c r="B1267" s="2" t="s">
        <v>39</v>
      </c>
      <c r="C1267" s="11"/>
      <c r="D1267" s="194">
        <f>D21+D96+D170+D244+D317+D390+D463+D536+D609+D682+D755+D828+D901+D974+D1047+D1120</f>
        <v>0</v>
      </c>
      <c r="E1267" s="194">
        <f>E21+E96+E170+E244+E317+E390+E463+E536+E609+E682+E755+E828+E901+E974+E1047+E1120</f>
        <v>0</v>
      </c>
      <c r="F1267" s="61">
        <f t="shared" si="485"/>
        <v>0</v>
      </c>
      <c r="G1267" s="32" t="e">
        <f t="shared" si="486"/>
        <v>#DIV/0!</v>
      </c>
    </row>
    <row r="1268" spans="1:7" ht="25.5" x14ac:dyDescent="0.2">
      <c r="A1268" s="22"/>
      <c r="B1268" s="26" t="s">
        <v>44</v>
      </c>
      <c r="C1268" s="62"/>
      <c r="D1268" s="40">
        <f>D1260+D1265+D1266+D1267</f>
        <v>542853</v>
      </c>
      <c r="E1268" s="40">
        <f>E1260+E1265+E1266+E1267</f>
        <v>881964</v>
      </c>
      <c r="F1268" s="61">
        <f t="shared" si="485"/>
        <v>-339111</v>
      </c>
      <c r="G1268" s="32">
        <f t="shared" si="486"/>
        <v>-0.38449528552185802</v>
      </c>
    </row>
    <row r="1269" spans="1:7" x14ac:dyDescent="0.2">
      <c r="A1269" s="63">
        <v>60</v>
      </c>
      <c r="B1269" s="3" t="s">
        <v>40</v>
      </c>
      <c r="C1269" s="65"/>
      <c r="D1269" s="66">
        <f>D1270+D1271+D1272</f>
        <v>107509</v>
      </c>
      <c r="E1269" s="66">
        <f>E1270+E1271+E1272</f>
        <v>186373</v>
      </c>
      <c r="F1269" s="61">
        <f t="shared" si="485"/>
        <v>-78864</v>
      </c>
      <c r="G1269" s="32">
        <f t="shared" si="486"/>
        <v>-0.42315142214805795</v>
      </c>
    </row>
    <row r="1270" spans="1:7" x14ac:dyDescent="0.2">
      <c r="A1270" s="63">
        <v>600</v>
      </c>
      <c r="B1270" s="1" t="s">
        <v>2</v>
      </c>
      <c r="C1270" s="10"/>
      <c r="D1270" s="61">
        <f t="shared" ref="D1270:E1274" si="487">D24+D99+D173+D247+D320+D393+D466+D539+D612+D685+D758+D831+D904+D977+D1050+D1123+D1197</f>
        <v>13872</v>
      </c>
      <c r="E1270" s="61">
        <f t="shared" si="487"/>
        <v>22324</v>
      </c>
      <c r="F1270" s="61">
        <f t="shared" si="485"/>
        <v>-8452</v>
      </c>
      <c r="G1270" s="32">
        <f t="shared" si="486"/>
        <v>-0.37860598459057515</v>
      </c>
    </row>
    <row r="1271" spans="1:7" x14ac:dyDescent="0.2">
      <c r="A1271" s="63">
        <v>601</v>
      </c>
      <c r="B1271" s="1" t="s">
        <v>3</v>
      </c>
      <c r="C1271" s="10"/>
      <c r="D1271" s="61">
        <f t="shared" si="487"/>
        <v>73467</v>
      </c>
      <c r="E1271" s="61">
        <f t="shared" si="487"/>
        <v>129914</v>
      </c>
      <c r="F1271" s="61">
        <f t="shared" si="485"/>
        <v>-56447</v>
      </c>
      <c r="G1271" s="32">
        <f t="shared" si="486"/>
        <v>-0.43449512754591502</v>
      </c>
    </row>
    <row r="1272" spans="1:7" x14ac:dyDescent="0.2">
      <c r="A1272" s="63">
        <v>604</v>
      </c>
      <c r="B1272" s="1" t="s">
        <v>4</v>
      </c>
      <c r="C1272" s="10"/>
      <c r="D1272" s="61">
        <f t="shared" si="487"/>
        <v>20170</v>
      </c>
      <c r="E1272" s="61">
        <f t="shared" si="487"/>
        <v>34135</v>
      </c>
      <c r="F1272" s="61">
        <f t="shared" si="485"/>
        <v>-13965</v>
      </c>
      <c r="G1272" s="32">
        <f t="shared" si="486"/>
        <v>-0.40911088325765343</v>
      </c>
    </row>
    <row r="1273" spans="1:7" x14ac:dyDescent="0.2">
      <c r="A1273" s="63">
        <v>61</v>
      </c>
      <c r="B1273" s="1" t="s">
        <v>41</v>
      </c>
      <c r="C1273" s="10"/>
      <c r="D1273" s="61">
        <f t="shared" si="487"/>
        <v>17952</v>
      </c>
      <c r="E1273" s="61">
        <f t="shared" si="487"/>
        <v>26448</v>
      </c>
      <c r="F1273" s="61">
        <f t="shared" si="485"/>
        <v>-8496</v>
      </c>
      <c r="G1273" s="32">
        <f t="shared" si="486"/>
        <v>-0.32123411978221417</v>
      </c>
    </row>
    <row r="1274" spans="1:7" x14ac:dyDescent="0.2">
      <c r="A1274" s="63">
        <v>62</v>
      </c>
      <c r="B1274" s="2" t="s">
        <v>42</v>
      </c>
      <c r="C1274" s="11"/>
      <c r="D1274" s="61">
        <f t="shared" si="487"/>
        <v>20136</v>
      </c>
      <c r="E1274" s="61">
        <f t="shared" si="487"/>
        <v>56401</v>
      </c>
      <c r="F1274" s="61">
        <f t="shared" si="485"/>
        <v>-36265</v>
      </c>
      <c r="G1274" s="32">
        <f t="shared" si="486"/>
        <v>-0.64298505345649903</v>
      </c>
    </row>
    <row r="1275" spans="1:7" ht="25.5" x14ac:dyDescent="0.2">
      <c r="A1275" s="22"/>
      <c r="B1275" s="26" t="s">
        <v>43</v>
      </c>
      <c r="C1275" s="62"/>
      <c r="D1275" s="40">
        <f>D1269+D1273+D1274</f>
        <v>145597</v>
      </c>
      <c r="E1275" s="40">
        <f>E1269+E1273+E1274</f>
        <v>269222</v>
      </c>
      <c r="F1275" s="61">
        <f t="shared" si="485"/>
        <v>-123625</v>
      </c>
      <c r="G1275" s="32">
        <f t="shared" si="486"/>
        <v>-0.45919352801776975</v>
      </c>
    </row>
    <row r="1276" spans="1:7" ht="25.5" x14ac:dyDescent="0.2">
      <c r="A1276" s="22"/>
      <c r="B1276" s="26" t="s">
        <v>48</v>
      </c>
      <c r="C1276" s="62"/>
      <c r="D1276" s="40">
        <f>D1268-D1275</f>
        <v>397256</v>
      </c>
      <c r="E1276" s="40">
        <f>E1268-E1275</f>
        <v>612742</v>
      </c>
      <c r="F1276" s="61">
        <f t="shared" si="485"/>
        <v>-215486</v>
      </c>
      <c r="G1276" s="32">
        <f t="shared" si="486"/>
        <v>-0.35167493006844641</v>
      </c>
    </row>
    <row r="1277" spans="1:7" x14ac:dyDescent="0.2">
      <c r="A1277" s="63">
        <v>63</v>
      </c>
      <c r="B1277" s="3" t="s">
        <v>46</v>
      </c>
      <c r="C1277" s="65"/>
      <c r="D1277" s="61">
        <f t="shared" ref="D1277:E1279" si="488">D31+D106+D180+D254+D327+D400+D473+D546+D619+D692+D765+D838+D911+D984+D1057+D1130+D1204</f>
        <v>417924</v>
      </c>
      <c r="E1277" s="61">
        <f t="shared" si="488"/>
        <v>459817</v>
      </c>
      <c r="F1277" s="61">
        <f t="shared" si="485"/>
        <v>-41893</v>
      </c>
      <c r="G1277" s="32">
        <f t="shared" si="486"/>
        <v>-9.1107984263304756E-2</v>
      </c>
    </row>
    <row r="1278" spans="1:7" x14ac:dyDescent="0.2">
      <c r="A1278" s="63"/>
      <c r="B1278" s="13" t="s">
        <v>6</v>
      </c>
      <c r="C1278" s="27"/>
      <c r="D1278" s="61"/>
      <c r="E1278" s="61"/>
      <c r="F1278" s="61"/>
      <c r="G1278" s="32"/>
    </row>
    <row r="1279" spans="1:7" x14ac:dyDescent="0.2">
      <c r="A1279" s="63">
        <v>631</v>
      </c>
      <c r="B1279" s="15" t="s">
        <v>21</v>
      </c>
      <c r="C1279" s="21"/>
      <c r="D1279" s="61">
        <f t="shared" si="488"/>
        <v>0</v>
      </c>
      <c r="E1279" s="61">
        <f t="shared" si="488"/>
        <v>0</v>
      </c>
      <c r="F1279" s="61">
        <f t="shared" ref="F1279" si="489">(D1279-E1279)</f>
        <v>0</v>
      </c>
      <c r="G1279" s="32" t="e">
        <f t="shared" ref="G1279" si="490">F1279/E1279</f>
        <v>#DIV/0!</v>
      </c>
    </row>
    <row r="1280" spans="1:7" x14ac:dyDescent="0.2">
      <c r="A1280" s="63"/>
      <c r="B1280" s="15"/>
      <c r="C1280" s="21"/>
      <c r="D1280" s="61"/>
      <c r="E1280" s="61"/>
      <c r="F1280" s="61"/>
      <c r="G1280" s="32"/>
    </row>
    <row r="1281" spans="1:7" x14ac:dyDescent="0.2">
      <c r="A1281" s="63">
        <v>64</v>
      </c>
      <c r="B1281" s="2" t="s">
        <v>47</v>
      </c>
      <c r="C1281" s="11"/>
      <c r="D1281" s="61">
        <f>D35+D110+D184+D258+D331+D404+D477+D550+D623+D696+D769+D842+D915+D988+D1061+D1134+D1208</f>
        <v>15109</v>
      </c>
      <c r="E1281" s="61">
        <f>E35+E110+E184+E258+E331+E404+E477+E550+E623+E696+E769+E842+E915+E988+E1061+E1134+E1208</f>
        <v>27677</v>
      </c>
      <c r="F1281" s="61">
        <f t="shared" ref="F1281:F1291" si="491">(D1281-E1281)</f>
        <v>-12568</v>
      </c>
      <c r="G1281" s="32">
        <f t="shared" ref="G1281:G1291" si="492">F1281/E1281</f>
        <v>-0.45409545832279508</v>
      </c>
    </row>
    <row r="1282" spans="1:7" ht="25.5" x14ac:dyDescent="0.2">
      <c r="A1282" s="22"/>
      <c r="B1282" s="26" t="s">
        <v>49</v>
      </c>
      <c r="C1282" s="62"/>
      <c r="D1282" s="61">
        <f>D1276-D1277-D1281</f>
        <v>-35777</v>
      </c>
      <c r="E1282" s="61">
        <f>E1276-E1277-E1281</f>
        <v>125248</v>
      </c>
      <c r="F1282" s="61">
        <f t="shared" si="491"/>
        <v>-161025</v>
      </c>
      <c r="G1282" s="32">
        <f t="shared" si="492"/>
        <v>-1.2856492718446602</v>
      </c>
    </row>
    <row r="1283" spans="1:7" x14ac:dyDescent="0.2">
      <c r="A1283" s="63">
        <v>75</v>
      </c>
      <c r="B1283" s="3" t="s">
        <v>50</v>
      </c>
      <c r="C1283" s="65"/>
      <c r="D1283" s="61">
        <f t="shared" ref="D1283:E1286" si="493">D37+D112+D186+D260+D333+D406+D479+D552+D625+D698+D771+D844+D917+D990+D1063+D1136+D1210</f>
        <v>653</v>
      </c>
      <c r="E1283" s="61">
        <f t="shared" si="493"/>
        <v>9131</v>
      </c>
      <c r="F1283" s="61">
        <f t="shared" si="491"/>
        <v>-8478</v>
      </c>
      <c r="G1283" s="32">
        <f t="shared" si="492"/>
        <v>-0.92848537947650855</v>
      </c>
    </row>
    <row r="1284" spans="1:7" x14ac:dyDescent="0.2">
      <c r="A1284" s="63">
        <v>65</v>
      </c>
      <c r="B1284" s="1" t="s">
        <v>51</v>
      </c>
      <c r="C1284" s="10"/>
      <c r="D1284" s="61">
        <f t="shared" si="493"/>
        <v>6658</v>
      </c>
      <c r="E1284" s="61">
        <f t="shared" si="493"/>
        <v>14475</v>
      </c>
      <c r="F1284" s="61">
        <f t="shared" si="491"/>
        <v>-7817</v>
      </c>
      <c r="G1284" s="32">
        <f t="shared" si="492"/>
        <v>-0.54003454231433501</v>
      </c>
    </row>
    <row r="1285" spans="1:7" ht="25.5" x14ac:dyDescent="0.2">
      <c r="A1285" s="63">
        <v>68</v>
      </c>
      <c r="B1285" s="16" t="s">
        <v>52</v>
      </c>
      <c r="C1285" s="17"/>
      <c r="D1285" s="61">
        <f t="shared" si="493"/>
        <v>253778</v>
      </c>
      <c r="E1285" s="61">
        <f t="shared" si="493"/>
        <v>226677</v>
      </c>
      <c r="F1285" s="61">
        <f t="shared" si="491"/>
        <v>27101</v>
      </c>
      <c r="G1285" s="32">
        <f t="shared" si="492"/>
        <v>0.11955778486568995</v>
      </c>
    </row>
    <row r="1286" spans="1:7" x14ac:dyDescent="0.2">
      <c r="A1286" s="63">
        <v>78</v>
      </c>
      <c r="B1286" s="2" t="s">
        <v>53</v>
      </c>
      <c r="C1286" s="11"/>
      <c r="D1286" s="61">
        <f t="shared" si="493"/>
        <v>0</v>
      </c>
      <c r="E1286" s="61">
        <f t="shared" si="493"/>
        <v>0</v>
      </c>
      <c r="F1286" s="61">
        <f t="shared" si="491"/>
        <v>0</v>
      </c>
      <c r="G1286" s="32" t="e">
        <f t="shared" si="492"/>
        <v>#DIV/0!</v>
      </c>
    </row>
    <row r="1287" spans="1:7" ht="25.5" x14ac:dyDescent="0.2">
      <c r="A1287" s="22"/>
      <c r="B1287" s="26" t="s">
        <v>77</v>
      </c>
      <c r="C1287" s="62"/>
      <c r="D1287" s="61">
        <f>D1282+D1283-D1284-D1285+D1286</f>
        <v>-295560</v>
      </c>
      <c r="E1287" s="61">
        <f>E1282+E1283-E1284-E1285+E1286</f>
        <v>-106773</v>
      </c>
      <c r="F1287" s="61">
        <f t="shared" si="491"/>
        <v>-188787</v>
      </c>
      <c r="G1287" s="32">
        <f t="shared" si="492"/>
        <v>1.7681155348262201</v>
      </c>
    </row>
    <row r="1288" spans="1:7" x14ac:dyDescent="0.2">
      <c r="A1288" s="63">
        <v>76</v>
      </c>
      <c r="B1288" s="1" t="s">
        <v>54</v>
      </c>
      <c r="C1288" s="10"/>
      <c r="D1288" s="61">
        <f t="shared" ref="D1288:E1289" si="494">D42+D117+D191+D265+D338+D411+D484+D557+D630+D703+D776+D849+D922+D995+D1068+D1141+D1215</f>
        <v>1902</v>
      </c>
      <c r="E1288" s="61">
        <f t="shared" si="494"/>
        <v>62859</v>
      </c>
      <c r="F1288" s="61">
        <f t="shared" si="491"/>
        <v>-60957</v>
      </c>
      <c r="G1288" s="32">
        <f t="shared" si="492"/>
        <v>-0.96974180308309077</v>
      </c>
    </row>
    <row r="1289" spans="1:7" x14ac:dyDescent="0.2">
      <c r="A1289" s="63">
        <v>66</v>
      </c>
      <c r="B1289" s="1" t="s">
        <v>55</v>
      </c>
      <c r="C1289" s="10"/>
      <c r="D1289" s="61">
        <f t="shared" si="494"/>
        <v>781</v>
      </c>
      <c r="E1289" s="61">
        <f t="shared" si="494"/>
        <v>6892</v>
      </c>
      <c r="F1289" s="61">
        <f t="shared" si="491"/>
        <v>-6111</v>
      </c>
      <c r="G1289" s="32">
        <f t="shared" si="492"/>
        <v>-0.88668020893789901</v>
      </c>
    </row>
    <row r="1290" spans="1:7" x14ac:dyDescent="0.2">
      <c r="B1290" s="2" t="s">
        <v>56</v>
      </c>
      <c r="C1290" s="11"/>
      <c r="D1290" s="39">
        <f>D1288-D1289</f>
        <v>1121</v>
      </c>
      <c r="E1290" s="39">
        <f>E1288-E1289</f>
        <v>55967</v>
      </c>
      <c r="F1290" s="61">
        <f t="shared" si="491"/>
        <v>-54846</v>
      </c>
      <c r="G1290" s="32">
        <f t="shared" si="492"/>
        <v>-0.97997033966444513</v>
      </c>
    </row>
    <row r="1291" spans="1:7" x14ac:dyDescent="0.2">
      <c r="A1291" s="22"/>
      <c r="B1291" s="19" t="s">
        <v>57</v>
      </c>
      <c r="C1291" s="62"/>
      <c r="D1291" s="61">
        <f>D1287+D1290</f>
        <v>-294439</v>
      </c>
      <c r="E1291" s="61">
        <f>E1287+E1290</f>
        <v>-50806</v>
      </c>
      <c r="F1291" s="61">
        <f t="shared" si="491"/>
        <v>-243633</v>
      </c>
      <c r="G1291" s="32">
        <f t="shared" si="492"/>
        <v>4.7953588158878873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63">
        <v>5</v>
      </c>
      <c r="B1295" s="1" t="s">
        <v>22</v>
      </c>
      <c r="C1295" s="10"/>
      <c r="D1295" s="40">
        <f t="shared" ref="D1295:E1295" si="495">D49+D124+D198+D272+D345+D418+D491+D564+D637+D710+D783+D856+D929+D1002+D1075+D1148+D1222</f>
        <v>4568700</v>
      </c>
      <c r="E1295" s="40">
        <f t="shared" si="495"/>
        <v>4438005</v>
      </c>
      <c r="F1295" s="40">
        <f t="shared" ref="F1295" si="496">(D1295-E1295)</f>
        <v>130695</v>
      </c>
      <c r="G1295" s="32">
        <f t="shared" ref="G1295" si="497">F1295/E1295</f>
        <v>2.9449042982150765E-2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63">
        <v>51</v>
      </c>
      <c r="B1299" s="20" t="s">
        <v>29</v>
      </c>
      <c r="C1299" s="30"/>
      <c r="D1299" s="61">
        <f t="shared" ref="D1299:E1299" si="498">D53+D128+D202+D276+D349+D422+D495+D568+D641+D714+D787+D860+D933+D1006+D1079+D1152</f>
        <v>0</v>
      </c>
      <c r="E1299" s="61">
        <f t="shared" si="498"/>
        <v>0</v>
      </c>
      <c r="F1299" s="61">
        <f t="shared" ref="F1299:F1300" si="499">(D1299-E1299)</f>
        <v>0</v>
      </c>
      <c r="G1299" s="32" t="e">
        <f t="shared" ref="G1299:G1300" si="500">F1299/E1299</f>
        <v>#DIV/0!</v>
      </c>
    </row>
    <row r="1300" spans="1:7" x14ac:dyDescent="0.2">
      <c r="A1300" s="63">
        <v>510</v>
      </c>
      <c r="B1300" s="1" t="s">
        <v>7</v>
      </c>
      <c r="C1300" s="10"/>
      <c r="D1300" s="61">
        <f t="shared" ref="D1300:E1300" si="501">D54+D129+D203+D277+D350+D423+D496+D569+D642+D715+D788+D861+D934+D1007+D1080+D1153+D1227</f>
        <v>0</v>
      </c>
      <c r="E1300" s="61">
        <f t="shared" si="501"/>
        <v>0</v>
      </c>
      <c r="F1300" s="61">
        <f t="shared" si="499"/>
        <v>0</v>
      </c>
      <c r="G1300" s="32" t="e">
        <f t="shared" si="500"/>
        <v>#DIV/0!</v>
      </c>
    </row>
    <row r="1301" spans="1:7" x14ac:dyDescent="0.2">
      <c r="B1301" s="3"/>
      <c r="C1301" s="28"/>
    </row>
    <row r="1302" spans="1:7" x14ac:dyDescent="0.2">
      <c r="A1302" s="63">
        <v>41</v>
      </c>
      <c r="B1302" s="1" t="s">
        <v>8</v>
      </c>
      <c r="C1302" s="10"/>
      <c r="D1302" s="40">
        <f>D1306+D1307+D1308</f>
        <v>3915321</v>
      </c>
      <c r="E1302" s="40">
        <f>E1306+E1307+E1308</f>
        <v>3338487</v>
      </c>
      <c r="F1302" s="40">
        <f t="shared" ref="F1302" si="502">(D1302-E1302)</f>
        <v>576834</v>
      </c>
      <c r="G1302" s="32">
        <f t="shared" ref="G1302" si="503">F1302/E1302</f>
        <v>0.17278306011076275</v>
      </c>
    </row>
    <row r="1303" spans="1:7" x14ac:dyDescent="0.2">
      <c r="A1303" s="63"/>
      <c r="B1303" s="1"/>
      <c r="C1303" s="10"/>
      <c r="D1303" s="61"/>
      <c r="E1303" s="61"/>
      <c r="F1303" s="61"/>
      <c r="G1303" s="32"/>
    </row>
    <row r="1304" spans="1:7" x14ac:dyDescent="0.2">
      <c r="A1304" s="63"/>
      <c r="B1304" s="7" t="s">
        <v>6</v>
      </c>
      <c r="C1304" s="29"/>
      <c r="D1304" s="61"/>
      <c r="E1304" s="61"/>
      <c r="F1304" s="61"/>
      <c r="G1304" s="32"/>
    </row>
    <row r="1305" spans="1:7" x14ac:dyDescent="0.2">
      <c r="A1305" s="63"/>
      <c r="B1305" s="1"/>
      <c r="C1305" s="10"/>
      <c r="D1305" s="61"/>
      <c r="E1305" s="61"/>
      <c r="F1305" s="61"/>
      <c r="G1305" s="32"/>
    </row>
    <row r="1306" spans="1:7" x14ac:dyDescent="0.2">
      <c r="A1306" s="63"/>
      <c r="B1306" s="23" t="s">
        <v>23</v>
      </c>
      <c r="C1306" s="10"/>
      <c r="D1306" s="61">
        <f t="shared" ref="D1306:E1308" si="504">D60+D135+D209+D283+D356+D429+D502+D575+D648+D721+D794+D867+D940+D1013+D1086+D1159+D1233</f>
        <v>2308891</v>
      </c>
      <c r="E1306" s="61">
        <f t="shared" si="504"/>
        <v>1847602</v>
      </c>
      <c r="F1306" s="61">
        <f t="shared" ref="F1306:F1308" si="505">(D1306-E1306)</f>
        <v>461289</v>
      </c>
      <c r="G1306" s="32">
        <f t="shared" ref="G1306:G1308" si="506">F1306/E1306</f>
        <v>0.24966903045136343</v>
      </c>
    </row>
    <row r="1307" spans="1:7" ht="25.5" x14ac:dyDescent="0.2">
      <c r="A1307" s="63"/>
      <c r="B1307" s="24" t="s">
        <v>58</v>
      </c>
      <c r="C1307" s="17"/>
      <c r="D1307" s="61">
        <f t="shared" si="504"/>
        <v>832398</v>
      </c>
      <c r="E1307" s="61">
        <f t="shared" si="504"/>
        <v>648247</v>
      </c>
      <c r="F1307" s="61">
        <f t="shared" si="505"/>
        <v>184151</v>
      </c>
      <c r="G1307" s="32">
        <f t="shared" si="506"/>
        <v>0.28407536016364132</v>
      </c>
    </row>
    <row r="1308" spans="1:7" x14ac:dyDescent="0.2">
      <c r="A1308" s="63"/>
      <c r="B1308" s="23" t="s">
        <v>24</v>
      </c>
      <c r="C1308" s="10"/>
      <c r="D1308" s="61">
        <f t="shared" si="504"/>
        <v>774032</v>
      </c>
      <c r="E1308" s="61">
        <f t="shared" si="504"/>
        <v>842638</v>
      </c>
      <c r="F1308" s="61">
        <f t="shared" si="505"/>
        <v>-68606</v>
      </c>
      <c r="G1308" s="32">
        <f t="shared" si="506"/>
        <v>-8.1418117863186798E-2</v>
      </c>
    </row>
    <row r="1309" spans="1:7" x14ac:dyDescent="0.2">
      <c r="A1309" s="63"/>
      <c r="B1309" s="1"/>
      <c r="C1309" s="10"/>
      <c r="D1309" s="61"/>
      <c r="E1309" s="61"/>
      <c r="F1309" s="61"/>
      <c r="G1309" s="32"/>
    </row>
    <row r="1310" spans="1:7" x14ac:dyDescent="0.2">
      <c r="A1310" s="63"/>
      <c r="B1310" s="8" t="s">
        <v>26</v>
      </c>
      <c r="C1310" s="31"/>
      <c r="D1310" s="61">
        <f t="shared" ref="D1310:E1310" si="507">D64+D139+D213+D287+D360+D433+D506+D579+D652+D725+D798+D871+D944+D1017+D1090+D1163+D1237</f>
        <v>1907585</v>
      </c>
      <c r="E1310" s="61">
        <f t="shared" si="507"/>
        <v>1841224</v>
      </c>
      <c r="F1310" s="61">
        <f t="shared" ref="F1310" si="508">(D1310-E1310)</f>
        <v>66361</v>
      </c>
      <c r="G1310" s="32">
        <f t="shared" ref="G1310" si="509">F1310/E1310</f>
        <v>3.6041785247205117E-2</v>
      </c>
    </row>
    <row r="1311" spans="1:7" x14ac:dyDescent="0.2">
      <c r="A1311" s="63"/>
      <c r="B1311" s="8"/>
      <c r="C1311" s="31"/>
      <c r="D1311" s="61"/>
      <c r="E1311" s="61"/>
      <c r="F1311" s="61"/>
      <c r="G1311" s="32"/>
    </row>
    <row r="1312" spans="1:7" x14ac:dyDescent="0.2">
      <c r="A1312" s="63">
        <v>3</v>
      </c>
      <c r="B1312" s="8" t="s">
        <v>15</v>
      </c>
      <c r="C1312" s="31"/>
      <c r="D1312" s="61">
        <f>D1315+D1316+D1317+D1318</f>
        <v>1645733</v>
      </c>
      <c r="E1312" s="61">
        <f>E1315+E1316+E1317+E1318</f>
        <v>1982713</v>
      </c>
      <c r="F1312" s="61">
        <f t="shared" ref="F1312" si="510">(D1312-E1312)</f>
        <v>-336980</v>
      </c>
      <c r="G1312" s="32">
        <f t="shared" ref="G1312" si="511">F1312/E1312</f>
        <v>-0.16995904097062964</v>
      </c>
    </row>
    <row r="1313" spans="1:7" x14ac:dyDescent="0.2">
      <c r="A1313" s="63"/>
      <c r="B1313" s="7" t="s">
        <v>6</v>
      </c>
      <c r="C1313" s="29"/>
      <c r="D1313" s="61"/>
      <c r="E1313" s="61"/>
      <c r="F1313" s="61"/>
      <c r="G1313" s="32"/>
    </row>
    <row r="1314" spans="1:7" x14ac:dyDescent="0.2">
      <c r="A1314" s="63"/>
      <c r="B1314" s="8"/>
      <c r="C1314" s="31"/>
      <c r="D1314" s="61"/>
      <c r="E1314" s="61"/>
      <c r="F1314" s="61"/>
      <c r="G1314" s="32"/>
    </row>
    <row r="1315" spans="1:7" x14ac:dyDescent="0.2">
      <c r="A1315" s="63">
        <v>30</v>
      </c>
      <c r="B1315" s="25" t="s">
        <v>16</v>
      </c>
      <c r="C1315" s="31"/>
      <c r="D1315" s="61">
        <f t="shared" ref="D1315:E1318" si="512">D69+D144+D218+D292+D365+D438+D511+D584+D657+D730+D803+D876+D949+D1022+D1095+D1168+D1242</f>
        <v>72114</v>
      </c>
      <c r="E1315" s="61">
        <f t="shared" si="512"/>
        <v>91824</v>
      </c>
      <c r="F1315" s="61">
        <f t="shared" ref="F1315:F1318" si="513">(D1315-E1315)</f>
        <v>-19710</v>
      </c>
      <c r="G1315" s="32">
        <f t="shared" ref="G1315:G1318" si="514">F1315/E1315</f>
        <v>-0.21464976476738107</v>
      </c>
    </row>
    <row r="1316" spans="1:7" x14ac:dyDescent="0.2">
      <c r="A1316" s="63">
        <v>31</v>
      </c>
      <c r="B1316" s="25" t="s">
        <v>17</v>
      </c>
      <c r="C1316" s="31"/>
      <c r="D1316" s="61">
        <f t="shared" si="512"/>
        <v>231663</v>
      </c>
      <c r="E1316" s="61">
        <f t="shared" si="512"/>
        <v>611588</v>
      </c>
      <c r="F1316" s="61">
        <f t="shared" si="513"/>
        <v>-379925</v>
      </c>
      <c r="G1316" s="32">
        <f t="shared" si="514"/>
        <v>-0.62121068431689308</v>
      </c>
    </row>
    <row r="1317" spans="1:7" x14ac:dyDescent="0.2">
      <c r="A1317" s="63">
        <v>32</v>
      </c>
      <c r="B1317" s="25" t="s">
        <v>18</v>
      </c>
      <c r="C1317" s="31"/>
      <c r="D1317" s="61">
        <f t="shared" si="512"/>
        <v>1341544</v>
      </c>
      <c r="E1317" s="61">
        <f t="shared" si="512"/>
        <v>1278889</v>
      </c>
      <c r="F1317" s="61">
        <f t="shared" si="513"/>
        <v>62655</v>
      </c>
      <c r="G1317" s="32">
        <f t="shared" si="514"/>
        <v>4.8991742051108421E-2</v>
      </c>
    </row>
    <row r="1318" spans="1:7" x14ac:dyDescent="0.2">
      <c r="A1318" s="63">
        <v>37</v>
      </c>
      <c r="B1318" s="25" t="s">
        <v>25</v>
      </c>
      <c r="C1318" s="31"/>
      <c r="D1318" s="61">
        <f t="shared" si="512"/>
        <v>412</v>
      </c>
      <c r="E1318" s="61">
        <f t="shared" si="512"/>
        <v>412</v>
      </c>
      <c r="F1318" s="61">
        <f t="shared" si="513"/>
        <v>0</v>
      </c>
      <c r="G1318" s="32">
        <f t="shared" si="514"/>
        <v>0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1028:B1029"/>
    <mergeCell ref="C1028:C1029"/>
    <mergeCell ref="D1028:E1028"/>
    <mergeCell ref="F1028:G1028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220:C1220"/>
    <mergeCell ref="D1220:E1220"/>
    <mergeCell ref="F1220:G1220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101:B1102"/>
    <mergeCell ref="C1101:C1102"/>
    <mergeCell ref="D1101:E1101"/>
    <mergeCell ref="F1101:G1101"/>
    <mergeCell ref="B1000:C1000"/>
    <mergeCell ref="D1000:E1000"/>
    <mergeCell ref="F1000:G1000"/>
    <mergeCell ref="A1027:G1027"/>
    <mergeCell ref="A1028:A1029"/>
    <mergeCell ref="B1073:C1073"/>
    <mergeCell ref="D1073:E1073"/>
    <mergeCell ref="F1073:G1073"/>
    <mergeCell ref="A1100:G1100"/>
    <mergeCell ref="A1101:A1102"/>
    <mergeCell ref="B1293:C1293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verticalDpi="300" r:id="rId1"/>
  <headerFooter>
    <oddHeader>&amp;L&amp;"-,Gras italique"&amp;10GROUPE  HTT  SPA&amp;C&amp;"-,Gras"&amp;14
Tableau de Bord  du mois de janvier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8"/>
  <sheetViews>
    <sheetView topLeftCell="A1048" workbookViewId="0">
      <selection activeCell="D1163" sqref="D1163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8" width="5.42578125" style="4"/>
    <col min="19" max="19" width="11.28515625" style="67" bestFit="1" customWidth="1"/>
    <col min="20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75" t="s">
        <v>10</v>
      </c>
      <c r="E3" s="175" t="s">
        <v>11</v>
      </c>
      <c r="F3" s="175" t="s">
        <v>12</v>
      </c>
      <c r="G3" s="32" t="s">
        <v>13</v>
      </c>
    </row>
    <row r="4" spans="1:7" x14ac:dyDescent="0.2">
      <c r="A4" s="171">
        <v>700</v>
      </c>
      <c r="B4" s="1" t="s">
        <v>30</v>
      </c>
      <c r="C4" s="10"/>
      <c r="D4" s="175">
        <v>10494</v>
      </c>
      <c r="E4" s="175">
        <v>17017</v>
      </c>
      <c r="F4" s="175">
        <f>(D4-E4)</f>
        <v>-6523</v>
      </c>
      <c r="G4" s="32">
        <f>F4/E4</f>
        <v>-0.38332255979314805</v>
      </c>
    </row>
    <row r="5" spans="1:7" x14ac:dyDescent="0.2">
      <c r="A5" s="171">
        <v>701</v>
      </c>
      <c r="B5" s="1" t="s">
        <v>31</v>
      </c>
      <c r="C5" s="10"/>
      <c r="D5" s="175">
        <v>37840</v>
      </c>
      <c r="E5" s="175">
        <v>75582</v>
      </c>
      <c r="F5" s="175">
        <f t="shared" ref="F5:F7" si="0">(D5-E5)</f>
        <v>-37742</v>
      </c>
      <c r="G5" s="32">
        <f t="shared" ref="G5:G7" si="1">F5/E5</f>
        <v>-0.49935169749411235</v>
      </c>
    </row>
    <row r="6" spans="1:7" x14ac:dyDescent="0.2">
      <c r="A6" s="171">
        <v>704</v>
      </c>
      <c r="B6" s="1" t="s">
        <v>32</v>
      </c>
      <c r="C6" s="10"/>
      <c r="D6" s="175"/>
      <c r="E6" s="175"/>
      <c r="F6" s="175">
        <f t="shared" si="0"/>
        <v>0</v>
      </c>
      <c r="G6" s="32" t="e">
        <f t="shared" si="1"/>
        <v>#DIV/0!</v>
      </c>
    </row>
    <row r="7" spans="1:7" x14ac:dyDescent="0.2">
      <c r="A7" s="171">
        <v>706</v>
      </c>
      <c r="B7" s="1" t="s">
        <v>33</v>
      </c>
      <c r="C7" s="10"/>
      <c r="D7" s="175">
        <v>62649</v>
      </c>
      <c r="E7" s="175">
        <v>178321</v>
      </c>
      <c r="F7" s="175">
        <f t="shared" si="0"/>
        <v>-115672</v>
      </c>
      <c r="G7" s="32">
        <f t="shared" si="1"/>
        <v>-0.64867289887337998</v>
      </c>
    </row>
    <row r="8" spans="1:7" x14ac:dyDescent="0.2">
      <c r="A8" s="171"/>
      <c r="B8" s="13" t="s">
        <v>6</v>
      </c>
      <c r="C8" s="27"/>
      <c r="D8" s="39"/>
      <c r="E8" s="39"/>
      <c r="F8" s="39"/>
      <c r="G8" s="33"/>
    </row>
    <row r="9" spans="1:7" x14ac:dyDescent="0.2">
      <c r="A9" s="171"/>
      <c r="B9" s="14" t="s">
        <v>19</v>
      </c>
      <c r="C9" s="11"/>
      <c r="D9" s="39"/>
      <c r="E9" s="39"/>
      <c r="F9" s="175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71"/>
      <c r="B10" s="14" t="s">
        <v>20</v>
      </c>
      <c r="C10" s="11"/>
      <c r="D10" s="39"/>
      <c r="E10" s="39"/>
      <c r="F10" s="175">
        <f t="shared" si="2"/>
        <v>0</v>
      </c>
      <c r="G10" s="32" t="e">
        <f t="shared" si="3"/>
        <v>#DIV/0!</v>
      </c>
    </row>
    <row r="11" spans="1:7" x14ac:dyDescent="0.2">
      <c r="A11" s="171"/>
      <c r="B11" s="14" t="s">
        <v>27</v>
      </c>
      <c r="C11" s="11"/>
      <c r="D11" s="39"/>
      <c r="E11" s="39"/>
      <c r="F11" s="175">
        <f t="shared" si="2"/>
        <v>0</v>
      </c>
      <c r="G11" s="32" t="e">
        <f t="shared" si="3"/>
        <v>#DIV/0!</v>
      </c>
    </row>
    <row r="12" spans="1:7" x14ac:dyDescent="0.2">
      <c r="A12" s="171">
        <v>706</v>
      </c>
      <c r="B12" s="2" t="s">
        <v>34</v>
      </c>
      <c r="C12" s="11"/>
      <c r="D12" s="39">
        <v>13859</v>
      </c>
      <c r="E12" s="39">
        <v>31006</v>
      </c>
      <c r="F12" s="175">
        <f t="shared" si="2"/>
        <v>-17147</v>
      </c>
      <c r="G12" s="32">
        <f t="shared" si="3"/>
        <v>-0.55302199574275945</v>
      </c>
    </row>
    <row r="13" spans="1:7" x14ac:dyDescent="0.2">
      <c r="A13" s="171" t="s">
        <v>35</v>
      </c>
      <c r="B13" s="2" t="s">
        <v>36</v>
      </c>
      <c r="C13" s="11"/>
      <c r="D13" s="39"/>
      <c r="E13" s="39"/>
      <c r="F13" s="175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72"/>
      <c r="D14" s="40">
        <f>D4+D5+D6+D7+D12+D13</f>
        <v>124842</v>
      </c>
      <c r="E14" s="40">
        <f>E4+E5+E6+E7+E12+E13</f>
        <v>301926</v>
      </c>
      <c r="F14" s="40">
        <f t="shared" si="2"/>
        <v>-177084</v>
      </c>
      <c r="G14" s="34">
        <f t="shared" si="3"/>
        <v>-0.58651457641938753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75">
        <v>0</v>
      </c>
      <c r="E17" s="175">
        <v>0</v>
      </c>
      <c r="F17" s="175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73"/>
      <c r="D18" s="174"/>
      <c r="E18" s="174"/>
      <c r="F18" s="174"/>
      <c r="G18" s="36"/>
    </row>
    <row r="19" spans="1:7" x14ac:dyDescent="0.2">
      <c r="A19" s="171">
        <v>72</v>
      </c>
      <c r="B19" s="1" t="s">
        <v>37</v>
      </c>
      <c r="C19" s="10"/>
      <c r="D19" s="175"/>
      <c r="E19" s="175"/>
      <c r="F19" s="175"/>
      <c r="G19" s="32"/>
    </row>
    <row r="20" spans="1:7" x14ac:dyDescent="0.2">
      <c r="A20" s="171">
        <v>73</v>
      </c>
      <c r="B20" s="1" t="s">
        <v>38</v>
      </c>
      <c r="C20" s="10"/>
      <c r="D20" s="175"/>
      <c r="E20" s="175"/>
      <c r="F20" s="175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71">
        <v>74</v>
      </c>
      <c r="B21" s="2" t="s">
        <v>39</v>
      </c>
      <c r="C21" s="11"/>
      <c r="D21" s="39">
        <v>54</v>
      </c>
      <c r="E21" s="39">
        <v>0</v>
      </c>
      <c r="F21" s="175"/>
      <c r="G21" s="32"/>
    </row>
    <row r="22" spans="1:7" ht="25.5" x14ac:dyDescent="0.2">
      <c r="A22" s="22"/>
      <c r="B22" s="26" t="s">
        <v>44</v>
      </c>
      <c r="C22" s="176"/>
      <c r="D22" s="40">
        <f>D14+D19+D20+D21</f>
        <v>124896</v>
      </c>
      <c r="E22" s="40">
        <f>E14+E19+E20+E21</f>
        <v>301926</v>
      </c>
      <c r="F22" s="175">
        <f t="shared" si="6"/>
        <v>-177030</v>
      </c>
      <c r="G22" s="32">
        <f t="shared" si="7"/>
        <v>-0.5863357246477614</v>
      </c>
    </row>
    <row r="23" spans="1:7" x14ac:dyDescent="0.2">
      <c r="A23" s="171">
        <v>60</v>
      </c>
      <c r="B23" s="3" t="s">
        <v>40</v>
      </c>
      <c r="C23" s="173"/>
      <c r="D23" s="174">
        <f>D24+D25+D26</f>
        <v>28493</v>
      </c>
      <c r="E23" s="174">
        <f>E24+E25+E26</f>
        <v>55613</v>
      </c>
      <c r="F23" s="175">
        <f t="shared" si="6"/>
        <v>-27120</v>
      </c>
      <c r="G23" s="32">
        <f t="shared" si="7"/>
        <v>-0.48765576394008597</v>
      </c>
    </row>
    <row r="24" spans="1:7" x14ac:dyDescent="0.2">
      <c r="A24" s="171">
        <v>600</v>
      </c>
      <c r="B24" s="1" t="s">
        <v>2</v>
      </c>
      <c r="C24" s="10"/>
      <c r="D24" s="175">
        <v>4089</v>
      </c>
      <c r="E24" s="175">
        <v>16244</v>
      </c>
      <c r="F24" s="175">
        <f t="shared" si="6"/>
        <v>-12155</v>
      </c>
      <c r="G24" s="32">
        <f t="shared" si="7"/>
        <v>-0.7482762866289091</v>
      </c>
    </row>
    <row r="25" spans="1:7" x14ac:dyDescent="0.2">
      <c r="A25" s="171">
        <v>601</v>
      </c>
      <c r="B25" s="1" t="s">
        <v>3</v>
      </c>
      <c r="C25" s="10"/>
      <c r="D25" s="175">
        <v>11858</v>
      </c>
      <c r="E25" s="175">
        <v>17096</v>
      </c>
      <c r="F25" s="175">
        <f t="shared" si="6"/>
        <v>-5238</v>
      </c>
      <c r="G25" s="32">
        <f t="shared" si="7"/>
        <v>-0.30638745905474962</v>
      </c>
    </row>
    <row r="26" spans="1:7" x14ac:dyDescent="0.2">
      <c r="A26" s="171">
        <v>604</v>
      </c>
      <c r="B26" s="1" t="s">
        <v>4</v>
      </c>
      <c r="C26" s="10"/>
      <c r="D26" s="175">
        <v>12546</v>
      </c>
      <c r="E26" s="175">
        <v>22273</v>
      </c>
      <c r="F26" s="175">
        <f t="shared" si="6"/>
        <v>-9727</v>
      </c>
      <c r="G26" s="32">
        <f t="shared" si="7"/>
        <v>-0.43671710142324788</v>
      </c>
    </row>
    <row r="27" spans="1:7" x14ac:dyDescent="0.2">
      <c r="A27" s="171">
        <v>61</v>
      </c>
      <c r="B27" s="1" t="s">
        <v>41</v>
      </c>
      <c r="C27" s="10"/>
      <c r="D27" s="175">
        <v>7905</v>
      </c>
      <c r="E27" s="175">
        <v>13747</v>
      </c>
      <c r="F27" s="175">
        <f t="shared" si="6"/>
        <v>-5842</v>
      </c>
      <c r="G27" s="32">
        <f t="shared" si="7"/>
        <v>-0.42496544700661965</v>
      </c>
    </row>
    <row r="28" spans="1:7" x14ac:dyDescent="0.2">
      <c r="A28" s="171">
        <v>62</v>
      </c>
      <c r="B28" s="2" t="s">
        <v>42</v>
      </c>
      <c r="C28" s="11"/>
      <c r="D28" s="39">
        <v>11308</v>
      </c>
      <c r="E28" s="39">
        <v>38613</v>
      </c>
      <c r="F28" s="175">
        <f t="shared" si="6"/>
        <v>-27305</v>
      </c>
      <c r="G28" s="32">
        <f t="shared" si="7"/>
        <v>-0.70714526195840777</v>
      </c>
    </row>
    <row r="29" spans="1:7" ht="25.5" x14ac:dyDescent="0.2">
      <c r="A29" s="22"/>
      <c r="B29" s="26" t="s">
        <v>43</v>
      </c>
      <c r="C29" s="176"/>
      <c r="D29" s="40">
        <f>D23+D27+D28</f>
        <v>47706</v>
      </c>
      <c r="E29" s="40">
        <f>E23+E27+E28</f>
        <v>107973</v>
      </c>
      <c r="F29" s="175">
        <f t="shared" si="6"/>
        <v>-60267</v>
      </c>
      <c r="G29" s="32">
        <f t="shared" si="7"/>
        <v>-0.55816731960767973</v>
      </c>
    </row>
    <row r="30" spans="1:7" ht="25.5" x14ac:dyDescent="0.2">
      <c r="A30" s="22"/>
      <c r="B30" s="26" t="s">
        <v>48</v>
      </c>
      <c r="C30" s="176"/>
      <c r="D30" s="40">
        <f>D22-D29</f>
        <v>77190</v>
      </c>
      <c r="E30" s="40">
        <f>E22-E29</f>
        <v>193953</v>
      </c>
      <c r="F30" s="175">
        <f t="shared" si="6"/>
        <v>-116763</v>
      </c>
      <c r="G30" s="32">
        <f t="shared" si="7"/>
        <v>-0.60201698349600163</v>
      </c>
    </row>
    <row r="31" spans="1:7" x14ac:dyDescent="0.2">
      <c r="A31" s="171">
        <v>63</v>
      </c>
      <c r="B31" s="3" t="s">
        <v>46</v>
      </c>
      <c r="C31" s="173"/>
      <c r="D31" s="174">
        <v>63102</v>
      </c>
      <c r="E31" s="174">
        <v>112009</v>
      </c>
      <c r="F31" s="175">
        <f t="shared" si="6"/>
        <v>-48907</v>
      </c>
      <c r="G31" s="32">
        <f t="shared" si="7"/>
        <v>-0.4366345561517378</v>
      </c>
    </row>
    <row r="32" spans="1:7" x14ac:dyDescent="0.2">
      <c r="A32" s="171"/>
      <c r="B32" s="13" t="s">
        <v>6</v>
      </c>
      <c r="C32" s="27"/>
      <c r="D32" s="175"/>
      <c r="E32" s="175"/>
      <c r="F32" s="175"/>
      <c r="G32" s="32"/>
    </row>
    <row r="33" spans="1:7" x14ac:dyDescent="0.2">
      <c r="A33" s="171">
        <v>631</v>
      </c>
      <c r="B33" s="15" t="s">
        <v>21</v>
      </c>
      <c r="C33" s="21"/>
      <c r="D33" s="174"/>
      <c r="E33" s="174"/>
      <c r="F33" s="175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71"/>
      <c r="B34" s="15"/>
      <c r="C34" s="21"/>
      <c r="D34" s="175"/>
      <c r="E34" s="175"/>
      <c r="F34" s="175"/>
      <c r="G34" s="32"/>
    </row>
    <row r="35" spans="1:7" x14ac:dyDescent="0.2">
      <c r="A35" s="171">
        <v>64</v>
      </c>
      <c r="B35" s="2" t="s">
        <v>47</v>
      </c>
      <c r="C35" s="11"/>
      <c r="D35" s="39">
        <v>3830</v>
      </c>
      <c r="E35" s="39">
        <v>7916</v>
      </c>
      <c r="F35" s="175">
        <f t="shared" ref="F35:F45" si="10">(D35-E35)</f>
        <v>-4086</v>
      </c>
      <c r="G35" s="32">
        <f t="shared" ref="G35:G45" si="11">F35/E35</f>
        <v>-0.51616978271854475</v>
      </c>
    </row>
    <row r="36" spans="1:7" ht="25.5" x14ac:dyDescent="0.2">
      <c r="A36" s="22"/>
      <c r="B36" s="26" t="s">
        <v>49</v>
      </c>
      <c r="C36" s="176"/>
      <c r="D36" s="175">
        <f>D30-D31-D35</f>
        <v>10258</v>
      </c>
      <c r="E36" s="175">
        <f>E30-E31-E35</f>
        <v>74028</v>
      </c>
      <c r="F36" s="175">
        <f t="shared" si="10"/>
        <v>-63770</v>
      </c>
      <c r="G36" s="32">
        <f t="shared" si="11"/>
        <v>-0.86143080996379751</v>
      </c>
    </row>
    <row r="37" spans="1:7" x14ac:dyDescent="0.2">
      <c r="A37" s="171">
        <v>75</v>
      </c>
      <c r="B37" s="3" t="s">
        <v>50</v>
      </c>
      <c r="C37" s="173"/>
      <c r="D37" s="174">
        <v>351</v>
      </c>
      <c r="E37" s="174">
        <v>1151</v>
      </c>
      <c r="F37" s="175">
        <f t="shared" si="10"/>
        <v>-800</v>
      </c>
      <c r="G37" s="32">
        <f t="shared" si="11"/>
        <v>-0.69504778453518679</v>
      </c>
    </row>
    <row r="38" spans="1:7" x14ac:dyDescent="0.2">
      <c r="A38" s="171">
        <v>65</v>
      </c>
      <c r="B38" s="1" t="s">
        <v>51</v>
      </c>
      <c r="C38" s="10"/>
      <c r="D38" s="175">
        <v>223</v>
      </c>
      <c r="E38" s="175">
        <v>1833</v>
      </c>
      <c r="F38" s="175">
        <f t="shared" si="10"/>
        <v>-1610</v>
      </c>
      <c r="G38" s="32">
        <f t="shared" si="11"/>
        <v>-0.87834151663938898</v>
      </c>
    </row>
    <row r="39" spans="1:7" ht="25.5" x14ac:dyDescent="0.2">
      <c r="A39" s="171">
        <v>68</v>
      </c>
      <c r="B39" s="16" t="s">
        <v>52</v>
      </c>
      <c r="C39" s="17"/>
      <c r="D39" s="175">
        <v>49179</v>
      </c>
      <c r="E39" s="175">
        <v>48612</v>
      </c>
      <c r="F39" s="175">
        <f t="shared" si="10"/>
        <v>567</v>
      </c>
      <c r="G39" s="32">
        <f t="shared" si="11"/>
        <v>1.1663786719328561E-2</v>
      </c>
    </row>
    <row r="40" spans="1:7" x14ac:dyDescent="0.2">
      <c r="A40" s="171">
        <v>78</v>
      </c>
      <c r="B40" s="2" t="s">
        <v>53</v>
      </c>
      <c r="C40" s="11"/>
      <c r="D40" s="39">
        <v>1335</v>
      </c>
      <c r="E40" s="39">
        <v>0</v>
      </c>
      <c r="F40" s="175">
        <f t="shared" si="10"/>
        <v>1335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176"/>
      <c r="D41" s="40">
        <f>D36+D37-D38-D39+D40</f>
        <v>-37458</v>
      </c>
      <c r="E41" s="40">
        <f>E36+E37-E38-E39+E40</f>
        <v>24734</v>
      </c>
      <c r="F41" s="40">
        <f t="shared" si="10"/>
        <v>-62192</v>
      </c>
      <c r="G41" s="34">
        <f t="shared" si="11"/>
        <v>-2.5144335732190508</v>
      </c>
    </row>
    <row r="42" spans="1:7" x14ac:dyDescent="0.2">
      <c r="A42" s="171">
        <v>76</v>
      </c>
      <c r="B42" s="1" t="s">
        <v>54</v>
      </c>
      <c r="C42" s="10"/>
      <c r="D42" s="175">
        <v>337</v>
      </c>
      <c r="E42" s="175">
        <v>-327</v>
      </c>
      <c r="F42" s="175">
        <f t="shared" si="10"/>
        <v>664</v>
      </c>
      <c r="G42" s="32">
        <f t="shared" si="11"/>
        <v>-2.0305810397553516</v>
      </c>
    </row>
    <row r="43" spans="1:7" x14ac:dyDescent="0.2">
      <c r="A43" s="171">
        <v>66</v>
      </c>
      <c r="B43" s="1" t="s">
        <v>55</v>
      </c>
      <c r="C43" s="10"/>
      <c r="D43" s="175">
        <v>54</v>
      </c>
      <c r="E43" s="175">
        <v>304</v>
      </c>
      <c r="F43" s="175">
        <f t="shared" si="10"/>
        <v>-250</v>
      </c>
      <c r="G43" s="32">
        <f t="shared" si="11"/>
        <v>-0.82236842105263153</v>
      </c>
    </row>
    <row r="44" spans="1:7" x14ac:dyDescent="0.2">
      <c r="B44" s="2" t="s">
        <v>56</v>
      </c>
      <c r="C44" s="11"/>
      <c r="D44" s="39">
        <f>D42-D43</f>
        <v>283</v>
      </c>
      <c r="E44" s="39">
        <f>E42-E43</f>
        <v>-631</v>
      </c>
      <c r="F44" s="175">
        <f t="shared" si="10"/>
        <v>914</v>
      </c>
      <c r="G44" s="32">
        <f t="shared" si="11"/>
        <v>-1.4484944532488113</v>
      </c>
    </row>
    <row r="45" spans="1:7" x14ac:dyDescent="0.2">
      <c r="A45" s="22"/>
      <c r="B45" s="19" t="s">
        <v>57</v>
      </c>
      <c r="C45" s="176"/>
      <c r="D45" s="40">
        <f>D41+D44</f>
        <v>-37175</v>
      </c>
      <c r="E45" s="40">
        <f>E41+E44</f>
        <v>24103</v>
      </c>
      <c r="F45" s="40">
        <f t="shared" si="10"/>
        <v>-61278</v>
      </c>
      <c r="G45" s="34">
        <f t="shared" si="11"/>
        <v>-2.542339127909389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71">
        <v>5</v>
      </c>
      <c r="B49" s="1" t="s">
        <v>22</v>
      </c>
      <c r="C49" s="10"/>
      <c r="D49" s="175">
        <v>1971366</v>
      </c>
      <c r="E49" s="175">
        <v>959943</v>
      </c>
      <c r="F49" s="175">
        <f t="shared" ref="F49" si="12">(D49-E49)</f>
        <v>1011423</v>
      </c>
      <c r="G49" s="32">
        <f t="shared" ref="G49" si="13">F49/E49</f>
        <v>1.0536281841734354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71">
        <v>51</v>
      </c>
      <c r="B53" s="20" t="s">
        <v>29</v>
      </c>
      <c r="C53" s="30"/>
      <c r="D53" s="175">
        <v>0</v>
      </c>
      <c r="E53" s="175">
        <v>0</v>
      </c>
      <c r="F53" s="175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71">
        <v>510</v>
      </c>
      <c r="B54" s="1" t="s">
        <v>7</v>
      </c>
      <c r="C54" s="10"/>
      <c r="D54" s="175">
        <v>0</v>
      </c>
      <c r="E54" s="175">
        <v>0</v>
      </c>
      <c r="F54" s="175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71">
        <v>41</v>
      </c>
      <c r="B56" s="1" t="s">
        <v>8</v>
      </c>
      <c r="C56" s="10"/>
      <c r="D56" s="175">
        <f>D60+D61+D62</f>
        <v>544252</v>
      </c>
      <c r="E56" s="175">
        <f>E60+E61+E62</f>
        <v>546114</v>
      </c>
      <c r="F56" s="175">
        <f t="shared" ref="F56" si="16">(D56-E56)</f>
        <v>-1862</v>
      </c>
      <c r="G56" s="32">
        <f t="shared" ref="G56" si="17">F56/E56</f>
        <v>-3.4095445273331208E-3</v>
      </c>
    </row>
    <row r="57" spans="1:7" x14ac:dyDescent="0.2">
      <c r="A57" s="171"/>
      <c r="B57" s="1"/>
      <c r="C57" s="10"/>
      <c r="D57" s="175"/>
      <c r="E57" s="175"/>
      <c r="F57" s="175"/>
      <c r="G57" s="32"/>
    </row>
    <row r="58" spans="1:7" x14ac:dyDescent="0.2">
      <c r="A58" s="171"/>
      <c r="B58" s="7" t="s">
        <v>6</v>
      </c>
      <c r="C58" s="29"/>
      <c r="D58" s="175"/>
      <c r="E58" s="175"/>
      <c r="F58" s="175"/>
      <c r="G58" s="32"/>
    </row>
    <row r="59" spans="1:7" x14ac:dyDescent="0.2">
      <c r="A59" s="171"/>
      <c r="B59" s="1"/>
      <c r="C59" s="10"/>
      <c r="D59" s="175"/>
      <c r="E59" s="175"/>
      <c r="F59" s="175"/>
      <c r="G59" s="32"/>
    </row>
    <row r="60" spans="1:7" x14ac:dyDescent="0.2">
      <c r="A60" s="171"/>
      <c r="B60" s="23" t="s">
        <v>23</v>
      </c>
      <c r="C60" s="10"/>
      <c r="D60" s="175">
        <v>261847</v>
      </c>
      <c r="E60" s="175">
        <v>196874</v>
      </c>
      <c r="F60" s="175">
        <f t="shared" ref="F60:F62" si="18">(D60-E60)</f>
        <v>64973</v>
      </c>
      <c r="G60" s="32">
        <f t="shared" ref="G60:G62" si="19">F60/E60</f>
        <v>0.33002326361022788</v>
      </c>
    </row>
    <row r="61" spans="1:7" ht="25.5" x14ac:dyDescent="0.2">
      <c r="A61" s="171"/>
      <c r="B61" s="24" t="s">
        <v>58</v>
      </c>
      <c r="C61" s="17"/>
      <c r="D61" s="175">
        <v>31631</v>
      </c>
      <c r="E61" s="175">
        <v>51902</v>
      </c>
      <c r="F61" s="175">
        <f t="shared" si="18"/>
        <v>-20271</v>
      </c>
      <c r="G61" s="32">
        <f t="shared" si="19"/>
        <v>-0.3905629840853917</v>
      </c>
    </row>
    <row r="62" spans="1:7" x14ac:dyDescent="0.2">
      <c r="A62" s="171"/>
      <c r="B62" s="23" t="s">
        <v>24</v>
      </c>
      <c r="C62" s="10"/>
      <c r="D62" s="175">
        <v>250774</v>
      </c>
      <c r="E62" s="175">
        <v>297338</v>
      </c>
      <c r="F62" s="175">
        <f t="shared" si="18"/>
        <v>-46564</v>
      </c>
      <c r="G62" s="32">
        <f t="shared" si="19"/>
        <v>-0.15660292327250469</v>
      </c>
    </row>
    <row r="63" spans="1:7" x14ac:dyDescent="0.2">
      <c r="A63" s="171"/>
      <c r="B63" s="1"/>
      <c r="C63" s="10"/>
      <c r="D63" s="175"/>
      <c r="E63" s="175"/>
      <c r="F63" s="175"/>
      <c r="G63" s="32"/>
    </row>
    <row r="64" spans="1:7" x14ac:dyDescent="0.2">
      <c r="A64" s="171"/>
      <c r="B64" s="8" t="s">
        <v>26</v>
      </c>
      <c r="C64" s="31"/>
      <c r="D64" s="175">
        <v>327147</v>
      </c>
      <c r="E64" s="175">
        <v>441074</v>
      </c>
      <c r="F64" s="175">
        <f t="shared" ref="F64" si="20">(D64-E64)</f>
        <v>-113927</v>
      </c>
      <c r="G64" s="32">
        <f t="shared" ref="G64" si="21">F64/E64</f>
        <v>-0.2582945265420315</v>
      </c>
    </row>
    <row r="65" spans="1:7" x14ac:dyDescent="0.2">
      <c r="A65" s="171"/>
      <c r="B65" s="8"/>
      <c r="C65" s="31"/>
      <c r="D65" s="175"/>
      <c r="E65" s="175"/>
      <c r="F65" s="175"/>
      <c r="G65" s="32"/>
    </row>
    <row r="66" spans="1:7" x14ac:dyDescent="0.2">
      <c r="A66" s="171">
        <v>3</v>
      </c>
      <c r="B66" s="8" t="s">
        <v>15</v>
      </c>
      <c r="C66" s="31"/>
      <c r="D66" s="175">
        <f>D69+D70+D71+D72</f>
        <v>293951</v>
      </c>
      <c r="E66" s="175">
        <f>E69+E70+E71+E72</f>
        <v>313342</v>
      </c>
      <c r="F66" s="175">
        <f t="shared" ref="F66" si="22">(D66-E66)</f>
        <v>-19391</v>
      </c>
      <c r="G66" s="32">
        <f t="shared" ref="G66" si="23">F66/E66</f>
        <v>-6.1884458514977245E-2</v>
      </c>
    </row>
    <row r="67" spans="1:7" x14ac:dyDescent="0.2">
      <c r="A67" s="171"/>
      <c r="B67" s="7" t="s">
        <v>6</v>
      </c>
      <c r="C67" s="29"/>
      <c r="D67" s="175"/>
      <c r="E67" s="175"/>
      <c r="F67" s="175"/>
      <c r="G67" s="32"/>
    </row>
    <row r="68" spans="1:7" x14ac:dyDescent="0.2">
      <c r="A68" s="171"/>
      <c r="B68" s="8"/>
      <c r="C68" s="31"/>
      <c r="D68" s="175"/>
      <c r="E68" s="175"/>
      <c r="F68" s="175"/>
      <c r="G68" s="32"/>
    </row>
    <row r="69" spans="1:7" x14ac:dyDescent="0.2">
      <c r="A69" s="171">
        <v>30</v>
      </c>
      <c r="B69" s="25" t="s">
        <v>16</v>
      </c>
      <c r="C69" s="31"/>
      <c r="D69" s="175">
        <v>13289</v>
      </c>
      <c r="E69" s="175">
        <v>16960</v>
      </c>
      <c r="F69" s="175">
        <f t="shared" ref="F69:F72" si="24">(D69-E69)</f>
        <v>-3671</v>
      </c>
      <c r="G69" s="32">
        <f t="shared" ref="G69:G72" si="25">F69/E69</f>
        <v>-0.21645047169811321</v>
      </c>
    </row>
    <row r="70" spans="1:7" x14ac:dyDescent="0.2">
      <c r="A70" s="171">
        <v>31</v>
      </c>
      <c r="B70" s="25" t="s">
        <v>17</v>
      </c>
      <c r="C70" s="31"/>
      <c r="D70" s="175">
        <v>13519</v>
      </c>
      <c r="E70" s="175">
        <v>21807</v>
      </c>
      <c r="F70" s="175">
        <f t="shared" si="24"/>
        <v>-8288</v>
      </c>
      <c r="G70" s="32">
        <f t="shared" si="25"/>
        <v>-0.38006144815884807</v>
      </c>
    </row>
    <row r="71" spans="1:7" x14ac:dyDescent="0.2">
      <c r="A71" s="171">
        <v>32</v>
      </c>
      <c r="B71" s="25" t="s">
        <v>18</v>
      </c>
      <c r="C71" s="31"/>
      <c r="D71" s="175">
        <v>267143</v>
      </c>
      <c r="E71" s="175">
        <v>274575</v>
      </c>
      <c r="F71" s="175">
        <f t="shared" si="24"/>
        <v>-7432</v>
      </c>
      <c r="G71" s="32">
        <f t="shared" si="25"/>
        <v>-2.7067285805335517E-2</v>
      </c>
    </row>
    <row r="72" spans="1:7" x14ac:dyDescent="0.2">
      <c r="A72" s="171">
        <v>37</v>
      </c>
      <c r="B72" s="25" t="s">
        <v>25</v>
      </c>
      <c r="C72" s="31"/>
      <c r="D72" s="175">
        <v>0</v>
      </c>
      <c r="E72" s="175">
        <v>0</v>
      </c>
      <c r="F72" s="175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7765</v>
      </c>
      <c r="E79" s="190">
        <v>10109</v>
      </c>
      <c r="F79" s="190">
        <f>(D79-E79)</f>
        <v>-2344</v>
      </c>
      <c r="G79" s="32">
        <f>F79/E79</f>
        <v>-0.23187258878227321</v>
      </c>
    </row>
    <row r="80" spans="1:7" x14ac:dyDescent="0.2">
      <c r="A80" s="186">
        <v>701</v>
      </c>
      <c r="B80" s="1" t="s">
        <v>31</v>
      </c>
      <c r="C80" s="10"/>
      <c r="D80" s="190">
        <v>18589</v>
      </c>
      <c r="E80" s="190">
        <v>38218</v>
      </c>
      <c r="F80" s="190">
        <f t="shared" ref="F80:F82" si="26">(D80-E80)</f>
        <v>-19629</v>
      </c>
      <c r="G80" s="32">
        <f t="shared" ref="G80:G82" si="27">F80/E80</f>
        <v>-0.513606154168193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25030</v>
      </c>
      <c r="E87" s="39">
        <v>64437</v>
      </c>
      <c r="F87" s="190">
        <f t="shared" si="28"/>
        <v>-39407</v>
      </c>
      <c r="G87" s="32">
        <f t="shared" si="29"/>
        <v>-0.61155857659419277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51384</v>
      </c>
      <c r="E89" s="40">
        <f>E79+E80+E81+E82+E87+E88</f>
        <v>112764</v>
      </c>
      <c r="F89" s="40">
        <f t="shared" si="28"/>
        <v>-61380</v>
      </c>
      <c r="G89" s="34">
        <f t="shared" si="29"/>
        <v>-0.54432265616686182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51384</v>
      </c>
      <c r="E97" s="40">
        <f>E89+E94+E95+E96</f>
        <v>112764</v>
      </c>
      <c r="F97" s="190">
        <f t="shared" ref="F97:F106" si="34">(D97-E97)</f>
        <v>-61380</v>
      </c>
      <c r="G97" s="32">
        <f t="shared" ref="G97:G106" si="35">F97/E97</f>
        <v>-0.54432265616686182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15767</v>
      </c>
      <c r="E98" s="189">
        <f>E99+E100+E101</f>
        <v>28105</v>
      </c>
      <c r="F98" s="190">
        <f t="shared" si="34"/>
        <v>-12338</v>
      </c>
      <c r="G98" s="32">
        <f t="shared" si="35"/>
        <v>-0.4389966198185376</v>
      </c>
    </row>
    <row r="99" spans="1:7" x14ac:dyDescent="0.2">
      <c r="A99" s="186">
        <v>600</v>
      </c>
      <c r="B99" s="1" t="s">
        <v>2</v>
      </c>
      <c r="C99" s="10"/>
      <c r="D99" s="190">
        <v>2356</v>
      </c>
      <c r="E99" s="190">
        <v>3569</v>
      </c>
      <c r="F99" s="190">
        <f t="shared" si="34"/>
        <v>-1213</v>
      </c>
      <c r="G99" s="32">
        <f t="shared" si="35"/>
        <v>-0.33987111235640233</v>
      </c>
    </row>
    <row r="100" spans="1:7" x14ac:dyDescent="0.2">
      <c r="A100" s="186">
        <v>601</v>
      </c>
      <c r="B100" s="1" t="s">
        <v>3</v>
      </c>
      <c r="C100" s="10"/>
      <c r="D100" s="190">
        <v>13411</v>
      </c>
      <c r="E100" s="190">
        <v>24536</v>
      </c>
      <c r="F100" s="190">
        <f t="shared" si="34"/>
        <v>-11125</v>
      </c>
      <c r="G100" s="32">
        <f t="shared" si="35"/>
        <v>-0.4534153896315618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9352</v>
      </c>
      <c r="E103" s="39">
        <v>2061</v>
      </c>
      <c r="F103" s="190">
        <f t="shared" si="34"/>
        <v>7291</v>
      </c>
      <c r="G103" s="32">
        <f t="shared" si="35"/>
        <v>3.5376031052886949</v>
      </c>
    </row>
    <row r="104" spans="1:7" ht="25.5" x14ac:dyDescent="0.2">
      <c r="A104" s="22"/>
      <c r="B104" s="26" t="s">
        <v>43</v>
      </c>
      <c r="C104" s="191"/>
      <c r="D104" s="40">
        <f>D98+D102+D103</f>
        <v>25119</v>
      </c>
      <c r="E104" s="40">
        <f>E98+E102+E103</f>
        <v>30166</v>
      </c>
      <c r="F104" s="190">
        <f t="shared" si="34"/>
        <v>-5047</v>
      </c>
      <c r="G104" s="32">
        <f t="shared" si="35"/>
        <v>-0.16730756480806205</v>
      </c>
    </row>
    <row r="105" spans="1:7" ht="25.5" x14ac:dyDescent="0.2">
      <c r="A105" s="22"/>
      <c r="B105" s="26" t="s">
        <v>48</v>
      </c>
      <c r="C105" s="191"/>
      <c r="D105" s="40">
        <f>D97-D104</f>
        <v>26265</v>
      </c>
      <c r="E105" s="40">
        <f>E97-E104</f>
        <v>82598</v>
      </c>
      <c r="F105" s="190">
        <f t="shared" si="34"/>
        <v>-56333</v>
      </c>
      <c r="G105" s="32">
        <f t="shared" si="35"/>
        <v>-0.68201409235090438</v>
      </c>
    </row>
    <row r="106" spans="1:7" x14ac:dyDescent="0.2">
      <c r="A106" s="186">
        <v>63</v>
      </c>
      <c r="B106" s="3" t="s">
        <v>46</v>
      </c>
      <c r="C106" s="188"/>
      <c r="D106" s="189">
        <v>44318</v>
      </c>
      <c r="E106" s="189">
        <v>51247</v>
      </c>
      <c r="F106" s="190">
        <f t="shared" si="34"/>
        <v>-6929</v>
      </c>
      <c r="G106" s="32">
        <f t="shared" si="35"/>
        <v>-0.13520791460963569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1623</v>
      </c>
      <c r="E110" s="39">
        <v>1607</v>
      </c>
      <c r="F110" s="190">
        <f t="shared" ref="F110:F120" si="38">(D110-E110)</f>
        <v>16</v>
      </c>
      <c r="G110" s="32">
        <f t="shared" ref="G110:G120" si="39">F110/E110</f>
        <v>9.9564405724953328E-3</v>
      </c>
    </row>
    <row r="111" spans="1:7" ht="25.5" x14ac:dyDescent="0.2">
      <c r="A111" s="22"/>
      <c r="B111" s="26" t="s">
        <v>49</v>
      </c>
      <c r="C111" s="191"/>
      <c r="D111" s="40">
        <f>D105-D106-D110</f>
        <v>-19676</v>
      </c>
      <c r="E111" s="40">
        <f>E105-E106-E110</f>
        <v>29744</v>
      </c>
      <c r="F111" s="40">
        <f t="shared" si="38"/>
        <v>-49420</v>
      </c>
      <c r="G111" s="34">
        <f t="shared" si="39"/>
        <v>-1.6615115653577193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8" x14ac:dyDescent="0.2">
      <c r="A113" s="186">
        <v>65</v>
      </c>
      <c r="B113" s="1" t="s">
        <v>51</v>
      </c>
      <c r="C113" s="10"/>
      <c r="D113" s="190">
        <v>240</v>
      </c>
      <c r="E113" s="190">
        <v>2841</v>
      </c>
      <c r="F113" s="190">
        <f t="shared" si="38"/>
        <v>-2601</v>
      </c>
      <c r="G113" s="32">
        <f t="shared" si="39"/>
        <v>-0.91552270327349528</v>
      </c>
    </row>
    <row r="114" spans="1:8" ht="25.5" x14ac:dyDescent="0.2">
      <c r="A114" s="186">
        <v>68</v>
      </c>
      <c r="B114" s="16" t="s">
        <v>52</v>
      </c>
      <c r="C114" s="17"/>
      <c r="D114" s="190">
        <v>64196</v>
      </c>
      <c r="E114" s="190">
        <v>55534</v>
      </c>
      <c r="F114" s="190">
        <f t="shared" si="38"/>
        <v>8662</v>
      </c>
      <c r="G114" s="32">
        <f t="shared" si="39"/>
        <v>0.15597651888932906</v>
      </c>
    </row>
    <row r="115" spans="1:8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8" ht="25.5" x14ac:dyDescent="0.2">
      <c r="A116" s="22"/>
      <c r="B116" s="26" t="s">
        <v>77</v>
      </c>
      <c r="C116" s="191"/>
      <c r="D116" s="40">
        <f>D111+D112-D113-D114+D115</f>
        <v>-84112</v>
      </c>
      <c r="E116" s="40">
        <f>E111+E112-E113-E114+E115</f>
        <v>-28631</v>
      </c>
      <c r="F116" s="40">
        <f t="shared" si="38"/>
        <v>-55481</v>
      </c>
      <c r="G116" s="34">
        <f t="shared" si="39"/>
        <v>1.9377946980545562</v>
      </c>
      <c r="H116" s="157"/>
    </row>
    <row r="117" spans="1:8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8" x14ac:dyDescent="0.2">
      <c r="A118" s="186">
        <v>66</v>
      </c>
      <c r="B118" s="1" t="s">
        <v>55</v>
      </c>
      <c r="C118" s="10"/>
      <c r="D118" s="190">
        <v>3083</v>
      </c>
      <c r="E118" s="190">
        <v>2</v>
      </c>
      <c r="F118" s="190">
        <f t="shared" si="38"/>
        <v>3081</v>
      </c>
      <c r="G118" s="32">
        <f t="shared" si="39"/>
        <v>1540.5</v>
      </c>
    </row>
    <row r="119" spans="1:8" x14ac:dyDescent="0.2">
      <c r="B119" s="2" t="s">
        <v>56</v>
      </c>
      <c r="C119" s="11"/>
      <c r="D119" s="39">
        <f>D117-D118</f>
        <v>-3083</v>
      </c>
      <c r="E119" s="39">
        <f>E117-E118</f>
        <v>-2</v>
      </c>
      <c r="F119" s="190">
        <f t="shared" si="38"/>
        <v>-3081</v>
      </c>
      <c r="G119" s="32">
        <f t="shared" si="39"/>
        <v>1540.5</v>
      </c>
    </row>
    <row r="120" spans="1:8" x14ac:dyDescent="0.2">
      <c r="A120" s="22"/>
      <c r="B120" s="19" t="s">
        <v>57</v>
      </c>
      <c r="C120" s="191"/>
      <c r="D120" s="190">
        <f>D116+D119</f>
        <v>-87195</v>
      </c>
      <c r="E120" s="190">
        <f>E116+E119</f>
        <v>-28633</v>
      </c>
      <c r="F120" s="190">
        <f t="shared" si="38"/>
        <v>-58562</v>
      </c>
      <c r="G120" s="32">
        <f t="shared" si="39"/>
        <v>2.0452624593999928</v>
      </c>
    </row>
    <row r="122" spans="1:8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8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8" x14ac:dyDescent="0.2">
      <c r="A124" s="186">
        <v>5</v>
      </c>
      <c r="B124" s="1" t="s">
        <v>22</v>
      </c>
      <c r="C124" s="10"/>
      <c r="D124" s="190">
        <v>669035</v>
      </c>
      <c r="E124" s="190">
        <v>927562</v>
      </c>
      <c r="F124" s="190">
        <f t="shared" ref="F124" si="40">(D124-E124)</f>
        <v>-258527</v>
      </c>
      <c r="G124" s="32">
        <f t="shared" ref="G124" si="41">F124/E124</f>
        <v>-0.27871667877726775</v>
      </c>
    </row>
    <row r="125" spans="1:8" x14ac:dyDescent="0.2">
      <c r="B125" s="6"/>
      <c r="C125" s="28"/>
    </row>
    <row r="126" spans="1:8" x14ac:dyDescent="0.2">
      <c r="B126" s="7" t="s">
        <v>6</v>
      </c>
      <c r="C126" s="29"/>
    </row>
    <row r="127" spans="1:8" x14ac:dyDescent="0.2">
      <c r="B127" s="6"/>
      <c r="C127" s="28"/>
    </row>
    <row r="128" spans="1:8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285315</v>
      </c>
      <c r="E131" s="190">
        <f>E135+E136+E137</f>
        <v>467028</v>
      </c>
      <c r="F131" s="190">
        <f t="shared" ref="F131" si="44">(D131-E131)</f>
        <v>-181713</v>
      </c>
      <c r="G131" s="32">
        <f t="shared" ref="G131" si="45">F131/E131</f>
        <v>-0.38908373801999024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107935</v>
      </c>
      <c r="E135" s="190">
        <v>165364</v>
      </c>
      <c r="F135" s="190">
        <f t="shared" ref="F135:F137" si="46">(D135-E135)</f>
        <v>-57429</v>
      </c>
      <c r="G135" s="32">
        <f t="shared" ref="G135:G137" si="47">F135/E135</f>
        <v>-0.34728840618272416</v>
      </c>
    </row>
    <row r="136" spans="1:7" ht="25.5" x14ac:dyDescent="0.2">
      <c r="A136" s="186"/>
      <c r="B136" s="24" t="s">
        <v>58</v>
      </c>
      <c r="C136" s="17"/>
      <c r="D136" s="190">
        <v>72356</v>
      </c>
      <c r="E136" s="190">
        <v>117889</v>
      </c>
      <c r="F136" s="190">
        <f t="shared" si="46"/>
        <v>-45533</v>
      </c>
      <c r="G136" s="32">
        <f t="shared" si="47"/>
        <v>-0.38623620524391589</v>
      </c>
    </row>
    <row r="137" spans="1:7" x14ac:dyDescent="0.2">
      <c r="A137" s="186"/>
      <c r="B137" s="23" t="s">
        <v>24</v>
      </c>
      <c r="C137" s="10"/>
      <c r="D137" s="190">
        <v>105024</v>
      </c>
      <c r="E137" s="190">
        <v>183775</v>
      </c>
      <c r="F137" s="190">
        <f t="shared" si="46"/>
        <v>-78751</v>
      </c>
      <c r="G137" s="32">
        <f t="shared" si="47"/>
        <v>-0.4285185689021902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128295</v>
      </c>
      <c r="E139" s="190">
        <v>73135</v>
      </c>
      <c r="F139" s="190">
        <f t="shared" ref="F139" si="48">(D139-E139)</f>
        <v>55160</v>
      </c>
      <c r="G139" s="32">
        <f t="shared" ref="G139" si="49">F139/E139</f>
        <v>0.75422164490326105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329851</v>
      </c>
      <c r="E141" s="190">
        <f>E144+E145+E146+E147</f>
        <v>723172</v>
      </c>
      <c r="F141" s="190">
        <f t="shared" ref="F141" si="50">(D141-E141)</f>
        <v>-393321</v>
      </c>
      <c r="G141" s="32">
        <f t="shared" ref="G141" si="51">F141/E141</f>
        <v>-0.54388305963173356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3662</v>
      </c>
      <c r="E144" s="190">
        <v>7253</v>
      </c>
      <c r="F144" s="190">
        <f t="shared" ref="F144:F147" si="52">(D144-E144)</f>
        <v>-3591</v>
      </c>
      <c r="G144" s="32">
        <f t="shared" ref="G144:G147" si="53">F144/E144</f>
        <v>-0.4951054735971322</v>
      </c>
    </row>
    <row r="145" spans="1:7" x14ac:dyDescent="0.2">
      <c r="A145" s="186">
        <v>31</v>
      </c>
      <c r="B145" s="25" t="s">
        <v>17</v>
      </c>
      <c r="C145" s="31"/>
      <c r="D145" s="190">
        <v>182203</v>
      </c>
      <c r="E145" s="190">
        <v>571166</v>
      </c>
      <c r="F145" s="190">
        <f t="shared" si="52"/>
        <v>-388963</v>
      </c>
      <c r="G145" s="32">
        <f t="shared" si="53"/>
        <v>-0.6809981686584986</v>
      </c>
    </row>
    <row r="146" spans="1:7" x14ac:dyDescent="0.2">
      <c r="A146" s="186">
        <v>32</v>
      </c>
      <c r="B146" s="25" t="s">
        <v>18</v>
      </c>
      <c r="C146" s="31"/>
      <c r="D146" s="190">
        <v>143986</v>
      </c>
      <c r="E146" s="190">
        <v>144753</v>
      </c>
      <c r="F146" s="190">
        <f t="shared" si="52"/>
        <v>-767</v>
      </c>
      <c r="G146" s="32">
        <f t="shared" si="53"/>
        <v>-5.2986812017712928E-3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9189</v>
      </c>
      <c r="E153" s="190">
        <v>15411</v>
      </c>
      <c r="F153" s="190">
        <f>(D153-E153)</f>
        <v>-6222</v>
      </c>
      <c r="G153" s="32">
        <f>F153/E153</f>
        <v>-0.40373759003309323</v>
      </c>
    </row>
    <row r="154" spans="1:7" x14ac:dyDescent="0.2">
      <c r="A154" s="186">
        <v>701</v>
      </c>
      <c r="B154" s="1" t="s">
        <v>31</v>
      </c>
      <c r="C154" s="10"/>
      <c r="D154" s="190">
        <v>23258</v>
      </c>
      <c r="E154" s="190">
        <v>29716</v>
      </c>
      <c r="F154" s="190">
        <f t="shared" ref="F154:F156" si="54">(D154-E154)</f>
        <v>-6458</v>
      </c>
      <c r="G154" s="32">
        <f t="shared" ref="G154:G156" si="55">F154/E154</f>
        <v>-0.21732400053843048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26892</v>
      </c>
      <c r="E156" s="190">
        <v>38049</v>
      </c>
      <c r="F156" s="190">
        <f t="shared" si="54"/>
        <v>-11157</v>
      </c>
      <c r="G156" s="32">
        <f t="shared" si="55"/>
        <v>-0.29322715445872427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59339</v>
      </c>
      <c r="E163" s="40">
        <f>E153+E154+E155+E156+E161+E162</f>
        <v>83176</v>
      </c>
      <c r="F163" s="40">
        <f t="shared" si="56"/>
        <v>-23837</v>
      </c>
      <c r="G163" s="34">
        <f t="shared" si="57"/>
        <v>-0.28658507261710109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59339</v>
      </c>
      <c r="E171" s="40">
        <f>E163+E168+E169+E170</f>
        <v>83176</v>
      </c>
      <c r="F171" s="190">
        <f t="shared" ref="F171:F180" si="62">(D171-E171)</f>
        <v>-23837</v>
      </c>
      <c r="G171" s="32">
        <f t="shared" ref="G171:G180" si="63">F171/E171</f>
        <v>-0.28658507261710109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1052</v>
      </c>
      <c r="E172" s="189">
        <f>E173+E174+E175</f>
        <v>19534</v>
      </c>
      <c r="F172" s="190">
        <f t="shared" si="62"/>
        <v>-18482</v>
      </c>
      <c r="G172" s="32">
        <f t="shared" si="63"/>
        <v>-0.94614518275826764</v>
      </c>
    </row>
    <row r="173" spans="1:7" x14ac:dyDescent="0.2">
      <c r="A173" s="186">
        <v>600</v>
      </c>
      <c r="B173" s="1" t="s">
        <v>2</v>
      </c>
      <c r="C173" s="10"/>
      <c r="D173" s="190">
        <v>134</v>
      </c>
      <c r="E173" s="190">
        <v>1972</v>
      </c>
      <c r="F173" s="190">
        <f t="shared" si="62"/>
        <v>-1838</v>
      </c>
      <c r="G173" s="32">
        <f t="shared" si="63"/>
        <v>-0.93204868154158216</v>
      </c>
    </row>
    <row r="174" spans="1:7" x14ac:dyDescent="0.2">
      <c r="A174" s="186">
        <v>601</v>
      </c>
      <c r="B174" s="1" t="s">
        <v>3</v>
      </c>
      <c r="C174" s="10"/>
      <c r="D174" s="190">
        <v>666</v>
      </c>
      <c r="E174" s="190">
        <v>11037</v>
      </c>
      <c r="F174" s="190">
        <f t="shared" si="62"/>
        <v>-10371</v>
      </c>
      <c r="G174" s="32">
        <f t="shared" si="63"/>
        <v>-0.93965751562924704</v>
      </c>
    </row>
    <row r="175" spans="1:7" x14ac:dyDescent="0.2">
      <c r="A175" s="186">
        <v>604</v>
      </c>
      <c r="B175" s="1" t="s">
        <v>4</v>
      </c>
      <c r="C175" s="10"/>
      <c r="D175" s="190">
        <v>252</v>
      </c>
      <c r="E175" s="190">
        <v>6525</v>
      </c>
      <c r="F175" s="190">
        <f t="shared" si="62"/>
        <v>-6273</v>
      </c>
      <c r="G175" s="32">
        <f t="shared" si="63"/>
        <v>-0.9613793103448276</v>
      </c>
    </row>
    <row r="176" spans="1:7" x14ac:dyDescent="0.2">
      <c r="A176" s="186">
        <v>61</v>
      </c>
      <c r="B176" s="1" t="s">
        <v>41</v>
      </c>
      <c r="C176" s="10"/>
      <c r="D176" s="190">
        <v>0</v>
      </c>
      <c r="E176" s="190">
        <v>2223</v>
      </c>
      <c r="F176" s="190">
        <f t="shared" si="62"/>
        <v>-2223</v>
      </c>
      <c r="G176" s="32">
        <f t="shared" si="63"/>
        <v>-1</v>
      </c>
    </row>
    <row r="177" spans="1:7" x14ac:dyDescent="0.2">
      <c r="A177" s="186">
        <v>62</v>
      </c>
      <c r="B177" s="2" t="s">
        <v>42</v>
      </c>
      <c r="C177" s="11"/>
      <c r="D177" s="39">
        <v>101</v>
      </c>
      <c r="E177" s="39">
        <v>4460</v>
      </c>
      <c r="F177" s="190">
        <f t="shared" si="62"/>
        <v>-4359</v>
      </c>
      <c r="G177" s="32">
        <f t="shared" si="63"/>
        <v>-0.97735426008968607</v>
      </c>
    </row>
    <row r="178" spans="1:7" ht="25.5" x14ac:dyDescent="0.2">
      <c r="A178" s="22"/>
      <c r="B178" s="26" t="s">
        <v>43</v>
      </c>
      <c r="C178" s="191"/>
      <c r="D178" s="40">
        <f>D172+D176+D177</f>
        <v>1153</v>
      </c>
      <c r="E178" s="40">
        <f>E172+E176+E177</f>
        <v>26217</v>
      </c>
      <c r="F178" s="190">
        <f t="shared" si="62"/>
        <v>-25064</v>
      </c>
      <c r="G178" s="32">
        <f t="shared" si="63"/>
        <v>-0.95602090246786431</v>
      </c>
    </row>
    <row r="179" spans="1:7" ht="25.5" x14ac:dyDescent="0.2">
      <c r="A179" s="22"/>
      <c r="B179" s="26" t="s">
        <v>48</v>
      </c>
      <c r="C179" s="191"/>
      <c r="D179" s="40">
        <f>D171-D178</f>
        <v>58186</v>
      </c>
      <c r="E179" s="40">
        <f>E171-E178</f>
        <v>56959</v>
      </c>
      <c r="F179" s="190">
        <f t="shared" si="62"/>
        <v>1227</v>
      </c>
      <c r="G179" s="32">
        <f t="shared" si="63"/>
        <v>2.1541810776172333E-2</v>
      </c>
    </row>
    <row r="180" spans="1:7" x14ac:dyDescent="0.2">
      <c r="A180" s="186">
        <v>63</v>
      </c>
      <c r="B180" s="3" t="s">
        <v>46</v>
      </c>
      <c r="C180" s="188"/>
      <c r="D180" s="189">
        <v>48572</v>
      </c>
      <c r="E180" s="189">
        <v>50876</v>
      </c>
      <c r="F180" s="190">
        <f t="shared" si="62"/>
        <v>-2304</v>
      </c>
      <c r="G180" s="32">
        <f t="shared" si="63"/>
        <v>-4.5286579133579682E-2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1511</v>
      </c>
      <c r="E184" s="39">
        <v>4007</v>
      </c>
      <c r="F184" s="190">
        <f t="shared" ref="F184:F194" si="66">(D184-E184)</f>
        <v>-2496</v>
      </c>
      <c r="G184" s="32">
        <f t="shared" ref="G184:G194" si="67">F184/E184</f>
        <v>-0.62290990766159227</v>
      </c>
    </row>
    <row r="185" spans="1:7" ht="25.5" x14ac:dyDescent="0.2">
      <c r="A185" s="22"/>
      <c r="B185" s="26" t="s">
        <v>49</v>
      </c>
      <c r="C185" s="191"/>
      <c r="D185" s="190">
        <f>D179-D180-D184</f>
        <v>8103</v>
      </c>
      <c r="E185" s="190">
        <f>E179-E180-E184</f>
        <v>2076</v>
      </c>
      <c r="F185" s="190">
        <f t="shared" si="66"/>
        <v>6027</v>
      </c>
      <c r="G185" s="32">
        <f t="shared" si="67"/>
        <v>2.903179190751445</v>
      </c>
    </row>
    <row r="186" spans="1:7" x14ac:dyDescent="0.2">
      <c r="A186" s="186">
        <v>75</v>
      </c>
      <c r="B186" s="3" t="s">
        <v>50</v>
      </c>
      <c r="C186" s="188"/>
      <c r="D186" s="189">
        <v>3</v>
      </c>
      <c r="E186" s="189">
        <v>49</v>
      </c>
      <c r="F186" s="190">
        <f t="shared" si="66"/>
        <v>-46</v>
      </c>
      <c r="G186" s="32">
        <f t="shared" si="67"/>
        <v>-0.93877551020408168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547</v>
      </c>
      <c r="F187" s="190">
        <f t="shared" si="66"/>
        <v>-547</v>
      </c>
      <c r="G187" s="32">
        <f t="shared" si="67"/>
        <v>-1</v>
      </c>
    </row>
    <row r="188" spans="1:7" ht="25.5" x14ac:dyDescent="0.2">
      <c r="A188" s="186">
        <v>68</v>
      </c>
      <c r="B188" s="16" t="s">
        <v>52</v>
      </c>
      <c r="C188" s="17"/>
      <c r="D188" s="190">
        <v>50142</v>
      </c>
      <c r="E188" s="190">
        <v>50142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-42036</v>
      </c>
      <c r="E190" s="190">
        <f>E185+E186-E187-E188+E189</f>
        <v>-48564</v>
      </c>
      <c r="F190" s="190">
        <f t="shared" si="66"/>
        <v>6528</v>
      </c>
      <c r="G190" s="32">
        <f t="shared" si="67"/>
        <v>-0.13442055843834941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3429</v>
      </c>
      <c r="E192" s="190">
        <v>3841</v>
      </c>
      <c r="F192" s="190">
        <f t="shared" si="66"/>
        <v>-412</v>
      </c>
      <c r="G192" s="32">
        <f t="shared" si="67"/>
        <v>-0.1072637334027597</v>
      </c>
    </row>
    <row r="193" spans="1:7" x14ac:dyDescent="0.2">
      <c r="B193" s="2" t="s">
        <v>56</v>
      </c>
      <c r="C193" s="11"/>
      <c r="D193" s="39">
        <f>D191-D192</f>
        <v>-3429</v>
      </c>
      <c r="E193" s="39">
        <f>E191-E192</f>
        <v>-3841</v>
      </c>
      <c r="F193" s="190">
        <f t="shared" si="66"/>
        <v>412</v>
      </c>
      <c r="G193" s="32">
        <f t="shared" si="67"/>
        <v>-0.1072637334027597</v>
      </c>
    </row>
    <row r="194" spans="1:7" x14ac:dyDescent="0.2">
      <c r="A194" s="22"/>
      <c r="B194" s="19" t="s">
        <v>57</v>
      </c>
      <c r="C194" s="191"/>
      <c r="D194" s="190">
        <f>D190+D193</f>
        <v>-45465</v>
      </c>
      <c r="E194" s="190">
        <f>E190+E193</f>
        <v>-52405</v>
      </c>
      <c r="F194" s="190">
        <f t="shared" si="66"/>
        <v>6940</v>
      </c>
      <c r="G194" s="32">
        <f t="shared" si="67"/>
        <v>-0.13243011163056961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59051</v>
      </c>
      <c r="E198" s="190">
        <v>302881</v>
      </c>
      <c r="F198" s="190">
        <f t="shared" ref="F198" si="68">(D198-E198)</f>
        <v>-243830</v>
      </c>
      <c r="G198" s="32">
        <f t="shared" ref="G198" si="69">F198/E198</f>
        <v>-0.80503564106035042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162919</v>
      </c>
      <c r="E205" s="190">
        <f>E209+E210+E211</f>
        <v>261145</v>
      </c>
      <c r="F205" s="190">
        <f t="shared" ref="F205" si="72">(D205-E205)</f>
        <v>-98226</v>
      </c>
      <c r="G205" s="32">
        <f t="shared" ref="G205" si="73">F205/E205</f>
        <v>-0.37613586321775261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54378</v>
      </c>
      <c r="E209" s="190">
        <v>43110</v>
      </c>
      <c r="F209" s="190">
        <f t="shared" ref="F209:F211" si="74">(D209-E209)</f>
        <v>11268</v>
      </c>
      <c r="G209" s="32">
        <f t="shared" ref="G209:G211" si="75">F209/E209</f>
        <v>0.26137787056367434</v>
      </c>
    </row>
    <row r="210" spans="1:7" ht="25.5" x14ac:dyDescent="0.2">
      <c r="A210" s="186"/>
      <c r="B210" s="24" t="s">
        <v>58</v>
      </c>
      <c r="C210" s="17"/>
      <c r="D210" s="190">
        <v>26814</v>
      </c>
      <c r="E210" s="190">
        <v>32421</v>
      </c>
      <c r="F210" s="190">
        <f t="shared" si="74"/>
        <v>-5607</v>
      </c>
      <c r="G210" s="32">
        <f t="shared" si="75"/>
        <v>-0.17294346257055612</v>
      </c>
    </row>
    <row r="211" spans="1:7" x14ac:dyDescent="0.2">
      <c r="A211" s="186"/>
      <c r="B211" s="23" t="s">
        <v>24</v>
      </c>
      <c r="C211" s="10"/>
      <c r="D211" s="190">
        <v>81727</v>
      </c>
      <c r="E211" s="190">
        <v>185614</v>
      </c>
      <c r="F211" s="190">
        <f t="shared" si="74"/>
        <v>-103887</v>
      </c>
      <c r="G211" s="32">
        <f t="shared" si="75"/>
        <v>-0.55969377309901192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222470</v>
      </c>
      <c r="E213" s="190">
        <v>210217</v>
      </c>
      <c r="F213" s="190">
        <f t="shared" ref="F213" si="76">(D213-E213)</f>
        <v>12253</v>
      </c>
      <c r="G213" s="32">
        <f t="shared" ref="G213" si="77">F213/E213</f>
        <v>5.8287388745914936E-2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352438</v>
      </c>
      <c r="E215" s="190">
        <f>E218+E219+E220+E221</f>
        <v>521829</v>
      </c>
      <c r="F215" s="190">
        <f t="shared" ref="F215" si="78">(D215-E215)</f>
        <v>-169391</v>
      </c>
      <c r="G215" s="32">
        <f t="shared" ref="G215" si="79">F215/E215</f>
        <v>-0.32461016923168318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22271</v>
      </c>
      <c r="E218" s="190">
        <v>27318</v>
      </c>
      <c r="F218" s="190">
        <f t="shared" ref="F218:F221" si="80">(D218-E218)</f>
        <v>-5047</v>
      </c>
      <c r="G218" s="32">
        <f t="shared" ref="G218:G221" si="81">F218/E218</f>
        <v>-0.18474998169704956</v>
      </c>
    </row>
    <row r="219" spans="1:7" x14ac:dyDescent="0.2">
      <c r="A219" s="186">
        <v>31</v>
      </c>
      <c r="B219" s="25" t="s">
        <v>17</v>
      </c>
      <c r="C219" s="31"/>
      <c r="D219" s="190">
        <v>3424</v>
      </c>
      <c r="E219" s="190">
        <v>7904</v>
      </c>
      <c r="F219" s="190">
        <f t="shared" si="80"/>
        <v>-4480</v>
      </c>
      <c r="G219" s="32">
        <f t="shared" si="81"/>
        <v>-0.5668016194331984</v>
      </c>
    </row>
    <row r="220" spans="1:7" x14ac:dyDescent="0.2">
      <c r="A220" s="186">
        <v>32</v>
      </c>
      <c r="B220" s="25" t="s">
        <v>18</v>
      </c>
      <c r="C220" s="31"/>
      <c r="D220" s="190">
        <v>326743</v>
      </c>
      <c r="E220" s="190">
        <v>486220</v>
      </c>
      <c r="F220" s="190">
        <f t="shared" si="80"/>
        <v>-159477</v>
      </c>
      <c r="G220" s="32">
        <f t="shared" si="81"/>
        <v>-0.32799350088437335</v>
      </c>
    </row>
    <row r="221" spans="1:7" x14ac:dyDescent="0.2">
      <c r="A221" s="186">
        <v>37</v>
      </c>
      <c r="B221" s="25" t="s">
        <v>25</v>
      </c>
      <c r="C221" s="31"/>
      <c r="D221" s="190">
        <v>0</v>
      </c>
      <c r="E221" s="190">
        <v>387</v>
      </c>
      <c r="F221" s="190">
        <f t="shared" si="80"/>
        <v>-387</v>
      </c>
      <c r="G221" s="32">
        <f t="shared" si="81"/>
        <v>-1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29318</v>
      </c>
      <c r="E230" s="190">
        <v>31845</v>
      </c>
      <c r="F230" s="190">
        <f t="shared" si="82"/>
        <v>-2527</v>
      </c>
      <c r="G230" s="32">
        <f t="shared" si="83"/>
        <v>-7.9353116658816142E-2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29318</v>
      </c>
      <c r="E237" s="40">
        <f>E227+E228+E229+E230+E235+E236</f>
        <v>31845</v>
      </c>
      <c r="F237" s="40">
        <f t="shared" si="84"/>
        <v>-2527</v>
      </c>
      <c r="G237" s="34">
        <f t="shared" si="85"/>
        <v>-7.9353116658816142E-2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29318</v>
      </c>
      <c r="E245" s="40">
        <f>E237+E242+E243+E244</f>
        <v>31845</v>
      </c>
      <c r="F245" s="190">
        <f t="shared" ref="F245:F254" si="90">(D245-E245)</f>
        <v>-2527</v>
      </c>
      <c r="G245" s="32">
        <f t="shared" ref="G245:G254" si="91">F245/E245</f>
        <v>-7.9353116658816142E-2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7957</v>
      </c>
      <c r="E246" s="189">
        <f>E247+E248+E249</f>
        <v>8835</v>
      </c>
      <c r="F246" s="190">
        <f t="shared" si="90"/>
        <v>-878</v>
      </c>
      <c r="G246" s="32">
        <f t="shared" si="91"/>
        <v>-9.9377475947934349E-2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7957</v>
      </c>
      <c r="E248" s="190">
        <v>8835</v>
      </c>
      <c r="F248" s="190">
        <f t="shared" si="90"/>
        <v>-878</v>
      </c>
      <c r="G248" s="32">
        <f t="shared" si="91"/>
        <v>-9.9377475947934349E-2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153</v>
      </c>
      <c r="E250" s="190">
        <v>772</v>
      </c>
      <c r="F250" s="190">
        <f t="shared" si="90"/>
        <v>-619</v>
      </c>
      <c r="G250" s="32">
        <f t="shared" si="91"/>
        <v>-0.80181347150259064</v>
      </c>
    </row>
    <row r="251" spans="1:7" x14ac:dyDescent="0.2">
      <c r="A251" s="186">
        <v>62</v>
      </c>
      <c r="B251" s="2" t="s">
        <v>42</v>
      </c>
      <c r="C251" s="11"/>
      <c r="D251" s="39">
        <v>935</v>
      </c>
      <c r="E251" s="39">
        <v>2072</v>
      </c>
      <c r="F251" s="190">
        <f t="shared" si="90"/>
        <v>-1137</v>
      </c>
      <c r="G251" s="32">
        <f t="shared" si="91"/>
        <v>-0.54874517374517373</v>
      </c>
    </row>
    <row r="252" spans="1:7" ht="25.5" x14ac:dyDescent="0.2">
      <c r="A252" s="22"/>
      <c r="B252" s="26" t="s">
        <v>43</v>
      </c>
      <c r="C252" s="191"/>
      <c r="D252" s="40">
        <f>D246+D250+D251</f>
        <v>9045</v>
      </c>
      <c r="E252" s="40">
        <f>E246+E250+E251</f>
        <v>11679</v>
      </c>
      <c r="F252" s="190">
        <f t="shared" si="90"/>
        <v>-2634</v>
      </c>
      <c r="G252" s="32">
        <f t="shared" si="91"/>
        <v>-0.22553300796301054</v>
      </c>
    </row>
    <row r="253" spans="1:7" ht="25.5" x14ac:dyDescent="0.2">
      <c r="A253" s="22"/>
      <c r="B253" s="26" t="s">
        <v>48</v>
      </c>
      <c r="C253" s="191"/>
      <c r="D253" s="40">
        <f>D245-D252</f>
        <v>20273</v>
      </c>
      <c r="E253" s="40">
        <f>E245-E252</f>
        <v>20166</v>
      </c>
      <c r="F253" s="190">
        <f t="shared" si="90"/>
        <v>107</v>
      </c>
      <c r="G253" s="32">
        <f t="shared" si="91"/>
        <v>5.3059605276207476E-3</v>
      </c>
    </row>
    <row r="254" spans="1:7" x14ac:dyDescent="0.2">
      <c r="A254" s="186">
        <v>63</v>
      </c>
      <c r="B254" s="3" t="s">
        <v>46</v>
      </c>
      <c r="C254" s="188"/>
      <c r="D254" s="189">
        <v>21685</v>
      </c>
      <c r="E254" s="189">
        <v>23982</v>
      </c>
      <c r="F254" s="190">
        <f t="shared" si="90"/>
        <v>-2297</v>
      </c>
      <c r="G254" s="32">
        <f t="shared" si="91"/>
        <v>-9.5780168459678086E-2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869</v>
      </c>
      <c r="E258" s="39">
        <v>932</v>
      </c>
      <c r="F258" s="190">
        <f t="shared" ref="F258:F268" si="94">(D258-E258)</f>
        <v>-63</v>
      </c>
      <c r="G258" s="32">
        <f t="shared" ref="G258:G268" si="95">F258/E258</f>
        <v>-6.7596566523605156E-2</v>
      </c>
    </row>
    <row r="259" spans="1:7" ht="25.5" x14ac:dyDescent="0.2">
      <c r="A259" s="22"/>
      <c r="B259" s="26" t="s">
        <v>49</v>
      </c>
      <c r="C259" s="191"/>
      <c r="D259" s="190">
        <f>D253-D254-D258</f>
        <v>-2281</v>
      </c>
      <c r="E259" s="190">
        <f>E253-E254-E258</f>
        <v>-4748</v>
      </c>
      <c r="F259" s="190">
        <f t="shared" si="94"/>
        <v>2467</v>
      </c>
      <c r="G259" s="32">
        <f t="shared" si="95"/>
        <v>-0.51958719460825609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61</v>
      </c>
      <c r="F260" s="190">
        <f t="shared" si="94"/>
        <v>-61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118</v>
      </c>
      <c r="E261" s="190">
        <v>193</v>
      </c>
      <c r="F261" s="190">
        <f t="shared" si="94"/>
        <v>-75</v>
      </c>
      <c r="G261" s="32">
        <f t="shared" si="95"/>
        <v>-0.38860103626943004</v>
      </c>
    </row>
    <row r="262" spans="1:7" ht="25.5" x14ac:dyDescent="0.2">
      <c r="A262" s="186">
        <v>68</v>
      </c>
      <c r="B262" s="16" t="s">
        <v>52</v>
      </c>
      <c r="C262" s="17"/>
      <c r="D262" s="190">
        <v>4913</v>
      </c>
      <c r="E262" s="190">
        <v>5220</v>
      </c>
      <c r="F262" s="190">
        <f t="shared" si="94"/>
        <v>-307</v>
      </c>
      <c r="G262" s="32">
        <f t="shared" si="95"/>
        <v>-5.8812260536398465E-2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-7312</v>
      </c>
      <c r="E264" s="190">
        <f>E259+E260-E261-E262+E263</f>
        <v>-10100</v>
      </c>
      <c r="F264" s="190">
        <f t="shared" si="94"/>
        <v>2788</v>
      </c>
      <c r="G264" s="32">
        <f t="shared" si="95"/>
        <v>-0.27603960396039606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-7312</v>
      </c>
      <c r="E268" s="190">
        <f>E264+E267</f>
        <v>-10100</v>
      </c>
      <c r="F268" s="190">
        <f t="shared" si="94"/>
        <v>2788</v>
      </c>
      <c r="G268" s="32">
        <f t="shared" si="95"/>
        <v>-0.27603960396039606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125975</v>
      </c>
      <c r="E272" s="190">
        <v>168442</v>
      </c>
      <c r="F272" s="190">
        <f t="shared" ref="F272" si="96">(D272-E272)</f>
        <v>-42467</v>
      </c>
      <c r="G272" s="32">
        <f t="shared" ref="G272" si="97">F272/E272</f>
        <v>-0.25211645551584522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118356</v>
      </c>
      <c r="E279" s="190">
        <f>E283+E284+E285</f>
        <v>90077</v>
      </c>
      <c r="F279" s="190">
        <f t="shared" ref="F279" si="100">(D279-E279)</f>
        <v>28279</v>
      </c>
      <c r="G279" s="32">
        <f t="shared" ref="G279" si="101">F279/E279</f>
        <v>0.31394251584755267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14995</v>
      </c>
      <c r="E283" s="190">
        <v>21469</v>
      </c>
      <c r="F283" s="190">
        <f t="shared" ref="F283:F285" si="102">(D283-E283)</f>
        <v>-6474</v>
      </c>
      <c r="G283" s="32">
        <f t="shared" ref="G283:G285" si="103">F283/E283</f>
        <v>-0.30155107364106387</v>
      </c>
    </row>
    <row r="284" spans="1:7" ht="25.5" x14ac:dyDescent="0.2">
      <c r="A284" s="186"/>
      <c r="B284" s="24" t="s">
        <v>58</v>
      </c>
      <c r="C284" s="17"/>
      <c r="D284" s="190">
        <v>101479</v>
      </c>
      <c r="E284" s="190">
        <v>63332</v>
      </c>
      <c r="F284" s="190">
        <f t="shared" si="102"/>
        <v>38147</v>
      </c>
      <c r="G284" s="32">
        <f t="shared" si="103"/>
        <v>0.60233373334175455</v>
      </c>
    </row>
    <row r="285" spans="1:7" x14ac:dyDescent="0.2">
      <c r="A285" s="186"/>
      <c r="B285" s="23" t="s">
        <v>24</v>
      </c>
      <c r="C285" s="10"/>
      <c r="D285" s="190">
        <v>1882</v>
      </c>
      <c r="E285" s="190">
        <v>5276</v>
      </c>
      <c r="F285" s="190">
        <f t="shared" si="102"/>
        <v>-3394</v>
      </c>
      <c r="G285" s="32">
        <f t="shared" si="103"/>
        <v>-0.64329037149355572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65749</v>
      </c>
      <c r="E287" s="190">
        <v>51198</v>
      </c>
      <c r="F287" s="190">
        <f t="shared" ref="F287" si="104">(D287-E287)</f>
        <v>14551</v>
      </c>
      <c r="G287" s="32">
        <f t="shared" ref="G287" si="105">F287/E287</f>
        <v>0.28421032071565294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28257</v>
      </c>
      <c r="E289" s="190">
        <f>E292+E293+E294+E295</f>
        <v>31747</v>
      </c>
      <c r="F289" s="190">
        <f t="shared" ref="F289" si="106">(D289-E289)</f>
        <v>-3490</v>
      </c>
      <c r="G289" s="32">
        <f t="shared" ref="G289" si="107">F289/E289</f>
        <v>-0.10993164708476391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717</v>
      </c>
      <c r="E292" s="190">
        <v>853</v>
      </c>
      <c r="F292" s="190">
        <f t="shared" ref="F292:F295" si="108">(D292-E292)</f>
        <v>-136</v>
      </c>
      <c r="G292" s="32">
        <f t="shared" ref="G292:G295" si="109">F292/E292</f>
        <v>-0.15943728018757328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27540</v>
      </c>
      <c r="E294" s="190">
        <v>30894</v>
      </c>
      <c r="F294" s="190">
        <f t="shared" si="108"/>
        <v>-3354</v>
      </c>
      <c r="G294" s="32">
        <f t="shared" si="109"/>
        <v>-0.1085647698582249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/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1110</v>
      </c>
      <c r="E300" s="190">
        <v>4340</v>
      </c>
      <c r="F300" s="190">
        <f>(D300-E300)</f>
        <v>-3230</v>
      </c>
      <c r="G300" s="32">
        <f>F300/E300</f>
        <v>-0.74423963133640558</v>
      </c>
    </row>
    <row r="301" spans="1:7" x14ac:dyDescent="0.2">
      <c r="A301" s="186">
        <v>701</v>
      </c>
      <c r="B301" s="1" t="s">
        <v>31</v>
      </c>
      <c r="C301" s="10"/>
      <c r="D301" s="190">
        <v>8705</v>
      </c>
      <c r="E301" s="190">
        <v>18899</v>
      </c>
      <c r="F301" s="190">
        <f t="shared" ref="F301:F303" si="110">(D301-E301)</f>
        <v>-10194</v>
      </c>
      <c r="G301" s="32">
        <f t="shared" ref="G301:G303" si="111">F301/E301</f>
        <v>-0.5393936187099847</v>
      </c>
    </row>
    <row r="302" spans="1:7" x14ac:dyDescent="0.2">
      <c r="A302" s="186">
        <v>704</v>
      </c>
      <c r="B302" s="1" t="s">
        <v>32</v>
      </c>
      <c r="C302" s="10"/>
      <c r="D302" s="190">
        <v>5053</v>
      </c>
      <c r="E302" s="190">
        <v>8179</v>
      </c>
      <c r="F302" s="190">
        <f t="shared" si="110"/>
        <v>-3126</v>
      </c>
      <c r="G302" s="32">
        <f t="shared" si="111"/>
        <v>-0.3821983127521702</v>
      </c>
    </row>
    <row r="303" spans="1:7" x14ac:dyDescent="0.2">
      <c r="A303" s="186">
        <v>706</v>
      </c>
      <c r="B303" s="1" t="s">
        <v>33</v>
      </c>
      <c r="C303" s="10"/>
      <c r="D303" s="190">
        <v>12852</v>
      </c>
      <c r="E303" s="190">
        <v>20574</v>
      </c>
      <c r="F303" s="190">
        <f t="shared" si="110"/>
        <v>-7722</v>
      </c>
      <c r="G303" s="32">
        <f t="shared" si="111"/>
        <v>-0.37532808398950129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0</v>
      </c>
      <c r="E308" s="39">
        <v>0</v>
      </c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839</v>
      </c>
      <c r="E309" s="39">
        <v>516</v>
      </c>
      <c r="F309" s="190">
        <f t="shared" si="112"/>
        <v>323</v>
      </c>
      <c r="G309" s="32">
        <f t="shared" si="113"/>
        <v>0.62596899224806202</v>
      </c>
    </row>
    <row r="310" spans="1:7" ht="25.5" x14ac:dyDescent="0.2">
      <c r="A310" s="22"/>
      <c r="B310" s="26" t="s">
        <v>45</v>
      </c>
      <c r="C310" s="195"/>
      <c r="D310" s="40">
        <f>D300+D301+D302+D303+D308+D309</f>
        <v>28559</v>
      </c>
      <c r="E310" s="40">
        <f>E300+E301+E302+E303+E308+E309</f>
        <v>52508</v>
      </c>
      <c r="F310" s="40">
        <f t="shared" si="112"/>
        <v>-23949</v>
      </c>
      <c r="G310" s="34">
        <f t="shared" si="113"/>
        <v>-0.45610192732535992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96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8"/>
      <c r="D318" s="40">
        <f>D310+D315+D316+D317</f>
        <v>28559</v>
      </c>
      <c r="E318" s="40">
        <f>E310+E315+E316+E317</f>
        <v>52508</v>
      </c>
      <c r="F318" s="190">
        <f t="shared" ref="F318:F327" si="118">(D318-E318)</f>
        <v>-23949</v>
      </c>
      <c r="G318" s="32">
        <f t="shared" ref="G318:G327" si="119">F318/E318</f>
        <v>-0.45610192732535992</v>
      </c>
    </row>
    <row r="319" spans="1:7" x14ac:dyDescent="0.2">
      <c r="A319" s="186">
        <v>60</v>
      </c>
      <c r="B319" s="3" t="s">
        <v>40</v>
      </c>
      <c r="C319" s="196"/>
      <c r="D319" s="189">
        <f>D320+D321+D322</f>
        <v>6810</v>
      </c>
      <c r="E319" s="189">
        <f>E320+E321+E322</f>
        <v>12198</v>
      </c>
      <c r="F319" s="190">
        <f t="shared" si="118"/>
        <v>-5388</v>
      </c>
      <c r="G319" s="32">
        <f t="shared" si="119"/>
        <v>-0.44171175602557794</v>
      </c>
    </row>
    <row r="320" spans="1:7" x14ac:dyDescent="0.2">
      <c r="A320" s="186">
        <v>600</v>
      </c>
      <c r="B320" s="1" t="s">
        <v>2</v>
      </c>
      <c r="C320" s="10"/>
      <c r="D320" s="190">
        <v>693</v>
      </c>
      <c r="E320" s="190">
        <v>1657</v>
      </c>
      <c r="F320" s="190">
        <f t="shared" si="118"/>
        <v>-964</v>
      </c>
      <c r="G320" s="32">
        <f t="shared" si="119"/>
        <v>-0.5817742908871455</v>
      </c>
    </row>
    <row r="321" spans="1:7" x14ac:dyDescent="0.2">
      <c r="A321" s="186">
        <v>601</v>
      </c>
      <c r="B321" s="1" t="s">
        <v>3</v>
      </c>
      <c r="C321" s="10"/>
      <c r="D321" s="190">
        <v>3831</v>
      </c>
      <c r="E321" s="190">
        <v>7141</v>
      </c>
      <c r="F321" s="190">
        <f t="shared" si="118"/>
        <v>-3310</v>
      </c>
      <c r="G321" s="32">
        <f t="shared" si="119"/>
        <v>-0.46352051533398686</v>
      </c>
    </row>
    <row r="322" spans="1:7" x14ac:dyDescent="0.2">
      <c r="A322" s="186">
        <v>604</v>
      </c>
      <c r="B322" s="1" t="s">
        <v>4</v>
      </c>
      <c r="C322" s="10"/>
      <c r="D322" s="190">
        <f>439+1770+77</f>
        <v>2286</v>
      </c>
      <c r="E322" s="190">
        <f>769+2397+234</f>
        <v>3400</v>
      </c>
      <c r="F322" s="190">
        <f t="shared" si="118"/>
        <v>-1114</v>
      </c>
      <c r="G322" s="32">
        <f t="shared" si="119"/>
        <v>-0.3276470588235294</v>
      </c>
    </row>
    <row r="323" spans="1:7" x14ac:dyDescent="0.2">
      <c r="A323" s="186">
        <v>61</v>
      </c>
      <c r="B323" s="1" t="s">
        <v>41</v>
      </c>
      <c r="C323" s="10"/>
      <c r="D323" s="190">
        <v>238</v>
      </c>
      <c r="E323" s="190">
        <v>253</v>
      </c>
      <c r="F323" s="190">
        <f t="shared" si="118"/>
        <v>-15</v>
      </c>
      <c r="G323" s="32">
        <f t="shared" si="119"/>
        <v>-5.9288537549407112E-2</v>
      </c>
    </row>
    <row r="324" spans="1:7" x14ac:dyDescent="0.2">
      <c r="A324" s="186">
        <v>62</v>
      </c>
      <c r="B324" s="2" t="s">
        <v>42</v>
      </c>
      <c r="C324" s="11"/>
      <c r="D324" s="39">
        <v>152</v>
      </c>
      <c r="E324" s="39">
        <v>147</v>
      </c>
      <c r="F324" s="190">
        <f t="shared" si="118"/>
        <v>5</v>
      </c>
      <c r="G324" s="32">
        <f t="shared" si="119"/>
        <v>3.4013605442176874E-2</v>
      </c>
    </row>
    <row r="325" spans="1:7" ht="25.5" x14ac:dyDescent="0.2">
      <c r="A325" s="22"/>
      <c r="B325" s="26" t="s">
        <v>43</v>
      </c>
      <c r="C325" s="198"/>
      <c r="D325" s="40">
        <f>D319+D323+D324</f>
        <v>7200</v>
      </c>
      <c r="E325" s="40">
        <f>E319+E323+E324</f>
        <v>12598</v>
      </c>
      <c r="F325" s="190">
        <f t="shared" si="118"/>
        <v>-5398</v>
      </c>
      <c r="G325" s="32">
        <f t="shared" si="119"/>
        <v>-0.42848071122400383</v>
      </c>
    </row>
    <row r="326" spans="1:7" ht="25.5" x14ac:dyDescent="0.2">
      <c r="A326" s="22"/>
      <c r="B326" s="26" t="s">
        <v>48</v>
      </c>
      <c r="C326" s="198"/>
      <c r="D326" s="40">
        <f>D318-D325</f>
        <v>21359</v>
      </c>
      <c r="E326" s="40">
        <f>E318-E325</f>
        <v>39910</v>
      </c>
      <c r="F326" s="190">
        <f t="shared" si="118"/>
        <v>-18551</v>
      </c>
      <c r="G326" s="32">
        <f t="shared" si="119"/>
        <v>-0.46482084690553743</v>
      </c>
    </row>
    <row r="327" spans="1:7" x14ac:dyDescent="0.2">
      <c r="A327" s="186">
        <v>63</v>
      </c>
      <c r="B327" s="3" t="s">
        <v>46</v>
      </c>
      <c r="C327" s="196"/>
      <c r="D327" s="189">
        <v>15804</v>
      </c>
      <c r="E327" s="189">
        <v>21080</v>
      </c>
      <c r="F327" s="190">
        <f t="shared" si="118"/>
        <v>-5276</v>
      </c>
      <c r="G327" s="32">
        <f t="shared" si="119"/>
        <v>-0.25028462998102469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964</v>
      </c>
      <c r="E331" s="39">
        <v>1670</v>
      </c>
      <c r="F331" s="190">
        <f t="shared" ref="F331:F341" si="122">(D331-E331)</f>
        <v>-706</v>
      </c>
      <c r="G331" s="32">
        <f t="shared" ref="G331:G341" si="123">F331/E331</f>
        <v>-0.42275449101796408</v>
      </c>
    </row>
    <row r="332" spans="1:7" ht="25.5" x14ac:dyDescent="0.2">
      <c r="A332" s="22"/>
      <c r="B332" s="26" t="s">
        <v>49</v>
      </c>
      <c r="C332" s="198"/>
      <c r="D332" s="40">
        <f>D326-D327-D331</f>
        <v>4591</v>
      </c>
      <c r="E332" s="40">
        <f>E326-E327-E331</f>
        <v>17160</v>
      </c>
      <c r="F332" s="40">
        <f t="shared" si="122"/>
        <v>-12569</v>
      </c>
      <c r="G332" s="34">
        <f t="shared" si="123"/>
        <v>-0.73245920745920745</v>
      </c>
    </row>
    <row r="333" spans="1:7" x14ac:dyDescent="0.2">
      <c r="A333" s="186">
        <v>75</v>
      </c>
      <c r="B333" s="3" t="s">
        <v>50</v>
      </c>
      <c r="C333" s="196"/>
      <c r="D333" s="189">
        <v>53</v>
      </c>
      <c r="E333" s="189">
        <v>120</v>
      </c>
      <c r="F333" s="190">
        <f t="shared" si="122"/>
        <v>-67</v>
      </c>
      <c r="G333" s="32">
        <f t="shared" si="123"/>
        <v>-0.55833333333333335</v>
      </c>
    </row>
    <row r="334" spans="1:7" x14ac:dyDescent="0.2">
      <c r="A334" s="186">
        <v>65</v>
      </c>
      <c r="B334" s="1" t="s">
        <v>51</v>
      </c>
      <c r="C334" s="10"/>
      <c r="D334" s="190">
        <v>139</v>
      </c>
      <c r="E334" s="190">
        <v>5</v>
      </c>
      <c r="F334" s="190">
        <f t="shared" si="122"/>
        <v>134</v>
      </c>
      <c r="G334" s="32">
        <f t="shared" si="123"/>
        <v>26.8</v>
      </c>
    </row>
    <row r="335" spans="1:7" ht="25.5" x14ac:dyDescent="0.2">
      <c r="A335" s="186">
        <v>68</v>
      </c>
      <c r="B335" s="16" t="s">
        <v>52</v>
      </c>
      <c r="C335" s="17"/>
      <c r="D335" s="190">
        <v>1500</v>
      </c>
      <c r="E335" s="190">
        <v>3086</v>
      </c>
      <c r="F335" s="190">
        <f t="shared" si="122"/>
        <v>-1586</v>
      </c>
      <c r="G335" s="32">
        <f t="shared" si="123"/>
        <v>-0.51393389500972131</v>
      </c>
    </row>
    <row r="336" spans="1:7" x14ac:dyDescent="0.2">
      <c r="A336" s="186">
        <v>78</v>
      </c>
      <c r="B336" s="2" t="s">
        <v>53</v>
      </c>
      <c r="C336" s="11"/>
      <c r="D336" s="39"/>
      <c r="E336" s="39"/>
      <c r="F336" s="190">
        <f t="shared" si="122"/>
        <v>0</v>
      </c>
      <c r="G336" s="32" t="e">
        <f t="shared" si="123"/>
        <v>#DIV/0!</v>
      </c>
    </row>
    <row r="337" spans="1:8" ht="25.5" x14ac:dyDescent="0.2">
      <c r="A337" s="22"/>
      <c r="B337" s="26" t="s">
        <v>77</v>
      </c>
      <c r="C337" s="198"/>
      <c r="D337" s="40">
        <f>D332+D333-D334-D335+D336</f>
        <v>3005</v>
      </c>
      <c r="E337" s="40">
        <f>E332+E333-E334-E335+E336</f>
        <v>14189</v>
      </c>
      <c r="F337" s="40">
        <f t="shared" si="122"/>
        <v>-11184</v>
      </c>
      <c r="G337" s="34">
        <f t="shared" si="123"/>
        <v>-0.78821622383536538</v>
      </c>
    </row>
    <row r="338" spans="1:8" x14ac:dyDescent="0.2">
      <c r="A338" s="186">
        <v>76</v>
      </c>
      <c r="B338" s="1" t="s">
        <v>54</v>
      </c>
      <c r="C338" s="10"/>
      <c r="D338" s="190"/>
      <c r="E338" s="190"/>
      <c r="F338" s="190">
        <f t="shared" si="122"/>
        <v>0</v>
      </c>
      <c r="G338" s="32" t="e">
        <f t="shared" si="123"/>
        <v>#DIV/0!</v>
      </c>
    </row>
    <row r="339" spans="1:8" x14ac:dyDescent="0.2">
      <c r="A339" s="186">
        <v>66</v>
      </c>
      <c r="B339" s="1" t="s">
        <v>55</v>
      </c>
      <c r="C339" s="10"/>
      <c r="D339" s="190"/>
      <c r="E339" s="190"/>
      <c r="F339" s="190">
        <f t="shared" si="122"/>
        <v>0</v>
      </c>
      <c r="G339" s="32" t="e">
        <f t="shared" si="123"/>
        <v>#DIV/0!</v>
      </c>
    </row>
    <row r="340" spans="1:8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8" x14ac:dyDescent="0.2">
      <c r="A341" s="22"/>
      <c r="B341" s="19" t="s">
        <v>57</v>
      </c>
      <c r="C341" s="198"/>
      <c r="D341" s="40">
        <f>D337+D340</f>
        <v>3005</v>
      </c>
      <c r="E341" s="40">
        <f>E337+E340</f>
        <v>14189</v>
      </c>
      <c r="F341" s="40">
        <f t="shared" si="122"/>
        <v>-11184</v>
      </c>
      <c r="G341" s="34">
        <f t="shared" si="123"/>
        <v>-0.78821622383536538</v>
      </c>
      <c r="H341" s="157"/>
    </row>
    <row r="343" spans="1:8" x14ac:dyDescent="0.2">
      <c r="B343" s="251"/>
      <c r="C343" s="252"/>
      <c r="D343" s="275" t="s">
        <v>9</v>
      </c>
      <c r="E343" s="275"/>
      <c r="F343" s="276" t="s">
        <v>14</v>
      </c>
      <c r="G343" s="276"/>
    </row>
    <row r="344" spans="1:8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8" x14ac:dyDescent="0.2">
      <c r="A345" s="186">
        <v>5</v>
      </c>
      <c r="B345" s="1" t="s">
        <v>22</v>
      </c>
      <c r="C345" s="10"/>
      <c r="D345" s="190">
        <v>139991</v>
      </c>
      <c r="E345" s="190">
        <v>151044</v>
      </c>
      <c r="F345" s="190">
        <f t="shared" ref="F345" si="124">(D345-E345)</f>
        <v>-11053</v>
      </c>
      <c r="G345" s="32">
        <f t="shared" ref="G345" si="125">F345/E345</f>
        <v>-7.3177352294695588E-2</v>
      </c>
    </row>
    <row r="346" spans="1:8" x14ac:dyDescent="0.2">
      <c r="B346" s="6"/>
      <c r="C346" s="28"/>
    </row>
    <row r="347" spans="1:8" x14ac:dyDescent="0.2">
      <c r="B347" s="7" t="s">
        <v>6</v>
      </c>
      <c r="C347" s="29"/>
    </row>
    <row r="348" spans="1:8" x14ac:dyDescent="0.2">
      <c r="B348" s="6"/>
      <c r="C348" s="28"/>
    </row>
    <row r="349" spans="1:8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8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8" x14ac:dyDescent="0.2">
      <c r="B351" s="3"/>
      <c r="C351" s="28"/>
    </row>
    <row r="352" spans="1:8" x14ac:dyDescent="0.2">
      <c r="A352" s="186">
        <v>41</v>
      </c>
      <c r="B352" s="1" t="s">
        <v>8</v>
      </c>
      <c r="C352" s="10"/>
      <c r="D352" s="40">
        <f>D356+D357+D358</f>
        <v>153552</v>
      </c>
      <c r="E352" s="40">
        <f>E356+E357+E358</f>
        <v>177236</v>
      </c>
      <c r="F352" s="40">
        <f t="shared" ref="F352" si="128">(D352-E352)</f>
        <v>-23684</v>
      </c>
      <c r="G352" s="34">
        <f t="shared" ref="G352" si="129">F352/E352</f>
        <v>-0.13362973662235664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114206</v>
      </c>
      <c r="E356" s="190">
        <v>127658</v>
      </c>
      <c r="F356" s="190">
        <f t="shared" ref="F356:F358" si="130">(D356-E356)</f>
        <v>-13452</v>
      </c>
      <c r="G356" s="32">
        <f t="shared" ref="G356:G358" si="131">F356/E356</f>
        <v>-0.10537529962869542</v>
      </c>
    </row>
    <row r="357" spans="1:7" ht="25.5" x14ac:dyDescent="0.2">
      <c r="A357" s="186"/>
      <c r="B357" s="24" t="s">
        <v>58</v>
      </c>
      <c r="C357" s="17"/>
      <c r="D357" s="190">
        <v>32649</v>
      </c>
      <c r="E357" s="190">
        <v>43369</v>
      </c>
      <c r="F357" s="190">
        <f t="shared" si="130"/>
        <v>-10720</v>
      </c>
      <c r="G357" s="32">
        <f t="shared" si="131"/>
        <v>-0.24718116627083861</v>
      </c>
    </row>
    <row r="358" spans="1:7" x14ac:dyDescent="0.2">
      <c r="A358" s="186"/>
      <c r="B358" s="23" t="s">
        <v>24</v>
      </c>
      <c r="C358" s="10"/>
      <c r="D358" s="190">
        <v>6697</v>
      </c>
      <c r="E358" s="190">
        <v>6209</v>
      </c>
      <c r="F358" s="190">
        <f t="shared" si="130"/>
        <v>488</v>
      </c>
      <c r="G358" s="32">
        <f t="shared" si="131"/>
        <v>7.8595587051054919E-2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40">
        <v>82942</v>
      </c>
      <c r="E360" s="40">
        <v>53829</v>
      </c>
      <c r="F360" s="40">
        <f t="shared" ref="F360" si="132">(D360-E360)</f>
        <v>29113</v>
      </c>
      <c r="G360" s="34">
        <f t="shared" ref="G360" si="133">F360/E360</f>
        <v>0.54084229690315633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76185</v>
      </c>
      <c r="E362" s="190">
        <f>E365+E366+E367+E368</f>
        <v>76803</v>
      </c>
      <c r="F362" s="190">
        <f t="shared" ref="F362" si="134">(D362-E362)</f>
        <v>-618</v>
      </c>
      <c r="G362" s="32">
        <f t="shared" ref="G362" si="135">F362/E362</f>
        <v>-8.0465606812233897E-3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4155</v>
      </c>
      <c r="E365" s="190">
        <v>5019</v>
      </c>
      <c r="F365" s="190">
        <f t="shared" ref="F365:F368" si="136">(D365-E365)</f>
        <v>-864</v>
      </c>
      <c r="G365" s="32">
        <f t="shared" ref="G365:G368" si="137">F365/E365</f>
        <v>-0.17214584578601316</v>
      </c>
    </row>
    <row r="366" spans="1:7" x14ac:dyDescent="0.2">
      <c r="A366" s="186">
        <v>31</v>
      </c>
      <c r="B366" s="25" t="s">
        <v>17</v>
      </c>
      <c r="C366" s="31"/>
      <c r="D366" s="190">
        <v>1988</v>
      </c>
      <c r="E366" s="190">
        <v>1187</v>
      </c>
      <c r="F366" s="190">
        <f t="shared" si="136"/>
        <v>801</v>
      </c>
      <c r="G366" s="32">
        <f t="shared" si="137"/>
        <v>0.67481044650379107</v>
      </c>
    </row>
    <row r="367" spans="1:7" x14ac:dyDescent="0.2">
      <c r="A367" s="186">
        <v>32</v>
      </c>
      <c r="B367" s="25" t="s">
        <v>18</v>
      </c>
      <c r="C367" s="31"/>
      <c r="D367" s="190">
        <v>70042</v>
      </c>
      <c r="E367" s="190">
        <v>70597</v>
      </c>
      <c r="F367" s="190">
        <f t="shared" si="136"/>
        <v>-555</v>
      </c>
      <c r="G367" s="32">
        <f t="shared" si="137"/>
        <v>-7.8615238607872857E-3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129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/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4419</v>
      </c>
      <c r="E373" s="190">
        <v>2820</v>
      </c>
      <c r="F373" s="190">
        <f>(D373-E373)</f>
        <v>1599</v>
      </c>
      <c r="G373" s="32">
        <f>F373/E373</f>
        <v>0.56702127659574464</v>
      </c>
    </row>
    <row r="374" spans="1:7" x14ac:dyDescent="0.2">
      <c r="A374" s="186">
        <v>701</v>
      </c>
      <c r="B374" s="1" t="s">
        <v>31</v>
      </c>
      <c r="C374" s="10"/>
      <c r="D374" s="190">
        <v>26438</v>
      </c>
      <c r="E374" s="190">
        <v>12848</v>
      </c>
      <c r="F374" s="190">
        <f t="shared" ref="F374:F376" si="138">(D374-E374)</f>
        <v>13590</v>
      </c>
      <c r="G374" s="32">
        <f t="shared" ref="G374:G376" si="139">F374/E374</f>
        <v>1.0577521793275217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29581</v>
      </c>
      <c r="E376" s="190">
        <v>34786</v>
      </c>
      <c r="F376" s="190">
        <f t="shared" si="138"/>
        <v>-5205</v>
      </c>
      <c r="G376" s="32">
        <f t="shared" si="139"/>
        <v>-0.1496291611567872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95"/>
      <c r="D383" s="40">
        <f>D373+D374+D375+D376+D381+D382</f>
        <v>60438</v>
      </c>
      <c r="E383" s="40">
        <f>E373+E374+E375+E376+E381+E382</f>
        <v>50454</v>
      </c>
      <c r="F383" s="40">
        <f t="shared" si="140"/>
        <v>9984</v>
      </c>
      <c r="G383" s="34">
        <f t="shared" si="141"/>
        <v>0.19788322035913902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96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8"/>
      <c r="D391" s="40">
        <f>D383+D388+D389+D390</f>
        <v>60438</v>
      </c>
      <c r="E391" s="40">
        <f>E383+E388+E389+E390</f>
        <v>50454</v>
      </c>
      <c r="F391" s="190">
        <f t="shared" ref="F391:F400" si="146">(D391-E391)</f>
        <v>9984</v>
      </c>
      <c r="G391" s="32">
        <f t="shared" ref="G391:G400" si="147">F391/E391</f>
        <v>0.19788322035913902</v>
      </c>
    </row>
    <row r="392" spans="1:7" x14ac:dyDescent="0.2">
      <c r="A392" s="186">
        <v>60</v>
      </c>
      <c r="B392" s="3" t="s">
        <v>40</v>
      </c>
      <c r="C392" s="196"/>
      <c r="D392" s="189">
        <f>D393+D394+D395</f>
        <v>7969</v>
      </c>
      <c r="E392" s="189">
        <f>E393+E394+E395</f>
        <v>4519</v>
      </c>
      <c r="F392" s="190">
        <f t="shared" si="146"/>
        <v>3450</v>
      </c>
      <c r="G392" s="32">
        <f t="shared" si="147"/>
        <v>0.76344323965479088</v>
      </c>
    </row>
    <row r="393" spans="1:7" x14ac:dyDescent="0.2">
      <c r="A393" s="186">
        <v>600</v>
      </c>
      <c r="B393" s="1" t="s">
        <v>2</v>
      </c>
      <c r="C393" s="10"/>
      <c r="D393" s="190">
        <v>1070</v>
      </c>
      <c r="E393" s="190">
        <v>846</v>
      </c>
      <c r="F393" s="190">
        <f t="shared" si="146"/>
        <v>224</v>
      </c>
      <c r="G393" s="32">
        <f t="shared" si="147"/>
        <v>0.26477541371158392</v>
      </c>
    </row>
    <row r="394" spans="1:7" x14ac:dyDescent="0.2">
      <c r="A394" s="186">
        <v>601</v>
      </c>
      <c r="B394" s="1" t="s">
        <v>3</v>
      </c>
      <c r="C394" s="10"/>
      <c r="D394" s="190">
        <v>6899</v>
      </c>
      <c r="E394" s="190">
        <v>3673</v>
      </c>
      <c r="F394" s="190">
        <f t="shared" si="146"/>
        <v>3226</v>
      </c>
      <c r="G394" s="32">
        <f t="shared" si="147"/>
        <v>0.87830111625374352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131</v>
      </c>
      <c r="E396" s="190">
        <v>443</v>
      </c>
      <c r="F396" s="190">
        <f t="shared" si="146"/>
        <v>-312</v>
      </c>
      <c r="G396" s="32">
        <f t="shared" si="147"/>
        <v>-0.70428893905191869</v>
      </c>
    </row>
    <row r="397" spans="1:7" x14ac:dyDescent="0.2">
      <c r="A397" s="186">
        <v>62</v>
      </c>
      <c r="B397" s="2" t="s">
        <v>42</v>
      </c>
      <c r="C397" s="11"/>
      <c r="D397" s="39">
        <v>2945</v>
      </c>
      <c r="E397" s="39">
        <v>3047</v>
      </c>
      <c r="F397" s="190">
        <f t="shared" si="146"/>
        <v>-102</v>
      </c>
      <c r="G397" s="32">
        <f t="shared" si="147"/>
        <v>-3.3475549721037084E-2</v>
      </c>
    </row>
    <row r="398" spans="1:7" ht="25.5" x14ac:dyDescent="0.2">
      <c r="A398" s="22"/>
      <c r="B398" s="26" t="s">
        <v>43</v>
      </c>
      <c r="C398" s="198"/>
      <c r="D398" s="40">
        <f>D392+D396+D397</f>
        <v>11045</v>
      </c>
      <c r="E398" s="40">
        <f>E392+E396+E397</f>
        <v>8009</v>
      </c>
      <c r="F398" s="190">
        <f t="shared" si="146"/>
        <v>3036</v>
      </c>
      <c r="G398" s="32">
        <f t="shared" si="147"/>
        <v>0.37907354226495193</v>
      </c>
    </row>
    <row r="399" spans="1:7" ht="25.5" x14ac:dyDescent="0.2">
      <c r="A399" s="22"/>
      <c r="B399" s="26" t="s">
        <v>48</v>
      </c>
      <c r="C399" s="198"/>
      <c r="D399" s="40">
        <f>D391-D398</f>
        <v>49393</v>
      </c>
      <c r="E399" s="40">
        <f>E391-E398</f>
        <v>42445</v>
      </c>
      <c r="F399" s="190">
        <f t="shared" si="146"/>
        <v>6948</v>
      </c>
      <c r="G399" s="32">
        <f t="shared" si="147"/>
        <v>0.16369419248439157</v>
      </c>
    </row>
    <row r="400" spans="1:7" x14ac:dyDescent="0.2">
      <c r="A400" s="186">
        <v>63</v>
      </c>
      <c r="B400" s="3" t="s">
        <v>46</v>
      </c>
      <c r="C400" s="196"/>
      <c r="D400" s="189">
        <v>33615</v>
      </c>
      <c r="E400" s="189">
        <v>34062</v>
      </c>
      <c r="F400" s="190">
        <f t="shared" si="146"/>
        <v>-447</v>
      </c>
      <c r="G400" s="32">
        <f t="shared" si="147"/>
        <v>-1.3123128412894135E-2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1813</v>
      </c>
      <c r="E404" s="39">
        <v>1520</v>
      </c>
      <c r="F404" s="190">
        <f t="shared" ref="F404:F414" si="150">(D404-E404)</f>
        <v>293</v>
      </c>
      <c r="G404" s="32">
        <f t="shared" ref="G404:G414" si="151">F404/E404</f>
        <v>0.19276315789473683</v>
      </c>
    </row>
    <row r="405" spans="1:7" ht="25.5" x14ac:dyDescent="0.2">
      <c r="A405" s="22"/>
      <c r="B405" s="26" t="s">
        <v>49</v>
      </c>
      <c r="C405" s="198"/>
      <c r="D405" s="190">
        <f>D399-D400-D404</f>
        <v>13965</v>
      </c>
      <c r="E405" s="190">
        <f>E399-E400-E404</f>
        <v>6863</v>
      </c>
      <c r="F405" s="190">
        <f t="shared" si="150"/>
        <v>7102</v>
      </c>
      <c r="G405" s="32">
        <f t="shared" si="151"/>
        <v>1.0348244208072273</v>
      </c>
    </row>
    <row r="406" spans="1:7" x14ac:dyDescent="0.2">
      <c r="A406" s="186">
        <v>75</v>
      </c>
      <c r="B406" s="3" t="s">
        <v>50</v>
      </c>
      <c r="C406" s="196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8"/>
      <c r="D410" s="190">
        <f>D405+D406-D407-D408+D409</f>
        <v>4965</v>
      </c>
      <c r="E410" s="190">
        <f>E405+E406-E407-E408+E409</f>
        <v>-137</v>
      </c>
      <c r="F410" s="190">
        <f t="shared" si="150"/>
        <v>5102</v>
      </c>
      <c r="G410" s="32">
        <f t="shared" si="151"/>
        <v>-37.240875912408761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8"/>
      <c r="D414" s="190">
        <f>D410+D413</f>
        <v>4865</v>
      </c>
      <c r="E414" s="190">
        <f>E410+E413</f>
        <v>-237</v>
      </c>
      <c r="F414" s="190">
        <f t="shared" si="150"/>
        <v>5102</v>
      </c>
      <c r="G414" s="32">
        <f t="shared" si="151"/>
        <v>-21.527426160337551</v>
      </c>
    </row>
    <row r="416" spans="1:7" x14ac:dyDescent="0.2">
      <c r="B416" s="251"/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-16286</v>
      </c>
      <c r="E418" s="190">
        <v>3649</v>
      </c>
      <c r="F418" s="190">
        <f t="shared" ref="F418" si="152">(D418-E418)</f>
        <v>-19935</v>
      </c>
      <c r="G418" s="32">
        <f t="shared" ref="G418" si="153">F418/E418</f>
        <v>-5.4631405864620444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811367</v>
      </c>
      <c r="E425" s="190">
        <f>E429+E430+E431</f>
        <v>697749</v>
      </c>
      <c r="F425" s="190">
        <f t="shared" ref="F425" si="156">(D425-E425)</f>
        <v>113618</v>
      </c>
      <c r="G425" s="32">
        <f t="shared" ref="G425" si="157">F425/E425</f>
        <v>0.16283505959879555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719386</v>
      </c>
      <c r="E429" s="190">
        <v>661632</v>
      </c>
      <c r="F429" s="190">
        <f t="shared" ref="F429:F431" si="158">(D429-E429)</f>
        <v>57754</v>
      </c>
      <c r="G429" s="32">
        <f t="shared" ref="G429:G431" si="159">F429/E429</f>
        <v>8.7290215709034627E-2</v>
      </c>
    </row>
    <row r="430" spans="1:7" ht="25.5" x14ac:dyDescent="0.2">
      <c r="A430" s="186"/>
      <c r="B430" s="24" t="s">
        <v>58</v>
      </c>
      <c r="C430" s="17"/>
      <c r="D430" s="190">
        <v>88414</v>
      </c>
      <c r="E430" s="190">
        <v>32942</v>
      </c>
      <c r="F430" s="190">
        <f t="shared" si="158"/>
        <v>55472</v>
      </c>
      <c r="G430" s="32">
        <f t="shared" si="159"/>
        <v>1.6839293303381702</v>
      </c>
    </row>
    <row r="431" spans="1:7" x14ac:dyDescent="0.2">
      <c r="A431" s="186"/>
      <c r="B431" s="23" t="s">
        <v>24</v>
      </c>
      <c r="C431" s="10"/>
      <c r="D431" s="190">
        <v>3567</v>
      </c>
      <c r="E431" s="190">
        <v>3175</v>
      </c>
      <c r="F431" s="190">
        <f t="shared" si="158"/>
        <v>392</v>
      </c>
      <c r="G431" s="32">
        <f t="shared" si="159"/>
        <v>0.12346456692913386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198609</v>
      </c>
      <c r="E433" s="190">
        <v>173952</v>
      </c>
      <c r="F433" s="190">
        <f t="shared" ref="F433" si="160">(D433-E433)</f>
        <v>24657</v>
      </c>
      <c r="G433" s="32">
        <f t="shared" ref="G433" si="161">F433/E433</f>
        <v>0.14174599889624723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119131</v>
      </c>
      <c r="E435" s="190">
        <f>E438+E439+E440+E441</f>
        <v>40975</v>
      </c>
      <c r="F435" s="190">
        <f t="shared" ref="F435" si="162">(D435-E435)</f>
        <v>78156</v>
      </c>
      <c r="G435" s="32">
        <f t="shared" ref="G435" si="163">F435/E435</f>
        <v>1.9074069554606468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1657</v>
      </c>
      <c r="E438" s="190">
        <v>3064</v>
      </c>
      <c r="F438" s="190">
        <f t="shared" ref="F438:F441" si="164">(D438-E438)</f>
        <v>-1407</v>
      </c>
      <c r="G438" s="32">
        <f t="shared" ref="G438:G441" si="165">F438/E438</f>
        <v>-0.45920365535248042</v>
      </c>
    </row>
    <row r="439" spans="1:7" x14ac:dyDescent="0.2">
      <c r="A439" s="186">
        <v>31</v>
      </c>
      <c r="B439" s="25" t="s">
        <v>17</v>
      </c>
      <c r="C439" s="31"/>
      <c r="D439" s="190">
        <v>949</v>
      </c>
      <c r="E439" s="190">
        <v>1092</v>
      </c>
      <c r="F439" s="190">
        <f t="shared" si="164"/>
        <v>-143</v>
      </c>
      <c r="G439" s="32">
        <f t="shared" si="165"/>
        <v>-0.13095238095238096</v>
      </c>
    </row>
    <row r="440" spans="1:7" x14ac:dyDescent="0.2">
      <c r="A440" s="186">
        <v>32</v>
      </c>
      <c r="B440" s="25" t="s">
        <v>18</v>
      </c>
      <c r="C440" s="31"/>
      <c r="D440" s="190">
        <v>116525</v>
      </c>
      <c r="E440" s="190">
        <v>36819</v>
      </c>
      <c r="F440" s="190">
        <f t="shared" si="164"/>
        <v>79706</v>
      </c>
      <c r="G440" s="32">
        <f t="shared" si="165"/>
        <v>2.1648062141828945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130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/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1134</v>
      </c>
      <c r="E446" s="190">
        <v>5950</v>
      </c>
      <c r="F446" s="190">
        <f>(D446-E446)</f>
        <v>-4816</v>
      </c>
      <c r="G446" s="32">
        <f>F446/E446</f>
        <v>-0.80941176470588239</v>
      </c>
    </row>
    <row r="447" spans="1:7" x14ac:dyDescent="0.2">
      <c r="A447" s="186">
        <v>701</v>
      </c>
      <c r="B447" s="1" t="s">
        <v>31</v>
      </c>
      <c r="C447" s="10"/>
      <c r="D447" s="190">
        <v>1743</v>
      </c>
      <c r="E447" s="190">
        <v>16278</v>
      </c>
      <c r="F447" s="190">
        <f t="shared" ref="F447:F449" si="166">(D447-E447)</f>
        <v>-14535</v>
      </c>
      <c r="G447" s="32">
        <f t="shared" ref="G447:G449" si="167">F447/E447</f>
        <v>-0.89292296350903055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6548</v>
      </c>
      <c r="E449" s="190">
        <v>23613</v>
      </c>
      <c r="F449" s="190">
        <f t="shared" si="166"/>
        <v>-17065</v>
      </c>
      <c r="G449" s="32">
        <f t="shared" si="167"/>
        <v>-0.72269512556642523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95"/>
      <c r="D456" s="40">
        <f>D446+D447+D448+D449+D454+D455</f>
        <v>9425</v>
      </c>
      <c r="E456" s="40">
        <f>E446+E447+E448+E449+E454+E455</f>
        <v>45841</v>
      </c>
      <c r="F456" s="40">
        <f t="shared" si="168"/>
        <v>-36416</v>
      </c>
      <c r="G456" s="34">
        <f t="shared" si="169"/>
        <v>-0.79439802796623116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96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8"/>
      <c r="D464" s="40">
        <f>D456+D461+D462+D463</f>
        <v>9425</v>
      </c>
      <c r="E464" s="40">
        <f>E456+E461+E462+E463</f>
        <v>45841</v>
      </c>
      <c r="F464" s="190">
        <f t="shared" ref="F464:F473" si="174">(D464-E464)</f>
        <v>-36416</v>
      </c>
      <c r="G464" s="32">
        <f t="shared" ref="G464:G473" si="175">F464/E464</f>
        <v>-0.79439802796623116</v>
      </c>
    </row>
    <row r="465" spans="1:7" x14ac:dyDescent="0.2">
      <c r="A465" s="186">
        <v>60</v>
      </c>
      <c r="B465" s="3" t="s">
        <v>40</v>
      </c>
      <c r="C465" s="196"/>
      <c r="D465" s="189">
        <f>D466+D467+D468</f>
        <v>3467</v>
      </c>
      <c r="E465" s="189">
        <f>E466+E467+E468</f>
        <v>8830</v>
      </c>
      <c r="F465" s="190">
        <f t="shared" si="174"/>
        <v>-5363</v>
      </c>
      <c r="G465" s="32">
        <f t="shared" si="175"/>
        <v>-0.60736126840317106</v>
      </c>
    </row>
    <row r="466" spans="1:7" x14ac:dyDescent="0.2">
      <c r="A466" s="186">
        <v>600</v>
      </c>
      <c r="B466" s="1" t="s">
        <v>2</v>
      </c>
      <c r="C466" s="10"/>
      <c r="D466" s="190">
        <v>260</v>
      </c>
      <c r="E466" s="190">
        <v>1090</v>
      </c>
      <c r="F466" s="190">
        <f t="shared" si="174"/>
        <v>-830</v>
      </c>
      <c r="G466" s="32">
        <f t="shared" si="175"/>
        <v>-0.76146788990825687</v>
      </c>
    </row>
    <row r="467" spans="1:7" x14ac:dyDescent="0.2">
      <c r="A467" s="186">
        <v>601</v>
      </c>
      <c r="B467" s="1" t="s">
        <v>3</v>
      </c>
      <c r="C467" s="10"/>
      <c r="D467" s="190">
        <v>999</v>
      </c>
      <c r="E467" s="190">
        <v>3656</v>
      </c>
      <c r="F467" s="190">
        <f t="shared" si="174"/>
        <v>-2657</v>
      </c>
      <c r="G467" s="32">
        <f t="shared" si="175"/>
        <v>-0.72675054704595188</v>
      </c>
    </row>
    <row r="468" spans="1:7" x14ac:dyDescent="0.2">
      <c r="A468" s="186">
        <v>604</v>
      </c>
      <c r="B468" s="1" t="s">
        <v>4</v>
      </c>
      <c r="C468" s="10"/>
      <c r="D468" s="190">
        <f>3467-1259</f>
        <v>2208</v>
      </c>
      <c r="E468" s="190">
        <f>8830-4746</f>
        <v>4084</v>
      </c>
      <c r="F468" s="190">
        <f t="shared" si="174"/>
        <v>-1876</v>
      </c>
      <c r="G468" s="32">
        <f t="shared" si="175"/>
        <v>-0.45935357492654261</v>
      </c>
    </row>
    <row r="469" spans="1:7" x14ac:dyDescent="0.2">
      <c r="A469" s="186">
        <v>61</v>
      </c>
      <c r="B469" s="1" t="s">
        <v>41</v>
      </c>
      <c r="C469" s="10"/>
      <c r="D469" s="190">
        <v>126</v>
      </c>
      <c r="E469" s="190">
        <v>620</v>
      </c>
      <c r="F469" s="190">
        <f t="shared" si="174"/>
        <v>-494</v>
      </c>
      <c r="G469" s="32">
        <f t="shared" si="175"/>
        <v>-0.79677419354838708</v>
      </c>
    </row>
    <row r="470" spans="1:7" x14ac:dyDescent="0.2">
      <c r="A470" s="186">
        <v>62</v>
      </c>
      <c r="B470" s="2" t="s">
        <v>42</v>
      </c>
      <c r="C470" s="11"/>
      <c r="D470" s="39">
        <v>1546</v>
      </c>
      <c r="E470" s="39">
        <v>80</v>
      </c>
      <c r="F470" s="190">
        <f t="shared" si="174"/>
        <v>1466</v>
      </c>
      <c r="G470" s="32">
        <f t="shared" si="175"/>
        <v>18.324999999999999</v>
      </c>
    </row>
    <row r="471" spans="1:7" ht="25.5" x14ac:dyDescent="0.2">
      <c r="A471" s="22"/>
      <c r="B471" s="26" t="s">
        <v>43</v>
      </c>
      <c r="C471" s="198"/>
      <c r="D471" s="40">
        <f>D465+D469+D470</f>
        <v>5139</v>
      </c>
      <c r="E471" s="40">
        <f>E465+E469+E470</f>
        <v>9530</v>
      </c>
      <c r="F471" s="190">
        <f t="shared" si="174"/>
        <v>-4391</v>
      </c>
      <c r="G471" s="32">
        <f t="shared" si="175"/>
        <v>-0.46075550891920253</v>
      </c>
    </row>
    <row r="472" spans="1:7" ht="25.5" x14ac:dyDescent="0.2">
      <c r="A472" s="22"/>
      <c r="B472" s="26" t="s">
        <v>48</v>
      </c>
      <c r="C472" s="198"/>
      <c r="D472" s="40">
        <f>D464-D471</f>
        <v>4286</v>
      </c>
      <c r="E472" s="40">
        <f>E464-E471</f>
        <v>36311</v>
      </c>
      <c r="F472" s="190">
        <f t="shared" si="174"/>
        <v>-32025</v>
      </c>
      <c r="G472" s="32">
        <f t="shared" si="175"/>
        <v>-0.88196414309713311</v>
      </c>
    </row>
    <row r="473" spans="1:7" x14ac:dyDescent="0.2">
      <c r="A473" s="186">
        <v>63</v>
      </c>
      <c r="B473" s="3" t="s">
        <v>46</v>
      </c>
      <c r="C473" s="196"/>
      <c r="D473" s="189">
        <v>27186</v>
      </c>
      <c r="E473" s="189">
        <v>29333</v>
      </c>
      <c r="F473" s="190">
        <f t="shared" si="174"/>
        <v>-2147</v>
      </c>
      <c r="G473" s="32">
        <f t="shared" si="175"/>
        <v>-7.3194013568336005E-2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283</v>
      </c>
      <c r="E477" s="39">
        <v>1325</v>
      </c>
      <c r="F477" s="190">
        <f t="shared" ref="F477:F487" si="178">(D477-E477)</f>
        <v>-1042</v>
      </c>
      <c r="G477" s="32">
        <f t="shared" ref="G477:G487" si="179">F477/E477</f>
        <v>-0.78641509433962264</v>
      </c>
    </row>
    <row r="478" spans="1:7" ht="25.5" x14ac:dyDescent="0.2">
      <c r="A478" s="22"/>
      <c r="B478" s="26" t="s">
        <v>49</v>
      </c>
      <c r="C478" s="198"/>
      <c r="D478" s="190">
        <f>D472-D473-D477</f>
        <v>-23183</v>
      </c>
      <c r="E478" s="190">
        <f>E472-E473-E477</f>
        <v>5653</v>
      </c>
      <c r="F478" s="190">
        <f t="shared" si="178"/>
        <v>-28836</v>
      </c>
      <c r="G478" s="32">
        <f t="shared" si="179"/>
        <v>-5.1010083141694675</v>
      </c>
    </row>
    <row r="479" spans="1:7" x14ac:dyDescent="0.2">
      <c r="A479" s="186">
        <v>75</v>
      </c>
      <c r="B479" s="3" t="s">
        <v>50</v>
      </c>
      <c r="C479" s="196"/>
      <c r="D479" s="189">
        <v>500</v>
      </c>
      <c r="E479" s="189">
        <v>459</v>
      </c>
      <c r="F479" s="190">
        <f t="shared" si="178"/>
        <v>41</v>
      </c>
      <c r="G479" s="32">
        <f t="shared" si="179"/>
        <v>8.9324618736383449E-2</v>
      </c>
    </row>
    <row r="480" spans="1:7" x14ac:dyDescent="0.2">
      <c r="A480" s="186">
        <v>65</v>
      </c>
      <c r="B480" s="1" t="s">
        <v>51</v>
      </c>
      <c r="C480" s="10"/>
      <c r="D480" s="190">
        <v>6</v>
      </c>
      <c r="E480" s="190">
        <v>1527</v>
      </c>
      <c r="F480" s="190">
        <f t="shared" si="178"/>
        <v>-1521</v>
      </c>
      <c r="G480" s="32">
        <f t="shared" si="179"/>
        <v>-0.99607072691552068</v>
      </c>
    </row>
    <row r="481" spans="1:7" ht="25.5" x14ac:dyDescent="0.2">
      <c r="A481" s="186">
        <v>68</v>
      </c>
      <c r="B481" s="16" t="s">
        <v>52</v>
      </c>
      <c r="C481" s="17"/>
      <c r="D481" s="190">
        <v>17461</v>
      </c>
      <c r="E481" s="190">
        <v>225</v>
      </c>
      <c r="F481" s="190">
        <f t="shared" si="178"/>
        <v>17236</v>
      </c>
      <c r="G481" s="32">
        <f t="shared" si="179"/>
        <v>76.604444444444439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8"/>
      <c r="D483" s="190">
        <f>D478+D479-D480-D481+D482</f>
        <v>-40150</v>
      </c>
      <c r="E483" s="190">
        <f>E478+E479-E480-E481+E482</f>
        <v>4360</v>
      </c>
      <c r="F483" s="190">
        <f t="shared" si="178"/>
        <v>-44510</v>
      </c>
      <c r="G483" s="32">
        <f t="shared" si="179"/>
        <v>-10.208715596330276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8"/>
      <c r="D487" s="190">
        <f>D483+D486</f>
        <v>-40150</v>
      </c>
      <c r="E487" s="190">
        <f>E483+E486</f>
        <v>4360</v>
      </c>
      <c r="F487" s="190">
        <f t="shared" si="178"/>
        <v>-44510</v>
      </c>
      <c r="G487" s="32">
        <f t="shared" si="179"/>
        <v>-10.208715596330276</v>
      </c>
    </row>
    <row r="489" spans="1:7" x14ac:dyDescent="0.2">
      <c r="B489" s="251"/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805000</v>
      </c>
      <c r="E491" s="190">
        <v>891588</v>
      </c>
      <c r="F491" s="190">
        <f t="shared" ref="F491" si="180">(D491-E491)</f>
        <v>-86588</v>
      </c>
      <c r="G491" s="32">
        <f t="shared" ref="G491" si="181">F491/E491</f>
        <v>-9.7116605427619032E-2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705472</v>
      </c>
      <c r="E498" s="190">
        <f>E502+E503+E504</f>
        <v>348210</v>
      </c>
      <c r="F498" s="190">
        <f t="shared" ref="F498" si="184">(D498-E498)</f>
        <v>357262</v>
      </c>
      <c r="G498" s="32">
        <f t="shared" ref="G498" si="185">F498/E498</f>
        <v>1.0259958071278825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282189</v>
      </c>
      <c r="E502" s="190">
        <v>201962</v>
      </c>
      <c r="F502" s="190">
        <f t="shared" ref="F502:F504" si="186">(D502-E502)</f>
        <v>80227</v>
      </c>
      <c r="G502" s="32">
        <f t="shared" ref="G502:G504" si="187">F502/E502</f>
        <v>0.39723809429496637</v>
      </c>
    </row>
    <row r="503" spans="1:7" ht="25.5" x14ac:dyDescent="0.2">
      <c r="A503" s="186"/>
      <c r="B503" s="24" t="s">
        <v>58</v>
      </c>
      <c r="C503" s="17"/>
      <c r="D503" s="190">
        <v>176368</v>
      </c>
      <c r="E503" s="190">
        <v>45267</v>
      </c>
      <c r="F503" s="190">
        <f t="shared" si="186"/>
        <v>131101</v>
      </c>
      <c r="G503" s="32">
        <f t="shared" si="187"/>
        <v>2.8961716040382619</v>
      </c>
    </row>
    <row r="504" spans="1:7" x14ac:dyDescent="0.2">
      <c r="A504" s="186"/>
      <c r="B504" s="23" t="s">
        <v>24</v>
      </c>
      <c r="C504" s="10"/>
      <c r="D504" s="190">
        <v>246915</v>
      </c>
      <c r="E504" s="190">
        <v>100981</v>
      </c>
      <c r="F504" s="190">
        <f t="shared" si="186"/>
        <v>145934</v>
      </c>
      <c r="G504" s="32">
        <f t="shared" si="187"/>
        <v>1.4451629514463116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143560</v>
      </c>
      <c r="E506" s="190">
        <v>142527</v>
      </c>
      <c r="F506" s="190">
        <f t="shared" ref="F506" si="188">(D506-E506)</f>
        <v>1033</v>
      </c>
      <c r="G506" s="32">
        <f t="shared" ref="G506" si="189">F506/E506</f>
        <v>7.2477495492082201E-3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58920</v>
      </c>
      <c r="E508" s="190">
        <f>E511+E512+E513+E514</f>
        <v>52692</v>
      </c>
      <c r="F508" s="190">
        <f t="shared" ref="F508" si="190">(D508-E508)</f>
        <v>6228</v>
      </c>
      <c r="G508" s="32">
        <f t="shared" ref="G508" si="191">F508/E508</f>
        <v>0.11819631063539057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1670</v>
      </c>
      <c r="E511" s="190">
        <v>1091</v>
      </c>
      <c r="F511" s="190">
        <f t="shared" ref="F511:F514" si="192">(D511-E511)</f>
        <v>579</v>
      </c>
      <c r="G511" s="32">
        <f t="shared" ref="G511:G514" si="193">F511/E511</f>
        <v>0.53070577451879009</v>
      </c>
    </row>
    <row r="512" spans="1:7" x14ac:dyDescent="0.2">
      <c r="A512" s="186">
        <v>31</v>
      </c>
      <c r="B512" s="25" t="s">
        <v>17</v>
      </c>
      <c r="C512" s="31"/>
      <c r="D512" s="190">
        <v>2057</v>
      </c>
      <c r="E512" s="190">
        <v>4348</v>
      </c>
      <c r="F512" s="190">
        <f t="shared" si="192"/>
        <v>-2291</v>
      </c>
      <c r="G512" s="32">
        <f t="shared" si="193"/>
        <v>-0.52690892364305431</v>
      </c>
    </row>
    <row r="513" spans="1:7" x14ac:dyDescent="0.2">
      <c r="A513" s="186">
        <v>32</v>
      </c>
      <c r="B513" s="25" t="s">
        <v>18</v>
      </c>
      <c r="C513" s="31"/>
      <c r="D513" s="190">
        <v>55193</v>
      </c>
      <c r="E513" s="190">
        <v>47253</v>
      </c>
      <c r="F513" s="190">
        <f t="shared" si="192"/>
        <v>7940</v>
      </c>
      <c r="G513" s="32">
        <f t="shared" si="193"/>
        <v>0.16803165936554293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131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/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2808</v>
      </c>
      <c r="E519" s="190">
        <v>1564</v>
      </c>
      <c r="F519" s="190">
        <f>(D519-E519)</f>
        <v>1244</v>
      </c>
      <c r="G519" s="32">
        <f>F519/E519</f>
        <v>0.79539641943734019</v>
      </c>
    </row>
    <row r="520" spans="1:7" x14ac:dyDescent="0.2">
      <c r="A520" s="186">
        <v>701</v>
      </c>
      <c r="B520" s="1" t="s">
        <v>31</v>
      </c>
      <c r="C520" s="10"/>
      <c r="D520" s="190">
        <v>979</v>
      </c>
      <c r="E520" s="190">
        <v>4401</v>
      </c>
      <c r="F520" s="190">
        <f t="shared" ref="F520:F522" si="194">(D520-E520)</f>
        <v>-3422</v>
      </c>
      <c r="G520" s="32">
        <f t="shared" ref="G520:G522" si="195">F520/E520</f>
        <v>-0.77755055669166095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16765</v>
      </c>
      <c r="E522" s="190">
        <v>10549</v>
      </c>
      <c r="F522" s="190">
        <f t="shared" si="194"/>
        <v>6216</v>
      </c>
      <c r="G522" s="32">
        <f t="shared" si="195"/>
        <v>0.58925016589250168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750</v>
      </c>
      <c r="E528" s="39">
        <v>401</v>
      </c>
      <c r="F528" s="190">
        <f t="shared" si="196"/>
        <v>349</v>
      </c>
      <c r="G528" s="32">
        <f t="shared" si="197"/>
        <v>0.87032418952618451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21302</v>
      </c>
      <c r="E529" s="40">
        <f>E519+E520+E521+E522+E527+E528</f>
        <v>16915</v>
      </c>
      <c r="F529" s="40">
        <f t="shared" si="196"/>
        <v>4387</v>
      </c>
      <c r="G529" s="34">
        <f t="shared" si="197"/>
        <v>0.25935560153709725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21302</v>
      </c>
      <c r="E537" s="40">
        <f>E529+E534+E535+E536</f>
        <v>16915</v>
      </c>
      <c r="F537" s="190">
        <f t="shared" ref="F537:F546" si="202">(D537-E537)</f>
        <v>4387</v>
      </c>
      <c r="G537" s="32">
        <f t="shared" ref="G537:G546" si="203">F537/E537</f>
        <v>0.25935560153709725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665</v>
      </c>
      <c r="E538" s="189">
        <f>E539+E540+E541</f>
        <v>2277</v>
      </c>
      <c r="F538" s="190">
        <f t="shared" si="202"/>
        <v>-1612</v>
      </c>
      <c r="G538" s="32">
        <f t="shared" si="203"/>
        <v>-0.70794905577514278</v>
      </c>
    </row>
    <row r="539" spans="1:7" x14ac:dyDescent="0.2">
      <c r="A539" s="186">
        <v>600</v>
      </c>
      <c r="B539" s="1" t="s">
        <v>2</v>
      </c>
      <c r="C539" s="10"/>
      <c r="D539" s="190">
        <v>63</v>
      </c>
      <c r="E539" s="190">
        <v>288</v>
      </c>
      <c r="F539" s="190">
        <f t="shared" si="202"/>
        <v>-225</v>
      </c>
      <c r="G539" s="32">
        <f t="shared" si="203"/>
        <v>-0.78125</v>
      </c>
    </row>
    <row r="540" spans="1:7" x14ac:dyDescent="0.2">
      <c r="A540" s="186">
        <v>601</v>
      </c>
      <c r="B540" s="1" t="s">
        <v>3</v>
      </c>
      <c r="C540" s="10"/>
      <c r="D540" s="190">
        <v>178</v>
      </c>
      <c r="E540" s="190">
        <v>1529</v>
      </c>
      <c r="F540" s="190">
        <f t="shared" si="202"/>
        <v>-1351</v>
      </c>
      <c r="G540" s="32">
        <f t="shared" si="203"/>
        <v>-0.88358404185742312</v>
      </c>
    </row>
    <row r="541" spans="1:7" x14ac:dyDescent="0.2">
      <c r="A541" s="186">
        <v>604</v>
      </c>
      <c r="B541" s="1" t="s">
        <v>4</v>
      </c>
      <c r="C541" s="10"/>
      <c r="D541" s="190">
        <v>424</v>
      </c>
      <c r="E541" s="190">
        <v>460</v>
      </c>
      <c r="F541" s="190">
        <f t="shared" si="202"/>
        <v>-36</v>
      </c>
      <c r="G541" s="32">
        <f t="shared" si="203"/>
        <v>-7.8260869565217397E-2</v>
      </c>
    </row>
    <row r="542" spans="1:7" x14ac:dyDescent="0.2">
      <c r="A542" s="186">
        <v>61</v>
      </c>
      <c r="B542" s="1" t="s">
        <v>41</v>
      </c>
      <c r="C542" s="10"/>
      <c r="D542" s="190">
        <v>0</v>
      </c>
      <c r="E542" s="190">
        <v>527</v>
      </c>
      <c r="F542" s="190">
        <f t="shared" si="202"/>
        <v>-527</v>
      </c>
      <c r="G542" s="32">
        <f t="shared" si="203"/>
        <v>-1</v>
      </c>
    </row>
    <row r="543" spans="1:7" x14ac:dyDescent="0.2">
      <c r="A543" s="186">
        <v>62</v>
      </c>
      <c r="B543" s="2" t="s">
        <v>42</v>
      </c>
      <c r="C543" s="11"/>
      <c r="D543" s="39">
        <v>369</v>
      </c>
      <c r="E543" s="39">
        <v>634</v>
      </c>
      <c r="F543" s="190">
        <f t="shared" si="202"/>
        <v>-265</v>
      </c>
      <c r="G543" s="32">
        <f t="shared" si="203"/>
        <v>-0.41798107255520506</v>
      </c>
    </row>
    <row r="544" spans="1:7" ht="25.5" x14ac:dyDescent="0.2">
      <c r="A544" s="22"/>
      <c r="B544" s="26" t="s">
        <v>43</v>
      </c>
      <c r="C544" s="191"/>
      <c r="D544" s="40">
        <f>D538+D542+D543</f>
        <v>1034</v>
      </c>
      <c r="E544" s="40">
        <f>E538+E542+E543</f>
        <v>3438</v>
      </c>
      <c r="F544" s="190">
        <f t="shared" si="202"/>
        <v>-2404</v>
      </c>
      <c r="G544" s="32">
        <f t="shared" si="203"/>
        <v>-0.6992437463641652</v>
      </c>
    </row>
    <row r="545" spans="1:7" ht="25.5" x14ac:dyDescent="0.2">
      <c r="A545" s="22"/>
      <c r="B545" s="26" t="s">
        <v>48</v>
      </c>
      <c r="C545" s="191"/>
      <c r="D545" s="40">
        <f>D537-D544</f>
        <v>20268</v>
      </c>
      <c r="E545" s="40">
        <f>E537-E544</f>
        <v>13477</v>
      </c>
      <c r="F545" s="190">
        <f t="shared" si="202"/>
        <v>6791</v>
      </c>
      <c r="G545" s="32">
        <f t="shared" si="203"/>
        <v>0.50389552571046969</v>
      </c>
    </row>
    <row r="546" spans="1:7" x14ac:dyDescent="0.2">
      <c r="A546" s="186">
        <v>63</v>
      </c>
      <c r="B546" s="3" t="s">
        <v>46</v>
      </c>
      <c r="C546" s="188"/>
      <c r="D546" s="189">
        <v>22394</v>
      </c>
      <c r="E546" s="189">
        <v>17524</v>
      </c>
      <c r="F546" s="190">
        <f t="shared" si="202"/>
        <v>4870</v>
      </c>
      <c r="G546" s="32">
        <f t="shared" si="203"/>
        <v>0.27790458799360879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1484</v>
      </c>
      <c r="E550" s="39">
        <v>524</v>
      </c>
      <c r="F550" s="190">
        <f t="shared" ref="F550:F560" si="206">(D550-E550)</f>
        <v>960</v>
      </c>
      <c r="G550" s="32">
        <f t="shared" ref="G550:G560" si="207">F550/E550</f>
        <v>1.83206106870229</v>
      </c>
    </row>
    <row r="551" spans="1:7" ht="25.5" x14ac:dyDescent="0.2">
      <c r="A551" s="22"/>
      <c r="B551" s="26" t="s">
        <v>49</v>
      </c>
      <c r="C551" s="191"/>
      <c r="D551" s="190">
        <f>D545-D546-D550</f>
        <v>-3610</v>
      </c>
      <c r="E551" s="190">
        <f>E545-E546-E550</f>
        <v>-4571</v>
      </c>
      <c r="F551" s="190">
        <f t="shared" si="206"/>
        <v>961</v>
      </c>
      <c r="G551" s="32">
        <f t="shared" si="207"/>
        <v>-0.21023845985561146</v>
      </c>
    </row>
    <row r="552" spans="1:7" x14ac:dyDescent="0.2">
      <c r="A552" s="186">
        <v>75</v>
      </c>
      <c r="B552" s="3" t="s">
        <v>50</v>
      </c>
      <c r="C552" s="188"/>
      <c r="D552" s="189"/>
      <c r="E552" s="189">
        <v>10</v>
      </c>
      <c r="F552" s="190">
        <f t="shared" si="206"/>
        <v>-10</v>
      </c>
      <c r="G552" s="32">
        <f t="shared" si="207"/>
        <v>-1</v>
      </c>
    </row>
    <row r="553" spans="1:7" x14ac:dyDescent="0.2">
      <c r="A553" s="186">
        <v>65</v>
      </c>
      <c r="B553" s="1" t="s">
        <v>51</v>
      </c>
      <c r="C553" s="10"/>
      <c r="D553" s="190"/>
      <c r="E553" s="190">
        <v>183</v>
      </c>
      <c r="F553" s="190">
        <f t="shared" si="206"/>
        <v>-183</v>
      </c>
      <c r="G553" s="32">
        <f t="shared" si="207"/>
        <v>-1</v>
      </c>
    </row>
    <row r="554" spans="1:7" ht="25.5" x14ac:dyDescent="0.2">
      <c r="A554" s="186">
        <v>68</v>
      </c>
      <c r="B554" s="16" t="s">
        <v>52</v>
      </c>
      <c r="C554" s="17"/>
      <c r="D554" s="190">
        <v>1652</v>
      </c>
      <c r="E554" s="190">
        <v>1270</v>
      </c>
      <c r="F554" s="190">
        <f t="shared" si="206"/>
        <v>382</v>
      </c>
      <c r="G554" s="32">
        <f t="shared" si="207"/>
        <v>0.30078740157480316</v>
      </c>
    </row>
    <row r="555" spans="1:7" x14ac:dyDescent="0.2">
      <c r="A555" s="186">
        <v>78</v>
      </c>
      <c r="B555" s="2" t="s">
        <v>53</v>
      </c>
      <c r="C555" s="11"/>
      <c r="D555" s="39">
        <v>0</v>
      </c>
      <c r="E555" s="39">
        <v>0</v>
      </c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-5262</v>
      </c>
      <c r="E556" s="190">
        <f>E551+E552-E553-E554+E555</f>
        <v>-6014</v>
      </c>
      <c r="F556" s="190">
        <f t="shared" si="206"/>
        <v>752</v>
      </c>
      <c r="G556" s="32">
        <f t="shared" si="207"/>
        <v>-0.12504156967076821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-5262</v>
      </c>
      <c r="E560" s="190">
        <f>E556+E559</f>
        <v>-6014</v>
      </c>
      <c r="F560" s="190">
        <f t="shared" si="206"/>
        <v>752</v>
      </c>
      <c r="G560" s="32">
        <f t="shared" si="207"/>
        <v>-0.12504156967076821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-73853</v>
      </c>
      <c r="E564" s="190">
        <v>-78421</v>
      </c>
      <c r="F564" s="190">
        <f t="shared" ref="F564" si="208">(D564-E564)</f>
        <v>4568</v>
      </c>
      <c r="G564" s="32">
        <f t="shared" ref="G564" si="209">F564/E564</f>
        <v>-5.8249703523290952E-2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112781</v>
      </c>
      <c r="E571" s="190">
        <f>E575+E576+E577</f>
        <v>90942</v>
      </c>
      <c r="F571" s="190">
        <f t="shared" ref="F571" si="212">(D571-E571)</f>
        <v>21839</v>
      </c>
      <c r="G571" s="32">
        <f t="shared" ref="G571" si="213">F571/E571</f>
        <v>0.24014206857117723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67575</v>
      </c>
      <c r="E575" s="190">
        <v>16627</v>
      </c>
      <c r="F575" s="190">
        <f t="shared" ref="F575:F577" si="214">(D575-E575)</f>
        <v>50948</v>
      </c>
      <c r="G575" s="32">
        <f t="shared" ref="G575:G577" si="215">F575/E575</f>
        <v>3.064172731100018</v>
      </c>
    </row>
    <row r="576" spans="1:7" ht="25.5" x14ac:dyDescent="0.2">
      <c r="A576" s="186"/>
      <c r="B576" s="24" t="s">
        <v>58</v>
      </c>
      <c r="C576" s="17"/>
      <c r="D576" s="190">
        <v>32629</v>
      </c>
      <c r="E576" s="190">
        <v>46365</v>
      </c>
      <c r="F576" s="190">
        <f t="shared" si="214"/>
        <v>-13736</v>
      </c>
      <c r="G576" s="32">
        <f t="shared" si="215"/>
        <v>-0.29625795319745496</v>
      </c>
    </row>
    <row r="577" spans="1:7" x14ac:dyDescent="0.2">
      <c r="A577" s="186"/>
      <c r="B577" s="23" t="s">
        <v>24</v>
      </c>
      <c r="C577" s="10"/>
      <c r="D577" s="190">
        <v>12577</v>
      </c>
      <c r="E577" s="190">
        <v>27950</v>
      </c>
      <c r="F577" s="190">
        <f t="shared" si="214"/>
        <v>-15373</v>
      </c>
      <c r="G577" s="32">
        <f t="shared" si="215"/>
        <v>-0.55001788908765648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102786</v>
      </c>
      <c r="E579" s="190">
        <v>50097</v>
      </c>
      <c r="F579" s="190">
        <f t="shared" ref="F579" si="216">(D579-E579)</f>
        <v>52689</v>
      </c>
      <c r="G579" s="32">
        <f t="shared" ref="G579" si="217">F579/E579</f>
        <v>1.0517396251272531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13216</v>
      </c>
      <c r="E581" s="190">
        <f>E584+E585+E586+E587</f>
        <v>21720</v>
      </c>
      <c r="F581" s="190">
        <f t="shared" ref="F581" si="218">(D581-E581)</f>
        <v>-8504</v>
      </c>
      <c r="G581" s="32">
        <f t="shared" ref="G581" si="219">F581/E581</f>
        <v>-0.39152854511970536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0</v>
      </c>
      <c r="E584" s="190">
        <v>0</v>
      </c>
      <c r="F584" s="190">
        <f t="shared" ref="F584:F587" si="220">(D584-E584)</f>
        <v>0</v>
      </c>
      <c r="G584" s="32" t="e">
        <f t="shared" ref="G584:G587" si="221">F584/E584</f>
        <v>#DIV/0!</v>
      </c>
    </row>
    <row r="585" spans="1:7" x14ac:dyDescent="0.2">
      <c r="A585" s="186">
        <v>31</v>
      </c>
      <c r="B585" s="25" t="s">
        <v>17</v>
      </c>
      <c r="C585" s="31"/>
      <c r="D585" s="190">
        <v>382</v>
      </c>
      <c r="E585" s="190">
        <v>629</v>
      </c>
      <c r="F585" s="190">
        <f t="shared" si="220"/>
        <v>-247</v>
      </c>
      <c r="G585" s="32">
        <f t="shared" si="221"/>
        <v>-0.39268680445151033</v>
      </c>
    </row>
    <row r="586" spans="1:7" x14ac:dyDescent="0.2">
      <c r="A586" s="186">
        <v>32</v>
      </c>
      <c r="B586" s="25" t="s">
        <v>18</v>
      </c>
      <c r="C586" s="31"/>
      <c r="D586" s="190">
        <v>2104</v>
      </c>
      <c r="E586" s="190">
        <v>3101</v>
      </c>
      <c r="F586" s="190">
        <f t="shared" si="220"/>
        <v>-997</v>
      </c>
      <c r="G586" s="32">
        <f t="shared" si="221"/>
        <v>-0.32150919058368266</v>
      </c>
    </row>
    <row r="587" spans="1:7" x14ac:dyDescent="0.2">
      <c r="A587" s="186">
        <v>37</v>
      </c>
      <c r="B587" s="25" t="s">
        <v>25</v>
      </c>
      <c r="C587" s="31"/>
      <c r="D587" s="190">
        <v>10730</v>
      </c>
      <c r="E587" s="190">
        <v>17990</v>
      </c>
      <c r="F587" s="190">
        <f t="shared" si="220"/>
        <v>-7260</v>
      </c>
      <c r="G587" s="32">
        <f t="shared" si="221"/>
        <v>-0.40355753196220123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297</v>
      </c>
      <c r="E592" s="190">
        <v>185</v>
      </c>
      <c r="F592" s="190">
        <f>(D592-E592)</f>
        <v>112</v>
      </c>
      <c r="G592" s="32">
        <f>F592/E592</f>
        <v>0.60540540540540544</v>
      </c>
    </row>
    <row r="593" spans="1:7" x14ac:dyDescent="0.2">
      <c r="A593" s="186">
        <v>701</v>
      </c>
      <c r="B593" s="1" t="s">
        <v>31</v>
      </c>
      <c r="C593" s="10"/>
      <c r="D593" s="190">
        <v>5715</v>
      </c>
      <c r="E593" s="190">
        <v>4404</v>
      </c>
      <c r="F593" s="190">
        <f t="shared" ref="F593:F595" si="222">(D593-E593)</f>
        <v>1311</v>
      </c>
      <c r="G593" s="32">
        <f t="shared" ref="G593:G595" si="223">F593/E593</f>
        <v>0.29768392370572205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4953</v>
      </c>
      <c r="E595" s="190">
        <v>3880</v>
      </c>
      <c r="F595" s="190">
        <f t="shared" si="222"/>
        <v>1073</v>
      </c>
      <c r="G595" s="32">
        <f t="shared" si="223"/>
        <v>0.27654639175257734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10965</v>
      </c>
      <c r="E602" s="40">
        <f>E592+E593+E594+E595+E600+E601</f>
        <v>8469</v>
      </c>
      <c r="F602" s="40">
        <f t="shared" si="224"/>
        <v>2496</v>
      </c>
      <c r="G602" s="34">
        <f t="shared" si="225"/>
        <v>0.29472192702798439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10965</v>
      </c>
      <c r="E610" s="40">
        <f>E602+E607+E608+E609</f>
        <v>8469</v>
      </c>
      <c r="F610" s="190">
        <f t="shared" ref="F610:F619" si="230">(D610-E610)</f>
        <v>2496</v>
      </c>
      <c r="G610" s="32">
        <f t="shared" ref="G610:G619" si="231">F610/E610</f>
        <v>0.29472192702798439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2502</v>
      </c>
      <c r="E611" s="189">
        <f>E612+E613+E614</f>
        <v>2273</v>
      </c>
      <c r="F611" s="190">
        <f t="shared" si="230"/>
        <v>229</v>
      </c>
      <c r="G611" s="32">
        <f t="shared" si="231"/>
        <v>0.1007479102507699</v>
      </c>
    </row>
    <row r="612" spans="1:7" x14ac:dyDescent="0.2">
      <c r="A612" s="186">
        <v>600</v>
      </c>
      <c r="B612" s="1" t="s">
        <v>2</v>
      </c>
      <c r="C612" s="10"/>
      <c r="D612" s="190">
        <v>187</v>
      </c>
      <c r="E612" s="190">
        <v>150</v>
      </c>
      <c r="F612" s="190">
        <f t="shared" si="230"/>
        <v>37</v>
      </c>
      <c r="G612" s="32">
        <f t="shared" si="231"/>
        <v>0.24666666666666667</v>
      </c>
    </row>
    <row r="613" spans="1:7" x14ac:dyDescent="0.2">
      <c r="A613" s="186">
        <v>601</v>
      </c>
      <c r="B613" s="1" t="s">
        <v>3</v>
      </c>
      <c r="C613" s="10"/>
      <c r="D613" s="190">
        <v>2315</v>
      </c>
      <c r="E613" s="190">
        <v>2123</v>
      </c>
      <c r="F613" s="190">
        <f t="shared" si="230"/>
        <v>192</v>
      </c>
      <c r="G613" s="32">
        <f t="shared" si="231"/>
        <v>9.0438059349976452E-2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3143</v>
      </c>
      <c r="E615" s="190">
        <v>2488</v>
      </c>
      <c r="F615" s="190">
        <f t="shared" si="230"/>
        <v>655</v>
      </c>
      <c r="G615" s="32">
        <f t="shared" si="231"/>
        <v>0.26326366559485531</v>
      </c>
    </row>
    <row r="616" spans="1:7" x14ac:dyDescent="0.2">
      <c r="A616" s="186">
        <v>62</v>
      </c>
      <c r="B616" s="2" t="s">
        <v>42</v>
      </c>
      <c r="C616" s="11"/>
      <c r="D616" s="39">
        <v>83</v>
      </c>
      <c r="E616" s="39">
        <v>1016</v>
      </c>
      <c r="F616" s="190">
        <f t="shared" si="230"/>
        <v>-933</v>
      </c>
      <c r="G616" s="32">
        <f t="shared" si="231"/>
        <v>-0.91830708661417326</v>
      </c>
    </row>
    <row r="617" spans="1:7" ht="25.5" x14ac:dyDescent="0.2">
      <c r="A617" s="22"/>
      <c r="B617" s="26" t="s">
        <v>43</v>
      </c>
      <c r="C617" s="191"/>
      <c r="D617" s="40">
        <f>D611+D615+D616</f>
        <v>5728</v>
      </c>
      <c r="E617" s="40">
        <f>E611+E615+E616</f>
        <v>5777</v>
      </c>
      <c r="F617" s="190">
        <f t="shared" si="230"/>
        <v>-49</v>
      </c>
      <c r="G617" s="32">
        <f t="shared" si="231"/>
        <v>-8.4819110264843338E-3</v>
      </c>
    </row>
    <row r="618" spans="1:7" ht="25.5" x14ac:dyDescent="0.2">
      <c r="A618" s="22"/>
      <c r="B618" s="26" t="s">
        <v>48</v>
      </c>
      <c r="C618" s="191"/>
      <c r="D618" s="40">
        <f>D610-D617</f>
        <v>5237</v>
      </c>
      <c r="E618" s="40">
        <f>E610-E617</f>
        <v>2692</v>
      </c>
      <c r="F618" s="190">
        <f t="shared" si="230"/>
        <v>2545</v>
      </c>
      <c r="G618" s="32">
        <f t="shared" si="231"/>
        <v>0.9453937592867756</v>
      </c>
    </row>
    <row r="619" spans="1:7" x14ac:dyDescent="0.2">
      <c r="A619" s="186">
        <v>63</v>
      </c>
      <c r="B619" s="3" t="s">
        <v>46</v>
      </c>
      <c r="C619" s="188"/>
      <c r="D619" s="189">
        <v>14628</v>
      </c>
      <c r="E619" s="189">
        <v>14818</v>
      </c>
      <c r="F619" s="190">
        <f t="shared" si="230"/>
        <v>-190</v>
      </c>
      <c r="G619" s="32">
        <f t="shared" si="231"/>
        <v>-1.2822243217708192E-2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329</v>
      </c>
      <c r="E623" s="39">
        <v>254</v>
      </c>
      <c r="F623" s="190">
        <f t="shared" ref="F623:F633" si="234">(D623-E623)</f>
        <v>75</v>
      </c>
      <c r="G623" s="32">
        <f t="shared" ref="G623:G633" si="235">F623/E623</f>
        <v>0.29527559055118108</v>
      </c>
    </row>
    <row r="624" spans="1:7" ht="25.5" x14ac:dyDescent="0.2">
      <c r="A624" s="22"/>
      <c r="B624" s="26" t="s">
        <v>49</v>
      </c>
      <c r="C624" s="191"/>
      <c r="D624" s="190">
        <f>D618-D619-D623</f>
        <v>-9720</v>
      </c>
      <c r="E624" s="190">
        <f>E618-E619-E623</f>
        <v>-12380</v>
      </c>
      <c r="F624" s="190">
        <f t="shared" si="234"/>
        <v>2660</v>
      </c>
      <c r="G624" s="32">
        <f t="shared" si="235"/>
        <v>-0.2148626817447496</v>
      </c>
    </row>
    <row r="625" spans="1:7" x14ac:dyDescent="0.2">
      <c r="A625" s="186">
        <v>75</v>
      </c>
      <c r="B625" s="3" t="s">
        <v>50</v>
      </c>
      <c r="C625" s="188"/>
      <c r="D625" s="189"/>
      <c r="E625" s="189"/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/>
      <c r="E626" s="190"/>
      <c r="F626" s="190">
        <f t="shared" si="234"/>
        <v>0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5400</v>
      </c>
      <c r="E627" s="190">
        <v>2129</v>
      </c>
      <c r="F627" s="190">
        <f t="shared" si="234"/>
        <v>3271</v>
      </c>
      <c r="G627" s="32">
        <f t="shared" si="235"/>
        <v>1.5364020666979803</v>
      </c>
    </row>
    <row r="628" spans="1:7" x14ac:dyDescent="0.2">
      <c r="A628" s="186">
        <v>78</v>
      </c>
      <c r="B628" s="2" t="s">
        <v>53</v>
      </c>
      <c r="C628" s="11"/>
      <c r="D628" s="39"/>
      <c r="E628" s="39"/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-15120</v>
      </c>
      <c r="E629" s="190">
        <f>E624+E625-E626-E627+E628</f>
        <v>-14509</v>
      </c>
      <c r="F629" s="190">
        <f t="shared" si="234"/>
        <v>-611</v>
      </c>
      <c r="G629" s="32">
        <f t="shared" si="235"/>
        <v>4.2111792680405269E-2</v>
      </c>
    </row>
    <row r="630" spans="1:7" x14ac:dyDescent="0.2">
      <c r="A630" s="186">
        <v>76</v>
      </c>
      <c r="B630" s="1" t="s">
        <v>54</v>
      </c>
      <c r="C630" s="10"/>
      <c r="D630" s="190"/>
      <c r="E630" s="190"/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/>
      <c r="E631" s="190"/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-15120</v>
      </c>
      <c r="E633" s="190">
        <f>E629+E632</f>
        <v>-14509</v>
      </c>
      <c r="F633" s="190">
        <f t="shared" si="234"/>
        <v>-611</v>
      </c>
      <c r="G633" s="32">
        <f t="shared" si="235"/>
        <v>4.2111792680405269E-2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24341</v>
      </c>
      <c r="E637" s="190">
        <v>8963</v>
      </c>
      <c r="F637" s="190">
        <f t="shared" ref="F637" si="236">(D637-E637)</f>
        <v>15378</v>
      </c>
      <c r="G637" s="32">
        <f t="shared" ref="G637" si="237">F637/E637</f>
        <v>1.7157201829744506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88028</v>
      </c>
      <c r="E644" s="190">
        <f>E648+E649+E650</f>
        <v>37632</v>
      </c>
      <c r="F644" s="190">
        <f t="shared" ref="F644" si="240">(D644-E644)</f>
        <v>50396</v>
      </c>
      <c r="G644" s="32">
        <f t="shared" ref="G644" si="241">F644/E644</f>
        <v>1.3391794217687074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60258</v>
      </c>
      <c r="E648" s="190">
        <v>9359</v>
      </c>
      <c r="F648" s="190">
        <f t="shared" ref="F648:F650" si="242">(D648-E648)</f>
        <v>50899</v>
      </c>
      <c r="G648" s="32">
        <f t="shared" ref="G648:G650" si="243">F648/E648</f>
        <v>5.4385083876482527</v>
      </c>
    </row>
    <row r="649" spans="1:7" ht="25.5" x14ac:dyDescent="0.2">
      <c r="A649" s="186"/>
      <c r="B649" s="24" t="s">
        <v>58</v>
      </c>
      <c r="C649" s="17"/>
      <c r="D649" s="190">
        <v>27695</v>
      </c>
      <c r="E649" s="190">
        <v>28198</v>
      </c>
      <c r="F649" s="190">
        <f t="shared" si="242"/>
        <v>-503</v>
      </c>
      <c r="G649" s="32">
        <f t="shared" si="243"/>
        <v>-1.7838144549258812E-2</v>
      </c>
    </row>
    <row r="650" spans="1:7" x14ac:dyDescent="0.2">
      <c r="A650" s="186"/>
      <c r="B650" s="23" t="s">
        <v>24</v>
      </c>
      <c r="C650" s="10"/>
      <c r="D650" s="190">
        <v>75</v>
      </c>
      <c r="E650" s="190">
        <v>75</v>
      </c>
      <c r="F650" s="190">
        <f t="shared" si="242"/>
        <v>0</v>
      </c>
      <c r="G650" s="32">
        <f t="shared" si="243"/>
        <v>0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179802</v>
      </c>
      <c r="E652" s="190">
        <v>219206</v>
      </c>
      <c r="F652" s="190">
        <f t="shared" ref="F652" si="244">(D652-E652)</f>
        <v>-39404</v>
      </c>
      <c r="G652" s="32">
        <f t="shared" ref="G652" si="245">F652/E652</f>
        <v>-0.17975785334343039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14297</v>
      </c>
      <c r="E654" s="190">
        <f>E657+E658+E659+E660</f>
        <v>11648</v>
      </c>
      <c r="F654" s="190">
        <f t="shared" ref="F654" si="246">(D654-E654)</f>
        <v>2649</v>
      </c>
      <c r="G654" s="32">
        <f t="shared" ref="G654" si="247">F654/E654</f>
        <v>0.22742101648351648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496</v>
      </c>
      <c r="E657" s="190">
        <v>388</v>
      </c>
      <c r="F657" s="190">
        <f t="shared" ref="F657:F660" si="248">(D657-E657)</f>
        <v>108</v>
      </c>
      <c r="G657" s="32">
        <f t="shared" ref="G657:G660" si="249">F657/E657</f>
        <v>0.27835051546391754</v>
      </c>
    </row>
    <row r="658" spans="1:7" x14ac:dyDescent="0.2">
      <c r="A658" s="186">
        <v>31</v>
      </c>
      <c r="B658" s="25" t="s">
        <v>17</v>
      </c>
      <c r="C658" s="31"/>
      <c r="D658" s="190">
        <v>1533</v>
      </c>
      <c r="E658" s="190">
        <v>1201</v>
      </c>
      <c r="F658" s="190">
        <f t="shared" si="248"/>
        <v>332</v>
      </c>
      <c r="G658" s="32">
        <f t="shared" si="249"/>
        <v>0.27643630308076605</v>
      </c>
    </row>
    <row r="659" spans="1:7" x14ac:dyDescent="0.2">
      <c r="A659" s="186">
        <v>32</v>
      </c>
      <c r="B659" s="25" t="s">
        <v>18</v>
      </c>
      <c r="C659" s="31"/>
      <c r="D659" s="190">
        <v>12268</v>
      </c>
      <c r="E659" s="190">
        <v>10059</v>
      </c>
      <c r="F659" s="190">
        <f t="shared" si="248"/>
        <v>2209</v>
      </c>
      <c r="G659" s="32">
        <f t="shared" si="249"/>
        <v>0.2196043344268814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49748</v>
      </c>
      <c r="E668" s="190">
        <v>51100</v>
      </c>
      <c r="F668" s="190">
        <f t="shared" si="250"/>
        <v>-1352</v>
      </c>
      <c r="G668" s="32">
        <f t="shared" si="251"/>
        <v>-2.6457925636007826E-2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49748</v>
      </c>
      <c r="E675" s="40">
        <f>E665+E666+E667+E668+E673+E674</f>
        <v>51100</v>
      </c>
      <c r="F675" s="40">
        <f t="shared" si="252"/>
        <v>-1352</v>
      </c>
      <c r="G675" s="34">
        <f t="shared" si="253"/>
        <v>-2.6457925636007826E-2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49748</v>
      </c>
      <c r="E683" s="40">
        <f>E675+E680+E681+E682</f>
        <v>51100</v>
      </c>
      <c r="F683" s="190">
        <f t="shared" ref="F683:F692" si="258">(D683-E683)</f>
        <v>-1352</v>
      </c>
      <c r="G683" s="32">
        <f t="shared" ref="G683:G692" si="259">F683/E683</f>
        <v>-2.6457925636007826E-2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12864</v>
      </c>
      <c r="E684" s="189">
        <f>E685+E686+E687</f>
        <v>11703</v>
      </c>
      <c r="F684" s="190">
        <f t="shared" si="258"/>
        <v>1161</v>
      </c>
      <c r="G684" s="32">
        <f t="shared" si="259"/>
        <v>9.9205331966162519E-2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12864</v>
      </c>
      <c r="E686" s="190">
        <v>11703</v>
      </c>
      <c r="F686" s="190">
        <f t="shared" si="258"/>
        <v>1161</v>
      </c>
      <c r="G686" s="32">
        <f t="shared" si="259"/>
        <v>9.9205331966162519E-2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479</v>
      </c>
      <c r="E688" s="190">
        <v>201</v>
      </c>
      <c r="F688" s="190">
        <f t="shared" si="258"/>
        <v>278</v>
      </c>
      <c r="G688" s="32">
        <f t="shared" si="259"/>
        <v>1.3830845771144278</v>
      </c>
    </row>
    <row r="689" spans="1:7" x14ac:dyDescent="0.2">
      <c r="A689" s="186">
        <v>62</v>
      </c>
      <c r="B689" s="2" t="s">
        <v>42</v>
      </c>
      <c r="C689" s="11"/>
      <c r="D689" s="39">
        <v>247</v>
      </c>
      <c r="E689" s="39">
        <v>1288</v>
      </c>
      <c r="F689" s="190">
        <f t="shared" si="258"/>
        <v>-1041</v>
      </c>
      <c r="G689" s="32">
        <f t="shared" si="259"/>
        <v>-0.80822981366459623</v>
      </c>
    </row>
    <row r="690" spans="1:7" ht="25.5" x14ac:dyDescent="0.2">
      <c r="A690" s="22"/>
      <c r="B690" s="26" t="s">
        <v>43</v>
      </c>
      <c r="C690" s="191"/>
      <c r="D690" s="40">
        <f>D684+D688+D689</f>
        <v>13590</v>
      </c>
      <c r="E690" s="40">
        <f>E684+E688+E689</f>
        <v>13192</v>
      </c>
      <c r="F690" s="190">
        <f t="shared" si="258"/>
        <v>398</v>
      </c>
      <c r="G690" s="32">
        <f t="shared" si="259"/>
        <v>3.0169799878714373E-2</v>
      </c>
    </row>
    <row r="691" spans="1:7" ht="25.5" x14ac:dyDescent="0.2">
      <c r="A691" s="22"/>
      <c r="B691" s="26" t="s">
        <v>48</v>
      </c>
      <c r="C691" s="191"/>
      <c r="D691" s="40">
        <f>D683-D690</f>
        <v>36158</v>
      </c>
      <c r="E691" s="40">
        <f>E683-E690</f>
        <v>37908</v>
      </c>
      <c r="F691" s="190">
        <f t="shared" si="258"/>
        <v>-1750</v>
      </c>
      <c r="G691" s="32">
        <f t="shared" si="259"/>
        <v>-4.6164398016249865E-2</v>
      </c>
    </row>
    <row r="692" spans="1:7" x14ac:dyDescent="0.2">
      <c r="A692" s="186">
        <v>63</v>
      </c>
      <c r="B692" s="3" t="s">
        <v>46</v>
      </c>
      <c r="C692" s="188"/>
      <c r="D692" s="189">
        <v>22141</v>
      </c>
      <c r="E692" s="189">
        <v>23162</v>
      </c>
      <c r="F692" s="190">
        <f t="shared" si="258"/>
        <v>-1021</v>
      </c>
      <c r="G692" s="32">
        <f t="shared" si="259"/>
        <v>-4.4080822036093599E-2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1529</v>
      </c>
      <c r="E696" s="39">
        <v>1550</v>
      </c>
      <c r="F696" s="190">
        <f t="shared" ref="F696:F706" si="262">(D696-E696)</f>
        <v>-21</v>
      </c>
      <c r="G696" s="32">
        <f t="shared" ref="G696:G706" si="263">F696/E696</f>
        <v>-1.3548387096774193E-2</v>
      </c>
    </row>
    <row r="697" spans="1:7" ht="25.5" x14ac:dyDescent="0.2">
      <c r="A697" s="22"/>
      <c r="B697" s="26" t="s">
        <v>49</v>
      </c>
      <c r="C697" s="191"/>
      <c r="D697" s="190">
        <f>D691-D692-D696</f>
        <v>12488</v>
      </c>
      <c r="E697" s="190">
        <f>E691-E692-E696</f>
        <v>13196</v>
      </c>
      <c r="F697" s="190">
        <f t="shared" si="262"/>
        <v>-708</v>
      </c>
      <c r="G697" s="32">
        <f t="shared" si="263"/>
        <v>-5.365262200666869E-2</v>
      </c>
    </row>
    <row r="698" spans="1:7" x14ac:dyDescent="0.2">
      <c r="A698" s="186">
        <v>75</v>
      </c>
      <c r="B698" s="3" t="s">
        <v>50</v>
      </c>
      <c r="C698" s="188"/>
      <c r="D698" s="189">
        <v>229</v>
      </c>
      <c r="E698" s="189">
        <v>0</v>
      </c>
      <c r="F698" s="190">
        <f t="shared" si="262"/>
        <v>229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88</v>
      </c>
      <c r="E699" s="190">
        <v>158</v>
      </c>
      <c r="F699" s="190">
        <f t="shared" si="262"/>
        <v>-70</v>
      </c>
      <c r="G699" s="32">
        <f t="shared" si="263"/>
        <v>-0.44303797468354428</v>
      </c>
    </row>
    <row r="700" spans="1:7" ht="25.5" x14ac:dyDescent="0.2">
      <c r="A700" s="186">
        <v>68</v>
      </c>
      <c r="B700" s="16" t="s">
        <v>52</v>
      </c>
      <c r="C700" s="17"/>
      <c r="D700" s="190">
        <v>6442</v>
      </c>
      <c r="E700" s="190">
        <v>6550</v>
      </c>
      <c r="F700" s="190">
        <f t="shared" si="262"/>
        <v>-108</v>
      </c>
      <c r="G700" s="32">
        <f t="shared" si="263"/>
        <v>-1.6488549618320612E-2</v>
      </c>
    </row>
    <row r="701" spans="1:7" x14ac:dyDescent="0.2">
      <c r="A701" s="186">
        <v>78</v>
      </c>
      <c r="B701" s="2" t="s">
        <v>53</v>
      </c>
      <c r="C701" s="11"/>
      <c r="D701" s="39"/>
      <c r="E701" s="39"/>
      <c r="F701" s="190">
        <f t="shared" si="262"/>
        <v>0</v>
      </c>
      <c r="G701" s="32" t="e">
        <f t="shared" si="263"/>
        <v>#DIV/0!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6187</v>
      </c>
      <c r="E702" s="190">
        <f>E697+E698-E699-E700+E701</f>
        <v>6488</v>
      </c>
      <c r="F702" s="190">
        <f t="shared" si="262"/>
        <v>-301</v>
      </c>
      <c r="G702" s="32">
        <f t="shared" si="263"/>
        <v>-4.6393341553637488E-2</v>
      </c>
    </row>
    <row r="703" spans="1:7" x14ac:dyDescent="0.2">
      <c r="A703" s="186">
        <v>76</v>
      </c>
      <c r="B703" s="1" t="s">
        <v>54</v>
      </c>
      <c r="C703" s="10"/>
      <c r="D703" s="190">
        <v>967</v>
      </c>
      <c r="E703" s="190">
        <v>967</v>
      </c>
      <c r="F703" s="190">
        <f t="shared" si="262"/>
        <v>0</v>
      </c>
      <c r="G703" s="32">
        <f t="shared" si="263"/>
        <v>0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967</v>
      </c>
      <c r="E705" s="39">
        <f>E703-E704</f>
        <v>967</v>
      </c>
      <c r="F705" s="190">
        <f t="shared" si="262"/>
        <v>0</v>
      </c>
      <c r="G705" s="32">
        <f t="shared" si="263"/>
        <v>0</v>
      </c>
    </row>
    <row r="706" spans="1:7" x14ac:dyDescent="0.2">
      <c r="A706" s="22"/>
      <c r="B706" s="19" t="s">
        <v>57</v>
      </c>
      <c r="C706" s="191"/>
      <c r="D706" s="190">
        <f>D702+D705</f>
        <v>7154</v>
      </c>
      <c r="E706" s="190">
        <f>E702+E705</f>
        <v>7455</v>
      </c>
      <c r="F706" s="190">
        <f t="shared" si="262"/>
        <v>-301</v>
      </c>
      <c r="G706" s="32">
        <f t="shared" si="263"/>
        <v>-4.0375586854460091E-2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652367</v>
      </c>
      <c r="E710" s="190">
        <v>743054</v>
      </c>
      <c r="F710" s="190">
        <f t="shared" ref="F710" si="264">(D710-E710)</f>
        <v>-90687</v>
      </c>
      <c r="G710" s="32">
        <f t="shared" ref="G710" si="265">F710/E710</f>
        <v>-0.12204631157358685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249920</v>
      </c>
      <c r="E717" s="190">
        <f>E721+E722+E723</f>
        <v>109972</v>
      </c>
      <c r="F717" s="190">
        <f t="shared" ref="F717" si="268">(D717-E717)</f>
        <v>139948</v>
      </c>
      <c r="G717" s="32">
        <f t="shared" ref="G717" si="269">F717/E717</f>
        <v>1.2725784745207871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120530</v>
      </c>
      <c r="E721" s="190">
        <v>62002</v>
      </c>
      <c r="F721" s="190">
        <f t="shared" ref="F721:F723" si="270">(D721-E721)</f>
        <v>58528</v>
      </c>
      <c r="G721" s="32">
        <f t="shared" ref="G721:G723" si="271">F721/E721</f>
        <v>0.94396954936937516</v>
      </c>
    </row>
    <row r="722" spans="1:7" ht="25.5" x14ac:dyDescent="0.2">
      <c r="A722" s="186"/>
      <c r="B722" s="24" t="s">
        <v>58</v>
      </c>
      <c r="C722" s="17"/>
      <c r="D722" s="190">
        <v>115086</v>
      </c>
      <c r="E722" s="190">
        <v>38011</v>
      </c>
      <c r="F722" s="190">
        <f t="shared" si="270"/>
        <v>77075</v>
      </c>
      <c r="G722" s="32">
        <f t="shared" si="271"/>
        <v>2.0277025071689776</v>
      </c>
    </row>
    <row r="723" spans="1:7" x14ac:dyDescent="0.2">
      <c r="A723" s="186"/>
      <c r="B723" s="23" t="s">
        <v>24</v>
      </c>
      <c r="C723" s="10"/>
      <c r="D723" s="190">
        <v>14304</v>
      </c>
      <c r="E723" s="190">
        <v>9959</v>
      </c>
      <c r="F723" s="190">
        <f t="shared" si="270"/>
        <v>4345</v>
      </c>
      <c r="G723" s="32">
        <f t="shared" si="271"/>
        <v>0.43628878401445931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57687</v>
      </c>
      <c r="E725" s="190">
        <v>29176</v>
      </c>
      <c r="F725" s="190">
        <f t="shared" ref="F725" si="272">(D725-E725)</f>
        <v>28511</v>
      </c>
      <c r="G725" s="32">
        <f t="shared" ref="G725" si="273">F725/E725</f>
        <v>0.97720729366602688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29143</v>
      </c>
      <c r="E727" s="190">
        <f>E730+E731+E732+E733</f>
        <v>32077</v>
      </c>
      <c r="F727" s="190">
        <f t="shared" ref="F727" si="274">(D727-E727)</f>
        <v>-2934</v>
      </c>
      <c r="G727" s="32">
        <f t="shared" ref="G727" si="275">F727/E727</f>
        <v>-9.1467406552981884E-2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f>29143-28682</f>
        <v>461</v>
      </c>
      <c r="E730" s="190">
        <v>0</v>
      </c>
      <c r="F730" s="190">
        <f t="shared" ref="F730:F733" si="276">(D730-E730)</f>
        <v>461</v>
      </c>
      <c r="G730" s="32" t="e">
        <f t="shared" ref="G730:G733" si="277">F730/E730</f>
        <v>#DIV/0!</v>
      </c>
    </row>
    <row r="731" spans="1:7" x14ac:dyDescent="0.2">
      <c r="A731" s="186">
        <v>31</v>
      </c>
      <c r="B731" s="25" t="s">
        <v>17</v>
      </c>
      <c r="C731" s="31"/>
      <c r="D731" s="190">
        <v>8060</v>
      </c>
      <c r="E731" s="190">
        <v>10764</v>
      </c>
      <c r="F731" s="190">
        <f t="shared" si="276"/>
        <v>-2704</v>
      </c>
      <c r="G731" s="32">
        <f t="shared" si="277"/>
        <v>-0.25120772946859904</v>
      </c>
    </row>
    <row r="732" spans="1:7" x14ac:dyDescent="0.2">
      <c r="A732" s="186">
        <v>32</v>
      </c>
      <c r="B732" s="25" t="s">
        <v>18</v>
      </c>
      <c r="C732" s="31"/>
      <c r="D732" s="190">
        <v>20622</v>
      </c>
      <c r="E732" s="190">
        <v>21313</v>
      </c>
      <c r="F732" s="190">
        <f t="shared" si="276"/>
        <v>-691</v>
      </c>
      <c r="G732" s="32">
        <f t="shared" si="277"/>
        <v>-3.2421526767700465E-2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2786</v>
      </c>
      <c r="E738" s="190">
        <v>4626</v>
      </c>
      <c r="F738" s="190">
        <f>(D738-E738)</f>
        <v>-1840</v>
      </c>
      <c r="G738" s="32">
        <f>F738/E738</f>
        <v>-0.39775183744055337</v>
      </c>
    </row>
    <row r="739" spans="1:7" x14ac:dyDescent="0.2">
      <c r="A739" s="186">
        <v>701</v>
      </c>
      <c r="B739" s="1" t="s">
        <v>31</v>
      </c>
      <c r="C739" s="10"/>
      <c r="D739" s="190">
        <v>9433</v>
      </c>
      <c r="E739" s="190">
        <v>5460</v>
      </c>
      <c r="F739" s="190">
        <f t="shared" ref="F739:F741" si="278">(D739-E739)</f>
        <v>3973</v>
      </c>
      <c r="G739" s="32">
        <f t="shared" ref="G739:G741" si="279">F739/E739</f>
        <v>0.72765567765567762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16906</v>
      </c>
      <c r="E741" s="190">
        <v>4922</v>
      </c>
      <c r="F741" s="190">
        <f t="shared" si="278"/>
        <v>11984</v>
      </c>
      <c r="G741" s="32">
        <f t="shared" si="279"/>
        <v>2.4347826086956523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1191</v>
      </c>
      <c r="E746" s="39">
        <v>137</v>
      </c>
      <c r="F746" s="190">
        <f t="shared" si="280"/>
        <v>1054</v>
      </c>
      <c r="G746" s="32">
        <f t="shared" si="281"/>
        <v>7.6934306569343063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30316</v>
      </c>
      <c r="E748" s="40">
        <f>E738+E739+E740+E741+E746+E747</f>
        <v>15145</v>
      </c>
      <c r="F748" s="40">
        <f t="shared" si="280"/>
        <v>15171</v>
      </c>
      <c r="G748" s="34">
        <f t="shared" si="281"/>
        <v>1.0017167381974248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30316</v>
      </c>
      <c r="E756" s="40">
        <f>E748+E753+E754+E755</f>
        <v>15145</v>
      </c>
      <c r="F756" s="190">
        <f t="shared" ref="F756:F765" si="286">(D756-E756)</f>
        <v>15171</v>
      </c>
      <c r="G756" s="32">
        <f t="shared" ref="G756:G765" si="287">F756/E756</f>
        <v>1.0017167381974248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5533</v>
      </c>
      <c r="E757" s="189">
        <f>E758+E759+E760</f>
        <v>4523</v>
      </c>
      <c r="F757" s="190">
        <f t="shared" si="286"/>
        <v>1010</v>
      </c>
      <c r="G757" s="32">
        <f t="shared" si="287"/>
        <v>0.22330311739995579</v>
      </c>
    </row>
    <row r="758" spans="1:7" x14ac:dyDescent="0.2">
      <c r="A758" s="186">
        <v>600</v>
      </c>
      <c r="B758" s="1" t="s">
        <v>2</v>
      </c>
      <c r="C758" s="10"/>
      <c r="D758" s="190">
        <v>783</v>
      </c>
      <c r="E758" s="190">
        <v>1198</v>
      </c>
      <c r="F758" s="190">
        <f t="shared" si="286"/>
        <v>-415</v>
      </c>
      <c r="G758" s="32">
        <f t="shared" si="287"/>
        <v>-0.34641068447412354</v>
      </c>
    </row>
    <row r="759" spans="1:7" x14ac:dyDescent="0.2">
      <c r="A759" s="186">
        <v>601</v>
      </c>
      <c r="B759" s="1" t="s">
        <v>3</v>
      </c>
      <c r="C759" s="10"/>
      <c r="D759" s="190">
        <v>4750</v>
      </c>
      <c r="E759" s="190">
        <v>3325</v>
      </c>
      <c r="F759" s="190">
        <f t="shared" si="286"/>
        <v>1425</v>
      </c>
      <c r="G759" s="32">
        <f t="shared" si="287"/>
        <v>0.42857142857142855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1373</v>
      </c>
      <c r="E761" s="190">
        <v>460</v>
      </c>
      <c r="F761" s="190">
        <f t="shared" si="286"/>
        <v>913</v>
      </c>
      <c r="G761" s="32">
        <f t="shared" si="287"/>
        <v>1.9847826086956522</v>
      </c>
    </row>
    <row r="762" spans="1:7" x14ac:dyDescent="0.2">
      <c r="A762" s="186">
        <v>62</v>
      </c>
      <c r="B762" s="2" t="s">
        <v>42</v>
      </c>
      <c r="C762" s="11"/>
      <c r="D762" s="39">
        <v>1507</v>
      </c>
      <c r="E762" s="39">
        <v>269</v>
      </c>
      <c r="F762" s="190">
        <f t="shared" si="286"/>
        <v>1238</v>
      </c>
      <c r="G762" s="32">
        <f t="shared" si="287"/>
        <v>4.6022304832713754</v>
      </c>
    </row>
    <row r="763" spans="1:7" ht="25.5" x14ac:dyDescent="0.2">
      <c r="A763" s="22"/>
      <c r="B763" s="26" t="s">
        <v>43</v>
      </c>
      <c r="C763" s="191"/>
      <c r="D763" s="40">
        <f>D757+D761+D762</f>
        <v>8413</v>
      </c>
      <c r="E763" s="40">
        <f>E757+E761+E762</f>
        <v>5252</v>
      </c>
      <c r="F763" s="190">
        <f t="shared" si="286"/>
        <v>3161</v>
      </c>
      <c r="G763" s="32">
        <f t="shared" si="287"/>
        <v>0.60186595582635183</v>
      </c>
    </row>
    <row r="764" spans="1:7" ht="25.5" x14ac:dyDescent="0.2">
      <c r="A764" s="22"/>
      <c r="B764" s="26" t="s">
        <v>48</v>
      </c>
      <c r="C764" s="191"/>
      <c r="D764" s="40">
        <f>D756-D763</f>
        <v>21903</v>
      </c>
      <c r="E764" s="40">
        <f>E756-E763</f>
        <v>9893</v>
      </c>
      <c r="F764" s="190">
        <f t="shared" si="286"/>
        <v>12010</v>
      </c>
      <c r="G764" s="32">
        <f t="shared" si="287"/>
        <v>1.2139896896795714</v>
      </c>
    </row>
    <row r="765" spans="1:7" x14ac:dyDescent="0.2">
      <c r="A765" s="186">
        <v>63</v>
      </c>
      <c r="B765" s="3" t="s">
        <v>46</v>
      </c>
      <c r="C765" s="188"/>
      <c r="D765" s="189">
        <v>15900</v>
      </c>
      <c r="E765" s="189">
        <v>10315</v>
      </c>
      <c r="F765" s="190">
        <f t="shared" si="286"/>
        <v>5585</v>
      </c>
      <c r="G765" s="32">
        <f t="shared" si="287"/>
        <v>0.54144449830344155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684</v>
      </c>
      <c r="E769" s="39">
        <v>606</v>
      </c>
      <c r="F769" s="190">
        <f t="shared" ref="F769:F779" si="290">(D769-E769)</f>
        <v>78</v>
      </c>
      <c r="G769" s="32">
        <f t="shared" ref="G769:G779" si="291">F769/E769</f>
        <v>0.12871287128712872</v>
      </c>
    </row>
    <row r="770" spans="1:7" ht="25.5" x14ac:dyDescent="0.2">
      <c r="A770" s="22"/>
      <c r="B770" s="26" t="s">
        <v>49</v>
      </c>
      <c r="C770" s="191"/>
      <c r="D770" s="40">
        <f>D764-D765-D769</f>
        <v>5319</v>
      </c>
      <c r="E770" s="40">
        <f>E764-E765-E769</f>
        <v>-1028</v>
      </c>
      <c r="F770" s="40">
        <f t="shared" si="290"/>
        <v>6347</v>
      </c>
      <c r="G770" s="34">
        <f t="shared" si="291"/>
        <v>-6.1741245136186773</v>
      </c>
    </row>
    <row r="771" spans="1:7" x14ac:dyDescent="0.2">
      <c r="A771" s="186">
        <v>75</v>
      </c>
      <c r="B771" s="3" t="s">
        <v>50</v>
      </c>
      <c r="C771" s="188"/>
      <c r="D771" s="189">
        <v>627</v>
      </c>
      <c r="E771" s="189">
        <v>26</v>
      </c>
      <c r="F771" s="190">
        <f t="shared" si="290"/>
        <v>601</v>
      </c>
      <c r="G771" s="32">
        <f t="shared" si="291"/>
        <v>23.115384615384617</v>
      </c>
    </row>
    <row r="772" spans="1:7" x14ac:dyDescent="0.2">
      <c r="A772" s="186">
        <v>65</v>
      </c>
      <c r="B772" s="1" t="s">
        <v>51</v>
      </c>
      <c r="C772" s="10"/>
      <c r="D772" s="190">
        <v>107</v>
      </c>
      <c r="E772" s="190">
        <v>249</v>
      </c>
      <c r="F772" s="190">
        <f t="shared" si="290"/>
        <v>-142</v>
      </c>
      <c r="G772" s="32">
        <f t="shared" si="291"/>
        <v>-0.57028112449799195</v>
      </c>
    </row>
    <row r="773" spans="1:7" ht="25.5" x14ac:dyDescent="0.2">
      <c r="A773" s="186">
        <v>68</v>
      </c>
      <c r="B773" s="16" t="s">
        <v>52</v>
      </c>
      <c r="C773" s="17"/>
      <c r="D773" s="190">
        <v>5193</v>
      </c>
      <c r="E773" s="190">
        <v>5830</v>
      </c>
      <c r="F773" s="190">
        <f t="shared" si="290"/>
        <v>-637</v>
      </c>
      <c r="G773" s="32">
        <f t="shared" si="291"/>
        <v>-0.10926243567753002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40">
        <f>D770+D771-D772-D773+D774</f>
        <v>646</v>
      </c>
      <c r="E775" s="40">
        <f>E770+E771-E772-E773+E774</f>
        <v>-7081</v>
      </c>
      <c r="F775" s="40">
        <f t="shared" si="290"/>
        <v>7727</v>
      </c>
      <c r="G775" s="34">
        <f t="shared" si="291"/>
        <v>-1.0912300522525067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40">
        <f>D775+D778</f>
        <v>646</v>
      </c>
      <c r="E779" s="40">
        <f>E775+E778</f>
        <v>-7081</v>
      </c>
      <c r="F779" s="40">
        <f t="shared" si="290"/>
        <v>7727</v>
      </c>
      <c r="G779" s="34">
        <f t="shared" si="291"/>
        <v>-1.0912300522525067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61011</v>
      </c>
      <c r="E783" s="190">
        <v>93037</v>
      </c>
      <c r="F783" s="190">
        <f t="shared" ref="F783" si="292">(D783-E783)</f>
        <v>-32026</v>
      </c>
      <c r="G783" s="32">
        <f t="shared" ref="G783" si="293">F783/E783</f>
        <v>-0.34422864021840771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188275</v>
      </c>
      <c r="E790" s="190">
        <f>E794+E795+E796</f>
        <v>141679</v>
      </c>
      <c r="F790" s="190">
        <f t="shared" ref="F790" si="296">(D790-E790)</f>
        <v>46596</v>
      </c>
      <c r="G790" s="32">
        <f t="shared" ref="G790" si="297">F790/E790</f>
        <v>0.32888430889546089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144613</v>
      </c>
      <c r="E794" s="190">
        <v>82115</v>
      </c>
      <c r="F794" s="190">
        <f t="shared" ref="F794:F796" si="298">(D794-E794)</f>
        <v>62498</v>
      </c>
      <c r="G794" s="32">
        <f t="shared" ref="G794:G796" si="299">F794/E794</f>
        <v>0.76110333069475733</v>
      </c>
    </row>
    <row r="795" spans="1:7" ht="25.5" x14ac:dyDescent="0.2">
      <c r="A795" s="186"/>
      <c r="B795" s="24" t="s">
        <v>58</v>
      </c>
      <c r="C795" s="17"/>
      <c r="D795" s="190">
        <v>30185</v>
      </c>
      <c r="E795" s="190">
        <v>52805</v>
      </c>
      <c r="F795" s="190">
        <f t="shared" si="298"/>
        <v>-22620</v>
      </c>
      <c r="G795" s="32">
        <f t="shared" si="299"/>
        <v>-0.42836852570779282</v>
      </c>
    </row>
    <row r="796" spans="1:7" x14ac:dyDescent="0.2">
      <c r="A796" s="186"/>
      <c r="B796" s="23" t="s">
        <v>24</v>
      </c>
      <c r="C796" s="10"/>
      <c r="D796" s="190">
        <v>13477</v>
      </c>
      <c r="E796" s="190">
        <v>6759</v>
      </c>
      <c r="F796" s="190">
        <f t="shared" si="298"/>
        <v>6718</v>
      </c>
      <c r="G796" s="32">
        <f t="shared" si="299"/>
        <v>0.99393401390738279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40">
        <v>27599</v>
      </c>
      <c r="E798" s="40">
        <v>9386</v>
      </c>
      <c r="F798" s="40">
        <f t="shared" ref="F798" si="300">(D798-E798)</f>
        <v>18213</v>
      </c>
      <c r="G798" s="34">
        <f t="shared" ref="G798" si="301">F798/E798</f>
        <v>1.9404432132963989</v>
      </c>
    </row>
    <row r="799" spans="1:7" x14ac:dyDescent="0.2">
      <c r="A799" s="186"/>
      <c r="B799" s="8"/>
      <c r="C799" s="31"/>
      <c r="D799" s="40"/>
      <c r="E799" s="40"/>
      <c r="F799" s="40"/>
      <c r="G799" s="34"/>
    </row>
    <row r="800" spans="1:7" x14ac:dyDescent="0.2">
      <c r="A800" s="186">
        <v>3</v>
      </c>
      <c r="B800" s="8" t="s">
        <v>15</v>
      </c>
      <c r="C800" s="31"/>
      <c r="D800" s="40">
        <f>D803+D804+D805+D806</f>
        <v>16918</v>
      </c>
      <c r="E800" s="40">
        <f>E803+E804+E805+E806</f>
        <v>22031</v>
      </c>
      <c r="F800" s="40">
        <f t="shared" ref="F800" si="302">(D800-E800)</f>
        <v>-5113</v>
      </c>
      <c r="G800" s="34">
        <f t="shared" ref="G800" si="303">F800/E800</f>
        <v>-0.23208206617947438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5154</v>
      </c>
      <c r="E803" s="190">
        <v>9189</v>
      </c>
      <c r="F803" s="190">
        <f t="shared" ref="F803:F806" si="304">(D803-E803)</f>
        <v>-4035</v>
      </c>
      <c r="G803" s="32">
        <f t="shared" ref="G803:G806" si="305">F803/E803</f>
        <v>-0.43911198171727067</v>
      </c>
    </row>
    <row r="804" spans="1:7" x14ac:dyDescent="0.2">
      <c r="A804" s="186">
        <v>31</v>
      </c>
      <c r="B804" s="25" t="s">
        <v>17</v>
      </c>
      <c r="C804" s="31"/>
      <c r="D804" s="190">
        <v>2039</v>
      </c>
      <c r="E804" s="190">
        <v>4486</v>
      </c>
      <c r="F804" s="190">
        <f t="shared" si="304"/>
        <v>-2447</v>
      </c>
      <c r="G804" s="32">
        <f t="shared" si="305"/>
        <v>-0.54547481052162283</v>
      </c>
    </row>
    <row r="805" spans="1:7" x14ac:dyDescent="0.2">
      <c r="A805" s="186">
        <v>32</v>
      </c>
      <c r="B805" s="25" t="s">
        <v>18</v>
      </c>
      <c r="C805" s="31"/>
      <c r="D805" s="190">
        <v>9725</v>
      </c>
      <c r="E805" s="190">
        <v>8356</v>
      </c>
      <c r="F805" s="190">
        <f t="shared" si="304"/>
        <v>1369</v>
      </c>
      <c r="G805" s="32">
        <f t="shared" si="305"/>
        <v>0.16383437051220678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8362</v>
      </c>
      <c r="E811" s="190">
        <v>8561</v>
      </c>
      <c r="F811" s="190">
        <f>(D811-E811)</f>
        <v>-199</v>
      </c>
      <c r="G811" s="32">
        <f>F811/E811</f>
        <v>-2.3244948020091111E-2</v>
      </c>
    </row>
    <row r="812" spans="1:7" x14ac:dyDescent="0.2">
      <c r="A812" s="186">
        <v>701</v>
      </c>
      <c r="B812" s="1" t="s">
        <v>31</v>
      </c>
      <c r="C812" s="10"/>
      <c r="D812" s="190">
        <v>1277</v>
      </c>
      <c r="E812" s="190">
        <v>3060</v>
      </c>
      <c r="F812" s="190">
        <f t="shared" ref="F812:F814" si="306">(D812-E812)</f>
        <v>-1783</v>
      </c>
      <c r="G812" s="32">
        <f t="shared" ref="G812:G814" si="307">F812/E812</f>
        <v>-0.58267973856209154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1009</v>
      </c>
      <c r="E814" s="190">
        <v>3339</v>
      </c>
      <c r="F814" s="190">
        <f t="shared" si="306"/>
        <v>-2330</v>
      </c>
      <c r="G814" s="32">
        <f t="shared" si="307"/>
        <v>-0.69781371668164116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10648</v>
      </c>
      <c r="E821" s="40">
        <f>E811+E812+E813+E814+E819+E820</f>
        <v>14960</v>
      </c>
      <c r="F821" s="40">
        <f t="shared" si="308"/>
        <v>-4312</v>
      </c>
      <c r="G821" s="34">
        <f t="shared" si="309"/>
        <v>-0.28823529411764703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10648</v>
      </c>
      <c r="E829" s="40">
        <f>E821+E826+E827+E828</f>
        <v>14960</v>
      </c>
      <c r="F829" s="190">
        <f t="shared" ref="F829:F838" si="314">(D829-E829)</f>
        <v>-4312</v>
      </c>
      <c r="G829" s="32">
        <f t="shared" ref="G829:G838" si="315">F829/E829</f>
        <v>-0.28823529411764703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3651</v>
      </c>
      <c r="E830" s="189">
        <f>E831+E832+E833</f>
        <v>3767</v>
      </c>
      <c r="F830" s="190">
        <f t="shared" si="314"/>
        <v>-116</v>
      </c>
      <c r="G830" s="32">
        <f t="shared" si="315"/>
        <v>-3.0793735067693125E-2</v>
      </c>
    </row>
    <row r="831" spans="1:7" x14ac:dyDescent="0.2">
      <c r="A831" s="186">
        <v>600</v>
      </c>
      <c r="B831" s="1" t="s">
        <v>2</v>
      </c>
      <c r="C831" s="10"/>
      <c r="D831" s="190">
        <v>3249</v>
      </c>
      <c r="E831" s="190">
        <v>3455</v>
      </c>
      <c r="F831" s="190">
        <f t="shared" si="314"/>
        <v>-206</v>
      </c>
      <c r="G831" s="32">
        <f t="shared" si="315"/>
        <v>-5.9623733719247465E-2</v>
      </c>
    </row>
    <row r="832" spans="1:7" x14ac:dyDescent="0.2">
      <c r="A832" s="186">
        <v>601</v>
      </c>
      <c r="B832" s="1" t="s">
        <v>3</v>
      </c>
      <c r="C832" s="10"/>
      <c r="D832" s="190">
        <v>8</v>
      </c>
      <c r="E832" s="190">
        <v>56</v>
      </c>
      <c r="F832" s="190">
        <f t="shared" si="314"/>
        <v>-48</v>
      </c>
      <c r="G832" s="32">
        <f t="shared" si="315"/>
        <v>-0.8571428571428571</v>
      </c>
    </row>
    <row r="833" spans="1:7" x14ac:dyDescent="0.2">
      <c r="A833" s="186">
        <v>604</v>
      </c>
      <c r="B833" s="1" t="s">
        <v>4</v>
      </c>
      <c r="C833" s="10"/>
      <c r="D833" s="190">
        <v>394</v>
      </c>
      <c r="E833" s="190">
        <v>256</v>
      </c>
      <c r="F833" s="190">
        <f t="shared" si="314"/>
        <v>138</v>
      </c>
      <c r="G833" s="32">
        <f t="shared" si="315"/>
        <v>0.5390625</v>
      </c>
    </row>
    <row r="834" spans="1:7" x14ac:dyDescent="0.2">
      <c r="A834" s="186">
        <v>61</v>
      </c>
      <c r="B834" s="1" t="s">
        <v>41</v>
      </c>
      <c r="C834" s="10"/>
      <c r="D834" s="190">
        <v>77</v>
      </c>
      <c r="E834" s="190">
        <v>44</v>
      </c>
      <c r="F834" s="190">
        <f t="shared" si="314"/>
        <v>33</v>
      </c>
      <c r="G834" s="32">
        <f t="shared" si="315"/>
        <v>0.75</v>
      </c>
    </row>
    <row r="835" spans="1:7" x14ac:dyDescent="0.2">
      <c r="A835" s="186">
        <v>62</v>
      </c>
      <c r="B835" s="2" t="s">
        <v>42</v>
      </c>
      <c r="C835" s="11"/>
      <c r="D835" s="39">
        <v>207</v>
      </c>
      <c r="E835" s="39">
        <v>454</v>
      </c>
      <c r="F835" s="190">
        <f t="shared" si="314"/>
        <v>-247</v>
      </c>
      <c r="G835" s="32">
        <f t="shared" si="315"/>
        <v>-0.54405286343612336</v>
      </c>
    </row>
    <row r="836" spans="1:7" ht="25.5" x14ac:dyDescent="0.2">
      <c r="A836" s="22"/>
      <c r="B836" s="26" t="s">
        <v>43</v>
      </c>
      <c r="C836" s="191"/>
      <c r="D836" s="40">
        <f>D830+D834+D835</f>
        <v>3935</v>
      </c>
      <c r="E836" s="40">
        <f>E830+E834+E835</f>
        <v>4265</v>
      </c>
      <c r="F836" s="190">
        <f t="shared" si="314"/>
        <v>-330</v>
      </c>
      <c r="G836" s="32">
        <f t="shared" si="315"/>
        <v>-7.737397420867527E-2</v>
      </c>
    </row>
    <row r="837" spans="1:7" ht="25.5" x14ac:dyDescent="0.2">
      <c r="A837" s="22"/>
      <c r="B837" s="26" t="s">
        <v>48</v>
      </c>
      <c r="C837" s="191"/>
      <c r="D837" s="40">
        <f>D829-D836</f>
        <v>6713</v>
      </c>
      <c r="E837" s="40">
        <f>E829-E836</f>
        <v>10695</v>
      </c>
      <c r="F837" s="190">
        <f t="shared" si="314"/>
        <v>-3982</v>
      </c>
      <c r="G837" s="32">
        <f t="shared" si="315"/>
        <v>-0.37232351566152405</v>
      </c>
    </row>
    <row r="838" spans="1:7" x14ac:dyDescent="0.2">
      <c r="A838" s="186">
        <v>63</v>
      </c>
      <c r="B838" s="3" t="s">
        <v>46</v>
      </c>
      <c r="C838" s="188"/>
      <c r="D838" s="189">
        <v>5144</v>
      </c>
      <c r="E838" s="189">
        <v>5765</v>
      </c>
      <c r="F838" s="190">
        <f t="shared" si="314"/>
        <v>-621</v>
      </c>
      <c r="G838" s="32">
        <f t="shared" si="315"/>
        <v>-0.10771899392888118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257</v>
      </c>
      <c r="E842" s="39">
        <v>263</v>
      </c>
      <c r="F842" s="190">
        <f t="shared" ref="F842:F852" si="318">(D842-E842)</f>
        <v>-6</v>
      </c>
      <c r="G842" s="32">
        <f t="shared" ref="G842:G852" si="319">F842/E842</f>
        <v>-2.2813688212927757E-2</v>
      </c>
    </row>
    <row r="843" spans="1:7" ht="25.5" x14ac:dyDescent="0.2">
      <c r="A843" s="22"/>
      <c r="B843" s="26" t="s">
        <v>49</v>
      </c>
      <c r="C843" s="191"/>
      <c r="D843" s="40">
        <f>D837-D838-D842</f>
        <v>1312</v>
      </c>
      <c r="E843" s="40">
        <f>E837-E838-E842</f>
        <v>4667</v>
      </c>
      <c r="F843" s="40">
        <f t="shared" si="318"/>
        <v>-3355</v>
      </c>
      <c r="G843" s="34">
        <f t="shared" si="319"/>
        <v>-0.71887722305549606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270</v>
      </c>
      <c r="F844" s="190">
        <f t="shared" si="318"/>
        <v>-270</v>
      </c>
      <c r="G844" s="32">
        <f t="shared" si="319"/>
        <v>-1</v>
      </c>
    </row>
    <row r="845" spans="1:7" x14ac:dyDescent="0.2">
      <c r="A845" s="186">
        <v>65</v>
      </c>
      <c r="B845" s="1" t="s">
        <v>51</v>
      </c>
      <c r="C845" s="10"/>
      <c r="D845" s="190">
        <v>6</v>
      </c>
      <c r="E845" s="190">
        <v>290</v>
      </c>
      <c r="F845" s="190">
        <f t="shared" si="318"/>
        <v>-284</v>
      </c>
      <c r="G845" s="32">
        <f t="shared" si="319"/>
        <v>-0.97931034482758617</v>
      </c>
    </row>
    <row r="846" spans="1:7" ht="25.5" x14ac:dyDescent="0.2">
      <c r="A846" s="186">
        <v>68</v>
      </c>
      <c r="B846" s="16" t="s">
        <v>52</v>
      </c>
      <c r="C846" s="17"/>
      <c r="D846" s="190">
        <v>987</v>
      </c>
      <c r="E846" s="190">
        <v>998</v>
      </c>
      <c r="F846" s="190">
        <f t="shared" si="318"/>
        <v>-11</v>
      </c>
      <c r="G846" s="32">
        <f t="shared" si="319"/>
        <v>-1.1022044088176353E-2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40">
        <f>D843+D844-D845-D846+D847</f>
        <v>319</v>
      </c>
      <c r="E848" s="40">
        <f>E843+E844-E845-E846+E847</f>
        <v>3649</v>
      </c>
      <c r="F848" s="40">
        <f t="shared" si="318"/>
        <v>-3330</v>
      </c>
      <c r="G848" s="34">
        <f t="shared" si="319"/>
        <v>-0.91257878870923537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40">
        <f>D848+D851</f>
        <v>319</v>
      </c>
      <c r="E852" s="40">
        <f>E848+E851</f>
        <v>3649</v>
      </c>
      <c r="F852" s="40">
        <f t="shared" si="318"/>
        <v>-3330</v>
      </c>
      <c r="G852" s="34">
        <f t="shared" si="319"/>
        <v>-0.91257878870923537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41250</v>
      </c>
      <c r="E856" s="190">
        <v>43714</v>
      </c>
      <c r="F856" s="190">
        <f t="shared" ref="F856" si="320">(D856-E856)</f>
        <v>-2464</v>
      </c>
      <c r="G856" s="32">
        <f t="shared" ref="G856" si="321">F856/E856</f>
        <v>-5.6366381479617512E-2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114529</v>
      </c>
      <c r="E863" s="190">
        <f>E867+E868+E869</f>
        <v>59959</v>
      </c>
      <c r="F863" s="190">
        <f t="shared" ref="F863" si="324">(D863-E863)</f>
        <v>54570</v>
      </c>
      <c r="G863" s="32">
        <f t="shared" ref="G863" si="325">F863/E863</f>
        <v>0.91012191664303943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92098</v>
      </c>
      <c r="E867" s="190">
        <v>24921</v>
      </c>
      <c r="F867" s="190">
        <f t="shared" ref="F867:F869" si="326">(D867-E867)</f>
        <v>67177</v>
      </c>
      <c r="G867" s="32">
        <f t="shared" ref="G867:G869" si="327">F867/E867</f>
        <v>2.6955980899642871</v>
      </c>
    </row>
    <row r="868" spans="1:7" ht="25.5" x14ac:dyDescent="0.2">
      <c r="A868" s="186"/>
      <c r="B868" s="24" t="s">
        <v>58</v>
      </c>
      <c r="C868" s="17"/>
      <c r="D868" s="190">
        <v>22431</v>
      </c>
      <c r="E868" s="190">
        <v>35038</v>
      </c>
      <c r="F868" s="190">
        <f t="shared" si="326"/>
        <v>-12607</v>
      </c>
      <c r="G868" s="32">
        <f t="shared" si="327"/>
        <v>-0.35980934984873564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12154</v>
      </c>
      <c r="E871" s="190">
        <v>8405</v>
      </c>
      <c r="F871" s="190">
        <f t="shared" ref="F871" si="328">(D871-E871)</f>
        <v>3749</v>
      </c>
      <c r="G871" s="32">
        <f t="shared" ref="G871" si="329">F871/E871</f>
        <v>0.44604402141582389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7252</v>
      </c>
      <c r="E873" s="190">
        <f>E876+E877+E878+E879</f>
        <v>6117</v>
      </c>
      <c r="F873" s="190">
        <f t="shared" ref="F873" si="330">(D873-E873)</f>
        <v>1135</v>
      </c>
      <c r="G873" s="32">
        <f t="shared" ref="G873" si="331">F873/E873</f>
        <v>0.18554847147294426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2002</v>
      </c>
      <c r="E876" s="190">
        <v>1247</v>
      </c>
      <c r="F876" s="190">
        <f t="shared" ref="F876:F879" si="332">(D876-E876)</f>
        <v>755</v>
      </c>
      <c r="G876" s="32">
        <f t="shared" ref="G876:G879" si="333">F876/E876</f>
        <v>0.60545308740978343</v>
      </c>
    </row>
    <row r="877" spans="1:7" x14ac:dyDescent="0.2">
      <c r="A877" s="186">
        <v>31</v>
      </c>
      <c r="B877" s="25" t="s">
        <v>17</v>
      </c>
      <c r="C877" s="31"/>
      <c r="D877" s="190">
        <v>5250</v>
      </c>
      <c r="E877" s="190">
        <v>4870</v>
      </c>
      <c r="F877" s="190">
        <f t="shared" si="332"/>
        <v>380</v>
      </c>
      <c r="G877" s="32">
        <f t="shared" si="333"/>
        <v>7.8028747433264892E-2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19411</v>
      </c>
      <c r="E887" s="190">
        <v>22681</v>
      </c>
      <c r="F887" s="190">
        <f t="shared" si="334"/>
        <v>-3270</v>
      </c>
      <c r="G887" s="32">
        <f t="shared" si="335"/>
        <v>-0.14417353732198757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19411</v>
      </c>
      <c r="E894" s="40">
        <f>E884+E885+E886+E887+E892+E893</f>
        <v>22681</v>
      </c>
      <c r="F894" s="40">
        <f t="shared" si="336"/>
        <v>-3270</v>
      </c>
      <c r="G894" s="34">
        <f t="shared" si="337"/>
        <v>-0.14417353732198757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19411</v>
      </c>
      <c r="E902" s="40">
        <f>E894+E899+E900+E901</f>
        <v>22681</v>
      </c>
      <c r="F902" s="190">
        <f t="shared" ref="F902:F911" si="342">(D902-E902)</f>
        <v>-3270</v>
      </c>
      <c r="G902" s="32">
        <f t="shared" ref="G902:G911" si="343">F902/E902</f>
        <v>-0.14417353732198757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5098</v>
      </c>
      <c r="E903" s="189">
        <f>E904+E905+E906</f>
        <v>4612</v>
      </c>
      <c r="F903" s="190">
        <f t="shared" si="342"/>
        <v>486</v>
      </c>
      <c r="G903" s="32">
        <f t="shared" si="343"/>
        <v>0.10537727666955768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5098</v>
      </c>
      <c r="E905" s="190">
        <v>4612</v>
      </c>
      <c r="F905" s="190">
        <f t="shared" si="342"/>
        <v>486</v>
      </c>
      <c r="G905" s="32">
        <f t="shared" si="343"/>
        <v>0.10537727666955768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0</v>
      </c>
      <c r="E907" s="190">
        <v>12</v>
      </c>
      <c r="F907" s="190">
        <f t="shared" si="342"/>
        <v>-12</v>
      </c>
      <c r="G907" s="32">
        <f t="shared" si="343"/>
        <v>-1</v>
      </c>
    </row>
    <row r="908" spans="1:7" x14ac:dyDescent="0.2">
      <c r="A908" s="186">
        <v>62</v>
      </c>
      <c r="B908" s="2" t="s">
        <v>42</v>
      </c>
      <c r="C908" s="11"/>
      <c r="D908" s="39">
        <v>285</v>
      </c>
      <c r="E908" s="39">
        <v>532</v>
      </c>
      <c r="F908" s="190">
        <f t="shared" si="342"/>
        <v>-247</v>
      </c>
      <c r="G908" s="32">
        <f t="shared" si="343"/>
        <v>-0.4642857142857143</v>
      </c>
    </row>
    <row r="909" spans="1:7" ht="25.5" x14ac:dyDescent="0.2">
      <c r="A909" s="22"/>
      <c r="B909" s="26" t="s">
        <v>43</v>
      </c>
      <c r="C909" s="191"/>
      <c r="D909" s="40">
        <f>D903+D907+D908</f>
        <v>5383</v>
      </c>
      <c r="E909" s="40">
        <f>E903+E907+E908</f>
        <v>5156</v>
      </c>
      <c r="F909" s="190">
        <f t="shared" si="342"/>
        <v>227</v>
      </c>
      <c r="G909" s="32">
        <f t="shared" si="343"/>
        <v>4.4026377036462373E-2</v>
      </c>
    </row>
    <row r="910" spans="1:7" ht="25.5" x14ac:dyDescent="0.2">
      <c r="A910" s="22"/>
      <c r="B910" s="26" t="s">
        <v>48</v>
      </c>
      <c r="C910" s="191"/>
      <c r="D910" s="40">
        <f>D902-D909</f>
        <v>14028</v>
      </c>
      <c r="E910" s="40">
        <f>E902-E909</f>
        <v>17525</v>
      </c>
      <c r="F910" s="190">
        <f t="shared" si="342"/>
        <v>-3497</v>
      </c>
      <c r="G910" s="32">
        <f t="shared" si="343"/>
        <v>-0.19954350927246789</v>
      </c>
    </row>
    <row r="911" spans="1:7" x14ac:dyDescent="0.2">
      <c r="A911" s="186">
        <v>63</v>
      </c>
      <c r="B911" s="3" t="s">
        <v>46</v>
      </c>
      <c r="C911" s="188"/>
      <c r="D911" s="189">
        <v>9903</v>
      </c>
      <c r="E911" s="189">
        <v>8134</v>
      </c>
      <c r="F911" s="190">
        <f t="shared" si="342"/>
        <v>1769</v>
      </c>
      <c r="G911" s="32">
        <f t="shared" si="343"/>
        <v>0.21748217359232849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776</v>
      </c>
      <c r="E915" s="39">
        <v>837</v>
      </c>
      <c r="F915" s="190">
        <f t="shared" ref="F915:F925" si="346">(D915-E915)</f>
        <v>-61</v>
      </c>
      <c r="G915" s="32">
        <f t="shared" ref="G915:G925" si="347">F915/E915</f>
        <v>-7.2879330943847076E-2</v>
      </c>
    </row>
    <row r="916" spans="1:7" ht="25.5" x14ac:dyDescent="0.2">
      <c r="A916" s="22"/>
      <c r="B916" s="26" t="s">
        <v>49</v>
      </c>
      <c r="C916" s="191"/>
      <c r="D916" s="190">
        <f>D910-D911-D915</f>
        <v>3349</v>
      </c>
      <c r="E916" s="190">
        <f>E910-E911-E915</f>
        <v>8554</v>
      </c>
      <c r="F916" s="190">
        <f t="shared" si="346"/>
        <v>-5205</v>
      </c>
      <c r="G916" s="32">
        <f t="shared" si="347"/>
        <v>-0.60848725742342769</v>
      </c>
    </row>
    <row r="917" spans="1:7" x14ac:dyDescent="0.2">
      <c r="A917" s="186">
        <v>75</v>
      </c>
      <c r="B917" s="3" t="s">
        <v>50</v>
      </c>
      <c r="C917" s="188"/>
      <c r="D917" s="189">
        <v>0</v>
      </c>
      <c r="E917" s="189">
        <v>81</v>
      </c>
      <c r="F917" s="190">
        <f t="shared" si="346"/>
        <v>-81</v>
      </c>
      <c r="G917" s="32">
        <f t="shared" si="347"/>
        <v>-1</v>
      </c>
    </row>
    <row r="918" spans="1:7" x14ac:dyDescent="0.2">
      <c r="A918" s="186">
        <v>65</v>
      </c>
      <c r="B918" s="1" t="s">
        <v>51</v>
      </c>
      <c r="C918" s="10"/>
      <c r="D918" s="190">
        <v>0</v>
      </c>
      <c r="E918" s="190">
        <v>129</v>
      </c>
      <c r="F918" s="190">
        <f t="shared" si="346"/>
        <v>-129</v>
      </c>
      <c r="G918" s="32">
        <f t="shared" si="347"/>
        <v>-1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0</v>
      </c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353</v>
      </c>
      <c r="F920" s="190">
        <f t="shared" si="346"/>
        <v>-353</v>
      </c>
      <c r="G920" s="32">
        <f t="shared" si="347"/>
        <v>-1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3349</v>
      </c>
      <c r="E921" s="190">
        <f>E916+E917-E918-E919+E920</f>
        <v>8859</v>
      </c>
      <c r="F921" s="190">
        <f t="shared" si="346"/>
        <v>-5510</v>
      </c>
      <c r="G921" s="32">
        <f t="shared" si="347"/>
        <v>-0.62196636189186139</v>
      </c>
    </row>
    <row r="922" spans="1:7" x14ac:dyDescent="0.2">
      <c r="A922" s="186">
        <v>76</v>
      </c>
      <c r="B922" s="1" t="s">
        <v>54</v>
      </c>
      <c r="C922" s="10"/>
      <c r="D922" s="190"/>
      <c r="E922" s="190"/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/>
      <c r="E923" s="190"/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3349</v>
      </c>
      <c r="E925" s="190">
        <f>E921+E924</f>
        <v>8859</v>
      </c>
      <c r="F925" s="190">
        <f t="shared" si="346"/>
        <v>-5510</v>
      </c>
      <c r="G925" s="32">
        <f t="shared" si="347"/>
        <v>-0.62196636189186139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40">
        <v>32392</v>
      </c>
      <c r="E929" s="40">
        <v>14238</v>
      </c>
      <c r="F929" s="40">
        <f t="shared" ref="F929" si="348">(D929-E929)</f>
        <v>18154</v>
      </c>
      <c r="G929" s="34">
        <f t="shared" ref="G929" si="349">F929/E929</f>
        <v>1.2750386290209299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40">
        <f>D940+D941+D942</f>
        <v>53903</v>
      </c>
      <c r="E936" s="40">
        <f>E940+E941+E942</f>
        <v>58994</v>
      </c>
      <c r="F936" s="40">
        <f t="shared" ref="F936" si="352">(D936-E936)</f>
        <v>-5091</v>
      </c>
      <c r="G936" s="34">
        <f t="shared" ref="G936" si="353">F936/E936</f>
        <v>-8.6296911550327149E-2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13811</v>
      </c>
      <c r="E940" s="190">
        <v>24412</v>
      </c>
      <c r="F940" s="190">
        <f t="shared" ref="F940:F942" si="354">(D940-E940)</f>
        <v>-10601</v>
      </c>
      <c r="G940" s="32">
        <f t="shared" ref="G940:G942" si="355">F940/E940</f>
        <v>-0.4342536457479928</v>
      </c>
    </row>
    <row r="941" spans="1:7" ht="25.5" x14ac:dyDescent="0.2">
      <c r="A941" s="186"/>
      <c r="B941" s="24" t="s">
        <v>58</v>
      </c>
      <c r="C941" s="17"/>
      <c r="D941" s="190">
        <v>30809</v>
      </c>
      <c r="E941" s="190">
        <v>31504</v>
      </c>
      <c r="F941" s="190">
        <f t="shared" si="354"/>
        <v>-695</v>
      </c>
      <c r="G941" s="32">
        <f t="shared" si="355"/>
        <v>-2.2060690705942104E-2</v>
      </c>
    </row>
    <row r="942" spans="1:7" x14ac:dyDescent="0.2">
      <c r="A942" s="186"/>
      <c r="B942" s="23" t="s">
        <v>24</v>
      </c>
      <c r="C942" s="10"/>
      <c r="D942" s="190">
        <f>1945+53903-46565</f>
        <v>9283</v>
      </c>
      <c r="E942" s="190">
        <v>3078</v>
      </c>
      <c r="F942" s="190">
        <f t="shared" si="354"/>
        <v>6205</v>
      </c>
      <c r="G942" s="32">
        <f t="shared" si="355"/>
        <v>2.0159194282001298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40">
        <v>195225</v>
      </c>
      <c r="E944" s="40">
        <v>195045</v>
      </c>
      <c r="F944" s="40">
        <f t="shared" ref="F944" si="356">(D944-E944)</f>
        <v>180</v>
      </c>
      <c r="G944" s="34">
        <f t="shared" ref="G944" si="357">F944/E944</f>
        <v>9.2286395447204492E-4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35257</v>
      </c>
      <c r="E946" s="190">
        <f>E949+E950+E951+E952</f>
        <v>28334</v>
      </c>
      <c r="F946" s="190">
        <f t="shared" ref="F946" si="358">(D946-E946)</f>
        <v>6923</v>
      </c>
      <c r="G946" s="32">
        <f t="shared" ref="G946" si="359">F946/E946</f>
        <v>0.24433542740170819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7580</v>
      </c>
      <c r="E949" s="190">
        <v>3553</v>
      </c>
      <c r="F949" s="190">
        <f t="shared" ref="F949:F952" si="360">(D949-E949)</f>
        <v>4027</v>
      </c>
      <c r="G949" s="32">
        <f t="shared" ref="G949:G952" si="361">F949/E949</f>
        <v>1.1334083872783562</v>
      </c>
    </row>
    <row r="950" spans="1:7" x14ac:dyDescent="0.2">
      <c r="A950" s="186">
        <v>31</v>
      </c>
      <c r="B950" s="25" t="s">
        <v>17</v>
      </c>
      <c r="C950" s="31"/>
      <c r="D950" s="190">
        <v>1926</v>
      </c>
      <c r="E950" s="190">
        <v>875</v>
      </c>
      <c r="F950" s="190">
        <f t="shared" si="360"/>
        <v>1051</v>
      </c>
      <c r="G950" s="32">
        <f t="shared" si="361"/>
        <v>1.2011428571428571</v>
      </c>
    </row>
    <row r="951" spans="1:7" x14ac:dyDescent="0.2">
      <c r="A951" s="186">
        <v>32</v>
      </c>
      <c r="B951" s="25" t="s">
        <v>18</v>
      </c>
      <c r="C951" s="31"/>
      <c r="D951" s="190">
        <v>25726</v>
      </c>
      <c r="E951" s="190">
        <v>23881</v>
      </c>
      <c r="F951" s="190">
        <f t="shared" si="360"/>
        <v>1845</v>
      </c>
      <c r="G951" s="32">
        <f t="shared" si="361"/>
        <v>7.7258071270047315E-2</v>
      </c>
    </row>
    <row r="952" spans="1:7" x14ac:dyDescent="0.2">
      <c r="A952" s="186">
        <v>37</v>
      </c>
      <c r="B952" s="25" t="s">
        <v>25</v>
      </c>
      <c r="C952" s="31"/>
      <c r="D952" s="190">
        <v>25</v>
      </c>
      <c r="E952" s="190">
        <v>25</v>
      </c>
      <c r="F952" s="190">
        <f t="shared" si="360"/>
        <v>0</v>
      </c>
      <c r="G952" s="32">
        <f t="shared" si="361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990</v>
      </c>
      <c r="E957" s="190">
        <v>1309</v>
      </c>
      <c r="F957" s="190">
        <f>(D957-E957)</f>
        <v>-319</v>
      </c>
      <c r="G957" s="32">
        <f>F957/E957</f>
        <v>-0.24369747899159663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53724</v>
      </c>
      <c r="E960" s="190">
        <v>76841</v>
      </c>
      <c r="F960" s="190">
        <f t="shared" si="362"/>
        <v>-23117</v>
      </c>
      <c r="G960" s="32">
        <f t="shared" si="363"/>
        <v>-0.30084199841230591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9</v>
      </c>
      <c r="E965" s="39">
        <v>9</v>
      </c>
      <c r="F965" s="190">
        <f t="shared" si="364"/>
        <v>0</v>
      </c>
      <c r="G965" s="32">
        <f t="shared" si="365"/>
        <v>0</v>
      </c>
    </row>
    <row r="966" spans="1:7" x14ac:dyDescent="0.2">
      <c r="A966" s="186" t="s">
        <v>35</v>
      </c>
      <c r="B966" s="2" t="s">
        <v>36</v>
      </c>
      <c r="C966" s="11"/>
      <c r="D966" s="39">
        <v>111</v>
      </c>
      <c r="E966" s="39">
        <v>111</v>
      </c>
      <c r="F966" s="190">
        <f t="shared" si="364"/>
        <v>0</v>
      </c>
      <c r="G966" s="32">
        <f t="shared" si="365"/>
        <v>0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54834</v>
      </c>
      <c r="E967" s="40">
        <f>E957+E958+E959+E960+E965+E966</f>
        <v>78270</v>
      </c>
      <c r="F967" s="40">
        <f t="shared" si="364"/>
        <v>-23436</v>
      </c>
      <c r="G967" s="34">
        <f t="shared" si="365"/>
        <v>-0.29942506707550787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54834</v>
      </c>
      <c r="E975" s="40">
        <f>E967+E972+E973+E974</f>
        <v>78270</v>
      </c>
      <c r="F975" s="190">
        <f t="shared" ref="F975:F984" si="370">(D975-E975)</f>
        <v>-23436</v>
      </c>
      <c r="G975" s="32">
        <f t="shared" ref="G975:G984" si="371">F975/E975</f>
        <v>-0.29942506707550787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11174</v>
      </c>
      <c r="E976" s="189">
        <f>E977+E978+E979</f>
        <v>18272</v>
      </c>
      <c r="F976" s="190">
        <f t="shared" si="370"/>
        <v>-7098</v>
      </c>
      <c r="G976" s="32">
        <f t="shared" si="371"/>
        <v>-0.38846322241681264</v>
      </c>
    </row>
    <row r="977" spans="1:8" x14ac:dyDescent="0.2">
      <c r="A977" s="186">
        <v>600</v>
      </c>
      <c r="B977" s="1" t="s">
        <v>2</v>
      </c>
      <c r="C977" s="10"/>
      <c r="D977" s="190">
        <v>727</v>
      </c>
      <c r="E977" s="190">
        <v>1553</v>
      </c>
      <c r="F977" s="190">
        <f t="shared" si="370"/>
        <v>-826</v>
      </c>
      <c r="G977" s="32">
        <f t="shared" si="371"/>
        <v>-0.53187379265936896</v>
      </c>
    </row>
    <row r="978" spans="1:8" x14ac:dyDescent="0.2">
      <c r="A978" s="186">
        <v>601</v>
      </c>
      <c r="B978" s="1" t="s">
        <v>3</v>
      </c>
      <c r="C978" s="10"/>
      <c r="D978" s="190">
        <v>7821</v>
      </c>
      <c r="E978" s="190">
        <v>13185</v>
      </c>
      <c r="F978" s="190">
        <f t="shared" si="370"/>
        <v>-5364</v>
      </c>
      <c r="G978" s="32">
        <f t="shared" si="371"/>
        <v>-0.40682593856655291</v>
      </c>
    </row>
    <row r="979" spans="1:8" x14ac:dyDescent="0.2">
      <c r="A979" s="186">
        <v>604</v>
      </c>
      <c r="B979" s="1" t="s">
        <v>4</v>
      </c>
      <c r="C979" s="10"/>
      <c r="D979" s="190">
        <v>2626</v>
      </c>
      <c r="E979" s="190">
        <v>3534</v>
      </c>
      <c r="F979" s="190">
        <f t="shared" si="370"/>
        <v>-908</v>
      </c>
      <c r="G979" s="32">
        <f t="shared" si="371"/>
        <v>-0.25693265421618561</v>
      </c>
    </row>
    <row r="980" spans="1:8" x14ac:dyDescent="0.2">
      <c r="A980" s="186">
        <v>61</v>
      </c>
      <c r="B980" s="1" t="s">
        <v>41</v>
      </c>
      <c r="C980" s="10"/>
      <c r="D980" s="190">
        <v>413</v>
      </c>
      <c r="E980" s="190">
        <v>1596</v>
      </c>
      <c r="F980" s="190">
        <f t="shared" si="370"/>
        <v>-1183</v>
      </c>
      <c r="G980" s="32">
        <f t="shared" si="371"/>
        <v>-0.74122807017543857</v>
      </c>
    </row>
    <row r="981" spans="1:8" x14ac:dyDescent="0.2">
      <c r="A981" s="186">
        <v>62</v>
      </c>
      <c r="B981" s="2" t="s">
        <v>42</v>
      </c>
      <c r="C981" s="11"/>
      <c r="D981" s="39">
        <v>1423</v>
      </c>
      <c r="E981" s="39">
        <v>2170</v>
      </c>
      <c r="F981" s="190">
        <f t="shared" si="370"/>
        <v>-747</v>
      </c>
      <c r="G981" s="32">
        <f t="shared" si="371"/>
        <v>-0.3442396313364055</v>
      </c>
    </row>
    <row r="982" spans="1:8" ht="25.5" x14ac:dyDescent="0.2">
      <c r="A982" s="22"/>
      <c r="B982" s="26" t="s">
        <v>43</v>
      </c>
      <c r="C982" s="191"/>
      <c r="D982" s="40">
        <f>D976+D980+D981</f>
        <v>13010</v>
      </c>
      <c r="E982" s="40">
        <f>E976+E980+E981</f>
        <v>22038</v>
      </c>
      <c r="F982" s="190">
        <f t="shared" si="370"/>
        <v>-9028</v>
      </c>
      <c r="G982" s="32">
        <f t="shared" si="371"/>
        <v>-0.40965604864325256</v>
      </c>
    </row>
    <row r="983" spans="1:8" ht="25.5" x14ac:dyDescent="0.2">
      <c r="A983" s="22"/>
      <c r="B983" s="26" t="s">
        <v>48</v>
      </c>
      <c r="C983" s="191"/>
      <c r="D983" s="40">
        <f>D975-D982</f>
        <v>41824</v>
      </c>
      <c r="E983" s="40">
        <f>E975-E982</f>
        <v>56232</v>
      </c>
      <c r="F983" s="190">
        <f t="shared" si="370"/>
        <v>-14408</v>
      </c>
      <c r="G983" s="32">
        <f t="shared" si="371"/>
        <v>-0.25622421397069284</v>
      </c>
    </row>
    <row r="984" spans="1:8" x14ac:dyDescent="0.2">
      <c r="A984" s="186">
        <v>63</v>
      </c>
      <c r="B984" s="3" t="s">
        <v>46</v>
      </c>
      <c r="C984" s="188"/>
      <c r="D984" s="189">
        <v>46560</v>
      </c>
      <c r="E984" s="189">
        <v>51962</v>
      </c>
      <c r="F984" s="190">
        <f t="shared" si="370"/>
        <v>-5402</v>
      </c>
      <c r="G984" s="32">
        <f t="shared" si="371"/>
        <v>-0.1039605865825026</v>
      </c>
    </row>
    <row r="985" spans="1:8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8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8" x14ac:dyDescent="0.2">
      <c r="A987" s="186"/>
      <c r="B987" s="15"/>
      <c r="C987" s="21"/>
      <c r="D987" s="190"/>
      <c r="E987" s="190"/>
      <c r="F987" s="190"/>
      <c r="G987" s="32"/>
    </row>
    <row r="988" spans="1:8" x14ac:dyDescent="0.2">
      <c r="A988" s="186">
        <v>64</v>
      </c>
      <c r="B988" s="2" t="s">
        <v>47</v>
      </c>
      <c r="C988" s="11"/>
      <c r="D988" s="39">
        <v>2152</v>
      </c>
      <c r="E988" s="39">
        <v>3141</v>
      </c>
      <c r="F988" s="190">
        <f t="shared" ref="F988:F998" si="374">(D988-E988)</f>
        <v>-989</v>
      </c>
      <c r="G988" s="32">
        <f t="shared" ref="G988:G998" si="375">F988/E988</f>
        <v>-0.31486787647246101</v>
      </c>
    </row>
    <row r="989" spans="1:8" ht="25.5" x14ac:dyDescent="0.2">
      <c r="A989" s="22"/>
      <c r="B989" s="26" t="s">
        <v>49</v>
      </c>
      <c r="C989" s="191"/>
      <c r="D989" s="40">
        <f>D983-D984-D988</f>
        <v>-6888</v>
      </c>
      <c r="E989" s="40">
        <f>E983-E984-E988</f>
        <v>1129</v>
      </c>
      <c r="F989" s="40">
        <f t="shared" si="374"/>
        <v>-8017</v>
      </c>
      <c r="G989" s="34">
        <f t="shared" si="375"/>
        <v>-7.1009743135518155</v>
      </c>
      <c r="H989" s="157"/>
    </row>
    <row r="990" spans="1:8" x14ac:dyDescent="0.2">
      <c r="A990" s="186">
        <v>75</v>
      </c>
      <c r="B990" s="3" t="s">
        <v>50</v>
      </c>
      <c r="C990" s="188"/>
      <c r="D990" s="189">
        <v>90</v>
      </c>
      <c r="E990" s="189">
        <v>123</v>
      </c>
      <c r="F990" s="190">
        <f t="shared" si="374"/>
        <v>-33</v>
      </c>
      <c r="G990" s="32">
        <f t="shared" si="375"/>
        <v>-0.26829268292682928</v>
      </c>
    </row>
    <row r="991" spans="1:8" x14ac:dyDescent="0.2">
      <c r="A991" s="186">
        <v>65</v>
      </c>
      <c r="B991" s="1" t="s">
        <v>51</v>
      </c>
      <c r="C991" s="10"/>
      <c r="D991" s="190">
        <v>473</v>
      </c>
      <c r="E991" s="190">
        <v>1241</v>
      </c>
      <c r="F991" s="190">
        <f t="shared" si="374"/>
        <v>-768</v>
      </c>
      <c r="G991" s="32">
        <f t="shared" si="375"/>
        <v>-0.61885576148267529</v>
      </c>
    </row>
    <row r="992" spans="1:8" ht="25.5" x14ac:dyDescent="0.2">
      <c r="A992" s="186">
        <v>68</v>
      </c>
      <c r="B992" s="16" t="s">
        <v>52</v>
      </c>
      <c r="C992" s="17"/>
      <c r="D992" s="190">
        <v>11171</v>
      </c>
      <c r="E992" s="190">
        <v>9821</v>
      </c>
      <c r="F992" s="190">
        <f t="shared" si="374"/>
        <v>1350</v>
      </c>
      <c r="G992" s="32">
        <f t="shared" si="375"/>
        <v>0.13746054373281744</v>
      </c>
    </row>
    <row r="993" spans="1:8" x14ac:dyDescent="0.2">
      <c r="A993" s="186">
        <v>78</v>
      </c>
      <c r="B993" s="2" t="s">
        <v>53</v>
      </c>
      <c r="C993" s="11"/>
      <c r="D993" s="39">
        <v>21</v>
      </c>
      <c r="E993" s="39">
        <v>101</v>
      </c>
      <c r="F993" s="190">
        <f t="shared" si="374"/>
        <v>-80</v>
      </c>
      <c r="G993" s="32">
        <f t="shared" si="375"/>
        <v>-0.79207920792079212</v>
      </c>
    </row>
    <row r="994" spans="1:8" ht="25.5" x14ac:dyDescent="0.2">
      <c r="A994" s="22"/>
      <c r="B994" s="26" t="s">
        <v>77</v>
      </c>
      <c r="C994" s="191"/>
      <c r="D994" s="40">
        <f>D989+D990-D991-D992+D993</f>
        <v>-18421</v>
      </c>
      <c r="E994" s="40">
        <f>E989+E990-E991-E992+E993</f>
        <v>-9709</v>
      </c>
      <c r="F994" s="40">
        <f t="shared" si="374"/>
        <v>-8712</v>
      </c>
      <c r="G994" s="34">
        <f t="shared" si="375"/>
        <v>0.89731177258214023</v>
      </c>
      <c r="H994" s="157"/>
    </row>
    <row r="995" spans="1:8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8" x14ac:dyDescent="0.2">
      <c r="A996" s="186">
        <v>66</v>
      </c>
      <c r="B996" s="1" t="s">
        <v>55</v>
      </c>
      <c r="C996" s="10"/>
      <c r="D996" s="190">
        <v>0</v>
      </c>
      <c r="E996" s="190">
        <v>319</v>
      </c>
      <c r="F996" s="190">
        <f t="shared" si="374"/>
        <v>-319</v>
      </c>
      <c r="G996" s="32">
        <f t="shared" si="375"/>
        <v>-1</v>
      </c>
    </row>
    <row r="997" spans="1:8" x14ac:dyDescent="0.2">
      <c r="B997" s="2" t="s">
        <v>56</v>
      </c>
      <c r="C997" s="11"/>
      <c r="D997" s="39">
        <f>D995-D996</f>
        <v>0</v>
      </c>
      <c r="E997" s="39">
        <f>E995-E996</f>
        <v>-319</v>
      </c>
      <c r="F997" s="190">
        <f t="shared" si="374"/>
        <v>319</v>
      </c>
      <c r="G997" s="32">
        <f t="shared" si="375"/>
        <v>-1</v>
      </c>
    </row>
    <row r="998" spans="1:8" x14ac:dyDescent="0.2">
      <c r="A998" s="22"/>
      <c r="B998" s="19" t="s">
        <v>57</v>
      </c>
      <c r="C998" s="191"/>
      <c r="D998" s="40">
        <f>D994+D997</f>
        <v>-18421</v>
      </c>
      <c r="E998" s="40">
        <f>E994+E997</f>
        <v>-10028</v>
      </c>
      <c r="F998" s="40">
        <f t="shared" si="374"/>
        <v>-8393</v>
      </c>
      <c r="G998" s="34">
        <f t="shared" si="375"/>
        <v>0.83695652173913049</v>
      </c>
    </row>
    <row r="1000" spans="1:8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8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8" x14ac:dyDescent="0.2">
      <c r="A1002" s="186">
        <v>5</v>
      </c>
      <c r="B1002" s="1" t="s">
        <v>22</v>
      </c>
      <c r="C1002" s="10"/>
      <c r="D1002" s="40">
        <v>27004</v>
      </c>
      <c r="E1002" s="40">
        <v>23497</v>
      </c>
      <c r="F1002" s="40">
        <f t="shared" ref="F1002" si="376">(D1002-E1002)</f>
        <v>3507</v>
      </c>
      <c r="G1002" s="34">
        <f t="shared" ref="G1002" si="377">F1002/E1002</f>
        <v>0.14925309613993276</v>
      </c>
    </row>
    <row r="1003" spans="1:8" x14ac:dyDescent="0.2">
      <c r="B1003" s="6"/>
      <c r="C1003" s="28"/>
    </row>
    <row r="1004" spans="1:8" x14ac:dyDescent="0.2">
      <c r="B1004" s="7" t="s">
        <v>6</v>
      </c>
      <c r="C1004" s="29"/>
    </row>
    <row r="1005" spans="1:8" x14ac:dyDescent="0.2">
      <c r="B1005" s="6"/>
      <c r="C1005" s="28"/>
    </row>
    <row r="1006" spans="1:8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8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8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270928</v>
      </c>
      <c r="E1009" s="190">
        <f>E1013+E1014+E1015</f>
        <v>234263</v>
      </c>
      <c r="F1009" s="190">
        <f t="shared" ref="F1009" si="380">(D1009-E1009)</f>
        <v>36665</v>
      </c>
      <c r="G1009" s="32">
        <f t="shared" ref="G1009" si="381">F1009/E1009</f>
        <v>0.1565121252609247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13457+242454</f>
        <v>255911</v>
      </c>
      <c r="E1013" s="190">
        <v>188402</v>
      </c>
      <c r="F1013" s="190">
        <f t="shared" ref="F1013:F1015" si="382">(D1013-E1013)</f>
        <v>67509</v>
      </c>
      <c r="G1013" s="32">
        <f t="shared" ref="G1013:G1015" si="383">F1013/E1013</f>
        <v>0.35832422161123556</v>
      </c>
    </row>
    <row r="1014" spans="1:7" ht="25.5" x14ac:dyDescent="0.2">
      <c r="A1014" s="186"/>
      <c r="B1014" s="24" t="s">
        <v>58</v>
      </c>
      <c r="C1014" s="17"/>
      <c r="D1014" s="190">
        <v>14662</v>
      </c>
      <c r="E1014" s="190">
        <v>37747</v>
      </c>
      <c r="F1014" s="190">
        <f t="shared" si="382"/>
        <v>-23085</v>
      </c>
      <c r="G1014" s="32">
        <f t="shared" si="383"/>
        <v>-0.61157178053885075</v>
      </c>
    </row>
    <row r="1015" spans="1:7" x14ac:dyDescent="0.2">
      <c r="A1015" s="186"/>
      <c r="B1015" s="23" t="s">
        <v>24</v>
      </c>
      <c r="C1015" s="10"/>
      <c r="D1015" s="190">
        <v>355</v>
      </c>
      <c r="E1015" s="190">
        <v>8114</v>
      </c>
      <c r="F1015" s="190">
        <f t="shared" si="382"/>
        <v>-7759</v>
      </c>
      <c r="G1015" s="32">
        <f t="shared" si="383"/>
        <v>-0.95624845945279768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127555</v>
      </c>
      <c r="E1017" s="190">
        <v>91375</v>
      </c>
      <c r="F1017" s="190">
        <f t="shared" ref="F1017" si="384">(D1017-E1017)</f>
        <v>36180</v>
      </c>
      <c r="G1017" s="32">
        <f t="shared" ref="G1017" si="385">F1017/E1017</f>
        <v>0.39595075239398086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88283</v>
      </c>
      <c r="E1019" s="190">
        <f>E1022+E1023+E1024+E1025</f>
        <v>87661</v>
      </c>
      <c r="F1019" s="190">
        <f t="shared" ref="F1019" si="386">(D1019-E1019)</f>
        <v>622</v>
      </c>
      <c r="G1019" s="32">
        <f t="shared" ref="G1019" si="387">F1019/E1019</f>
        <v>7.0955156797207425E-3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914</v>
      </c>
      <c r="E1022" s="190">
        <v>2166</v>
      </c>
      <c r="F1022" s="190">
        <f t="shared" ref="F1022:F1025" si="388">(D1022-E1022)</f>
        <v>-1252</v>
      </c>
      <c r="G1022" s="32">
        <f t="shared" ref="G1022:G1025" si="389">F1022/E1022</f>
        <v>-0.57802400738688831</v>
      </c>
    </row>
    <row r="1023" spans="1:7" x14ac:dyDescent="0.2">
      <c r="A1023" s="186">
        <v>31</v>
      </c>
      <c r="B1023" s="25" t="s">
        <v>17</v>
      </c>
      <c r="C1023" s="31"/>
      <c r="D1023" s="190">
        <v>3383</v>
      </c>
      <c r="E1023" s="190">
        <v>3871</v>
      </c>
      <c r="F1023" s="190">
        <f t="shared" si="388"/>
        <v>-488</v>
      </c>
      <c r="G1023" s="32">
        <f t="shared" si="389"/>
        <v>-0.12606561611986566</v>
      </c>
    </row>
    <row r="1024" spans="1:7" x14ac:dyDescent="0.2">
      <c r="A1024" s="186">
        <v>32</v>
      </c>
      <c r="B1024" s="25" t="s">
        <v>18</v>
      </c>
      <c r="C1024" s="31"/>
      <c r="D1024" s="190">
        <v>83986</v>
      </c>
      <c r="E1024" s="190">
        <v>81624</v>
      </c>
      <c r="F1024" s="190">
        <f t="shared" si="388"/>
        <v>2362</v>
      </c>
      <c r="G1024" s="32">
        <f t="shared" si="389"/>
        <v>2.8937567382142506E-2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551</v>
      </c>
      <c r="E1030" s="190">
        <v>32</v>
      </c>
      <c r="F1030" s="190">
        <f>(D1030-E1030)</f>
        <v>519</v>
      </c>
      <c r="G1030" s="32">
        <f>F1030/E1030</f>
        <v>16.21875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23022</v>
      </c>
      <c r="E1038" s="39">
        <v>3129</v>
      </c>
      <c r="F1038" s="190">
        <f t="shared" si="392"/>
        <v>19893</v>
      </c>
      <c r="G1038" s="32">
        <f t="shared" si="393"/>
        <v>6.3576222435282839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9748</v>
      </c>
      <c r="E1039" s="39">
        <v>145</v>
      </c>
      <c r="F1039" s="190">
        <f t="shared" si="392"/>
        <v>9603</v>
      </c>
      <c r="G1039" s="32">
        <f t="shared" si="393"/>
        <v>66.227586206896547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33321</v>
      </c>
      <c r="E1040" s="40">
        <f>E1030+E1031+E1032+E1033+E1038+E1039</f>
        <v>3306</v>
      </c>
      <c r="F1040" s="40">
        <f t="shared" si="392"/>
        <v>30015</v>
      </c>
      <c r="G1040" s="34">
        <f t="shared" si="393"/>
        <v>9.0789473684210531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33321</v>
      </c>
      <c r="E1048" s="40">
        <f>E1040+E1045+E1046+E1047</f>
        <v>3306</v>
      </c>
      <c r="F1048" s="190">
        <f t="shared" ref="F1048:F1057" si="398">(D1048-E1048)</f>
        <v>30015</v>
      </c>
      <c r="G1048" s="32">
        <f t="shared" ref="G1048:G1057" si="399">F1048/E1048</f>
        <v>9.0789473684210531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7616</v>
      </c>
      <c r="E1049" s="189">
        <f>E1050+E1051+E1052</f>
        <v>739</v>
      </c>
      <c r="F1049" s="190">
        <f t="shared" si="398"/>
        <v>6877</v>
      </c>
      <c r="G1049" s="32">
        <f t="shared" si="399"/>
        <v>9.3058186738836266</v>
      </c>
    </row>
    <row r="1050" spans="1:7" x14ac:dyDescent="0.2">
      <c r="A1050" s="186">
        <v>600</v>
      </c>
      <c r="B1050" s="1" t="s">
        <v>2</v>
      </c>
      <c r="C1050" s="10"/>
      <c r="D1050" s="190">
        <v>233</v>
      </c>
      <c r="E1050" s="190">
        <v>31</v>
      </c>
      <c r="F1050" s="190">
        <f t="shared" si="398"/>
        <v>202</v>
      </c>
      <c r="G1050" s="32">
        <f t="shared" si="399"/>
        <v>6.5161290322580649</v>
      </c>
    </row>
    <row r="1051" spans="1:7" x14ac:dyDescent="0.2">
      <c r="A1051" s="186">
        <v>601</v>
      </c>
      <c r="B1051" s="1" t="s">
        <v>3</v>
      </c>
      <c r="C1051" s="10"/>
      <c r="D1051" s="190">
        <v>3627</v>
      </c>
      <c r="E1051" s="190">
        <v>537</v>
      </c>
      <c r="F1051" s="190">
        <f t="shared" si="398"/>
        <v>3090</v>
      </c>
      <c r="G1051" s="32">
        <f t="shared" si="399"/>
        <v>5.7541899441340778</v>
      </c>
    </row>
    <row r="1052" spans="1:7" x14ac:dyDescent="0.2">
      <c r="A1052" s="186">
        <v>604</v>
      </c>
      <c r="B1052" s="1" t="s">
        <v>4</v>
      </c>
      <c r="C1052" s="10"/>
      <c r="D1052" s="190">
        <v>3756</v>
      </c>
      <c r="E1052" s="190">
        <v>171</v>
      </c>
      <c r="F1052" s="190">
        <f t="shared" si="398"/>
        <v>3585</v>
      </c>
      <c r="G1052" s="32">
        <f t="shared" si="399"/>
        <v>20.964912280701753</v>
      </c>
    </row>
    <row r="1053" spans="1:7" x14ac:dyDescent="0.2">
      <c r="A1053" s="186">
        <v>61</v>
      </c>
      <c r="B1053" s="1" t="s">
        <v>41</v>
      </c>
      <c r="C1053" s="10"/>
      <c r="D1053" s="190">
        <v>1494</v>
      </c>
      <c r="E1053" s="190">
        <v>0</v>
      </c>
      <c r="F1053" s="190">
        <f t="shared" si="398"/>
        <v>1494</v>
      </c>
      <c r="G1053" s="32" t="e">
        <f t="shared" si="399"/>
        <v>#DIV/0!</v>
      </c>
    </row>
    <row r="1054" spans="1:7" x14ac:dyDescent="0.2">
      <c r="A1054" s="186">
        <v>62</v>
      </c>
      <c r="B1054" s="2" t="s">
        <v>42</v>
      </c>
      <c r="C1054" s="11"/>
      <c r="D1054" s="39">
        <v>3666</v>
      </c>
      <c r="E1054" s="39">
        <v>470</v>
      </c>
      <c r="F1054" s="190">
        <f t="shared" si="398"/>
        <v>3196</v>
      </c>
      <c r="G1054" s="32">
        <f t="shared" si="399"/>
        <v>6.8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12776</v>
      </c>
      <c r="E1055" s="40">
        <f>E1049+E1053+E1054</f>
        <v>1209</v>
      </c>
      <c r="F1055" s="190">
        <f t="shared" si="398"/>
        <v>11567</v>
      </c>
      <c r="G1055" s="32">
        <f t="shared" si="399"/>
        <v>9.5674110835401152</v>
      </c>
    </row>
    <row r="1056" spans="1:7" ht="25.5" x14ac:dyDescent="0.2">
      <c r="A1056" s="22"/>
      <c r="B1056" s="26" t="s">
        <v>48</v>
      </c>
      <c r="C1056" s="191"/>
      <c r="D1056" s="40">
        <f>D1048-D1055</f>
        <v>20545</v>
      </c>
      <c r="E1056" s="40">
        <f>E1048-E1055</f>
        <v>2097</v>
      </c>
      <c r="F1056" s="190">
        <f t="shared" si="398"/>
        <v>18448</v>
      </c>
      <c r="G1056" s="32">
        <f t="shared" si="399"/>
        <v>8.797329518359561</v>
      </c>
    </row>
    <row r="1057" spans="1:8" x14ac:dyDescent="0.2">
      <c r="A1057" s="186">
        <v>63</v>
      </c>
      <c r="B1057" s="3" t="s">
        <v>46</v>
      </c>
      <c r="C1057" s="188"/>
      <c r="D1057" s="189">
        <v>19866</v>
      </c>
      <c r="E1057" s="189">
        <v>12626</v>
      </c>
      <c r="F1057" s="190">
        <f t="shared" si="398"/>
        <v>7240</v>
      </c>
      <c r="G1057" s="32">
        <f t="shared" si="399"/>
        <v>0.57341992713448442</v>
      </c>
    </row>
    <row r="1058" spans="1:8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8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8" x14ac:dyDescent="0.2">
      <c r="A1060" s="186"/>
      <c r="B1060" s="15"/>
      <c r="C1060" s="21"/>
      <c r="D1060" s="190"/>
      <c r="E1060" s="190"/>
      <c r="F1060" s="190"/>
      <c r="G1060" s="32"/>
    </row>
    <row r="1061" spans="1:8" x14ac:dyDescent="0.2">
      <c r="A1061" s="186">
        <v>64</v>
      </c>
      <c r="B1061" s="2" t="s">
        <v>47</v>
      </c>
      <c r="C1061" s="11"/>
      <c r="D1061" s="39">
        <v>558</v>
      </c>
      <c r="E1061" s="39">
        <v>0</v>
      </c>
      <c r="F1061" s="190">
        <f t="shared" ref="F1061:F1071" si="402">(D1061-E1061)</f>
        <v>558</v>
      </c>
      <c r="G1061" s="32" t="e">
        <f t="shared" ref="G1061:G1071" si="403">F1061/E1061</f>
        <v>#DIV/0!</v>
      </c>
    </row>
    <row r="1062" spans="1:8" ht="25.5" x14ac:dyDescent="0.2">
      <c r="A1062" s="22"/>
      <c r="B1062" s="26" t="s">
        <v>49</v>
      </c>
      <c r="C1062" s="191"/>
      <c r="D1062" s="40">
        <f>D1056-D1057-D1061</f>
        <v>121</v>
      </c>
      <c r="E1062" s="40">
        <f>E1056-E1057-E1061</f>
        <v>-10529</v>
      </c>
      <c r="F1062" s="40">
        <f t="shared" si="402"/>
        <v>10650</v>
      </c>
      <c r="G1062" s="34">
        <f t="shared" si="403"/>
        <v>-1.0114920695222718</v>
      </c>
      <c r="H1062" s="157"/>
    </row>
    <row r="1063" spans="1:8" x14ac:dyDescent="0.2">
      <c r="A1063" s="186">
        <v>75</v>
      </c>
      <c r="B1063" s="3" t="s">
        <v>50</v>
      </c>
      <c r="C1063" s="188"/>
      <c r="D1063" s="189">
        <v>4</v>
      </c>
      <c r="E1063" s="189">
        <v>407</v>
      </c>
      <c r="F1063" s="190">
        <f t="shared" si="402"/>
        <v>-403</v>
      </c>
      <c r="G1063" s="32">
        <f t="shared" si="403"/>
        <v>-0.9901719901719902</v>
      </c>
    </row>
    <row r="1064" spans="1:8" x14ac:dyDescent="0.2">
      <c r="A1064" s="186">
        <v>65</v>
      </c>
      <c r="B1064" s="1" t="s">
        <v>51</v>
      </c>
      <c r="C1064" s="10"/>
      <c r="D1064" s="190">
        <v>140</v>
      </c>
      <c r="E1064" s="190">
        <v>100</v>
      </c>
      <c r="F1064" s="190">
        <f t="shared" si="402"/>
        <v>40</v>
      </c>
      <c r="G1064" s="32">
        <f t="shared" si="403"/>
        <v>0.4</v>
      </c>
    </row>
    <row r="1065" spans="1:8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0</v>
      </c>
      <c r="F1065" s="190">
        <f t="shared" si="402"/>
        <v>25000</v>
      </c>
      <c r="G1065" s="32" t="e">
        <f t="shared" si="403"/>
        <v>#DIV/0!</v>
      </c>
    </row>
    <row r="1066" spans="1:8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8" ht="25.5" x14ac:dyDescent="0.2">
      <c r="A1067" s="22"/>
      <c r="B1067" s="26" t="s">
        <v>77</v>
      </c>
      <c r="C1067" s="191"/>
      <c r="D1067" s="40">
        <f>D1062+D1063-D1064-D1065+D1066</f>
        <v>-25015</v>
      </c>
      <c r="E1067" s="40">
        <f>E1062+E1063-E1064-E1065+E1066</f>
        <v>-10222</v>
      </c>
      <c r="F1067" s="40">
        <f t="shared" si="402"/>
        <v>-14793</v>
      </c>
      <c r="G1067" s="34">
        <f t="shared" si="403"/>
        <v>1.4471727646253179</v>
      </c>
    </row>
    <row r="1068" spans="1:8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8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8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8" x14ac:dyDescent="0.2">
      <c r="A1071" s="22"/>
      <c r="B1071" s="19" t="s">
        <v>57</v>
      </c>
      <c r="C1071" s="191"/>
      <c r="D1071" s="40">
        <f>D1067+D1070</f>
        <v>-25015</v>
      </c>
      <c r="E1071" s="40">
        <f>E1067+E1070</f>
        <v>-10222</v>
      </c>
      <c r="F1071" s="40">
        <f t="shared" si="402"/>
        <v>-14793</v>
      </c>
      <c r="G1071" s="34">
        <f t="shared" si="403"/>
        <v>1.4471727646253179</v>
      </c>
    </row>
    <row r="1073" spans="1:8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8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8" x14ac:dyDescent="0.2">
      <c r="A1075" s="186">
        <v>5</v>
      </c>
      <c r="B1075" s="1" t="s">
        <v>22</v>
      </c>
      <c r="C1075" s="10"/>
      <c r="D1075" s="40">
        <v>-120890</v>
      </c>
      <c r="E1075" s="40">
        <v>-127116</v>
      </c>
      <c r="F1075" s="40">
        <f>(D1075-E1075)</f>
        <v>6226</v>
      </c>
      <c r="G1075" s="34">
        <f t="shared" ref="G1075" si="404">F1075/E1075</f>
        <v>-4.8978885427483555E-2</v>
      </c>
      <c r="H1075" s="157"/>
    </row>
    <row r="1076" spans="1:8" x14ac:dyDescent="0.2">
      <c r="B1076" s="6"/>
      <c r="C1076" s="28"/>
    </row>
    <row r="1077" spans="1:8" x14ac:dyDescent="0.2">
      <c r="B1077" s="7" t="s">
        <v>6</v>
      </c>
      <c r="C1077" s="29"/>
    </row>
    <row r="1078" spans="1:8" x14ac:dyDescent="0.2">
      <c r="B1078" s="6"/>
      <c r="C1078" s="28"/>
    </row>
    <row r="1079" spans="1:8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5">(D1079-E1079)</f>
        <v>0</v>
      </c>
      <c r="G1079" s="32" t="e">
        <f t="shared" ref="G1079:G1080" si="406">F1079/E1079</f>
        <v>#DIV/0!</v>
      </c>
    </row>
    <row r="1080" spans="1:8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5"/>
        <v>0</v>
      </c>
      <c r="G1080" s="32" t="e">
        <f t="shared" si="406"/>
        <v>#DIV/0!</v>
      </c>
    </row>
    <row r="1081" spans="1:8" x14ac:dyDescent="0.2">
      <c r="B1081" s="3"/>
      <c r="C1081" s="28"/>
    </row>
    <row r="1082" spans="1:8" x14ac:dyDescent="0.2">
      <c r="A1082" s="186">
        <v>41</v>
      </c>
      <c r="B1082" s="1" t="s">
        <v>8</v>
      </c>
      <c r="C1082" s="10"/>
      <c r="D1082" s="40">
        <f>D1086+D1087+D1088</f>
        <v>120212</v>
      </c>
      <c r="E1082" s="40">
        <f>E1086+E1087+E1088</f>
        <v>17842</v>
      </c>
      <c r="F1082" s="40">
        <f t="shared" ref="F1082" si="407">(D1082-E1082)</f>
        <v>102370</v>
      </c>
      <c r="G1082" s="34">
        <f t="shared" ref="G1082" si="408">F1082/E1082</f>
        <v>5.7375854724806636</v>
      </c>
    </row>
    <row r="1083" spans="1:8" x14ac:dyDescent="0.2">
      <c r="A1083" s="186"/>
      <c r="B1083" s="1"/>
      <c r="C1083" s="10"/>
      <c r="D1083" s="190"/>
      <c r="E1083" s="190"/>
      <c r="F1083" s="190"/>
      <c r="G1083" s="32"/>
    </row>
    <row r="1084" spans="1:8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8" x14ac:dyDescent="0.2">
      <c r="A1085" s="186"/>
      <c r="B1085" s="1"/>
      <c r="C1085" s="10"/>
      <c r="D1085" s="190"/>
      <c r="E1085" s="190"/>
      <c r="F1085" s="190"/>
      <c r="G1085" s="32"/>
    </row>
    <row r="1086" spans="1:8" x14ac:dyDescent="0.2">
      <c r="A1086" s="186"/>
      <c r="B1086" s="23" t="s">
        <v>23</v>
      </c>
      <c r="C1086" s="10"/>
      <c r="D1086" s="190"/>
      <c r="E1086" s="190"/>
      <c r="F1086" s="190">
        <f t="shared" ref="F1086:F1088" si="409">(D1086-E1086)</f>
        <v>0</v>
      </c>
      <c r="G1086" s="32" t="e">
        <f t="shared" ref="G1086:G1088" si="410">F1086/E1086</f>
        <v>#DIV/0!</v>
      </c>
    </row>
    <row r="1087" spans="1:8" ht="25.5" x14ac:dyDescent="0.2">
      <c r="A1087" s="186"/>
      <c r="B1087" s="24" t="s">
        <v>58</v>
      </c>
      <c r="C1087" s="17"/>
      <c r="D1087" s="190">
        <v>120212</v>
      </c>
      <c r="E1087" s="190">
        <v>17842</v>
      </c>
      <c r="F1087" s="190">
        <f t="shared" si="409"/>
        <v>102370</v>
      </c>
      <c r="G1087" s="32">
        <f t="shared" si="410"/>
        <v>5.7375854724806636</v>
      </c>
    </row>
    <row r="1088" spans="1:8" x14ac:dyDescent="0.2">
      <c r="A1088" s="186"/>
      <c r="B1088" s="23" t="s">
        <v>24</v>
      </c>
      <c r="C1088" s="10"/>
      <c r="D1088" s="190"/>
      <c r="E1088" s="190"/>
      <c r="F1088" s="190">
        <f t="shared" si="409"/>
        <v>0</v>
      </c>
      <c r="G1088" s="32" t="e">
        <f t="shared" si="410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40">
        <v>109628</v>
      </c>
      <c r="E1090" s="40">
        <v>47469</v>
      </c>
      <c r="F1090" s="40">
        <f t="shared" ref="F1090" si="411">(D1090-E1090)</f>
        <v>62159</v>
      </c>
      <c r="G1090" s="34">
        <f t="shared" ref="G1090" si="412">F1090/E1090</f>
        <v>1.3094651246076388</v>
      </c>
    </row>
    <row r="1091" spans="1:7" x14ac:dyDescent="0.2">
      <c r="A1091" s="186"/>
      <c r="B1091" s="8"/>
      <c r="C1091" s="31"/>
      <c r="D1091" s="40"/>
      <c r="E1091" s="40"/>
      <c r="F1091" s="40"/>
      <c r="G1091" s="34"/>
    </row>
    <row r="1092" spans="1:7" x14ac:dyDescent="0.2">
      <c r="A1092" s="186">
        <v>3</v>
      </c>
      <c r="B1092" s="8" t="s">
        <v>15</v>
      </c>
      <c r="C1092" s="31"/>
      <c r="D1092" s="40">
        <f>D1095+D1096+D1097+D1098</f>
        <v>5919</v>
      </c>
      <c r="E1092" s="40">
        <f>E1095+E1096+E1097+E1098</f>
        <v>56</v>
      </c>
      <c r="F1092" s="40">
        <f t="shared" ref="F1092" si="413">(D1092-E1092)</f>
        <v>5863</v>
      </c>
      <c r="G1092" s="34">
        <f t="shared" ref="G1092" si="414">F1092/E1092</f>
        <v>104.69642857142857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111</v>
      </c>
      <c r="E1095" s="190">
        <v>18</v>
      </c>
      <c r="F1095" s="190">
        <f t="shared" ref="F1095:F1098" si="415">(D1095-E1095)</f>
        <v>93</v>
      </c>
      <c r="G1095" s="32">
        <f t="shared" ref="G1095:G1098" si="416">F1095/E1095</f>
        <v>5.166666666666667</v>
      </c>
    </row>
    <row r="1096" spans="1:7" x14ac:dyDescent="0.2">
      <c r="A1096" s="186">
        <v>31</v>
      </c>
      <c r="B1096" s="25" t="s">
        <v>17</v>
      </c>
      <c r="C1096" s="31"/>
      <c r="D1096" s="190">
        <v>1352</v>
      </c>
      <c r="E1096" s="190">
        <v>26</v>
      </c>
      <c r="F1096" s="190">
        <f t="shared" si="415"/>
        <v>1326</v>
      </c>
      <c r="G1096" s="32">
        <f t="shared" si="416"/>
        <v>51</v>
      </c>
    </row>
    <row r="1097" spans="1:7" x14ac:dyDescent="0.2">
      <c r="A1097" s="186">
        <v>32</v>
      </c>
      <c r="B1097" s="25" t="s">
        <v>18</v>
      </c>
      <c r="C1097" s="31"/>
      <c r="D1097" s="190">
        <v>4456</v>
      </c>
      <c r="E1097" s="190">
        <v>12</v>
      </c>
      <c r="F1097" s="190">
        <f t="shared" si="415"/>
        <v>4444</v>
      </c>
      <c r="G1097" s="32">
        <f t="shared" si="416"/>
        <v>370.33333333333331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5"/>
        <v>0</v>
      </c>
      <c r="G1098" s="32" t="e">
        <f t="shared" si="416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458</v>
      </c>
      <c r="E1103" s="190">
        <v>510</v>
      </c>
      <c r="F1103" s="190">
        <f>(D1103-E1103)</f>
        <v>-52</v>
      </c>
      <c r="G1103" s="32">
        <f>F1103/E1103</f>
        <v>-0.10196078431372549</v>
      </c>
    </row>
    <row r="1104" spans="1:7" x14ac:dyDescent="0.2">
      <c r="A1104" s="186">
        <v>701</v>
      </c>
      <c r="B1104" s="1" t="s">
        <v>31</v>
      </c>
      <c r="C1104" s="10"/>
      <c r="D1104" s="190">
        <v>1790</v>
      </c>
      <c r="E1104" s="190">
        <v>2889</v>
      </c>
      <c r="F1104" s="190">
        <f t="shared" ref="F1104:F1106" si="417">(D1104-E1104)</f>
        <v>-1099</v>
      </c>
      <c r="G1104" s="32">
        <f t="shared" ref="G1104:G1106" si="418">F1104/E1104</f>
        <v>-0.38040844582900657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7"/>
        <v>0</v>
      </c>
      <c r="G1105" s="32" t="e">
        <f t="shared" si="418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9681</v>
      </c>
      <c r="E1106" s="190">
        <v>14966</v>
      </c>
      <c r="F1106" s="190">
        <f t="shared" si="417"/>
        <v>-5285</v>
      </c>
      <c r="G1106" s="32">
        <f t="shared" si="418"/>
        <v>-0.35313376987839101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19">(D1108-E1108)</f>
        <v>0</v>
      </c>
      <c r="G1108" s="32" t="e">
        <f t="shared" ref="G1108:G1113" si="420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19"/>
        <v>0</v>
      </c>
      <c r="G1109" s="32" t="e">
        <f t="shared" si="420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19"/>
        <v>0</v>
      </c>
      <c r="G1110" s="32" t="e">
        <f t="shared" si="420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19"/>
        <v>0</v>
      </c>
      <c r="G1111" s="32" t="e">
        <f t="shared" si="420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19"/>
        <v>0</v>
      </c>
      <c r="G1112" s="32" t="e">
        <f t="shared" si="420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11929</v>
      </c>
      <c r="E1113" s="40">
        <f>E1103+E1104+E1105+E1106+E1111+E1112</f>
        <v>18365</v>
      </c>
      <c r="F1113" s="40">
        <f t="shared" si="419"/>
        <v>-6436</v>
      </c>
      <c r="G1113" s="34">
        <f t="shared" si="420"/>
        <v>-0.35044922406751972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1">(D1116-E1116)</f>
        <v>0</v>
      </c>
      <c r="G1116" s="32" t="e">
        <f t="shared" ref="G1116" si="422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3">(D1119-E1119)</f>
        <v>0</v>
      </c>
      <c r="G1119" s="32" t="e">
        <f t="shared" ref="G1119" si="424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11929</v>
      </c>
      <c r="E1121" s="40">
        <f>E1113+E1118+E1119+E1120</f>
        <v>18365</v>
      </c>
      <c r="F1121" s="190">
        <f t="shared" ref="F1121:F1130" si="425">(D1121-E1121)</f>
        <v>-6436</v>
      </c>
      <c r="G1121" s="32">
        <f t="shared" ref="G1121:G1130" si="426">F1121/E1121</f>
        <v>-0.35044922406751972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2315</v>
      </c>
      <c r="E1122" s="189">
        <f>E1123+E1124+E1125</f>
        <v>2897</v>
      </c>
      <c r="F1122" s="190">
        <f t="shared" si="425"/>
        <v>-582</v>
      </c>
      <c r="G1122" s="32">
        <f t="shared" si="426"/>
        <v>-0.20089748015188125</v>
      </c>
    </row>
    <row r="1123" spans="1:7" x14ac:dyDescent="0.2">
      <c r="A1123" s="186">
        <v>600</v>
      </c>
      <c r="B1123" s="1" t="s">
        <v>2</v>
      </c>
      <c r="C1123" s="10"/>
      <c r="D1123" s="190">
        <v>411</v>
      </c>
      <c r="E1123" s="190">
        <v>640</v>
      </c>
      <c r="F1123" s="190">
        <f t="shared" si="425"/>
        <v>-229</v>
      </c>
      <c r="G1123" s="32">
        <f t="shared" si="426"/>
        <v>-0.35781249999999998</v>
      </c>
    </row>
    <row r="1124" spans="1:7" x14ac:dyDescent="0.2">
      <c r="A1124" s="186">
        <v>601</v>
      </c>
      <c r="B1124" s="1" t="s">
        <v>3</v>
      </c>
      <c r="C1124" s="10"/>
      <c r="D1124" s="190">
        <v>1904</v>
      </c>
      <c r="E1124" s="190">
        <v>2257</v>
      </c>
      <c r="F1124" s="190">
        <f t="shared" si="425"/>
        <v>-353</v>
      </c>
      <c r="G1124" s="32">
        <f t="shared" si="426"/>
        <v>-0.15640230394328755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5"/>
        <v>0</v>
      </c>
      <c r="G1125" s="32" t="e">
        <f t="shared" si="426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1204</v>
      </c>
      <c r="E1126" s="190">
        <v>654</v>
      </c>
      <c r="F1126" s="190">
        <f t="shared" si="425"/>
        <v>550</v>
      </c>
      <c r="G1126" s="32">
        <f t="shared" si="426"/>
        <v>0.84097859327217128</v>
      </c>
    </row>
    <row r="1127" spans="1:7" x14ac:dyDescent="0.2">
      <c r="A1127" s="186">
        <v>62</v>
      </c>
      <c r="B1127" s="2" t="s">
        <v>42</v>
      </c>
      <c r="C1127" s="11"/>
      <c r="D1127" s="39">
        <v>2783</v>
      </c>
      <c r="E1127" s="39">
        <v>651</v>
      </c>
      <c r="F1127" s="190">
        <f t="shared" si="425"/>
        <v>2132</v>
      </c>
      <c r="G1127" s="32">
        <f t="shared" si="426"/>
        <v>3.2749615975422426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6302</v>
      </c>
      <c r="E1128" s="40">
        <f>E1122+E1126+E1127</f>
        <v>4202</v>
      </c>
      <c r="F1128" s="190">
        <f t="shared" si="425"/>
        <v>2100</v>
      </c>
      <c r="G1128" s="32">
        <f t="shared" si="426"/>
        <v>0.4997620180866254</v>
      </c>
    </row>
    <row r="1129" spans="1:7" ht="25.5" x14ac:dyDescent="0.2">
      <c r="A1129" s="22"/>
      <c r="B1129" s="26" t="s">
        <v>48</v>
      </c>
      <c r="C1129" s="191"/>
      <c r="D1129" s="40">
        <f>D1121-D1128</f>
        <v>5627</v>
      </c>
      <c r="E1129" s="40">
        <f>E1121-E1128</f>
        <v>14163</v>
      </c>
      <c r="F1129" s="190">
        <f t="shared" si="425"/>
        <v>-8536</v>
      </c>
      <c r="G1129" s="32">
        <f t="shared" si="426"/>
        <v>-0.60269716867895218</v>
      </c>
    </row>
    <row r="1130" spans="1:7" x14ac:dyDescent="0.2">
      <c r="A1130" s="186">
        <v>63</v>
      </c>
      <c r="B1130" s="3" t="s">
        <v>46</v>
      </c>
      <c r="C1130" s="188"/>
      <c r="D1130" s="189">
        <v>7997</v>
      </c>
      <c r="E1130" s="189">
        <v>8915</v>
      </c>
      <c r="F1130" s="190">
        <f t="shared" si="425"/>
        <v>-918</v>
      </c>
      <c r="G1130" s="32">
        <f t="shared" si="426"/>
        <v>-0.10297251822770612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7">(D1132-E1132)</f>
        <v>0</v>
      </c>
      <c r="G1132" s="32" t="e">
        <f t="shared" ref="G1132" si="428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728</v>
      </c>
      <c r="E1134" s="39">
        <v>908</v>
      </c>
      <c r="F1134" s="190">
        <f t="shared" ref="F1134:F1144" si="429">(D1134-E1134)</f>
        <v>-180</v>
      </c>
      <c r="G1134" s="32">
        <f t="shared" ref="G1134:G1144" si="430">F1134/E1134</f>
        <v>-0.19823788546255505</v>
      </c>
    </row>
    <row r="1135" spans="1:7" ht="25.5" x14ac:dyDescent="0.2">
      <c r="A1135" s="22"/>
      <c r="B1135" s="26" t="s">
        <v>49</v>
      </c>
      <c r="C1135" s="191"/>
      <c r="D1135" s="40">
        <f>D1129-D1130-D1134</f>
        <v>-3098</v>
      </c>
      <c r="E1135" s="40">
        <f>E1129-E1130-E1134</f>
        <v>4340</v>
      </c>
      <c r="F1135" s="40">
        <f t="shared" si="429"/>
        <v>-7438</v>
      </c>
      <c r="G1135" s="34">
        <f t="shared" si="430"/>
        <v>-1.7138248847926267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29"/>
        <v>0</v>
      </c>
      <c r="G1136" s="32" t="e">
        <f t="shared" si="430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3655</v>
      </c>
      <c r="E1137" s="190">
        <v>1810</v>
      </c>
      <c r="F1137" s="190">
        <f t="shared" si="429"/>
        <v>1845</v>
      </c>
      <c r="G1137" s="32">
        <f t="shared" si="430"/>
        <v>1.0193370165745856</v>
      </c>
    </row>
    <row r="1138" spans="1:7" ht="25.5" x14ac:dyDescent="0.2">
      <c r="A1138" s="186">
        <v>68</v>
      </c>
      <c r="B1138" s="16" t="s">
        <v>52</v>
      </c>
      <c r="C1138" s="17"/>
      <c r="D1138" s="190">
        <v>1435</v>
      </c>
      <c r="E1138" s="190">
        <v>1341</v>
      </c>
      <c r="F1138" s="190">
        <f t="shared" si="429"/>
        <v>94</v>
      </c>
      <c r="G1138" s="32">
        <f t="shared" si="430"/>
        <v>7.0096942580164051E-2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29"/>
        <v>0</v>
      </c>
      <c r="G1139" s="32" t="e">
        <f t="shared" si="430"/>
        <v>#DIV/0!</v>
      </c>
    </row>
    <row r="1140" spans="1:7" ht="25.5" x14ac:dyDescent="0.2">
      <c r="A1140" s="22"/>
      <c r="B1140" s="26" t="s">
        <v>77</v>
      </c>
      <c r="C1140" s="191"/>
      <c r="D1140" s="40">
        <f>D1135+D1136-D1137-D1138+D1139</f>
        <v>-8188</v>
      </c>
      <c r="E1140" s="40">
        <f>E1135+E1136-E1137-E1138+E1139</f>
        <v>1189</v>
      </c>
      <c r="F1140" s="40">
        <f t="shared" si="429"/>
        <v>-9377</v>
      </c>
      <c r="G1140" s="34">
        <f t="shared" si="430"/>
        <v>-7.8864592094196801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29"/>
        <v>0</v>
      </c>
      <c r="G1141" s="32" t="e">
        <f t="shared" si="430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29"/>
        <v>0</v>
      </c>
      <c r="G1142" s="32" t="e">
        <f t="shared" si="430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29"/>
        <v>0</v>
      </c>
      <c r="G1143" s="32" t="e">
        <f t="shared" si="430"/>
        <v>#DIV/0!</v>
      </c>
    </row>
    <row r="1144" spans="1:7" x14ac:dyDescent="0.2">
      <c r="A1144" s="22"/>
      <c r="B1144" s="19" t="s">
        <v>57</v>
      </c>
      <c r="C1144" s="191"/>
      <c r="D1144" s="40">
        <f>D1140+D1143</f>
        <v>-8188</v>
      </c>
      <c r="E1144" s="40">
        <f>E1140+E1143</f>
        <v>1189</v>
      </c>
      <c r="F1144" s="40">
        <f t="shared" si="429"/>
        <v>-9377</v>
      </c>
      <c r="G1144" s="34">
        <f t="shared" si="430"/>
        <v>-7.8864592094196801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40">
        <v>15457</v>
      </c>
      <c r="E1148" s="40">
        <v>60458</v>
      </c>
      <c r="F1148" s="40">
        <f t="shared" ref="F1148" si="431">(D1148-E1148)</f>
        <v>-45001</v>
      </c>
      <c r="G1148" s="34">
        <f t="shared" ref="G1148" si="432">F1148/E1148</f>
        <v>-0.7443349101855834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3">(D1152-E1152)</f>
        <v>0</v>
      </c>
      <c r="G1152" s="32" t="e">
        <f t="shared" ref="G1152:G1153" si="434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3"/>
        <v>0</v>
      </c>
      <c r="G1153" s="32" t="e">
        <f t="shared" si="434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34980</v>
      </c>
      <c r="E1155" s="190">
        <f>E1159+E1160+E1161</f>
        <v>23152</v>
      </c>
      <c r="F1155" s="190">
        <f t="shared" ref="F1155" si="435">(D1155-E1155)</f>
        <v>11828</v>
      </c>
      <c r="G1155" s="32">
        <f t="shared" ref="G1155" si="436">F1155/E1155</f>
        <v>0.51088458880442289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33270</v>
      </c>
      <c r="E1159" s="190">
        <v>8541</v>
      </c>
      <c r="F1159" s="190">
        <f t="shared" ref="F1159:F1161" si="437">(D1159-E1159)</f>
        <v>24729</v>
      </c>
      <c r="G1159" s="32">
        <f t="shared" ref="G1159:G1161" si="438">F1159/E1159</f>
        <v>2.895328415876361</v>
      </c>
    </row>
    <row r="1160" spans="1:7" ht="25.5" x14ac:dyDescent="0.2">
      <c r="A1160" s="186"/>
      <c r="B1160" s="24" t="s">
        <v>58</v>
      </c>
      <c r="C1160" s="17"/>
      <c r="D1160" s="190">
        <v>1563</v>
      </c>
      <c r="E1160" s="190">
        <v>14238</v>
      </c>
      <c r="F1160" s="190">
        <f t="shared" si="437"/>
        <v>-12675</v>
      </c>
      <c r="G1160" s="32">
        <f t="shared" si="438"/>
        <v>-0.89022334597555841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373</v>
      </c>
      <c r="F1161" s="190">
        <f t="shared" si="437"/>
        <v>-226</v>
      </c>
      <c r="G1161" s="32">
        <f t="shared" si="438"/>
        <v>-0.60589812332439674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40">
        <f>'[1]dec 20'!D1163</f>
        <v>29359</v>
      </c>
      <c r="E1163" s="40">
        <f>'[1]dec 20'!E1163</f>
        <v>21405</v>
      </c>
      <c r="F1163" s="197">
        <f t="shared" ref="F1163" si="439">(D1163-E1163)</f>
        <v>7954</v>
      </c>
      <c r="G1163" s="32">
        <f t="shared" ref="G1163" si="440">F1163/E1163</f>
        <v>0.37159542163046017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25954</v>
      </c>
      <c r="E1165" s="190">
        <f>E1168+E1169+E1170+E1171</f>
        <v>22456</v>
      </c>
      <c r="F1165" s="190">
        <f t="shared" ref="F1165" si="441">(D1165-E1165)</f>
        <v>3498</v>
      </c>
      <c r="G1165" s="32">
        <f t="shared" ref="G1165" si="442">F1165/E1165</f>
        <v>0.15577128607053795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2040</v>
      </c>
      <c r="E1168" s="190">
        <v>263</v>
      </c>
      <c r="F1168" s="190">
        <f t="shared" ref="F1168:F1171" si="443">(D1168-E1168)</f>
        <v>1777</v>
      </c>
      <c r="G1168" s="32">
        <f t="shared" ref="G1168:G1171" si="444">F1168/E1168</f>
        <v>6.756653992395437</v>
      </c>
    </row>
    <row r="1169" spans="1:7" x14ac:dyDescent="0.2">
      <c r="A1169" s="186">
        <v>31</v>
      </c>
      <c r="B1169" s="25" t="s">
        <v>17</v>
      </c>
      <c r="C1169" s="31"/>
      <c r="D1169" s="190">
        <v>1407</v>
      </c>
      <c r="E1169" s="190">
        <v>541</v>
      </c>
      <c r="F1169" s="190">
        <f t="shared" si="443"/>
        <v>866</v>
      </c>
      <c r="G1169" s="32">
        <f t="shared" si="444"/>
        <v>1.600739371534196</v>
      </c>
    </row>
    <row r="1170" spans="1:7" x14ac:dyDescent="0.2">
      <c r="A1170" s="186">
        <v>32</v>
      </c>
      <c r="B1170" s="25" t="s">
        <v>18</v>
      </c>
      <c r="C1170" s="31"/>
      <c r="D1170" s="190">
        <v>22507</v>
      </c>
      <c r="E1170" s="190">
        <v>21652</v>
      </c>
      <c r="F1170" s="190">
        <f t="shared" si="443"/>
        <v>855</v>
      </c>
      <c r="G1170" s="32">
        <f t="shared" si="444"/>
        <v>3.9488268982080174E-2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3"/>
        <v>0</v>
      </c>
      <c r="G1171" s="32" t="e">
        <f t="shared" si="444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813</v>
      </c>
      <c r="E1177" s="190">
        <v>0</v>
      </c>
      <c r="F1177" s="190">
        <f>(D1177-E1177)</f>
        <v>813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635</v>
      </c>
      <c r="E1178" s="190">
        <v>0</v>
      </c>
      <c r="F1178" s="190">
        <f t="shared" ref="F1178:F1180" si="445">(D1178-E1178)</f>
        <v>635</v>
      </c>
      <c r="G1178" s="32" t="e">
        <f t="shared" ref="G1178:G1180" si="446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>
        <v>0</v>
      </c>
      <c r="E1179" s="190">
        <v>0</v>
      </c>
      <c r="F1179" s="190">
        <f t="shared" si="445"/>
        <v>0</v>
      </c>
      <c r="G1179" s="32" t="e">
        <f t="shared" si="446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410</v>
      </c>
      <c r="E1180" s="190">
        <v>53</v>
      </c>
      <c r="F1180" s="190">
        <f t="shared" si="445"/>
        <v>357</v>
      </c>
      <c r="G1180" s="32">
        <f t="shared" si="446"/>
        <v>6.7358490566037732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7">(D1182-E1182)</f>
        <v>0</v>
      </c>
      <c r="G1182" s="32" t="e">
        <f t="shared" ref="G1182:G1187" si="448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7"/>
        <v>0</v>
      </c>
      <c r="G1183" s="32" t="e">
        <f t="shared" si="448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7"/>
        <v>0</v>
      </c>
      <c r="G1184" s="32" t="e">
        <f t="shared" si="448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7"/>
        <v>0</v>
      </c>
      <c r="G1185" s="32" t="e">
        <f t="shared" si="448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7"/>
        <v>0</v>
      </c>
      <c r="G1186" s="32" t="e">
        <f t="shared" si="448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1858</v>
      </c>
      <c r="E1187" s="40">
        <f>E1177+E1178+E1179+E1180+E1185+E1186</f>
        <v>53</v>
      </c>
      <c r="F1187" s="40">
        <f t="shared" si="447"/>
        <v>1805</v>
      </c>
      <c r="G1187" s="34">
        <f t="shared" si="448"/>
        <v>34.056603773584904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49">(D1190-E1190)</f>
        <v>0</v>
      </c>
      <c r="G1190" s="32" t="e">
        <f t="shared" ref="G1190" si="450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1">(D1193-E1193)</f>
        <v>0</v>
      </c>
      <c r="G1193" s="32" t="e">
        <f t="shared" ref="G1193" si="452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1858</v>
      </c>
      <c r="E1195" s="40">
        <f>E1187+E1192+E1193+E1194</f>
        <v>53</v>
      </c>
      <c r="F1195" s="190">
        <f t="shared" ref="F1195:F1204" si="453">(D1195-E1195)</f>
        <v>1805</v>
      </c>
      <c r="G1195" s="32">
        <f t="shared" ref="G1195:G1204" si="454">F1195/E1195</f>
        <v>34.056603773584904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830</v>
      </c>
      <c r="E1196" s="189">
        <f>E1197+E1198+E1199</f>
        <v>58</v>
      </c>
      <c r="F1196" s="190">
        <f t="shared" si="453"/>
        <v>772</v>
      </c>
      <c r="G1196" s="32">
        <f t="shared" si="454"/>
        <v>13.310344827586206</v>
      </c>
    </row>
    <row r="1197" spans="1:7" x14ac:dyDescent="0.2">
      <c r="A1197" s="186">
        <v>600</v>
      </c>
      <c r="B1197" s="1" t="s">
        <v>2</v>
      </c>
      <c r="C1197" s="10"/>
      <c r="D1197" s="190">
        <v>240</v>
      </c>
      <c r="E1197" s="190">
        <v>0</v>
      </c>
      <c r="F1197" s="190">
        <f t="shared" si="453"/>
        <v>240</v>
      </c>
      <c r="G1197" s="32" t="e">
        <f t="shared" si="454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590</v>
      </c>
      <c r="E1198" s="190">
        <v>58</v>
      </c>
      <c r="F1198" s="190">
        <f t="shared" si="453"/>
        <v>532</v>
      </c>
      <c r="G1198" s="32">
        <f t="shared" si="454"/>
        <v>9.1724137931034484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53"/>
        <v>0</v>
      </c>
      <c r="G1199" s="32" t="e">
        <f t="shared" si="454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128</v>
      </c>
      <c r="E1200" s="190">
        <v>262</v>
      </c>
      <c r="F1200" s="190">
        <f t="shared" si="453"/>
        <v>-134</v>
      </c>
      <c r="G1200" s="32">
        <f t="shared" si="454"/>
        <v>-0.51145038167938928</v>
      </c>
    </row>
    <row r="1201" spans="1:8" x14ac:dyDescent="0.2">
      <c r="A1201" s="186">
        <v>62</v>
      </c>
      <c r="B1201" s="2" t="s">
        <v>42</v>
      </c>
      <c r="C1201" s="11"/>
      <c r="D1201" s="39">
        <v>4</v>
      </c>
      <c r="E1201" s="39">
        <v>30</v>
      </c>
      <c r="F1201" s="190">
        <f t="shared" si="453"/>
        <v>-26</v>
      </c>
      <c r="G1201" s="32">
        <f t="shared" si="454"/>
        <v>-0.8666666666666667</v>
      </c>
    </row>
    <row r="1202" spans="1:8" ht="25.5" x14ac:dyDescent="0.2">
      <c r="A1202" s="22"/>
      <c r="B1202" s="26" t="s">
        <v>43</v>
      </c>
      <c r="C1202" s="191"/>
      <c r="D1202" s="40">
        <f>D1196+D1200+D1201</f>
        <v>962</v>
      </c>
      <c r="E1202" s="40">
        <f>E1196+E1200+E1201</f>
        <v>350</v>
      </c>
      <c r="F1202" s="190">
        <f t="shared" si="453"/>
        <v>612</v>
      </c>
      <c r="G1202" s="32">
        <f t="shared" si="454"/>
        <v>1.7485714285714287</v>
      </c>
    </row>
    <row r="1203" spans="1:8" ht="25.5" x14ac:dyDescent="0.2">
      <c r="A1203" s="22"/>
      <c r="B1203" s="26" t="s">
        <v>48</v>
      </c>
      <c r="C1203" s="191"/>
      <c r="D1203" s="40">
        <f>D1195-D1202</f>
        <v>896</v>
      </c>
      <c r="E1203" s="40">
        <f>E1195-E1202</f>
        <v>-297</v>
      </c>
      <c r="F1203" s="190">
        <f t="shared" si="453"/>
        <v>1193</v>
      </c>
      <c r="G1203" s="32">
        <f t="shared" si="454"/>
        <v>-4.0168350168350164</v>
      </c>
    </row>
    <row r="1204" spans="1:8" x14ac:dyDescent="0.2">
      <c r="A1204" s="186">
        <v>63</v>
      </c>
      <c r="B1204" s="3" t="s">
        <v>46</v>
      </c>
      <c r="C1204" s="188"/>
      <c r="D1204" s="189">
        <v>4279</v>
      </c>
      <c r="E1204" s="189">
        <v>3604</v>
      </c>
      <c r="F1204" s="190">
        <f t="shared" si="453"/>
        <v>675</v>
      </c>
      <c r="G1204" s="32">
        <f t="shared" si="454"/>
        <v>0.18729189789123196</v>
      </c>
    </row>
    <row r="1205" spans="1:8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8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5">(D1206-E1206)</f>
        <v>0</v>
      </c>
      <c r="G1206" s="32" t="e">
        <f t="shared" ref="G1206" si="456">F1206/E1206</f>
        <v>#DIV/0!</v>
      </c>
    </row>
    <row r="1207" spans="1:8" x14ac:dyDescent="0.2">
      <c r="A1207" s="186"/>
      <c r="B1207" s="15"/>
      <c r="C1207" s="21"/>
      <c r="D1207" s="190"/>
      <c r="E1207" s="190"/>
      <c r="F1207" s="190"/>
      <c r="G1207" s="32"/>
    </row>
    <row r="1208" spans="1:8" x14ac:dyDescent="0.2">
      <c r="A1208" s="186">
        <v>64</v>
      </c>
      <c r="B1208" s="2" t="s">
        <v>47</v>
      </c>
      <c r="C1208" s="11"/>
      <c r="D1208" s="39">
        <v>142</v>
      </c>
      <c r="E1208" s="39">
        <v>61</v>
      </c>
      <c r="F1208" s="190">
        <f t="shared" ref="F1208:F1218" si="457">(D1208-E1208)</f>
        <v>81</v>
      </c>
      <c r="G1208" s="32">
        <f t="shared" ref="G1208:G1218" si="458">F1208/E1208</f>
        <v>1.3278688524590163</v>
      </c>
    </row>
    <row r="1209" spans="1:8" ht="25.5" x14ac:dyDescent="0.2">
      <c r="A1209" s="22"/>
      <c r="B1209" s="26" t="s">
        <v>49</v>
      </c>
      <c r="C1209" s="191"/>
      <c r="D1209" s="40">
        <f>D1203-D1204-D1208</f>
        <v>-3525</v>
      </c>
      <c r="E1209" s="40">
        <f>E1203-E1204-E1208</f>
        <v>-3962</v>
      </c>
      <c r="F1209" s="40">
        <f t="shared" si="457"/>
        <v>437</v>
      </c>
      <c r="G1209" s="34">
        <f t="shared" si="458"/>
        <v>-0.11029782937910146</v>
      </c>
      <c r="H1209" s="157"/>
    </row>
    <row r="1210" spans="1:8" x14ac:dyDescent="0.2">
      <c r="A1210" s="186">
        <v>75</v>
      </c>
      <c r="B1210" s="3" t="s">
        <v>50</v>
      </c>
      <c r="C1210" s="188"/>
      <c r="D1210" s="189">
        <v>0</v>
      </c>
      <c r="E1210" s="189">
        <v>58</v>
      </c>
      <c r="F1210" s="190">
        <f t="shared" si="457"/>
        <v>-58</v>
      </c>
      <c r="G1210" s="32">
        <f t="shared" si="458"/>
        <v>-1</v>
      </c>
    </row>
    <row r="1211" spans="1:8" x14ac:dyDescent="0.2">
      <c r="A1211" s="186">
        <v>65</v>
      </c>
      <c r="B1211" s="1" t="s">
        <v>51</v>
      </c>
      <c r="C1211" s="10"/>
      <c r="D1211" s="190">
        <v>150</v>
      </c>
      <c r="E1211" s="190">
        <v>312</v>
      </c>
      <c r="F1211" s="190">
        <f t="shared" si="457"/>
        <v>-162</v>
      </c>
      <c r="G1211" s="32">
        <f t="shared" si="458"/>
        <v>-0.51923076923076927</v>
      </c>
    </row>
    <row r="1212" spans="1:8" ht="25.5" x14ac:dyDescent="0.2">
      <c r="A1212" s="186">
        <v>68</v>
      </c>
      <c r="B1212" s="16" t="s">
        <v>52</v>
      </c>
      <c r="C1212" s="17"/>
      <c r="D1212" s="190">
        <v>4</v>
      </c>
      <c r="E1212" s="190">
        <v>4</v>
      </c>
      <c r="F1212" s="190">
        <f t="shared" si="457"/>
        <v>0</v>
      </c>
      <c r="G1212" s="32">
        <f t="shared" si="458"/>
        <v>0</v>
      </c>
    </row>
    <row r="1213" spans="1:8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7"/>
        <v>0</v>
      </c>
      <c r="G1213" s="32" t="e">
        <f t="shared" si="458"/>
        <v>#DIV/0!</v>
      </c>
    </row>
    <row r="1214" spans="1:8" ht="25.5" x14ac:dyDescent="0.2">
      <c r="A1214" s="22"/>
      <c r="B1214" s="26" t="s">
        <v>77</v>
      </c>
      <c r="C1214" s="191"/>
      <c r="D1214" s="40">
        <f>D1209+D1210-D1211-D1212+D1213</f>
        <v>-3679</v>
      </c>
      <c r="E1214" s="40">
        <f>E1209+E1210-E1211-E1212+E1213</f>
        <v>-4220</v>
      </c>
      <c r="F1214" s="40">
        <f t="shared" si="457"/>
        <v>541</v>
      </c>
      <c r="G1214" s="34">
        <f t="shared" si="458"/>
        <v>-0.12819905213270141</v>
      </c>
    </row>
    <row r="1215" spans="1:8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7"/>
        <v>0</v>
      </c>
      <c r="G1215" s="32" t="e">
        <f t="shared" si="458"/>
        <v>#DIV/0!</v>
      </c>
    </row>
    <row r="1216" spans="1:8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57"/>
        <v>0</v>
      </c>
      <c r="G1216" s="32" t="e">
        <f t="shared" si="458"/>
        <v>#DIV/0!</v>
      </c>
    </row>
    <row r="1217" spans="1:9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7"/>
        <v>0</v>
      </c>
      <c r="G1217" s="32" t="e">
        <f t="shared" si="458"/>
        <v>#DIV/0!</v>
      </c>
    </row>
    <row r="1218" spans="1:9" x14ac:dyDescent="0.2">
      <c r="A1218" s="22"/>
      <c r="B1218" s="19" t="s">
        <v>57</v>
      </c>
      <c r="C1218" s="191"/>
      <c r="D1218" s="40">
        <f>D1214+D1217</f>
        <v>-3679</v>
      </c>
      <c r="E1218" s="40">
        <f>E1214+E1217</f>
        <v>-4220</v>
      </c>
      <c r="F1218" s="40">
        <f t="shared" si="457"/>
        <v>541</v>
      </c>
      <c r="G1218" s="34">
        <f t="shared" si="458"/>
        <v>-0.12819905213270141</v>
      </c>
      <c r="H1218" s="157"/>
      <c r="I1218" s="157"/>
    </row>
    <row r="1220" spans="1:9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9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9" x14ac:dyDescent="0.2">
      <c r="A1222" s="186">
        <v>5</v>
      </c>
      <c r="B1222" s="1" t="s">
        <v>22</v>
      </c>
      <c r="C1222" s="10"/>
      <c r="D1222" s="40">
        <v>2984</v>
      </c>
      <c r="E1222" s="40">
        <v>1516</v>
      </c>
      <c r="F1222" s="40">
        <f t="shared" ref="F1222" si="459">(D1222-E1222)</f>
        <v>1468</v>
      </c>
      <c r="G1222" s="34">
        <f t="shared" ref="G1222" si="460">F1222/E1222</f>
        <v>0.9683377308707124</v>
      </c>
    </row>
    <row r="1223" spans="1:9" x14ac:dyDescent="0.2">
      <c r="B1223" s="6"/>
      <c r="C1223" s="28"/>
    </row>
    <row r="1224" spans="1:9" x14ac:dyDescent="0.2">
      <c r="B1224" s="7" t="s">
        <v>6</v>
      </c>
      <c r="C1224" s="29"/>
    </row>
    <row r="1225" spans="1:9" x14ac:dyDescent="0.2">
      <c r="B1225" s="6"/>
      <c r="C1225" s="28"/>
    </row>
    <row r="1226" spans="1:9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1">(D1226-E1226)</f>
        <v>0</v>
      </c>
      <c r="G1226" s="32" t="e">
        <f t="shared" ref="G1226:G1227" si="462">F1226/E1226</f>
        <v>#DIV/0!</v>
      </c>
    </row>
    <row r="1227" spans="1:9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1"/>
        <v>0</v>
      </c>
      <c r="G1227" s="32" t="e">
        <f t="shared" si="462"/>
        <v>#DIV/0!</v>
      </c>
    </row>
    <row r="1228" spans="1:9" x14ac:dyDescent="0.2">
      <c r="B1228" s="3"/>
      <c r="C1228" s="28"/>
    </row>
    <row r="1229" spans="1:9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9053</v>
      </c>
      <c r="F1229" s="190">
        <f t="shared" ref="F1229" si="463">(D1229-E1229)</f>
        <v>-603</v>
      </c>
      <c r="G1229" s="32">
        <f t="shared" ref="G1229" si="464">F1229/E1229</f>
        <v>-6.6607754335579361E-2</v>
      </c>
    </row>
    <row r="1230" spans="1:9" x14ac:dyDescent="0.2">
      <c r="A1230" s="186"/>
      <c r="B1230" s="1"/>
      <c r="C1230" s="10"/>
      <c r="D1230" s="190"/>
      <c r="E1230" s="190"/>
      <c r="F1230" s="190"/>
      <c r="G1230" s="32"/>
    </row>
    <row r="1231" spans="1:9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9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6270</v>
      </c>
      <c r="F1233" s="190">
        <f t="shared" ref="F1233:F1235" si="465">(D1233-E1233)</f>
        <v>-126</v>
      </c>
      <c r="G1233" s="32">
        <f t="shared" ref="G1233:G1235" si="466">F1233/E1233</f>
        <v>-2.0095693779904306E-2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1334</v>
      </c>
      <c r="F1234" s="190">
        <f t="shared" si="465"/>
        <v>-260</v>
      </c>
      <c r="G1234" s="32">
        <f t="shared" si="466"/>
        <v>-0.19490254872563717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1449</v>
      </c>
      <c r="F1235" s="190">
        <f t="shared" si="465"/>
        <v>-217</v>
      </c>
      <c r="G1235" s="32">
        <f t="shared" si="466"/>
        <v>-0.14975845410628019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7677</v>
      </c>
      <c r="E1237" s="190">
        <v>4708</v>
      </c>
      <c r="F1237" s="190">
        <f t="shared" ref="F1237" si="467">(D1237-E1237)</f>
        <v>2969</v>
      </c>
      <c r="G1237" s="32">
        <f t="shared" ref="G1237" si="468">F1237/E1237</f>
        <v>0.63062871707731516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2939</v>
      </c>
      <c r="E1239" s="190">
        <f>E1242+E1243+E1244+E1245</f>
        <v>2356</v>
      </c>
      <c r="F1239" s="190">
        <f t="shared" ref="F1239" si="469">(D1239-E1239)</f>
        <v>583</v>
      </c>
      <c r="G1239" s="32">
        <f t="shared" ref="G1239" si="470">F1239/E1239</f>
        <v>0.24745331069609508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1702</v>
      </c>
      <c r="E1242" s="190">
        <v>1356</v>
      </c>
      <c r="F1242" s="190">
        <f t="shared" ref="F1242:F1245" si="471">(D1242-E1242)</f>
        <v>346</v>
      </c>
      <c r="G1242" s="32">
        <f t="shared" ref="G1242:G1245" si="472">F1242/E1242</f>
        <v>0.25516224188790559</v>
      </c>
    </row>
    <row r="1243" spans="1:7" x14ac:dyDescent="0.2">
      <c r="A1243" s="186">
        <v>31</v>
      </c>
      <c r="B1243" s="25" t="s">
        <v>17</v>
      </c>
      <c r="C1243" s="31"/>
      <c r="D1243" s="190">
        <v>67</v>
      </c>
      <c r="E1243" s="190">
        <v>0</v>
      </c>
      <c r="F1243" s="190">
        <f t="shared" si="471"/>
        <v>67</v>
      </c>
      <c r="G1243" s="32" t="e">
        <f t="shared" si="472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1170</v>
      </c>
      <c r="E1244" s="190">
        <v>1000</v>
      </c>
      <c r="F1244" s="190">
        <f t="shared" si="471"/>
        <v>170</v>
      </c>
      <c r="G1244" s="32">
        <f t="shared" si="472"/>
        <v>0.17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1"/>
        <v>0</v>
      </c>
      <c r="G1245" s="32" t="e">
        <f t="shared" si="472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75" t="s">
        <v>10</v>
      </c>
      <c r="E1249" s="175" t="s">
        <v>11</v>
      </c>
      <c r="F1249" s="175" t="s">
        <v>12</v>
      </c>
      <c r="G1249" s="32" t="s">
        <v>13</v>
      </c>
    </row>
    <row r="1250" spans="1:7" x14ac:dyDescent="0.2">
      <c r="A1250" s="171">
        <v>700</v>
      </c>
      <c r="B1250" s="1" t="s">
        <v>30</v>
      </c>
      <c r="C1250" s="10"/>
      <c r="D1250" s="175">
        <f>D4+D79+D153+D227+D300+D373+D446+D519+D592+D665+D738+D811+D884+D957+D1030+D1103+D1177</f>
        <v>51176</v>
      </c>
      <c r="E1250" s="175">
        <f>E4+E79+E153+E227+E300+E373+E446+E519+E592+E665+E738+E811+E884+E957+E1030+E1103+E1177</f>
        <v>72434</v>
      </c>
      <c r="F1250" s="175">
        <f>(D1250-E1250)</f>
        <v>-21258</v>
      </c>
      <c r="G1250" s="32">
        <f>F1250/E1250</f>
        <v>-0.29348096197918105</v>
      </c>
    </row>
    <row r="1251" spans="1:7" x14ac:dyDescent="0.2">
      <c r="A1251" s="171">
        <v>701</v>
      </c>
      <c r="B1251" s="1" t="s">
        <v>31</v>
      </c>
      <c r="C1251" s="10"/>
      <c r="D1251" s="175">
        <f t="shared" ref="D1251:E1253" si="473">D5+D80+D154+D228+D301+D374+D447+D520+D593+D666+D739+D812+D885+D958+D1031+D1104+D1178</f>
        <v>136402</v>
      </c>
      <c r="E1251" s="175">
        <f t="shared" si="473"/>
        <v>211755</v>
      </c>
      <c r="F1251" s="175">
        <f t="shared" ref="F1251:F1253" si="474">(D1251-E1251)</f>
        <v>-75353</v>
      </c>
      <c r="G1251" s="32">
        <f t="shared" ref="G1251:G1253" si="475">F1251/E1251</f>
        <v>-0.35584992089915235</v>
      </c>
    </row>
    <row r="1252" spans="1:7" x14ac:dyDescent="0.2">
      <c r="A1252" s="171">
        <v>704</v>
      </c>
      <c r="B1252" s="1" t="s">
        <v>32</v>
      </c>
      <c r="C1252" s="10"/>
      <c r="D1252" s="175">
        <f t="shared" si="473"/>
        <v>5053</v>
      </c>
      <c r="E1252" s="175">
        <f t="shared" si="473"/>
        <v>8179</v>
      </c>
      <c r="F1252" s="175">
        <f t="shared" si="474"/>
        <v>-3126</v>
      </c>
      <c r="G1252" s="32">
        <f t="shared" si="475"/>
        <v>-0.3821983127521702</v>
      </c>
    </row>
    <row r="1253" spans="1:7" x14ac:dyDescent="0.2">
      <c r="A1253" s="171">
        <v>706</v>
      </c>
      <c r="B1253" s="1" t="s">
        <v>33</v>
      </c>
      <c r="C1253" s="10"/>
      <c r="D1253" s="175">
        <f t="shared" si="473"/>
        <v>340447</v>
      </c>
      <c r="E1253" s="175">
        <f t="shared" si="473"/>
        <v>515519</v>
      </c>
      <c r="F1253" s="175">
        <f t="shared" si="474"/>
        <v>-175072</v>
      </c>
      <c r="G1253" s="32">
        <f t="shared" si="475"/>
        <v>-0.33960338998174655</v>
      </c>
    </row>
    <row r="1254" spans="1:7" x14ac:dyDescent="0.2">
      <c r="A1254" s="171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71"/>
      <c r="B1255" s="14" t="s">
        <v>19</v>
      </c>
      <c r="C1255" s="11"/>
      <c r="D1255" s="175">
        <f t="shared" ref="D1255:E1257" si="476">D9+D84+D158+D232+D305+D378+D451+D524+D597+D670+D743+D816+D889+D962+D1035+D1108</f>
        <v>0</v>
      </c>
      <c r="E1255" s="175">
        <f t="shared" si="476"/>
        <v>0</v>
      </c>
      <c r="F1255" s="175">
        <f t="shared" ref="F1255:F1260" si="477">(D1255-E1255)</f>
        <v>0</v>
      </c>
      <c r="G1255" s="32" t="e">
        <f t="shared" ref="G1255:G1260" si="478">F1255/E1255</f>
        <v>#DIV/0!</v>
      </c>
    </row>
    <row r="1256" spans="1:7" x14ac:dyDescent="0.2">
      <c r="A1256" s="171"/>
      <c r="B1256" s="14" t="s">
        <v>20</v>
      </c>
      <c r="C1256" s="11"/>
      <c r="D1256" s="175">
        <f t="shared" si="476"/>
        <v>0</v>
      </c>
      <c r="E1256" s="175">
        <f t="shared" si="476"/>
        <v>0</v>
      </c>
      <c r="F1256" s="175">
        <f t="shared" si="477"/>
        <v>0</v>
      </c>
      <c r="G1256" s="32" t="e">
        <f t="shared" si="478"/>
        <v>#DIV/0!</v>
      </c>
    </row>
    <row r="1257" spans="1:7" x14ac:dyDescent="0.2">
      <c r="A1257" s="171"/>
      <c r="B1257" s="14" t="s">
        <v>27</v>
      </c>
      <c r="C1257" s="11"/>
      <c r="D1257" s="175">
        <f t="shared" si="476"/>
        <v>0</v>
      </c>
      <c r="E1257" s="175">
        <f t="shared" si="476"/>
        <v>0</v>
      </c>
      <c r="F1257" s="175">
        <f t="shared" si="477"/>
        <v>0</v>
      </c>
      <c r="G1257" s="32" t="e">
        <f t="shared" si="478"/>
        <v>#DIV/0!</v>
      </c>
    </row>
    <row r="1258" spans="1:7" x14ac:dyDescent="0.2">
      <c r="A1258" s="171">
        <v>706</v>
      </c>
      <c r="B1258" s="2" t="s">
        <v>34</v>
      </c>
      <c r="C1258" s="11"/>
      <c r="D1258" s="175">
        <f t="shared" ref="D1258:E1259" si="479">D12+D87+D161+D235+D308+D381+D454+D527+D600+D673+D746+D819+D892+D965+D1038+D1111+D1185</f>
        <v>63111</v>
      </c>
      <c r="E1258" s="175">
        <f t="shared" si="479"/>
        <v>98718</v>
      </c>
      <c r="F1258" s="175">
        <f t="shared" si="477"/>
        <v>-35607</v>
      </c>
      <c r="G1258" s="32">
        <f t="shared" si="478"/>
        <v>-0.36069409834072813</v>
      </c>
    </row>
    <row r="1259" spans="1:7" x14ac:dyDescent="0.2">
      <c r="A1259" s="171" t="s">
        <v>35</v>
      </c>
      <c r="B1259" s="2" t="s">
        <v>36</v>
      </c>
      <c r="C1259" s="11"/>
      <c r="D1259" s="175">
        <f t="shared" si="479"/>
        <v>11448</v>
      </c>
      <c r="E1259" s="175">
        <f t="shared" si="479"/>
        <v>1173</v>
      </c>
      <c r="F1259" s="175">
        <f t="shared" si="477"/>
        <v>10275</v>
      </c>
      <c r="G1259" s="32">
        <f t="shared" si="478"/>
        <v>8.7595907928388748</v>
      </c>
    </row>
    <row r="1260" spans="1:7" ht="25.5" x14ac:dyDescent="0.2">
      <c r="A1260" s="22"/>
      <c r="B1260" s="26" t="s">
        <v>45</v>
      </c>
      <c r="C1260" s="172"/>
      <c r="D1260" s="40">
        <f>D1250+D1251+D1252+D1253+D1258+D1259</f>
        <v>607637</v>
      </c>
      <c r="E1260" s="40">
        <f>E1250+E1251+E1252+E1253+E1258+E1259</f>
        <v>907778</v>
      </c>
      <c r="F1260" s="40">
        <f t="shared" si="477"/>
        <v>-300141</v>
      </c>
      <c r="G1260" s="34">
        <f t="shared" si="478"/>
        <v>-0.3306325996003428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75">
        <f t="shared" ref="D1263:E1263" si="480">D17+D92+D166+D240+D313+D386+D459+D532+D605+D678+D751+D824+D897+D970+D1043+D1116+D1190</f>
        <v>0</v>
      </c>
      <c r="E1263" s="175">
        <f t="shared" si="480"/>
        <v>0</v>
      </c>
      <c r="F1263" s="175">
        <f t="shared" ref="F1263" si="481">(D1263-E1263)</f>
        <v>0</v>
      </c>
      <c r="G1263" s="32" t="e">
        <f t="shared" ref="G1263" si="482">F1263/E1263</f>
        <v>#DIV/0!</v>
      </c>
    </row>
    <row r="1264" spans="1:7" x14ac:dyDescent="0.2">
      <c r="B1264" s="3"/>
      <c r="C1264" s="173"/>
      <c r="D1264" s="175"/>
      <c r="E1264" s="175"/>
      <c r="F1264" s="174"/>
      <c r="G1264" s="36"/>
    </row>
    <row r="1265" spans="1:7" x14ac:dyDescent="0.2">
      <c r="A1265" s="171">
        <v>72</v>
      </c>
      <c r="B1265" s="1" t="s">
        <v>37</v>
      </c>
      <c r="C1265" s="10"/>
      <c r="D1265" s="175"/>
      <c r="E1265" s="175"/>
      <c r="F1265" s="175">
        <f t="shared" ref="F1265:F1277" si="483">(D1265-E1265)</f>
        <v>0</v>
      </c>
      <c r="G1265" s="32" t="e">
        <f t="shared" ref="G1265:G1277" si="484">F1265/E1265</f>
        <v>#DIV/0!</v>
      </c>
    </row>
    <row r="1266" spans="1:7" x14ac:dyDescent="0.2">
      <c r="A1266" s="171">
        <v>73</v>
      </c>
      <c r="B1266" s="1" t="s">
        <v>38</v>
      </c>
      <c r="C1266" s="10"/>
      <c r="D1266" s="175"/>
      <c r="E1266" s="175"/>
      <c r="F1266" s="175">
        <f t="shared" si="483"/>
        <v>0</v>
      </c>
      <c r="G1266" s="32" t="e">
        <f t="shared" si="484"/>
        <v>#DIV/0!</v>
      </c>
    </row>
    <row r="1267" spans="1:7" x14ac:dyDescent="0.2">
      <c r="A1267" s="171">
        <v>74</v>
      </c>
      <c r="B1267" s="2" t="s">
        <v>39</v>
      </c>
      <c r="C1267" s="11"/>
      <c r="D1267" s="175"/>
      <c r="E1267" s="175"/>
      <c r="F1267" s="175">
        <f t="shared" si="483"/>
        <v>0</v>
      </c>
      <c r="G1267" s="32" t="e">
        <f t="shared" si="484"/>
        <v>#DIV/0!</v>
      </c>
    </row>
    <row r="1268" spans="1:7" ht="25.5" x14ac:dyDescent="0.2">
      <c r="A1268" s="22"/>
      <c r="B1268" s="26" t="s">
        <v>44</v>
      </c>
      <c r="C1268" s="176"/>
      <c r="D1268" s="40">
        <f>D1260+D1265+D1266+D1267</f>
        <v>607637</v>
      </c>
      <c r="E1268" s="40">
        <f>E1260+E1265+E1266+E1267</f>
        <v>907778</v>
      </c>
      <c r="F1268" s="175">
        <f t="shared" si="483"/>
        <v>-300141</v>
      </c>
      <c r="G1268" s="32">
        <f t="shared" si="484"/>
        <v>-0.3306325996003428</v>
      </c>
    </row>
    <row r="1269" spans="1:7" x14ac:dyDescent="0.2">
      <c r="A1269" s="171">
        <v>60</v>
      </c>
      <c r="B1269" s="3" t="s">
        <v>40</v>
      </c>
      <c r="C1269" s="173"/>
      <c r="D1269" s="174">
        <f>D1270+D1271+D1272</f>
        <v>123763</v>
      </c>
      <c r="E1269" s="174">
        <f>E1270+E1271+E1272</f>
        <v>188755</v>
      </c>
      <c r="F1269" s="175">
        <f t="shared" si="483"/>
        <v>-64992</v>
      </c>
      <c r="G1269" s="32">
        <f t="shared" si="484"/>
        <v>-0.34431935577865486</v>
      </c>
    </row>
    <row r="1270" spans="1:7" x14ac:dyDescent="0.2">
      <c r="A1270" s="171">
        <v>600</v>
      </c>
      <c r="B1270" s="1" t="s">
        <v>2</v>
      </c>
      <c r="C1270" s="10"/>
      <c r="D1270" s="175">
        <f t="shared" ref="D1270:E1274" si="485">D24+D99+D173+D247+D320+D393+D466+D539+D612+D685+D758+D831+D904+D977+D1050+D1123+D1197</f>
        <v>14495</v>
      </c>
      <c r="E1270" s="175">
        <f t="shared" si="485"/>
        <v>32693</v>
      </c>
      <c r="F1270" s="175">
        <f t="shared" si="483"/>
        <v>-18198</v>
      </c>
      <c r="G1270" s="32">
        <f t="shared" si="484"/>
        <v>-0.55663291836172879</v>
      </c>
    </row>
    <row r="1271" spans="1:7" x14ac:dyDescent="0.2">
      <c r="A1271" s="171">
        <v>601</v>
      </c>
      <c r="B1271" s="1" t="s">
        <v>3</v>
      </c>
      <c r="C1271" s="10"/>
      <c r="D1271" s="175">
        <f t="shared" si="485"/>
        <v>84776</v>
      </c>
      <c r="E1271" s="175">
        <f t="shared" si="485"/>
        <v>115359</v>
      </c>
      <c r="F1271" s="175">
        <f t="shared" si="483"/>
        <v>-30583</v>
      </c>
      <c r="G1271" s="32">
        <f t="shared" si="484"/>
        <v>-0.2651115214244229</v>
      </c>
    </row>
    <row r="1272" spans="1:7" x14ac:dyDescent="0.2">
      <c r="A1272" s="171">
        <v>604</v>
      </c>
      <c r="B1272" s="1" t="s">
        <v>4</v>
      </c>
      <c r="C1272" s="10"/>
      <c r="D1272" s="175">
        <f t="shared" si="485"/>
        <v>24492</v>
      </c>
      <c r="E1272" s="175">
        <f t="shared" si="485"/>
        <v>40703</v>
      </c>
      <c r="F1272" s="175">
        <f t="shared" si="483"/>
        <v>-16211</v>
      </c>
      <c r="G1272" s="32">
        <f t="shared" si="484"/>
        <v>-0.39827531140210798</v>
      </c>
    </row>
    <row r="1273" spans="1:7" x14ac:dyDescent="0.2">
      <c r="A1273" s="171">
        <v>61</v>
      </c>
      <c r="B1273" s="1" t="s">
        <v>41</v>
      </c>
      <c r="C1273" s="10"/>
      <c r="D1273" s="175">
        <f t="shared" si="485"/>
        <v>16864</v>
      </c>
      <c r="E1273" s="175">
        <f t="shared" si="485"/>
        <v>24302</v>
      </c>
      <c r="F1273" s="175">
        <f t="shared" si="483"/>
        <v>-7438</v>
      </c>
      <c r="G1273" s="32">
        <f t="shared" si="484"/>
        <v>-0.30606534441609745</v>
      </c>
    </row>
    <row r="1274" spans="1:7" x14ac:dyDescent="0.2">
      <c r="A1274" s="171">
        <v>62</v>
      </c>
      <c r="B1274" s="2" t="s">
        <v>42</v>
      </c>
      <c r="C1274" s="11"/>
      <c r="D1274" s="175">
        <f t="shared" si="485"/>
        <v>36913</v>
      </c>
      <c r="E1274" s="175">
        <f t="shared" si="485"/>
        <v>57994</v>
      </c>
      <c r="F1274" s="175">
        <f t="shared" si="483"/>
        <v>-21081</v>
      </c>
      <c r="G1274" s="32">
        <f t="shared" si="484"/>
        <v>-0.36350312101251853</v>
      </c>
    </row>
    <row r="1275" spans="1:7" ht="25.5" x14ac:dyDescent="0.2">
      <c r="A1275" s="22"/>
      <c r="B1275" s="26" t="s">
        <v>43</v>
      </c>
      <c r="C1275" s="176"/>
      <c r="D1275" s="40">
        <f>D1269+D1273+D1274</f>
        <v>177540</v>
      </c>
      <c r="E1275" s="40">
        <f>E1269+E1273+E1274</f>
        <v>271051</v>
      </c>
      <c r="F1275" s="175">
        <f t="shared" si="483"/>
        <v>-93511</v>
      </c>
      <c r="G1275" s="32">
        <f t="shared" si="484"/>
        <v>-0.3449941154985593</v>
      </c>
    </row>
    <row r="1276" spans="1:7" ht="25.5" x14ac:dyDescent="0.2">
      <c r="A1276" s="22"/>
      <c r="B1276" s="26" t="s">
        <v>48</v>
      </c>
      <c r="C1276" s="176"/>
      <c r="D1276" s="40">
        <f>D1268-D1275</f>
        <v>430097</v>
      </c>
      <c r="E1276" s="40">
        <f>E1268-E1275</f>
        <v>636727</v>
      </c>
      <c r="F1276" s="175">
        <f t="shared" si="483"/>
        <v>-206630</v>
      </c>
      <c r="G1276" s="32">
        <f t="shared" si="484"/>
        <v>-0.32451898537363738</v>
      </c>
    </row>
    <row r="1277" spans="1:7" x14ac:dyDescent="0.2">
      <c r="A1277" s="171">
        <v>63</v>
      </c>
      <c r="B1277" s="3" t="s">
        <v>46</v>
      </c>
      <c r="C1277" s="173"/>
      <c r="D1277" s="175">
        <f t="shared" ref="D1277:E1279" si="486">D31+D106+D180+D254+D327+D400+D473+D546+D619+D692+D765+D838+D911+D984+D1057+D1130+D1204</f>
        <v>423094</v>
      </c>
      <c r="E1277" s="175">
        <f t="shared" si="486"/>
        <v>479414</v>
      </c>
      <c r="F1277" s="175">
        <f t="shared" si="483"/>
        <v>-56320</v>
      </c>
      <c r="G1277" s="32">
        <f t="shared" si="484"/>
        <v>-0.11747675286912773</v>
      </c>
    </row>
    <row r="1278" spans="1:7" x14ac:dyDescent="0.2">
      <c r="A1278" s="171"/>
      <c r="B1278" s="13" t="s">
        <v>6</v>
      </c>
      <c r="C1278" s="27"/>
      <c r="D1278" s="175"/>
      <c r="E1278" s="175"/>
      <c r="F1278" s="175"/>
      <c r="G1278" s="32"/>
    </row>
    <row r="1279" spans="1:7" x14ac:dyDescent="0.2">
      <c r="A1279" s="171">
        <v>631</v>
      </c>
      <c r="B1279" s="15" t="s">
        <v>21</v>
      </c>
      <c r="C1279" s="21"/>
      <c r="D1279" s="175">
        <f t="shared" si="486"/>
        <v>0</v>
      </c>
      <c r="E1279" s="175">
        <f t="shared" si="486"/>
        <v>0</v>
      </c>
      <c r="F1279" s="175">
        <f t="shared" ref="F1279" si="487">(D1279-E1279)</f>
        <v>0</v>
      </c>
      <c r="G1279" s="32" t="e">
        <f t="shared" ref="G1279" si="488">F1279/E1279</f>
        <v>#DIV/0!</v>
      </c>
    </row>
    <row r="1280" spans="1:7" x14ac:dyDescent="0.2">
      <c r="A1280" s="171"/>
      <c r="B1280" s="15"/>
      <c r="C1280" s="21"/>
      <c r="D1280" s="175"/>
      <c r="E1280" s="175"/>
      <c r="F1280" s="175"/>
      <c r="G1280" s="32"/>
    </row>
    <row r="1281" spans="1:7" x14ac:dyDescent="0.2">
      <c r="A1281" s="171">
        <v>64</v>
      </c>
      <c r="B1281" s="2" t="s">
        <v>47</v>
      </c>
      <c r="C1281" s="11"/>
      <c r="D1281" s="175">
        <f>D35+D110+D184+D258+D331+D404+D477+D550+D623+D696+D769+D842+D915+D988+D1061+D1134+D1208</f>
        <v>19532</v>
      </c>
      <c r="E1281" s="175">
        <f>E35+E110+E184+E258+E331+E404+E477+E550+E623+E696+E769+E842+E915+E988+E1061+E1134+E1208</f>
        <v>27121</v>
      </c>
      <c r="F1281" s="175">
        <f t="shared" ref="F1281:F1291" si="489">(D1281-E1281)</f>
        <v>-7589</v>
      </c>
      <c r="G1281" s="32">
        <f t="shared" ref="G1281:G1291" si="490">F1281/E1281</f>
        <v>-0.27982006563179823</v>
      </c>
    </row>
    <row r="1282" spans="1:7" ht="25.5" x14ac:dyDescent="0.2">
      <c r="A1282" s="22"/>
      <c r="B1282" s="26" t="s">
        <v>49</v>
      </c>
      <c r="C1282" s="176"/>
      <c r="D1282" s="175">
        <f>D1276-D1277-D1281</f>
        <v>-12529</v>
      </c>
      <c r="E1282" s="175">
        <f>E1276-E1277-E1281</f>
        <v>130192</v>
      </c>
      <c r="F1282" s="175">
        <f t="shared" si="489"/>
        <v>-142721</v>
      </c>
      <c r="G1282" s="32">
        <f t="shared" si="490"/>
        <v>-1.0962347916922699</v>
      </c>
    </row>
    <row r="1283" spans="1:7" x14ac:dyDescent="0.2">
      <c r="A1283" s="171">
        <v>75</v>
      </c>
      <c r="B1283" s="3" t="s">
        <v>50</v>
      </c>
      <c r="C1283" s="173"/>
      <c r="D1283" s="175">
        <f t="shared" ref="D1283:E1286" si="491">D37+D112+D186+D260+D333+D406+D479+D552+D625+D698+D771+D844+D917+D990+D1063+D1136+D1210</f>
        <v>1857</v>
      </c>
      <c r="E1283" s="175">
        <f t="shared" si="491"/>
        <v>2815</v>
      </c>
      <c r="F1283" s="175">
        <f t="shared" si="489"/>
        <v>-958</v>
      </c>
      <c r="G1283" s="32">
        <f t="shared" si="490"/>
        <v>-0.3403197158081705</v>
      </c>
    </row>
    <row r="1284" spans="1:7" x14ac:dyDescent="0.2">
      <c r="A1284" s="171">
        <v>65</v>
      </c>
      <c r="B1284" s="1" t="s">
        <v>51</v>
      </c>
      <c r="C1284" s="10"/>
      <c r="D1284" s="175">
        <f t="shared" si="491"/>
        <v>5345</v>
      </c>
      <c r="E1284" s="175">
        <f t="shared" si="491"/>
        <v>11418</v>
      </c>
      <c r="F1284" s="175">
        <f t="shared" si="489"/>
        <v>-6073</v>
      </c>
      <c r="G1284" s="32">
        <f t="shared" si="490"/>
        <v>-0.53187948852688738</v>
      </c>
    </row>
    <row r="1285" spans="1:7" ht="25.5" x14ac:dyDescent="0.2">
      <c r="A1285" s="171">
        <v>68</v>
      </c>
      <c r="B1285" s="16" t="s">
        <v>52</v>
      </c>
      <c r="C1285" s="17"/>
      <c r="D1285" s="175">
        <f t="shared" si="491"/>
        <v>253675</v>
      </c>
      <c r="E1285" s="175">
        <f t="shared" si="491"/>
        <v>197762</v>
      </c>
      <c r="F1285" s="175">
        <f t="shared" si="489"/>
        <v>55913</v>
      </c>
      <c r="G1285" s="32">
        <f t="shared" si="490"/>
        <v>0.28272873453949698</v>
      </c>
    </row>
    <row r="1286" spans="1:7" x14ac:dyDescent="0.2">
      <c r="A1286" s="171">
        <v>78</v>
      </c>
      <c r="B1286" s="2" t="s">
        <v>53</v>
      </c>
      <c r="C1286" s="11"/>
      <c r="D1286" s="175">
        <f t="shared" si="491"/>
        <v>1356</v>
      </c>
      <c r="E1286" s="175">
        <f t="shared" si="491"/>
        <v>454</v>
      </c>
      <c r="F1286" s="175">
        <f t="shared" si="489"/>
        <v>902</v>
      </c>
      <c r="G1286" s="32">
        <f t="shared" si="490"/>
        <v>1.9867841409691629</v>
      </c>
    </row>
    <row r="1287" spans="1:7" ht="25.5" x14ac:dyDescent="0.2">
      <c r="A1287" s="22"/>
      <c r="B1287" s="26" t="s">
        <v>77</v>
      </c>
      <c r="C1287" s="176"/>
      <c r="D1287" s="175">
        <f>D1282+D1283-D1284-D1285+D1286</f>
        <v>-268336</v>
      </c>
      <c r="E1287" s="175">
        <f>E1282+E1283-E1284-E1285+E1286</f>
        <v>-75719</v>
      </c>
      <c r="F1287" s="175">
        <f t="shared" si="489"/>
        <v>-192617</v>
      </c>
      <c r="G1287" s="32">
        <f t="shared" si="490"/>
        <v>2.5438397231870469</v>
      </c>
    </row>
    <row r="1288" spans="1:7" x14ac:dyDescent="0.2">
      <c r="A1288" s="171">
        <v>76</v>
      </c>
      <c r="B1288" s="1" t="s">
        <v>54</v>
      </c>
      <c r="C1288" s="10"/>
      <c r="D1288" s="175">
        <f t="shared" ref="D1288:E1289" si="492">D42+D117+D191+D265+D338+D411+D484+D557+D630+D703+D776+D849+D922+D995+D1068+D1141+D1215</f>
        <v>1304</v>
      </c>
      <c r="E1288" s="175">
        <f t="shared" si="492"/>
        <v>640</v>
      </c>
      <c r="F1288" s="175">
        <f t="shared" si="489"/>
        <v>664</v>
      </c>
      <c r="G1288" s="32">
        <f t="shared" si="490"/>
        <v>1.0375000000000001</v>
      </c>
    </row>
    <row r="1289" spans="1:7" x14ac:dyDescent="0.2">
      <c r="A1289" s="171">
        <v>66</v>
      </c>
      <c r="B1289" s="1" t="s">
        <v>55</v>
      </c>
      <c r="C1289" s="10"/>
      <c r="D1289" s="175">
        <f t="shared" si="492"/>
        <v>6666</v>
      </c>
      <c r="E1289" s="175">
        <f t="shared" si="492"/>
        <v>4566</v>
      </c>
      <c r="F1289" s="175">
        <f t="shared" si="489"/>
        <v>2100</v>
      </c>
      <c r="G1289" s="32">
        <f t="shared" si="490"/>
        <v>0.45992115637319314</v>
      </c>
    </row>
    <row r="1290" spans="1:7" x14ac:dyDescent="0.2">
      <c r="B1290" s="2" t="s">
        <v>56</v>
      </c>
      <c r="C1290" s="11"/>
      <c r="D1290" s="39">
        <f>D1288-D1289</f>
        <v>-5362</v>
      </c>
      <c r="E1290" s="39">
        <f>E1288-E1289</f>
        <v>-3926</v>
      </c>
      <c r="F1290" s="175">
        <f t="shared" si="489"/>
        <v>-1436</v>
      </c>
      <c r="G1290" s="32">
        <f t="shared" si="490"/>
        <v>0.36576668364747833</v>
      </c>
    </row>
    <row r="1291" spans="1:7" x14ac:dyDescent="0.2">
      <c r="A1291" s="22"/>
      <c r="B1291" s="19" t="s">
        <v>57</v>
      </c>
      <c r="C1291" s="176"/>
      <c r="D1291" s="175">
        <f>D1287+D1290</f>
        <v>-273698</v>
      </c>
      <c r="E1291" s="175">
        <f>E1287+E1290</f>
        <v>-79645</v>
      </c>
      <c r="F1291" s="175">
        <f t="shared" si="489"/>
        <v>-194053</v>
      </c>
      <c r="G1291" s="32">
        <f t="shared" si="490"/>
        <v>2.4364743549500911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71">
        <v>5</v>
      </c>
      <c r="B1295" s="1" t="s">
        <v>22</v>
      </c>
      <c r="C1295" s="10"/>
      <c r="D1295" s="40">
        <f t="shared" ref="D1295:E1295" si="493">D49+D124+D198+D272+D345+D418+D491+D564+D637+D710+D783+D856+D929+D1002+D1075+D1148+D1222</f>
        <v>4416195</v>
      </c>
      <c r="E1295" s="40">
        <f t="shared" si="493"/>
        <v>4188049</v>
      </c>
      <c r="F1295" s="40">
        <f t="shared" ref="F1295" si="494">(D1295-E1295)</f>
        <v>228146</v>
      </c>
      <c r="G1295" s="32">
        <f t="shared" ref="G1295" si="495">F1295/E1295</f>
        <v>5.4475484885683045E-2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71">
        <v>51</v>
      </c>
      <c r="B1299" s="20" t="s">
        <v>29</v>
      </c>
      <c r="C1299" s="30"/>
      <c r="D1299" s="175">
        <f t="shared" ref="D1299:E1299" si="496">D53+D128+D202+D276+D349+D422+D495+D568+D641+D714+D787+D860+D933+D1006+D1079+D1152</f>
        <v>0</v>
      </c>
      <c r="E1299" s="175">
        <f t="shared" si="496"/>
        <v>0</v>
      </c>
      <c r="F1299" s="175">
        <f t="shared" ref="F1299:F1300" si="497">(D1299-E1299)</f>
        <v>0</v>
      </c>
      <c r="G1299" s="32" t="e">
        <f t="shared" ref="G1299:G1300" si="498">F1299/E1299</f>
        <v>#DIV/0!</v>
      </c>
    </row>
    <row r="1300" spans="1:7" x14ac:dyDescent="0.2">
      <c r="A1300" s="171">
        <v>510</v>
      </c>
      <c r="B1300" s="1" t="s">
        <v>7</v>
      </c>
      <c r="C1300" s="10"/>
      <c r="D1300" s="175">
        <f t="shared" ref="D1300:E1300" si="499">D54+D129+D203+D277+D350+D423+D496+D569+D642+D715+D788+D861+D934+D1007+D1080+D1153+D1227</f>
        <v>0</v>
      </c>
      <c r="E1300" s="175">
        <f t="shared" si="499"/>
        <v>0</v>
      </c>
      <c r="F1300" s="175">
        <f t="shared" si="497"/>
        <v>0</v>
      </c>
      <c r="G1300" s="32" t="e">
        <f t="shared" si="498"/>
        <v>#DIV/0!</v>
      </c>
    </row>
    <row r="1301" spans="1:7" x14ac:dyDescent="0.2">
      <c r="B1301" s="3"/>
      <c r="C1301" s="28"/>
    </row>
    <row r="1302" spans="1:7" x14ac:dyDescent="0.2">
      <c r="A1302" s="171">
        <v>41</v>
      </c>
      <c r="B1302" s="1" t="s">
        <v>8</v>
      </c>
      <c r="C1302" s="10"/>
      <c r="D1302" s="40">
        <f>D1306+D1307+D1308</f>
        <v>4023239</v>
      </c>
      <c r="E1302" s="40">
        <f>E1306+E1307+E1308</f>
        <v>3371047</v>
      </c>
      <c r="F1302" s="40">
        <f t="shared" ref="F1302" si="500">(D1302-E1302)</f>
        <v>652192</v>
      </c>
      <c r="G1302" s="32">
        <f t="shared" ref="G1302" si="501">F1302/E1302</f>
        <v>0.19346867605227694</v>
      </c>
    </row>
    <row r="1303" spans="1:7" x14ac:dyDescent="0.2">
      <c r="A1303" s="171"/>
      <c r="B1303" s="1"/>
      <c r="C1303" s="10"/>
      <c r="D1303" s="175"/>
      <c r="E1303" s="175"/>
      <c r="F1303" s="175"/>
      <c r="G1303" s="32"/>
    </row>
    <row r="1304" spans="1:7" x14ac:dyDescent="0.2">
      <c r="A1304" s="171"/>
      <c r="B1304" s="7" t="s">
        <v>6</v>
      </c>
      <c r="C1304" s="29"/>
      <c r="D1304" s="175"/>
      <c r="E1304" s="175"/>
      <c r="F1304" s="175"/>
      <c r="G1304" s="32"/>
    </row>
    <row r="1305" spans="1:7" x14ac:dyDescent="0.2">
      <c r="A1305" s="171"/>
      <c r="B1305" s="1"/>
      <c r="C1305" s="10"/>
      <c r="D1305" s="175"/>
      <c r="E1305" s="175"/>
      <c r="F1305" s="175"/>
      <c r="G1305" s="32"/>
    </row>
    <row r="1306" spans="1:7" x14ac:dyDescent="0.2">
      <c r="A1306" s="171"/>
      <c r="B1306" s="23" t="s">
        <v>23</v>
      </c>
      <c r="C1306" s="10"/>
      <c r="D1306" s="175">
        <f t="shared" ref="D1306:E1308" si="502">D60+D135+D209+D283+D356+D429+D502+D575+D648+D721+D794+D867+D940+D1013+D1086+D1159+D1233</f>
        <v>2349146</v>
      </c>
      <c r="E1306" s="175">
        <f t="shared" si="502"/>
        <v>1840718</v>
      </c>
      <c r="F1306" s="175">
        <f t="shared" ref="F1306:F1308" si="503">(D1306-E1306)</f>
        <v>508428</v>
      </c>
      <c r="G1306" s="32">
        <f t="shared" ref="G1306:G1308" si="504">F1306/E1306</f>
        <v>0.27621178257614692</v>
      </c>
    </row>
    <row r="1307" spans="1:7" ht="25.5" x14ac:dyDescent="0.2">
      <c r="A1307" s="171"/>
      <c r="B1307" s="24" t="s">
        <v>58</v>
      </c>
      <c r="C1307" s="17"/>
      <c r="D1307" s="175">
        <f t="shared" si="502"/>
        <v>926057</v>
      </c>
      <c r="E1307" s="175">
        <f t="shared" si="502"/>
        <v>690204</v>
      </c>
      <c r="F1307" s="175">
        <f t="shared" si="503"/>
        <v>235853</v>
      </c>
      <c r="G1307" s="32">
        <f t="shared" si="504"/>
        <v>0.34171491327201814</v>
      </c>
    </row>
    <row r="1308" spans="1:7" x14ac:dyDescent="0.2">
      <c r="A1308" s="171"/>
      <c r="B1308" s="23" t="s">
        <v>24</v>
      </c>
      <c r="C1308" s="10"/>
      <c r="D1308" s="175">
        <f t="shared" si="502"/>
        <v>748036</v>
      </c>
      <c r="E1308" s="175">
        <f t="shared" si="502"/>
        <v>840125</v>
      </c>
      <c r="F1308" s="175">
        <f t="shared" si="503"/>
        <v>-92089</v>
      </c>
      <c r="G1308" s="32">
        <f t="shared" si="504"/>
        <v>-0.10961345037940783</v>
      </c>
    </row>
    <row r="1309" spans="1:7" x14ac:dyDescent="0.2">
      <c r="A1309" s="171"/>
      <c r="B1309" s="1"/>
      <c r="C1309" s="10"/>
      <c r="D1309" s="175"/>
      <c r="E1309" s="175"/>
      <c r="F1309" s="175"/>
      <c r="G1309" s="32"/>
    </row>
    <row r="1310" spans="1:7" x14ac:dyDescent="0.2">
      <c r="A1310" s="171"/>
      <c r="B1310" s="8" t="s">
        <v>26</v>
      </c>
      <c r="C1310" s="31"/>
      <c r="D1310" s="175">
        <f t="shared" ref="D1310:E1310" si="505">D64+D139+D213+D287+D360+D433+D506+D579+D652+D725+D798+D871+D944+D1017+D1090+D1163+D1237</f>
        <v>2018244</v>
      </c>
      <c r="E1310" s="175">
        <f t="shared" si="505"/>
        <v>1822204</v>
      </c>
      <c r="F1310" s="175">
        <f t="shared" ref="F1310" si="506">(D1310-E1310)</f>
        <v>196040</v>
      </c>
      <c r="G1310" s="32">
        <f t="shared" ref="G1310" si="507">F1310/E1310</f>
        <v>0.10758400266929499</v>
      </c>
    </row>
    <row r="1311" spans="1:7" x14ac:dyDescent="0.2">
      <c r="A1311" s="171"/>
      <c r="B1311" s="8"/>
      <c r="C1311" s="31"/>
      <c r="D1311" s="175"/>
      <c r="E1311" s="175"/>
      <c r="F1311" s="175"/>
      <c r="G1311" s="32"/>
    </row>
    <row r="1312" spans="1:7" x14ac:dyDescent="0.2">
      <c r="A1312" s="171">
        <v>3</v>
      </c>
      <c r="B1312" s="8" t="s">
        <v>15</v>
      </c>
      <c r="C1312" s="31"/>
      <c r="D1312" s="175">
        <f>D1315+D1316+D1317+D1318</f>
        <v>1497911</v>
      </c>
      <c r="E1312" s="175">
        <f>E1315+E1316+E1317+E1318</f>
        <v>1995016</v>
      </c>
      <c r="F1312" s="175">
        <f t="shared" ref="F1312" si="508">(D1312-E1312)</f>
        <v>-497105</v>
      </c>
      <c r="G1312" s="32">
        <f t="shared" ref="G1312" si="509">F1312/E1312</f>
        <v>-0.24917344021301083</v>
      </c>
    </row>
    <row r="1313" spans="1:7" x14ac:dyDescent="0.2">
      <c r="A1313" s="171"/>
      <c r="B1313" s="7" t="s">
        <v>6</v>
      </c>
      <c r="C1313" s="29"/>
      <c r="D1313" s="175"/>
      <c r="E1313" s="175"/>
      <c r="F1313" s="175"/>
      <c r="G1313" s="32"/>
    </row>
    <row r="1314" spans="1:7" x14ac:dyDescent="0.2">
      <c r="A1314" s="171"/>
      <c r="B1314" s="8"/>
      <c r="C1314" s="31"/>
      <c r="D1314" s="175"/>
      <c r="E1314" s="175"/>
      <c r="F1314" s="175"/>
      <c r="G1314" s="32"/>
    </row>
    <row r="1315" spans="1:7" x14ac:dyDescent="0.2">
      <c r="A1315" s="171">
        <v>30</v>
      </c>
      <c r="B1315" s="25" t="s">
        <v>16</v>
      </c>
      <c r="C1315" s="31"/>
      <c r="D1315" s="175">
        <f t="shared" ref="D1315:E1318" si="510">D69+D144+D218+D292+D365+D438+D511+D584+D657+D730+D803+D876+D949+D1022+D1095+D1168+D1242</f>
        <v>67881</v>
      </c>
      <c r="E1315" s="175">
        <f t="shared" si="510"/>
        <v>79738</v>
      </c>
      <c r="F1315" s="175">
        <f t="shared" ref="F1315:F1318" si="511">(D1315-E1315)</f>
        <v>-11857</v>
      </c>
      <c r="G1315" s="32">
        <f t="shared" ref="G1315:G1318" si="512">F1315/E1315</f>
        <v>-0.14869949083247636</v>
      </c>
    </row>
    <row r="1316" spans="1:7" x14ac:dyDescent="0.2">
      <c r="A1316" s="171">
        <v>31</v>
      </c>
      <c r="B1316" s="25" t="s">
        <v>17</v>
      </c>
      <c r="C1316" s="31"/>
      <c r="D1316" s="175">
        <f t="shared" si="510"/>
        <v>229539</v>
      </c>
      <c r="E1316" s="175">
        <f t="shared" si="510"/>
        <v>634767</v>
      </c>
      <c r="F1316" s="175">
        <f t="shared" si="511"/>
        <v>-405228</v>
      </c>
      <c r="G1316" s="32">
        <f t="shared" si="512"/>
        <v>-0.63838857407521188</v>
      </c>
    </row>
    <row r="1317" spans="1:7" x14ac:dyDescent="0.2">
      <c r="A1317" s="171">
        <v>32</v>
      </c>
      <c r="B1317" s="25" t="s">
        <v>18</v>
      </c>
      <c r="C1317" s="31"/>
      <c r="D1317" s="175">
        <f t="shared" si="510"/>
        <v>1189736</v>
      </c>
      <c r="E1317" s="175">
        <f t="shared" si="510"/>
        <v>1262109</v>
      </c>
      <c r="F1317" s="175">
        <f t="shared" si="511"/>
        <v>-72373</v>
      </c>
      <c r="G1317" s="32">
        <f t="shared" si="512"/>
        <v>-5.7342907783717569E-2</v>
      </c>
    </row>
    <row r="1318" spans="1:7" x14ac:dyDescent="0.2">
      <c r="A1318" s="171">
        <v>37</v>
      </c>
      <c r="B1318" s="25" t="s">
        <v>25</v>
      </c>
      <c r="C1318" s="31"/>
      <c r="D1318" s="175">
        <f t="shared" si="510"/>
        <v>10755</v>
      </c>
      <c r="E1318" s="175">
        <f t="shared" si="510"/>
        <v>18402</v>
      </c>
      <c r="F1318" s="175">
        <f t="shared" si="511"/>
        <v>-7647</v>
      </c>
      <c r="G1318" s="32">
        <f t="shared" si="512"/>
        <v>-0.41555265731985652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F955:G955"/>
    <mergeCell ref="B1000:C1000"/>
    <mergeCell ref="D1000:E1000"/>
    <mergeCell ref="F1000:G1000"/>
    <mergeCell ref="A1027:G1027"/>
    <mergeCell ref="A1028:A1029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1174:G1174"/>
    <mergeCell ref="A1175:A1176"/>
    <mergeCell ref="B1175:B1176"/>
    <mergeCell ref="C1175:C1176"/>
    <mergeCell ref="D1175:E1175"/>
    <mergeCell ref="F1175:G1175"/>
    <mergeCell ref="A881:G881"/>
    <mergeCell ref="A882:A883"/>
    <mergeCell ref="B882:B883"/>
    <mergeCell ref="C882:C883"/>
    <mergeCell ref="D882:E882"/>
    <mergeCell ref="F882:G882"/>
    <mergeCell ref="B1028:B1029"/>
    <mergeCell ref="C1028:C1029"/>
    <mergeCell ref="D1028:E1028"/>
    <mergeCell ref="F1028:G1028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B1073:C1073"/>
    <mergeCell ref="D1073:E1073"/>
    <mergeCell ref="F1073:G1073"/>
    <mergeCell ref="A1100:G1100"/>
    <mergeCell ref="A1101:A1102"/>
    <mergeCell ref="B1293:C1293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  <mergeCell ref="B1101:B1102"/>
    <mergeCell ref="C1101:C1102"/>
    <mergeCell ref="D1101:E1101"/>
    <mergeCell ref="F1101:G1101"/>
    <mergeCell ref="B1220:C1220"/>
    <mergeCell ref="D1220:E1220"/>
    <mergeCell ref="F1220:G1220"/>
    <mergeCell ref="B1146:C1146"/>
    <mergeCell ref="D1146:E1146"/>
    <mergeCell ref="F1146:G114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verticalDpi="300" r:id="rId1"/>
  <headerFooter>
    <oddHeader>&amp;L&amp;"-,Gras italique"&amp;10GROUPE  HTT  SPA&amp;C&amp;"-,Gras"&amp;14
Tableau de Bord  du mois de Février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8"/>
  <sheetViews>
    <sheetView topLeftCell="A1158" zoomScaleSheetLayoutView="100" workbookViewId="0">
      <selection activeCell="L1187" sqref="L1187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1" width="5.42578125" style="4"/>
    <col min="12" max="12" width="20.5703125" style="165" customWidth="1"/>
    <col min="13" max="13" width="5.42578125" style="4"/>
    <col min="14" max="14" width="7.5703125" style="4" bestFit="1" customWidth="1"/>
    <col min="15" max="16384" width="5.42578125" style="4"/>
  </cols>
  <sheetData>
    <row r="1" spans="1:12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12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12" ht="30.75" customHeight="1" x14ac:dyDescent="0.2">
      <c r="A3" s="277"/>
      <c r="B3" s="270"/>
      <c r="C3" s="272"/>
      <c r="D3" s="163" t="s">
        <v>10</v>
      </c>
      <c r="E3" s="163" t="s">
        <v>11</v>
      </c>
      <c r="F3" s="163" t="s">
        <v>12</v>
      </c>
      <c r="G3" s="32" t="s">
        <v>13</v>
      </c>
    </row>
    <row r="4" spans="1:12" x14ac:dyDescent="0.2">
      <c r="A4" s="159">
        <v>700</v>
      </c>
      <c r="B4" s="1" t="s">
        <v>30</v>
      </c>
      <c r="C4" s="10"/>
      <c r="D4" s="163">
        <f>'TAB  SCF  JANV'!D4+'TAB  SCF  FEVR'!D4</f>
        <v>17731</v>
      </c>
      <c r="E4" s="163">
        <f>'TAB  SCF  JANV'!E4+'TAB  SCF  FEVR'!E4</f>
        <v>32309</v>
      </c>
      <c r="F4" s="163">
        <f>(D4-E4)</f>
        <v>-14578</v>
      </c>
      <c r="G4" s="32">
        <f>F4/E4</f>
        <v>-0.45120554644216782</v>
      </c>
    </row>
    <row r="5" spans="1:12" x14ac:dyDescent="0.2">
      <c r="A5" s="159">
        <v>701</v>
      </c>
      <c r="B5" s="1" t="s">
        <v>31</v>
      </c>
      <c r="C5" s="10"/>
      <c r="D5" s="163">
        <f>'TAB  SCF  JANV'!D5+'TAB  SCF  FEVR'!D5</f>
        <v>69400</v>
      </c>
      <c r="E5" s="163">
        <f>'TAB  SCF  JANV'!E5+'TAB  SCF  FEVR'!E5</f>
        <v>146493</v>
      </c>
      <c r="F5" s="163">
        <f t="shared" ref="F5:F7" si="0">(D5-E5)</f>
        <v>-77093</v>
      </c>
      <c r="G5" s="32">
        <f t="shared" ref="G5:G7" si="1">F5/E5</f>
        <v>-0.52625722730778945</v>
      </c>
    </row>
    <row r="6" spans="1:12" x14ac:dyDescent="0.2">
      <c r="A6" s="159">
        <v>704</v>
      </c>
      <c r="B6" s="1" t="s">
        <v>32</v>
      </c>
      <c r="C6" s="10"/>
      <c r="D6" s="163">
        <f>'TAB  SCF  JANV'!D6+'TAB  SCF  FEVR'!D6</f>
        <v>0</v>
      </c>
      <c r="E6" s="163">
        <f>'TAB  SCF  JANV'!E6+'TAB  SCF  FEVR'!E6</f>
        <v>0</v>
      </c>
      <c r="F6" s="163">
        <f t="shared" si="0"/>
        <v>0</v>
      </c>
      <c r="G6" s="32" t="e">
        <f t="shared" si="1"/>
        <v>#DIV/0!</v>
      </c>
    </row>
    <row r="7" spans="1:12" x14ac:dyDescent="0.2">
      <c r="A7" s="159">
        <v>706</v>
      </c>
      <c r="B7" s="1" t="s">
        <v>33</v>
      </c>
      <c r="C7" s="10"/>
      <c r="D7" s="163">
        <f>'TAB  SCF  JANV'!D7+'TAB  SCF  FEVR'!D7</f>
        <v>111129</v>
      </c>
      <c r="E7" s="163">
        <f>'TAB  SCF  JANV'!E7+'TAB  SCF  FEVR'!E7</f>
        <v>348314</v>
      </c>
      <c r="F7" s="163">
        <f t="shared" si="0"/>
        <v>-237185</v>
      </c>
      <c r="G7" s="32">
        <f t="shared" si="1"/>
        <v>-0.68095167004484458</v>
      </c>
    </row>
    <row r="8" spans="1:12" x14ac:dyDescent="0.2">
      <c r="A8" s="159"/>
      <c r="B8" s="13" t="s">
        <v>6</v>
      </c>
      <c r="C8" s="27"/>
      <c r="D8" s="39">
        <f>'TAB  SCF  JANV'!D8+'TAB  SCF  FEVR'!D8</f>
        <v>0</v>
      </c>
      <c r="E8" s="39">
        <f>'TAB  SCF  JANV'!E8+'TAB  SCF  FEVR'!E8</f>
        <v>0</v>
      </c>
      <c r="F8" s="39"/>
      <c r="G8" s="33"/>
    </row>
    <row r="9" spans="1:12" x14ac:dyDescent="0.2">
      <c r="A9" s="159"/>
      <c r="B9" s="14" t="s">
        <v>19</v>
      </c>
      <c r="C9" s="11"/>
      <c r="D9" s="39">
        <f>'TAB  SCF  JANV'!D9+'TAB  SCF  FEVR'!D9</f>
        <v>0</v>
      </c>
      <c r="E9" s="39">
        <f>'TAB  SCF  JANV'!E9+'TAB  SCF  FEVR'!E9</f>
        <v>0</v>
      </c>
      <c r="F9" s="163">
        <f t="shared" ref="F9:F14" si="2">(D9-E9)</f>
        <v>0</v>
      </c>
      <c r="G9" s="32" t="e">
        <f t="shared" ref="G9:G14" si="3">F9/E9</f>
        <v>#DIV/0!</v>
      </c>
    </row>
    <row r="10" spans="1:12" x14ac:dyDescent="0.2">
      <c r="A10" s="159"/>
      <c r="B10" s="14" t="s">
        <v>20</v>
      </c>
      <c r="C10" s="11"/>
      <c r="D10" s="39">
        <f>'TAB  SCF  JANV'!D10+'TAB  SCF  FEVR'!D10</f>
        <v>0</v>
      </c>
      <c r="E10" s="39">
        <f>'TAB  SCF  JANV'!E10+'TAB  SCF  FEVR'!E10</f>
        <v>0</v>
      </c>
      <c r="F10" s="163">
        <f t="shared" si="2"/>
        <v>0</v>
      </c>
      <c r="G10" s="32" t="e">
        <f t="shared" si="3"/>
        <v>#DIV/0!</v>
      </c>
    </row>
    <row r="11" spans="1:12" x14ac:dyDescent="0.2">
      <c r="A11" s="159"/>
      <c r="B11" s="14" t="s">
        <v>27</v>
      </c>
      <c r="C11" s="11"/>
      <c r="D11" s="39">
        <f>'TAB  SCF  JANV'!D11+'TAB  SCF  FEVR'!D11</f>
        <v>0</v>
      </c>
      <c r="E11" s="39">
        <f>'TAB  SCF  JANV'!E11+'TAB  SCF  FEVR'!E11</f>
        <v>0</v>
      </c>
      <c r="F11" s="163">
        <f t="shared" si="2"/>
        <v>0</v>
      </c>
      <c r="G11" s="32" t="e">
        <f t="shared" si="3"/>
        <v>#DIV/0!</v>
      </c>
    </row>
    <row r="12" spans="1:12" x14ac:dyDescent="0.2">
      <c r="A12" s="159">
        <v>706</v>
      </c>
      <c r="B12" s="2" t="s">
        <v>34</v>
      </c>
      <c r="C12" s="11"/>
      <c r="D12" s="39">
        <f>'TAB  SCF  JANV'!D12+'TAB  SCF  FEVR'!D12</f>
        <v>24505</v>
      </c>
      <c r="E12" s="39">
        <f>'TAB  SCF  JANV'!E12+'TAB  SCF  FEVR'!E12</f>
        <v>63997</v>
      </c>
      <c r="F12" s="163">
        <f t="shared" si="2"/>
        <v>-39492</v>
      </c>
      <c r="G12" s="32">
        <f t="shared" si="3"/>
        <v>-0.61709142616060131</v>
      </c>
    </row>
    <row r="13" spans="1:12" x14ac:dyDescent="0.2">
      <c r="A13" s="159" t="s">
        <v>35</v>
      </c>
      <c r="B13" s="2" t="s">
        <v>36</v>
      </c>
      <c r="C13" s="11"/>
      <c r="D13" s="39"/>
      <c r="E13" s="39"/>
      <c r="F13" s="163">
        <f t="shared" si="2"/>
        <v>0</v>
      </c>
      <c r="G13" s="32" t="e">
        <f t="shared" si="3"/>
        <v>#DIV/0!</v>
      </c>
    </row>
    <row r="14" spans="1:12" ht="25.5" x14ac:dyDescent="0.2">
      <c r="A14" s="22"/>
      <c r="B14" s="26" t="s">
        <v>45</v>
      </c>
      <c r="C14" s="160"/>
      <c r="D14" s="40">
        <f>D4+D5+D6+D7+D12+D13</f>
        <v>222765</v>
      </c>
      <c r="E14" s="40">
        <f>E4+E5+E6+E7+E12+E13</f>
        <v>591113</v>
      </c>
      <c r="F14" s="40">
        <f t="shared" si="2"/>
        <v>-368348</v>
      </c>
      <c r="G14" s="34">
        <f t="shared" si="3"/>
        <v>-0.62314312153513796</v>
      </c>
      <c r="L14" s="43"/>
    </row>
    <row r="15" spans="1:12" x14ac:dyDescent="0.2">
      <c r="B15" s="18"/>
      <c r="C15" s="28"/>
      <c r="D15" s="41"/>
      <c r="E15" s="42"/>
      <c r="F15" s="42"/>
      <c r="G15" s="35"/>
    </row>
    <row r="16" spans="1:12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63">
        <f>'TAB  SCF  JANV'!D17+'TAB  SCF  FEVR'!D17</f>
        <v>0</v>
      </c>
      <c r="E17" s="163">
        <f>'TAB  SCF  JANV'!E17+'TAB  SCF  FEVR'!E17</f>
        <v>0</v>
      </c>
      <c r="F17" s="163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61"/>
      <c r="D18" s="162">
        <f>'TAB  SCF  JANV'!D18+'TAB  SCF  FEVR'!D18</f>
        <v>0</v>
      </c>
      <c r="E18" s="162">
        <f>'TAB  SCF  JANV'!E18+'TAB  SCF  FEVR'!E18</f>
        <v>0</v>
      </c>
      <c r="F18" s="162"/>
      <c r="G18" s="36"/>
    </row>
    <row r="19" spans="1:7" x14ac:dyDescent="0.2">
      <c r="A19" s="159">
        <v>72</v>
      </c>
      <c r="B19" s="1" t="s">
        <v>37</v>
      </c>
      <c r="C19" s="10"/>
      <c r="D19" s="163">
        <f>'TAB  SCF  JANV'!D19+'TAB  SCF  FEVR'!D19</f>
        <v>0</v>
      </c>
      <c r="E19" s="163">
        <f>'TAB  SCF  JANV'!E19+'TAB  SCF  FEVR'!E19</f>
        <v>0</v>
      </c>
      <c r="F19" s="163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59">
        <v>73</v>
      </c>
      <c r="B20" s="1" t="s">
        <v>38</v>
      </c>
      <c r="C20" s="10"/>
      <c r="D20" s="163">
        <f>'TAB  SCF  JANV'!D20+'TAB  SCF  FEVR'!D20</f>
        <v>920</v>
      </c>
      <c r="E20" s="163">
        <f>'TAB  SCF  JANV'!E20+'TAB  SCF  FEVR'!E20</f>
        <v>476</v>
      </c>
      <c r="F20" s="163">
        <f t="shared" si="6"/>
        <v>444</v>
      </c>
      <c r="G20" s="32">
        <f t="shared" si="7"/>
        <v>0.9327731092436975</v>
      </c>
    </row>
    <row r="21" spans="1:7" x14ac:dyDescent="0.2">
      <c r="A21" s="159">
        <v>74</v>
      </c>
      <c r="B21" s="2" t="s">
        <v>39</v>
      </c>
      <c r="C21" s="11"/>
      <c r="D21" s="39">
        <f>'TAB  SCF  JANV'!D21+'TAB  SCF  FEVR'!D21</f>
        <v>54</v>
      </c>
      <c r="E21" s="39">
        <f>'TAB  SCF  JANV'!E21+'TAB  SCF  FEVR'!E21</f>
        <v>0</v>
      </c>
      <c r="F21" s="163">
        <f t="shared" si="6"/>
        <v>54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64"/>
      <c r="D22" s="40">
        <f>D14+D19+D20+D21</f>
        <v>223739</v>
      </c>
      <c r="E22" s="40">
        <f>E14+E19+E20+E21</f>
        <v>591589</v>
      </c>
      <c r="F22" s="163">
        <f t="shared" si="6"/>
        <v>-367850</v>
      </c>
      <c r="G22" s="32">
        <f t="shared" si="7"/>
        <v>-0.62179993204741801</v>
      </c>
    </row>
    <row r="23" spans="1:7" x14ac:dyDescent="0.2">
      <c r="A23" s="159">
        <v>60</v>
      </c>
      <c r="B23" s="3" t="s">
        <v>40</v>
      </c>
      <c r="C23" s="161"/>
      <c r="D23" s="162">
        <f>D24+D25+D26</f>
        <v>51378</v>
      </c>
      <c r="E23" s="162">
        <f>E24+E25+E26</f>
        <v>110170</v>
      </c>
      <c r="F23" s="163">
        <f t="shared" si="6"/>
        <v>-58792</v>
      </c>
      <c r="G23" s="32">
        <f t="shared" si="7"/>
        <v>-0.53364799854769907</v>
      </c>
    </row>
    <row r="24" spans="1:7" x14ac:dyDescent="0.2">
      <c r="A24" s="159">
        <v>600</v>
      </c>
      <c r="B24" s="1" t="s">
        <v>2</v>
      </c>
      <c r="C24" s="10"/>
      <c r="D24" s="163">
        <f>'TAB  SCF  JANV'!D24+'TAB  SCF  FEVR'!D24</f>
        <v>7009</v>
      </c>
      <c r="E24" s="163">
        <f>'TAB  SCF  JANV'!E24+'TAB  SCF  FEVR'!E24</f>
        <v>20050</v>
      </c>
      <c r="F24" s="163">
        <f t="shared" si="6"/>
        <v>-13041</v>
      </c>
      <c r="G24" s="32">
        <f t="shared" si="7"/>
        <v>-0.6504239401496259</v>
      </c>
    </row>
    <row r="25" spans="1:7" x14ac:dyDescent="0.2">
      <c r="A25" s="159">
        <v>601</v>
      </c>
      <c r="B25" s="1" t="s">
        <v>3</v>
      </c>
      <c r="C25" s="10"/>
      <c r="D25" s="163">
        <f>'TAB  SCF  JANV'!D25+'TAB  SCF  FEVR'!D25</f>
        <v>21937</v>
      </c>
      <c r="E25" s="163">
        <f>'TAB  SCF  JANV'!E25+'TAB  SCF  FEVR'!E25</f>
        <v>49204</v>
      </c>
      <c r="F25" s="163">
        <f t="shared" si="6"/>
        <v>-27267</v>
      </c>
      <c r="G25" s="32">
        <f t="shared" si="7"/>
        <v>-0.55416226323063167</v>
      </c>
    </row>
    <row r="26" spans="1:7" x14ac:dyDescent="0.2">
      <c r="A26" s="159">
        <v>604</v>
      </c>
      <c r="B26" s="1" t="s">
        <v>4</v>
      </c>
      <c r="C26" s="10"/>
      <c r="D26" s="163">
        <f>'TAB  SCF  JANV'!D26+'TAB  SCF  FEVR'!D26</f>
        <v>22432</v>
      </c>
      <c r="E26" s="163">
        <f>'TAB  SCF  JANV'!E26+'TAB  SCF  FEVR'!E26</f>
        <v>40916</v>
      </c>
      <c r="F26" s="163">
        <f t="shared" si="6"/>
        <v>-18484</v>
      </c>
      <c r="G26" s="32">
        <f t="shared" si="7"/>
        <v>-0.45175481474239904</v>
      </c>
    </row>
    <row r="27" spans="1:7" x14ac:dyDescent="0.2">
      <c r="A27" s="159">
        <v>61</v>
      </c>
      <c r="B27" s="1" t="s">
        <v>41</v>
      </c>
      <c r="C27" s="10"/>
      <c r="D27" s="163">
        <f>'TAB  SCF  JANV'!D27+'TAB  SCF  FEVR'!D27</f>
        <v>17650</v>
      </c>
      <c r="E27" s="163">
        <f>'TAB  SCF  JANV'!E27+'TAB  SCF  FEVR'!E27</f>
        <v>29406</v>
      </c>
      <c r="F27" s="163">
        <f t="shared" si="6"/>
        <v>-11756</v>
      </c>
      <c r="G27" s="32">
        <f t="shared" si="7"/>
        <v>-0.39978235734203904</v>
      </c>
    </row>
    <row r="28" spans="1:7" x14ac:dyDescent="0.2">
      <c r="A28" s="159">
        <v>62</v>
      </c>
      <c r="B28" s="2" t="s">
        <v>42</v>
      </c>
      <c r="C28" s="11"/>
      <c r="D28" s="39">
        <f>'TAB  SCF  JANV'!D28+'TAB  SCF  FEVR'!D28</f>
        <v>18629</v>
      </c>
      <c r="E28" s="39">
        <f>'TAB  SCF  JANV'!E28+'TAB  SCF  FEVR'!E28</f>
        <v>75883</v>
      </c>
      <c r="F28" s="163">
        <f t="shared" si="6"/>
        <v>-57254</v>
      </c>
      <c r="G28" s="32">
        <f t="shared" si="7"/>
        <v>-0.75450364376737877</v>
      </c>
    </row>
    <row r="29" spans="1:7" ht="25.5" x14ac:dyDescent="0.2">
      <c r="A29" s="22"/>
      <c r="B29" s="26" t="s">
        <v>43</v>
      </c>
      <c r="C29" s="164"/>
      <c r="D29" s="40">
        <f>D23+D27+D28</f>
        <v>87657</v>
      </c>
      <c r="E29" s="40">
        <f>E23+E27+E28</f>
        <v>215459</v>
      </c>
      <c r="F29" s="163">
        <f t="shared" si="6"/>
        <v>-127802</v>
      </c>
      <c r="G29" s="32">
        <f t="shared" si="7"/>
        <v>-0.59316157598429398</v>
      </c>
    </row>
    <row r="30" spans="1:7" ht="25.5" x14ac:dyDescent="0.2">
      <c r="A30" s="22"/>
      <c r="B30" s="26" t="s">
        <v>48</v>
      </c>
      <c r="C30" s="164"/>
      <c r="D30" s="40">
        <f>D22-D29</f>
        <v>136082</v>
      </c>
      <c r="E30" s="40">
        <f>E22-E29</f>
        <v>376130</v>
      </c>
      <c r="F30" s="163">
        <f t="shared" si="6"/>
        <v>-240048</v>
      </c>
      <c r="G30" s="32">
        <f t="shared" si="7"/>
        <v>-0.63820487597373243</v>
      </c>
    </row>
    <row r="31" spans="1:7" x14ac:dyDescent="0.2">
      <c r="A31" s="159">
        <v>63</v>
      </c>
      <c r="B31" s="3" t="s">
        <v>46</v>
      </c>
      <c r="C31" s="161"/>
      <c r="D31" s="162">
        <f>'TAB  SCF  JANV'!D31+'TAB  SCF  FEVR'!D31</f>
        <v>127803</v>
      </c>
      <c r="E31" s="162">
        <f>'TAB  SCF  JANV'!E31+'TAB  SCF  FEVR'!E31</f>
        <v>209586</v>
      </c>
      <c r="F31" s="163">
        <f t="shared" si="6"/>
        <v>-81783</v>
      </c>
      <c r="G31" s="32">
        <f t="shared" si="7"/>
        <v>-0.39021213248976555</v>
      </c>
    </row>
    <row r="32" spans="1:7" x14ac:dyDescent="0.2">
      <c r="A32" s="159"/>
      <c r="B32" s="13" t="s">
        <v>6</v>
      </c>
      <c r="C32" s="27"/>
      <c r="D32" s="163"/>
      <c r="E32" s="163"/>
      <c r="F32" s="163"/>
      <c r="G32" s="32"/>
    </row>
    <row r="33" spans="1:7" x14ac:dyDescent="0.2">
      <c r="A33" s="159">
        <v>631</v>
      </c>
      <c r="B33" s="15" t="s">
        <v>21</v>
      </c>
      <c r="C33" s="21"/>
      <c r="D33" s="162">
        <f>'TAB  SCF  JANV'!D33+'TAB  SCF  FEVR'!D33</f>
        <v>0</v>
      </c>
      <c r="E33" s="162">
        <f>'TAB  SCF  JANV'!E33+'TAB  SCF  FEVR'!E33</f>
        <v>0</v>
      </c>
      <c r="F33" s="163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59"/>
      <c r="B34" s="15"/>
      <c r="C34" s="21"/>
      <c r="D34" s="163"/>
      <c r="E34" s="163"/>
      <c r="F34" s="163"/>
      <c r="G34" s="32"/>
    </row>
    <row r="35" spans="1:7" x14ac:dyDescent="0.2">
      <c r="A35" s="159">
        <v>64</v>
      </c>
      <c r="B35" s="2" t="s">
        <v>47</v>
      </c>
      <c r="C35" s="11"/>
      <c r="D35" s="39">
        <f>'TAB  SCF  JANV'!D35+'TAB  SCF  FEVR'!D35</f>
        <v>7098</v>
      </c>
      <c r="E35" s="39">
        <f>'TAB  SCF  JANV'!E35+'TAB  SCF  FEVR'!E35</f>
        <v>17317</v>
      </c>
      <c r="F35" s="163">
        <f t="shared" ref="F35:F45" si="10">(D35-E35)</f>
        <v>-10219</v>
      </c>
      <c r="G35" s="32">
        <f t="shared" ref="G35:G45" si="11">F35/E35</f>
        <v>-0.59011376104406077</v>
      </c>
    </row>
    <row r="36" spans="1:7" ht="25.5" x14ac:dyDescent="0.2">
      <c r="A36" s="22"/>
      <c r="B36" s="26" t="s">
        <v>49</v>
      </c>
      <c r="C36" s="164"/>
      <c r="D36" s="163">
        <f>D30-D31-D35</f>
        <v>1181</v>
      </c>
      <c r="E36" s="163">
        <f>E30-E31-E35</f>
        <v>149227</v>
      </c>
      <c r="F36" s="163">
        <f t="shared" si="10"/>
        <v>-148046</v>
      </c>
      <c r="G36" s="32">
        <f t="shared" si="11"/>
        <v>-0.99208588258157038</v>
      </c>
    </row>
    <row r="37" spans="1:7" x14ac:dyDescent="0.2">
      <c r="A37" s="159">
        <v>75</v>
      </c>
      <c r="B37" s="3" t="s">
        <v>50</v>
      </c>
      <c r="C37" s="161"/>
      <c r="D37" s="162">
        <f>'TAB  SCF  JANV'!D37+'TAB  SCF  FEVR'!D37</f>
        <v>634</v>
      </c>
      <c r="E37" s="162">
        <f>'TAB  SCF  JANV'!E37+'TAB  SCF  FEVR'!E37</f>
        <v>1957</v>
      </c>
      <c r="F37" s="163">
        <f t="shared" si="10"/>
        <v>-1323</v>
      </c>
      <c r="G37" s="32">
        <f t="shared" si="11"/>
        <v>-0.67603474706182931</v>
      </c>
    </row>
    <row r="38" spans="1:7" x14ac:dyDescent="0.2">
      <c r="A38" s="159">
        <v>65</v>
      </c>
      <c r="B38" s="1" t="s">
        <v>51</v>
      </c>
      <c r="C38" s="10"/>
      <c r="D38" s="163">
        <f>'TAB  SCF  JANV'!D38+'TAB  SCF  FEVR'!D38</f>
        <v>429</v>
      </c>
      <c r="E38" s="163">
        <f>'TAB  SCF  JANV'!E38+'TAB  SCF  FEVR'!E38</f>
        <v>2270</v>
      </c>
      <c r="F38" s="163">
        <f t="shared" si="10"/>
        <v>-1841</v>
      </c>
      <c r="G38" s="32">
        <f t="shared" si="11"/>
        <v>-0.81101321585903086</v>
      </c>
    </row>
    <row r="39" spans="1:7" ht="25.5" customHeight="1" x14ac:dyDescent="0.2">
      <c r="A39" s="159">
        <v>68</v>
      </c>
      <c r="B39" s="16" t="s">
        <v>52</v>
      </c>
      <c r="C39" s="17"/>
      <c r="D39" s="163">
        <f>'TAB  SCF  JANV'!D39+'TAB  SCF  FEVR'!D39</f>
        <v>98728</v>
      </c>
      <c r="E39" s="163">
        <f>'TAB  SCF  JANV'!E39+'TAB  SCF  FEVR'!E39</f>
        <v>102667</v>
      </c>
      <c r="F39" s="163">
        <f t="shared" si="10"/>
        <v>-3939</v>
      </c>
      <c r="G39" s="32">
        <f t="shared" si="11"/>
        <v>-3.8366758549485229E-2</v>
      </c>
    </row>
    <row r="40" spans="1:7" x14ac:dyDescent="0.2">
      <c r="A40" s="159">
        <v>78</v>
      </c>
      <c r="B40" s="2" t="s">
        <v>53</v>
      </c>
      <c r="C40" s="11"/>
      <c r="D40" s="39">
        <f>'TAB  SCF  JANV'!D40+'TAB  SCF  FEVR'!D40</f>
        <v>1335</v>
      </c>
      <c r="E40" s="39">
        <f>'TAB  SCF  JANV'!E40+'TAB  SCF  FEVR'!E40</f>
        <v>0</v>
      </c>
      <c r="F40" s="163">
        <f t="shared" si="10"/>
        <v>1335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164"/>
      <c r="D41" s="163">
        <f>D36+D37-D38-D39+D40</f>
        <v>-96007</v>
      </c>
      <c r="E41" s="163">
        <f>E36+E37-E38-E39+E40</f>
        <v>46247</v>
      </c>
      <c r="F41" s="163">
        <f t="shared" si="10"/>
        <v>-142254</v>
      </c>
      <c r="G41" s="32">
        <f t="shared" si="11"/>
        <v>-3.0759616840011246</v>
      </c>
    </row>
    <row r="42" spans="1:7" x14ac:dyDescent="0.2">
      <c r="A42" s="159">
        <v>76</v>
      </c>
      <c r="B42" s="1" t="s">
        <v>54</v>
      </c>
      <c r="C42" s="10"/>
      <c r="D42" s="163">
        <f>'TAB  SCF  JANV'!D42+'TAB  SCF  FEVR'!D42</f>
        <v>1071</v>
      </c>
      <c r="E42" s="163">
        <f>'TAB  SCF  JANV'!E42+'TAB  SCF  FEVR'!E42</f>
        <v>61264</v>
      </c>
      <c r="F42" s="163">
        <f t="shared" si="10"/>
        <v>-60193</v>
      </c>
      <c r="G42" s="32">
        <f t="shared" si="11"/>
        <v>-0.98251828153564902</v>
      </c>
    </row>
    <row r="43" spans="1:7" x14ac:dyDescent="0.2">
      <c r="A43" s="159">
        <v>66</v>
      </c>
      <c r="B43" s="1" t="s">
        <v>55</v>
      </c>
      <c r="C43" s="10"/>
      <c r="D43" s="163">
        <f>'TAB  SCF  JANV'!D43+'TAB  SCF  FEVR'!D43</f>
        <v>559</v>
      </c>
      <c r="E43" s="163">
        <f>'TAB  SCF  JANV'!E43+'TAB  SCF  FEVR'!E43</f>
        <v>719</v>
      </c>
      <c r="F43" s="163">
        <f t="shared" si="10"/>
        <v>-160</v>
      </c>
      <c r="G43" s="32">
        <f t="shared" si="11"/>
        <v>-0.22253129346314326</v>
      </c>
    </row>
    <row r="44" spans="1:7" x14ac:dyDescent="0.2">
      <c r="B44" s="2" t="s">
        <v>56</v>
      </c>
      <c r="C44" s="11"/>
      <c r="D44" s="39">
        <f>D42-D43</f>
        <v>512</v>
      </c>
      <c r="E44" s="39">
        <f>E42-E43</f>
        <v>60545</v>
      </c>
      <c r="F44" s="163">
        <f t="shared" si="10"/>
        <v>-60033</v>
      </c>
      <c r="G44" s="32">
        <f t="shared" si="11"/>
        <v>-0.99154348005615656</v>
      </c>
    </row>
    <row r="45" spans="1:7" x14ac:dyDescent="0.2">
      <c r="A45" s="22"/>
      <c r="B45" s="19" t="s">
        <v>57</v>
      </c>
      <c r="C45" s="164"/>
      <c r="D45" s="163">
        <f>D41+D44</f>
        <v>-95495</v>
      </c>
      <c r="E45" s="163">
        <f>E41+E44</f>
        <v>106792</v>
      </c>
      <c r="F45" s="163">
        <f t="shared" si="10"/>
        <v>-202287</v>
      </c>
      <c r="G45" s="32">
        <f t="shared" si="11"/>
        <v>-1.8942149224661022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59">
        <v>5</v>
      </c>
      <c r="B49" s="1" t="s">
        <v>22</v>
      </c>
      <c r="C49" s="10"/>
      <c r="D49" s="163">
        <f>'TAB  SCF  FEVR'!D49</f>
        <v>1971366</v>
      </c>
      <c r="E49" s="163">
        <f>'TAB  SCF  FEVR'!E49</f>
        <v>959943</v>
      </c>
      <c r="F49" s="163">
        <f t="shared" ref="F49" si="12">(D49-E49)</f>
        <v>1011423</v>
      </c>
      <c r="G49" s="32">
        <f t="shared" ref="G49" si="13">F49/E49</f>
        <v>1.0536281841734354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59">
        <v>51</v>
      </c>
      <c r="B53" s="20" t="s">
        <v>29</v>
      </c>
      <c r="C53" s="30"/>
      <c r="D53" s="163">
        <v>0</v>
      </c>
      <c r="E53" s="163">
        <v>0</v>
      </c>
      <c r="F53" s="163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59">
        <v>510</v>
      </c>
      <c r="B54" s="1" t="s">
        <v>7</v>
      </c>
      <c r="C54" s="10"/>
      <c r="D54" s="163">
        <v>0</v>
      </c>
      <c r="E54" s="163">
        <v>0</v>
      </c>
      <c r="F54" s="163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59">
        <v>41</v>
      </c>
      <c r="B56" s="1" t="s">
        <v>8</v>
      </c>
      <c r="C56" s="10"/>
      <c r="D56" s="163">
        <f>D60+D61+D62</f>
        <v>544252</v>
      </c>
      <c r="E56" s="163">
        <f>E60+E61+E62</f>
        <v>546114</v>
      </c>
      <c r="F56" s="163">
        <f t="shared" ref="F56" si="16">(D56-E56)</f>
        <v>-1862</v>
      </c>
      <c r="G56" s="32">
        <f t="shared" ref="G56" si="17">F56/E56</f>
        <v>-3.4095445273331208E-3</v>
      </c>
    </row>
    <row r="57" spans="1:7" x14ac:dyDescent="0.2">
      <c r="A57" s="159"/>
      <c r="B57" s="1"/>
      <c r="C57" s="10"/>
      <c r="D57" s="163"/>
      <c r="E57" s="163"/>
      <c r="F57" s="163"/>
      <c r="G57" s="32"/>
    </row>
    <row r="58" spans="1:7" x14ac:dyDescent="0.2">
      <c r="A58" s="159"/>
      <c r="B58" s="7" t="s">
        <v>6</v>
      </c>
      <c r="C58" s="29"/>
      <c r="D58" s="163"/>
      <c r="E58" s="163"/>
      <c r="F58" s="163"/>
      <c r="G58" s="32"/>
    </row>
    <row r="59" spans="1:7" x14ac:dyDescent="0.2">
      <c r="A59" s="159"/>
      <c r="B59" s="1"/>
      <c r="C59" s="10"/>
      <c r="D59" s="163"/>
      <c r="E59" s="163"/>
      <c r="F59" s="163"/>
      <c r="G59" s="32"/>
    </row>
    <row r="60" spans="1:7" x14ac:dyDescent="0.2">
      <c r="A60" s="159"/>
      <c r="B60" s="23" t="s">
        <v>23</v>
      </c>
      <c r="C60" s="10"/>
      <c r="D60" s="163">
        <f>'TAB  SCF  FEVR'!D60</f>
        <v>261847</v>
      </c>
      <c r="E60" s="163">
        <f>'TAB  SCF  FEVR'!E60</f>
        <v>196874</v>
      </c>
      <c r="F60" s="163">
        <f t="shared" ref="F60:F62" si="18">(D60-E60)</f>
        <v>64973</v>
      </c>
      <c r="G60" s="32">
        <f t="shared" ref="G60:G62" si="19">F60/E60</f>
        <v>0.33002326361022788</v>
      </c>
    </row>
    <row r="61" spans="1:7" ht="25.5" x14ac:dyDescent="0.2">
      <c r="A61" s="159"/>
      <c r="B61" s="24" t="s">
        <v>58</v>
      </c>
      <c r="C61" s="17"/>
      <c r="D61" s="163">
        <f>'TAB  SCF  FEVR'!D61</f>
        <v>31631</v>
      </c>
      <c r="E61" s="163">
        <f>'TAB  SCF  FEVR'!E61</f>
        <v>51902</v>
      </c>
      <c r="F61" s="163">
        <f t="shared" si="18"/>
        <v>-20271</v>
      </c>
      <c r="G61" s="32">
        <f t="shared" si="19"/>
        <v>-0.3905629840853917</v>
      </c>
    </row>
    <row r="62" spans="1:7" x14ac:dyDescent="0.2">
      <c r="A62" s="159"/>
      <c r="B62" s="23" t="s">
        <v>24</v>
      </c>
      <c r="C62" s="10"/>
      <c r="D62" s="163">
        <f>'TAB  SCF  FEVR'!D62</f>
        <v>250774</v>
      </c>
      <c r="E62" s="163">
        <f>'TAB  SCF  FEVR'!E62</f>
        <v>297338</v>
      </c>
      <c r="F62" s="163">
        <f t="shared" si="18"/>
        <v>-46564</v>
      </c>
      <c r="G62" s="32">
        <f t="shared" si="19"/>
        <v>-0.15660292327250469</v>
      </c>
    </row>
    <row r="63" spans="1:7" x14ac:dyDescent="0.2">
      <c r="A63" s="159"/>
      <c r="B63" s="1"/>
      <c r="C63" s="10"/>
      <c r="D63" s="163"/>
      <c r="E63" s="163"/>
      <c r="F63" s="163"/>
      <c r="G63" s="32"/>
    </row>
    <row r="64" spans="1:7" x14ac:dyDescent="0.2">
      <c r="A64" s="159"/>
      <c r="B64" s="8" t="s">
        <v>26</v>
      </c>
      <c r="C64" s="31"/>
      <c r="D64" s="163">
        <f>'TAB  SCF  FEVR'!D64</f>
        <v>327147</v>
      </c>
      <c r="E64" s="163">
        <f>'TAB  SCF  FEVR'!E64</f>
        <v>441074</v>
      </c>
      <c r="F64" s="163">
        <f t="shared" ref="F64" si="20">(D64-E64)</f>
        <v>-113927</v>
      </c>
      <c r="G64" s="32">
        <f t="shared" ref="G64" si="21">F64/E64</f>
        <v>-0.2582945265420315</v>
      </c>
    </row>
    <row r="65" spans="1:7" x14ac:dyDescent="0.2">
      <c r="A65" s="159"/>
      <c r="B65" s="8"/>
      <c r="C65" s="31"/>
      <c r="D65" s="163"/>
      <c r="E65" s="163"/>
      <c r="F65" s="163"/>
      <c r="G65" s="32"/>
    </row>
    <row r="66" spans="1:7" x14ac:dyDescent="0.2">
      <c r="A66" s="159">
        <v>3</v>
      </c>
      <c r="B66" s="8" t="s">
        <v>15</v>
      </c>
      <c r="C66" s="31"/>
      <c r="D66" s="163">
        <f>D69+D70+D71+D72</f>
        <v>293951</v>
      </c>
      <c r="E66" s="163">
        <f>E69+E70+E71+E72</f>
        <v>313342</v>
      </c>
      <c r="F66" s="163">
        <f t="shared" ref="F66" si="22">(D66-E66)</f>
        <v>-19391</v>
      </c>
      <c r="G66" s="32">
        <f t="shared" ref="G66" si="23">F66/E66</f>
        <v>-6.1884458514977245E-2</v>
      </c>
    </row>
    <row r="67" spans="1:7" x14ac:dyDescent="0.2">
      <c r="A67" s="159"/>
      <c r="B67" s="7" t="s">
        <v>6</v>
      </c>
      <c r="C67" s="29"/>
      <c r="D67" s="163"/>
      <c r="E67" s="163"/>
      <c r="F67" s="163"/>
      <c r="G67" s="32"/>
    </row>
    <row r="68" spans="1:7" x14ac:dyDescent="0.2">
      <c r="A68" s="159"/>
      <c r="B68" s="8"/>
      <c r="C68" s="31"/>
      <c r="D68" s="163"/>
      <c r="E68" s="163"/>
      <c r="F68" s="163"/>
      <c r="G68" s="32"/>
    </row>
    <row r="69" spans="1:7" x14ac:dyDescent="0.2">
      <c r="A69" s="159">
        <v>30</v>
      </c>
      <c r="B69" s="25" t="s">
        <v>16</v>
      </c>
      <c r="C69" s="31"/>
      <c r="D69" s="163">
        <f>'TAB  SCF  FEVR'!D69</f>
        <v>13289</v>
      </c>
      <c r="E69" s="163">
        <f>'TAB  SCF  FEVR'!E69</f>
        <v>16960</v>
      </c>
      <c r="F69" s="163">
        <f t="shared" ref="F69:F72" si="24">(D69-E69)</f>
        <v>-3671</v>
      </c>
      <c r="G69" s="32">
        <f t="shared" ref="G69:G72" si="25">F69/E69</f>
        <v>-0.21645047169811321</v>
      </c>
    </row>
    <row r="70" spans="1:7" x14ac:dyDescent="0.2">
      <c r="A70" s="159">
        <v>31</v>
      </c>
      <c r="B70" s="25" t="s">
        <v>17</v>
      </c>
      <c r="C70" s="31"/>
      <c r="D70" s="163">
        <f>'TAB  SCF  FEVR'!D70</f>
        <v>13519</v>
      </c>
      <c r="E70" s="163">
        <f>'TAB  SCF  FEVR'!E70</f>
        <v>21807</v>
      </c>
      <c r="F70" s="163">
        <f t="shared" si="24"/>
        <v>-8288</v>
      </c>
      <c r="G70" s="32">
        <f t="shared" si="25"/>
        <v>-0.38006144815884807</v>
      </c>
    </row>
    <row r="71" spans="1:7" x14ac:dyDescent="0.2">
      <c r="A71" s="159">
        <v>32</v>
      </c>
      <c r="B71" s="25" t="s">
        <v>18</v>
      </c>
      <c r="C71" s="31"/>
      <c r="D71" s="163">
        <f>'TAB  SCF  FEVR'!D71</f>
        <v>267143</v>
      </c>
      <c r="E71" s="163">
        <f>'TAB  SCF  FEVR'!E71</f>
        <v>274575</v>
      </c>
      <c r="F71" s="163">
        <f t="shared" si="24"/>
        <v>-7432</v>
      </c>
      <c r="G71" s="32">
        <f t="shared" si="25"/>
        <v>-2.7067285805335517E-2</v>
      </c>
    </row>
    <row r="72" spans="1:7" x14ac:dyDescent="0.2">
      <c r="A72" s="159">
        <v>37</v>
      </c>
      <c r="B72" s="25" t="s">
        <v>25</v>
      </c>
      <c r="C72" s="31"/>
      <c r="D72" s="163">
        <f>'TAB  SCF  FEVR'!D72</f>
        <v>0</v>
      </c>
      <c r="E72" s="163">
        <f>'TAB  SCF  FEVR'!E72</f>
        <v>0</v>
      </c>
      <c r="F72" s="163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63" t="s">
        <v>10</v>
      </c>
      <c r="E78" s="163" t="s">
        <v>11</v>
      </c>
      <c r="F78" s="163" t="s">
        <v>12</v>
      </c>
      <c r="G78" s="32" t="s">
        <v>13</v>
      </c>
    </row>
    <row r="79" spans="1:7" x14ac:dyDescent="0.2">
      <c r="A79" s="159">
        <v>700</v>
      </c>
      <c r="B79" s="1" t="s">
        <v>30</v>
      </c>
      <c r="C79" s="10"/>
      <c r="D79" s="163">
        <f>'TAB  SCF  JANV'!D79+'TAB  SCF  FEVR'!D79</f>
        <v>14889</v>
      </c>
      <c r="E79" s="163">
        <f>'TAB  SCF  JANV'!E79+'TAB  SCF  FEVR'!E79</f>
        <v>21006</v>
      </c>
      <c r="F79" s="163">
        <f>(D79-E79)</f>
        <v>-6117</v>
      </c>
      <c r="G79" s="32">
        <f>F79/E79</f>
        <v>-0.29120251356755211</v>
      </c>
    </row>
    <row r="80" spans="1:7" x14ac:dyDescent="0.2">
      <c r="A80" s="159">
        <v>701</v>
      </c>
      <c r="B80" s="1" t="s">
        <v>31</v>
      </c>
      <c r="C80" s="10"/>
      <c r="D80" s="163">
        <f>'TAB  SCF  JANV'!D80+'TAB  SCF  FEVR'!D80</f>
        <v>38931</v>
      </c>
      <c r="E80" s="163">
        <f>'TAB  SCF  JANV'!E80+'TAB  SCF  FEVR'!E80</f>
        <v>81321</v>
      </c>
      <c r="F80" s="163">
        <f t="shared" ref="F80:F82" si="26">(D80-E80)</f>
        <v>-42390</v>
      </c>
      <c r="G80" s="32">
        <f t="shared" ref="G80:G82" si="27">F80/E80</f>
        <v>-0.52126756926255213</v>
      </c>
    </row>
    <row r="81" spans="1:12" x14ac:dyDescent="0.2">
      <c r="A81" s="159">
        <v>704</v>
      </c>
      <c r="B81" s="1" t="s">
        <v>32</v>
      </c>
      <c r="C81" s="10"/>
      <c r="D81" s="163">
        <f>'TAB  SCF  JANV'!D81+'TAB  SCF  FEVR'!D81</f>
        <v>0</v>
      </c>
      <c r="E81" s="163">
        <f>'TAB  SCF  JANV'!E81+'TAB  SCF  FEVR'!E81</f>
        <v>0</v>
      </c>
      <c r="F81" s="163">
        <f t="shared" si="26"/>
        <v>0</v>
      </c>
      <c r="G81" s="32" t="e">
        <f t="shared" si="27"/>
        <v>#DIV/0!</v>
      </c>
    </row>
    <row r="82" spans="1:12" x14ac:dyDescent="0.2">
      <c r="A82" s="159">
        <v>706</v>
      </c>
      <c r="B82" s="1" t="s">
        <v>33</v>
      </c>
      <c r="C82" s="10"/>
      <c r="D82" s="163">
        <f>'TAB  SCF  JANV'!D82+'TAB  SCF  FEVR'!D82</f>
        <v>0</v>
      </c>
      <c r="E82" s="163">
        <f>'TAB  SCF  JANV'!E82+'TAB  SCF  FEVR'!E82</f>
        <v>0</v>
      </c>
      <c r="F82" s="163">
        <f t="shared" si="26"/>
        <v>0</v>
      </c>
      <c r="G82" s="32" t="e">
        <f t="shared" si="27"/>
        <v>#DIV/0!</v>
      </c>
    </row>
    <row r="83" spans="1:12" x14ac:dyDescent="0.2">
      <c r="A83" s="159"/>
      <c r="B83" s="13" t="s">
        <v>6</v>
      </c>
      <c r="C83" s="27"/>
      <c r="D83" s="39">
        <f>'TAB  SCF  JANV'!D83+'TAB  SCF  FEVR'!D83</f>
        <v>0</v>
      </c>
      <c r="E83" s="39">
        <f>'TAB  SCF  JANV'!E83+'TAB  SCF  FEVR'!E83</f>
        <v>0</v>
      </c>
      <c r="F83" s="39"/>
      <c r="G83" s="33"/>
    </row>
    <row r="84" spans="1:12" x14ac:dyDescent="0.2">
      <c r="A84" s="159"/>
      <c r="B84" s="14" t="s">
        <v>19</v>
      </c>
      <c r="C84" s="11"/>
      <c r="D84" s="39">
        <f>'TAB  SCF  JANV'!D84+'TAB  SCF  FEVR'!D84</f>
        <v>0</v>
      </c>
      <c r="E84" s="39">
        <f>'TAB  SCF  JANV'!E84+'TAB  SCF  FEVR'!E84</f>
        <v>0</v>
      </c>
      <c r="F84" s="163">
        <f t="shared" ref="F84:F89" si="28">(D84-E84)</f>
        <v>0</v>
      </c>
      <c r="G84" s="32" t="e">
        <f t="shared" ref="G84:G89" si="29">F84/E84</f>
        <v>#DIV/0!</v>
      </c>
    </row>
    <row r="85" spans="1:12" x14ac:dyDescent="0.2">
      <c r="A85" s="159"/>
      <c r="B85" s="14" t="s">
        <v>20</v>
      </c>
      <c r="C85" s="11"/>
      <c r="D85" s="39">
        <f>'TAB  SCF  JANV'!D85+'TAB  SCF  FEVR'!D85</f>
        <v>0</v>
      </c>
      <c r="E85" s="39">
        <f>'TAB  SCF  JANV'!E85+'TAB  SCF  FEVR'!E85</f>
        <v>0</v>
      </c>
      <c r="F85" s="163">
        <f t="shared" si="28"/>
        <v>0</v>
      </c>
      <c r="G85" s="32" t="e">
        <f t="shared" si="29"/>
        <v>#DIV/0!</v>
      </c>
    </row>
    <row r="86" spans="1:12" x14ac:dyDescent="0.2">
      <c r="A86" s="159"/>
      <c r="B86" s="14" t="s">
        <v>27</v>
      </c>
      <c r="C86" s="11"/>
      <c r="D86" s="39">
        <f>'TAB  SCF  JANV'!D86+'TAB  SCF  FEVR'!D86</f>
        <v>0</v>
      </c>
      <c r="E86" s="39">
        <f>'TAB  SCF  JANV'!E86+'TAB  SCF  FEVR'!E86</f>
        <v>0</v>
      </c>
      <c r="F86" s="163">
        <f t="shared" si="28"/>
        <v>0</v>
      </c>
      <c r="G86" s="32" t="e">
        <f t="shared" si="29"/>
        <v>#DIV/0!</v>
      </c>
    </row>
    <row r="87" spans="1:12" x14ac:dyDescent="0.2">
      <c r="A87" s="159">
        <v>706</v>
      </c>
      <c r="B87" s="2" t="s">
        <v>34</v>
      </c>
      <c r="C87" s="11"/>
      <c r="D87" s="39">
        <f>'TAB  SCF  JANV'!D87+'TAB  SCF  FEVR'!D87</f>
        <v>57595</v>
      </c>
      <c r="E87" s="39">
        <f>'TAB  SCF  JANV'!E87+'TAB  SCF  FEVR'!E87</f>
        <v>143683</v>
      </c>
      <c r="F87" s="163">
        <f t="shared" si="28"/>
        <v>-86088</v>
      </c>
      <c r="G87" s="32">
        <f t="shared" si="29"/>
        <v>-0.59915230055051749</v>
      </c>
    </row>
    <row r="88" spans="1:12" x14ac:dyDescent="0.2">
      <c r="A88" s="159" t="s">
        <v>35</v>
      </c>
      <c r="B88" s="2" t="s">
        <v>36</v>
      </c>
      <c r="C88" s="11"/>
      <c r="D88" s="39"/>
      <c r="E88" s="39"/>
      <c r="F88" s="163">
        <f t="shared" si="28"/>
        <v>0</v>
      </c>
      <c r="G88" s="32" t="e">
        <f t="shared" si="29"/>
        <v>#DIV/0!</v>
      </c>
    </row>
    <row r="89" spans="1:12" ht="25.5" x14ac:dyDescent="0.2">
      <c r="A89" s="22"/>
      <c r="B89" s="26" t="s">
        <v>45</v>
      </c>
      <c r="C89" s="160"/>
      <c r="D89" s="40">
        <f>D79+D80+D81+D82+D87+D88</f>
        <v>111415</v>
      </c>
      <c r="E89" s="40">
        <f>E79+E80+E81+E82+E87+E88</f>
        <v>246010</v>
      </c>
      <c r="F89" s="40">
        <f t="shared" si="28"/>
        <v>-134595</v>
      </c>
      <c r="G89" s="34">
        <f t="shared" si="29"/>
        <v>-0.54711190602008053</v>
      </c>
      <c r="L89" s="43">
        <f>D89-E89</f>
        <v>-134595</v>
      </c>
    </row>
    <row r="90" spans="1:12" x14ac:dyDescent="0.2">
      <c r="B90" s="18"/>
      <c r="C90" s="28"/>
      <c r="D90" s="41"/>
      <c r="E90" s="42"/>
      <c r="F90" s="42"/>
      <c r="G90" s="35"/>
    </row>
    <row r="91" spans="1:12" x14ac:dyDescent="0.2">
      <c r="B91" s="13" t="s">
        <v>6</v>
      </c>
      <c r="C91" s="28"/>
      <c r="D91" s="41"/>
      <c r="E91" s="42"/>
      <c r="F91" s="42"/>
      <c r="G91" s="35"/>
    </row>
    <row r="92" spans="1:12" x14ac:dyDescent="0.2">
      <c r="B92" s="1" t="s">
        <v>28</v>
      </c>
      <c r="C92" s="10"/>
      <c r="D92" s="163">
        <f>'TAB  SCF  JANV'!D92+'TAB  SCF  FEVR'!D92</f>
        <v>0</v>
      </c>
      <c r="E92" s="163">
        <f>'TAB  SCF  JANV'!E92+'TAB  SCF  FEVR'!E92</f>
        <v>0</v>
      </c>
      <c r="F92" s="163">
        <f t="shared" ref="F92" si="30">(D92-E92)</f>
        <v>0</v>
      </c>
      <c r="G92" s="32" t="e">
        <f t="shared" ref="G92" si="31">F92/E92</f>
        <v>#DIV/0!</v>
      </c>
    </row>
    <row r="93" spans="1:12" x14ac:dyDescent="0.2">
      <c r="B93" s="3"/>
      <c r="C93" s="161"/>
      <c r="D93" s="162">
        <f>'TAB  SCF  JANV'!D93+'TAB  SCF  FEVR'!D93</f>
        <v>0</v>
      </c>
      <c r="E93" s="162">
        <f>'TAB  SCF  JANV'!E93+'TAB  SCF  FEVR'!E93</f>
        <v>0</v>
      </c>
      <c r="F93" s="162"/>
      <c r="G93" s="36"/>
    </row>
    <row r="94" spans="1:12" x14ac:dyDescent="0.2">
      <c r="A94" s="159">
        <v>72</v>
      </c>
      <c r="B94" s="1" t="s">
        <v>37</v>
      </c>
      <c r="C94" s="10"/>
      <c r="D94" s="163">
        <f>'TAB  SCF  JANV'!D94+'TAB  SCF  FEVR'!D94</f>
        <v>0</v>
      </c>
      <c r="E94" s="163">
        <f>'TAB  SCF  JANV'!E94+'TAB  SCF  FEVR'!E94</f>
        <v>0</v>
      </c>
      <c r="F94" s="163">
        <f t="shared" ref="F94:F106" si="32">(D94-E94)</f>
        <v>0</v>
      </c>
      <c r="G94" s="32" t="e">
        <f t="shared" ref="G94:G106" si="33">F94/E94</f>
        <v>#DIV/0!</v>
      </c>
    </row>
    <row r="95" spans="1:12" x14ac:dyDescent="0.2">
      <c r="A95" s="159">
        <v>73</v>
      </c>
      <c r="B95" s="1" t="s">
        <v>38</v>
      </c>
      <c r="C95" s="10"/>
      <c r="D95" s="163">
        <f>'TAB  SCF  JANV'!D95+'TAB  SCF  FEVR'!D95</f>
        <v>0</v>
      </c>
      <c r="E95" s="163">
        <f>'TAB  SCF  JANV'!E95+'TAB  SCF  FEVR'!E95</f>
        <v>0</v>
      </c>
      <c r="F95" s="163">
        <f t="shared" si="32"/>
        <v>0</v>
      </c>
      <c r="G95" s="32" t="e">
        <f t="shared" si="33"/>
        <v>#DIV/0!</v>
      </c>
    </row>
    <row r="96" spans="1:12" x14ac:dyDescent="0.2">
      <c r="A96" s="159">
        <v>74</v>
      </c>
      <c r="B96" s="2" t="s">
        <v>39</v>
      </c>
      <c r="C96" s="11"/>
      <c r="D96" s="39">
        <f>'TAB  SCF  JANV'!D96+'TAB  SCF  FEVR'!D96</f>
        <v>0</v>
      </c>
      <c r="E96" s="39">
        <f>'TAB  SCF  JANV'!E96+'TAB  SCF  FEVR'!E96</f>
        <v>0</v>
      </c>
      <c r="F96" s="163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64"/>
      <c r="D97" s="40">
        <f>D89+D94+D95+D96</f>
        <v>111415</v>
      </c>
      <c r="E97" s="40">
        <f>E89+E94+E95+E96</f>
        <v>246010</v>
      </c>
      <c r="F97" s="163">
        <f t="shared" si="32"/>
        <v>-134595</v>
      </c>
      <c r="G97" s="32">
        <f t="shared" si="33"/>
        <v>-0.54711190602008053</v>
      </c>
    </row>
    <row r="98" spans="1:7" x14ac:dyDescent="0.2">
      <c r="A98" s="159">
        <v>60</v>
      </c>
      <c r="B98" s="3" t="s">
        <v>40</v>
      </c>
      <c r="C98" s="161"/>
      <c r="D98" s="162">
        <f>D99+D100+D101</f>
        <v>30001</v>
      </c>
      <c r="E98" s="162">
        <f>E99+E100+E101</f>
        <v>59050</v>
      </c>
      <c r="F98" s="163">
        <f t="shared" si="32"/>
        <v>-29049</v>
      </c>
      <c r="G98" s="32">
        <f t="shared" si="33"/>
        <v>-0.49193903471634209</v>
      </c>
    </row>
    <row r="99" spans="1:7" x14ac:dyDescent="0.2">
      <c r="A99" s="159">
        <v>600</v>
      </c>
      <c r="B99" s="1" t="s">
        <v>2</v>
      </c>
      <c r="C99" s="10"/>
      <c r="D99" s="163">
        <f>'TAB  SCF  JANV'!D99+'TAB  SCF  FEVR'!D99</f>
        <v>4626</v>
      </c>
      <c r="E99" s="163">
        <f>'TAB  SCF  JANV'!E99+'TAB  SCF  FEVR'!E99</f>
        <v>6798</v>
      </c>
      <c r="F99" s="163">
        <f t="shared" si="32"/>
        <v>-2172</v>
      </c>
      <c r="G99" s="32">
        <f t="shared" si="33"/>
        <v>-0.31950573698146512</v>
      </c>
    </row>
    <row r="100" spans="1:7" x14ac:dyDescent="0.2">
      <c r="A100" s="159">
        <v>601</v>
      </c>
      <c r="B100" s="1" t="s">
        <v>3</v>
      </c>
      <c r="C100" s="10"/>
      <c r="D100" s="163">
        <f>'TAB  SCF  JANV'!D100+'TAB  SCF  FEVR'!D100</f>
        <v>25375</v>
      </c>
      <c r="E100" s="163">
        <f>'TAB  SCF  JANV'!E100+'TAB  SCF  FEVR'!E100</f>
        <v>52252</v>
      </c>
      <c r="F100" s="163">
        <f t="shared" si="32"/>
        <v>-26877</v>
      </c>
      <c r="G100" s="32">
        <f t="shared" si="33"/>
        <v>-0.51437265559213041</v>
      </c>
    </row>
    <row r="101" spans="1:7" x14ac:dyDescent="0.2">
      <c r="A101" s="159">
        <v>604</v>
      </c>
      <c r="B101" s="1" t="s">
        <v>4</v>
      </c>
      <c r="C101" s="10"/>
      <c r="D101" s="163">
        <f>'TAB  SCF  JANV'!D101+'TAB  SCF  FEVR'!D101</f>
        <v>0</v>
      </c>
      <c r="E101" s="163">
        <f>'TAB  SCF  JANV'!E101+'TAB  SCF  FEVR'!E101</f>
        <v>0</v>
      </c>
      <c r="F101" s="163">
        <f t="shared" si="32"/>
        <v>0</v>
      </c>
      <c r="G101" s="32" t="e">
        <f t="shared" si="33"/>
        <v>#DIV/0!</v>
      </c>
    </row>
    <row r="102" spans="1:7" x14ac:dyDescent="0.2">
      <c r="A102" s="159">
        <v>61</v>
      </c>
      <c r="B102" s="1" t="s">
        <v>41</v>
      </c>
      <c r="C102" s="10"/>
      <c r="D102" s="163">
        <f>'TAB  SCF  JANV'!D102+'TAB  SCF  FEVR'!D102</f>
        <v>0</v>
      </c>
      <c r="E102" s="163">
        <f>'TAB  SCF  JANV'!E102+'TAB  SCF  FEVR'!E102</f>
        <v>0</v>
      </c>
      <c r="F102" s="163">
        <f t="shared" si="32"/>
        <v>0</v>
      </c>
      <c r="G102" s="32" t="e">
        <f t="shared" si="33"/>
        <v>#DIV/0!</v>
      </c>
    </row>
    <row r="103" spans="1:7" x14ac:dyDescent="0.2">
      <c r="A103" s="159">
        <v>62</v>
      </c>
      <c r="B103" s="2" t="s">
        <v>42</v>
      </c>
      <c r="C103" s="11"/>
      <c r="D103" s="39">
        <f>'TAB  SCF  JANV'!D103+'TAB  SCF  FEVR'!D103</f>
        <v>10324</v>
      </c>
      <c r="E103" s="39">
        <f>'TAB  SCF  JANV'!E103+'TAB  SCF  FEVR'!E103</f>
        <v>4161</v>
      </c>
      <c r="F103" s="163">
        <f t="shared" si="32"/>
        <v>6163</v>
      </c>
      <c r="G103" s="32">
        <f t="shared" si="33"/>
        <v>1.4811343427060804</v>
      </c>
    </row>
    <row r="104" spans="1:7" ht="25.5" x14ac:dyDescent="0.2">
      <c r="A104" s="22"/>
      <c r="B104" s="26" t="s">
        <v>43</v>
      </c>
      <c r="C104" s="164"/>
      <c r="D104" s="40">
        <f>D98+D102+D103</f>
        <v>40325</v>
      </c>
      <c r="E104" s="40">
        <f>E98+E102+E103</f>
        <v>63211</v>
      </c>
      <c r="F104" s="163">
        <f t="shared" si="32"/>
        <v>-22886</v>
      </c>
      <c r="G104" s="32">
        <f t="shared" si="33"/>
        <v>-0.36205723687332902</v>
      </c>
    </row>
    <row r="105" spans="1:7" ht="25.5" x14ac:dyDescent="0.2">
      <c r="A105" s="22"/>
      <c r="B105" s="26" t="s">
        <v>48</v>
      </c>
      <c r="C105" s="164"/>
      <c r="D105" s="40">
        <f>D97-D104</f>
        <v>71090</v>
      </c>
      <c r="E105" s="40">
        <f>E97-E104</f>
        <v>182799</v>
      </c>
      <c r="F105" s="163">
        <f t="shared" si="32"/>
        <v>-111709</v>
      </c>
      <c r="G105" s="32">
        <f t="shared" si="33"/>
        <v>-0.61110290537694412</v>
      </c>
    </row>
    <row r="106" spans="1:7" x14ac:dyDescent="0.2">
      <c r="A106" s="159">
        <v>63</v>
      </c>
      <c r="B106" s="3" t="s">
        <v>46</v>
      </c>
      <c r="C106" s="161"/>
      <c r="D106" s="162">
        <f>'TAB  SCF  JANV'!D106+'TAB  SCF  FEVR'!D106</f>
        <v>87292</v>
      </c>
      <c r="E106" s="162">
        <f>'TAB  SCF  JANV'!E106+'TAB  SCF  FEVR'!E106</f>
        <v>102941</v>
      </c>
      <c r="F106" s="163">
        <f t="shared" si="32"/>
        <v>-15649</v>
      </c>
      <c r="G106" s="32">
        <f t="shared" si="33"/>
        <v>-0.15201911774705901</v>
      </c>
    </row>
    <row r="107" spans="1:7" x14ac:dyDescent="0.2">
      <c r="A107" s="159"/>
      <c r="B107" s="13" t="s">
        <v>6</v>
      </c>
      <c r="C107" s="27"/>
      <c r="D107" s="163"/>
      <c r="E107" s="163"/>
      <c r="F107" s="163"/>
      <c r="G107" s="32"/>
    </row>
    <row r="108" spans="1:7" x14ac:dyDescent="0.2">
      <c r="A108" s="159">
        <v>631</v>
      </c>
      <c r="B108" s="15" t="s">
        <v>21</v>
      </c>
      <c r="C108" s="21"/>
      <c r="D108" s="162">
        <f>'TAB  SCF  JANV'!D108+'TAB  SCF  FEVR'!D108</f>
        <v>0</v>
      </c>
      <c r="E108" s="162">
        <f>'TAB  SCF  JANV'!E108+'TAB  SCF  FEVR'!E108</f>
        <v>0</v>
      </c>
      <c r="F108" s="163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59"/>
      <c r="B109" s="15"/>
      <c r="C109" s="21"/>
      <c r="D109" s="163"/>
      <c r="E109" s="163"/>
      <c r="F109" s="163"/>
      <c r="G109" s="32"/>
    </row>
    <row r="110" spans="1:7" x14ac:dyDescent="0.2">
      <c r="A110" s="159">
        <v>64</v>
      </c>
      <c r="B110" s="2" t="s">
        <v>47</v>
      </c>
      <c r="C110" s="11"/>
      <c r="D110" s="39">
        <f>'TAB  SCF  JANV'!D110+'TAB  SCF  FEVR'!D110</f>
        <v>3255</v>
      </c>
      <c r="E110" s="39">
        <f>'TAB  SCF  JANV'!E110+'TAB  SCF  FEVR'!E110</f>
        <v>4142</v>
      </c>
      <c r="F110" s="163">
        <f t="shared" ref="F110:F120" si="36">(D110-E110)</f>
        <v>-887</v>
      </c>
      <c r="G110" s="32">
        <f t="shared" ref="G110:G120" si="37">F110/E110</f>
        <v>-0.21414775470787059</v>
      </c>
    </row>
    <row r="111" spans="1:7" ht="25.5" x14ac:dyDescent="0.2">
      <c r="A111" s="22"/>
      <c r="B111" s="26" t="s">
        <v>49</v>
      </c>
      <c r="C111" s="164"/>
      <c r="D111" s="163">
        <f>D105-D106-D110</f>
        <v>-19457</v>
      </c>
      <c r="E111" s="163">
        <f>E105-E106-E110</f>
        <v>75716</v>
      </c>
      <c r="F111" s="163">
        <f t="shared" si="36"/>
        <v>-95173</v>
      </c>
      <c r="G111" s="32">
        <f t="shared" si="37"/>
        <v>-1.2569734270167467</v>
      </c>
    </row>
    <row r="112" spans="1:7" x14ac:dyDescent="0.2">
      <c r="A112" s="159">
        <v>75</v>
      </c>
      <c r="B112" s="3" t="s">
        <v>50</v>
      </c>
      <c r="C112" s="161"/>
      <c r="D112" s="162">
        <f>'TAB  SCF  JANV'!D112+'TAB  SCF  FEVR'!D112</f>
        <v>0</v>
      </c>
      <c r="E112" s="162">
        <f>'TAB  SCF  JANV'!E112+'TAB  SCF  FEVR'!E112</f>
        <v>0</v>
      </c>
      <c r="F112" s="163">
        <f t="shared" si="36"/>
        <v>0</v>
      </c>
      <c r="G112" s="32" t="e">
        <f t="shared" si="37"/>
        <v>#DIV/0!</v>
      </c>
    </row>
    <row r="113" spans="1:7" x14ac:dyDescent="0.2">
      <c r="A113" s="159">
        <v>65</v>
      </c>
      <c r="B113" s="1" t="s">
        <v>51</v>
      </c>
      <c r="C113" s="10"/>
      <c r="D113" s="163">
        <f>'TAB  SCF  JANV'!D113+'TAB  SCF  FEVR'!D113</f>
        <v>552</v>
      </c>
      <c r="E113" s="163">
        <f>'TAB  SCF  JANV'!E113+'TAB  SCF  FEVR'!E113</f>
        <v>9152</v>
      </c>
      <c r="F113" s="163">
        <f t="shared" si="36"/>
        <v>-8600</v>
      </c>
      <c r="G113" s="32">
        <f t="shared" si="37"/>
        <v>-0.93968531468531469</v>
      </c>
    </row>
    <row r="114" spans="1:7" ht="25.5" customHeight="1" x14ac:dyDescent="0.2">
      <c r="A114" s="159">
        <v>68</v>
      </c>
      <c r="B114" s="16" t="s">
        <v>52</v>
      </c>
      <c r="C114" s="17"/>
      <c r="D114" s="163">
        <f>'TAB  SCF  JANV'!D114+'TAB  SCF  FEVR'!D114</f>
        <v>127648</v>
      </c>
      <c r="E114" s="163">
        <f>'TAB  SCF  JANV'!E114+'TAB  SCF  FEVR'!E114</f>
        <v>111068</v>
      </c>
      <c r="F114" s="163">
        <f t="shared" si="36"/>
        <v>16580</v>
      </c>
      <c r="G114" s="32">
        <f t="shared" si="37"/>
        <v>0.14927791983289515</v>
      </c>
    </row>
    <row r="115" spans="1:7" x14ac:dyDescent="0.2">
      <c r="A115" s="159">
        <v>78</v>
      </c>
      <c r="B115" s="2" t="s">
        <v>53</v>
      </c>
      <c r="C115" s="11"/>
      <c r="D115" s="39">
        <f>'TAB  SCF  JANV'!D115+'TAB  SCF  FEVR'!D115</f>
        <v>0</v>
      </c>
      <c r="E115" s="39">
        <f>'TAB  SCF  JANV'!E115+'TAB  SCF  FEVR'!E115</f>
        <v>0</v>
      </c>
      <c r="F115" s="163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64"/>
      <c r="D116" s="163">
        <f>D111+D112-D113-D114+D115</f>
        <v>-147657</v>
      </c>
      <c r="E116" s="163">
        <f>E111+E112-E113-E114+E115</f>
        <v>-44504</v>
      </c>
      <c r="F116" s="163">
        <f t="shared" si="36"/>
        <v>-103153</v>
      </c>
      <c r="G116" s="32">
        <f t="shared" si="37"/>
        <v>2.3178365989573972</v>
      </c>
    </row>
    <row r="117" spans="1:7" x14ac:dyDescent="0.2">
      <c r="A117" s="159">
        <v>76</v>
      </c>
      <c r="B117" s="1" t="s">
        <v>54</v>
      </c>
      <c r="C117" s="10"/>
      <c r="D117" s="163">
        <f>'TAB  SCF  JANV'!D117+'TAB  SCF  FEVR'!D117</f>
        <v>0</v>
      </c>
      <c r="E117" s="163">
        <f>'TAB  SCF  JANV'!E117+'TAB  SCF  FEVR'!E117</f>
        <v>0</v>
      </c>
      <c r="F117" s="163">
        <f t="shared" si="36"/>
        <v>0</v>
      </c>
      <c r="G117" s="32" t="e">
        <f t="shared" si="37"/>
        <v>#DIV/0!</v>
      </c>
    </row>
    <row r="118" spans="1:7" x14ac:dyDescent="0.2">
      <c r="A118" s="159">
        <v>66</v>
      </c>
      <c r="B118" s="1" t="s">
        <v>55</v>
      </c>
      <c r="C118" s="10"/>
      <c r="D118" s="163">
        <f>'TAB  SCF  JANV'!D118+'TAB  SCF  FEVR'!D118</f>
        <v>3259</v>
      </c>
      <c r="E118" s="163">
        <f>'TAB  SCF  JANV'!E118+'TAB  SCF  FEVR'!E118</f>
        <v>1749</v>
      </c>
      <c r="F118" s="163">
        <f t="shared" si="36"/>
        <v>1510</v>
      </c>
      <c r="G118" s="32">
        <f t="shared" si="37"/>
        <v>0.86335048599199538</v>
      </c>
    </row>
    <row r="119" spans="1:7" x14ac:dyDescent="0.2">
      <c r="B119" s="2" t="s">
        <v>56</v>
      </c>
      <c r="C119" s="11"/>
      <c r="D119" s="39">
        <f>D117-D118</f>
        <v>-3259</v>
      </c>
      <c r="E119" s="39">
        <f>E117-E118</f>
        <v>-1749</v>
      </c>
      <c r="F119" s="163">
        <f t="shared" si="36"/>
        <v>-1510</v>
      </c>
      <c r="G119" s="32">
        <f t="shared" si="37"/>
        <v>0.86335048599199538</v>
      </c>
    </row>
    <row r="120" spans="1:7" x14ac:dyDescent="0.2">
      <c r="A120" s="22"/>
      <c r="B120" s="19" t="s">
        <v>57</v>
      </c>
      <c r="C120" s="164"/>
      <c r="D120" s="163">
        <f>D116+D119</f>
        <v>-150916</v>
      </c>
      <c r="E120" s="163">
        <f>E116+E119</f>
        <v>-46253</v>
      </c>
      <c r="F120" s="163">
        <f t="shared" si="36"/>
        <v>-104663</v>
      </c>
      <c r="G120" s="32">
        <f t="shared" si="37"/>
        <v>2.2628370051672322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59">
        <v>5</v>
      </c>
      <c r="B124" s="1" t="s">
        <v>22</v>
      </c>
      <c r="C124" s="10"/>
      <c r="D124" s="163">
        <f>'TAB  SCF  FEVR'!D124</f>
        <v>669035</v>
      </c>
      <c r="E124" s="163">
        <f>'TAB  SCF  FEVR'!E124</f>
        <v>927562</v>
      </c>
      <c r="F124" s="163">
        <f t="shared" ref="F124" si="38">(D124-E124)</f>
        <v>-258527</v>
      </c>
      <c r="G124" s="32">
        <f t="shared" ref="G124" si="39">F124/E124</f>
        <v>-0.27871667877726775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59">
        <v>51</v>
      </c>
      <c r="B128" s="20" t="s">
        <v>29</v>
      </c>
      <c r="C128" s="30"/>
      <c r="D128" s="163">
        <v>0</v>
      </c>
      <c r="E128" s="163">
        <v>0</v>
      </c>
      <c r="F128" s="163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59">
        <v>510</v>
      </c>
      <c r="B129" s="1" t="s">
        <v>7</v>
      </c>
      <c r="C129" s="10"/>
      <c r="D129" s="163">
        <v>0</v>
      </c>
      <c r="E129" s="163">
        <v>0</v>
      </c>
      <c r="F129" s="163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59">
        <v>41</v>
      </c>
      <c r="B131" s="1" t="s">
        <v>8</v>
      </c>
      <c r="C131" s="10"/>
      <c r="D131" s="163">
        <f>D135+D136+D137</f>
        <v>285315</v>
      </c>
      <c r="E131" s="163">
        <f>E135+E136+E137</f>
        <v>467028</v>
      </c>
      <c r="F131" s="163">
        <f t="shared" ref="F131" si="42">(D131-E131)</f>
        <v>-181713</v>
      </c>
      <c r="G131" s="32">
        <f t="shared" ref="G131" si="43">F131/E131</f>
        <v>-0.38908373801999024</v>
      </c>
    </row>
    <row r="132" spans="1:7" x14ac:dyDescent="0.2">
      <c r="A132" s="159"/>
      <c r="B132" s="1"/>
      <c r="C132" s="10"/>
      <c r="D132" s="163"/>
      <c r="E132" s="163"/>
      <c r="F132" s="163"/>
      <c r="G132" s="32"/>
    </row>
    <row r="133" spans="1:7" x14ac:dyDescent="0.2">
      <c r="A133" s="159"/>
      <c r="B133" s="7" t="s">
        <v>6</v>
      </c>
      <c r="C133" s="29"/>
      <c r="D133" s="163"/>
      <c r="E133" s="163"/>
      <c r="F133" s="163"/>
      <c r="G133" s="32"/>
    </row>
    <row r="134" spans="1:7" x14ac:dyDescent="0.2">
      <c r="A134" s="159"/>
      <c r="B134" s="1"/>
      <c r="C134" s="10"/>
      <c r="D134" s="163"/>
      <c r="E134" s="163"/>
      <c r="F134" s="163"/>
      <c r="G134" s="32"/>
    </row>
    <row r="135" spans="1:7" x14ac:dyDescent="0.2">
      <c r="A135" s="159"/>
      <c r="B135" s="23" t="s">
        <v>23</v>
      </c>
      <c r="C135" s="10"/>
      <c r="D135" s="163">
        <f>'TAB  SCF  FEVR'!D135</f>
        <v>107935</v>
      </c>
      <c r="E135" s="163">
        <f>'TAB  SCF  FEVR'!E135</f>
        <v>165364</v>
      </c>
      <c r="F135" s="163">
        <f t="shared" ref="F135:F137" si="44">(D135-E135)</f>
        <v>-57429</v>
      </c>
      <c r="G135" s="32">
        <f t="shared" ref="G135:G137" si="45">F135/E135</f>
        <v>-0.34728840618272416</v>
      </c>
    </row>
    <row r="136" spans="1:7" ht="25.5" x14ac:dyDescent="0.2">
      <c r="A136" s="159"/>
      <c r="B136" s="24" t="s">
        <v>58</v>
      </c>
      <c r="C136" s="17"/>
      <c r="D136" s="163">
        <f>'TAB  SCF  FEVR'!D136</f>
        <v>72356</v>
      </c>
      <c r="E136" s="163">
        <f>'TAB  SCF  FEVR'!E136</f>
        <v>117889</v>
      </c>
      <c r="F136" s="163">
        <f t="shared" si="44"/>
        <v>-45533</v>
      </c>
      <c r="G136" s="32">
        <f t="shared" si="45"/>
        <v>-0.38623620524391589</v>
      </c>
    </row>
    <row r="137" spans="1:7" x14ac:dyDescent="0.2">
      <c r="A137" s="159"/>
      <c r="B137" s="23" t="s">
        <v>24</v>
      </c>
      <c r="C137" s="10"/>
      <c r="D137" s="163">
        <f>'TAB  SCF  FEVR'!D137</f>
        <v>105024</v>
      </c>
      <c r="E137" s="163">
        <f>'TAB  SCF  FEVR'!E137</f>
        <v>183775</v>
      </c>
      <c r="F137" s="163">
        <f t="shared" si="44"/>
        <v>-78751</v>
      </c>
      <c r="G137" s="32">
        <f t="shared" si="45"/>
        <v>-0.4285185689021902</v>
      </c>
    </row>
    <row r="138" spans="1:7" x14ac:dyDescent="0.2">
      <c r="A138" s="159"/>
      <c r="B138" s="1"/>
      <c r="C138" s="10"/>
      <c r="D138" s="163"/>
      <c r="E138" s="163"/>
      <c r="F138" s="163"/>
      <c r="G138" s="32"/>
    </row>
    <row r="139" spans="1:7" x14ac:dyDescent="0.2">
      <c r="A139" s="159"/>
      <c r="B139" s="8" t="s">
        <v>26</v>
      </c>
      <c r="C139" s="31"/>
      <c r="D139" s="163">
        <f>'TAB  SCF  FEVR'!D139</f>
        <v>128295</v>
      </c>
      <c r="E139" s="163">
        <f>'TAB  SCF  FEVR'!E139</f>
        <v>73135</v>
      </c>
      <c r="F139" s="163">
        <f t="shared" ref="F139" si="46">(D139-E139)</f>
        <v>55160</v>
      </c>
      <c r="G139" s="32">
        <f t="shared" ref="G139" si="47">F139/E139</f>
        <v>0.75422164490326105</v>
      </c>
    </row>
    <row r="140" spans="1:7" x14ac:dyDescent="0.2">
      <c r="A140" s="159"/>
      <c r="B140" s="8"/>
      <c r="C140" s="31"/>
      <c r="D140" s="163"/>
      <c r="E140" s="163"/>
      <c r="F140" s="163"/>
      <c r="G140" s="32"/>
    </row>
    <row r="141" spans="1:7" x14ac:dyDescent="0.2">
      <c r="A141" s="159">
        <v>3</v>
      </c>
      <c r="B141" s="8" t="s">
        <v>15</v>
      </c>
      <c r="C141" s="31"/>
      <c r="D141" s="163">
        <f>D144+D145+D146+D147</f>
        <v>329851</v>
      </c>
      <c r="E141" s="163">
        <f>E144+E145+E146+E147</f>
        <v>723172</v>
      </c>
      <c r="F141" s="163">
        <f t="shared" ref="F141" si="48">(D141-E141)</f>
        <v>-393321</v>
      </c>
      <c r="G141" s="32">
        <f t="shared" ref="G141" si="49">F141/E141</f>
        <v>-0.54388305963173356</v>
      </c>
    </row>
    <row r="142" spans="1:7" x14ac:dyDescent="0.2">
      <c r="A142" s="159"/>
      <c r="B142" s="7" t="s">
        <v>6</v>
      </c>
      <c r="C142" s="29"/>
      <c r="D142" s="163"/>
      <c r="E142" s="163"/>
      <c r="F142" s="163"/>
      <c r="G142" s="32"/>
    </row>
    <row r="143" spans="1:7" x14ac:dyDescent="0.2">
      <c r="A143" s="159"/>
      <c r="B143" s="8"/>
      <c r="C143" s="31"/>
      <c r="D143" s="163"/>
      <c r="E143" s="163"/>
      <c r="F143" s="163"/>
      <c r="G143" s="32"/>
    </row>
    <row r="144" spans="1:7" x14ac:dyDescent="0.2">
      <c r="A144" s="159">
        <v>30</v>
      </c>
      <c r="B144" s="25" t="s">
        <v>16</v>
      </c>
      <c r="C144" s="31"/>
      <c r="D144" s="163">
        <f>'TAB  SCF  FEVR'!D144</f>
        <v>3662</v>
      </c>
      <c r="E144" s="163">
        <f>'TAB  SCF  FEVR'!E144</f>
        <v>7253</v>
      </c>
      <c r="F144" s="163">
        <f t="shared" ref="F144:F147" si="50">(D144-E144)</f>
        <v>-3591</v>
      </c>
      <c r="G144" s="32">
        <f t="shared" ref="G144:G147" si="51">F144/E144</f>
        <v>-0.4951054735971322</v>
      </c>
    </row>
    <row r="145" spans="1:7" x14ac:dyDescent="0.2">
      <c r="A145" s="159">
        <v>31</v>
      </c>
      <c r="B145" s="25" t="s">
        <v>17</v>
      </c>
      <c r="C145" s="31"/>
      <c r="D145" s="163">
        <f>'TAB  SCF  FEVR'!D145</f>
        <v>182203</v>
      </c>
      <c r="E145" s="163">
        <f>'TAB  SCF  FEVR'!E145</f>
        <v>571166</v>
      </c>
      <c r="F145" s="163">
        <f t="shared" si="50"/>
        <v>-388963</v>
      </c>
      <c r="G145" s="32">
        <f t="shared" si="51"/>
        <v>-0.6809981686584986</v>
      </c>
    </row>
    <row r="146" spans="1:7" x14ac:dyDescent="0.2">
      <c r="A146" s="159">
        <v>32</v>
      </c>
      <c r="B146" s="25" t="s">
        <v>18</v>
      </c>
      <c r="C146" s="31"/>
      <c r="D146" s="163">
        <f>'TAB  SCF  FEVR'!D146</f>
        <v>143986</v>
      </c>
      <c r="E146" s="163">
        <f>'TAB  SCF  FEVR'!E146</f>
        <v>144753</v>
      </c>
      <c r="F146" s="163">
        <f t="shared" si="50"/>
        <v>-767</v>
      </c>
      <c r="G146" s="32">
        <f t="shared" si="51"/>
        <v>-5.2986812017712928E-3</v>
      </c>
    </row>
    <row r="147" spans="1:7" x14ac:dyDescent="0.2">
      <c r="A147" s="159">
        <v>37</v>
      </c>
      <c r="B147" s="25" t="s">
        <v>25</v>
      </c>
      <c r="C147" s="31"/>
      <c r="D147" s="163">
        <f>'TAB  SCF  FEVR'!D147</f>
        <v>0</v>
      </c>
      <c r="E147" s="163">
        <f>'TAB  SCF  FEVR'!E147</f>
        <v>0</v>
      </c>
      <c r="F147" s="163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63" t="s">
        <v>10</v>
      </c>
      <c r="E152" s="163" t="s">
        <v>11</v>
      </c>
      <c r="F152" s="163" t="s">
        <v>12</v>
      </c>
      <c r="G152" s="32" t="s">
        <v>13</v>
      </c>
    </row>
    <row r="153" spans="1:7" x14ac:dyDescent="0.2">
      <c r="A153" s="159">
        <v>700</v>
      </c>
      <c r="B153" s="1" t="s">
        <v>30</v>
      </c>
      <c r="C153" s="10"/>
      <c r="D153" s="163">
        <f>'TAB  SCF  JANV'!D153+'TAB  SCF  FEVR'!D153</f>
        <v>18525</v>
      </c>
      <c r="E153" s="163">
        <f>'TAB  SCF  JANV'!E153+'TAB  SCF  FEVR'!E153</f>
        <v>29726</v>
      </c>
      <c r="F153" s="163">
        <f>(D153-E153)</f>
        <v>-11201</v>
      </c>
      <c r="G153" s="32">
        <f>F153/E153</f>
        <v>-0.37680818139002892</v>
      </c>
    </row>
    <row r="154" spans="1:7" x14ac:dyDescent="0.2">
      <c r="A154" s="159">
        <v>701</v>
      </c>
      <c r="B154" s="1" t="s">
        <v>31</v>
      </c>
      <c r="C154" s="10"/>
      <c r="D154" s="163">
        <f>'TAB  SCF  JANV'!D154+'TAB  SCF  FEVR'!D154</f>
        <v>46277</v>
      </c>
      <c r="E154" s="163">
        <f>'TAB  SCF  JANV'!E154+'TAB  SCF  FEVR'!E154</f>
        <v>56818</v>
      </c>
      <c r="F154" s="163">
        <f t="shared" ref="F154:F156" si="52">(D154-E154)</f>
        <v>-10541</v>
      </c>
      <c r="G154" s="32">
        <f t="shared" ref="G154:G156" si="53">F154/E154</f>
        <v>-0.18552219367101974</v>
      </c>
    </row>
    <row r="155" spans="1:7" x14ac:dyDescent="0.2">
      <c r="A155" s="159">
        <v>704</v>
      </c>
      <c r="B155" s="1" t="s">
        <v>32</v>
      </c>
      <c r="C155" s="10"/>
      <c r="D155" s="163">
        <f>'TAB  SCF  JANV'!D155+'TAB  SCF  FEVR'!D155</f>
        <v>0</v>
      </c>
      <c r="E155" s="163">
        <f>'TAB  SCF  JANV'!E155+'TAB  SCF  FEVR'!E155</f>
        <v>0</v>
      </c>
      <c r="F155" s="163">
        <f t="shared" si="52"/>
        <v>0</v>
      </c>
      <c r="G155" s="32" t="e">
        <f t="shared" si="53"/>
        <v>#DIV/0!</v>
      </c>
    </row>
    <row r="156" spans="1:7" x14ac:dyDescent="0.2">
      <c r="A156" s="159">
        <v>706</v>
      </c>
      <c r="B156" s="1" t="s">
        <v>33</v>
      </c>
      <c r="C156" s="10"/>
      <c r="D156" s="163">
        <f>'TAB  SCF  JANV'!D156+'TAB  SCF  FEVR'!D156</f>
        <v>54913</v>
      </c>
      <c r="E156" s="163">
        <f>'TAB  SCF  JANV'!E156+'TAB  SCF  FEVR'!E156</f>
        <v>75320</v>
      </c>
      <c r="F156" s="163">
        <f t="shared" si="52"/>
        <v>-20407</v>
      </c>
      <c r="G156" s="32">
        <f t="shared" si="53"/>
        <v>-0.27093733404142328</v>
      </c>
    </row>
    <row r="157" spans="1:7" x14ac:dyDescent="0.2">
      <c r="A157" s="159"/>
      <c r="B157" s="13" t="s">
        <v>6</v>
      </c>
      <c r="C157" s="27"/>
      <c r="D157" s="39">
        <f>'TAB  SCF  JANV'!D157+'TAB  SCF  FEVR'!D157</f>
        <v>0</v>
      </c>
      <c r="E157" s="39">
        <f>'TAB  SCF  JANV'!E157+'TAB  SCF  FEVR'!E157</f>
        <v>0</v>
      </c>
      <c r="F157" s="39"/>
      <c r="G157" s="33"/>
    </row>
    <row r="158" spans="1:7" x14ac:dyDescent="0.2">
      <c r="A158" s="159"/>
      <c r="B158" s="14" t="s">
        <v>19</v>
      </c>
      <c r="C158" s="11"/>
      <c r="D158" s="39">
        <f>'TAB  SCF  JANV'!D158+'TAB  SCF  FEVR'!D158</f>
        <v>0</v>
      </c>
      <c r="E158" s="39">
        <f>'TAB  SCF  JANV'!E158+'TAB  SCF  FEVR'!E158</f>
        <v>0</v>
      </c>
      <c r="F158" s="163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59"/>
      <c r="B159" s="14" t="s">
        <v>20</v>
      </c>
      <c r="C159" s="11"/>
      <c r="D159" s="39">
        <f>'TAB  SCF  JANV'!D159+'TAB  SCF  FEVR'!D159</f>
        <v>0</v>
      </c>
      <c r="E159" s="39">
        <f>'TAB  SCF  JANV'!E159+'TAB  SCF  FEVR'!E159</f>
        <v>0</v>
      </c>
      <c r="F159" s="163">
        <f t="shared" si="54"/>
        <v>0</v>
      </c>
      <c r="G159" s="32" t="e">
        <f t="shared" si="55"/>
        <v>#DIV/0!</v>
      </c>
    </row>
    <row r="160" spans="1:7" x14ac:dyDescent="0.2">
      <c r="A160" s="159"/>
      <c r="B160" s="14" t="s">
        <v>27</v>
      </c>
      <c r="C160" s="11"/>
      <c r="D160" s="39">
        <f>'TAB  SCF  JANV'!D160+'TAB  SCF  FEVR'!D160</f>
        <v>0</v>
      </c>
      <c r="E160" s="39">
        <f>'TAB  SCF  JANV'!E160+'TAB  SCF  FEVR'!E160</f>
        <v>0</v>
      </c>
      <c r="F160" s="163">
        <f t="shared" si="54"/>
        <v>0</v>
      </c>
      <c r="G160" s="32" t="e">
        <f t="shared" si="55"/>
        <v>#DIV/0!</v>
      </c>
    </row>
    <row r="161" spans="1:12" x14ac:dyDescent="0.2">
      <c r="A161" s="159">
        <v>706</v>
      </c>
      <c r="B161" s="2" t="s">
        <v>34</v>
      </c>
      <c r="C161" s="11"/>
      <c r="D161" s="39">
        <f>'TAB  SCF  JANV'!D161+'TAB  SCF  FEVR'!D161</f>
        <v>0</v>
      </c>
      <c r="E161" s="39">
        <f>'TAB  SCF  JANV'!E161+'TAB  SCF  FEVR'!E161</f>
        <v>0</v>
      </c>
      <c r="F161" s="163">
        <f t="shared" si="54"/>
        <v>0</v>
      </c>
      <c r="G161" s="32" t="e">
        <f t="shared" si="55"/>
        <v>#DIV/0!</v>
      </c>
    </row>
    <row r="162" spans="1:12" x14ac:dyDescent="0.2">
      <c r="A162" s="159" t="s">
        <v>35</v>
      </c>
      <c r="B162" s="2" t="s">
        <v>36</v>
      </c>
      <c r="C162" s="11"/>
      <c r="D162" s="39"/>
      <c r="E162" s="39"/>
      <c r="F162" s="163">
        <f t="shared" si="54"/>
        <v>0</v>
      </c>
      <c r="G162" s="32" t="e">
        <f t="shared" si="55"/>
        <v>#DIV/0!</v>
      </c>
    </row>
    <row r="163" spans="1:12" ht="25.5" x14ac:dyDescent="0.2">
      <c r="A163" s="22"/>
      <c r="B163" s="26" t="s">
        <v>45</v>
      </c>
      <c r="C163" s="160"/>
      <c r="D163" s="40">
        <f>D153+D154+D155+D156+D161+D162</f>
        <v>119715</v>
      </c>
      <c r="E163" s="40">
        <f>E153+E154+E155+E156+E161+E162</f>
        <v>161864</v>
      </c>
      <c r="F163" s="40">
        <f t="shared" si="54"/>
        <v>-42149</v>
      </c>
      <c r="G163" s="34">
        <f t="shared" si="55"/>
        <v>-0.26039761775317549</v>
      </c>
      <c r="L163" s="43"/>
    </row>
    <row r="164" spans="1:12" x14ac:dyDescent="0.2">
      <c r="B164" s="18"/>
      <c r="C164" s="28"/>
      <c r="D164" s="41"/>
      <c r="E164" s="42"/>
      <c r="F164" s="42"/>
      <c r="G164" s="35"/>
    </row>
    <row r="165" spans="1:12" x14ac:dyDescent="0.2">
      <c r="B165" s="13" t="s">
        <v>6</v>
      </c>
      <c r="C165" s="28"/>
      <c r="D165" s="41"/>
      <c r="E165" s="42"/>
      <c r="F165" s="42"/>
      <c r="G165" s="35"/>
    </row>
    <row r="166" spans="1:12" x14ac:dyDescent="0.2">
      <c r="B166" s="1" t="s">
        <v>28</v>
      </c>
      <c r="C166" s="10"/>
      <c r="D166" s="163">
        <f>'TAB  SCF  JANV'!D166+'TAB  SCF  FEVR'!D166</f>
        <v>0</v>
      </c>
      <c r="E166" s="163">
        <f>'TAB  SCF  JANV'!E166+'TAB  SCF  FEVR'!E166</f>
        <v>0</v>
      </c>
      <c r="F166" s="163">
        <f t="shared" ref="F166" si="56">(D166-E166)</f>
        <v>0</v>
      </c>
      <c r="G166" s="32" t="e">
        <f t="shared" ref="G166" si="57">F166/E166</f>
        <v>#DIV/0!</v>
      </c>
    </row>
    <row r="167" spans="1:12" x14ac:dyDescent="0.2">
      <c r="B167" s="3"/>
      <c r="C167" s="161"/>
      <c r="D167" s="162">
        <f>'TAB  SCF  JANV'!D167+'TAB  SCF  FEVR'!D167</f>
        <v>0</v>
      </c>
      <c r="E167" s="162">
        <f>'TAB  SCF  JANV'!E167+'TAB  SCF  FEVR'!E167</f>
        <v>0</v>
      </c>
      <c r="F167" s="162"/>
      <c r="G167" s="36"/>
    </row>
    <row r="168" spans="1:12" x14ac:dyDescent="0.2">
      <c r="A168" s="159">
        <v>72</v>
      </c>
      <c r="B168" s="1" t="s">
        <v>37</v>
      </c>
      <c r="C168" s="10"/>
      <c r="D168" s="163">
        <f>'TAB  SCF  JANV'!D168+'TAB  SCF  FEVR'!D168</f>
        <v>0</v>
      </c>
      <c r="E168" s="163">
        <f>'TAB  SCF  JANV'!E168+'TAB  SCF  FEVR'!E168</f>
        <v>0</v>
      </c>
      <c r="F168" s="163">
        <f t="shared" ref="F168:F180" si="58">(D168-E168)</f>
        <v>0</v>
      </c>
      <c r="G168" s="32" t="e">
        <f t="shared" ref="G168:G180" si="59">F168/E168</f>
        <v>#DIV/0!</v>
      </c>
    </row>
    <row r="169" spans="1:12" x14ac:dyDescent="0.2">
      <c r="A169" s="159">
        <v>73</v>
      </c>
      <c r="B169" s="1" t="s">
        <v>38</v>
      </c>
      <c r="C169" s="10"/>
      <c r="D169" s="163">
        <f>'TAB  SCF  JANV'!D169+'TAB  SCF  FEVR'!D169</f>
        <v>0</v>
      </c>
      <c r="E169" s="163">
        <f>'TAB  SCF  JANV'!E169+'TAB  SCF  FEVR'!E169</f>
        <v>0</v>
      </c>
      <c r="F169" s="163">
        <f t="shared" si="58"/>
        <v>0</v>
      </c>
      <c r="G169" s="32" t="e">
        <f t="shared" si="59"/>
        <v>#DIV/0!</v>
      </c>
    </row>
    <row r="170" spans="1:12" x14ac:dyDescent="0.2">
      <c r="A170" s="159">
        <v>74</v>
      </c>
      <c r="B170" s="2" t="s">
        <v>39</v>
      </c>
      <c r="C170" s="11"/>
      <c r="D170" s="39">
        <f>'TAB  SCF  JANV'!D170+'TAB  SCF  FEVR'!D170</f>
        <v>0</v>
      </c>
      <c r="E170" s="39">
        <f>'TAB  SCF  JANV'!E170+'TAB  SCF  FEVR'!E170</f>
        <v>0</v>
      </c>
      <c r="F170" s="163">
        <f t="shared" si="58"/>
        <v>0</v>
      </c>
      <c r="G170" s="32" t="e">
        <f t="shared" si="59"/>
        <v>#DIV/0!</v>
      </c>
    </row>
    <row r="171" spans="1:12" ht="25.5" x14ac:dyDescent="0.2">
      <c r="A171" s="22"/>
      <c r="B171" s="26" t="s">
        <v>44</v>
      </c>
      <c r="C171" s="164"/>
      <c r="D171" s="40">
        <f>D163+D168+D169+D170</f>
        <v>119715</v>
      </c>
      <c r="E171" s="40">
        <f>E163+E168+E169+E170</f>
        <v>161864</v>
      </c>
      <c r="F171" s="163">
        <f t="shared" si="58"/>
        <v>-42149</v>
      </c>
      <c r="G171" s="32">
        <f t="shared" si="59"/>
        <v>-0.26039761775317549</v>
      </c>
    </row>
    <row r="172" spans="1:12" x14ac:dyDescent="0.2">
      <c r="A172" s="159">
        <v>60</v>
      </c>
      <c r="B172" s="3" t="s">
        <v>40</v>
      </c>
      <c r="C172" s="161"/>
      <c r="D172" s="162">
        <f>D173+D174+D175</f>
        <v>8673</v>
      </c>
      <c r="E172" s="162">
        <f>E173+E174+E175</f>
        <v>41914</v>
      </c>
      <c r="F172" s="163">
        <f t="shared" si="58"/>
        <v>-33241</v>
      </c>
      <c r="G172" s="32">
        <f t="shared" si="59"/>
        <v>-0.79307629908860999</v>
      </c>
    </row>
    <row r="173" spans="1:12" x14ac:dyDescent="0.2">
      <c r="A173" s="159">
        <v>600</v>
      </c>
      <c r="B173" s="1" t="s">
        <v>2</v>
      </c>
      <c r="C173" s="10"/>
      <c r="D173" s="163">
        <f>'TAB  SCF  JANV'!D173+'TAB  SCF  FEVR'!D173</f>
        <v>662</v>
      </c>
      <c r="E173" s="163">
        <f>'TAB  SCF  JANV'!E173+'TAB  SCF  FEVR'!E173</f>
        <v>6222</v>
      </c>
      <c r="F173" s="163">
        <f t="shared" si="58"/>
        <v>-5560</v>
      </c>
      <c r="G173" s="32">
        <f t="shared" si="59"/>
        <v>-0.89360334297653488</v>
      </c>
    </row>
    <row r="174" spans="1:12" x14ac:dyDescent="0.2">
      <c r="A174" s="159">
        <v>601</v>
      </c>
      <c r="B174" s="1" t="s">
        <v>3</v>
      </c>
      <c r="C174" s="10"/>
      <c r="D174" s="163">
        <f>'TAB  SCF  JANV'!D174+'TAB  SCF  FEVR'!D174</f>
        <v>2910</v>
      </c>
      <c r="E174" s="163">
        <f>'TAB  SCF  JANV'!E174+'TAB  SCF  FEVR'!E174</f>
        <v>23668</v>
      </c>
      <c r="F174" s="163">
        <f t="shared" si="58"/>
        <v>-20758</v>
      </c>
      <c r="G174" s="32">
        <f t="shared" si="59"/>
        <v>-0.87704918032786883</v>
      </c>
    </row>
    <row r="175" spans="1:12" x14ac:dyDescent="0.2">
      <c r="A175" s="159">
        <v>604</v>
      </c>
      <c r="B175" s="1" t="s">
        <v>4</v>
      </c>
      <c r="C175" s="10"/>
      <c r="D175" s="163">
        <f>'TAB  SCF  JANV'!D175+'TAB  SCF  FEVR'!D175</f>
        <v>5101</v>
      </c>
      <c r="E175" s="163">
        <f>'TAB  SCF  JANV'!E175+'TAB  SCF  FEVR'!E175</f>
        <v>12024</v>
      </c>
      <c r="F175" s="163">
        <f t="shared" si="58"/>
        <v>-6923</v>
      </c>
      <c r="G175" s="32">
        <f t="shared" si="59"/>
        <v>-0.57576513639387894</v>
      </c>
    </row>
    <row r="176" spans="1:12" x14ac:dyDescent="0.2">
      <c r="A176" s="159">
        <v>61</v>
      </c>
      <c r="B176" s="1" t="s">
        <v>41</v>
      </c>
      <c r="C176" s="10"/>
      <c r="D176" s="163">
        <f>'TAB  SCF  JANV'!D176+'TAB  SCF  FEVR'!D176</f>
        <v>113</v>
      </c>
      <c r="E176" s="163">
        <f>'TAB  SCF  JANV'!E176+'TAB  SCF  FEVR'!E176</f>
        <v>5085</v>
      </c>
      <c r="F176" s="163">
        <f t="shared" si="58"/>
        <v>-4972</v>
      </c>
      <c r="G176" s="32">
        <f t="shared" si="59"/>
        <v>-0.97777777777777775</v>
      </c>
    </row>
    <row r="177" spans="1:7" x14ac:dyDescent="0.2">
      <c r="A177" s="159">
        <v>62</v>
      </c>
      <c r="B177" s="2" t="s">
        <v>42</v>
      </c>
      <c r="C177" s="11"/>
      <c r="D177" s="39">
        <f>'TAB  SCF  JANV'!D177+'TAB  SCF  FEVR'!D177</f>
        <v>1949</v>
      </c>
      <c r="E177" s="39">
        <f>'TAB  SCF  JANV'!E177+'TAB  SCF  FEVR'!E177</f>
        <v>10254</v>
      </c>
      <c r="F177" s="163">
        <f t="shared" si="58"/>
        <v>-8305</v>
      </c>
      <c r="G177" s="32">
        <f t="shared" si="59"/>
        <v>-0.80992783304076454</v>
      </c>
    </row>
    <row r="178" spans="1:7" ht="25.5" x14ac:dyDescent="0.2">
      <c r="A178" s="22"/>
      <c r="B178" s="26" t="s">
        <v>43</v>
      </c>
      <c r="C178" s="164"/>
      <c r="D178" s="40">
        <f>D172+D176+D177</f>
        <v>10735</v>
      </c>
      <c r="E178" s="40">
        <f>E172+E176+E177</f>
        <v>57253</v>
      </c>
      <c r="F178" s="163">
        <f t="shared" si="58"/>
        <v>-46518</v>
      </c>
      <c r="G178" s="32">
        <f t="shared" si="59"/>
        <v>-0.8124989083541474</v>
      </c>
    </row>
    <row r="179" spans="1:7" ht="25.5" x14ac:dyDescent="0.2">
      <c r="A179" s="22"/>
      <c r="B179" s="26" t="s">
        <v>48</v>
      </c>
      <c r="C179" s="164"/>
      <c r="D179" s="40">
        <f>D171-D178</f>
        <v>108980</v>
      </c>
      <c r="E179" s="40">
        <f>E171-E178</f>
        <v>104611</v>
      </c>
      <c r="F179" s="163">
        <f t="shared" si="58"/>
        <v>4369</v>
      </c>
      <c r="G179" s="32">
        <f t="shared" si="59"/>
        <v>4.1764250413436448E-2</v>
      </c>
    </row>
    <row r="180" spans="1:7" x14ac:dyDescent="0.2">
      <c r="A180" s="159">
        <v>63</v>
      </c>
      <c r="B180" s="3" t="s">
        <v>46</v>
      </c>
      <c r="C180" s="161"/>
      <c r="D180" s="162">
        <f>'TAB  SCF  JANV'!D180+'TAB  SCF  FEVR'!D180</f>
        <v>95812</v>
      </c>
      <c r="E180" s="162">
        <f>'TAB  SCF  JANV'!E180+'TAB  SCF  FEVR'!E180</f>
        <v>101978</v>
      </c>
      <c r="F180" s="163">
        <f t="shared" si="58"/>
        <v>-6166</v>
      </c>
      <c r="G180" s="32">
        <f t="shared" si="59"/>
        <v>-6.0464021651728803E-2</v>
      </c>
    </row>
    <row r="181" spans="1:7" x14ac:dyDescent="0.2">
      <c r="A181" s="159"/>
      <c r="B181" s="13" t="s">
        <v>6</v>
      </c>
      <c r="C181" s="27"/>
      <c r="D181" s="163"/>
      <c r="E181" s="163"/>
      <c r="F181" s="163"/>
      <c r="G181" s="32"/>
    </row>
    <row r="182" spans="1:7" x14ac:dyDescent="0.2">
      <c r="A182" s="159">
        <v>631</v>
      </c>
      <c r="B182" s="15" t="s">
        <v>21</v>
      </c>
      <c r="C182" s="21"/>
      <c r="D182" s="162">
        <f>'TAB  SCF  JANV'!D182+'TAB  SCF  FEVR'!D182</f>
        <v>0</v>
      </c>
      <c r="E182" s="162">
        <f>'TAB  SCF  JANV'!E182+'TAB  SCF  FEVR'!E182</f>
        <v>0</v>
      </c>
      <c r="F182" s="163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59"/>
      <c r="B183" s="15"/>
      <c r="C183" s="21"/>
      <c r="D183" s="163"/>
      <c r="E183" s="163"/>
      <c r="F183" s="163"/>
      <c r="G183" s="32"/>
    </row>
    <row r="184" spans="1:7" x14ac:dyDescent="0.2">
      <c r="A184" s="159">
        <v>64</v>
      </c>
      <c r="B184" s="2" t="s">
        <v>47</v>
      </c>
      <c r="C184" s="11"/>
      <c r="D184" s="39">
        <f>'TAB  SCF  JANV'!D184+'TAB  SCF  FEVR'!D184</f>
        <v>1874</v>
      </c>
      <c r="E184" s="39">
        <f>'TAB  SCF  JANV'!E184+'TAB  SCF  FEVR'!E184</f>
        <v>6668</v>
      </c>
      <c r="F184" s="163">
        <f t="shared" ref="F184:F194" si="62">(D184-E184)</f>
        <v>-4794</v>
      </c>
      <c r="G184" s="32">
        <f t="shared" ref="G184:G194" si="63">F184/E184</f>
        <v>-0.71895620875824839</v>
      </c>
    </row>
    <row r="185" spans="1:7" ht="25.5" x14ac:dyDescent="0.2">
      <c r="A185" s="22"/>
      <c r="B185" s="26" t="s">
        <v>49</v>
      </c>
      <c r="C185" s="164"/>
      <c r="D185" s="163">
        <f>D179-D180-D184</f>
        <v>11294</v>
      </c>
      <c r="E185" s="163">
        <f>E179-E180-E184</f>
        <v>-4035</v>
      </c>
      <c r="F185" s="163">
        <f t="shared" si="62"/>
        <v>15329</v>
      </c>
      <c r="G185" s="32">
        <f t="shared" si="63"/>
        <v>-3.7990086741016107</v>
      </c>
    </row>
    <row r="186" spans="1:7" x14ac:dyDescent="0.2">
      <c r="A186" s="159">
        <v>75</v>
      </c>
      <c r="B186" s="3" t="s">
        <v>50</v>
      </c>
      <c r="C186" s="161"/>
      <c r="D186" s="162">
        <f>'TAB  SCF  JANV'!D186+'TAB  SCF  FEVR'!D186</f>
        <v>6</v>
      </c>
      <c r="E186" s="162">
        <f>'TAB  SCF  JANV'!E186+'TAB  SCF  FEVR'!E186</f>
        <v>779</v>
      </c>
      <c r="F186" s="163">
        <f t="shared" si="62"/>
        <v>-773</v>
      </c>
      <c r="G186" s="32">
        <f t="shared" si="63"/>
        <v>-0.99229781771501924</v>
      </c>
    </row>
    <row r="187" spans="1:7" x14ac:dyDescent="0.2">
      <c r="A187" s="159">
        <v>65</v>
      </c>
      <c r="B187" s="1" t="s">
        <v>51</v>
      </c>
      <c r="C187" s="10"/>
      <c r="D187" s="163">
        <f>'TAB  SCF  JANV'!D187+'TAB  SCF  FEVR'!D187</f>
        <v>0</v>
      </c>
      <c r="E187" s="163">
        <f>'TAB  SCF  JANV'!E187+'TAB  SCF  FEVR'!E187</f>
        <v>3235</v>
      </c>
      <c r="F187" s="163">
        <f t="shared" si="62"/>
        <v>-3235</v>
      </c>
      <c r="G187" s="32">
        <f t="shared" si="63"/>
        <v>-1</v>
      </c>
    </row>
    <row r="188" spans="1:7" ht="25.5" customHeight="1" x14ac:dyDescent="0.2">
      <c r="A188" s="159">
        <v>68</v>
      </c>
      <c r="B188" s="16" t="s">
        <v>52</v>
      </c>
      <c r="C188" s="17"/>
      <c r="D188" s="163">
        <f>'TAB  SCF  JANV'!D188+'TAB  SCF  FEVR'!D188</f>
        <v>100284</v>
      </c>
      <c r="E188" s="163">
        <f>'TAB  SCF  JANV'!E188+'TAB  SCF  FEVR'!E188</f>
        <v>100284</v>
      </c>
      <c r="F188" s="163">
        <f t="shared" si="62"/>
        <v>0</v>
      </c>
      <c r="G188" s="32">
        <f t="shared" si="63"/>
        <v>0</v>
      </c>
    </row>
    <row r="189" spans="1:7" x14ac:dyDescent="0.2">
      <c r="A189" s="159">
        <v>78</v>
      </c>
      <c r="B189" s="2" t="s">
        <v>53</v>
      </c>
      <c r="C189" s="11"/>
      <c r="D189" s="39">
        <f>'TAB  SCF  JANV'!D189+'TAB  SCF  FEVR'!D189</f>
        <v>0</v>
      </c>
      <c r="E189" s="39">
        <f>'TAB  SCF  JANV'!E189+'TAB  SCF  FEVR'!E189</f>
        <v>0</v>
      </c>
      <c r="F189" s="163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64"/>
      <c r="D190" s="163">
        <f>D185+D186-D187-D188+D189</f>
        <v>-88984</v>
      </c>
      <c r="E190" s="163">
        <f>E185+E186-E187-E188+E189</f>
        <v>-106775</v>
      </c>
      <c r="F190" s="163">
        <f t="shared" si="62"/>
        <v>17791</v>
      </c>
      <c r="G190" s="32">
        <f t="shared" si="63"/>
        <v>-0.16662140014048232</v>
      </c>
    </row>
    <row r="191" spans="1:7" x14ac:dyDescent="0.2">
      <c r="A191" s="159">
        <v>76</v>
      </c>
      <c r="B191" s="1" t="s">
        <v>54</v>
      </c>
      <c r="C191" s="10"/>
      <c r="D191" s="163">
        <f>'TAB  SCF  JANV'!D191+'TAB  SCF  FEVR'!D191</f>
        <v>0</v>
      </c>
      <c r="E191" s="163">
        <f>'TAB  SCF  JANV'!E191+'TAB  SCF  FEVR'!E191</f>
        <v>0</v>
      </c>
      <c r="F191" s="163">
        <f t="shared" si="62"/>
        <v>0</v>
      </c>
      <c r="G191" s="32" t="e">
        <f t="shared" si="63"/>
        <v>#DIV/0!</v>
      </c>
    </row>
    <row r="192" spans="1:7" x14ac:dyDescent="0.2">
      <c r="A192" s="159">
        <v>66</v>
      </c>
      <c r="B192" s="1" t="s">
        <v>55</v>
      </c>
      <c r="C192" s="10"/>
      <c r="D192" s="163">
        <f>'TAB  SCF  JANV'!D192+'TAB  SCF  FEVR'!D192</f>
        <v>3429</v>
      </c>
      <c r="E192" s="163">
        <f>'TAB  SCF  JANV'!E192+'TAB  SCF  FEVR'!E192</f>
        <v>7711</v>
      </c>
      <c r="F192" s="163">
        <f t="shared" si="62"/>
        <v>-4282</v>
      </c>
      <c r="G192" s="32">
        <f t="shared" si="63"/>
        <v>-0.55531059525353388</v>
      </c>
    </row>
    <row r="193" spans="1:7" x14ac:dyDescent="0.2">
      <c r="B193" s="2" t="s">
        <v>56</v>
      </c>
      <c r="C193" s="11"/>
      <c r="D193" s="39">
        <f>D191-D192</f>
        <v>-3429</v>
      </c>
      <c r="E193" s="39">
        <f>E191-E192</f>
        <v>-7711</v>
      </c>
      <c r="F193" s="163">
        <f t="shared" si="62"/>
        <v>4282</v>
      </c>
      <c r="G193" s="32">
        <f t="shared" si="63"/>
        <v>-0.55531059525353388</v>
      </c>
    </row>
    <row r="194" spans="1:7" x14ac:dyDescent="0.2">
      <c r="A194" s="22"/>
      <c r="B194" s="19" t="s">
        <v>57</v>
      </c>
      <c r="C194" s="164"/>
      <c r="D194" s="163">
        <f>D190+D193</f>
        <v>-92413</v>
      </c>
      <c r="E194" s="163">
        <f>E190+E193</f>
        <v>-114486</v>
      </c>
      <c r="F194" s="163">
        <f t="shared" si="62"/>
        <v>22073</v>
      </c>
      <c r="G194" s="32">
        <f t="shared" si="63"/>
        <v>-0.1928008664814912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59">
        <v>5</v>
      </c>
      <c r="B198" s="1" t="s">
        <v>22</v>
      </c>
      <c r="C198" s="10"/>
      <c r="D198" s="163">
        <f>'TAB  SCF  FEVR'!D198</f>
        <v>59051</v>
      </c>
      <c r="E198" s="163">
        <f>'TAB  SCF  FEVR'!E198</f>
        <v>302881</v>
      </c>
      <c r="F198" s="163">
        <f t="shared" ref="F198" si="64">(D198-E198)</f>
        <v>-243830</v>
      </c>
      <c r="G198" s="32">
        <f t="shared" ref="G198" si="65">F198/E198</f>
        <v>-0.80503564106035042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59">
        <v>51</v>
      </c>
      <c r="B202" s="20" t="s">
        <v>29</v>
      </c>
      <c r="C202" s="30"/>
      <c r="D202" s="163">
        <v>0</v>
      </c>
      <c r="E202" s="163">
        <v>0</v>
      </c>
      <c r="F202" s="163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59">
        <v>510</v>
      </c>
      <c r="B203" s="1" t="s">
        <v>7</v>
      </c>
      <c r="C203" s="10"/>
      <c r="D203" s="163">
        <v>0</v>
      </c>
      <c r="E203" s="163">
        <v>0</v>
      </c>
      <c r="F203" s="163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59">
        <v>41</v>
      </c>
      <c r="B205" s="1" t="s">
        <v>8</v>
      </c>
      <c r="C205" s="10"/>
      <c r="D205" s="163">
        <f>D209+D210+D211</f>
        <v>162919</v>
      </c>
      <c r="E205" s="163">
        <f>E209+E210+E211</f>
        <v>261145</v>
      </c>
      <c r="F205" s="163">
        <f t="shared" ref="F205" si="68">(D205-E205)</f>
        <v>-98226</v>
      </c>
      <c r="G205" s="32">
        <f t="shared" ref="G205" si="69">F205/E205</f>
        <v>-0.37613586321775261</v>
      </c>
    </row>
    <row r="206" spans="1:7" x14ac:dyDescent="0.2">
      <c r="A206" s="159"/>
      <c r="B206" s="1"/>
      <c r="C206" s="10"/>
      <c r="D206" s="163"/>
      <c r="E206" s="163"/>
      <c r="F206" s="163"/>
      <c r="G206" s="32"/>
    </row>
    <row r="207" spans="1:7" x14ac:dyDescent="0.2">
      <c r="A207" s="159"/>
      <c r="B207" s="7" t="s">
        <v>6</v>
      </c>
      <c r="C207" s="29"/>
      <c r="D207" s="163"/>
      <c r="E207" s="163"/>
      <c r="F207" s="163"/>
      <c r="G207" s="32"/>
    </row>
    <row r="208" spans="1:7" x14ac:dyDescent="0.2">
      <c r="A208" s="159"/>
      <c r="B208" s="1"/>
      <c r="C208" s="10"/>
      <c r="D208" s="163"/>
      <c r="E208" s="163"/>
      <c r="F208" s="163"/>
      <c r="G208" s="32"/>
    </row>
    <row r="209" spans="1:7" x14ac:dyDescent="0.2">
      <c r="A209" s="159"/>
      <c r="B209" s="23" t="s">
        <v>23</v>
      </c>
      <c r="C209" s="10"/>
      <c r="D209" s="163">
        <f>'TAB  SCF  FEVR'!D209</f>
        <v>54378</v>
      </c>
      <c r="E209" s="163">
        <f>'TAB  SCF  FEVR'!E209</f>
        <v>43110</v>
      </c>
      <c r="F209" s="163">
        <f t="shared" ref="F209:F211" si="70">(D209-E209)</f>
        <v>11268</v>
      </c>
      <c r="G209" s="32">
        <f t="shared" ref="G209:G211" si="71">F209/E209</f>
        <v>0.26137787056367434</v>
      </c>
    </row>
    <row r="210" spans="1:7" ht="25.5" x14ac:dyDescent="0.2">
      <c r="A210" s="159"/>
      <c r="B210" s="24" t="s">
        <v>58</v>
      </c>
      <c r="C210" s="17"/>
      <c r="D210" s="163">
        <f>'TAB  SCF  FEVR'!D210</f>
        <v>26814</v>
      </c>
      <c r="E210" s="163">
        <f>'TAB  SCF  FEVR'!E210</f>
        <v>32421</v>
      </c>
      <c r="F210" s="163">
        <f t="shared" si="70"/>
        <v>-5607</v>
      </c>
      <c r="G210" s="32">
        <f t="shared" si="71"/>
        <v>-0.17294346257055612</v>
      </c>
    </row>
    <row r="211" spans="1:7" x14ac:dyDescent="0.2">
      <c r="A211" s="159"/>
      <c r="B211" s="23" t="s">
        <v>24</v>
      </c>
      <c r="C211" s="10"/>
      <c r="D211" s="163">
        <f>'TAB  SCF  FEVR'!D211</f>
        <v>81727</v>
      </c>
      <c r="E211" s="163">
        <f>'TAB  SCF  FEVR'!E211</f>
        <v>185614</v>
      </c>
      <c r="F211" s="163">
        <f t="shared" si="70"/>
        <v>-103887</v>
      </c>
      <c r="G211" s="32">
        <f t="shared" si="71"/>
        <v>-0.55969377309901192</v>
      </c>
    </row>
    <row r="212" spans="1:7" x14ac:dyDescent="0.2">
      <c r="A212" s="159"/>
      <c r="B212" s="1"/>
      <c r="C212" s="10"/>
      <c r="D212" s="163"/>
      <c r="E212" s="163"/>
      <c r="F212" s="163"/>
      <c r="G212" s="32"/>
    </row>
    <row r="213" spans="1:7" x14ac:dyDescent="0.2">
      <c r="A213" s="159"/>
      <c r="B213" s="8" t="s">
        <v>26</v>
      </c>
      <c r="C213" s="31"/>
      <c r="D213" s="163">
        <f>'TAB  SCF  FEVR'!D213</f>
        <v>222470</v>
      </c>
      <c r="E213" s="163">
        <f>'TAB  SCF  FEVR'!E213</f>
        <v>210217</v>
      </c>
      <c r="F213" s="163">
        <f t="shared" ref="F213" si="72">(D213-E213)</f>
        <v>12253</v>
      </c>
      <c r="G213" s="32">
        <f t="shared" ref="G213" si="73">F213/E213</f>
        <v>5.8287388745914936E-2</v>
      </c>
    </row>
    <row r="214" spans="1:7" x14ac:dyDescent="0.2">
      <c r="A214" s="159"/>
      <c r="B214" s="8"/>
      <c r="C214" s="31"/>
      <c r="D214" s="163"/>
      <c r="E214" s="163"/>
      <c r="F214" s="163"/>
      <c r="G214" s="32"/>
    </row>
    <row r="215" spans="1:7" x14ac:dyDescent="0.2">
      <c r="A215" s="159">
        <v>3</v>
      </c>
      <c r="B215" s="8" t="s">
        <v>15</v>
      </c>
      <c r="C215" s="31"/>
      <c r="D215" s="163">
        <f>D218+D219+D220+D221</f>
        <v>352438</v>
      </c>
      <c r="E215" s="163">
        <f>E218+E219+E220+E221</f>
        <v>521829</v>
      </c>
      <c r="F215" s="163">
        <f t="shared" ref="F215" si="74">(D215-E215)</f>
        <v>-169391</v>
      </c>
      <c r="G215" s="32">
        <f t="shared" ref="G215" si="75">F215/E215</f>
        <v>-0.32461016923168318</v>
      </c>
    </row>
    <row r="216" spans="1:7" x14ac:dyDescent="0.2">
      <c r="A216" s="159"/>
      <c r="B216" s="7" t="s">
        <v>6</v>
      </c>
      <c r="C216" s="29"/>
      <c r="D216" s="163"/>
      <c r="E216" s="163"/>
      <c r="F216" s="163"/>
      <c r="G216" s="32"/>
    </row>
    <row r="217" spans="1:7" x14ac:dyDescent="0.2">
      <c r="A217" s="159"/>
      <c r="B217" s="8"/>
      <c r="C217" s="31"/>
      <c r="D217" s="163"/>
      <c r="E217" s="163"/>
      <c r="F217" s="163"/>
      <c r="G217" s="32"/>
    </row>
    <row r="218" spans="1:7" x14ac:dyDescent="0.2">
      <c r="A218" s="159">
        <v>30</v>
      </c>
      <c r="B218" s="25" t="s">
        <v>16</v>
      </c>
      <c r="C218" s="31"/>
      <c r="D218" s="163">
        <f>'TAB  SCF  FEVR'!D218</f>
        <v>22271</v>
      </c>
      <c r="E218" s="163">
        <f>'TAB  SCF  FEVR'!E218</f>
        <v>27318</v>
      </c>
      <c r="F218" s="163">
        <f t="shared" ref="F218:F221" si="76">(D218-E218)</f>
        <v>-5047</v>
      </c>
      <c r="G218" s="32">
        <f t="shared" ref="G218:G221" si="77">F218/E218</f>
        <v>-0.18474998169704956</v>
      </c>
    </row>
    <row r="219" spans="1:7" x14ac:dyDescent="0.2">
      <c r="A219" s="159">
        <v>31</v>
      </c>
      <c r="B219" s="25" t="s">
        <v>17</v>
      </c>
      <c r="C219" s="31"/>
      <c r="D219" s="163">
        <f>'TAB  SCF  FEVR'!D219</f>
        <v>3424</v>
      </c>
      <c r="E219" s="163">
        <f>'TAB  SCF  FEVR'!E219</f>
        <v>7904</v>
      </c>
      <c r="F219" s="163">
        <f t="shared" si="76"/>
        <v>-4480</v>
      </c>
      <c r="G219" s="32">
        <f t="shared" si="77"/>
        <v>-0.5668016194331984</v>
      </c>
    </row>
    <row r="220" spans="1:7" x14ac:dyDescent="0.2">
      <c r="A220" s="159">
        <v>32</v>
      </c>
      <c r="B220" s="25" t="s">
        <v>18</v>
      </c>
      <c r="C220" s="31"/>
      <c r="D220" s="163">
        <f>'TAB  SCF  FEVR'!D220</f>
        <v>326743</v>
      </c>
      <c r="E220" s="163">
        <f>'TAB  SCF  FEVR'!E220</f>
        <v>486220</v>
      </c>
      <c r="F220" s="163">
        <f t="shared" si="76"/>
        <v>-159477</v>
      </c>
      <c r="G220" s="32">
        <f t="shared" si="77"/>
        <v>-0.32799350088437335</v>
      </c>
    </row>
    <row r="221" spans="1:7" x14ac:dyDescent="0.2">
      <c r="A221" s="159">
        <v>37</v>
      </c>
      <c r="B221" s="25" t="s">
        <v>25</v>
      </c>
      <c r="C221" s="31"/>
      <c r="D221" s="163">
        <f>'TAB  SCF  FEVR'!D221</f>
        <v>0</v>
      </c>
      <c r="E221" s="163">
        <f>'TAB  SCF  FEVR'!E221</f>
        <v>387</v>
      </c>
      <c r="F221" s="163">
        <f t="shared" si="76"/>
        <v>-387</v>
      </c>
      <c r="G221" s="32">
        <f t="shared" si="77"/>
        <v>-1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12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12" x14ac:dyDescent="0.2">
      <c r="A226" s="277"/>
      <c r="B226" s="270"/>
      <c r="C226" s="272"/>
      <c r="D226" s="163" t="s">
        <v>10</v>
      </c>
      <c r="E226" s="163" t="s">
        <v>11</v>
      </c>
      <c r="F226" s="163" t="s">
        <v>12</v>
      </c>
      <c r="G226" s="32" t="s">
        <v>13</v>
      </c>
    </row>
    <row r="227" spans="1:12" x14ac:dyDescent="0.2">
      <c r="A227" s="159">
        <v>700</v>
      </c>
      <c r="B227" s="1" t="s">
        <v>30</v>
      </c>
      <c r="C227" s="10"/>
      <c r="D227" s="163">
        <f>'TAB  SCF  JANV'!D227+'TAB  SCF  FEVR'!D227</f>
        <v>0</v>
      </c>
      <c r="E227" s="163">
        <f>'TAB  SCF  JANV'!E227+'TAB  SCF  FEVR'!E227</f>
        <v>0</v>
      </c>
      <c r="F227" s="163">
        <f>(D227-E227)</f>
        <v>0</v>
      </c>
      <c r="G227" s="32" t="e">
        <f>F227/E227</f>
        <v>#DIV/0!</v>
      </c>
    </row>
    <row r="228" spans="1:12" x14ac:dyDescent="0.2">
      <c r="A228" s="159">
        <v>701</v>
      </c>
      <c r="B228" s="1" t="s">
        <v>31</v>
      </c>
      <c r="C228" s="10"/>
      <c r="D228" s="163">
        <f>'TAB  SCF  JANV'!D228+'TAB  SCF  FEVR'!D228</f>
        <v>0</v>
      </c>
      <c r="E228" s="163">
        <f>'TAB  SCF  JANV'!E228+'TAB  SCF  FEVR'!E228</f>
        <v>0</v>
      </c>
      <c r="F228" s="163">
        <f t="shared" ref="F228:F230" si="78">(D228-E228)</f>
        <v>0</v>
      </c>
      <c r="G228" s="32" t="e">
        <f t="shared" ref="G228:G230" si="79">F228/E228</f>
        <v>#DIV/0!</v>
      </c>
    </row>
    <row r="229" spans="1:12" x14ac:dyDescent="0.2">
      <c r="A229" s="159">
        <v>704</v>
      </c>
      <c r="B229" s="1" t="s">
        <v>32</v>
      </c>
      <c r="C229" s="10"/>
      <c r="D229" s="163">
        <f>'TAB  SCF  JANV'!D229+'TAB  SCF  FEVR'!D229</f>
        <v>0</v>
      </c>
      <c r="E229" s="163">
        <f>'TAB  SCF  JANV'!E229+'TAB  SCF  FEVR'!E229</f>
        <v>0</v>
      </c>
      <c r="F229" s="163">
        <f t="shared" si="78"/>
        <v>0</v>
      </c>
      <c r="G229" s="32" t="e">
        <f t="shared" si="79"/>
        <v>#DIV/0!</v>
      </c>
    </row>
    <row r="230" spans="1:12" x14ac:dyDescent="0.2">
      <c r="A230" s="159">
        <v>706</v>
      </c>
      <c r="B230" s="1" t="s">
        <v>33</v>
      </c>
      <c r="C230" s="10"/>
      <c r="D230" s="163">
        <f>'TAB  SCF  JANV'!D230+'TAB  SCF  FEVR'!D230</f>
        <v>55662</v>
      </c>
      <c r="E230" s="163">
        <f>'TAB  SCF  JANV'!E230+'TAB  SCF  FEVR'!E230</f>
        <v>68422</v>
      </c>
      <c r="F230" s="163">
        <f t="shared" si="78"/>
        <v>-12760</v>
      </c>
      <c r="G230" s="32">
        <f t="shared" si="79"/>
        <v>-0.18648972552687731</v>
      </c>
    </row>
    <row r="231" spans="1:12" x14ac:dyDescent="0.2">
      <c r="A231" s="159"/>
      <c r="B231" s="13" t="s">
        <v>6</v>
      </c>
      <c r="C231" s="27"/>
      <c r="D231" s="39">
        <f>'TAB  SCF  JANV'!D231+'TAB  SCF  FEVR'!D231</f>
        <v>0</v>
      </c>
      <c r="E231" s="39">
        <f>'TAB  SCF  JANV'!E231+'TAB  SCF  FEVR'!E231</f>
        <v>0</v>
      </c>
      <c r="F231" s="39"/>
      <c r="G231" s="33"/>
    </row>
    <row r="232" spans="1:12" x14ac:dyDescent="0.2">
      <c r="A232" s="159"/>
      <c r="B232" s="14" t="s">
        <v>19</v>
      </c>
      <c r="C232" s="11"/>
      <c r="D232" s="39">
        <f>'TAB  SCF  JANV'!D232+'TAB  SCF  FEVR'!D232</f>
        <v>0</v>
      </c>
      <c r="E232" s="39">
        <f>'TAB  SCF  JANV'!E232+'TAB  SCF  FEVR'!E232</f>
        <v>0</v>
      </c>
      <c r="F232" s="163">
        <f t="shared" ref="F232:F237" si="80">(D232-E232)</f>
        <v>0</v>
      </c>
      <c r="G232" s="32" t="e">
        <f t="shared" ref="G232:G237" si="81">F232/E232</f>
        <v>#DIV/0!</v>
      </c>
    </row>
    <row r="233" spans="1:12" x14ac:dyDescent="0.2">
      <c r="A233" s="159"/>
      <c r="B233" s="14" t="s">
        <v>20</v>
      </c>
      <c r="C233" s="11"/>
      <c r="D233" s="39">
        <f>'TAB  SCF  JANV'!D233+'TAB  SCF  FEVR'!D233</f>
        <v>0</v>
      </c>
      <c r="E233" s="39">
        <f>'TAB  SCF  JANV'!E233+'TAB  SCF  FEVR'!E233</f>
        <v>0</v>
      </c>
      <c r="F233" s="163">
        <f t="shared" si="80"/>
        <v>0</v>
      </c>
      <c r="G233" s="32" t="e">
        <f t="shared" si="81"/>
        <v>#DIV/0!</v>
      </c>
    </row>
    <row r="234" spans="1:12" x14ac:dyDescent="0.2">
      <c r="A234" s="159"/>
      <c r="B234" s="14" t="s">
        <v>27</v>
      </c>
      <c r="C234" s="11"/>
      <c r="D234" s="39">
        <f>'TAB  SCF  JANV'!D234+'TAB  SCF  FEVR'!D234</f>
        <v>0</v>
      </c>
      <c r="E234" s="39">
        <f>'TAB  SCF  JANV'!E234+'TAB  SCF  FEVR'!E234</f>
        <v>0</v>
      </c>
      <c r="F234" s="163">
        <f t="shared" si="80"/>
        <v>0</v>
      </c>
      <c r="G234" s="32" t="e">
        <f t="shared" si="81"/>
        <v>#DIV/0!</v>
      </c>
    </row>
    <row r="235" spans="1:12" x14ac:dyDescent="0.2">
      <c r="A235" s="159">
        <v>706</v>
      </c>
      <c r="B235" s="2" t="s">
        <v>34</v>
      </c>
      <c r="C235" s="11"/>
      <c r="D235" s="39">
        <f>'TAB  SCF  JANV'!D235+'TAB  SCF  FEVR'!D235</f>
        <v>0</v>
      </c>
      <c r="E235" s="39">
        <f>'TAB  SCF  JANV'!E235+'TAB  SCF  FEVR'!E235</f>
        <v>0</v>
      </c>
      <c r="F235" s="163">
        <f t="shared" si="80"/>
        <v>0</v>
      </c>
      <c r="G235" s="32" t="e">
        <f t="shared" si="81"/>
        <v>#DIV/0!</v>
      </c>
    </row>
    <row r="236" spans="1:12" x14ac:dyDescent="0.2">
      <c r="A236" s="159" t="s">
        <v>35</v>
      </c>
      <c r="B236" s="2" t="s">
        <v>36</v>
      </c>
      <c r="C236" s="11"/>
      <c r="D236" s="39"/>
      <c r="E236" s="39"/>
      <c r="F236" s="163">
        <f t="shared" si="80"/>
        <v>0</v>
      </c>
      <c r="G236" s="32" t="e">
        <f t="shared" si="81"/>
        <v>#DIV/0!</v>
      </c>
    </row>
    <row r="237" spans="1:12" ht="25.5" x14ac:dyDescent="0.2">
      <c r="A237" s="22"/>
      <c r="B237" s="26" t="s">
        <v>45</v>
      </c>
      <c r="C237" s="160"/>
      <c r="D237" s="40">
        <f>D227+D228+D229+D230+D235+D236</f>
        <v>55662</v>
      </c>
      <c r="E237" s="40">
        <f>E227+E228+E229+E230+E235+E236</f>
        <v>68422</v>
      </c>
      <c r="F237" s="40">
        <f t="shared" si="80"/>
        <v>-12760</v>
      </c>
      <c r="G237" s="34">
        <f t="shared" si="81"/>
        <v>-0.18648972552687731</v>
      </c>
      <c r="L237" s="43">
        <f>D237-E237</f>
        <v>-12760</v>
      </c>
    </row>
    <row r="238" spans="1:12" x14ac:dyDescent="0.2">
      <c r="B238" s="18"/>
      <c r="C238" s="28"/>
      <c r="D238" s="41"/>
      <c r="E238" s="42"/>
      <c r="F238" s="42"/>
      <c r="G238" s="35"/>
    </row>
    <row r="239" spans="1:12" x14ac:dyDescent="0.2">
      <c r="B239" s="13" t="s">
        <v>6</v>
      </c>
      <c r="C239" s="28"/>
      <c r="D239" s="41"/>
      <c r="E239" s="42"/>
      <c r="F239" s="42"/>
      <c r="G239" s="35"/>
    </row>
    <row r="240" spans="1:12" x14ac:dyDescent="0.2">
      <c r="B240" s="1" t="s">
        <v>28</v>
      </c>
      <c r="C240" s="10"/>
      <c r="D240" s="163">
        <f>'TAB  SCF  JANV'!D240+'TAB  SCF  FEVR'!D240</f>
        <v>0</v>
      </c>
      <c r="E240" s="163">
        <f>'TAB  SCF  JANV'!E240+'TAB  SCF  FEVR'!E240</f>
        <v>0</v>
      </c>
      <c r="F240" s="163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61"/>
      <c r="D241" s="162">
        <f>'TAB  SCF  JANV'!D241+'TAB  SCF  FEVR'!D241</f>
        <v>0</v>
      </c>
      <c r="E241" s="162">
        <f>'TAB  SCF  JANV'!E241+'TAB  SCF  FEVR'!E241</f>
        <v>0</v>
      </c>
      <c r="F241" s="162"/>
      <c r="G241" s="36"/>
    </row>
    <row r="242" spans="1:7" x14ac:dyDescent="0.2">
      <c r="A242" s="159">
        <v>72</v>
      </c>
      <c r="B242" s="1" t="s">
        <v>37</v>
      </c>
      <c r="C242" s="10"/>
      <c r="D242" s="163">
        <f>'TAB  SCF  JANV'!D242+'TAB  SCF  FEVR'!D242</f>
        <v>0</v>
      </c>
      <c r="E242" s="163">
        <f>'TAB  SCF  JANV'!E242+'TAB  SCF  FEVR'!E242</f>
        <v>0</v>
      </c>
      <c r="F242" s="163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59">
        <v>73</v>
      </c>
      <c r="B243" s="1" t="s">
        <v>38</v>
      </c>
      <c r="C243" s="10"/>
      <c r="D243" s="163">
        <f>'TAB  SCF  JANV'!D243+'TAB  SCF  FEVR'!D243</f>
        <v>0</v>
      </c>
      <c r="E243" s="163">
        <f>'TAB  SCF  JANV'!E243+'TAB  SCF  FEVR'!E243</f>
        <v>0</v>
      </c>
      <c r="F243" s="163">
        <f t="shared" si="84"/>
        <v>0</v>
      </c>
      <c r="G243" s="32" t="e">
        <f t="shared" si="85"/>
        <v>#DIV/0!</v>
      </c>
    </row>
    <row r="244" spans="1:7" x14ac:dyDescent="0.2">
      <c r="A244" s="159">
        <v>74</v>
      </c>
      <c r="B244" s="2" t="s">
        <v>39</v>
      </c>
      <c r="C244" s="11"/>
      <c r="D244" s="39">
        <f>'TAB  SCF  JANV'!D244+'TAB  SCF  FEVR'!D244</f>
        <v>0</v>
      </c>
      <c r="E244" s="39">
        <f>'TAB  SCF  JANV'!E244+'TAB  SCF  FEVR'!E244</f>
        <v>0</v>
      </c>
      <c r="F244" s="163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64"/>
      <c r="D245" s="40">
        <f>D237+D242+D243+D244</f>
        <v>55662</v>
      </c>
      <c r="E245" s="40">
        <f>E237+E242+E243+E244</f>
        <v>68422</v>
      </c>
      <c r="F245" s="163">
        <f t="shared" si="84"/>
        <v>-12760</v>
      </c>
      <c r="G245" s="32">
        <f t="shared" si="85"/>
        <v>-0.18648972552687731</v>
      </c>
    </row>
    <row r="246" spans="1:7" x14ac:dyDescent="0.2">
      <c r="A246" s="159">
        <v>60</v>
      </c>
      <c r="B246" s="3" t="s">
        <v>40</v>
      </c>
      <c r="C246" s="161"/>
      <c r="D246" s="162">
        <f>D247+D248+D249</f>
        <v>14500</v>
      </c>
      <c r="E246" s="162">
        <f>E247+E248+E249</f>
        <v>17797</v>
      </c>
      <c r="F246" s="163">
        <f t="shared" si="84"/>
        <v>-3297</v>
      </c>
      <c r="G246" s="32">
        <f t="shared" si="85"/>
        <v>-0.18525594201269877</v>
      </c>
    </row>
    <row r="247" spans="1:7" x14ac:dyDescent="0.2">
      <c r="A247" s="159">
        <v>600</v>
      </c>
      <c r="B247" s="1" t="s">
        <v>2</v>
      </c>
      <c r="C247" s="10"/>
      <c r="D247" s="163">
        <f>'TAB  SCF  JANV'!D247+'TAB  SCF  FEVR'!D247</f>
        <v>0</v>
      </c>
      <c r="E247" s="163">
        <f>'TAB  SCF  JANV'!E247+'TAB  SCF  FEVR'!E247</f>
        <v>0</v>
      </c>
      <c r="F247" s="163">
        <f t="shared" si="84"/>
        <v>0</v>
      </c>
      <c r="G247" s="32" t="e">
        <f t="shared" si="85"/>
        <v>#DIV/0!</v>
      </c>
    </row>
    <row r="248" spans="1:7" x14ac:dyDescent="0.2">
      <c r="A248" s="159">
        <v>601</v>
      </c>
      <c r="B248" s="1" t="s">
        <v>3</v>
      </c>
      <c r="C248" s="10"/>
      <c r="D248" s="163">
        <f>'TAB  SCF  JANV'!D248+'TAB  SCF  FEVR'!D248</f>
        <v>14500</v>
      </c>
      <c r="E248" s="163">
        <f>'TAB  SCF  JANV'!E248+'TAB  SCF  FEVR'!E248</f>
        <v>17797</v>
      </c>
      <c r="F248" s="163">
        <f t="shared" si="84"/>
        <v>-3297</v>
      </c>
      <c r="G248" s="32">
        <f t="shared" si="85"/>
        <v>-0.18525594201269877</v>
      </c>
    </row>
    <row r="249" spans="1:7" x14ac:dyDescent="0.2">
      <c r="A249" s="159">
        <v>604</v>
      </c>
      <c r="B249" s="1" t="s">
        <v>4</v>
      </c>
      <c r="C249" s="10"/>
      <c r="D249" s="163">
        <f>'TAB  SCF  JANV'!D249+'TAB  SCF  FEVR'!D249</f>
        <v>0</v>
      </c>
      <c r="E249" s="163">
        <f>'TAB  SCF  JANV'!E249+'TAB  SCF  FEVR'!E249</f>
        <v>0</v>
      </c>
      <c r="F249" s="163">
        <f t="shared" si="84"/>
        <v>0</v>
      </c>
      <c r="G249" s="32" t="e">
        <f t="shared" si="85"/>
        <v>#DIV/0!</v>
      </c>
    </row>
    <row r="250" spans="1:7" x14ac:dyDescent="0.2">
      <c r="A250" s="159">
        <v>61</v>
      </c>
      <c r="B250" s="1" t="s">
        <v>41</v>
      </c>
      <c r="C250" s="10"/>
      <c r="D250" s="163">
        <f>'TAB  SCF  JANV'!D250+'TAB  SCF  FEVR'!D250</f>
        <v>323</v>
      </c>
      <c r="E250" s="163">
        <f>'TAB  SCF  JANV'!E250+'TAB  SCF  FEVR'!E250</f>
        <v>1030</v>
      </c>
      <c r="F250" s="163">
        <f t="shared" si="84"/>
        <v>-707</v>
      </c>
      <c r="G250" s="32">
        <f t="shared" si="85"/>
        <v>-0.68640776699029127</v>
      </c>
    </row>
    <row r="251" spans="1:7" x14ac:dyDescent="0.2">
      <c r="A251" s="159">
        <v>62</v>
      </c>
      <c r="B251" s="2" t="s">
        <v>42</v>
      </c>
      <c r="C251" s="11"/>
      <c r="D251" s="39">
        <f>'TAB  SCF  JANV'!D251+'TAB  SCF  FEVR'!D251</f>
        <v>1218</v>
      </c>
      <c r="E251" s="39">
        <f>'TAB  SCF  JANV'!E251+'TAB  SCF  FEVR'!E251</f>
        <v>2998</v>
      </c>
      <c r="F251" s="163">
        <f t="shared" si="84"/>
        <v>-1780</v>
      </c>
      <c r="G251" s="32">
        <f t="shared" si="85"/>
        <v>-0.59372915276851235</v>
      </c>
    </row>
    <row r="252" spans="1:7" ht="25.5" x14ac:dyDescent="0.2">
      <c r="A252" s="22"/>
      <c r="B252" s="26" t="s">
        <v>43</v>
      </c>
      <c r="C252" s="164"/>
      <c r="D252" s="40">
        <f>D246+D250+D251</f>
        <v>16041</v>
      </c>
      <c r="E252" s="40">
        <f>E246+E250+E251</f>
        <v>21825</v>
      </c>
      <c r="F252" s="163">
        <f t="shared" si="84"/>
        <v>-5784</v>
      </c>
      <c r="G252" s="32">
        <f t="shared" si="85"/>
        <v>-0.26501718213058417</v>
      </c>
    </row>
    <row r="253" spans="1:7" ht="25.5" x14ac:dyDescent="0.2">
      <c r="A253" s="22"/>
      <c r="B253" s="26" t="s">
        <v>48</v>
      </c>
      <c r="C253" s="164"/>
      <c r="D253" s="40">
        <f>D245-D252</f>
        <v>39621</v>
      </c>
      <c r="E253" s="40">
        <f>E245-E252</f>
        <v>46597</v>
      </c>
      <c r="F253" s="163">
        <f t="shared" si="84"/>
        <v>-6976</v>
      </c>
      <c r="G253" s="32">
        <f t="shared" si="85"/>
        <v>-0.14970920874734425</v>
      </c>
    </row>
    <row r="254" spans="1:7" x14ac:dyDescent="0.2">
      <c r="A254" s="159">
        <v>63</v>
      </c>
      <c r="B254" s="3" t="s">
        <v>46</v>
      </c>
      <c r="C254" s="161"/>
      <c r="D254" s="162">
        <f>'TAB  SCF  JANV'!D254+'TAB  SCF  FEVR'!D254</f>
        <v>42001</v>
      </c>
      <c r="E254" s="162">
        <f>'TAB  SCF  JANV'!E254+'TAB  SCF  FEVR'!E254</f>
        <v>47593</v>
      </c>
      <c r="F254" s="163">
        <f t="shared" si="84"/>
        <v>-5592</v>
      </c>
      <c r="G254" s="32">
        <f t="shared" si="85"/>
        <v>-0.11749627045994158</v>
      </c>
    </row>
    <row r="255" spans="1:7" x14ac:dyDescent="0.2">
      <c r="A255" s="159"/>
      <c r="B255" s="13" t="s">
        <v>6</v>
      </c>
      <c r="C255" s="27"/>
      <c r="D255" s="163"/>
      <c r="E255" s="163"/>
      <c r="F255" s="163"/>
      <c r="G255" s="32"/>
    </row>
    <row r="256" spans="1:7" x14ac:dyDescent="0.2">
      <c r="A256" s="159">
        <v>631</v>
      </c>
      <c r="B256" s="15" t="s">
        <v>21</v>
      </c>
      <c r="C256" s="21"/>
      <c r="D256" s="162">
        <f>'TAB  SCF  JANV'!D256+'TAB  SCF  FEVR'!D256</f>
        <v>0</v>
      </c>
      <c r="E256" s="162">
        <f>'TAB  SCF  JANV'!E256+'TAB  SCF  FEVR'!E256</f>
        <v>0</v>
      </c>
      <c r="F256" s="163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59"/>
      <c r="B257" s="15"/>
      <c r="C257" s="21"/>
      <c r="D257" s="163"/>
      <c r="E257" s="163"/>
      <c r="F257" s="163"/>
      <c r="G257" s="32"/>
    </row>
    <row r="258" spans="1:7" x14ac:dyDescent="0.2">
      <c r="A258" s="159">
        <v>64</v>
      </c>
      <c r="B258" s="2" t="s">
        <v>47</v>
      </c>
      <c r="C258" s="11"/>
      <c r="D258" s="39">
        <f>'TAB  SCF  JANV'!D258+'TAB  SCF  FEVR'!D258</f>
        <v>1659</v>
      </c>
      <c r="E258" s="39">
        <f>'TAB  SCF  JANV'!E258+'TAB  SCF  FEVR'!E258</f>
        <v>2042</v>
      </c>
      <c r="F258" s="163">
        <f t="shared" ref="F258:F268" si="88">(D258-E258)</f>
        <v>-383</v>
      </c>
      <c r="G258" s="32">
        <f t="shared" ref="G258:G268" si="89">F258/E258</f>
        <v>-0.18756121449559254</v>
      </c>
    </row>
    <row r="259" spans="1:7" ht="25.5" x14ac:dyDescent="0.2">
      <c r="A259" s="22"/>
      <c r="B259" s="26" t="s">
        <v>49</v>
      </c>
      <c r="C259" s="164"/>
      <c r="D259" s="163">
        <f>D253-D254-D258</f>
        <v>-4039</v>
      </c>
      <c r="E259" s="163">
        <f>E253-E254-E258</f>
        <v>-3038</v>
      </c>
      <c r="F259" s="163">
        <f t="shared" si="88"/>
        <v>-1001</v>
      </c>
      <c r="G259" s="32">
        <f t="shared" si="89"/>
        <v>0.3294930875576037</v>
      </c>
    </row>
    <row r="260" spans="1:7" x14ac:dyDescent="0.2">
      <c r="A260" s="159">
        <v>75</v>
      </c>
      <c r="B260" s="3" t="s">
        <v>50</v>
      </c>
      <c r="C260" s="161"/>
      <c r="D260" s="162">
        <f>'TAB  SCF  JANV'!D260+'TAB  SCF  FEVR'!D260</f>
        <v>0</v>
      </c>
      <c r="E260" s="162">
        <f>'TAB  SCF  JANV'!E260+'TAB  SCF  FEVR'!E260</f>
        <v>122</v>
      </c>
      <c r="F260" s="163">
        <f t="shared" si="88"/>
        <v>-122</v>
      </c>
      <c r="G260" s="32">
        <f t="shared" si="89"/>
        <v>-1</v>
      </c>
    </row>
    <row r="261" spans="1:7" x14ac:dyDescent="0.2">
      <c r="A261" s="159">
        <v>65</v>
      </c>
      <c r="B261" s="1" t="s">
        <v>51</v>
      </c>
      <c r="C261" s="10"/>
      <c r="D261" s="163">
        <f>'TAB  SCF  JANV'!D261+'TAB  SCF  FEVR'!D261</f>
        <v>136</v>
      </c>
      <c r="E261" s="163">
        <f>'TAB  SCF  JANV'!E261+'TAB  SCF  FEVR'!E261</f>
        <v>223</v>
      </c>
      <c r="F261" s="163">
        <f t="shared" si="88"/>
        <v>-87</v>
      </c>
      <c r="G261" s="32">
        <f t="shared" si="89"/>
        <v>-0.39013452914798208</v>
      </c>
    </row>
    <row r="262" spans="1:7" ht="25.5" customHeight="1" x14ac:dyDescent="0.2">
      <c r="A262" s="159">
        <v>68</v>
      </c>
      <c r="B262" s="16" t="s">
        <v>52</v>
      </c>
      <c r="C262" s="17"/>
      <c r="D262" s="163">
        <f>'TAB  SCF  JANV'!D262+'TAB  SCF  FEVR'!D262</f>
        <v>9826</v>
      </c>
      <c r="E262" s="163">
        <f>'TAB  SCF  JANV'!E262+'TAB  SCF  FEVR'!E262</f>
        <v>10440</v>
      </c>
      <c r="F262" s="163">
        <f t="shared" si="88"/>
        <v>-614</v>
      </c>
      <c r="G262" s="32">
        <f t="shared" si="89"/>
        <v>-5.8812260536398465E-2</v>
      </c>
    </row>
    <row r="263" spans="1:7" x14ac:dyDescent="0.2">
      <c r="A263" s="159">
        <v>78</v>
      </c>
      <c r="B263" s="2" t="s">
        <v>53</v>
      </c>
      <c r="C263" s="11"/>
      <c r="D263" s="39">
        <f>'TAB  SCF  JANV'!D263+'TAB  SCF  FEVR'!D263</f>
        <v>0</v>
      </c>
      <c r="E263" s="39">
        <f>'TAB  SCF  JANV'!E263+'TAB  SCF  FEVR'!E263</f>
        <v>0</v>
      </c>
      <c r="F263" s="163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64"/>
      <c r="D264" s="163">
        <f>D259+D260-D261-D262+D263</f>
        <v>-14001</v>
      </c>
      <c r="E264" s="163">
        <f>E259+E260-E261-E262+E263</f>
        <v>-13579</v>
      </c>
      <c r="F264" s="163">
        <f t="shared" si="88"/>
        <v>-422</v>
      </c>
      <c r="G264" s="32">
        <f t="shared" si="89"/>
        <v>3.107739892481037E-2</v>
      </c>
    </row>
    <row r="265" spans="1:7" x14ac:dyDescent="0.2">
      <c r="A265" s="159">
        <v>76</v>
      </c>
      <c r="B265" s="1" t="s">
        <v>54</v>
      </c>
      <c r="C265" s="10"/>
      <c r="D265" s="163">
        <f>'TAB  SCF  JANV'!D265+'TAB  SCF  FEVR'!D265</f>
        <v>0</v>
      </c>
      <c r="E265" s="163">
        <f>'TAB  SCF  JANV'!E265+'TAB  SCF  FEVR'!E265</f>
        <v>0</v>
      </c>
      <c r="F265" s="163">
        <f t="shared" si="88"/>
        <v>0</v>
      </c>
      <c r="G265" s="32" t="e">
        <f t="shared" si="89"/>
        <v>#DIV/0!</v>
      </c>
    </row>
    <row r="266" spans="1:7" x14ac:dyDescent="0.2">
      <c r="A266" s="159">
        <v>66</v>
      </c>
      <c r="B266" s="1" t="s">
        <v>55</v>
      </c>
      <c r="C266" s="10"/>
      <c r="D266" s="163">
        <f>'TAB  SCF  JANV'!D266+'TAB  SCF  FEVR'!D266</f>
        <v>0</v>
      </c>
      <c r="E266" s="163">
        <f>'TAB  SCF  JANV'!E266+'TAB  SCF  FEVR'!E266</f>
        <v>0</v>
      </c>
      <c r="F266" s="163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63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64"/>
      <c r="D268" s="163">
        <f>D264+D267</f>
        <v>-14001</v>
      </c>
      <c r="E268" s="163">
        <f>E264+E267</f>
        <v>-13579</v>
      </c>
      <c r="F268" s="163">
        <f t="shared" si="88"/>
        <v>-422</v>
      </c>
      <c r="G268" s="32">
        <f t="shared" si="89"/>
        <v>3.107739892481037E-2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59">
        <v>5</v>
      </c>
      <c r="B272" s="1" t="s">
        <v>22</v>
      </c>
      <c r="C272" s="10"/>
      <c r="D272" s="163">
        <f>'TAB  SCF  FEVR'!D272</f>
        <v>125975</v>
      </c>
      <c r="E272" s="163">
        <f>'TAB  SCF  FEVR'!E272</f>
        <v>168442</v>
      </c>
      <c r="F272" s="163">
        <f t="shared" ref="F272" si="90">(D272-E272)</f>
        <v>-42467</v>
      </c>
      <c r="G272" s="32">
        <f t="shared" ref="G272" si="91">F272/E272</f>
        <v>-0.25211645551584522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59">
        <v>51</v>
      </c>
      <c r="B276" s="20" t="s">
        <v>29</v>
      </c>
      <c r="C276" s="30"/>
      <c r="D276" s="163">
        <v>0</v>
      </c>
      <c r="E276" s="163">
        <v>0</v>
      </c>
      <c r="F276" s="163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59">
        <v>510</v>
      </c>
      <c r="B277" s="1" t="s">
        <v>7</v>
      </c>
      <c r="C277" s="10"/>
      <c r="D277" s="163">
        <v>0</v>
      </c>
      <c r="E277" s="163">
        <v>0</v>
      </c>
      <c r="F277" s="163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59">
        <v>41</v>
      </c>
      <c r="B279" s="1" t="s">
        <v>8</v>
      </c>
      <c r="C279" s="10"/>
      <c r="D279" s="163">
        <f>D283+D284+D285</f>
        <v>118356</v>
      </c>
      <c r="E279" s="163">
        <f>E283+E284+E285</f>
        <v>90077</v>
      </c>
      <c r="F279" s="163">
        <f t="shared" ref="F279" si="94">(D279-E279)</f>
        <v>28279</v>
      </c>
      <c r="G279" s="32">
        <f t="shared" ref="G279" si="95">F279/E279</f>
        <v>0.31394251584755267</v>
      </c>
    </row>
    <row r="280" spans="1:7" x14ac:dyDescent="0.2">
      <c r="A280" s="159"/>
      <c r="B280" s="1"/>
      <c r="C280" s="10"/>
      <c r="D280" s="163"/>
      <c r="E280" s="163"/>
      <c r="F280" s="163"/>
      <c r="G280" s="32"/>
    </row>
    <row r="281" spans="1:7" x14ac:dyDescent="0.2">
      <c r="A281" s="159"/>
      <c r="B281" s="7" t="s">
        <v>6</v>
      </c>
      <c r="C281" s="29"/>
      <c r="D281" s="163"/>
      <c r="E281" s="163"/>
      <c r="F281" s="163"/>
      <c r="G281" s="32"/>
    </row>
    <row r="282" spans="1:7" x14ac:dyDescent="0.2">
      <c r="A282" s="159"/>
      <c r="B282" s="1"/>
      <c r="C282" s="10"/>
      <c r="D282" s="163"/>
      <c r="E282" s="163"/>
      <c r="F282" s="163"/>
      <c r="G282" s="32"/>
    </row>
    <row r="283" spans="1:7" x14ac:dyDescent="0.2">
      <c r="A283" s="159"/>
      <c r="B283" s="23" t="s">
        <v>23</v>
      </c>
      <c r="C283" s="10"/>
      <c r="D283" s="163">
        <f>'TAB  SCF  FEVR'!D283</f>
        <v>14995</v>
      </c>
      <c r="E283" s="163">
        <f>'TAB  SCF  FEVR'!E283</f>
        <v>21469</v>
      </c>
      <c r="F283" s="163">
        <f t="shared" ref="F283:F285" si="96">(D283-E283)</f>
        <v>-6474</v>
      </c>
      <c r="G283" s="32">
        <f t="shared" ref="G283:G285" si="97">F283/E283</f>
        <v>-0.30155107364106387</v>
      </c>
    </row>
    <row r="284" spans="1:7" ht="25.5" x14ac:dyDescent="0.2">
      <c r="A284" s="159"/>
      <c r="B284" s="24" t="s">
        <v>58</v>
      </c>
      <c r="C284" s="17"/>
      <c r="D284" s="163">
        <f>'TAB  SCF  FEVR'!D284</f>
        <v>101479</v>
      </c>
      <c r="E284" s="163">
        <f>'TAB  SCF  FEVR'!E284</f>
        <v>63332</v>
      </c>
      <c r="F284" s="163">
        <f t="shared" si="96"/>
        <v>38147</v>
      </c>
      <c r="G284" s="32">
        <f t="shared" si="97"/>
        <v>0.60233373334175455</v>
      </c>
    </row>
    <row r="285" spans="1:7" x14ac:dyDescent="0.2">
      <c r="A285" s="159"/>
      <c r="B285" s="23" t="s">
        <v>24</v>
      </c>
      <c r="C285" s="10"/>
      <c r="D285" s="163">
        <f>'TAB  SCF  FEVR'!D285</f>
        <v>1882</v>
      </c>
      <c r="E285" s="163">
        <f>'TAB  SCF  FEVR'!E285</f>
        <v>5276</v>
      </c>
      <c r="F285" s="163">
        <f t="shared" si="96"/>
        <v>-3394</v>
      </c>
      <c r="G285" s="32">
        <f t="shared" si="97"/>
        <v>-0.64329037149355572</v>
      </c>
    </row>
    <row r="286" spans="1:7" x14ac:dyDescent="0.2">
      <c r="A286" s="159"/>
      <c r="B286" s="1"/>
      <c r="C286" s="10"/>
      <c r="D286" s="163"/>
      <c r="E286" s="163"/>
      <c r="F286" s="163"/>
      <c r="G286" s="32"/>
    </row>
    <row r="287" spans="1:7" x14ac:dyDescent="0.2">
      <c r="A287" s="159"/>
      <c r="B287" s="8" t="s">
        <v>26</v>
      </c>
      <c r="C287" s="31"/>
      <c r="D287" s="163">
        <f>'TAB  SCF  FEVR'!D287</f>
        <v>65749</v>
      </c>
      <c r="E287" s="163">
        <f>'TAB  SCF  FEVR'!E287</f>
        <v>51198</v>
      </c>
      <c r="F287" s="163">
        <f t="shared" ref="F287" si="98">(D287-E287)</f>
        <v>14551</v>
      </c>
      <c r="G287" s="32">
        <f t="shared" ref="G287" si="99">F287/E287</f>
        <v>0.28421032071565294</v>
      </c>
    </row>
    <row r="288" spans="1:7" x14ac:dyDescent="0.2">
      <c r="A288" s="159"/>
      <c r="B288" s="8"/>
      <c r="C288" s="31"/>
      <c r="D288" s="163"/>
      <c r="E288" s="163"/>
      <c r="F288" s="163"/>
      <c r="G288" s="32"/>
    </row>
    <row r="289" spans="1:7" x14ac:dyDescent="0.2">
      <c r="A289" s="159">
        <v>3</v>
      </c>
      <c r="B289" s="8" t="s">
        <v>15</v>
      </c>
      <c r="C289" s="31"/>
      <c r="D289" s="163">
        <f>D292+D293+D294+D295</f>
        <v>28257</v>
      </c>
      <c r="E289" s="163">
        <f>E292+E293+E294+E295</f>
        <v>31747</v>
      </c>
      <c r="F289" s="163">
        <f t="shared" ref="F289" si="100">(D289-E289)</f>
        <v>-3490</v>
      </c>
      <c r="G289" s="32">
        <f t="shared" ref="G289" si="101">F289/E289</f>
        <v>-0.10993164708476391</v>
      </c>
    </row>
    <row r="290" spans="1:7" x14ac:dyDescent="0.2">
      <c r="A290" s="159"/>
      <c r="B290" s="7" t="s">
        <v>6</v>
      </c>
      <c r="C290" s="29"/>
      <c r="D290" s="163"/>
      <c r="E290" s="163"/>
      <c r="F290" s="163"/>
      <c r="G290" s="32"/>
    </row>
    <row r="291" spans="1:7" x14ac:dyDescent="0.2">
      <c r="A291" s="159"/>
      <c r="B291" s="8"/>
      <c r="C291" s="31"/>
      <c r="D291" s="163"/>
      <c r="E291" s="163"/>
      <c r="F291" s="163"/>
      <c r="G291" s="32"/>
    </row>
    <row r="292" spans="1:7" x14ac:dyDescent="0.2">
      <c r="A292" s="159">
        <v>30</v>
      </c>
      <c r="B292" s="25" t="s">
        <v>16</v>
      </c>
      <c r="C292" s="31"/>
      <c r="D292" s="163">
        <f>'TAB  SCF  FEVR'!D292</f>
        <v>717</v>
      </c>
      <c r="E292" s="163">
        <f>'TAB  SCF  FEVR'!E292</f>
        <v>853</v>
      </c>
      <c r="F292" s="163">
        <f t="shared" ref="F292:F295" si="102">(D292-E292)</f>
        <v>-136</v>
      </c>
      <c r="G292" s="32">
        <f t="shared" ref="G292:G295" si="103">F292/E292</f>
        <v>-0.15943728018757328</v>
      </c>
    </row>
    <row r="293" spans="1:7" x14ac:dyDescent="0.2">
      <c r="A293" s="159">
        <v>31</v>
      </c>
      <c r="B293" s="25" t="s">
        <v>17</v>
      </c>
      <c r="C293" s="31"/>
      <c r="D293" s="163">
        <f>'TAB  SCF  FEVR'!D293</f>
        <v>0</v>
      </c>
      <c r="E293" s="163">
        <f>'TAB  SCF  FEVR'!E293</f>
        <v>0</v>
      </c>
      <c r="F293" s="163">
        <f t="shared" si="102"/>
        <v>0</v>
      </c>
      <c r="G293" s="32" t="e">
        <f t="shared" si="103"/>
        <v>#DIV/0!</v>
      </c>
    </row>
    <row r="294" spans="1:7" x14ac:dyDescent="0.2">
      <c r="A294" s="159">
        <v>32</v>
      </c>
      <c r="B294" s="25" t="s">
        <v>18</v>
      </c>
      <c r="C294" s="31"/>
      <c r="D294" s="163">
        <f>'TAB  SCF  FEVR'!D294</f>
        <v>27540</v>
      </c>
      <c r="E294" s="163">
        <f>'TAB  SCF  FEVR'!E294</f>
        <v>30894</v>
      </c>
      <c r="F294" s="163">
        <f t="shared" si="102"/>
        <v>-3354</v>
      </c>
      <c r="G294" s="32">
        <f t="shared" si="103"/>
        <v>-0.1085647698582249</v>
      </c>
    </row>
    <row r="295" spans="1:7" x14ac:dyDescent="0.2">
      <c r="A295" s="159">
        <v>37</v>
      </c>
      <c r="B295" s="25" t="s">
        <v>25</v>
      </c>
      <c r="C295" s="31"/>
      <c r="D295" s="163">
        <f>'TAB  SCF  FEVR'!D295</f>
        <v>0</v>
      </c>
      <c r="E295" s="163">
        <f>'TAB  SCF  FEVR'!E295</f>
        <v>0</v>
      </c>
      <c r="F295" s="163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63" t="s">
        <v>10</v>
      </c>
      <c r="E299" s="163" t="s">
        <v>11</v>
      </c>
      <c r="F299" s="163" t="s">
        <v>12</v>
      </c>
      <c r="G299" s="32" t="s">
        <v>13</v>
      </c>
    </row>
    <row r="300" spans="1:7" ht="12.75" customHeight="1" x14ac:dyDescent="0.2">
      <c r="A300" s="159">
        <v>700</v>
      </c>
      <c r="B300" s="1" t="s">
        <v>30</v>
      </c>
      <c r="C300" s="10"/>
      <c r="D300" s="163">
        <f>'TAB  SCF  JANV'!D300+'TAB  SCF  FEVR'!D300</f>
        <v>2045</v>
      </c>
      <c r="E300" s="163">
        <f>'TAB  SCF  JANV'!E300+'TAB  SCF  FEVR'!E300</f>
        <v>8128</v>
      </c>
      <c r="F300" s="163">
        <f>(D300-E300)</f>
        <v>-6083</v>
      </c>
      <c r="G300" s="32">
        <f>F300/E300</f>
        <v>-0.74840059055118113</v>
      </c>
    </row>
    <row r="301" spans="1:7" x14ac:dyDescent="0.2">
      <c r="A301" s="159">
        <v>701</v>
      </c>
      <c r="B301" s="1" t="s">
        <v>31</v>
      </c>
      <c r="C301" s="10"/>
      <c r="D301" s="163">
        <f>'TAB  SCF  JANV'!D301+'TAB  SCF  FEVR'!D301</f>
        <v>16511</v>
      </c>
      <c r="E301" s="163">
        <f>'TAB  SCF  JANV'!E301+'TAB  SCF  FEVR'!E301</f>
        <v>31698</v>
      </c>
      <c r="F301" s="163">
        <f t="shared" ref="F301:F303" si="104">(D301-E301)</f>
        <v>-15187</v>
      </c>
      <c r="G301" s="32">
        <f t="shared" ref="G301:G303" si="105">F301/E301</f>
        <v>-0.47911540160262478</v>
      </c>
    </row>
    <row r="302" spans="1:7" x14ac:dyDescent="0.2">
      <c r="A302" s="159">
        <v>704</v>
      </c>
      <c r="B302" s="1" t="s">
        <v>32</v>
      </c>
      <c r="C302" s="10"/>
      <c r="D302" s="163">
        <f>'TAB  SCF  JANV'!D302+'TAB  SCF  FEVR'!D302</f>
        <v>9086</v>
      </c>
      <c r="E302" s="163">
        <f>'TAB  SCF  JANV'!E302+'TAB  SCF  FEVR'!E302</f>
        <v>14180</v>
      </c>
      <c r="F302" s="163">
        <f t="shared" si="104"/>
        <v>-5094</v>
      </c>
      <c r="G302" s="32">
        <f t="shared" si="105"/>
        <v>-0.35923836389280678</v>
      </c>
    </row>
    <row r="303" spans="1:7" x14ac:dyDescent="0.2">
      <c r="A303" s="159">
        <v>706</v>
      </c>
      <c r="B303" s="1" t="s">
        <v>33</v>
      </c>
      <c r="C303" s="10"/>
      <c r="D303" s="163">
        <f>'TAB  SCF  JANV'!D303+'TAB  SCF  FEVR'!D303</f>
        <v>23511</v>
      </c>
      <c r="E303" s="163">
        <f>'TAB  SCF  JANV'!E303+'TAB  SCF  FEVR'!E303</f>
        <v>38513</v>
      </c>
      <c r="F303" s="163">
        <f t="shared" si="104"/>
        <v>-15002</v>
      </c>
      <c r="G303" s="32">
        <f t="shared" si="105"/>
        <v>-0.38953080777919147</v>
      </c>
    </row>
    <row r="304" spans="1:7" x14ac:dyDescent="0.2">
      <c r="A304" s="159"/>
      <c r="B304" s="13" t="s">
        <v>6</v>
      </c>
      <c r="C304" s="27"/>
      <c r="D304" s="39">
        <f>'TAB  SCF  JANV'!D304+'TAB  SCF  FEVR'!D304</f>
        <v>0</v>
      </c>
      <c r="E304" s="39">
        <f>'TAB  SCF  JANV'!E304+'TAB  SCF  FEVR'!E304</f>
        <v>0</v>
      </c>
      <c r="F304" s="39"/>
      <c r="G304" s="33"/>
    </row>
    <row r="305" spans="1:12" x14ac:dyDescent="0.2">
      <c r="A305" s="159"/>
      <c r="B305" s="14" t="s">
        <v>19</v>
      </c>
      <c r="C305" s="11"/>
      <c r="D305" s="39">
        <f>'TAB  SCF  JANV'!D305+'TAB  SCF  FEVR'!D305</f>
        <v>0</v>
      </c>
      <c r="E305" s="39">
        <f>'TAB  SCF  JANV'!E305+'TAB  SCF  FEVR'!E305</f>
        <v>0</v>
      </c>
      <c r="F305" s="163">
        <f t="shared" ref="F305:F310" si="106">(D305-E305)</f>
        <v>0</v>
      </c>
      <c r="G305" s="32" t="e">
        <f t="shared" ref="G305:G310" si="107">F305/E305</f>
        <v>#DIV/0!</v>
      </c>
    </row>
    <row r="306" spans="1:12" x14ac:dyDescent="0.2">
      <c r="A306" s="159"/>
      <c r="B306" s="14" t="s">
        <v>20</v>
      </c>
      <c r="C306" s="11"/>
      <c r="D306" s="39">
        <f>'TAB  SCF  JANV'!D306+'TAB  SCF  FEVR'!D306</f>
        <v>0</v>
      </c>
      <c r="E306" s="39">
        <f>'TAB  SCF  JANV'!E306+'TAB  SCF  FEVR'!E306</f>
        <v>0</v>
      </c>
      <c r="F306" s="163">
        <f t="shared" si="106"/>
        <v>0</v>
      </c>
      <c r="G306" s="32" t="e">
        <f t="shared" si="107"/>
        <v>#DIV/0!</v>
      </c>
    </row>
    <row r="307" spans="1:12" x14ac:dyDescent="0.2">
      <c r="A307" s="159"/>
      <c r="B307" s="14" t="s">
        <v>27</v>
      </c>
      <c r="C307" s="11"/>
      <c r="D307" s="39">
        <f>'TAB  SCF  JANV'!D307+'TAB  SCF  FEVR'!D307</f>
        <v>0</v>
      </c>
      <c r="E307" s="39">
        <f>'TAB  SCF  JANV'!E307+'TAB  SCF  FEVR'!E307</f>
        <v>0</v>
      </c>
      <c r="F307" s="163">
        <f t="shared" si="106"/>
        <v>0</v>
      </c>
      <c r="G307" s="32" t="e">
        <f t="shared" si="107"/>
        <v>#DIV/0!</v>
      </c>
    </row>
    <row r="308" spans="1:12" x14ac:dyDescent="0.2">
      <c r="A308" s="159">
        <v>706</v>
      </c>
      <c r="B308" s="2" t="s">
        <v>34</v>
      </c>
      <c r="C308" s="11"/>
      <c r="D308" s="39">
        <f>'TAB  SCF  JANV'!D308+'TAB  SCF  FEVR'!D308</f>
        <v>0</v>
      </c>
      <c r="E308" s="39">
        <f>'TAB  SCF  JANV'!E308+'TAB  SCF  FEVR'!E308</f>
        <v>0</v>
      </c>
      <c r="F308" s="163">
        <f t="shared" si="106"/>
        <v>0</v>
      </c>
      <c r="G308" s="32" t="e">
        <f t="shared" si="107"/>
        <v>#DIV/0!</v>
      </c>
    </row>
    <row r="309" spans="1:12" x14ac:dyDescent="0.2">
      <c r="A309" s="159" t="s">
        <v>35</v>
      </c>
      <c r="B309" s="2" t="s">
        <v>36</v>
      </c>
      <c r="C309" s="11"/>
      <c r="D309" s="39"/>
      <c r="E309" s="39"/>
      <c r="F309" s="163">
        <f t="shared" si="106"/>
        <v>0</v>
      </c>
      <c r="G309" s="32" t="e">
        <f t="shared" si="107"/>
        <v>#DIV/0!</v>
      </c>
    </row>
    <row r="310" spans="1:12" ht="25.5" x14ac:dyDescent="0.2">
      <c r="A310" s="22"/>
      <c r="B310" s="26" t="s">
        <v>45</v>
      </c>
      <c r="C310" s="160"/>
      <c r="D310" s="40">
        <f>D300+D301+D302+D303+D308+D309</f>
        <v>51153</v>
      </c>
      <c r="E310" s="40">
        <f>E300+E301+E302+E303+E308+E309</f>
        <v>92519</v>
      </c>
      <c r="F310" s="40">
        <f t="shared" si="106"/>
        <v>-41366</v>
      </c>
      <c r="G310" s="34">
        <f t="shared" si="107"/>
        <v>-0.44710816156681332</v>
      </c>
      <c r="L310" s="43">
        <f>D310-E310</f>
        <v>-41366</v>
      </c>
    </row>
    <row r="311" spans="1:12" x14ac:dyDescent="0.2">
      <c r="B311" s="18"/>
      <c r="C311" s="28"/>
      <c r="D311" s="41"/>
      <c r="E311" s="42"/>
      <c r="F311" s="42"/>
      <c r="G311" s="35"/>
    </row>
    <row r="312" spans="1:12" x14ac:dyDescent="0.2">
      <c r="B312" s="13" t="s">
        <v>6</v>
      </c>
      <c r="C312" s="28"/>
      <c r="D312" s="41"/>
      <c r="E312" s="42"/>
      <c r="F312" s="42"/>
      <c r="G312" s="35"/>
    </row>
    <row r="313" spans="1:12" x14ac:dyDescent="0.2">
      <c r="B313" s="1" t="s">
        <v>28</v>
      </c>
      <c r="C313" s="10"/>
      <c r="D313" s="163">
        <f>'TAB  SCF  JANV'!D313+'TAB  SCF  FEVR'!D313</f>
        <v>0</v>
      </c>
      <c r="E313" s="163">
        <f>'TAB  SCF  JANV'!E313+'TAB  SCF  FEVR'!E313</f>
        <v>0</v>
      </c>
      <c r="F313" s="163">
        <f t="shared" ref="F313" si="108">(D313-E313)</f>
        <v>0</v>
      </c>
      <c r="G313" s="32" t="e">
        <f t="shared" ref="G313" si="109">F313/E313</f>
        <v>#DIV/0!</v>
      </c>
    </row>
    <row r="314" spans="1:12" x14ac:dyDescent="0.2">
      <c r="B314" s="3"/>
      <c r="C314" s="161"/>
      <c r="D314" s="162">
        <f>'TAB  SCF  JANV'!D314+'TAB  SCF  FEVR'!D314</f>
        <v>0</v>
      </c>
      <c r="E314" s="162">
        <f>'TAB  SCF  JANV'!E314+'TAB  SCF  FEVR'!E314</f>
        <v>0</v>
      </c>
      <c r="F314" s="162"/>
      <c r="G314" s="36"/>
    </row>
    <row r="315" spans="1:12" x14ac:dyDescent="0.2">
      <c r="A315" s="159">
        <v>72</v>
      </c>
      <c r="B315" s="1" t="s">
        <v>37</v>
      </c>
      <c r="C315" s="10"/>
      <c r="D315" s="163">
        <f>'TAB  SCF  JANV'!D315+'TAB  SCF  FEVR'!D315</f>
        <v>0</v>
      </c>
      <c r="E315" s="163">
        <f>'TAB  SCF  JANV'!E315+'TAB  SCF  FEVR'!E315</f>
        <v>0</v>
      </c>
      <c r="F315" s="163">
        <f t="shared" ref="F315:F327" si="110">(D315-E315)</f>
        <v>0</v>
      </c>
      <c r="G315" s="32" t="e">
        <f t="shared" ref="G315:G327" si="111">F315/E315</f>
        <v>#DIV/0!</v>
      </c>
    </row>
    <row r="316" spans="1:12" x14ac:dyDescent="0.2">
      <c r="A316" s="159">
        <v>73</v>
      </c>
      <c r="B316" s="1" t="s">
        <v>38</v>
      </c>
      <c r="C316" s="10"/>
      <c r="D316" s="163">
        <f>'TAB  SCF  JANV'!D316+'TAB  SCF  FEVR'!D316</f>
        <v>0</v>
      </c>
      <c r="E316" s="163">
        <f>'TAB  SCF  JANV'!E316+'TAB  SCF  FEVR'!E316</f>
        <v>0</v>
      </c>
      <c r="F316" s="163">
        <f t="shared" si="110"/>
        <v>0</v>
      </c>
      <c r="G316" s="32" t="e">
        <f t="shared" si="111"/>
        <v>#DIV/0!</v>
      </c>
    </row>
    <row r="317" spans="1:12" x14ac:dyDescent="0.2">
      <c r="A317" s="159">
        <v>74</v>
      </c>
      <c r="B317" s="2" t="s">
        <v>39</v>
      </c>
      <c r="C317" s="11"/>
      <c r="D317" s="39">
        <f>'TAB  SCF  JANV'!D317+'TAB  SCF  FEVR'!D317</f>
        <v>0</v>
      </c>
      <c r="E317" s="39">
        <f>'TAB  SCF  JANV'!E317+'TAB  SCF  FEVR'!E317</f>
        <v>0</v>
      </c>
      <c r="F317" s="163">
        <f t="shared" si="110"/>
        <v>0</v>
      </c>
      <c r="G317" s="32" t="e">
        <f t="shared" si="111"/>
        <v>#DIV/0!</v>
      </c>
    </row>
    <row r="318" spans="1:12" ht="25.5" x14ac:dyDescent="0.2">
      <c r="A318" s="22"/>
      <c r="B318" s="26" t="s">
        <v>44</v>
      </c>
      <c r="C318" s="164"/>
      <c r="D318" s="40">
        <f>D310+D315+D316+D317</f>
        <v>51153</v>
      </c>
      <c r="E318" s="40">
        <f>E310+E315+E316+E317</f>
        <v>92519</v>
      </c>
      <c r="F318" s="163">
        <f t="shared" si="110"/>
        <v>-41366</v>
      </c>
      <c r="G318" s="32">
        <f t="shared" si="111"/>
        <v>-0.44710816156681332</v>
      </c>
    </row>
    <row r="319" spans="1:12" x14ac:dyDescent="0.2">
      <c r="A319" s="159">
        <v>60</v>
      </c>
      <c r="B319" s="3" t="s">
        <v>40</v>
      </c>
      <c r="C319" s="161"/>
      <c r="D319" s="162">
        <f>D320+D321+D322</f>
        <v>11760</v>
      </c>
      <c r="E319" s="162">
        <f>E320+E321+E322</f>
        <v>22179</v>
      </c>
      <c r="F319" s="163">
        <f t="shared" si="110"/>
        <v>-10419</v>
      </c>
      <c r="G319" s="32">
        <f t="shared" si="111"/>
        <v>-0.46976870012173677</v>
      </c>
    </row>
    <row r="320" spans="1:12" x14ac:dyDescent="0.2">
      <c r="A320" s="159">
        <v>600</v>
      </c>
      <c r="B320" s="1" t="s">
        <v>2</v>
      </c>
      <c r="C320" s="10"/>
      <c r="D320" s="163">
        <f>'TAB  SCF  JANV'!D320+'TAB  SCF  FEVR'!D320</f>
        <v>1162</v>
      </c>
      <c r="E320" s="163">
        <f>'TAB  SCF  JANV'!E320+'TAB  SCF  FEVR'!E320</f>
        <v>2739</v>
      </c>
      <c r="F320" s="163">
        <f t="shared" si="110"/>
        <v>-1577</v>
      </c>
      <c r="G320" s="32">
        <f t="shared" si="111"/>
        <v>-0.5757575757575758</v>
      </c>
    </row>
    <row r="321" spans="1:7" x14ac:dyDescent="0.2">
      <c r="A321" s="159">
        <v>601</v>
      </c>
      <c r="B321" s="1" t="s">
        <v>3</v>
      </c>
      <c r="C321" s="10"/>
      <c r="D321" s="163">
        <f>'TAB  SCF  JANV'!D321+'TAB  SCF  FEVR'!D321</f>
        <v>7145</v>
      </c>
      <c r="E321" s="163">
        <f>'TAB  SCF  JANV'!E321+'TAB  SCF  FEVR'!E321</f>
        <v>13264</v>
      </c>
      <c r="F321" s="163">
        <f t="shared" si="110"/>
        <v>-6119</v>
      </c>
      <c r="G321" s="32">
        <f t="shared" si="111"/>
        <v>-0.46132388419782872</v>
      </c>
    </row>
    <row r="322" spans="1:7" x14ac:dyDescent="0.2">
      <c r="A322" s="159">
        <v>604</v>
      </c>
      <c r="B322" s="1" t="s">
        <v>4</v>
      </c>
      <c r="C322" s="10"/>
      <c r="D322" s="163">
        <f>'TAB  SCF  JANV'!D322+'TAB  SCF  FEVR'!D322</f>
        <v>3453</v>
      </c>
      <c r="E322" s="163">
        <f>'TAB  SCF  JANV'!E322+'TAB  SCF  FEVR'!E322</f>
        <v>6176</v>
      </c>
      <c r="F322" s="163">
        <f t="shared" si="110"/>
        <v>-2723</v>
      </c>
      <c r="G322" s="32">
        <f t="shared" si="111"/>
        <v>-0.44090025906735753</v>
      </c>
    </row>
    <row r="323" spans="1:7" x14ac:dyDescent="0.2">
      <c r="A323" s="159">
        <v>61</v>
      </c>
      <c r="B323" s="1" t="s">
        <v>41</v>
      </c>
      <c r="C323" s="10"/>
      <c r="D323" s="163">
        <f>'TAB  SCF  JANV'!D323+'TAB  SCF  FEVR'!D323</f>
        <v>663</v>
      </c>
      <c r="E323" s="163">
        <f>'TAB  SCF  JANV'!E323+'TAB  SCF  FEVR'!E323</f>
        <v>556</v>
      </c>
      <c r="F323" s="163">
        <f t="shared" si="110"/>
        <v>107</v>
      </c>
      <c r="G323" s="32">
        <f t="shared" si="111"/>
        <v>0.19244604316546762</v>
      </c>
    </row>
    <row r="324" spans="1:7" x14ac:dyDescent="0.2">
      <c r="A324" s="159">
        <v>62</v>
      </c>
      <c r="B324" s="2" t="s">
        <v>42</v>
      </c>
      <c r="C324" s="11"/>
      <c r="D324" s="39">
        <f>'TAB  SCF  JANV'!D324+'TAB  SCF  FEVR'!D324</f>
        <v>230</v>
      </c>
      <c r="E324" s="39">
        <f>'TAB  SCF  JANV'!E324+'TAB  SCF  FEVR'!E324</f>
        <v>730</v>
      </c>
      <c r="F324" s="163">
        <f t="shared" si="110"/>
        <v>-500</v>
      </c>
      <c r="G324" s="32">
        <f t="shared" si="111"/>
        <v>-0.68493150684931503</v>
      </c>
    </row>
    <row r="325" spans="1:7" ht="25.5" x14ac:dyDescent="0.2">
      <c r="A325" s="22"/>
      <c r="B325" s="26" t="s">
        <v>43</v>
      </c>
      <c r="C325" s="164"/>
      <c r="D325" s="40">
        <f>D319+D323+D324</f>
        <v>12653</v>
      </c>
      <c r="E325" s="40">
        <f>E319+E323+E324</f>
        <v>23465</v>
      </c>
      <c r="F325" s="163">
        <f t="shared" si="110"/>
        <v>-10812</v>
      </c>
      <c r="G325" s="32">
        <f t="shared" si="111"/>
        <v>-0.46077136160238652</v>
      </c>
    </row>
    <row r="326" spans="1:7" ht="25.5" x14ac:dyDescent="0.2">
      <c r="A326" s="22"/>
      <c r="B326" s="26" t="s">
        <v>48</v>
      </c>
      <c r="C326" s="164"/>
      <c r="D326" s="40">
        <f>D318-D325</f>
        <v>38500</v>
      </c>
      <c r="E326" s="40">
        <f>E318-E325</f>
        <v>69054</v>
      </c>
      <c r="F326" s="163">
        <f t="shared" si="110"/>
        <v>-30554</v>
      </c>
      <c r="G326" s="32">
        <f t="shared" si="111"/>
        <v>-0.44246531699829117</v>
      </c>
    </row>
    <row r="327" spans="1:7" x14ac:dyDescent="0.2">
      <c r="A327" s="159">
        <v>63</v>
      </c>
      <c r="B327" s="3" t="s">
        <v>46</v>
      </c>
      <c r="C327" s="161"/>
      <c r="D327" s="162">
        <f>'TAB  SCF  JANV'!D327+'TAB  SCF  FEVR'!D327</f>
        <v>36497</v>
      </c>
      <c r="E327" s="162">
        <f>'TAB  SCF  JANV'!E327+'TAB  SCF  FEVR'!E327</f>
        <v>41886</v>
      </c>
      <c r="F327" s="163">
        <f t="shared" si="110"/>
        <v>-5389</v>
      </c>
      <c r="G327" s="32">
        <f t="shared" si="111"/>
        <v>-0.12865874039058398</v>
      </c>
    </row>
    <row r="328" spans="1:7" x14ac:dyDescent="0.2">
      <c r="A328" s="159"/>
      <c r="B328" s="13" t="s">
        <v>6</v>
      </c>
      <c r="C328" s="27"/>
      <c r="D328" s="163"/>
      <c r="E328" s="163"/>
      <c r="F328" s="163"/>
      <c r="G328" s="32"/>
    </row>
    <row r="329" spans="1:7" x14ac:dyDescent="0.2">
      <c r="A329" s="159">
        <v>631</v>
      </c>
      <c r="B329" s="15" t="s">
        <v>21</v>
      </c>
      <c r="C329" s="21"/>
      <c r="D329" s="162">
        <f>'TAB  SCF  JANV'!D329+'TAB  SCF  FEVR'!D329</f>
        <v>0</v>
      </c>
      <c r="E329" s="162">
        <f>'TAB  SCF  JANV'!E329+'TAB  SCF  FEVR'!E329</f>
        <v>0</v>
      </c>
      <c r="F329" s="163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59"/>
      <c r="B330" s="15"/>
      <c r="C330" s="21"/>
      <c r="D330" s="163"/>
      <c r="E330" s="163"/>
      <c r="F330" s="163"/>
      <c r="G330" s="32"/>
    </row>
    <row r="331" spans="1:7" x14ac:dyDescent="0.2">
      <c r="A331" s="159">
        <v>64</v>
      </c>
      <c r="B331" s="2" t="s">
        <v>47</v>
      </c>
      <c r="C331" s="11"/>
      <c r="D331" s="39">
        <f>'TAB  SCF  JANV'!D331+'TAB  SCF  FEVR'!D331</f>
        <v>1771</v>
      </c>
      <c r="E331" s="39">
        <f>'TAB  SCF  JANV'!E331+'TAB  SCF  FEVR'!E331</f>
        <v>2994</v>
      </c>
      <c r="F331" s="163">
        <f t="shared" ref="F331:F341" si="114">(D331-E331)</f>
        <v>-1223</v>
      </c>
      <c r="G331" s="32">
        <f t="shared" ref="G331:G341" si="115">F331/E331</f>
        <v>-0.40848363393453574</v>
      </c>
    </row>
    <row r="332" spans="1:7" ht="25.5" x14ac:dyDescent="0.2">
      <c r="A332" s="22"/>
      <c r="B332" s="26" t="s">
        <v>49</v>
      </c>
      <c r="C332" s="164"/>
      <c r="D332" s="163">
        <f>D326-D327-D331</f>
        <v>232</v>
      </c>
      <c r="E332" s="163">
        <f>E326-E327-E331</f>
        <v>24174</v>
      </c>
      <c r="F332" s="163">
        <f t="shared" si="114"/>
        <v>-23942</v>
      </c>
      <c r="G332" s="32">
        <f t="shared" si="115"/>
        <v>-0.99040291221974019</v>
      </c>
    </row>
    <row r="333" spans="1:7" x14ac:dyDescent="0.2">
      <c r="A333" s="159">
        <v>75</v>
      </c>
      <c r="B333" s="3" t="s">
        <v>50</v>
      </c>
      <c r="C333" s="161"/>
      <c r="D333" s="162">
        <f>'TAB  SCF  JANV'!D333+'TAB  SCF  FEVR'!D333</f>
        <v>86</v>
      </c>
      <c r="E333" s="162">
        <f>'TAB  SCF  JANV'!E333+'TAB  SCF  FEVR'!E333</f>
        <v>153</v>
      </c>
      <c r="F333" s="163">
        <f t="shared" si="114"/>
        <v>-67</v>
      </c>
      <c r="G333" s="32">
        <f t="shared" si="115"/>
        <v>-0.43790849673202614</v>
      </c>
    </row>
    <row r="334" spans="1:7" x14ac:dyDescent="0.2">
      <c r="A334" s="159">
        <v>65</v>
      </c>
      <c r="B334" s="1" t="s">
        <v>51</v>
      </c>
      <c r="C334" s="10"/>
      <c r="D334" s="163">
        <f>'TAB  SCF  JANV'!D334+'TAB  SCF  FEVR'!D334</f>
        <v>144</v>
      </c>
      <c r="E334" s="163">
        <f>'TAB  SCF  JANV'!E334+'TAB  SCF  FEVR'!E334</f>
        <v>91</v>
      </c>
      <c r="F334" s="163">
        <f t="shared" si="114"/>
        <v>53</v>
      </c>
      <c r="G334" s="32">
        <f t="shared" si="115"/>
        <v>0.58241758241758246</v>
      </c>
    </row>
    <row r="335" spans="1:7" ht="25.5" customHeight="1" x14ac:dyDescent="0.2">
      <c r="A335" s="159">
        <v>68</v>
      </c>
      <c r="B335" s="16" t="s">
        <v>52</v>
      </c>
      <c r="C335" s="17"/>
      <c r="D335" s="163">
        <f>'TAB  SCF  JANV'!D335+'TAB  SCF  FEVR'!D335</f>
        <v>3000</v>
      </c>
      <c r="E335" s="163">
        <f>'TAB  SCF  JANV'!E335+'TAB  SCF  FEVR'!E335</f>
        <v>5586</v>
      </c>
      <c r="F335" s="163">
        <f t="shared" si="114"/>
        <v>-2586</v>
      </c>
      <c r="G335" s="32">
        <f t="shared" si="115"/>
        <v>-0.46294307196562834</v>
      </c>
    </row>
    <row r="336" spans="1:7" x14ac:dyDescent="0.2">
      <c r="A336" s="159">
        <v>78</v>
      </c>
      <c r="B336" s="2" t="s">
        <v>53</v>
      </c>
      <c r="C336" s="11"/>
      <c r="D336" s="39">
        <f>'TAB  SCF  JANV'!D336+'TAB  SCF  FEVR'!D336</f>
        <v>0</v>
      </c>
      <c r="E336" s="39">
        <f>'TAB  SCF  JANV'!E336+'TAB  SCF  FEVR'!E336</f>
        <v>0</v>
      </c>
      <c r="F336" s="163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64"/>
      <c r="D337" s="163">
        <f>D332+D333-D334-D335+D336</f>
        <v>-2826</v>
      </c>
      <c r="E337" s="163">
        <f>E332+E333-E334-E335+E336</f>
        <v>18650</v>
      </c>
      <c r="F337" s="163">
        <f t="shared" si="114"/>
        <v>-21476</v>
      </c>
      <c r="G337" s="32">
        <f t="shared" si="115"/>
        <v>-1.1515281501340482</v>
      </c>
    </row>
    <row r="338" spans="1:7" x14ac:dyDescent="0.2">
      <c r="A338" s="159">
        <v>76</v>
      </c>
      <c r="B338" s="1" t="s">
        <v>54</v>
      </c>
      <c r="C338" s="10"/>
      <c r="D338" s="163">
        <f>'TAB  SCF  JANV'!D338+'TAB  SCF  FEVR'!D338</f>
        <v>0</v>
      </c>
      <c r="E338" s="163">
        <f>'TAB  SCF  JANV'!E338+'TAB  SCF  FEVR'!E338</f>
        <v>0</v>
      </c>
      <c r="F338" s="163">
        <f t="shared" si="114"/>
        <v>0</v>
      </c>
      <c r="G338" s="32" t="e">
        <f t="shared" si="115"/>
        <v>#DIV/0!</v>
      </c>
    </row>
    <row r="339" spans="1:7" x14ac:dyDescent="0.2">
      <c r="A339" s="159">
        <v>66</v>
      </c>
      <c r="B339" s="1" t="s">
        <v>55</v>
      </c>
      <c r="C339" s="10"/>
      <c r="D339" s="163">
        <f>'TAB  SCF  JANV'!D339+'TAB  SCF  FEVR'!D339</f>
        <v>0</v>
      </c>
      <c r="E339" s="163">
        <f>'TAB  SCF  JANV'!E339+'TAB  SCF  FEVR'!E339</f>
        <v>0</v>
      </c>
      <c r="F339" s="163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63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64"/>
      <c r="D341" s="163">
        <f>D337+D340</f>
        <v>-2826</v>
      </c>
      <c r="E341" s="163">
        <f>E337+E340</f>
        <v>18650</v>
      </c>
      <c r="F341" s="163">
        <f t="shared" si="114"/>
        <v>-21476</v>
      </c>
      <c r="G341" s="32">
        <f t="shared" si="115"/>
        <v>-1.1515281501340482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59">
        <v>5</v>
      </c>
      <c r="B345" s="1" t="s">
        <v>22</v>
      </c>
      <c r="C345" s="10"/>
      <c r="D345" s="40">
        <f>'TAB  SCF  FEVR'!D345</f>
        <v>139991</v>
      </c>
      <c r="E345" s="40">
        <f>'TAB  SCF  FEVR'!E345</f>
        <v>151044</v>
      </c>
      <c r="F345" s="163">
        <f t="shared" ref="F345" si="116">(D345-E345)</f>
        <v>-11053</v>
      </c>
      <c r="G345" s="32">
        <f t="shared" ref="G345" si="117">F345/E345</f>
        <v>-7.3177352294695588E-2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59">
        <v>51</v>
      </c>
      <c r="B349" s="20" t="s">
        <v>29</v>
      </c>
      <c r="C349" s="30"/>
      <c r="D349" s="163">
        <v>0</v>
      </c>
      <c r="E349" s="163">
        <v>0</v>
      </c>
      <c r="F349" s="163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59">
        <v>510</v>
      </c>
      <c r="B350" s="1" t="s">
        <v>7</v>
      </c>
      <c r="C350" s="10"/>
      <c r="D350" s="163">
        <v>0</v>
      </c>
      <c r="E350" s="163">
        <v>0</v>
      </c>
      <c r="F350" s="163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59">
        <v>41</v>
      </c>
      <c r="B352" s="1" t="s">
        <v>8</v>
      </c>
      <c r="C352" s="10"/>
      <c r="D352" s="40">
        <f>D356+D357+D358</f>
        <v>153552</v>
      </c>
      <c r="E352" s="40">
        <f>E356+E357+E358</f>
        <v>177236</v>
      </c>
      <c r="F352" s="163">
        <f t="shared" ref="F352" si="120">(D352-E352)</f>
        <v>-23684</v>
      </c>
      <c r="G352" s="32">
        <f t="shared" ref="G352" si="121">F352/E352</f>
        <v>-0.13362973662235664</v>
      </c>
    </row>
    <row r="353" spans="1:7" x14ac:dyDescent="0.2">
      <c r="A353" s="159"/>
      <c r="B353" s="1"/>
      <c r="C353" s="10"/>
      <c r="D353" s="163"/>
      <c r="E353" s="163"/>
      <c r="F353" s="163"/>
      <c r="G353" s="32"/>
    </row>
    <row r="354" spans="1:7" x14ac:dyDescent="0.2">
      <c r="A354" s="159"/>
      <c r="B354" s="7" t="s">
        <v>6</v>
      </c>
      <c r="C354" s="29"/>
      <c r="D354" s="163"/>
      <c r="E354" s="163"/>
      <c r="F354" s="163"/>
      <c r="G354" s="32"/>
    </row>
    <row r="355" spans="1:7" x14ac:dyDescent="0.2">
      <c r="A355" s="159"/>
      <c r="B355" s="1"/>
      <c r="C355" s="10"/>
      <c r="D355" s="163"/>
      <c r="E355" s="163"/>
      <c r="F355" s="163"/>
      <c r="G355" s="32"/>
    </row>
    <row r="356" spans="1:7" x14ac:dyDescent="0.2">
      <c r="A356" s="159"/>
      <c r="B356" s="23" t="s">
        <v>23</v>
      </c>
      <c r="C356" s="10"/>
      <c r="D356" s="163">
        <f>'TAB  SCF  FEVR'!D356</f>
        <v>114206</v>
      </c>
      <c r="E356" s="163">
        <f>'TAB  SCF  FEVR'!E356</f>
        <v>127658</v>
      </c>
      <c r="F356" s="163">
        <f t="shared" ref="F356:F358" si="122">(D356-E356)</f>
        <v>-13452</v>
      </c>
      <c r="G356" s="32">
        <f t="shared" ref="G356:G358" si="123">F356/E356</f>
        <v>-0.10537529962869542</v>
      </c>
    </row>
    <row r="357" spans="1:7" ht="25.5" x14ac:dyDescent="0.2">
      <c r="A357" s="159"/>
      <c r="B357" s="24" t="s">
        <v>58</v>
      </c>
      <c r="C357" s="17"/>
      <c r="D357" s="163">
        <f>'TAB  SCF  FEVR'!D357</f>
        <v>32649</v>
      </c>
      <c r="E357" s="163">
        <f>'TAB  SCF  FEVR'!E357</f>
        <v>43369</v>
      </c>
      <c r="F357" s="163">
        <f t="shared" si="122"/>
        <v>-10720</v>
      </c>
      <c r="G357" s="32">
        <f t="shared" si="123"/>
        <v>-0.24718116627083861</v>
      </c>
    </row>
    <row r="358" spans="1:7" x14ac:dyDescent="0.2">
      <c r="A358" s="159"/>
      <c r="B358" s="23" t="s">
        <v>24</v>
      </c>
      <c r="C358" s="10"/>
      <c r="D358" s="163">
        <f>'TAB  SCF  FEVR'!D358</f>
        <v>6697</v>
      </c>
      <c r="E358" s="163">
        <f>'TAB  SCF  FEVR'!E358</f>
        <v>6209</v>
      </c>
      <c r="F358" s="163">
        <f t="shared" si="122"/>
        <v>488</v>
      </c>
      <c r="G358" s="32">
        <f t="shared" si="123"/>
        <v>7.8595587051054919E-2</v>
      </c>
    </row>
    <row r="359" spans="1:7" x14ac:dyDescent="0.2">
      <c r="A359" s="159"/>
      <c r="B359" s="1"/>
      <c r="C359" s="10"/>
      <c r="D359" s="163"/>
      <c r="E359" s="163"/>
      <c r="F359" s="163"/>
      <c r="G359" s="32"/>
    </row>
    <row r="360" spans="1:7" x14ac:dyDescent="0.2">
      <c r="A360" s="159"/>
      <c r="B360" s="8" t="s">
        <v>26</v>
      </c>
      <c r="C360" s="31"/>
      <c r="D360" s="40">
        <f>'TAB  SCF  FEVR'!D360</f>
        <v>82942</v>
      </c>
      <c r="E360" s="40">
        <f>'TAB  SCF  FEVR'!E360</f>
        <v>53829</v>
      </c>
      <c r="F360" s="163">
        <f t="shared" ref="F360" si="124">(D360-E360)</f>
        <v>29113</v>
      </c>
      <c r="G360" s="32">
        <f t="shared" ref="G360" si="125">F360/E360</f>
        <v>0.54084229690315633</v>
      </c>
    </row>
    <row r="361" spans="1:7" x14ac:dyDescent="0.2">
      <c r="A361" s="159"/>
      <c r="B361" s="8"/>
      <c r="C361" s="31"/>
      <c r="D361" s="40"/>
      <c r="E361" s="40"/>
      <c r="F361" s="163"/>
      <c r="G361" s="32"/>
    </row>
    <row r="362" spans="1:7" x14ac:dyDescent="0.2">
      <c r="A362" s="159">
        <v>3</v>
      </c>
      <c r="B362" s="8" t="s">
        <v>15</v>
      </c>
      <c r="C362" s="31"/>
      <c r="D362" s="40">
        <f>D365+D366+D367+D368</f>
        <v>76185</v>
      </c>
      <c r="E362" s="40">
        <f>E365+E366+E367+E368</f>
        <v>76803</v>
      </c>
      <c r="F362" s="163">
        <f t="shared" ref="F362" si="126">(D362-E362)</f>
        <v>-618</v>
      </c>
      <c r="G362" s="32">
        <f t="shared" ref="G362" si="127">F362/E362</f>
        <v>-8.0465606812233897E-3</v>
      </c>
    </row>
    <row r="363" spans="1:7" x14ac:dyDescent="0.2">
      <c r="A363" s="159"/>
      <c r="B363" s="7" t="s">
        <v>6</v>
      </c>
      <c r="C363" s="29"/>
      <c r="D363" s="163"/>
      <c r="E363" s="163"/>
      <c r="F363" s="163"/>
      <c r="G363" s="32"/>
    </row>
    <row r="364" spans="1:7" x14ac:dyDescent="0.2">
      <c r="A364" s="159"/>
      <c r="B364" s="8"/>
      <c r="C364" s="31"/>
      <c r="D364" s="163"/>
      <c r="E364" s="163"/>
      <c r="F364" s="163"/>
      <c r="G364" s="32"/>
    </row>
    <row r="365" spans="1:7" x14ac:dyDescent="0.2">
      <c r="A365" s="159">
        <v>30</v>
      </c>
      <c r="B365" s="25" t="s">
        <v>16</v>
      </c>
      <c r="C365" s="31"/>
      <c r="D365" s="163">
        <f>'TAB  SCF  FEVR'!D365</f>
        <v>4155</v>
      </c>
      <c r="E365" s="163">
        <f>'TAB  SCF  FEVR'!E365</f>
        <v>5019</v>
      </c>
      <c r="F365" s="163">
        <f t="shared" ref="F365:F368" si="128">(D365-E365)</f>
        <v>-864</v>
      </c>
      <c r="G365" s="32">
        <f t="shared" ref="G365:G368" si="129">F365/E365</f>
        <v>-0.17214584578601316</v>
      </c>
    </row>
    <row r="366" spans="1:7" x14ac:dyDescent="0.2">
      <c r="A366" s="159">
        <v>31</v>
      </c>
      <c r="B366" s="25" t="s">
        <v>17</v>
      </c>
      <c r="C366" s="31"/>
      <c r="D366" s="163">
        <f>'TAB  SCF  FEVR'!D366</f>
        <v>1988</v>
      </c>
      <c r="E366" s="163">
        <f>'TAB  SCF  FEVR'!E366</f>
        <v>1187</v>
      </c>
      <c r="F366" s="163">
        <f t="shared" si="128"/>
        <v>801</v>
      </c>
      <c r="G366" s="32">
        <f t="shared" si="129"/>
        <v>0.67481044650379107</v>
      </c>
    </row>
    <row r="367" spans="1:7" x14ac:dyDescent="0.2">
      <c r="A367" s="159">
        <v>32</v>
      </c>
      <c r="B367" s="25" t="s">
        <v>18</v>
      </c>
      <c r="C367" s="31"/>
      <c r="D367" s="163">
        <f>'TAB  SCF  FEVR'!D367</f>
        <v>70042</v>
      </c>
      <c r="E367" s="163">
        <f>'TAB  SCF  FEVR'!E367</f>
        <v>70597</v>
      </c>
      <c r="F367" s="163">
        <f t="shared" si="128"/>
        <v>-555</v>
      </c>
      <c r="G367" s="32">
        <f t="shared" si="129"/>
        <v>-7.8615238607872857E-3</v>
      </c>
    </row>
    <row r="368" spans="1:7" x14ac:dyDescent="0.2">
      <c r="A368" s="159">
        <v>37</v>
      </c>
      <c r="B368" s="25" t="s">
        <v>25</v>
      </c>
      <c r="C368" s="31"/>
      <c r="D368" s="163">
        <f>'TAB  SCF  FEVR'!D368</f>
        <v>0</v>
      </c>
      <c r="E368" s="163">
        <f>'TAB  SCF  FEVR'!E368</f>
        <v>0</v>
      </c>
      <c r="F368" s="163">
        <f t="shared" si="128"/>
        <v>0</v>
      </c>
      <c r="G368" s="32" t="e">
        <f t="shared" si="129"/>
        <v>#DIV/0!</v>
      </c>
    </row>
    <row r="369" spans="1:12" ht="13.5" thickBot="1" x14ac:dyDescent="0.25"/>
    <row r="370" spans="1:12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12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12" x14ac:dyDescent="0.2">
      <c r="A372" s="277"/>
      <c r="B372" s="270"/>
      <c r="C372" s="272"/>
      <c r="D372" s="163" t="s">
        <v>10</v>
      </c>
      <c r="E372" s="163" t="s">
        <v>11</v>
      </c>
      <c r="F372" s="163" t="s">
        <v>12</v>
      </c>
      <c r="G372" s="32" t="s">
        <v>13</v>
      </c>
    </row>
    <row r="373" spans="1:12" x14ac:dyDescent="0.2">
      <c r="A373" s="159">
        <v>700</v>
      </c>
      <c r="B373" s="1" t="s">
        <v>30</v>
      </c>
      <c r="C373" s="10"/>
      <c r="D373" s="163">
        <f>'TAB  SCF  JANV'!D373+'TAB  SCF  FEVR'!D373</f>
        <v>8444</v>
      </c>
      <c r="E373" s="163">
        <f>'TAB  SCF  JANV'!E373+'TAB  SCF  FEVR'!E373</f>
        <v>6903</v>
      </c>
      <c r="F373" s="163">
        <f>(D373-E373)</f>
        <v>1541</v>
      </c>
      <c r="G373" s="32">
        <f>F373/E373</f>
        <v>0.2232362740837317</v>
      </c>
    </row>
    <row r="374" spans="1:12" x14ac:dyDescent="0.2">
      <c r="A374" s="159">
        <v>701</v>
      </c>
      <c r="B374" s="1" t="s">
        <v>31</v>
      </c>
      <c r="C374" s="10"/>
      <c r="D374" s="163">
        <f>'TAB  SCF  JANV'!D374+'TAB  SCF  FEVR'!D374</f>
        <v>48284</v>
      </c>
      <c r="E374" s="163">
        <f>'TAB  SCF  JANV'!E374+'TAB  SCF  FEVR'!E374</f>
        <v>24438</v>
      </c>
      <c r="F374" s="163">
        <f t="shared" ref="F374:F376" si="130">(D374-E374)</f>
        <v>23846</v>
      </c>
      <c r="G374" s="32">
        <f t="shared" ref="G374:G376" si="131">F374/E374</f>
        <v>0.97577543170472214</v>
      </c>
    </row>
    <row r="375" spans="1:12" x14ac:dyDescent="0.2">
      <c r="A375" s="159">
        <v>704</v>
      </c>
      <c r="B375" s="1" t="s">
        <v>32</v>
      </c>
      <c r="C375" s="10"/>
      <c r="D375" s="163">
        <f>'TAB  SCF  JANV'!D375+'TAB  SCF  FEVR'!D375</f>
        <v>0</v>
      </c>
      <c r="E375" s="163">
        <f>'TAB  SCF  JANV'!E375+'TAB  SCF  FEVR'!E375</f>
        <v>0</v>
      </c>
      <c r="F375" s="163">
        <f t="shared" si="130"/>
        <v>0</v>
      </c>
      <c r="G375" s="32" t="e">
        <f t="shared" si="131"/>
        <v>#DIV/0!</v>
      </c>
    </row>
    <row r="376" spans="1:12" x14ac:dyDescent="0.2">
      <c r="A376" s="159">
        <v>706</v>
      </c>
      <c r="B376" s="1" t="s">
        <v>33</v>
      </c>
      <c r="C376" s="10"/>
      <c r="D376" s="163">
        <f>'TAB  SCF  JANV'!D376+'TAB  SCF  FEVR'!D376</f>
        <v>55825</v>
      </c>
      <c r="E376" s="163">
        <f>'TAB  SCF  JANV'!E376+'TAB  SCF  FEVR'!E376</f>
        <v>67330</v>
      </c>
      <c r="F376" s="163">
        <f t="shared" si="130"/>
        <v>-11505</v>
      </c>
      <c r="G376" s="32">
        <f t="shared" si="131"/>
        <v>-0.1708747957819694</v>
      </c>
    </row>
    <row r="377" spans="1:12" x14ac:dyDescent="0.2">
      <c r="A377" s="159"/>
      <c r="B377" s="13" t="s">
        <v>6</v>
      </c>
      <c r="C377" s="27"/>
      <c r="D377" s="39">
        <f>'TAB  SCF  JANV'!D377+'TAB  SCF  FEVR'!D377</f>
        <v>0</v>
      </c>
      <c r="E377" s="39">
        <f>'TAB  SCF  JANV'!E377+'TAB  SCF  FEVR'!E377</f>
        <v>0</v>
      </c>
      <c r="F377" s="39"/>
      <c r="G377" s="33"/>
    </row>
    <row r="378" spans="1:12" x14ac:dyDescent="0.2">
      <c r="A378" s="159"/>
      <c r="B378" s="14" t="s">
        <v>19</v>
      </c>
      <c r="C378" s="11"/>
      <c r="D378" s="39">
        <f>'TAB  SCF  JANV'!D378+'TAB  SCF  FEVR'!D378</f>
        <v>0</v>
      </c>
      <c r="E378" s="39">
        <f>'TAB  SCF  JANV'!E378+'TAB  SCF  FEVR'!E378</f>
        <v>0</v>
      </c>
      <c r="F378" s="163">
        <f t="shared" ref="F378:F383" si="132">(D378-E378)</f>
        <v>0</v>
      </c>
      <c r="G378" s="32" t="e">
        <f t="shared" ref="G378:G383" si="133">F378/E378</f>
        <v>#DIV/0!</v>
      </c>
    </row>
    <row r="379" spans="1:12" x14ac:dyDescent="0.2">
      <c r="A379" s="159"/>
      <c r="B379" s="14" t="s">
        <v>20</v>
      </c>
      <c r="C379" s="11"/>
      <c r="D379" s="39">
        <f>'TAB  SCF  JANV'!D379+'TAB  SCF  FEVR'!D379</f>
        <v>0</v>
      </c>
      <c r="E379" s="39">
        <f>'TAB  SCF  JANV'!E379+'TAB  SCF  FEVR'!E379</f>
        <v>0</v>
      </c>
      <c r="F379" s="163">
        <f t="shared" si="132"/>
        <v>0</v>
      </c>
      <c r="G379" s="32" t="e">
        <f t="shared" si="133"/>
        <v>#DIV/0!</v>
      </c>
    </row>
    <row r="380" spans="1:12" x14ac:dyDescent="0.2">
      <c r="A380" s="159"/>
      <c r="B380" s="14" t="s">
        <v>27</v>
      </c>
      <c r="C380" s="11"/>
      <c r="D380" s="39">
        <f>'TAB  SCF  JANV'!D380+'TAB  SCF  FEVR'!D380</f>
        <v>0</v>
      </c>
      <c r="E380" s="39">
        <f>'TAB  SCF  JANV'!E380+'TAB  SCF  FEVR'!E380</f>
        <v>0</v>
      </c>
      <c r="F380" s="163">
        <f t="shared" si="132"/>
        <v>0</v>
      </c>
      <c r="G380" s="32" t="e">
        <f t="shared" si="133"/>
        <v>#DIV/0!</v>
      </c>
    </row>
    <row r="381" spans="1:12" x14ac:dyDescent="0.2">
      <c r="A381" s="159">
        <v>706</v>
      </c>
      <c r="B381" s="2" t="s">
        <v>34</v>
      </c>
      <c r="C381" s="11"/>
      <c r="D381" s="39">
        <f>'TAB  SCF  JANV'!D381+'TAB  SCF  FEVR'!D381</f>
        <v>0</v>
      </c>
      <c r="E381" s="39">
        <f>'TAB  SCF  JANV'!E381+'TAB  SCF  FEVR'!E381</f>
        <v>0</v>
      </c>
      <c r="F381" s="163">
        <f t="shared" si="132"/>
        <v>0</v>
      </c>
      <c r="G381" s="32" t="e">
        <f t="shared" si="133"/>
        <v>#DIV/0!</v>
      </c>
    </row>
    <row r="382" spans="1:12" x14ac:dyDescent="0.2">
      <c r="A382" s="159" t="s">
        <v>35</v>
      </c>
      <c r="B382" s="2" t="s">
        <v>36</v>
      </c>
      <c r="C382" s="11"/>
      <c r="D382" s="39"/>
      <c r="E382" s="39"/>
      <c r="F382" s="163">
        <f t="shared" si="132"/>
        <v>0</v>
      </c>
      <c r="G382" s="32" t="e">
        <f t="shared" si="133"/>
        <v>#DIV/0!</v>
      </c>
    </row>
    <row r="383" spans="1:12" ht="25.5" x14ac:dyDescent="0.2">
      <c r="A383" s="22"/>
      <c r="B383" s="26" t="s">
        <v>45</v>
      </c>
      <c r="C383" s="160"/>
      <c r="D383" s="40">
        <f>D373+D374+D375+D376+D381+D382</f>
        <v>112553</v>
      </c>
      <c r="E383" s="40">
        <f>E373+E374+E375+E376+E381+E382</f>
        <v>98671</v>
      </c>
      <c r="F383" s="40">
        <f t="shared" si="132"/>
        <v>13882</v>
      </c>
      <c r="G383" s="34">
        <f t="shared" si="133"/>
        <v>0.14068976700347618</v>
      </c>
      <c r="L383" s="43">
        <f>D383-E383</f>
        <v>13882</v>
      </c>
    </row>
    <row r="384" spans="1:12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63">
        <f>'TAB  SCF  JANV'!D386+'TAB  SCF  FEVR'!D386</f>
        <v>0</v>
      </c>
      <c r="E386" s="163">
        <f>'TAB  SCF  JANV'!E386+'TAB  SCF  FEVR'!E386</f>
        <v>0</v>
      </c>
      <c r="F386" s="163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61"/>
      <c r="D387" s="162">
        <f>'TAB  SCF  JANV'!D387+'TAB  SCF  FEVR'!D387</f>
        <v>0</v>
      </c>
      <c r="E387" s="162">
        <f>'TAB  SCF  JANV'!E387+'TAB  SCF  FEVR'!E387</f>
        <v>0</v>
      </c>
      <c r="F387" s="162"/>
      <c r="G387" s="36"/>
    </row>
    <row r="388" spans="1:7" x14ac:dyDescent="0.2">
      <c r="A388" s="159">
        <v>72</v>
      </c>
      <c r="B388" s="1" t="s">
        <v>37</v>
      </c>
      <c r="C388" s="10"/>
      <c r="D388" s="163">
        <f>'TAB  SCF  JANV'!D388+'TAB  SCF  FEVR'!D388</f>
        <v>0</v>
      </c>
      <c r="E388" s="163">
        <f>'TAB  SCF  JANV'!E388+'TAB  SCF  FEVR'!E388</f>
        <v>0</v>
      </c>
      <c r="F388" s="163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59">
        <v>73</v>
      </c>
      <c r="B389" s="1" t="s">
        <v>38</v>
      </c>
      <c r="C389" s="10"/>
      <c r="D389" s="163">
        <f>'TAB  SCF  JANV'!D389+'TAB  SCF  FEVR'!D389</f>
        <v>0</v>
      </c>
      <c r="E389" s="163">
        <f>'TAB  SCF  JANV'!E389+'TAB  SCF  FEVR'!E389</f>
        <v>0</v>
      </c>
      <c r="F389" s="163">
        <f t="shared" si="136"/>
        <v>0</v>
      </c>
      <c r="G389" s="32" t="e">
        <f t="shared" si="137"/>
        <v>#DIV/0!</v>
      </c>
    </row>
    <row r="390" spans="1:7" x14ac:dyDescent="0.2">
      <c r="A390" s="159">
        <v>74</v>
      </c>
      <c r="B390" s="2" t="s">
        <v>39</v>
      </c>
      <c r="C390" s="11"/>
      <c r="D390" s="39">
        <f>'TAB  SCF  JANV'!D390+'TAB  SCF  FEVR'!D390</f>
        <v>0</v>
      </c>
      <c r="E390" s="39">
        <f>'TAB  SCF  JANV'!E390+'TAB  SCF  FEVR'!E390</f>
        <v>0</v>
      </c>
      <c r="F390" s="163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64"/>
      <c r="D391" s="40">
        <f>D383+D388+D389+D390</f>
        <v>112553</v>
      </c>
      <c r="E391" s="40">
        <f>E383+E388+E389+E390</f>
        <v>98671</v>
      </c>
      <c r="F391" s="163">
        <f t="shared" si="136"/>
        <v>13882</v>
      </c>
      <c r="G391" s="32">
        <f t="shared" si="137"/>
        <v>0.14068976700347618</v>
      </c>
    </row>
    <row r="392" spans="1:7" x14ac:dyDescent="0.2">
      <c r="A392" s="159">
        <v>60</v>
      </c>
      <c r="B392" s="3" t="s">
        <v>40</v>
      </c>
      <c r="C392" s="161"/>
      <c r="D392" s="162">
        <f>D393+D394+D395</f>
        <v>14341</v>
      </c>
      <c r="E392" s="162">
        <f>E393+E394+E395</f>
        <v>8750</v>
      </c>
      <c r="F392" s="163">
        <f t="shared" si="136"/>
        <v>5591</v>
      </c>
      <c r="G392" s="32">
        <f t="shared" si="137"/>
        <v>0.63897142857142852</v>
      </c>
    </row>
    <row r="393" spans="1:7" x14ac:dyDescent="0.2">
      <c r="A393" s="159">
        <v>600</v>
      </c>
      <c r="B393" s="1" t="s">
        <v>2</v>
      </c>
      <c r="C393" s="10"/>
      <c r="D393" s="163">
        <f>'TAB  SCF  JANV'!D393+'TAB  SCF  FEVR'!D393</f>
        <v>1997</v>
      </c>
      <c r="E393" s="163">
        <f>'TAB  SCF  JANV'!E393+'TAB  SCF  FEVR'!E393</f>
        <v>1786</v>
      </c>
      <c r="F393" s="163">
        <f t="shared" si="136"/>
        <v>211</v>
      </c>
      <c r="G393" s="32">
        <f t="shared" si="137"/>
        <v>0.11814109742441209</v>
      </c>
    </row>
    <row r="394" spans="1:7" x14ac:dyDescent="0.2">
      <c r="A394" s="159">
        <v>601</v>
      </c>
      <c r="B394" s="1" t="s">
        <v>3</v>
      </c>
      <c r="C394" s="10"/>
      <c r="D394" s="163">
        <f>'TAB  SCF  JANV'!D394+'TAB  SCF  FEVR'!D394</f>
        <v>12344</v>
      </c>
      <c r="E394" s="163">
        <f>'TAB  SCF  JANV'!E394+'TAB  SCF  FEVR'!E394</f>
        <v>6964</v>
      </c>
      <c r="F394" s="163">
        <f t="shared" si="136"/>
        <v>5380</v>
      </c>
      <c r="G394" s="32">
        <f t="shared" si="137"/>
        <v>0.77254451464675478</v>
      </c>
    </row>
    <row r="395" spans="1:7" x14ac:dyDescent="0.2">
      <c r="A395" s="159">
        <v>604</v>
      </c>
      <c r="B395" s="1" t="s">
        <v>4</v>
      </c>
      <c r="C395" s="10"/>
      <c r="D395" s="163">
        <f>'TAB  SCF  JANV'!D395+'TAB  SCF  FEVR'!D395</f>
        <v>0</v>
      </c>
      <c r="E395" s="163">
        <f>'TAB  SCF  JANV'!E395+'TAB  SCF  FEVR'!E395</f>
        <v>0</v>
      </c>
      <c r="F395" s="163">
        <f t="shared" si="136"/>
        <v>0</v>
      </c>
      <c r="G395" s="32" t="e">
        <f t="shared" si="137"/>
        <v>#DIV/0!</v>
      </c>
    </row>
    <row r="396" spans="1:7" x14ac:dyDescent="0.2">
      <c r="A396" s="159">
        <v>61</v>
      </c>
      <c r="B396" s="1" t="s">
        <v>41</v>
      </c>
      <c r="C396" s="10"/>
      <c r="D396" s="163">
        <f>'TAB  SCF  JANV'!D396+'TAB  SCF  FEVR'!D396</f>
        <v>1502</v>
      </c>
      <c r="E396" s="163">
        <f>'TAB  SCF  JANV'!E396+'TAB  SCF  FEVR'!E396</f>
        <v>2058</v>
      </c>
      <c r="F396" s="163">
        <f t="shared" si="136"/>
        <v>-556</v>
      </c>
      <c r="G396" s="32">
        <f t="shared" si="137"/>
        <v>-0.27016520894071916</v>
      </c>
    </row>
    <row r="397" spans="1:7" x14ac:dyDescent="0.2">
      <c r="A397" s="159">
        <v>62</v>
      </c>
      <c r="B397" s="2" t="s">
        <v>42</v>
      </c>
      <c r="C397" s="11"/>
      <c r="D397" s="39">
        <f>'TAB  SCF  JANV'!D397+'TAB  SCF  FEVR'!D397</f>
        <v>3151</v>
      </c>
      <c r="E397" s="39">
        <f>'TAB  SCF  JANV'!E397+'TAB  SCF  FEVR'!E397</f>
        <v>3421</v>
      </c>
      <c r="F397" s="163">
        <f t="shared" si="136"/>
        <v>-270</v>
      </c>
      <c r="G397" s="32">
        <f t="shared" si="137"/>
        <v>-7.8924291142940667E-2</v>
      </c>
    </row>
    <row r="398" spans="1:7" ht="25.5" x14ac:dyDescent="0.2">
      <c r="A398" s="22"/>
      <c r="B398" s="26" t="s">
        <v>43</v>
      </c>
      <c r="C398" s="164"/>
      <c r="D398" s="40">
        <f>D392+D396+D397</f>
        <v>18994</v>
      </c>
      <c r="E398" s="40">
        <f>E392+E396+E397</f>
        <v>14229</v>
      </c>
      <c r="F398" s="163">
        <f t="shared" si="136"/>
        <v>4765</v>
      </c>
      <c r="G398" s="32">
        <f t="shared" si="137"/>
        <v>0.33487947150186237</v>
      </c>
    </row>
    <row r="399" spans="1:7" ht="25.5" x14ac:dyDescent="0.2">
      <c r="A399" s="22"/>
      <c r="B399" s="26" t="s">
        <v>48</v>
      </c>
      <c r="C399" s="164"/>
      <c r="D399" s="40">
        <f>D391-D398</f>
        <v>93559</v>
      </c>
      <c r="E399" s="40">
        <f>E391-E398</f>
        <v>84442</v>
      </c>
      <c r="F399" s="163">
        <f t="shared" si="136"/>
        <v>9117</v>
      </c>
      <c r="G399" s="32">
        <f t="shared" si="137"/>
        <v>0.10796759906207812</v>
      </c>
    </row>
    <row r="400" spans="1:7" x14ac:dyDescent="0.2">
      <c r="A400" s="159">
        <v>63</v>
      </c>
      <c r="B400" s="3" t="s">
        <v>46</v>
      </c>
      <c r="C400" s="161"/>
      <c r="D400" s="162">
        <f>'TAB  SCF  JANV'!D400+'TAB  SCF  FEVR'!D400</f>
        <v>66947</v>
      </c>
      <c r="E400" s="162">
        <f>'TAB  SCF  JANV'!E400+'TAB  SCF  FEVR'!E400</f>
        <v>69411</v>
      </c>
      <c r="F400" s="163">
        <f t="shared" si="136"/>
        <v>-2464</v>
      </c>
      <c r="G400" s="32">
        <f t="shared" si="137"/>
        <v>-3.5498696172076474E-2</v>
      </c>
    </row>
    <row r="401" spans="1:7" x14ac:dyDescent="0.2">
      <c r="A401" s="159"/>
      <c r="B401" s="13" t="s">
        <v>6</v>
      </c>
      <c r="C401" s="27"/>
      <c r="D401" s="163"/>
      <c r="E401" s="163"/>
      <c r="F401" s="163"/>
      <c r="G401" s="32"/>
    </row>
    <row r="402" spans="1:7" x14ac:dyDescent="0.2">
      <c r="A402" s="159">
        <v>631</v>
      </c>
      <c r="B402" s="15" t="s">
        <v>21</v>
      </c>
      <c r="C402" s="21"/>
      <c r="D402" s="162">
        <f>'TAB  SCF  JANV'!D402+'TAB  SCF  FEVR'!D402</f>
        <v>0</v>
      </c>
      <c r="E402" s="162">
        <f>'TAB  SCF  JANV'!E402+'TAB  SCF  FEVR'!E402</f>
        <v>0</v>
      </c>
      <c r="F402" s="163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59"/>
      <c r="B403" s="15"/>
      <c r="C403" s="21"/>
      <c r="D403" s="163"/>
      <c r="E403" s="163"/>
      <c r="F403" s="163"/>
      <c r="G403" s="32"/>
    </row>
    <row r="404" spans="1:7" x14ac:dyDescent="0.2">
      <c r="A404" s="159">
        <v>64</v>
      </c>
      <c r="B404" s="2" t="s">
        <v>47</v>
      </c>
      <c r="C404" s="11"/>
      <c r="D404" s="39">
        <f>'TAB  SCF  JANV'!D404+'TAB  SCF  FEVR'!D404</f>
        <v>3376</v>
      </c>
      <c r="E404" s="39">
        <f>'TAB  SCF  JANV'!E404+'TAB  SCF  FEVR'!E404</f>
        <v>2966</v>
      </c>
      <c r="F404" s="163">
        <f t="shared" ref="F404:F414" si="140">(D404-E404)</f>
        <v>410</v>
      </c>
      <c r="G404" s="32">
        <f t="shared" ref="G404:G414" si="141">F404/E404</f>
        <v>0.13823331085637222</v>
      </c>
    </row>
    <row r="405" spans="1:7" ht="25.5" x14ac:dyDescent="0.2">
      <c r="A405" s="22"/>
      <c r="B405" s="26" t="s">
        <v>49</v>
      </c>
      <c r="C405" s="164"/>
      <c r="D405" s="163">
        <f>D399-D400-D404</f>
        <v>23236</v>
      </c>
      <c r="E405" s="163">
        <f>E399-E400-E404</f>
        <v>12065</v>
      </c>
      <c r="F405" s="163">
        <f t="shared" si="140"/>
        <v>11171</v>
      </c>
      <c r="G405" s="32">
        <f t="shared" si="141"/>
        <v>0.92590136759220887</v>
      </c>
    </row>
    <row r="406" spans="1:7" x14ac:dyDescent="0.2">
      <c r="A406" s="159">
        <v>75</v>
      </c>
      <c r="B406" s="3" t="s">
        <v>50</v>
      </c>
      <c r="C406" s="161"/>
      <c r="D406" s="162">
        <f>'TAB  SCF  JANV'!D406+'TAB  SCF  FEVR'!D406</f>
        <v>0</v>
      </c>
      <c r="E406" s="162">
        <f>'TAB  SCF  JANV'!E406+'TAB  SCF  FEVR'!E406</f>
        <v>0</v>
      </c>
      <c r="F406" s="163">
        <f t="shared" si="140"/>
        <v>0</v>
      </c>
      <c r="G406" s="32" t="e">
        <f t="shared" si="141"/>
        <v>#DIV/0!</v>
      </c>
    </row>
    <row r="407" spans="1:7" x14ac:dyDescent="0.2">
      <c r="A407" s="159">
        <v>65</v>
      </c>
      <c r="B407" s="1" t="s">
        <v>51</v>
      </c>
      <c r="C407" s="10"/>
      <c r="D407" s="163">
        <f>'TAB  SCF  JANV'!D407+'TAB  SCF  FEVR'!D407</f>
        <v>0</v>
      </c>
      <c r="E407" s="163">
        <f>'TAB  SCF  JANV'!E407+'TAB  SCF  FEVR'!E407</f>
        <v>0</v>
      </c>
      <c r="F407" s="163">
        <f t="shared" si="140"/>
        <v>0</v>
      </c>
      <c r="G407" s="32" t="e">
        <f t="shared" si="141"/>
        <v>#DIV/0!</v>
      </c>
    </row>
    <row r="408" spans="1:7" ht="25.5" customHeight="1" x14ac:dyDescent="0.2">
      <c r="A408" s="159">
        <v>68</v>
      </c>
      <c r="B408" s="16" t="s">
        <v>52</v>
      </c>
      <c r="C408" s="17"/>
      <c r="D408" s="163">
        <f>'TAB  SCF  JANV'!D408+'TAB  SCF  FEVR'!D408</f>
        <v>17500</v>
      </c>
      <c r="E408" s="163">
        <f>'TAB  SCF  JANV'!E408+'TAB  SCF  FEVR'!E408</f>
        <v>14000</v>
      </c>
      <c r="F408" s="163">
        <f t="shared" si="140"/>
        <v>3500</v>
      </c>
      <c r="G408" s="32">
        <f t="shared" si="141"/>
        <v>0.25</v>
      </c>
    </row>
    <row r="409" spans="1:7" x14ac:dyDescent="0.2">
      <c r="A409" s="159">
        <v>78</v>
      </c>
      <c r="B409" s="2" t="s">
        <v>53</v>
      </c>
      <c r="C409" s="11"/>
      <c r="D409" s="39">
        <f>'TAB  SCF  JANV'!D409+'TAB  SCF  FEVR'!D409</f>
        <v>0</v>
      </c>
      <c r="E409" s="39">
        <f>'TAB  SCF  JANV'!E409+'TAB  SCF  FEVR'!E409</f>
        <v>0</v>
      </c>
      <c r="F409" s="163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64"/>
      <c r="D410" s="163">
        <f>D405+D406-D407-D408+D409</f>
        <v>5736</v>
      </c>
      <c r="E410" s="163">
        <f>E405+E406-E407-E408+E409</f>
        <v>-1935</v>
      </c>
      <c r="F410" s="163">
        <f t="shared" si="140"/>
        <v>7671</v>
      </c>
      <c r="G410" s="32">
        <f t="shared" si="141"/>
        <v>-3.9643410852713177</v>
      </c>
    </row>
    <row r="411" spans="1:7" x14ac:dyDescent="0.2">
      <c r="A411" s="159">
        <v>76</v>
      </c>
      <c r="B411" s="1" t="s">
        <v>54</v>
      </c>
      <c r="C411" s="10"/>
      <c r="D411" s="163">
        <f>'TAB  SCF  JANV'!D411+'TAB  SCF  FEVR'!D411</f>
        <v>0</v>
      </c>
      <c r="E411" s="163">
        <f>'TAB  SCF  JANV'!E411+'TAB  SCF  FEVR'!E411</f>
        <v>0</v>
      </c>
      <c r="F411" s="163">
        <f t="shared" si="140"/>
        <v>0</v>
      </c>
      <c r="G411" s="32" t="e">
        <f t="shared" si="141"/>
        <v>#DIV/0!</v>
      </c>
    </row>
    <row r="412" spans="1:7" x14ac:dyDescent="0.2">
      <c r="A412" s="159">
        <v>66</v>
      </c>
      <c r="B412" s="1" t="s">
        <v>55</v>
      </c>
      <c r="C412" s="10"/>
      <c r="D412" s="163">
        <f>'TAB  SCF  JANV'!D412+'TAB  SCF  FEVR'!D412</f>
        <v>200</v>
      </c>
      <c r="E412" s="163">
        <f>'TAB  SCF  JANV'!E412+'TAB  SCF  FEVR'!E412</f>
        <v>200</v>
      </c>
      <c r="F412" s="163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-200</v>
      </c>
      <c r="E413" s="39">
        <f>E411-E412</f>
        <v>-200</v>
      </c>
      <c r="F413" s="163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64"/>
      <c r="D414" s="163">
        <f>D410+D413</f>
        <v>5536</v>
      </c>
      <c r="E414" s="163">
        <f>E410+E413</f>
        <v>-2135</v>
      </c>
      <c r="F414" s="163">
        <f t="shared" si="140"/>
        <v>7671</v>
      </c>
      <c r="G414" s="32">
        <f t="shared" si="141"/>
        <v>-3.5929742388758781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59">
        <v>5</v>
      </c>
      <c r="B418" s="1" t="s">
        <v>22</v>
      </c>
      <c r="C418" s="10"/>
      <c r="D418" s="40">
        <f>'TAB  SCF  FEVR'!D418</f>
        <v>-16286</v>
      </c>
      <c r="E418" s="40">
        <f>'TAB  SCF  FEVR'!E418</f>
        <v>3649</v>
      </c>
      <c r="F418" s="163">
        <f t="shared" ref="F418" si="142">(D418-E418)</f>
        <v>-19935</v>
      </c>
      <c r="G418" s="32">
        <f t="shared" ref="G418" si="143">F418/E418</f>
        <v>-5.4631405864620444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59">
        <v>51</v>
      </c>
      <c r="B422" s="20" t="s">
        <v>29</v>
      </c>
      <c r="C422" s="30"/>
      <c r="D422" s="163">
        <v>0</v>
      </c>
      <c r="E422" s="163">
        <v>0</v>
      </c>
      <c r="F422" s="163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59">
        <v>510</v>
      </c>
      <c r="B423" s="1" t="s">
        <v>7</v>
      </c>
      <c r="C423" s="10"/>
      <c r="D423" s="163">
        <v>0</v>
      </c>
      <c r="E423" s="163">
        <v>0</v>
      </c>
      <c r="F423" s="163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59">
        <v>41</v>
      </c>
      <c r="B425" s="1" t="s">
        <v>8</v>
      </c>
      <c r="C425" s="10"/>
      <c r="D425" s="40">
        <f>D429+D430+D431</f>
        <v>811367</v>
      </c>
      <c r="E425" s="40">
        <f>E429+E430+E431</f>
        <v>697749</v>
      </c>
      <c r="F425" s="163">
        <f t="shared" ref="F425" si="146">(D425-E425)</f>
        <v>113618</v>
      </c>
      <c r="G425" s="32">
        <f t="shared" ref="G425" si="147">F425/E425</f>
        <v>0.16283505959879555</v>
      </c>
    </row>
    <row r="426" spans="1:7" x14ac:dyDescent="0.2">
      <c r="A426" s="159"/>
      <c r="B426" s="1"/>
      <c r="C426" s="10"/>
      <c r="D426" s="163"/>
      <c r="E426" s="163"/>
      <c r="F426" s="163"/>
      <c r="G426" s="32"/>
    </row>
    <row r="427" spans="1:7" x14ac:dyDescent="0.2">
      <c r="A427" s="159"/>
      <c r="B427" s="7" t="s">
        <v>6</v>
      </c>
      <c r="C427" s="29"/>
      <c r="D427" s="163"/>
      <c r="E427" s="163"/>
      <c r="F427" s="163"/>
      <c r="G427" s="32"/>
    </row>
    <row r="428" spans="1:7" x14ac:dyDescent="0.2">
      <c r="A428" s="159"/>
      <c r="B428" s="1"/>
      <c r="C428" s="10"/>
      <c r="D428" s="163"/>
      <c r="E428" s="163"/>
      <c r="F428" s="163"/>
      <c r="G428" s="32"/>
    </row>
    <row r="429" spans="1:7" x14ac:dyDescent="0.2">
      <c r="A429" s="159"/>
      <c r="B429" s="23" t="s">
        <v>23</v>
      </c>
      <c r="C429" s="10"/>
      <c r="D429" s="163">
        <f>'TAB  SCF  FEVR'!D429</f>
        <v>719386</v>
      </c>
      <c r="E429" s="163">
        <f>'TAB  SCF  FEVR'!E429</f>
        <v>661632</v>
      </c>
      <c r="F429" s="163">
        <f t="shared" ref="F429:F431" si="148">(D429-E429)</f>
        <v>57754</v>
      </c>
      <c r="G429" s="32">
        <f t="shared" ref="G429:G431" si="149">F429/E429</f>
        <v>8.7290215709034627E-2</v>
      </c>
    </row>
    <row r="430" spans="1:7" ht="25.5" x14ac:dyDescent="0.2">
      <c r="A430" s="159"/>
      <c r="B430" s="24" t="s">
        <v>58</v>
      </c>
      <c r="C430" s="17"/>
      <c r="D430" s="163">
        <f>'TAB  SCF  FEVR'!D430</f>
        <v>88414</v>
      </c>
      <c r="E430" s="163">
        <f>'TAB  SCF  FEVR'!E430</f>
        <v>32942</v>
      </c>
      <c r="F430" s="163">
        <f t="shared" si="148"/>
        <v>55472</v>
      </c>
      <c r="G430" s="32">
        <f t="shared" si="149"/>
        <v>1.6839293303381702</v>
      </c>
    </row>
    <row r="431" spans="1:7" x14ac:dyDescent="0.2">
      <c r="A431" s="159"/>
      <c r="B431" s="23" t="s">
        <v>24</v>
      </c>
      <c r="C431" s="10"/>
      <c r="D431" s="163">
        <f>'TAB  SCF  FEVR'!D431</f>
        <v>3567</v>
      </c>
      <c r="E431" s="163">
        <f>'TAB  SCF  FEVR'!E431</f>
        <v>3175</v>
      </c>
      <c r="F431" s="163">
        <f t="shared" si="148"/>
        <v>392</v>
      </c>
      <c r="G431" s="32">
        <f t="shared" si="149"/>
        <v>0.12346456692913386</v>
      </c>
    </row>
    <row r="432" spans="1:7" x14ac:dyDescent="0.2">
      <c r="A432" s="159"/>
      <c r="B432" s="1"/>
      <c r="C432" s="10"/>
      <c r="D432" s="163"/>
      <c r="E432" s="163"/>
      <c r="F432" s="163"/>
      <c r="G432" s="32"/>
    </row>
    <row r="433" spans="1:7" x14ac:dyDescent="0.2">
      <c r="A433" s="159"/>
      <c r="B433" s="8" t="s">
        <v>26</v>
      </c>
      <c r="C433" s="31"/>
      <c r="D433" s="40">
        <f>'TAB  SCF  FEVR'!D433</f>
        <v>198609</v>
      </c>
      <c r="E433" s="40">
        <f>'TAB  SCF  FEVR'!E433</f>
        <v>173952</v>
      </c>
      <c r="F433" s="163">
        <f t="shared" ref="F433" si="150">(D433-E433)</f>
        <v>24657</v>
      </c>
      <c r="G433" s="32">
        <f t="shared" ref="G433" si="151">F433/E433</f>
        <v>0.14174599889624723</v>
      </c>
    </row>
    <row r="434" spans="1:7" x14ac:dyDescent="0.2">
      <c r="A434" s="159"/>
      <c r="B434" s="8"/>
      <c r="C434" s="31"/>
      <c r="D434" s="40"/>
      <c r="E434" s="40"/>
      <c r="F434" s="163"/>
      <c r="G434" s="32"/>
    </row>
    <row r="435" spans="1:7" x14ac:dyDescent="0.2">
      <c r="A435" s="159">
        <v>3</v>
      </c>
      <c r="B435" s="8" t="s">
        <v>15</v>
      </c>
      <c r="C435" s="31"/>
      <c r="D435" s="40">
        <f>D438+D439+D440+D441</f>
        <v>119131</v>
      </c>
      <c r="E435" s="40">
        <f>E438+E439+E440+E441</f>
        <v>40975</v>
      </c>
      <c r="F435" s="163">
        <f t="shared" ref="F435" si="152">(D435-E435)</f>
        <v>78156</v>
      </c>
      <c r="G435" s="32">
        <f t="shared" ref="G435" si="153">F435/E435</f>
        <v>1.9074069554606468</v>
      </c>
    </row>
    <row r="436" spans="1:7" x14ac:dyDescent="0.2">
      <c r="A436" s="159"/>
      <c r="B436" s="7" t="s">
        <v>6</v>
      </c>
      <c r="C436" s="29"/>
      <c r="D436" s="163"/>
      <c r="E436" s="163"/>
      <c r="F436" s="163"/>
      <c r="G436" s="32"/>
    </row>
    <row r="437" spans="1:7" x14ac:dyDescent="0.2">
      <c r="A437" s="159"/>
      <c r="B437" s="8"/>
      <c r="C437" s="31"/>
      <c r="D437" s="163"/>
      <c r="E437" s="163"/>
      <c r="F437" s="163"/>
      <c r="G437" s="32"/>
    </row>
    <row r="438" spans="1:7" x14ac:dyDescent="0.2">
      <c r="A438" s="159">
        <v>30</v>
      </c>
      <c r="B438" s="25" t="s">
        <v>16</v>
      </c>
      <c r="C438" s="31"/>
      <c r="D438" s="163">
        <f>'TAB  SCF  FEVR'!D438</f>
        <v>1657</v>
      </c>
      <c r="E438" s="163">
        <f>'TAB  SCF  FEVR'!E438</f>
        <v>3064</v>
      </c>
      <c r="F438" s="163">
        <f t="shared" ref="F438:F441" si="154">(D438-E438)</f>
        <v>-1407</v>
      </c>
      <c r="G438" s="32">
        <f t="shared" ref="G438:G441" si="155">F438/E438</f>
        <v>-0.45920365535248042</v>
      </c>
    </row>
    <row r="439" spans="1:7" x14ac:dyDescent="0.2">
      <c r="A439" s="159">
        <v>31</v>
      </c>
      <c r="B439" s="25" t="s">
        <v>17</v>
      </c>
      <c r="C439" s="31"/>
      <c r="D439" s="163">
        <f>'TAB  SCF  FEVR'!D439</f>
        <v>949</v>
      </c>
      <c r="E439" s="163">
        <f>'TAB  SCF  FEVR'!E439</f>
        <v>1092</v>
      </c>
      <c r="F439" s="163">
        <f t="shared" si="154"/>
        <v>-143</v>
      </c>
      <c r="G439" s="32">
        <f t="shared" si="155"/>
        <v>-0.13095238095238096</v>
      </c>
    </row>
    <row r="440" spans="1:7" x14ac:dyDescent="0.2">
      <c r="A440" s="159">
        <v>32</v>
      </c>
      <c r="B440" s="25" t="s">
        <v>18</v>
      </c>
      <c r="C440" s="31"/>
      <c r="D440" s="163">
        <f>'TAB  SCF  FEVR'!D440</f>
        <v>116525</v>
      </c>
      <c r="E440" s="163">
        <f>'TAB  SCF  FEVR'!E440</f>
        <v>36819</v>
      </c>
      <c r="F440" s="163">
        <f t="shared" si="154"/>
        <v>79706</v>
      </c>
      <c r="G440" s="32">
        <f t="shared" si="155"/>
        <v>2.1648062141828945</v>
      </c>
    </row>
    <row r="441" spans="1:7" x14ac:dyDescent="0.2">
      <c r="A441" s="159">
        <v>37</v>
      </c>
      <c r="B441" s="25" t="s">
        <v>25</v>
      </c>
      <c r="C441" s="31"/>
      <c r="D441" s="163">
        <f>'TAB  SCF  FEVR'!D441</f>
        <v>0</v>
      </c>
      <c r="E441" s="163">
        <f>'TAB  SCF  FEVR'!E441</f>
        <v>0</v>
      </c>
      <c r="F441" s="163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63" t="s">
        <v>10</v>
      </c>
      <c r="E445" s="163" t="s">
        <v>11</v>
      </c>
      <c r="F445" s="163" t="s">
        <v>12</v>
      </c>
      <c r="G445" s="32" t="s">
        <v>13</v>
      </c>
    </row>
    <row r="446" spans="1:7" x14ac:dyDescent="0.2">
      <c r="A446" s="159">
        <v>700</v>
      </c>
      <c r="B446" s="1" t="s">
        <v>30</v>
      </c>
      <c r="C446" s="10"/>
      <c r="D446" s="163">
        <f>'TAB  SCF  JANV'!D446+'TAB  SCF  FEVR'!D446</f>
        <v>1390</v>
      </c>
      <c r="E446" s="163">
        <f>'TAB  SCF  JANV'!E446+'TAB  SCF  FEVR'!E446</f>
        <v>11158</v>
      </c>
      <c r="F446" s="163">
        <f>(D446-E446)</f>
        <v>-9768</v>
      </c>
      <c r="G446" s="32">
        <f>F446/E446</f>
        <v>-0.87542570353109872</v>
      </c>
    </row>
    <row r="447" spans="1:7" x14ac:dyDescent="0.2">
      <c r="A447" s="159">
        <v>701</v>
      </c>
      <c r="B447" s="1" t="s">
        <v>31</v>
      </c>
      <c r="C447" s="10"/>
      <c r="D447" s="163">
        <f>'TAB  SCF  JANV'!D447+'TAB  SCF  FEVR'!D447</f>
        <v>3479</v>
      </c>
      <c r="E447" s="163">
        <f>'TAB  SCF  JANV'!E447+'TAB  SCF  FEVR'!E447</f>
        <v>22676</v>
      </c>
      <c r="F447" s="163">
        <f t="shared" ref="F447:F449" si="156">(D447-E447)</f>
        <v>-19197</v>
      </c>
      <c r="G447" s="32">
        <f t="shared" ref="G447:G449" si="157">F447/E447</f>
        <v>-0.84657787969659548</v>
      </c>
    </row>
    <row r="448" spans="1:7" x14ac:dyDescent="0.2">
      <c r="A448" s="159">
        <v>704</v>
      </c>
      <c r="B448" s="1" t="s">
        <v>32</v>
      </c>
      <c r="C448" s="10"/>
      <c r="D448" s="163">
        <f>'TAB  SCF  JANV'!D448+'TAB  SCF  FEVR'!D448</f>
        <v>0</v>
      </c>
      <c r="E448" s="163">
        <f>'TAB  SCF  JANV'!E448+'TAB  SCF  FEVR'!E448</f>
        <v>0</v>
      </c>
      <c r="F448" s="163">
        <f t="shared" si="156"/>
        <v>0</v>
      </c>
      <c r="G448" s="32" t="e">
        <f t="shared" si="157"/>
        <v>#DIV/0!</v>
      </c>
    </row>
    <row r="449" spans="1:12" x14ac:dyDescent="0.2">
      <c r="A449" s="159">
        <v>706</v>
      </c>
      <c r="B449" s="1" t="s">
        <v>33</v>
      </c>
      <c r="C449" s="10"/>
      <c r="D449" s="163">
        <f>'TAB  SCF  JANV'!D449+'TAB  SCF  FEVR'!D449</f>
        <v>9936</v>
      </c>
      <c r="E449" s="163">
        <f>'TAB  SCF  JANV'!E449+'TAB  SCF  FEVR'!E449</f>
        <v>33837</v>
      </c>
      <c r="F449" s="163">
        <f t="shared" si="156"/>
        <v>-23901</v>
      </c>
      <c r="G449" s="32">
        <f t="shared" si="157"/>
        <v>-0.70635694653781367</v>
      </c>
    </row>
    <row r="450" spans="1:12" x14ac:dyDescent="0.2">
      <c r="A450" s="159"/>
      <c r="B450" s="13" t="s">
        <v>6</v>
      </c>
      <c r="C450" s="27"/>
      <c r="D450" s="39">
        <f>'TAB  SCF  JANV'!D450+'TAB  SCF  FEVR'!D450</f>
        <v>0</v>
      </c>
      <c r="E450" s="39">
        <f>'TAB  SCF  JANV'!E450+'TAB  SCF  FEVR'!E450</f>
        <v>0</v>
      </c>
      <c r="F450" s="39"/>
      <c r="G450" s="33"/>
    </row>
    <row r="451" spans="1:12" x14ac:dyDescent="0.2">
      <c r="A451" s="159"/>
      <c r="B451" s="14" t="s">
        <v>19</v>
      </c>
      <c r="C451" s="11"/>
      <c r="D451" s="39">
        <f>'TAB  SCF  JANV'!D451+'TAB  SCF  FEVR'!D451</f>
        <v>0</v>
      </c>
      <c r="E451" s="39">
        <f>'TAB  SCF  JANV'!E451+'TAB  SCF  FEVR'!E451</f>
        <v>0</v>
      </c>
      <c r="F451" s="163">
        <f t="shared" ref="F451:F456" si="158">(D451-E451)</f>
        <v>0</v>
      </c>
      <c r="G451" s="32" t="e">
        <f t="shared" ref="G451:G456" si="159">F451/E451</f>
        <v>#DIV/0!</v>
      </c>
    </row>
    <row r="452" spans="1:12" x14ac:dyDescent="0.2">
      <c r="A452" s="159"/>
      <c r="B452" s="14" t="s">
        <v>20</v>
      </c>
      <c r="C452" s="11"/>
      <c r="D452" s="39">
        <f>'TAB  SCF  JANV'!D452+'TAB  SCF  FEVR'!D452</f>
        <v>0</v>
      </c>
      <c r="E452" s="39">
        <f>'TAB  SCF  JANV'!E452+'TAB  SCF  FEVR'!E452</f>
        <v>0</v>
      </c>
      <c r="F452" s="163">
        <f t="shared" si="158"/>
        <v>0</v>
      </c>
      <c r="G452" s="32" t="e">
        <f t="shared" si="159"/>
        <v>#DIV/0!</v>
      </c>
    </row>
    <row r="453" spans="1:12" x14ac:dyDescent="0.2">
      <c r="A453" s="159"/>
      <c r="B453" s="14" t="s">
        <v>27</v>
      </c>
      <c r="C453" s="11"/>
      <c r="D453" s="39">
        <f>'TAB  SCF  JANV'!D453+'TAB  SCF  FEVR'!D453</f>
        <v>0</v>
      </c>
      <c r="E453" s="39">
        <f>'TAB  SCF  JANV'!E453+'TAB  SCF  FEVR'!E453</f>
        <v>0</v>
      </c>
      <c r="F453" s="163">
        <f t="shared" si="158"/>
        <v>0</v>
      </c>
      <c r="G453" s="32" t="e">
        <f t="shared" si="159"/>
        <v>#DIV/0!</v>
      </c>
    </row>
    <row r="454" spans="1:12" x14ac:dyDescent="0.2">
      <c r="A454" s="159">
        <v>706</v>
      </c>
      <c r="B454" s="2" t="s">
        <v>34</v>
      </c>
      <c r="C454" s="11"/>
      <c r="D454" s="39">
        <f>'TAB  SCF  JANV'!D454+'TAB  SCF  FEVR'!D454</f>
        <v>0</v>
      </c>
      <c r="E454" s="39">
        <f>'TAB  SCF  JANV'!E454+'TAB  SCF  FEVR'!E454</f>
        <v>0</v>
      </c>
      <c r="F454" s="163">
        <f t="shared" si="158"/>
        <v>0</v>
      </c>
      <c r="G454" s="32" t="e">
        <f t="shared" si="159"/>
        <v>#DIV/0!</v>
      </c>
    </row>
    <row r="455" spans="1:12" x14ac:dyDescent="0.2">
      <c r="A455" s="159" t="s">
        <v>35</v>
      </c>
      <c r="B455" s="2" t="s">
        <v>36</v>
      </c>
      <c r="C455" s="11"/>
      <c r="D455" s="39"/>
      <c r="E455" s="39"/>
      <c r="F455" s="163">
        <f t="shared" si="158"/>
        <v>0</v>
      </c>
      <c r="G455" s="32" t="e">
        <f t="shared" si="159"/>
        <v>#DIV/0!</v>
      </c>
    </row>
    <row r="456" spans="1:12" ht="25.5" x14ac:dyDescent="0.2">
      <c r="A456" s="22"/>
      <c r="B456" s="26" t="s">
        <v>45</v>
      </c>
      <c r="C456" s="160"/>
      <c r="D456" s="40">
        <f>D446+D447+D448+D449+D454+D455</f>
        <v>14805</v>
      </c>
      <c r="E456" s="40">
        <f>E446+E447+E448+E449+E454+E455</f>
        <v>67671</v>
      </c>
      <c r="F456" s="40">
        <f t="shared" si="158"/>
        <v>-52866</v>
      </c>
      <c r="G456" s="34">
        <f t="shared" si="159"/>
        <v>-0.78122090703551006</v>
      </c>
      <c r="L456" s="43">
        <f>D456-E456</f>
        <v>-52866</v>
      </c>
    </row>
    <row r="457" spans="1:12" x14ac:dyDescent="0.2">
      <c r="B457" s="18"/>
      <c r="C457" s="28"/>
      <c r="D457" s="41"/>
      <c r="E457" s="42"/>
      <c r="F457" s="42"/>
      <c r="G457" s="35"/>
    </row>
    <row r="458" spans="1:12" x14ac:dyDescent="0.2">
      <c r="B458" s="13" t="s">
        <v>6</v>
      </c>
      <c r="C458" s="28"/>
      <c r="D458" s="41"/>
      <c r="E458" s="42"/>
      <c r="F458" s="42"/>
      <c r="G458" s="35"/>
    </row>
    <row r="459" spans="1:12" x14ac:dyDescent="0.2">
      <c r="B459" s="1" t="s">
        <v>28</v>
      </c>
      <c r="C459" s="10"/>
      <c r="D459" s="163">
        <f>'TAB  SCF  JANV'!D459+'TAB  SCF  FEVR'!D459</f>
        <v>0</v>
      </c>
      <c r="E459" s="163">
        <f>'TAB  SCF  JANV'!E459+'TAB  SCF  FEVR'!E459</f>
        <v>0</v>
      </c>
      <c r="F459" s="163">
        <f t="shared" ref="F459" si="160">(D459-E459)</f>
        <v>0</v>
      </c>
      <c r="G459" s="32" t="e">
        <f t="shared" ref="G459" si="161">F459/E459</f>
        <v>#DIV/0!</v>
      </c>
    </row>
    <row r="460" spans="1:12" x14ac:dyDescent="0.2">
      <c r="B460" s="3"/>
      <c r="C460" s="161"/>
      <c r="D460" s="162">
        <f>'TAB  SCF  JANV'!D460+'TAB  SCF  FEVR'!D460</f>
        <v>0</v>
      </c>
      <c r="E460" s="162">
        <f>'TAB  SCF  JANV'!E460+'TAB  SCF  FEVR'!E460</f>
        <v>0</v>
      </c>
      <c r="F460" s="162"/>
      <c r="G460" s="36"/>
    </row>
    <row r="461" spans="1:12" x14ac:dyDescent="0.2">
      <c r="A461" s="159">
        <v>72</v>
      </c>
      <c r="B461" s="1" t="s">
        <v>37</v>
      </c>
      <c r="C461" s="10"/>
      <c r="D461" s="163">
        <f>'TAB  SCF  JANV'!D461+'TAB  SCF  FEVR'!D461</f>
        <v>0</v>
      </c>
      <c r="E461" s="163">
        <f>'TAB  SCF  JANV'!E461+'TAB  SCF  FEVR'!E461</f>
        <v>0</v>
      </c>
      <c r="F461" s="163">
        <f t="shared" ref="F461:F473" si="162">(D461-E461)</f>
        <v>0</v>
      </c>
      <c r="G461" s="32" t="e">
        <f t="shared" ref="G461:G473" si="163">F461/E461</f>
        <v>#DIV/0!</v>
      </c>
    </row>
    <row r="462" spans="1:12" x14ac:dyDescent="0.2">
      <c r="A462" s="159">
        <v>73</v>
      </c>
      <c r="B462" s="1" t="s">
        <v>38</v>
      </c>
      <c r="C462" s="10"/>
      <c r="D462" s="163">
        <f>'TAB  SCF  JANV'!D462+'TAB  SCF  FEVR'!D462</f>
        <v>0</v>
      </c>
      <c r="E462" s="163">
        <f>'TAB  SCF  JANV'!E462+'TAB  SCF  FEVR'!E462</f>
        <v>0</v>
      </c>
      <c r="F462" s="163">
        <f t="shared" si="162"/>
        <v>0</v>
      </c>
      <c r="G462" s="32" t="e">
        <f t="shared" si="163"/>
        <v>#DIV/0!</v>
      </c>
    </row>
    <row r="463" spans="1:12" x14ac:dyDescent="0.2">
      <c r="A463" s="159">
        <v>74</v>
      </c>
      <c r="B463" s="2" t="s">
        <v>39</v>
      </c>
      <c r="C463" s="11"/>
      <c r="D463" s="39">
        <f>'TAB  SCF  JANV'!D463+'TAB  SCF  FEVR'!D463</f>
        <v>0</v>
      </c>
      <c r="E463" s="39">
        <f>'TAB  SCF  JANV'!E463+'TAB  SCF  FEVR'!E463</f>
        <v>0</v>
      </c>
      <c r="F463" s="163">
        <f t="shared" si="162"/>
        <v>0</v>
      </c>
      <c r="G463" s="32" t="e">
        <f t="shared" si="163"/>
        <v>#DIV/0!</v>
      </c>
    </row>
    <row r="464" spans="1:12" ht="25.5" x14ac:dyDescent="0.2">
      <c r="A464" s="22"/>
      <c r="B464" s="26" t="s">
        <v>44</v>
      </c>
      <c r="C464" s="164"/>
      <c r="D464" s="40">
        <f>D456+D461+D462+D463</f>
        <v>14805</v>
      </c>
      <c r="E464" s="40">
        <f>E456+E461+E462+E463</f>
        <v>67671</v>
      </c>
      <c r="F464" s="163">
        <f t="shared" si="162"/>
        <v>-52866</v>
      </c>
      <c r="G464" s="32">
        <f t="shared" si="163"/>
        <v>-0.78122090703551006</v>
      </c>
    </row>
    <row r="465" spans="1:7" x14ac:dyDescent="0.2">
      <c r="A465" s="159">
        <v>60</v>
      </c>
      <c r="B465" s="3" t="s">
        <v>40</v>
      </c>
      <c r="C465" s="161"/>
      <c r="D465" s="162">
        <f>D466+D467+D468</f>
        <v>5698</v>
      </c>
      <c r="E465" s="162">
        <f>E466+E467+E468</f>
        <v>14884</v>
      </c>
      <c r="F465" s="163">
        <f t="shared" si="162"/>
        <v>-9186</v>
      </c>
      <c r="G465" s="32">
        <f t="shared" si="163"/>
        <v>-0.61717280300994359</v>
      </c>
    </row>
    <row r="466" spans="1:7" x14ac:dyDescent="0.2">
      <c r="A466" s="159">
        <v>600</v>
      </c>
      <c r="B466" s="1" t="s">
        <v>2</v>
      </c>
      <c r="C466" s="10"/>
      <c r="D466" s="163">
        <f>'TAB  SCF  JANV'!D466+'TAB  SCF  FEVR'!D466</f>
        <v>311</v>
      </c>
      <c r="E466" s="163">
        <f>'TAB  SCF  JANV'!E466+'TAB  SCF  FEVR'!E466</f>
        <v>2200</v>
      </c>
      <c r="F466" s="163">
        <f t="shared" si="162"/>
        <v>-1889</v>
      </c>
      <c r="G466" s="32">
        <f t="shared" si="163"/>
        <v>-0.85863636363636364</v>
      </c>
    </row>
    <row r="467" spans="1:7" x14ac:dyDescent="0.2">
      <c r="A467" s="159">
        <v>601</v>
      </c>
      <c r="B467" s="1" t="s">
        <v>3</v>
      </c>
      <c r="C467" s="10"/>
      <c r="D467" s="163">
        <f>'TAB  SCF  JANV'!D467+'TAB  SCF  FEVR'!D467</f>
        <v>1707</v>
      </c>
      <c r="E467" s="163">
        <f>'TAB  SCF  JANV'!E467+'TAB  SCF  FEVR'!E467</f>
        <v>6035</v>
      </c>
      <c r="F467" s="163">
        <f t="shared" si="162"/>
        <v>-4328</v>
      </c>
      <c r="G467" s="32">
        <f t="shared" si="163"/>
        <v>-0.71714995857497932</v>
      </c>
    </row>
    <row r="468" spans="1:7" x14ac:dyDescent="0.2">
      <c r="A468" s="159">
        <v>604</v>
      </c>
      <c r="B468" s="1" t="s">
        <v>4</v>
      </c>
      <c r="C468" s="10"/>
      <c r="D468" s="163">
        <f>'TAB  SCF  JANV'!D468+'TAB  SCF  FEVR'!D468</f>
        <v>3680</v>
      </c>
      <c r="E468" s="163">
        <f>'TAB  SCF  JANV'!E468+'TAB  SCF  FEVR'!E468</f>
        <v>6649</v>
      </c>
      <c r="F468" s="163">
        <f t="shared" si="162"/>
        <v>-2969</v>
      </c>
      <c r="G468" s="32">
        <f t="shared" si="163"/>
        <v>-0.44653331328019252</v>
      </c>
    </row>
    <row r="469" spans="1:7" x14ac:dyDescent="0.2">
      <c r="A469" s="159">
        <v>61</v>
      </c>
      <c r="B469" s="1" t="s">
        <v>41</v>
      </c>
      <c r="C469" s="10"/>
      <c r="D469" s="163">
        <f>'TAB  SCF  JANV'!D469+'TAB  SCF  FEVR'!D469</f>
        <v>203</v>
      </c>
      <c r="E469" s="163">
        <f>'TAB  SCF  JANV'!E469+'TAB  SCF  FEVR'!E469</f>
        <v>882</v>
      </c>
      <c r="F469" s="163">
        <f t="shared" si="162"/>
        <v>-679</v>
      </c>
      <c r="G469" s="32">
        <f t="shared" si="163"/>
        <v>-0.76984126984126988</v>
      </c>
    </row>
    <row r="470" spans="1:7" x14ac:dyDescent="0.2">
      <c r="A470" s="159">
        <v>62</v>
      </c>
      <c r="B470" s="2" t="s">
        <v>42</v>
      </c>
      <c r="C470" s="11"/>
      <c r="D470" s="39">
        <f>'TAB  SCF  JANV'!D470+'TAB  SCF  FEVR'!D470</f>
        <v>2212</v>
      </c>
      <c r="E470" s="39">
        <f>'TAB  SCF  JANV'!E470+'TAB  SCF  FEVR'!E470</f>
        <v>486</v>
      </c>
      <c r="F470" s="163">
        <f t="shared" si="162"/>
        <v>1726</v>
      </c>
      <c r="G470" s="32">
        <f t="shared" si="163"/>
        <v>3.5514403292181069</v>
      </c>
    </row>
    <row r="471" spans="1:7" ht="25.5" x14ac:dyDescent="0.2">
      <c r="A471" s="22"/>
      <c r="B471" s="26" t="s">
        <v>43</v>
      </c>
      <c r="C471" s="164"/>
      <c r="D471" s="40">
        <f>D465+D469+D470</f>
        <v>8113</v>
      </c>
      <c r="E471" s="40">
        <f>E465+E469+E470</f>
        <v>16252</v>
      </c>
      <c r="F471" s="163">
        <f t="shared" si="162"/>
        <v>-8139</v>
      </c>
      <c r="G471" s="32">
        <f t="shared" si="163"/>
        <v>-0.50079990155057841</v>
      </c>
    </row>
    <row r="472" spans="1:7" ht="25.5" x14ac:dyDescent="0.2">
      <c r="A472" s="22"/>
      <c r="B472" s="26" t="s">
        <v>48</v>
      </c>
      <c r="C472" s="164"/>
      <c r="D472" s="40">
        <f>D464-D471</f>
        <v>6692</v>
      </c>
      <c r="E472" s="40">
        <f>E464-E471</f>
        <v>51419</v>
      </c>
      <c r="F472" s="163">
        <f t="shared" si="162"/>
        <v>-44727</v>
      </c>
      <c r="G472" s="32">
        <f t="shared" si="163"/>
        <v>-0.86985355607849235</v>
      </c>
    </row>
    <row r="473" spans="1:7" x14ac:dyDescent="0.2">
      <c r="A473" s="159">
        <v>63</v>
      </c>
      <c r="B473" s="3" t="s">
        <v>46</v>
      </c>
      <c r="C473" s="161"/>
      <c r="D473" s="162">
        <f>'TAB  SCF  JANV'!D473+'TAB  SCF  FEVR'!D473</f>
        <v>55950</v>
      </c>
      <c r="E473" s="162">
        <f>'TAB  SCF  JANV'!E473+'TAB  SCF  FEVR'!E473</f>
        <v>56745</v>
      </c>
      <c r="F473" s="163">
        <f t="shared" si="162"/>
        <v>-795</v>
      </c>
      <c r="G473" s="32">
        <f t="shared" si="163"/>
        <v>-1.401004493787999E-2</v>
      </c>
    </row>
    <row r="474" spans="1:7" x14ac:dyDescent="0.2">
      <c r="A474" s="159"/>
      <c r="B474" s="13" t="s">
        <v>6</v>
      </c>
      <c r="C474" s="27"/>
      <c r="D474" s="163"/>
      <c r="E474" s="163"/>
      <c r="F474" s="163"/>
      <c r="G474" s="32"/>
    </row>
    <row r="475" spans="1:7" x14ac:dyDescent="0.2">
      <c r="A475" s="159">
        <v>631</v>
      </c>
      <c r="B475" s="15" t="s">
        <v>21</v>
      </c>
      <c r="C475" s="21"/>
      <c r="D475" s="162">
        <f>'TAB  SCF  JANV'!D475+'TAB  SCF  FEVR'!D475</f>
        <v>0</v>
      </c>
      <c r="E475" s="162">
        <f>'TAB  SCF  JANV'!E475+'TAB  SCF  FEVR'!E475</f>
        <v>0</v>
      </c>
      <c r="F475" s="163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59"/>
      <c r="B476" s="15"/>
      <c r="C476" s="21"/>
      <c r="D476" s="163"/>
      <c r="E476" s="163"/>
      <c r="F476" s="163"/>
      <c r="G476" s="32"/>
    </row>
    <row r="477" spans="1:7" x14ac:dyDescent="0.2">
      <c r="A477" s="159">
        <v>64</v>
      </c>
      <c r="B477" s="2" t="s">
        <v>47</v>
      </c>
      <c r="C477" s="11"/>
      <c r="D477" s="39">
        <f>'TAB  SCF  JANV'!D477+'TAB  SCF  FEVR'!D477</f>
        <v>445</v>
      </c>
      <c r="E477" s="39">
        <f>'TAB  SCF  JANV'!E477+'TAB  SCF  FEVR'!E477</f>
        <v>2030</v>
      </c>
      <c r="F477" s="163">
        <f t="shared" ref="F477:F487" si="166">(D477-E477)</f>
        <v>-1585</v>
      </c>
      <c r="G477" s="32">
        <f t="shared" ref="G477:G487" si="167">F477/E477</f>
        <v>-0.78078817733990147</v>
      </c>
    </row>
    <row r="478" spans="1:7" ht="25.5" x14ac:dyDescent="0.2">
      <c r="A478" s="22"/>
      <c r="B478" s="26" t="s">
        <v>49</v>
      </c>
      <c r="C478" s="164"/>
      <c r="D478" s="163">
        <f>D472-D473-D477</f>
        <v>-49703</v>
      </c>
      <c r="E478" s="163">
        <f>E472-E473-E477</f>
        <v>-7356</v>
      </c>
      <c r="F478" s="163">
        <f t="shared" si="166"/>
        <v>-42347</v>
      </c>
      <c r="G478" s="32">
        <f t="shared" si="167"/>
        <v>5.7567971723762916</v>
      </c>
    </row>
    <row r="479" spans="1:7" x14ac:dyDescent="0.2">
      <c r="A479" s="159">
        <v>75</v>
      </c>
      <c r="B479" s="3" t="s">
        <v>50</v>
      </c>
      <c r="C479" s="161"/>
      <c r="D479" s="162">
        <f>'TAB  SCF  JANV'!D479+'TAB  SCF  FEVR'!D479</f>
        <v>500</v>
      </c>
      <c r="E479" s="162">
        <f>'TAB  SCF  JANV'!E479+'TAB  SCF  FEVR'!E479</f>
        <v>5717</v>
      </c>
      <c r="F479" s="163">
        <f t="shared" si="166"/>
        <v>-5217</v>
      </c>
      <c r="G479" s="32">
        <f t="shared" si="167"/>
        <v>-0.91254154276718558</v>
      </c>
    </row>
    <row r="480" spans="1:7" x14ac:dyDescent="0.2">
      <c r="A480" s="159">
        <v>65</v>
      </c>
      <c r="B480" s="1" t="s">
        <v>51</v>
      </c>
      <c r="C480" s="10"/>
      <c r="D480" s="163">
        <f>'TAB  SCF  JANV'!D480+'TAB  SCF  FEVR'!D480</f>
        <v>1572</v>
      </c>
      <c r="E480" s="163">
        <f>'TAB  SCF  JANV'!E480+'TAB  SCF  FEVR'!E480</f>
        <v>3292</v>
      </c>
      <c r="F480" s="163">
        <f t="shared" si="166"/>
        <v>-1720</v>
      </c>
      <c r="G480" s="32">
        <f t="shared" si="167"/>
        <v>-0.52247873633049813</v>
      </c>
    </row>
    <row r="481" spans="1:7" ht="25.5" customHeight="1" x14ac:dyDescent="0.2">
      <c r="A481" s="159">
        <v>68</v>
      </c>
      <c r="B481" s="16" t="s">
        <v>52</v>
      </c>
      <c r="C481" s="17"/>
      <c r="D481" s="163">
        <f>'TAB  SCF  JANV'!D481+'TAB  SCF  FEVR'!D481</f>
        <v>34922</v>
      </c>
      <c r="E481" s="163">
        <f>'TAB  SCF  JANV'!E481+'TAB  SCF  FEVR'!E481</f>
        <v>450</v>
      </c>
      <c r="F481" s="163">
        <f t="shared" si="166"/>
        <v>34472</v>
      </c>
      <c r="G481" s="32">
        <f t="shared" si="167"/>
        <v>76.604444444444439</v>
      </c>
    </row>
    <row r="482" spans="1:7" x14ac:dyDescent="0.2">
      <c r="A482" s="159">
        <v>78</v>
      </c>
      <c r="B482" s="2" t="s">
        <v>53</v>
      </c>
      <c r="C482" s="11"/>
      <c r="D482" s="39">
        <f>'TAB  SCF  JANV'!D482+'TAB  SCF  FEVR'!D482</f>
        <v>0</v>
      </c>
      <c r="E482" s="39">
        <f>'TAB  SCF  JANV'!E482+'TAB  SCF  FEVR'!E482</f>
        <v>0</v>
      </c>
      <c r="F482" s="163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64"/>
      <c r="D483" s="163">
        <f>D478+D479-D480-D481+D482</f>
        <v>-85697</v>
      </c>
      <c r="E483" s="163">
        <f>E478+E479-E480-E481+E482</f>
        <v>-5381</v>
      </c>
      <c r="F483" s="163">
        <f t="shared" si="166"/>
        <v>-80316</v>
      </c>
      <c r="G483" s="32">
        <f t="shared" si="167"/>
        <v>14.925850213714924</v>
      </c>
    </row>
    <row r="484" spans="1:7" x14ac:dyDescent="0.2">
      <c r="A484" s="159">
        <v>76</v>
      </c>
      <c r="B484" s="1" t="s">
        <v>54</v>
      </c>
      <c r="C484" s="10"/>
      <c r="D484" s="163">
        <f>'TAB  SCF  JANV'!D484+'TAB  SCF  FEVR'!D484</f>
        <v>0</v>
      </c>
      <c r="E484" s="163">
        <f>'TAB  SCF  JANV'!E484+'TAB  SCF  FEVR'!E484</f>
        <v>0</v>
      </c>
      <c r="F484" s="163">
        <f t="shared" si="166"/>
        <v>0</v>
      </c>
      <c r="G484" s="32" t="e">
        <f t="shared" si="167"/>
        <v>#DIV/0!</v>
      </c>
    </row>
    <row r="485" spans="1:7" x14ac:dyDescent="0.2">
      <c r="A485" s="159">
        <v>66</v>
      </c>
      <c r="B485" s="1" t="s">
        <v>55</v>
      </c>
      <c r="C485" s="10"/>
      <c r="D485" s="163">
        <f>'TAB  SCF  JANV'!D485+'TAB  SCF  FEVR'!D485</f>
        <v>0</v>
      </c>
      <c r="E485" s="163">
        <f>'TAB  SCF  JANV'!E485+'TAB  SCF  FEVR'!E485</f>
        <v>0</v>
      </c>
      <c r="F485" s="163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63">
        <f t="shared" si="166"/>
        <v>0</v>
      </c>
      <c r="G486" s="32" t="e">
        <f t="shared" si="167"/>
        <v>#DIV/0!</v>
      </c>
    </row>
    <row r="487" spans="1:7" x14ac:dyDescent="0.2">
      <c r="A487" s="22"/>
      <c r="B487" s="19" t="s">
        <v>57</v>
      </c>
      <c r="C487" s="164"/>
      <c r="D487" s="163">
        <f>D483+D486</f>
        <v>-85697</v>
      </c>
      <c r="E487" s="163">
        <f>E483+E486</f>
        <v>-5381</v>
      </c>
      <c r="F487" s="163">
        <f t="shared" si="166"/>
        <v>-80316</v>
      </c>
      <c r="G487" s="32">
        <f t="shared" si="167"/>
        <v>14.925850213714924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59">
        <v>5</v>
      </c>
      <c r="B491" s="1" t="s">
        <v>22</v>
      </c>
      <c r="C491" s="10"/>
      <c r="D491" s="163">
        <f>'TAB  SCF  FEVR'!D491</f>
        <v>805000</v>
      </c>
      <c r="E491" s="163">
        <f>'TAB  SCF  FEVR'!E491</f>
        <v>891588</v>
      </c>
      <c r="F491" s="163">
        <f t="shared" ref="F491" si="168">(D491-E491)</f>
        <v>-86588</v>
      </c>
      <c r="G491" s="32">
        <f t="shared" ref="G491" si="169">F491/E491</f>
        <v>-9.7116605427619032E-2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59">
        <v>51</v>
      </c>
      <c r="B495" s="20" t="s">
        <v>29</v>
      </c>
      <c r="C495" s="30"/>
      <c r="D495" s="163">
        <v>0</v>
      </c>
      <c r="E495" s="163">
        <v>0</v>
      </c>
      <c r="F495" s="163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59">
        <v>510</v>
      </c>
      <c r="B496" s="1" t="s">
        <v>7</v>
      </c>
      <c r="C496" s="10"/>
      <c r="D496" s="163">
        <v>0</v>
      </c>
      <c r="E496" s="163">
        <v>0</v>
      </c>
      <c r="F496" s="163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59">
        <v>41</v>
      </c>
      <c r="B498" s="1" t="s">
        <v>8</v>
      </c>
      <c r="C498" s="10"/>
      <c r="D498" s="163">
        <f>D502+D503+D504</f>
        <v>705472</v>
      </c>
      <c r="E498" s="163">
        <f>E502+E503+E504</f>
        <v>348210</v>
      </c>
      <c r="F498" s="163">
        <f t="shared" ref="F498" si="172">(D498-E498)</f>
        <v>357262</v>
      </c>
      <c r="G498" s="32">
        <f t="shared" ref="G498" si="173">F498/E498</f>
        <v>1.0259958071278825</v>
      </c>
    </row>
    <row r="499" spans="1:7" x14ac:dyDescent="0.2">
      <c r="A499" s="159"/>
      <c r="B499" s="1"/>
      <c r="C499" s="10"/>
      <c r="D499" s="163"/>
      <c r="E499" s="163"/>
      <c r="F499" s="163"/>
      <c r="G499" s="32"/>
    </row>
    <row r="500" spans="1:7" x14ac:dyDescent="0.2">
      <c r="A500" s="159"/>
      <c r="B500" s="7" t="s">
        <v>6</v>
      </c>
      <c r="C500" s="29"/>
      <c r="D500" s="163"/>
      <c r="E500" s="163"/>
      <c r="F500" s="163"/>
      <c r="G500" s="32"/>
    </row>
    <row r="501" spans="1:7" x14ac:dyDescent="0.2">
      <c r="A501" s="159"/>
      <c r="B501" s="1"/>
      <c r="C501" s="10"/>
      <c r="D501" s="163"/>
      <c r="E501" s="163"/>
      <c r="F501" s="163"/>
      <c r="G501" s="32"/>
    </row>
    <row r="502" spans="1:7" x14ac:dyDescent="0.2">
      <c r="A502" s="159"/>
      <c r="B502" s="23" t="s">
        <v>23</v>
      </c>
      <c r="C502" s="10"/>
      <c r="D502" s="163">
        <f>'TAB  SCF  FEVR'!D502</f>
        <v>282189</v>
      </c>
      <c r="E502" s="163">
        <f>'TAB  SCF  FEVR'!E502</f>
        <v>201962</v>
      </c>
      <c r="F502" s="163">
        <f t="shared" ref="F502:F504" si="174">(D502-E502)</f>
        <v>80227</v>
      </c>
      <c r="G502" s="32">
        <f t="shared" ref="G502:G504" si="175">F502/E502</f>
        <v>0.39723809429496637</v>
      </c>
    </row>
    <row r="503" spans="1:7" ht="25.5" x14ac:dyDescent="0.2">
      <c r="A503" s="159"/>
      <c r="B503" s="24" t="s">
        <v>58</v>
      </c>
      <c r="C503" s="17"/>
      <c r="D503" s="163">
        <f>'TAB  SCF  FEVR'!D503</f>
        <v>176368</v>
      </c>
      <c r="E503" s="163">
        <f>'TAB  SCF  FEVR'!E503</f>
        <v>45267</v>
      </c>
      <c r="F503" s="163">
        <f t="shared" si="174"/>
        <v>131101</v>
      </c>
      <c r="G503" s="32">
        <f t="shared" si="175"/>
        <v>2.8961716040382619</v>
      </c>
    </row>
    <row r="504" spans="1:7" x14ac:dyDescent="0.2">
      <c r="A504" s="159"/>
      <c r="B504" s="23" t="s">
        <v>24</v>
      </c>
      <c r="C504" s="10"/>
      <c r="D504" s="163">
        <f>'TAB  SCF  FEVR'!D504</f>
        <v>246915</v>
      </c>
      <c r="E504" s="163">
        <f>'TAB  SCF  FEVR'!E504</f>
        <v>100981</v>
      </c>
      <c r="F504" s="163">
        <f t="shared" si="174"/>
        <v>145934</v>
      </c>
      <c r="G504" s="32">
        <f t="shared" si="175"/>
        <v>1.4451629514463116</v>
      </c>
    </row>
    <row r="505" spans="1:7" x14ac:dyDescent="0.2">
      <c r="A505" s="159"/>
      <c r="B505" s="1"/>
      <c r="C505" s="10"/>
      <c r="D505" s="163"/>
      <c r="E505" s="163"/>
      <c r="F505" s="163"/>
      <c r="G505" s="32"/>
    </row>
    <row r="506" spans="1:7" x14ac:dyDescent="0.2">
      <c r="A506" s="159"/>
      <c r="B506" s="8" t="s">
        <v>26</v>
      </c>
      <c r="C506" s="31"/>
      <c r="D506" s="163">
        <f>'TAB  SCF  FEVR'!D506</f>
        <v>143560</v>
      </c>
      <c r="E506" s="163">
        <f>'TAB  SCF  FEVR'!E506</f>
        <v>142527</v>
      </c>
      <c r="F506" s="163">
        <f t="shared" ref="F506" si="176">(D506-E506)</f>
        <v>1033</v>
      </c>
      <c r="G506" s="32">
        <f t="shared" ref="G506" si="177">F506/E506</f>
        <v>7.2477495492082201E-3</v>
      </c>
    </row>
    <row r="507" spans="1:7" x14ac:dyDescent="0.2">
      <c r="A507" s="159"/>
      <c r="B507" s="8"/>
      <c r="C507" s="31"/>
      <c r="D507" s="163"/>
      <c r="E507" s="163"/>
      <c r="F507" s="163"/>
      <c r="G507" s="32"/>
    </row>
    <row r="508" spans="1:7" x14ac:dyDescent="0.2">
      <c r="A508" s="159">
        <v>3</v>
      </c>
      <c r="B508" s="8" t="s">
        <v>15</v>
      </c>
      <c r="C508" s="31"/>
      <c r="D508" s="163">
        <f>D511+D512+D513+D514</f>
        <v>58920</v>
      </c>
      <c r="E508" s="163">
        <f>E511+E512+E513+E514</f>
        <v>52692</v>
      </c>
      <c r="F508" s="163">
        <f t="shared" ref="F508" si="178">(D508-E508)</f>
        <v>6228</v>
      </c>
      <c r="G508" s="32">
        <f t="shared" ref="G508" si="179">F508/E508</f>
        <v>0.11819631063539057</v>
      </c>
    </row>
    <row r="509" spans="1:7" x14ac:dyDescent="0.2">
      <c r="A509" s="159"/>
      <c r="B509" s="7" t="s">
        <v>6</v>
      </c>
      <c r="C509" s="29"/>
      <c r="D509" s="163"/>
      <c r="E509" s="163"/>
      <c r="F509" s="163"/>
      <c r="G509" s="32"/>
    </row>
    <row r="510" spans="1:7" x14ac:dyDescent="0.2">
      <c r="A510" s="159"/>
      <c r="B510" s="8"/>
      <c r="C510" s="31"/>
      <c r="D510" s="163"/>
      <c r="E510" s="163"/>
      <c r="F510" s="163"/>
      <c r="G510" s="32"/>
    </row>
    <row r="511" spans="1:7" x14ac:dyDescent="0.2">
      <c r="A511" s="159">
        <v>30</v>
      </c>
      <c r="B511" s="25" t="s">
        <v>16</v>
      </c>
      <c r="C511" s="31"/>
      <c r="D511" s="163">
        <f>'TAB  SCF  FEVR'!D511</f>
        <v>1670</v>
      </c>
      <c r="E511" s="163">
        <f>'TAB  SCF  FEVR'!E511</f>
        <v>1091</v>
      </c>
      <c r="F511" s="163">
        <f t="shared" ref="F511:F514" si="180">(D511-E511)</f>
        <v>579</v>
      </c>
      <c r="G511" s="32">
        <f t="shared" ref="G511:G514" si="181">F511/E511</f>
        <v>0.53070577451879009</v>
      </c>
    </row>
    <row r="512" spans="1:7" x14ac:dyDescent="0.2">
      <c r="A512" s="159">
        <v>31</v>
      </c>
      <c r="B512" s="25" t="s">
        <v>17</v>
      </c>
      <c r="C512" s="31"/>
      <c r="D512" s="163">
        <f>'TAB  SCF  FEVR'!D512</f>
        <v>2057</v>
      </c>
      <c r="E512" s="163">
        <f>'TAB  SCF  FEVR'!E512</f>
        <v>4348</v>
      </c>
      <c r="F512" s="163">
        <f t="shared" si="180"/>
        <v>-2291</v>
      </c>
      <c r="G512" s="32">
        <f t="shared" si="181"/>
        <v>-0.52690892364305431</v>
      </c>
    </row>
    <row r="513" spans="1:7" x14ac:dyDescent="0.2">
      <c r="A513" s="159">
        <v>32</v>
      </c>
      <c r="B513" s="25" t="s">
        <v>18</v>
      </c>
      <c r="C513" s="31"/>
      <c r="D513" s="163">
        <f>'TAB  SCF  FEVR'!D513</f>
        <v>55193</v>
      </c>
      <c r="E513" s="163">
        <f>'TAB  SCF  FEVR'!E513</f>
        <v>47253</v>
      </c>
      <c r="F513" s="163">
        <f t="shared" si="180"/>
        <v>7940</v>
      </c>
      <c r="G513" s="32">
        <f t="shared" si="181"/>
        <v>0.16803165936554293</v>
      </c>
    </row>
    <row r="514" spans="1:7" x14ac:dyDescent="0.2">
      <c r="A514" s="159">
        <v>37</v>
      </c>
      <c r="B514" s="25" t="s">
        <v>25</v>
      </c>
      <c r="C514" s="31"/>
      <c r="D514" s="163">
        <f>'TAB  SCF  FEVR'!D514</f>
        <v>0</v>
      </c>
      <c r="E514" s="163">
        <f>'TAB  SCF  FEVR'!E514</f>
        <v>0</v>
      </c>
      <c r="F514" s="163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63" t="s">
        <v>10</v>
      </c>
      <c r="E518" s="163" t="s">
        <v>11</v>
      </c>
      <c r="F518" s="163" t="s">
        <v>12</v>
      </c>
      <c r="G518" s="32" t="s">
        <v>13</v>
      </c>
    </row>
    <row r="519" spans="1:7" x14ac:dyDescent="0.2">
      <c r="A519" s="159">
        <v>700</v>
      </c>
      <c r="B519" s="1" t="s">
        <v>30</v>
      </c>
      <c r="C519" s="10"/>
      <c r="D519" s="163">
        <f>'TAB  SCF  JANV'!D519+'TAB  SCF  FEVR'!D519</f>
        <v>5107</v>
      </c>
      <c r="E519" s="163">
        <f>'TAB  SCF  JANV'!E519+'TAB  SCF  FEVR'!E519</f>
        <v>3274</v>
      </c>
      <c r="F519" s="163">
        <f>(D519-E519)</f>
        <v>1833</v>
      </c>
      <c r="G519" s="32">
        <f>F519/E519</f>
        <v>0.55986560781918138</v>
      </c>
    </row>
    <row r="520" spans="1:7" x14ac:dyDescent="0.2">
      <c r="A520" s="159">
        <v>701</v>
      </c>
      <c r="B520" s="1" t="s">
        <v>31</v>
      </c>
      <c r="C520" s="10"/>
      <c r="D520" s="163">
        <f>'TAB  SCF  JANV'!D520+'TAB  SCF  FEVR'!D520</f>
        <v>1904</v>
      </c>
      <c r="E520" s="163">
        <f>'TAB  SCF  JANV'!E520+'TAB  SCF  FEVR'!E520</f>
        <v>13436</v>
      </c>
      <c r="F520" s="163">
        <f t="shared" ref="F520:F522" si="182">(D520-E520)</f>
        <v>-11532</v>
      </c>
      <c r="G520" s="32">
        <f t="shared" ref="G520:G522" si="183">F520/E520</f>
        <v>-0.85829115808276268</v>
      </c>
    </row>
    <row r="521" spans="1:7" x14ac:dyDescent="0.2">
      <c r="A521" s="159">
        <v>704</v>
      </c>
      <c r="B521" s="1" t="s">
        <v>32</v>
      </c>
      <c r="C521" s="10"/>
      <c r="D521" s="163">
        <f>'TAB  SCF  JANV'!D521+'TAB  SCF  FEVR'!D521</f>
        <v>0</v>
      </c>
      <c r="E521" s="163">
        <f>'TAB  SCF  JANV'!E521+'TAB  SCF  FEVR'!E521</f>
        <v>0</v>
      </c>
      <c r="F521" s="163">
        <f t="shared" si="182"/>
        <v>0</v>
      </c>
      <c r="G521" s="32" t="e">
        <f t="shared" si="183"/>
        <v>#DIV/0!</v>
      </c>
    </row>
    <row r="522" spans="1:7" x14ac:dyDescent="0.2">
      <c r="A522" s="159">
        <v>706</v>
      </c>
      <c r="B522" s="1" t="s">
        <v>33</v>
      </c>
      <c r="C522" s="10"/>
      <c r="D522" s="163">
        <f>'TAB  SCF  JANV'!D522+'TAB  SCF  FEVR'!D522</f>
        <v>28720</v>
      </c>
      <c r="E522" s="163">
        <f>'TAB  SCF  JANV'!E522+'TAB  SCF  FEVR'!E522</f>
        <v>20056</v>
      </c>
      <c r="F522" s="163">
        <f t="shared" si="182"/>
        <v>8664</v>
      </c>
      <c r="G522" s="32">
        <f t="shared" si="183"/>
        <v>0.43199042680494615</v>
      </c>
    </row>
    <row r="523" spans="1:7" x14ac:dyDescent="0.2">
      <c r="A523" s="159"/>
      <c r="B523" s="13" t="s">
        <v>6</v>
      </c>
      <c r="C523" s="27"/>
      <c r="D523" s="39">
        <f>'TAB  SCF  JANV'!D523+'TAB  SCF  FEVR'!D523</f>
        <v>0</v>
      </c>
      <c r="E523" s="39">
        <f>'TAB  SCF  JANV'!E523+'TAB  SCF  FEVR'!E523</f>
        <v>0</v>
      </c>
      <c r="F523" s="39"/>
      <c r="G523" s="33"/>
    </row>
    <row r="524" spans="1:7" x14ac:dyDescent="0.2">
      <c r="A524" s="159"/>
      <c r="B524" s="14" t="s">
        <v>19</v>
      </c>
      <c r="C524" s="11"/>
      <c r="D524" s="39">
        <f>'TAB  SCF  JANV'!D524+'TAB  SCF  FEVR'!D524</f>
        <v>0</v>
      </c>
      <c r="E524" s="39">
        <f>'TAB  SCF  JANV'!E524+'TAB  SCF  FEVR'!E524</f>
        <v>0</v>
      </c>
      <c r="F524" s="163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59"/>
      <c r="B525" s="14" t="s">
        <v>20</v>
      </c>
      <c r="C525" s="11"/>
      <c r="D525" s="39">
        <f>'TAB  SCF  JANV'!D525+'TAB  SCF  FEVR'!D525</f>
        <v>0</v>
      </c>
      <c r="E525" s="39">
        <f>'TAB  SCF  JANV'!E525+'TAB  SCF  FEVR'!E525</f>
        <v>0</v>
      </c>
      <c r="F525" s="163">
        <f t="shared" si="184"/>
        <v>0</v>
      </c>
      <c r="G525" s="32" t="e">
        <f t="shared" si="185"/>
        <v>#DIV/0!</v>
      </c>
    </row>
    <row r="526" spans="1:7" x14ac:dyDescent="0.2">
      <c r="A526" s="159"/>
      <c r="B526" s="14" t="s">
        <v>27</v>
      </c>
      <c r="C526" s="11"/>
      <c r="D526" s="39">
        <f>'TAB  SCF  JANV'!D526+'TAB  SCF  FEVR'!D526</f>
        <v>0</v>
      </c>
      <c r="E526" s="39">
        <f>'TAB  SCF  JANV'!E526+'TAB  SCF  FEVR'!E526</f>
        <v>0</v>
      </c>
      <c r="F526" s="163">
        <f t="shared" si="184"/>
        <v>0</v>
      </c>
      <c r="G526" s="32" t="e">
        <f t="shared" si="185"/>
        <v>#DIV/0!</v>
      </c>
    </row>
    <row r="527" spans="1:7" x14ac:dyDescent="0.2">
      <c r="A527" s="159">
        <v>706</v>
      </c>
      <c r="B527" s="2" t="s">
        <v>34</v>
      </c>
      <c r="C527" s="11"/>
      <c r="D527" s="39">
        <f>'TAB  SCF  JANV'!D527+'TAB  SCF  FEVR'!D527</f>
        <v>0</v>
      </c>
      <c r="E527" s="39">
        <f>'TAB  SCF  JANV'!E527+'TAB  SCF  FEVR'!E527</f>
        <v>0</v>
      </c>
      <c r="F527" s="163">
        <f t="shared" si="184"/>
        <v>0</v>
      </c>
      <c r="G527" s="32" t="e">
        <f t="shared" si="185"/>
        <v>#DIV/0!</v>
      </c>
    </row>
    <row r="528" spans="1:7" x14ac:dyDescent="0.2">
      <c r="A528" s="159" t="s">
        <v>35</v>
      </c>
      <c r="B528" s="2" t="s">
        <v>36</v>
      </c>
      <c r="C528" s="11"/>
      <c r="D528" s="39"/>
      <c r="E528" s="39"/>
      <c r="F528" s="163">
        <f t="shared" si="184"/>
        <v>0</v>
      </c>
      <c r="G528" s="32" t="e">
        <f t="shared" si="185"/>
        <v>#DIV/0!</v>
      </c>
    </row>
    <row r="529" spans="1:12" ht="25.5" x14ac:dyDescent="0.2">
      <c r="A529" s="22"/>
      <c r="B529" s="26" t="s">
        <v>45</v>
      </c>
      <c r="C529" s="160"/>
      <c r="D529" s="40">
        <f>D519+D520+D521+D522+D527+D528</f>
        <v>35731</v>
      </c>
      <c r="E529" s="40">
        <f>E519+E520+E521+E522+E527+E528</f>
        <v>36766</v>
      </c>
      <c r="F529" s="40">
        <f t="shared" si="184"/>
        <v>-1035</v>
      </c>
      <c r="G529" s="34">
        <f t="shared" si="185"/>
        <v>-2.8151009084480226E-2</v>
      </c>
      <c r="L529" s="43">
        <f>D529-E529</f>
        <v>-1035</v>
      </c>
    </row>
    <row r="530" spans="1:12" x14ac:dyDescent="0.2">
      <c r="B530" s="18"/>
      <c r="C530" s="28"/>
      <c r="D530" s="41"/>
      <c r="E530" s="42"/>
      <c r="F530" s="42"/>
      <c r="G530" s="35"/>
    </row>
    <row r="531" spans="1:12" x14ac:dyDescent="0.2">
      <c r="B531" s="13" t="s">
        <v>6</v>
      </c>
      <c r="C531" s="28"/>
      <c r="D531" s="41"/>
      <c r="E531" s="42"/>
      <c r="F531" s="42"/>
      <c r="G531" s="35"/>
    </row>
    <row r="532" spans="1:12" x14ac:dyDescent="0.2">
      <c r="B532" s="1" t="s">
        <v>28</v>
      </c>
      <c r="C532" s="10"/>
      <c r="D532" s="163">
        <f>'TAB  SCF  JANV'!D532+'TAB  SCF  FEVR'!D532</f>
        <v>0</v>
      </c>
      <c r="E532" s="163">
        <f>'TAB  SCF  JANV'!E532+'TAB  SCF  FEVR'!E532</f>
        <v>0</v>
      </c>
      <c r="F532" s="163">
        <f t="shared" ref="F532" si="186">(D532-E532)</f>
        <v>0</v>
      </c>
      <c r="G532" s="32" t="e">
        <f t="shared" ref="G532" si="187">F532/E532</f>
        <v>#DIV/0!</v>
      </c>
    </row>
    <row r="533" spans="1:12" x14ac:dyDescent="0.2">
      <c r="B533" s="3"/>
      <c r="C533" s="161"/>
      <c r="D533" s="162">
        <f>'TAB  SCF  JANV'!D533+'TAB  SCF  FEVR'!D533</f>
        <v>0</v>
      </c>
      <c r="E533" s="162">
        <f>'TAB  SCF  JANV'!E533+'TAB  SCF  FEVR'!E533</f>
        <v>0</v>
      </c>
      <c r="F533" s="162"/>
      <c r="G533" s="36"/>
    </row>
    <row r="534" spans="1:12" x14ac:dyDescent="0.2">
      <c r="A534" s="159">
        <v>72</v>
      </c>
      <c r="B534" s="1" t="s">
        <v>37</v>
      </c>
      <c r="C534" s="10"/>
      <c r="D534" s="163">
        <f>'TAB  SCF  JANV'!D534+'TAB  SCF  FEVR'!D534</f>
        <v>0</v>
      </c>
      <c r="E534" s="163">
        <f>'TAB  SCF  JANV'!E534+'TAB  SCF  FEVR'!E534</f>
        <v>0</v>
      </c>
      <c r="F534" s="163">
        <f t="shared" ref="F534:F546" si="188">(D534-E534)</f>
        <v>0</v>
      </c>
      <c r="G534" s="32" t="e">
        <f t="shared" ref="G534:G546" si="189">F534/E534</f>
        <v>#DIV/0!</v>
      </c>
    </row>
    <row r="535" spans="1:12" x14ac:dyDescent="0.2">
      <c r="A535" s="159">
        <v>73</v>
      </c>
      <c r="B535" s="1" t="s">
        <v>38</v>
      </c>
      <c r="C535" s="10"/>
      <c r="D535" s="163">
        <f>'TAB  SCF  JANV'!D535+'TAB  SCF  FEVR'!D535</f>
        <v>0</v>
      </c>
      <c r="E535" s="163">
        <f>'TAB  SCF  JANV'!E535+'TAB  SCF  FEVR'!E535</f>
        <v>0</v>
      </c>
      <c r="F535" s="163">
        <f t="shared" si="188"/>
        <v>0</v>
      </c>
      <c r="G535" s="32" t="e">
        <f t="shared" si="189"/>
        <v>#DIV/0!</v>
      </c>
    </row>
    <row r="536" spans="1:12" x14ac:dyDescent="0.2">
      <c r="A536" s="159">
        <v>74</v>
      </c>
      <c r="B536" s="2" t="s">
        <v>39</v>
      </c>
      <c r="C536" s="11"/>
      <c r="D536" s="39">
        <f>'TAB  SCF  JANV'!D536+'TAB  SCF  FEVR'!D536</f>
        <v>0</v>
      </c>
      <c r="E536" s="39">
        <f>'TAB  SCF  JANV'!E536+'TAB  SCF  FEVR'!E536</f>
        <v>0</v>
      </c>
      <c r="F536" s="163">
        <f t="shared" si="188"/>
        <v>0</v>
      </c>
      <c r="G536" s="32" t="e">
        <f t="shared" si="189"/>
        <v>#DIV/0!</v>
      </c>
    </row>
    <row r="537" spans="1:12" ht="25.5" x14ac:dyDescent="0.2">
      <c r="A537" s="22"/>
      <c r="B537" s="26" t="s">
        <v>44</v>
      </c>
      <c r="C537" s="164"/>
      <c r="D537" s="40">
        <f>D529+D534+D535+D536</f>
        <v>35731</v>
      </c>
      <c r="E537" s="40">
        <f>E529+E534+E535+E536</f>
        <v>36766</v>
      </c>
      <c r="F537" s="163">
        <f t="shared" si="188"/>
        <v>-1035</v>
      </c>
      <c r="G537" s="32">
        <f t="shared" si="189"/>
        <v>-2.8151009084480226E-2</v>
      </c>
    </row>
    <row r="538" spans="1:12" x14ac:dyDescent="0.2">
      <c r="A538" s="159">
        <v>60</v>
      </c>
      <c r="B538" s="3" t="s">
        <v>40</v>
      </c>
      <c r="C538" s="161"/>
      <c r="D538" s="162">
        <f>D539+D540+D541</f>
        <v>1757</v>
      </c>
      <c r="E538" s="162">
        <f>E539+E540+E541</f>
        <v>6762</v>
      </c>
      <c r="F538" s="163">
        <f t="shared" si="188"/>
        <v>-5005</v>
      </c>
      <c r="G538" s="32">
        <f t="shared" si="189"/>
        <v>-0.74016563146997927</v>
      </c>
    </row>
    <row r="539" spans="1:12" x14ac:dyDescent="0.2">
      <c r="A539" s="159">
        <v>600</v>
      </c>
      <c r="B539" s="1" t="s">
        <v>2</v>
      </c>
      <c r="C539" s="10"/>
      <c r="D539" s="163">
        <f>'TAB  SCF  JANV'!D539+'TAB  SCF  FEVR'!D539</f>
        <v>774</v>
      </c>
      <c r="E539" s="163">
        <f>'TAB  SCF  JANV'!E539+'TAB  SCF  FEVR'!E539</f>
        <v>600</v>
      </c>
      <c r="F539" s="163">
        <f t="shared" si="188"/>
        <v>174</v>
      </c>
      <c r="G539" s="32">
        <f t="shared" si="189"/>
        <v>0.28999999999999998</v>
      </c>
    </row>
    <row r="540" spans="1:12" x14ac:dyDescent="0.2">
      <c r="A540" s="159">
        <v>601</v>
      </c>
      <c r="B540" s="1" t="s">
        <v>3</v>
      </c>
      <c r="C540" s="10"/>
      <c r="D540" s="163">
        <f>'TAB  SCF  JANV'!D540+'TAB  SCF  FEVR'!D540</f>
        <v>239</v>
      </c>
      <c r="E540" s="163">
        <f>'TAB  SCF  JANV'!E540+'TAB  SCF  FEVR'!E540</f>
        <v>4556</v>
      </c>
      <c r="F540" s="163">
        <f t="shared" si="188"/>
        <v>-4317</v>
      </c>
      <c r="G540" s="32">
        <f t="shared" si="189"/>
        <v>-0.94754170324846354</v>
      </c>
    </row>
    <row r="541" spans="1:12" x14ac:dyDescent="0.2">
      <c r="A541" s="159">
        <v>604</v>
      </c>
      <c r="B541" s="1" t="s">
        <v>4</v>
      </c>
      <c r="C541" s="10"/>
      <c r="D541" s="163">
        <f>'TAB  SCF  JANV'!D541+'TAB  SCF  FEVR'!D541</f>
        <v>744</v>
      </c>
      <c r="E541" s="163">
        <f>'TAB  SCF  JANV'!E541+'TAB  SCF  FEVR'!E541</f>
        <v>1606</v>
      </c>
      <c r="F541" s="163">
        <f t="shared" si="188"/>
        <v>-862</v>
      </c>
      <c r="G541" s="32">
        <f t="shared" si="189"/>
        <v>-0.53673723536737239</v>
      </c>
    </row>
    <row r="542" spans="1:12" x14ac:dyDescent="0.2">
      <c r="A542" s="159">
        <v>61</v>
      </c>
      <c r="B542" s="1" t="s">
        <v>41</v>
      </c>
      <c r="C542" s="10"/>
      <c r="D542" s="163">
        <f>'TAB  SCF  JANV'!D542+'TAB  SCF  FEVR'!D542</f>
        <v>14</v>
      </c>
      <c r="E542" s="163">
        <f>'TAB  SCF  JANV'!E542+'TAB  SCF  FEVR'!E542</f>
        <v>1358</v>
      </c>
      <c r="F542" s="163">
        <f t="shared" si="188"/>
        <v>-1344</v>
      </c>
      <c r="G542" s="32">
        <f t="shared" si="189"/>
        <v>-0.98969072164948457</v>
      </c>
    </row>
    <row r="543" spans="1:12" x14ac:dyDescent="0.2">
      <c r="A543" s="159">
        <v>62</v>
      </c>
      <c r="B543" s="2" t="s">
        <v>42</v>
      </c>
      <c r="C543" s="11"/>
      <c r="D543" s="39">
        <f>'TAB  SCF  JANV'!D543+'TAB  SCF  FEVR'!D543</f>
        <v>652</v>
      </c>
      <c r="E543" s="39">
        <f>'TAB  SCF  JANV'!E543+'TAB  SCF  FEVR'!E543</f>
        <v>1139</v>
      </c>
      <c r="F543" s="163">
        <f t="shared" si="188"/>
        <v>-487</v>
      </c>
      <c r="G543" s="32">
        <f t="shared" si="189"/>
        <v>-0.42756804214223004</v>
      </c>
    </row>
    <row r="544" spans="1:12" ht="25.5" x14ac:dyDescent="0.2">
      <c r="A544" s="22"/>
      <c r="B544" s="26" t="s">
        <v>43</v>
      </c>
      <c r="C544" s="164"/>
      <c r="D544" s="40">
        <f>D538+D542+D543</f>
        <v>2423</v>
      </c>
      <c r="E544" s="40">
        <f>E538+E542+E543</f>
        <v>9259</v>
      </c>
      <c r="F544" s="163">
        <f t="shared" si="188"/>
        <v>-6836</v>
      </c>
      <c r="G544" s="32">
        <f t="shared" si="189"/>
        <v>-0.73830867264283395</v>
      </c>
    </row>
    <row r="545" spans="1:7" ht="25.5" x14ac:dyDescent="0.2">
      <c r="A545" s="22"/>
      <c r="B545" s="26" t="s">
        <v>48</v>
      </c>
      <c r="C545" s="164"/>
      <c r="D545" s="40">
        <f>D537-D544</f>
        <v>33308</v>
      </c>
      <c r="E545" s="40">
        <f>E537-E544</f>
        <v>27507</v>
      </c>
      <c r="F545" s="163">
        <f t="shared" si="188"/>
        <v>5801</v>
      </c>
      <c r="G545" s="32">
        <f t="shared" si="189"/>
        <v>0.21089177300323553</v>
      </c>
    </row>
    <row r="546" spans="1:7" x14ac:dyDescent="0.2">
      <c r="A546" s="159">
        <v>63</v>
      </c>
      <c r="B546" s="3" t="s">
        <v>46</v>
      </c>
      <c r="C546" s="161"/>
      <c r="D546" s="162">
        <f>'TAB  SCF  JANV'!D546+'TAB  SCF  FEVR'!D546</f>
        <v>42510</v>
      </c>
      <c r="E546" s="162">
        <f>'TAB  SCF  JANV'!E546+'TAB  SCF  FEVR'!E546</f>
        <v>34801</v>
      </c>
      <c r="F546" s="163">
        <f t="shared" si="188"/>
        <v>7709</v>
      </c>
      <c r="G546" s="32">
        <f t="shared" si="189"/>
        <v>0.22151662308554351</v>
      </c>
    </row>
    <row r="547" spans="1:7" x14ac:dyDescent="0.2">
      <c r="A547" s="159"/>
      <c r="B547" s="13" t="s">
        <v>6</v>
      </c>
      <c r="C547" s="27"/>
      <c r="D547" s="163"/>
      <c r="E547" s="163"/>
      <c r="F547" s="163"/>
      <c r="G547" s="32"/>
    </row>
    <row r="548" spans="1:7" x14ac:dyDescent="0.2">
      <c r="A548" s="159">
        <v>631</v>
      </c>
      <c r="B548" s="15" t="s">
        <v>21</v>
      </c>
      <c r="C548" s="21"/>
      <c r="D548" s="162">
        <f>'TAB  SCF  JANV'!D548+'TAB  SCF  FEVR'!D548</f>
        <v>0</v>
      </c>
      <c r="E548" s="162">
        <f>'TAB  SCF  JANV'!E548+'TAB  SCF  FEVR'!E548</f>
        <v>0</v>
      </c>
      <c r="F548" s="163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59"/>
      <c r="B549" s="15"/>
      <c r="C549" s="21"/>
      <c r="D549" s="163"/>
      <c r="E549" s="163"/>
      <c r="F549" s="163"/>
      <c r="G549" s="32"/>
    </row>
    <row r="550" spans="1:7" x14ac:dyDescent="0.2">
      <c r="A550" s="159">
        <v>64</v>
      </c>
      <c r="B550" s="2" t="s">
        <v>47</v>
      </c>
      <c r="C550" s="11"/>
      <c r="D550" s="39">
        <f>'TAB  SCF  JANV'!D550+'TAB  SCF  FEVR'!D550</f>
        <v>1950</v>
      </c>
      <c r="E550" s="39">
        <f>'TAB  SCF  JANV'!E550+'TAB  SCF  FEVR'!E550</f>
        <v>1161</v>
      </c>
      <c r="F550" s="163">
        <f t="shared" ref="F550:F560" si="192">(D550-E550)</f>
        <v>789</v>
      </c>
      <c r="G550" s="32">
        <f t="shared" ref="G550:G560" si="193">F550/E550</f>
        <v>0.67958656330749356</v>
      </c>
    </row>
    <row r="551" spans="1:7" ht="25.5" x14ac:dyDescent="0.2">
      <c r="A551" s="22"/>
      <c r="B551" s="26" t="s">
        <v>49</v>
      </c>
      <c r="C551" s="164"/>
      <c r="D551" s="163">
        <f>D545-D546-D550</f>
        <v>-11152</v>
      </c>
      <c r="E551" s="163">
        <f>E545-E546-E550</f>
        <v>-8455</v>
      </c>
      <c r="F551" s="163">
        <f t="shared" si="192"/>
        <v>-2697</v>
      </c>
      <c r="G551" s="32">
        <f t="shared" si="193"/>
        <v>0.31898285038438795</v>
      </c>
    </row>
    <row r="552" spans="1:7" x14ac:dyDescent="0.2">
      <c r="A552" s="159">
        <v>75</v>
      </c>
      <c r="B552" s="3" t="s">
        <v>50</v>
      </c>
      <c r="C552" s="161"/>
      <c r="D552" s="162">
        <f>'TAB  SCF  JANV'!D552+'TAB  SCF  FEVR'!D552</f>
        <v>0</v>
      </c>
      <c r="E552" s="162">
        <f>'TAB  SCF  JANV'!E552+'TAB  SCF  FEVR'!E552</f>
        <v>10</v>
      </c>
      <c r="F552" s="163">
        <f t="shared" si="192"/>
        <v>-10</v>
      </c>
      <c r="G552" s="32">
        <f t="shared" si="193"/>
        <v>-1</v>
      </c>
    </row>
    <row r="553" spans="1:7" x14ac:dyDescent="0.2">
      <c r="A553" s="159">
        <v>65</v>
      </c>
      <c r="B553" s="1" t="s">
        <v>51</v>
      </c>
      <c r="C553" s="10"/>
      <c r="D553" s="163">
        <f>'TAB  SCF  JANV'!D553+'TAB  SCF  FEVR'!D553</f>
        <v>0</v>
      </c>
      <c r="E553" s="163">
        <f>'TAB  SCF  JANV'!E553+'TAB  SCF  FEVR'!E553</f>
        <v>261</v>
      </c>
      <c r="F553" s="163">
        <f t="shared" si="192"/>
        <v>-261</v>
      </c>
      <c r="G553" s="32">
        <f t="shared" si="193"/>
        <v>-1</v>
      </c>
    </row>
    <row r="554" spans="1:7" ht="25.5" customHeight="1" x14ac:dyDescent="0.2">
      <c r="A554" s="159">
        <v>68</v>
      </c>
      <c r="B554" s="16" t="s">
        <v>52</v>
      </c>
      <c r="C554" s="17"/>
      <c r="D554" s="163">
        <f>'TAB  SCF  JANV'!D554+'TAB  SCF  FEVR'!D554</f>
        <v>3984</v>
      </c>
      <c r="E554" s="163">
        <f>'TAB  SCF  JANV'!E554+'TAB  SCF  FEVR'!E554</f>
        <v>2545</v>
      </c>
      <c r="F554" s="163">
        <f t="shared" si="192"/>
        <v>1439</v>
      </c>
      <c r="G554" s="32">
        <f t="shared" si="193"/>
        <v>0.56542239685658158</v>
      </c>
    </row>
    <row r="555" spans="1:7" x14ac:dyDescent="0.2">
      <c r="A555" s="159">
        <v>78</v>
      </c>
      <c r="B555" s="2" t="s">
        <v>53</v>
      </c>
      <c r="C555" s="11"/>
      <c r="D555" s="39">
        <f>'TAB  SCF  JANV'!D555+'TAB  SCF  FEVR'!D555</f>
        <v>0</v>
      </c>
      <c r="E555" s="39">
        <f>'TAB  SCF  JANV'!E555+'TAB  SCF  FEVR'!E555</f>
        <v>0</v>
      </c>
      <c r="F555" s="163">
        <f t="shared" si="192"/>
        <v>0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164"/>
      <c r="D556" s="163">
        <f>D551+D552-D553-D554+D555</f>
        <v>-15136</v>
      </c>
      <c r="E556" s="163">
        <f>E551+E552-E553-E554+E555</f>
        <v>-11251</v>
      </c>
      <c r="F556" s="163">
        <f t="shared" si="192"/>
        <v>-3885</v>
      </c>
      <c r="G556" s="32">
        <f t="shared" si="193"/>
        <v>0.34530263976535419</v>
      </c>
    </row>
    <row r="557" spans="1:7" x14ac:dyDescent="0.2">
      <c r="A557" s="159">
        <v>76</v>
      </c>
      <c r="B557" s="1" t="s">
        <v>54</v>
      </c>
      <c r="C557" s="10"/>
      <c r="D557" s="163">
        <f>'TAB  SCF  JANV'!D557+'TAB  SCF  FEVR'!D557</f>
        <v>0</v>
      </c>
      <c r="E557" s="163">
        <f>'TAB  SCF  JANV'!E557+'TAB  SCF  FEVR'!E557</f>
        <v>0</v>
      </c>
      <c r="F557" s="163">
        <f t="shared" si="192"/>
        <v>0</v>
      </c>
      <c r="G557" s="32" t="e">
        <f t="shared" si="193"/>
        <v>#DIV/0!</v>
      </c>
    </row>
    <row r="558" spans="1:7" x14ac:dyDescent="0.2">
      <c r="A558" s="159">
        <v>66</v>
      </c>
      <c r="B558" s="1" t="s">
        <v>55</v>
      </c>
      <c r="C558" s="10"/>
      <c r="D558" s="163">
        <f>'TAB  SCF  JANV'!D558+'TAB  SCF  FEVR'!D558</f>
        <v>0</v>
      </c>
      <c r="E558" s="163">
        <f>'TAB  SCF  JANV'!E558+'TAB  SCF  FEVR'!E558</f>
        <v>0</v>
      </c>
      <c r="F558" s="163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63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64"/>
      <c r="D560" s="163">
        <f>D556+D559</f>
        <v>-15136</v>
      </c>
      <c r="E560" s="163">
        <f>E556+E559</f>
        <v>-11251</v>
      </c>
      <c r="F560" s="163">
        <f t="shared" si="192"/>
        <v>-3885</v>
      </c>
      <c r="G560" s="32">
        <f t="shared" si="193"/>
        <v>0.34530263976535419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59">
        <v>5</v>
      </c>
      <c r="B564" s="1" t="s">
        <v>22</v>
      </c>
      <c r="C564" s="10"/>
      <c r="D564" s="40">
        <f>'TAB  SCF  FEVR'!D564</f>
        <v>-73853</v>
      </c>
      <c r="E564" s="40">
        <f>'TAB  SCF  FEVR'!E564</f>
        <v>-78421</v>
      </c>
      <c r="F564" s="163">
        <f t="shared" ref="F564" si="194">(D564-E564)</f>
        <v>4568</v>
      </c>
      <c r="G564" s="32">
        <f t="shared" ref="G564" si="195">F564/E564</f>
        <v>-5.8249703523290952E-2</v>
      </c>
    </row>
    <row r="565" spans="1:7" x14ac:dyDescent="0.2">
      <c r="B565" s="6"/>
      <c r="C565" s="28"/>
      <c r="D565" s="158"/>
      <c r="E565" s="15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59">
        <v>51</v>
      </c>
      <c r="B568" s="20" t="s">
        <v>29</v>
      </c>
      <c r="C568" s="30"/>
      <c r="D568" s="163">
        <v>0</v>
      </c>
      <c r="E568" s="163">
        <v>0</v>
      </c>
      <c r="F568" s="163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59">
        <v>510</v>
      </c>
      <c r="B569" s="1" t="s">
        <v>7</v>
      </c>
      <c r="C569" s="10"/>
      <c r="D569" s="163">
        <v>0</v>
      </c>
      <c r="E569" s="163">
        <v>0</v>
      </c>
      <c r="F569" s="163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59">
        <v>41</v>
      </c>
      <c r="B571" s="1" t="s">
        <v>8</v>
      </c>
      <c r="C571" s="10"/>
      <c r="D571" s="40">
        <f>D575+D576+D577</f>
        <v>112781</v>
      </c>
      <c r="E571" s="40">
        <f>E575+E576+E577</f>
        <v>90942</v>
      </c>
      <c r="F571" s="163">
        <f t="shared" ref="F571" si="198">(D571-E571)</f>
        <v>21839</v>
      </c>
      <c r="G571" s="32">
        <f t="shared" ref="G571" si="199">F571/E571</f>
        <v>0.24014206857117723</v>
      </c>
    </row>
    <row r="572" spans="1:7" x14ac:dyDescent="0.2">
      <c r="A572" s="159"/>
      <c r="B572" s="1"/>
      <c r="C572" s="10"/>
      <c r="D572" s="163"/>
      <c r="E572" s="163"/>
      <c r="F572" s="163"/>
      <c r="G572" s="32"/>
    </row>
    <row r="573" spans="1:7" x14ac:dyDescent="0.2">
      <c r="A573" s="159"/>
      <c r="B573" s="7" t="s">
        <v>6</v>
      </c>
      <c r="C573" s="29"/>
      <c r="D573" s="163"/>
      <c r="E573" s="163"/>
      <c r="F573" s="163"/>
      <c r="G573" s="32"/>
    </row>
    <row r="574" spans="1:7" x14ac:dyDescent="0.2">
      <c r="A574" s="159"/>
      <c r="B574" s="1"/>
      <c r="C574" s="10"/>
      <c r="D574" s="163"/>
      <c r="E574" s="163"/>
      <c r="F574" s="163"/>
      <c r="G574" s="32"/>
    </row>
    <row r="575" spans="1:7" x14ac:dyDescent="0.2">
      <c r="A575" s="159"/>
      <c r="B575" s="23" t="s">
        <v>23</v>
      </c>
      <c r="C575" s="10"/>
      <c r="D575" s="163">
        <f>'TAB  SCF  FEVR'!D575</f>
        <v>67575</v>
      </c>
      <c r="E575" s="163">
        <f>'TAB  SCF  FEVR'!E575</f>
        <v>16627</v>
      </c>
      <c r="F575" s="163">
        <f t="shared" ref="F575:F577" si="200">(D575-E575)</f>
        <v>50948</v>
      </c>
      <c r="G575" s="32">
        <f t="shared" ref="G575:G577" si="201">F575/E575</f>
        <v>3.064172731100018</v>
      </c>
    </row>
    <row r="576" spans="1:7" ht="25.5" x14ac:dyDescent="0.2">
      <c r="A576" s="159"/>
      <c r="B576" s="24" t="s">
        <v>58</v>
      </c>
      <c r="C576" s="17"/>
      <c r="D576" s="163">
        <f>'TAB  SCF  FEVR'!D576</f>
        <v>32629</v>
      </c>
      <c r="E576" s="163">
        <f>'TAB  SCF  FEVR'!E576</f>
        <v>46365</v>
      </c>
      <c r="F576" s="163">
        <f t="shared" si="200"/>
        <v>-13736</v>
      </c>
      <c r="G576" s="32">
        <f t="shared" si="201"/>
        <v>-0.29625795319745496</v>
      </c>
    </row>
    <row r="577" spans="1:7" x14ac:dyDescent="0.2">
      <c r="A577" s="159"/>
      <c r="B577" s="23" t="s">
        <v>24</v>
      </c>
      <c r="C577" s="10"/>
      <c r="D577" s="163">
        <f>'TAB  SCF  FEVR'!D577</f>
        <v>12577</v>
      </c>
      <c r="E577" s="163">
        <f>'TAB  SCF  FEVR'!E577</f>
        <v>27950</v>
      </c>
      <c r="F577" s="163">
        <f t="shared" si="200"/>
        <v>-15373</v>
      </c>
      <c r="G577" s="32">
        <f t="shared" si="201"/>
        <v>-0.55001788908765648</v>
      </c>
    </row>
    <row r="578" spans="1:7" x14ac:dyDescent="0.2">
      <c r="A578" s="159"/>
      <c r="B578" s="1"/>
      <c r="C578" s="10"/>
      <c r="D578" s="163"/>
      <c r="E578" s="163"/>
      <c r="F578" s="163"/>
      <c r="G578" s="32"/>
    </row>
    <row r="579" spans="1:7" x14ac:dyDescent="0.2">
      <c r="A579" s="159"/>
      <c r="B579" s="8" t="s">
        <v>26</v>
      </c>
      <c r="C579" s="31"/>
      <c r="D579" s="40">
        <f>'TAB  SCF  FEVR'!D579</f>
        <v>102786</v>
      </c>
      <c r="E579" s="40">
        <f>'TAB  SCF  FEVR'!E579</f>
        <v>50097</v>
      </c>
      <c r="F579" s="163">
        <f t="shared" ref="F579" si="202">(D579-E579)</f>
        <v>52689</v>
      </c>
      <c r="G579" s="32">
        <f t="shared" ref="G579" si="203">F579/E579</f>
        <v>1.0517396251272531</v>
      </c>
    </row>
    <row r="580" spans="1:7" x14ac:dyDescent="0.2">
      <c r="A580" s="159"/>
      <c r="B580" s="8"/>
      <c r="C580" s="31"/>
      <c r="D580" s="40"/>
      <c r="E580" s="40"/>
      <c r="F580" s="163"/>
      <c r="G580" s="32"/>
    </row>
    <row r="581" spans="1:7" x14ac:dyDescent="0.2">
      <c r="A581" s="159">
        <v>3</v>
      </c>
      <c r="B581" s="8" t="s">
        <v>15</v>
      </c>
      <c r="C581" s="31"/>
      <c r="D581" s="40">
        <f>D584+D585+D586+D587</f>
        <v>13216</v>
      </c>
      <c r="E581" s="40">
        <f>E584+E585+E586+E587</f>
        <v>21720</v>
      </c>
      <c r="F581" s="163">
        <f t="shared" ref="F581" si="204">(D581-E581)</f>
        <v>-8504</v>
      </c>
      <c r="G581" s="32">
        <f t="shared" ref="G581" si="205">F581/E581</f>
        <v>-0.39152854511970536</v>
      </c>
    </row>
    <row r="582" spans="1:7" x14ac:dyDescent="0.2">
      <c r="A582" s="159"/>
      <c r="B582" s="7" t="s">
        <v>6</v>
      </c>
      <c r="C582" s="29"/>
      <c r="D582" s="163"/>
      <c r="E582" s="163"/>
      <c r="F582" s="163"/>
      <c r="G582" s="32"/>
    </row>
    <row r="583" spans="1:7" x14ac:dyDescent="0.2">
      <c r="A583" s="159"/>
      <c r="B583" s="8"/>
      <c r="C583" s="31"/>
      <c r="D583" s="163"/>
      <c r="E583" s="163"/>
      <c r="F583" s="163"/>
      <c r="G583" s="32"/>
    </row>
    <row r="584" spans="1:7" x14ac:dyDescent="0.2">
      <c r="A584" s="159">
        <v>30</v>
      </c>
      <c r="B584" s="25" t="s">
        <v>16</v>
      </c>
      <c r="C584" s="31"/>
      <c r="D584" s="163">
        <f>'TAB  SCF  FEVR'!D584</f>
        <v>0</v>
      </c>
      <c r="E584" s="163">
        <f>'TAB  SCF  FEVR'!E584</f>
        <v>0</v>
      </c>
      <c r="F584" s="163">
        <f t="shared" ref="F584:F587" si="206">(D584-E584)</f>
        <v>0</v>
      </c>
      <c r="G584" s="32" t="e">
        <f t="shared" ref="G584:G587" si="207">F584/E584</f>
        <v>#DIV/0!</v>
      </c>
    </row>
    <row r="585" spans="1:7" x14ac:dyDescent="0.2">
      <c r="A585" s="159">
        <v>31</v>
      </c>
      <c r="B585" s="25" t="s">
        <v>17</v>
      </c>
      <c r="C585" s="31"/>
      <c r="D585" s="163">
        <f>'TAB  SCF  FEVR'!D585</f>
        <v>382</v>
      </c>
      <c r="E585" s="163">
        <f>'TAB  SCF  FEVR'!E585</f>
        <v>629</v>
      </c>
      <c r="F585" s="163">
        <f t="shared" si="206"/>
        <v>-247</v>
      </c>
      <c r="G585" s="32">
        <f t="shared" si="207"/>
        <v>-0.39268680445151033</v>
      </c>
    </row>
    <row r="586" spans="1:7" x14ac:dyDescent="0.2">
      <c r="A586" s="159">
        <v>32</v>
      </c>
      <c r="B586" s="25" t="s">
        <v>18</v>
      </c>
      <c r="C586" s="31"/>
      <c r="D586" s="163">
        <f>'TAB  SCF  FEVR'!D586</f>
        <v>2104</v>
      </c>
      <c r="E586" s="163">
        <f>'TAB  SCF  FEVR'!E586</f>
        <v>3101</v>
      </c>
      <c r="F586" s="163">
        <f t="shared" si="206"/>
        <v>-997</v>
      </c>
      <c r="G586" s="32">
        <f t="shared" si="207"/>
        <v>-0.32150919058368266</v>
      </c>
    </row>
    <row r="587" spans="1:7" x14ac:dyDescent="0.2">
      <c r="A587" s="159">
        <v>37</v>
      </c>
      <c r="B587" s="25" t="s">
        <v>25</v>
      </c>
      <c r="C587" s="31"/>
      <c r="D587" s="163">
        <f>'TAB  SCF  FEVR'!D587</f>
        <v>10730</v>
      </c>
      <c r="E587" s="163">
        <f>'TAB  SCF  FEVR'!E587</f>
        <v>17990</v>
      </c>
      <c r="F587" s="163">
        <f t="shared" si="206"/>
        <v>-7260</v>
      </c>
      <c r="G587" s="32">
        <f t="shared" si="207"/>
        <v>-0.40355753196220123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63" t="s">
        <v>10</v>
      </c>
      <c r="E591" s="163" t="s">
        <v>11</v>
      </c>
      <c r="F591" s="163" t="s">
        <v>12</v>
      </c>
      <c r="G591" s="32" t="s">
        <v>13</v>
      </c>
    </row>
    <row r="592" spans="1:7" x14ac:dyDescent="0.2">
      <c r="A592" s="159">
        <v>700</v>
      </c>
      <c r="B592" s="1" t="s">
        <v>30</v>
      </c>
      <c r="C592" s="10"/>
      <c r="D592" s="163">
        <f>'TAB  SCF  JANV'!D592+'TAB  SCF  FEVR'!D592</f>
        <v>597</v>
      </c>
      <c r="E592" s="163">
        <f>'TAB  SCF  JANV'!E592+'TAB  SCF  FEVR'!E592</f>
        <v>312</v>
      </c>
      <c r="F592" s="163">
        <f>(D592-E592)</f>
        <v>285</v>
      </c>
      <c r="G592" s="32">
        <f>F592/E592</f>
        <v>0.91346153846153844</v>
      </c>
    </row>
    <row r="593" spans="1:12" x14ac:dyDescent="0.2">
      <c r="A593" s="159">
        <v>701</v>
      </c>
      <c r="B593" s="1" t="s">
        <v>31</v>
      </c>
      <c r="C593" s="10"/>
      <c r="D593" s="163">
        <f>'TAB  SCF  JANV'!D593+'TAB  SCF  FEVR'!D593</f>
        <v>10255</v>
      </c>
      <c r="E593" s="163">
        <f>'TAB  SCF  JANV'!E593+'TAB  SCF  FEVR'!E593</f>
        <v>8655</v>
      </c>
      <c r="F593" s="163">
        <f t="shared" ref="F593:F595" si="208">(D593-E593)</f>
        <v>1600</v>
      </c>
      <c r="G593" s="32">
        <f t="shared" ref="G593:G595" si="209">F593/E593</f>
        <v>0.18486424032351242</v>
      </c>
    </row>
    <row r="594" spans="1:12" x14ac:dyDescent="0.2">
      <c r="A594" s="159">
        <v>704</v>
      </c>
      <c r="B594" s="1" t="s">
        <v>32</v>
      </c>
      <c r="C594" s="10"/>
      <c r="D594" s="163">
        <f>'TAB  SCF  JANV'!D594+'TAB  SCF  FEVR'!D594</f>
        <v>0</v>
      </c>
      <c r="E594" s="163">
        <f>'TAB  SCF  JANV'!E594+'TAB  SCF  FEVR'!E594</f>
        <v>0</v>
      </c>
      <c r="F594" s="163">
        <f t="shared" si="208"/>
        <v>0</v>
      </c>
      <c r="G594" s="32" t="e">
        <f t="shared" si="209"/>
        <v>#DIV/0!</v>
      </c>
    </row>
    <row r="595" spans="1:12" x14ac:dyDescent="0.2">
      <c r="A595" s="159">
        <v>706</v>
      </c>
      <c r="B595" s="1" t="s">
        <v>33</v>
      </c>
      <c r="C595" s="10"/>
      <c r="D595" s="163">
        <f>'TAB  SCF  JANV'!D595+'TAB  SCF  FEVR'!D595</f>
        <v>9434</v>
      </c>
      <c r="E595" s="163">
        <f>'TAB  SCF  JANV'!E595+'TAB  SCF  FEVR'!E595</f>
        <v>8265</v>
      </c>
      <c r="F595" s="163">
        <f t="shared" si="208"/>
        <v>1169</v>
      </c>
      <c r="G595" s="32">
        <f t="shared" si="209"/>
        <v>0.14143980641258319</v>
      </c>
    </row>
    <row r="596" spans="1:12" x14ac:dyDescent="0.2">
      <c r="A596" s="159"/>
      <c r="B596" s="13" t="s">
        <v>6</v>
      </c>
      <c r="C596" s="27"/>
      <c r="D596" s="39">
        <f>'TAB  SCF  JANV'!D596+'TAB  SCF  FEVR'!D596</f>
        <v>0</v>
      </c>
      <c r="E596" s="39">
        <f>'TAB  SCF  JANV'!E596+'TAB  SCF  FEVR'!E596</f>
        <v>0</v>
      </c>
      <c r="F596" s="39"/>
      <c r="G596" s="33"/>
    </row>
    <row r="597" spans="1:12" x14ac:dyDescent="0.2">
      <c r="A597" s="159"/>
      <c r="B597" s="14" t="s">
        <v>19</v>
      </c>
      <c r="C597" s="11"/>
      <c r="D597" s="39">
        <f>'TAB  SCF  JANV'!D597+'TAB  SCF  FEVR'!D597</f>
        <v>0</v>
      </c>
      <c r="E597" s="39">
        <f>'TAB  SCF  JANV'!E597+'TAB  SCF  FEVR'!E597</f>
        <v>0</v>
      </c>
      <c r="F597" s="163">
        <f t="shared" ref="F597:F602" si="210">(D597-E597)</f>
        <v>0</v>
      </c>
      <c r="G597" s="32" t="e">
        <f t="shared" ref="G597:G602" si="211">F597/E597</f>
        <v>#DIV/0!</v>
      </c>
    </row>
    <row r="598" spans="1:12" x14ac:dyDescent="0.2">
      <c r="A598" s="159"/>
      <c r="B598" s="14" t="s">
        <v>20</v>
      </c>
      <c r="C598" s="11"/>
      <c r="D598" s="39">
        <f>'TAB  SCF  JANV'!D598+'TAB  SCF  FEVR'!D598</f>
        <v>0</v>
      </c>
      <c r="E598" s="39">
        <f>'TAB  SCF  JANV'!E598+'TAB  SCF  FEVR'!E598</f>
        <v>0</v>
      </c>
      <c r="F598" s="163">
        <f t="shared" si="210"/>
        <v>0</v>
      </c>
      <c r="G598" s="32" t="e">
        <f t="shared" si="211"/>
        <v>#DIV/0!</v>
      </c>
    </row>
    <row r="599" spans="1:12" x14ac:dyDescent="0.2">
      <c r="A599" s="159"/>
      <c r="B599" s="14" t="s">
        <v>27</v>
      </c>
      <c r="C599" s="11"/>
      <c r="D599" s="39">
        <f>'TAB  SCF  JANV'!D599+'TAB  SCF  FEVR'!D599</f>
        <v>0</v>
      </c>
      <c r="E599" s="39">
        <f>'TAB  SCF  JANV'!E599+'TAB  SCF  FEVR'!E599</f>
        <v>0</v>
      </c>
      <c r="F599" s="163">
        <f t="shared" si="210"/>
        <v>0</v>
      </c>
      <c r="G599" s="32" t="e">
        <f t="shared" si="211"/>
        <v>#DIV/0!</v>
      </c>
    </row>
    <row r="600" spans="1:12" x14ac:dyDescent="0.2">
      <c r="A600" s="159">
        <v>706</v>
      </c>
      <c r="B600" s="2" t="s">
        <v>34</v>
      </c>
      <c r="C600" s="11"/>
      <c r="D600" s="39">
        <f>'TAB  SCF  JANV'!D600+'TAB  SCF  FEVR'!D600</f>
        <v>0</v>
      </c>
      <c r="E600" s="39">
        <f>'TAB  SCF  JANV'!E600+'TAB  SCF  FEVR'!E600</f>
        <v>0</v>
      </c>
      <c r="F600" s="163">
        <f t="shared" si="210"/>
        <v>0</v>
      </c>
      <c r="G600" s="32" t="e">
        <f t="shared" si="211"/>
        <v>#DIV/0!</v>
      </c>
    </row>
    <row r="601" spans="1:12" x14ac:dyDescent="0.2">
      <c r="A601" s="159" t="s">
        <v>35</v>
      </c>
      <c r="B601" s="2" t="s">
        <v>36</v>
      </c>
      <c r="C601" s="11"/>
      <c r="D601" s="39"/>
      <c r="E601" s="39"/>
      <c r="F601" s="163">
        <f t="shared" si="210"/>
        <v>0</v>
      </c>
      <c r="G601" s="32" t="e">
        <f t="shared" si="211"/>
        <v>#DIV/0!</v>
      </c>
    </row>
    <row r="602" spans="1:12" ht="25.5" x14ac:dyDescent="0.2">
      <c r="A602" s="22"/>
      <c r="B602" s="26" t="s">
        <v>45</v>
      </c>
      <c r="C602" s="160"/>
      <c r="D602" s="40">
        <f>D592+D593+D594+D595+D600+D601</f>
        <v>20286</v>
      </c>
      <c r="E602" s="40">
        <f>E592+E593+E594+E595+E600+E601</f>
        <v>17232</v>
      </c>
      <c r="F602" s="40">
        <f t="shared" si="210"/>
        <v>3054</v>
      </c>
      <c r="G602" s="34">
        <f t="shared" si="211"/>
        <v>0.1772284122562674</v>
      </c>
      <c r="L602" s="43">
        <f>D602-E602</f>
        <v>3054</v>
      </c>
    </row>
    <row r="603" spans="1:12" x14ac:dyDescent="0.2">
      <c r="B603" s="18"/>
      <c r="C603" s="28"/>
      <c r="D603" s="41"/>
      <c r="E603" s="42"/>
      <c r="F603" s="42"/>
      <c r="G603" s="35"/>
    </row>
    <row r="604" spans="1:12" x14ac:dyDescent="0.2">
      <c r="B604" s="13" t="s">
        <v>6</v>
      </c>
      <c r="C604" s="28"/>
      <c r="D604" s="41"/>
      <c r="E604" s="42"/>
      <c r="F604" s="42"/>
      <c r="G604" s="35"/>
    </row>
    <row r="605" spans="1:12" x14ac:dyDescent="0.2">
      <c r="B605" s="1" t="s">
        <v>28</v>
      </c>
      <c r="C605" s="10"/>
      <c r="D605" s="163">
        <f>'TAB  SCF  JANV'!D605+'TAB  SCF  FEVR'!D605</f>
        <v>0</v>
      </c>
      <c r="E605" s="163">
        <f>'TAB  SCF  JANV'!E605+'TAB  SCF  FEVR'!E605</f>
        <v>0</v>
      </c>
      <c r="F605" s="163">
        <f t="shared" ref="F605" si="212">(D605-E605)</f>
        <v>0</v>
      </c>
      <c r="G605" s="32" t="e">
        <f t="shared" ref="G605" si="213">F605/E605</f>
        <v>#DIV/0!</v>
      </c>
    </row>
    <row r="606" spans="1:12" x14ac:dyDescent="0.2">
      <c r="B606" s="3"/>
      <c r="C606" s="161"/>
      <c r="D606" s="162">
        <f>'TAB  SCF  JANV'!D606+'TAB  SCF  FEVR'!D606</f>
        <v>0</v>
      </c>
      <c r="E606" s="162">
        <f>'TAB  SCF  JANV'!E606+'TAB  SCF  FEVR'!E606</f>
        <v>0</v>
      </c>
      <c r="F606" s="162"/>
      <c r="G606" s="36"/>
    </row>
    <row r="607" spans="1:12" x14ac:dyDescent="0.2">
      <c r="A607" s="159">
        <v>72</v>
      </c>
      <c r="B607" s="1" t="s">
        <v>37</v>
      </c>
      <c r="C607" s="10"/>
      <c r="D607" s="163">
        <f>'TAB  SCF  JANV'!D607+'TAB  SCF  FEVR'!D607</f>
        <v>0</v>
      </c>
      <c r="E607" s="163">
        <f>'TAB  SCF  JANV'!E607+'TAB  SCF  FEVR'!E607</f>
        <v>0</v>
      </c>
      <c r="F607" s="163">
        <f t="shared" ref="F607:F619" si="214">(D607-E607)</f>
        <v>0</v>
      </c>
      <c r="G607" s="32" t="e">
        <f t="shared" ref="G607:G619" si="215">F607/E607</f>
        <v>#DIV/0!</v>
      </c>
    </row>
    <row r="608" spans="1:12" x14ac:dyDescent="0.2">
      <c r="A608" s="159">
        <v>73</v>
      </c>
      <c r="B608" s="1" t="s">
        <v>38</v>
      </c>
      <c r="C608" s="10"/>
      <c r="D608" s="163">
        <f>'TAB  SCF  JANV'!D608+'TAB  SCF  FEVR'!D608</f>
        <v>0</v>
      </c>
      <c r="E608" s="163">
        <f>'TAB  SCF  JANV'!E608+'TAB  SCF  FEVR'!E608</f>
        <v>0</v>
      </c>
      <c r="F608" s="163">
        <f t="shared" si="214"/>
        <v>0</v>
      </c>
      <c r="G608" s="32" t="e">
        <f t="shared" si="215"/>
        <v>#DIV/0!</v>
      </c>
    </row>
    <row r="609" spans="1:7" x14ac:dyDescent="0.2">
      <c r="A609" s="159">
        <v>74</v>
      </c>
      <c r="B609" s="2" t="s">
        <v>39</v>
      </c>
      <c r="C609" s="11"/>
      <c r="D609" s="39">
        <f>'TAB  SCF  JANV'!D609+'TAB  SCF  FEVR'!D609</f>
        <v>0</v>
      </c>
      <c r="E609" s="39">
        <f>'TAB  SCF  JANV'!E609+'TAB  SCF  FEVR'!E609</f>
        <v>0</v>
      </c>
      <c r="F609" s="163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64"/>
      <c r="D610" s="40">
        <f>D602+D607+D608+D609</f>
        <v>20286</v>
      </c>
      <c r="E610" s="40">
        <f>E602+E607+E608+E609</f>
        <v>17232</v>
      </c>
      <c r="F610" s="163">
        <f t="shared" si="214"/>
        <v>3054</v>
      </c>
      <c r="G610" s="32">
        <f t="shared" si="215"/>
        <v>0.1772284122562674</v>
      </c>
    </row>
    <row r="611" spans="1:7" x14ac:dyDescent="0.2">
      <c r="A611" s="159">
        <v>60</v>
      </c>
      <c r="B611" s="3" t="s">
        <v>40</v>
      </c>
      <c r="C611" s="161"/>
      <c r="D611" s="162">
        <f>D612+D613+D614</f>
        <v>4597</v>
      </c>
      <c r="E611" s="162">
        <f>E612+E613+E614</f>
        <v>3869</v>
      </c>
      <c r="F611" s="163">
        <f t="shared" si="214"/>
        <v>728</v>
      </c>
      <c r="G611" s="32">
        <f t="shared" si="215"/>
        <v>0.18816231584388732</v>
      </c>
    </row>
    <row r="612" spans="1:7" x14ac:dyDescent="0.2">
      <c r="A612" s="159">
        <v>600</v>
      </c>
      <c r="B612" s="1" t="s">
        <v>2</v>
      </c>
      <c r="C612" s="10"/>
      <c r="D612" s="163">
        <f>'TAB  SCF  JANV'!D612+'TAB  SCF  FEVR'!D612</f>
        <v>326</v>
      </c>
      <c r="E612" s="163">
        <f>'TAB  SCF  JANV'!E612+'TAB  SCF  FEVR'!E612</f>
        <v>272</v>
      </c>
      <c r="F612" s="163">
        <f t="shared" si="214"/>
        <v>54</v>
      </c>
      <c r="G612" s="32">
        <f t="shared" si="215"/>
        <v>0.19852941176470587</v>
      </c>
    </row>
    <row r="613" spans="1:7" x14ac:dyDescent="0.2">
      <c r="A613" s="159">
        <v>601</v>
      </c>
      <c r="B613" s="1" t="s">
        <v>3</v>
      </c>
      <c r="C613" s="10"/>
      <c r="D613" s="163">
        <f>'TAB  SCF  JANV'!D613+'TAB  SCF  FEVR'!D613</f>
        <v>4271</v>
      </c>
      <c r="E613" s="163">
        <f>'TAB  SCF  JANV'!E613+'TAB  SCF  FEVR'!E613</f>
        <v>3597</v>
      </c>
      <c r="F613" s="163">
        <f t="shared" si="214"/>
        <v>674</v>
      </c>
      <c r="G613" s="32">
        <f t="shared" si="215"/>
        <v>0.1873783708646094</v>
      </c>
    </row>
    <row r="614" spans="1:7" x14ac:dyDescent="0.2">
      <c r="A614" s="159">
        <v>604</v>
      </c>
      <c r="B614" s="1" t="s">
        <v>4</v>
      </c>
      <c r="C614" s="10"/>
      <c r="D614" s="163">
        <f>'TAB  SCF  JANV'!D614+'TAB  SCF  FEVR'!D614</f>
        <v>0</v>
      </c>
      <c r="E614" s="163">
        <f>'TAB  SCF  JANV'!E614+'TAB  SCF  FEVR'!E614</f>
        <v>0</v>
      </c>
      <c r="F614" s="163">
        <f t="shared" si="214"/>
        <v>0</v>
      </c>
      <c r="G614" s="32" t="e">
        <f t="shared" si="215"/>
        <v>#DIV/0!</v>
      </c>
    </row>
    <row r="615" spans="1:7" x14ac:dyDescent="0.2">
      <c r="A615" s="159">
        <v>61</v>
      </c>
      <c r="B615" s="1" t="s">
        <v>41</v>
      </c>
      <c r="C615" s="10"/>
      <c r="D615" s="163">
        <f>'TAB  SCF  JANV'!D615+'TAB  SCF  FEVR'!D615</f>
        <v>4748</v>
      </c>
      <c r="E615" s="163">
        <f>'TAB  SCF  JANV'!E615+'TAB  SCF  FEVR'!E615</f>
        <v>4751</v>
      </c>
      <c r="F615" s="163">
        <f t="shared" si="214"/>
        <v>-3</v>
      </c>
      <c r="G615" s="32">
        <f t="shared" si="215"/>
        <v>-6.3144601136602815E-4</v>
      </c>
    </row>
    <row r="616" spans="1:7" x14ac:dyDescent="0.2">
      <c r="A616" s="159">
        <v>62</v>
      </c>
      <c r="B616" s="2" t="s">
        <v>42</v>
      </c>
      <c r="C616" s="11"/>
      <c r="D616" s="39">
        <f>'TAB  SCF  JANV'!D616+'TAB  SCF  FEVR'!D616</f>
        <v>1963</v>
      </c>
      <c r="E616" s="39">
        <f>'TAB  SCF  JANV'!E616+'TAB  SCF  FEVR'!E616</f>
        <v>4147</v>
      </c>
      <c r="F616" s="163">
        <f t="shared" si="214"/>
        <v>-2184</v>
      </c>
      <c r="G616" s="32">
        <f t="shared" si="215"/>
        <v>-0.52664576802507834</v>
      </c>
    </row>
    <row r="617" spans="1:7" ht="25.5" x14ac:dyDescent="0.2">
      <c r="A617" s="22"/>
      <c r="B617" s="26" t="s">
        <v>43</v>
      </c>
      <c r="C617" s="164"/>
      <c r="D617" s="40">
        <f>D611+D615+D616</f>
        <v>11308</v>
      </c>
      <c r="E617" s="40">
        <f>E611+E615+E616</f>
        <v>12767</v>
      </c>
      <c r="F617" s="163">
        <f t="shared" si="214"/>
        <v>-1459</v>
      </c>
      <c r="G617" s="32">
        <f t="shared" si="215"/>
        <v>-0.11427900054828856</v>
      </c>
    </row>
    <row r="618" spans="1:7" ht="25.5" x14ac:dyDescent="0.2">
      <c r="A618" s="22"/>
      <c r="B618" s="26" t="s">
        <v>48</v>
      </c>
      <c r="C618" s="164"/>
      <c r="D618" s="40">
        <f>D610-D617</f>
        <v>8978</v>
      </c>
      <c r="E618" s="40">
        <f>E610-E617</f>
        <v>4465</v>
      </c>
      <c r="F618" s="163">
        <f t="shared" si="214"/>
        <v>4513</v>
      </c>
      <c r="G618" s="32">
        <f t="shared" si="215"/>
        <v>1.0107502799552073</v>
      </c>
    </row>
    <row r="619" spans="1:7" x14ac:dyDescent="0.2">
      <c r="A619" s="159">
        <v>63</v>
      </c>
      <c r="B619" s="3" t="s">
        <v>46</v>
      </c>
      <c r="C619" s="161"/>
      <c r="D619" s="162">
        <f>'TAB  SCF  JANV'!D619+'TAB  SCF  FEVR'!D619</f>
        <v>26917</v>
      </c>
      <c r="E619" s="162">
        <f>'TAB  SCF  JANV'!E619+'TAB  SCF  FEVR'!E619</f>
        <v>29881</v>
      </c>
      <c r="F619" s="163">
        <f t="shared" si="214"/>
        <v>-2964</v>
      </c>
      <c r="G619" s="32">
        <f t="shared" si="215"/>
        <v>-9.9193467420769052E-2</v>
      </c>
    </row>
    <row r="620" spans="1:7" x14ac:dyDescent="0.2">
      <c r="A620" s="159"/>
      <c r="B620" s="13" t="s">
        <v>6</v>
      </c>
      <c r="C620" s="27"/>
      <c r="D620" s="163"/>
      <c r="E620" s="163"/>
      <c r="F620" s="163"/>
      <c r="G620" s="32"/>
    </row>
    <row r="621" spans="1:7" x14ac:dyDescent="0.2">
      <c r="A621" s="159">
        <v>631</v>
      </c>
      <c r="B621" s="15" t="s">
        <v>21</v>
      </c>
      <c r="C621" s="21"/>
      <c r="D621" s="162">
        <f>'TAB  SCF  JANV'!D621+'TAB  SCF  FEVR'!D621</f>
        <v>0</v>
      </c>
      <c r="E621" s="162">
        <f>'TAB  SCF  JANV'!E621+'TAB  SCF  FEVR'!E621</f>
        <v>0</v>
      </c>
      <c r="F621" s="163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59"/>
      <c r="B622" s="15"/>
      <c r="C622" s="21"/>
      <c r="D622" s="163"/>
      <c r="E622" s="163"/>
      <c r="F622" s="163"/>
      <c r="G622" s="32"/>
    </row>
    <row r="623" spans="1:7" x14ac:dyDescent="0.2">
      <c r="A623" s="159">
        <v>64</v>
      </c>
      <c r="B623" s="2" t="s">
        <v>47</v>
      </c>
      <c r="C623" s="11"/>
      <c r="D623" s="39">
        <f>'TAB  SCF  JANV'!D623+'TAB  SCF  FEVR'!D623</f>
        <v>609</v>
      </c>
      <c r="E623" s="39">
        <f>'TAB  SCF  JANV'!E623+'TAB  SCF  FEVR'!E623</f>
        <v>517</v>
      </c>
      <c r="F623" s="163">
        <f t="shared" ref="F623:F633" si="218">(D623-E623)</f>
        <v>92</v>
      </c>
      <c r="G623" s="32">
        <f t="shared" ref="G623:G633" si="219">F623/E623</f>
        <v>0.17794970986460348</v>
      </c>
    </row>
    <row r="624" spans="1:7" ht="25.5" x14ac:dyDescent="0.2">
      <c r="A624" s="22"/>
      <c r="B624" s="26" t="s">
        <v>49</v>
      </c>
      <c r="C624" s="164"/>
      <c r="D624" s="163">
        <f>D618-D619-D623</f>
        <v>-18548</v>
      </c>
      <c r="E624" s="163">
        <f>E618-E619-E623</f>
        <v>-25933</v>
      </c>
      <c r="F624" s="163">
        <f t="shared" si="218"/>
        <v>7385</v>
      </c>
      <c r="G624" s="32">
        <f t="shared" si="219"/>
        <v>-0.2847722978444453</v>
      </c>
    </row>
    <row r="625" spans="1:7" x14ac:dyDescent="0.2">
      <c r="A625" s="159">
        <v>75</v>
      </c>
      <c r="B625" s="3" t="s">
        <v>50</v>
      </c>
      <c r="C625" s="161"/>
      <c r="D625" s="162">
        <f>'TAB  SCF  JANV'!D625+'TAB  SCF  FEVR'!D625</f>
        <v>0</v>
      </c>
      <c r="E625" s="162">
        <f>'TAB  SCF  JANV'!E625+'TAB  SCF  FEVR'!E625</f>
        <v>790</v>
      </c>
      <c r="F625" s="163">
        <f t="shared" si="218"/>
        <v>-790</v>
      </c>
      <c r="G625" s="32">
        <f t="shared" si="219"/>
        <v>-1</v>
      </c>
    </row>
    <row r="626" spans="1:7" x14ac:dyDescent="0.2">
      <c r="A626" s="159">
        <v>65</v>
      </c>
      <c r="B626" s="1" t="s">
        <v>51</v>
      </c>
      <c r="C626" s="10"/>
      <c r="D626" s="163">
        <f>'TAB  SCF  JANV'!D626+'TAB  SCF  FEVR'!D626</f>
        <v>0</v>
      </c>
      <c r="E626" s="163">
        <f>'TAB  SCF  JANV'!E626+'TAB  SCF  FEVR'!E626</f>
        <v>342</v>
      </c>
      <c r="F626" s="163">
        <f t="shared" si="218"/>
        <v>-342</v>
      </c>
      <c r="G626" s="32">
        <f t="shared" si="219"/>
        <v>-1</v>
      </c>
    </row>
    <row r="627" spans="1:7" ht="25.5" customHeight="1" x14ac:dyDescent="0.2">
      <c r="A627" s="159">
        <v>68</v>
      </c>
      <c r="B627" s="16" t="s">
        <v>52</v>
      </c>
      <c r="C627" s="17"/>
      <c r="D627" s="163">
        <f>'TAB  SCF  JANV'!D627+'TAB  SCF  FEVR'!D627</f>
        <v>10950</v>
      </c>
      <c r="E627" s="163">
        <f>'TAB  SCF  JANV'!E627+'TAB  SCF  FEVR'!E627</f>
        <v>4138</v>
      </c>
      <c r="F627" s="163">
        <f t="shared" si="218"/>
        <v>6812</v>
      </c>
      <c r="G627" s="32">
        <f t="shared" si="219"/>
        <v>1.6462058965683906</v>
      </c>
    </row>
    <row r="628" spans="1:7" x14ac:dyDescent="0.2">
      <c r="A628" s="159">
        <v>78</v>
      </c>
      <c r="B628" s="2" t="s">
        <v>53</v>
      </c>
      <c r="C628" s="11"/>
      <c r="D628" s="39">
        <f>'TAB  SCF  JANV'!D628+'TAB  SCF  FEVR'!D628</f>
        <v>0</v>
      </c>
      <c r="E628" s="39">
        <f>'TAB  SCF  JANV'!E628+'TAB  SCF  FEVR'!E628</f>
        <v>0</v>
      </c>
      <c r="F628" s="163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64"/>
      <c r="D629" s="163">
        <f>D624+D625-D626-D627+D628</f>
        <v>-29498</v>
      </c>
      <c r="E629" s="163">
        <f>E624+E625-E626-E627+E628</f>
        <v>-29623</v>
      </c>
      <c r="F629" s="163">
        <f t="shared" si="218"/>
        <v>125</v>
      </c>
      <c r="G629" s="32">
        <f t="shared" si="219"/>
        <v>-4.2196941565675319E-3</v>
      </c>
    </row>
    <row r="630" spans="1:7" x14ac:dyDescent="0.2">
      <c r="A630" s="159">
        <v>76</v>
      </c>
      <c r="B630" s="1" t="s">
        <v>54</v>
      </c>
      <c r="C630" s="10"/>
      <c r="D630" s="163">
        <f>'TAB  SCF  JANV'!D630+'TAB  SCF  FEVR'!D630</f>
        <v>0</v>
      </c>
      <c r="E630" s="163">
        <f>'TAB  SCF  JANV'!E630+'TAB  SCF  FEVR'!E630</f>
        <v>0</v>
      </c>
      <c r="F630" s="163">
        <f t="shared" si="218"/>
        <v>0</v>
      </c>
      <c r="G630" s="32" t="e">
        <f t="shared" si="219"/>
        <v>#DIV/0!</v>
      </c>
    </row>
    <row r="631" spans="1:7" x14ac:dyDescent="0.2">
      <c r="A631" s="159">
        <v>66</v>
      </c>
      <c r="B631" s="1" t="s">
        <v>55</v>
      </c>
      <c r="C631" s="10"/>
      <c r="D631" s="163">
        <f>'TAB  SCF  JANV'!D631+'TAB  SCF  FEVR'!D631</f>
        <v>0</v>
      </c>
      <c r="E631" s="163">
        <f>'TAB  SCF  JANV'!E631+'TAB  SCF  FEVR'!E631</f>
        <v>0</v>
      </c>
      <c r="F631" s="163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63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64"/>
      <c r="D633" s="163">
        <f>D629+D632</f>
        <v>-29498</v>
      </c>
      <c r="E633" s="163">
        <f>E629+E632</f>
        <v>-29623</v>
      </c>
      <c r="F633" s="163">
        <f t="shared" si="218"/>
        <v>125</v>
      </c>
      <c r="G633" s="32">
        <f t="shared" si="219"/>
        <v>-4.2196941565675319E-3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59">
        <v>5</v>
      </c>
      <c r="B637" s="1" t="s">
        <v>22</v>
      </c>
      <c r="C637" s="10"/>
      <c r="D637" s="163">
        <f>'TAB  SCF  FEVR'!D637</f>
        <v>24341</v>
      </c>
      <c r="E637" s="163">
        <f>'TAB  SCF  FEVR'!E637</f>
        <v>8963</v>
      </c>
      <c r="F637" s="163">
        <f t="shared" ref="F637" si="220">(D637-E637)</f>
        <v>15378</v>
      </c>
      <c r="G637" s="32">
        <f t="shared" ref="G637" si="221">F637/E637</f>
        <v>1.7157201829744506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59">
        <v>51</v>
      </c>
      <c r="B641" s="20" t="s">
        <v>29</v>
      </c>
      <c r="C641" s="30"/>
      <c r="D641" s="163">
        <v>0</v>
      </c>
      <c r="E641" s="163">
        <v>0</v>
      </c>
      <c r="F641" s="163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59">
        <v>510</v>
      </c>
      <c r="B642" s="1" t="s">
        <v>7</v>
      </c>
      <c r="C642" s="10"/>
      <c r="D642" s="163">
        <v>0</v>
      </c>
      <c r="E642" s="163">
        <v>0</v>
      </c>
      <c r="F642" s="163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59">
        <v>41</v>
      </c>
      <c r="B644" s="1" t="s">
        <v>8</v>
      </c>
      <c r="C644" s="10"/>
      <c r="D644" s="163">
        <f>D648+D649+D650</f>
        <v>88028</v>
      </c>
      <c r="E644" s="163">
        <f>E648+E649+E650</f>
        <v>37632</v>
      </c>
      <c r="F644" s="163">
        <f t="shared" ref="F644" si="224">(D644-E644)</f>
        <v>50396</v>
      </c>
      <c r="G644" s="32">
        <f t="shared" ref="G644" si="225">F644/E644</f>
        <v>1.3391794217687074</v>
      </c>
    </row>
    <row r="645" spans="1:7" x14ac:dyDescent="0.2">
      <c r="A645" s="159"/>
      <c r="B645" s="1"/>
      <c r="C645" s="10"/>
      <c r="D645" s="163"/>
      <c r="E645" s="163"/>
      <c r="F645" s="163"/>
      <c r="G645" s="32"/>
    </row>
    <row r="646" spans="1:7" x14ac:dyDescent="0.2">
      <c r="A646" s="159"/>
      <c r="B646" s="7" t="s">
        <v>6</v>
      </c>
      <c r="C646" s="29"/>
      <c r="D646" s="163"/>
      <c r="E646" s="163"/>
      <c r="F646" s="163"/>
      <c r="G646" s="32"/>
    </row>
    <row r="647" spans="1:7" x14ac:dyDescent="0.2">
      <c r="A647" s="159"/>
      <c r="B647" s="1"/>
      <c r="C647" s="10"/>
      <c r="D647" s="163"/>
      <c r="E647" s="163"/>
      <c r="F647" s="163"/>
      <c r="G647" s="32"/>
    </row>
    <row r="648" spans="1:7" x14ac:dyDescent="0.2">
      <c r="A648" s="159"/>
      <c r="B648" s="23" t="s">
        <v>23</v>
      </c>
      <c r="C648" s="10"/>
      <c r="D648" s="163">
        <f>'TAB  SCF  FEVR'!D648</f>
        <v>60258</v>
      </c>
      <c r="E648" s="163">
        <f>'TAB  SCF  FEVR'!E648</f>
        <v>9359</v>
      </c>
      <c r="F648" s="163">
        <f t="shared" ref="F648:F650" si="226">(D648-E648)</f>
        <v>50899</v>
      </c>
      <c r="G648" s="32">
        <f t="shared" ref="G648:G650" si="227">F648/E648</f>
        <v>5.4385083876482527</v>
      </c>
    </row>
    <row r="649" spans="1:7" ht="25.5" x14ac:dyDescent="0.2">
      <c r="A649" s="159"/>
      <c r="B649" s="24" t="s">
        <v>58</v>
      </c>
      <c r="C649" s="17"/>
      <c r="D649" s="163">
        <f>'TAB  SCF  FEVR'!D649</f>
        <v>27695</v>
      </c>
      <c r="E649" s="163">
        <f>'TAB  SCF  FEVR'!E649</f>
        <v>28198</v>
      </c>
      <c r="F649" s="163">
        <f t="shared" si="226"/>
        <v>-503</v>
      </c>
      <c r="G649" s="32">
        <f t="shared" si="227"/>
        <v>-1.7838144549258812E-2</v>
      </c>
    </row>
    <row r="650" spans="1:7" x14ac:dyDescent="0.2">
      <c r="A650" s="159"/>
      <c r="B650" s="23" t="s">
        <v>24</v>
      </c>
      <c r="C650" s="10"/>
      <c r="D650" s="163">
        <f>'TAB  SCF  FEVR'!D650</f>
        <v>75</v>
      </c>
      <c r="E650" s="163">
        <f>'TAB  SCF  FEVR'!E650</f>
        <v>75</v>
      </c>
      <c r="F650" s="163">
        <f t="shared" si="226"/>
        <v>0</v>
      </c>
      <c r="G650" s="32">
        <f t="shared" si="227"/>
        <v>0</v>
      </c>
    </row>
    <row r="651" spans="1:7" x14ac:dyDescent="0.2">
      <c r="A651" s="159"/>
      <c r="B651" s="1"/>
      <c r="C651" s="10"/>
      <c r="D651" s="163"/>
      <c r="E651" s="163"/>
      <c r="F651" s="163"/>
      <c r="G651" s="32"/>
    </row>
    <row r="652" spans="1:7" x14ac:dyDescent="0.2">
      <c r="A652" s="159"/>
      <c r="B652" s="8" t="s">
        <v>26</v>
      </c>
      <c r="C652" s="31"/>
      <c r="D652" s="163">
        <f>'TAB  SCF  FEVR'!D652</f>
        <v>179802</v>
      </c>
      <c r="E652" s="163">
        <f>'TAB  SCF  FEVR'!E652</f>
        <v>219206</v>
      </c>
      <c r="F652" s="163">
        <f t="shared" ref="F652" si="228">(D652-E652)</f>
        <v>-39404</v>
      </c>
      <c r="G652" s="32">
        <f t="shared" ref="G652" si="229">F652/E652</f>
        <v>-0.17975785334343039</v>
      </c>
    </row>
    <row r="653" spans="1:7" x14ac:dyDescent="0.2">
      <c r="A653" s="159"/>
      <c r="B653" s="8"/>
      <c r="C653" s="31"/>
      <c r="D653" s="163"/>
      <c r="E653" s="163"/>
      <c r="F653" s="163"/>
      <c r="G653" s="32"/>
    </row>
    <row r="654" spans="1:7" x14ac:dyDescent="0.2">
      <c r="A654" s="159">
        <v>3</v>
      </c>
      <c r="B654" s="8" t="s">
        <v>15</v>
      </c>
      <c r="C654" s="31"/>
      <c r="D654" s="163">
        <f>D657+D658+D659+D660</f>
        <v>14297</v>
      </c>
      <c r="E654" s="163">
        <f>E657+E658+E659+E660</f>
        <v>11648</v>
      </c>
      <c r="F654" s="163">
        <f t="shared" ref="F654" si="230">(D654-E654)</f>
        <v>2649</v>
      </c>
      <c r="G654" s="32">
        <f t="shared" ref="G654" si="231">F654/E654</f>
        <v>0.22742101648351648</v>
      </c>
    </row>
    <row r="655" spans="1:7" x14ac:dyDescent="0.2">
      <c r="A655" s="159"/>
      <c r="B655" s="7" t="s">
        <v>6</v>
      </c>
      <c r="C655" s="29"/>
      <c r="D655" s="163"/>
      <c r="E655" s="163"/>
      <c r="F655" s="163"/>
      <c r="G655" s="32"/>
    </row>
    <row r="656" spans="1:7" x14ac:dyDescent="0.2">
      <c r="A656" s="159"/>
      <c r="B656" s="8"/>
      <c r="C656" s="31"/>
      <c r="D656" s="163"/>
      <c r="E656" s="163"/>
      <c r="F656" s="163"/>
      <c r="G656" s="32"/>
    </row>
    <row r="657" spans="1:7" x14ac:dyDescent="0.2">
      <c r="A657" s="159">
        <v>30</v>
      </c>
      <c r="B657" s="25" t="s">
        <v>16</v>
      </c>
      <c r="C657" s="31"/>
      <c r="D657" s="163">
        <f>'TAB  SCF  FEVR'!D657</f>
        <v>496</v>
      </c>
      <c r="E657" s="163">
        <f>'TAB  SCF  FEVR'!E657</f>
        <v>388</v>
      </c>
      <c r="F657" s="163">
        <f t="shared" ref="F657:F660" si="232">(D657-E657)</f>
        <v>108</v>
      </c>
      <c r="G657" s="32">
        <f t="shared" ref="G657:G660" si="233">F657/E657</f>
        <v>0.27835051546391754</v>
      </c>
    </row>
    <row r="658" spans="1:7" x14ac:dyDescent="0.2">
      <c r="A658" s="159">
        <v>31</v>
      </c>
      <c r="B658" s="25" t="s">
        <v>17</v>
      </c>
      <c r="C658" s="31"/>
      <c r="D658" s="163">
        <f>'TAB  SCF  FEVR'!D658</f>
        <v>1533</v>
      </c>
      <c r="E658" s="163">
        <f>'TAB  SCF  FEVR'!E658</f>
        <v>1201</v>
      </c>
      <c r="F658" s="163">
        <f t="shared" si="232"/>
        <v>332</v>
      </c>
      <c r="G658" s="32">
        <f t="shared" si="233"/>
        <v>0.27643630308076605</v>
      </c>
    </row>
    <row r="659" spans="1:7" x14ac:dyDescent="0.2">
      <c r="A659" s="159">
        <v>32</v>
      </c>
      <c r="B659" s="25" t="s">
        <v>18</v>
      </c>
      <c r="C659" s="31"/>
      <c r="D659" s="163">
        <f>'TAB  SCF  FEVR'!D659</f>
        <v>12268</v>
      </c>
      <c r="E659" s="163">
        <f>'TAB  SCF  FEVR'!E659</f>
        <v>10059</v>
      </c>
      <c r="F659" s="163">
        <f t="shared" si="232"/>
        <v>2209</v>
      </c>
      <c r="G659" s="32">
        <f t="shared" si="233"/>
        <v>0.2196043344268814</v>
      </c>
    </row>
    <row r="660" spans="1:7" x14ac:dyDescent="0.2">
      <c r="A660" s="159">
        <v>37</v>
      </c>
      <c r="B660" s="25" t="s">
        <v>25</v>
      </c>
      <c r="C660" s="31"/>
      <c r="D660" s="163">
        <f>'TAB  SCF  FEVR'!D660</f>
        <v>0</v>
      </c>
      <c r="E660" s="163">
        <f>'TAB  SCF  FEVR'!E660</f>
        <v>0</v>
      </c>
      <c r="F660" s="163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63" t="s">
        <v>10</v>
      </c>
      <c r="E664" s="163" t="s">
        <v>11</v>
      </c>
      <c r="F664" s="163" t="s">
        <v>12</v>
      </c>
      <c r="G664" s="32" t="s">
        <v>13</v>
      </c>
    </row>
    <row r="665" spans="1:7" x14ac:dyDescent="0.2">
      <c r="A665" s="159">
        <v>700</v>
      </c>
      <c r="B665" s="1" t="s">
        <v>30</v>
      </c>
      <c r="C665" s="10"/>
      <c r="D665" s="163">
        <f>'TAB  SCF  JANV'!D665+'TAB  SCF  FEVR'!D665</f>
        <v>0</v>
      </c>
      <c r="E665" s="163">
        <f>'TAB  SCF  JANV'!E665+'TAB  SCF  FEVR'!E665</f>
        <v>0</v>
      </c>
      <c r="F665" s="163">
        <f>(D665-E665)</f>
        <v>0</v>
      </c>
      <c r="G665" s="32" t="e">
        <f>F665/E665</f>
        <v>#DIV/0!</v>
      </c>
    </row>
    <row r="666" spans="1:7" x14ac:dyDescent="0.2">
      <c r="A666" s="159">
        <v>701</v>
      </c>
      <c r="B666" s="1" t="s">
        <v>31</v>
      </c>
      <c r="C666" s="10"/>
      <c r="D666" s="163">
        <f>'TAB  SCF  JANV'!D666+'TAB  SCF  FEVR'!D666</f>
        <v>0</v>
      </c>
      <c r="E666" s="163">
        <f>'TAB  SCF  JANV'!E666+'TAB  SCF  FEVR'!E666</f>
        <v>0</v>
      </c>
      <c r="F666" s="163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159">
        <v>704</v>
      </c>
      <c r="B667" s="1" t="s">
        <v>32</v>
      </c>
      <c r="C667" s="10"/>
      <c r="D667" s="163">
        <f>'TAB  SCF  JANV'!D667+'TAB  SCF  FEVR'!D667</f>
        <v>0</v>
      </c>
      <c r="E667" s="163">
        <f>'TAB  SCF  JANV'!E667+'TAB  SCF  FEVR'!E667</f>
        <v>0</v>
      </c>
      <c r="F667" s="163">
        <f t="shared" si="234"/>
        <v>0</v>
      </c>
      <c r="G667" s="32" t="e">
        <f t="shared" si="235"/>
        <v>#DIV/0!</v>
      </c>
    </row>
    <row r="668" spans="1:7" x14ac:dyDescent="0.2">
      <c r="A668" s="159">
        <v>706</v>
      </c>
      <c r="B668" s="1" t="s">
        <v>33</v>
      </c>
      <c r="C668" s="10"/>
      <c r="D668" s="163">
        <f>'TAB  SCF  JANV'!D668+'TAB  SCF  FEVR'!D668</f>
        <v>100999</v>
      </c>
      <c r="E668" s="163">
        <f>'TAB  SCF  JANV'!E668+'TAB  SCF  FEVR'!E668</f>
        <v>99024</v>
      </c>
      <c r="F668" s="163">
        <f t="shared" si="234"/>
        <v>1975</v>
      </c>
      <c r="G668" s="32">
        <f t="shared" si="235"/>
        <v>1.9944659880433025E-2</v>
      </c>
    </row>
    <row r="669" spans="1:7" x14ac:dyDescent="0.2">
      <c r="A669" s="159"/>
      <c r="B669" s="13" t="s">
        <v>6</v>
      </c>
      <c r="C669" s="27"/>
      <c r="D669" s="39">
        <f>'TAB  SCF  JANV'!D669+'TAB  SCF  FEVR'!D669</f>
        <v>0</v>
      </c>
      <c r="E669" s="39">
        <f>'TAB  SCF  JANV'!E669+'TAB  SCF  FEVR'!E669</f>
        <v>0</v>
      </c>
      <c r="F669" s="39"/>
      <c r="G669" s="33"/>
    </row>
    <row r="670" spans="1:7" x14ac:dyDescent="0.2">
      <c r="A670" s="159"/>
      <c r="B670" s="14" t="s">
        <v>19</v>
      </c>
      <c r="C670" s="11"/>
      <c r="D670" s="39">
        <f>'TAB  SCF  JANV'!D670+'TAB  SCF  FEVR'!D670</f>
        <v>0</v>
      </c>
      <c r="E670" s="39">
        <f>'TAB  SCF  JANV'!E670+'TAB  SCF  FEVR'!E670</f>
        <v>0</v>
      </c>
      <c r="F670" s="163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159"/>
      <c r="B671" s="14" t="s">
        <v>20</v>
      </c>
      <c r="C671" s="11"/>
      <c r="D671" s="39">
        <f>'TAB  SCF  JANV'!D671+'TAB  SCF  FEVR'!D671</f>
        <v>0</v>
      </c>
      <c r="E671" s="39">
        <f>'TAB  SCF  JANV'!E671+'TAB  SCF  FEVR'!E671</f>
        <v>0</v>
      </c>
      <c r="F671" s="163">
        <f t="shared" si="236"/>
        <v>0</v>
      </c>
      <c r="G671" s="32" t="e">
        <f t="shared" si="237"/>
        <v>#DIV/0!</v>
      </c>
    </row>
    <row r="672" spans="1:7" x14ac:dyDescent="0.2">
      <c r="A672" s="159"/>
      <c r="B672" s="14" t="s">
        <v>27</v>
      </c>
      <c r="C672" s="11"/>
      <c r="D672" s="39">
        <f>'TAB  SCF  JANV'!D672+'TAB  SCF  FEVR'!D672</f>
        <v>0</v>
      </c>
      <c r="E672" s="39">
        <f>'TAB  SCF  JANV'!E672+'TAB  SCF  FEVR'!E672</f>
        <v>0</v>
      </c>
      <c r="F672" s="163">
        <f t="shared" si="236"/>
        <v>0</v>
      </c>
      <c r="G672" s="32" t="e">
        <f t="shared" si="237"/>
        <v>#DIV/0!</v>
      </c>
    </row>
    <row r="673" spans="1:12" x14ac:dyDescent="0.2">
      <c r="A673" s="159">
        <v>706</v>
      </c>
      <c r="B673" s="2" t="s">
        <v>34</v>
      </c>
      <c r="C673" s="11"/>
      <c r="D673" s="39">
        <f>'TAB  SCF  JANV'!D673+'TAB  SCF  FEVR'!D673</f>
        <v>0</v>
      </c>
      <c r="E673" s="39">
        <f>'TAB  SCF  JANV'!E673+'TAB  SCF  FEVR'!E673</f>
        <v>0</v>
      </c>
      <c r="F673" s="163">
        <f t="shared" si="236"/>
        <v>0</v>
      </c>
      <c r="G673" s="32" t="e">
        <f t="shared" si="237"/>
        <v>#DIV/0!</v>
      </c>
    </row>
    <row r="674" spans="1:12" x14ac:dyDescent="0.2">
      <c r="A674" s="159" t="s">
        <v>35</v>
      </c>
      <c r="B674" s="2" t="s">
        <v>36</v>
      </c>
      <c r="C674" s="11"/>
      <c r="D674" s="39"/>
      <c r="E674" s="39"/>
      <c r="F674" s="163">
        <f t="shared" si="236"/>
        <v>0</v>
      </c>
      <c r="G674" s="32" t="e">
        <f t="shared" si="237"/>
        <v>#DIV/0!</v>
      </c>
    </row>
    <row r="675" spans="1:12" ht="25.5" x14ac:dyDescent="0.2">
      <c r="A675" s="22"/>
      <c r="B675" s="26" t="s">
        <v>45</v>
      </c>
      <c r="C675" s="160"/>
      <c r="D675" s="40">
        <f>D665+D666+D667+D668+D673+D674</f>
        <v>100999</v>
      </c>
      <c r="E675" s="40">
        <f>E665+E666+E667+E668+E673+E674</f>
        <v>99024</v>
      </c>
      <c r="F675" s="40">
        <f t="shared" si="236"/>
        <v>1975</v>
      </c>
      <c r="G675" s="34">
        <f t="shared" si="237"/>
        <v>1.9944659880433025E-2</v>
      </c>
      <c r="L675" s="43">
        <f>D675-E675</f>
        <v>1975</v>
      </c>
    </row>
    <row r="676" spans="1:12" x14ac:dyDescent="0.2">
      <c r="B676" s="18"/>
      <c r="C676" s="28"/>
      <c r="D676" s="41"/>
      <c r="E676" s="42"/>
      <c r="F676" s="42"/>
      <c r="G676" s="35"/>
    </row>
    <row r="677" spans="1:12" x14ac:dyDescent="0.2">
      <c r="B677" s="13" t="s">
        <v>6</v>
      </c>
      <c r="C677" s="28"/>
      <c r="D677" s="41"/>
      <c r="E677" s="42"/>
      <c r="F677" s="42"/>
      <c r="G677" s="35"/>
    </row>
    <row r="678" spans="1:12" x14ac:dyDescent="0.2">
      <c r="B678" s="1" t="s">
        <v>28</v>
      </c>
      <c r="C678" s="10"/>
      <c r="D678" s="163">
        <f>'TAB  SCF  JANV'!D678+'TAB  SCF  FEVR'!D678</f>
        <v>0</v>
      </c>
      <c r="E678" s="163">
        <f>'TAB  SCF  JANV'!E678+'TAB  SCF  FEVR'!E678</f>
        <v>0</v>
      </c>
      <c r="F678" s="163">
        <f t="shared" ref="F678" si="238">(D678-E678)</f>
        <v>0</v>
      </c>
      <c r="G678" s="32" t="e">
        <f t="shared" ref="G678" si="239">F678/E678</f>
        <v>#DIV/0!</v>
      </c>
    </row>
    <row r="679" spans="1:12" x14ac:dyDescent="0.2">
      <c r="B679" s="3"/>
      <c r="C679" s="161"/>
      <c r="D679" s="162">
        <f>'TAB  SCF  JANV'!D679+'TAB  SCF  FEVR'!D679</f>
        <v>0</v>
      </c>
      <c r="E679" s="162">
        <f>'TAB  SCF  JANV'!E679+'TAB  SCF  FEVR'!E679</f>
        <v>0</v>
      </c>
      <c r="F679" s="162"/>
      <c r="G679" s="36"/>
    </row>
    <row r="680" spans="1:12" x14ac:dyDescent="0.2">
      <c r="A680" s="159">
        <v>72</v>
      </c>
      <c r="B680" s="1" t="s">
        <v>37</v>
      </c>
      <c r="C680" s="10"/>
      <c r="D680" s="163">
        <f>'TAB  SCF  JANV'!D680+'TAB  SCF  FEVR'!D680</f>
        <v>0</v>
      </c>
      <c r="E680" s="163">
        <f>'TAB  SCF  JANV'!E680+'TAB  SCF  FEVR'!E680</f>
        <v>0</v>
      </c>
      <c r="F680" s="163">
        <f t="shared" ref="F680:F692" si="240">(D680-E680)</f>
        <v>0</v>
      </c>
      <c r="G680" s="32" t="e">
        <f t="shared" ref="G680:G692" si="241">F680/E680</f>
        <v>#DIV/0!</v>
      </c>
    </row>
    <row r="681" spans="1:12" x14ac:dyDescent="0.2">
      <c r="A681" s="159">
        <v>73</v>
      </c>
      <c r="B681" s="1" t="s">
        <v>38</v>
      </c>
      <c r="C681" s="10"/>
      <c r="D681" s="163">
        <f>'TAB  SCF  JANV'!D681+'TAB  SCF  FEVR'!D681</f>
        <v>0</v>
      </c>
      <c r="E681" s="163">
        <f>'TAB  SCF  JANV'!E681+'TAB  SCF  FEVR'!E681</f>
        <v>0</v>
      </c>
      <c r="F681" s="163">
        <f t="shared" si="240"/>
        <v>0</v>
      </c>
      <c r="G681" s="32" t="e">
        <f t="shared" si="241"/>
        <v>#DIV/0!</v>
      </c>
    </row>
    <row r="682" spans="1:12" x14ac:dyDescent="0.2">
      <c r="A682" s="159">
        <v>74</v>
      </c>
      <c r="B682" s="2" t="s">
        <v>39</v>
      </c>
      <c r="C682" s="11"/>
      <c r="D682" s="39">
        <f>'TAB  SCF  JANV'!D682+'TAB  SCF  FEVR'!D682</f>
        <v>0</v>
      </c>
      <c r="E682" s="39">
        <f>'TAB  SCF  JANV'!E682+'TAB  SCF  FEVR'!E682</f>
        <v>0</v>
      </c>
      <c r="F682" s="163">
        <f t="shared" si="240"/>
        <v>0</v>
      </c>
      <c r="G682" s="32" t="e">
        <f t="shared" si="241"/>
        <v>#DIV/0!</v>
      </c>
    </row>
    <row r="683" spans="1:12" ht="25.5" x14ac:dyDescent="0.2">
      <c r="A683" s="22"/>
      <c r="B683" s="26" t="s">
        <v>44</v>
      </c>
      <c r="C683" s="164"/>
      <c r="D683" s="40">
        <f>D675+D680+D681+D682</f>
        <v>100999</v>
      </c>
      <c r="E683" s="40">
        <f>E675+E680+E681+E682</f>
        <v>99024</v>
      </c>
      <c r="F683" s="163">
        <f t="shared" si="240"/>
        <v>1975</v>
      </c>
      <c r="G683" s="32">
        <f t="shared" si="241"/>
        <v>1.9944659880433025E-2</v>
      </c>
    </row>
    <row r="684" spans="1:12" x14ac:dyDescent="0.2">
      <c r="A684" s="159">
        <v>60</v>
      </c>
      <c r="B684" s="3" t="s">
        <v>40</v>
      </c>
      <c r="C684" s="161"/>
      <c r="D684" s="162">
        <f>D685+D686+D687</f>
        <v>24175</v>
      </c>
      <c r="E684" s="162">
        <f>E685+E686+E687</f>
        <v>22019</v>
      </c>
      <c r="F684" s="163">
        <f t="shared" si="240"/>
        <v>2156</v>
      </c>
      <c r="G684" s="32">
        <f t="shared" si="241"/>
        <v>9.7915436668331898E-2</v>
      </c>
    </row>
    <row r="685" spans="1:12" x14ac:dyDescent="0.2">
      <c r="A685" s="159">
        <v>600</v>
      </c>
      <c r="B685" s="1" t="s">
        <v>2</v>
      </c>
      <c r="C685" s="10"/>
      <c r="D685" s="163">
        <f>'TAB  SCF  JANV'!D685+'TAB  SCF  FEVR'!D685</f>
        <v>0</v>
      </c>
      <c r="E685" s="163">
        <f>'TAB  SCF  JANV'!E685+'TAB  SCF  FEVR'!E685</f>
        <v>0</v>
      </c>
      <c r="F685" s="163">
        <f t="shared" si="240"/>
        <v>0</v>
      </c>
      <c r="G685" s="32" t="e">
        <f t="shared" si="241"/>
        <v>#DIV/0!</v>
      </c>
    </row>
    <row r="686" spans="1:12" x14ac:dyDescent="0.2">
      <c r="A686" s="159">
        <v>601</v>
      </c>
      <c r="B686" s="1" t="s">
        <v>3</v>
      </c>
      <c r="C686" s="10"/>
      <c r="D686" s="163">
        <f>'TAB  SCF  JANV'!D686+'TAB  SCF  FEVR'!D686</f>
        <v>24175</v>
      </c>
      <c r="E686" s="163">
        <f>'TAB  SCF  JANV'!E686+'TAB  SCF  FEVR'!E686</f>
        <v>22019</v>
      </c>
      <c r="F686" s="163">
        <f t="shared" si="240"/>
        <v>2156</v>
      </c>
      <c r="G686" s="32">
        <f t="shared" si="241"/>
        <v>9.7915436668331898E-2</v>
      </c>
    </row>
    <row r="687" spans="1:12" x14ac:dyDescent="0.2">
      <c r="A687" s="159">
        <v>604</v>
      </c>
      <c r="B687" s="1" t="s">
        <v>4</v>
      </c>
      <c r="C687" s="10"/>
      <c r="D687" s="163">
        <f>'TAB  SCF  JANV'!D687+'TAB  SCF  FEVR'!D687</f>
        <v>0</v>
      </c>
      <c r="E687" s="163">
        <f>'TAB  SCF  JANV'!E687+'TAB  SCF  FEVR'!E687</f>
        <v>0</v>
      </c>
      <c r="F687" s="163">
        <f t="shared" si="240"/>
        <v>0</v>
      </c>
      <c r="G687" s="32" t="e">
        <f t="shared" si="241"/>
        <v>#DIV/0!</v>
      </c>
    </row>
    <row r="688" spans="1:12" x14ac:dyDescent="0.2">
      <c r="A688" s="159">
        <v>61</v>
      </c>
      <c r="B688" s="1" t="s">
        <v>41</v>
      </c>
      <c r="C688" s="10"/>
      <c r="D688" s="163">
        <f>'TAB  SCF  JANV'!D688+'TAB  SCF  FEVR'!D688</f>
        <v>1041</v>
      </c>
      <c r="E688" s="163">
        <f>'TAB  SCF  JANV'!E688+'TAB  SCF  FEVR'!E688</f>
        <v>674</v>
      </c>
      <c r="F688" s="163">
        <f t="shared" si="240"/>
        <v>367</v>
      </c>
      <c r="G688" s="32">
        <f t="shared" si="241"/>
        <v>0.54451038575667654</v>
      </c>
    </row>
    <row r="689" spans="1:7" x14ac:dyDescent="0.2">
      <c r="A689" s="159">
        <v>62</v>
      </c>
      <c r="B689" s="2" t="s">
        <v>42</v>
      </c>
      <c r="C689" s="11"/>
      <c r="D689" s="39">
        <f>'TAB  SCF  JANV'!D689+'TAB  SCF  FEVR'!D689</f>
        <v>928</v>
      </c>
      <c r="E689" s="39">
        <f>'TAB  SCF  JANV'!E689+'TAB  SCF  FEVR'!E689</f>
        <v>2326</v>
      </c>
      <c r="F689" s="163">
        <f t="shared" si="240"/>
        <v>-1398</v>
      </c>
      <c r="G689" s="32">
        <f t="shared" si="241"/>
        <v>-0.60103181427343078</v>
      </c>
    </row>
    <row r="690" spans="1:7" ht="25.5" x14ac:dyDescent="0.2">
      <c r="A690" s="22"/>
      <c r="B690" s="26" t="s">
        <v>43</v>
      </c>
      <c r="C690" s="164"/>
      <c r="D690" s="40">
        <f>D684+D688+D689</f>
        <v>26144</v>
      </c>
      <c r="E690" s="40">
        <f>E684+E688+E689</f>
        <v>25019</v>
      </c>
      <c r="F690" s="163">
        <f t="shared" si="240"/>
        <v>1125</v>
      </c>
      <c r="G690" s="32">
        <f t="shared" si="241"/>
        <v>4.4965825972261078E-2</v>
      </c>
    </row>
    <row r="691" spans="1:7" ht="25.5" x14ac:dyDescent="0.2">
      <c r="A691" s="22"/>
      <c r="B691" s="26" t="s">
        <v>48</v>
      </c>
      <c r="C691" s="164"/>
      <c r="D691" s="40">
        <f>D683-D690</f>
        <v>74855</v>
      </c>
      <c r="E691" s="40">
        <f>E683-E690</f>
        <v>74005</v>
      </c>
      <c r="F691" s="163">
        <f t="shared" si="240"/>
        <v>850</v>
      </c>
      <c r="G691" s="32">
        <f t="shared" si="241"/>
        <v>1.1485710424971285E-2</v>
      </c>
    </row>
    <row r="692" spans="1:7" x14ac:dyDescent="0.2">
      <c r="A692" s="159">
        <v>63</v>
      </c>
      <c r="B692" s="3" t="s">
        <v>46</v>
      </c>
      <c r="C692" s="161"/>
      <c r="D692" s="162">
        <f>'TAB  SCF  JANV'!D692+'TAB  SCF  FEVR'!D692</f>
        <v>43651</v>
      </c>
      <c r="E692" s="162">
        <f>'TAB  SCF  JANV'!E692+'TAB  SCF  FEVR'!E692</f>
        <v>43401</v>
      </c>
      <c r="F692" s="163">
        <f t="shared" si="240"/>
        <v>250</v>
      </c>
      <c r="G692" s="32">
        <f t="shared" si="241"/>
        <v>5.7602359392640726E-3</v>
      </c>
    </row>
    <row r="693" spans="1:7" x14ac:dyDescent="0.2">
      <c r="A693" s="159"/>
      <c r="B693" s="13" t="s">
        <v>6</v>
      </c>
      <c r="C693" s="27"/>
      <c r="D693" s="163"/>
      <c r="E693" s="163"/>
      <c r="F693" s="163"/>
      <c r="G693" s="32"/>
    </row>
    <row r="694" spans="1:7" x14ac:dyDescent="0.2">
      <c r="A694" s="159">
        <v>631</v>
      </c>
      <c r="B694" s="15" t="s">
        <v>21</v>
      </c>
      <c r="C694" s="21"/>
      <c r="D694" s="162">
        <f>'TAB  SCF  JANV'!D694+'TAB  SCF  FEVR'!D694</f>
        <v>0</v>
      </c>
      <c r="E694" s="162">
        <f>'TAB  SCF  JANV'!E694+'TAB  SCF  FEVR'!E694</f>
        <v>0</v>
      </c>
      <c r="F694" s="163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59"/>
      <c r="B695" s="15"/>
      <c r="C695" s="21"/>
      <c r="D695" s="163"/>
      <c r="E695" s="163"/>
      <c r="F695" s="163"/>
      <c r="G695" s="32"/>
    </row>
    <row r="696" spans="1:7" x14ac:dyDescent="0.2">
      <c r="A696" s="159">
        <v>64</v>
      </c>
      <c r="B696" s="2" t="s">
        <v>47</v>
      </c>
      <c r="C696" s="11"/>
      <c r="D696" s="39">
        <f>'TAB  SCF  JANV'!D696+'TAB  SCF  FEVR'!D696</f>
        <v>3075</v>
      </c>
      <c r="E696" s="39">
        <f>'TAB  SCF  JANV'!E696+'TAB  SCF  FEVR'!E696</f>
        <v>3019</v>
      </c>
      <c r="F696" s="163">
        <f t="shared" ref="F696:F706" si="244">(D696-E696)</f>
        <v>56</v>
      </c>
      <c r="G696" s="32">
        <f t="shared" ref="G696:G706" si="245">F696/E696</f>
        <v>1.8549188473004307E-2</v>
      </c>
    </row>
    <row r="697" spans="1:7" ht="25.5" x14ac:dyDescent="0.2">
      <c r="A697" s="22"/>
      <c r="B697" s="26" t="s">
        <v>49</v>
      </c>
      <c r="C697" s="164"/>
      <c r="D697" s="163">
        <f>D691-D692-D696</f>
        <v>28129</v>
      </c>
      <c r="E697" s="163">
        <f>E691-E692-E696</f>
        <v>27585</v>
      </c>
      <c r="F697" s="163">
        <f t="shared" si="244"/>
        <v>544</v>
      </c>
      <c r="G697" s="32">
        <f t="shared" si="245"/>
        <v>1.9720862787746964E-2</v>
      </c>
    </row>
    <row r="698" spans="1:7" x14ac:dyDescent="0.2">
      <c r="A698" s="159">
        <v>75</v>
      </c>
      <c r="B698" s="3" t="s">
        <v>50</v>
      </c>
      <c r="C698" s="161"/>
      <c r="D698" s="162">
        <f>'TAB  SCF  JANV'!D698+'TAB  SCF  FEVR'!D698</f>
        <v>229</v>
      </c>
      <c r="E698" s="162">
        <f>'TAB  SCF  JANV'!E698+'TAB  SCF  FEVR'!E698</f>
        <v>0</v>
      </c>
      <c r="F698" s="163">
        <f t="shared" si="244"/>
        <v>229</v>
      </c>
      <c r="G698" s="32" t="e">
        <f t="shared" si="245"/>
        <v>#DIV/0!</v>
      </c>
    </row>
    <row r="699" spans="1:7" x14ac:dyDescent="0.2">
      <c r="A699" s="159">
        <v>65</v>
      </c>
      <c r="B699" s="1" t="s">
        <v>51</v>
      </c>
      <c r="C699" s="10"/>
      <c r="D699" s="163">
        <f>'TAB  SCF  JANV'!D699+'TAB  SCF  FEVR'!D699</f>
        <v>155</v>
      </c>
      <c r="E699" s="163">
        <f>'TAB  SCF  JANV'!E699+'TAB  SCF  FEVR'!E699</f>
        <v>251</v>
      </c>
      <c r="F699" s="163">
        <f t="shared" si="244"/>
        <v>-96</v>
      </c>
      <c r="G699" s="32">
        <f t="shared" si="245"/>
        <v>-0.38247011952191234</v>
      </c>
    </row>
    <row r="700" spans="1:7" ht="25.5" customHeight="1" x14ac:dyDescent="0.2">
      <c r="A700" s="159">
        <v>68</v>
      </c>
      <c r="B700" s="16" t="s">
        <v>52</v>
      </c>
      <c r="C700" s="17"/>
      <c r="D700" s="163">
        <f>'TAB  SCF  JANV'!D700+'TAB  SCF  FEVR'!D700</f>
        <v>12860</v>
      </c>
      <c r="E700" s="163">
        <f>'TAB  SCF  JANV'!E700+'TAB  SCF  FEVR'!E700</f>
        <v>13081</v>
      </c>
      <c r="F700" s="163">
        <f t="shared" si="244"/>
        <v>-221</v>
      </c>
      <c r="G700" s="32">
        <f t="shared" si="245"/>
        <v>-1.689473281859185E-2</v>
      </c>
    </row>
    <row r="701" spans="1:7" x14ac:dyDescent="0.2">
      <c r="A701" s="159">
        <v>78</v>
      </c>
      <c r="B701" s="2" t="s">
        <v>53</v>
      </c>
      <c r="C701" s="11"/>
      <c r="D701" s="39">
        <f>'TAB  SCF  JANV'!D701+'TAB  SCF  FEVR'!D701</f>
        <v>0</v>
      </c>
      <c r="E701" s="39">
        <f>'TAB  SCF  JANV'!E701+'TAB  SCF  FEVR'!E701</f>
        <v>0</v>
      </c>
      <c r="F701" s="163">
        <f t="shared" si="244"/>
        <v>0</v>
      </c>
      <c r="G701" s="32" t="e">
        <f t="shared" si="245"/>
        <v>#DIV/0!</v>
      </c>
    </row>
    <row r="702" spans="1:7" ht="25.5" x14ac:dyDescent="0.2">
      <c r="A702" s="22"/>
      <c r="B702" s="26" t="s">
        <v>77</v>
      </c>
      <c r="C702" s="164"/>
      <c r="D702" s="163">
        <f>D697+D698-D699-D700+D701</f>
        <v>15343</v>
      </c>
      <c r="E702" s="163">
        <f>E697+E698-E699-E700+E701</f>
        <v>14253</v>
      </c>
      <c r="F702" s="163">
        <f t="shared" si="244"/>
        <v>1090</v>
      </c>
      <c r="G702" s="32">
        <f t="shared" si="245"/>
        <v>7.6475128043218973E-2</v>
      </c>
    </row>
    <row r="703" spans="1:7" x14ac:dyDescent="0.2">
      <c r="A703" s="159">
        <v>76</v>
      </c>
      <c r="B703" s="1" t="s">
        <v>54</v>
      </c>
      <c r="C703" s="10"/>
      <c r="D703" s="163">
        <f>'TAB  SCF  JANV'!D703+'TAB  SCF  FEVR'!D703</f>
        <v>1934</v>
      </c>
      <c r="E703" s="163">
        <f>'TAB  SCF  JANV'!E703+'TAB  SCF  FEVR'!E703</f>
        <v>1934</v>
      </c>
      <c r="F703" s="163">
        <f t="shared" si="244"/>
        <v>0</v>
      </c>
      <c r="G703" s="32">
        <f t="shared" si="245"/>
        <v>0</v>
      </c>
    </row>
    <row r="704" spans="1:7" x14ac:dyDescent="0.2">
      <c r="A704" s="159">
        <v>66</v>
      </c>
      <c r="B704" s="1" t="s">
        <v>55</v>
      </c>
      <c r="C704" s="10"/>
      <c r="D704" s="163">
        <f>'TAB  SCF  JANV'!D704+'TAB  SCF  FEVR'!D704</f>
        <v>0</v>
      </c>
      <c r="E704" s="163">
        <f>'TAB  SCF  JANV'!E704+'TAB  SCF  FEVR'!E704</f>
        <v>0</v>
      </c>
      <c r="F704" s="163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1934</v>
      </c>
      <c r="E705" s="39">
        <f>E703-E704</f>
        <v>1934</v>
      </c>
      <c r="F705" s="163">
        <f t="shared" si="244"/>
        <v>0</v>
      </c>
      <c r="G705" s="32">
        <f t="shared" si="245"/>
        <v>0</v>
      </c>
    </row>
    <row r="706" spans="1:7" x14ac:dyDescent="0.2">
      <c r="A706" s="22"/>
      <c r="B706" s="19" t="s">
        <v>57</v>
      </c>
      <c r="C706" s="164"/>
      <c r="D706" s="163">
        <f>D702+D705</f>
        <v>17277</v>
      </c>
      <c r="E706" s="163">
        <f>E702+E705</f>
        <v>16187</v>
      </c>
      <c r="F706" s="163">
        <f t="shared" si="244"/>
        <v>1090</v>
      </c>
      <c r="G706" s="32">
        <f t="shared" si="245"/>
        <v>6.7337987273738187E-2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59">
        <v>5</v>
      </c>
      <c r="B710" s="1" t="s">
        <v>22</v>
      </c>
      <c r="C710" s="10"/>
      <c r="D710" s="40">
        <f>'TAB  SCF  FEVR'!D710</f>
        <v>652367</v>
      </c>
      <c r="E710" s="40">
        <f>'TAB  SCF  FEVR'!E710</f>
        <v>743054</v>
      </c>
      <c r="F710" s="163">
        <f t="shared" ref="F710" si="246">(D710-E710)</f>
        <v>-90687</v>
      </c>
      <c r="G710" s="32">
        <f t="shared" ref="G710" si="247">F710/E710</f>
        <v>-0.12204631157358685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59">
        <v>51</v>
      </c>
      <c r="B714" s="20" t="s">
        <v>29</v>
      </c>
      <c r="C714" s="30"/>
      <c r="D714" s="163">
        <v>0</v>
      </c>
      <c r="E714" s="163">
        <v>0</v>
      </c>
      <c r="F714" s="163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59">
        <v>510</v>
      </c>
      <c r="B715" s="1" t="s">
        <v>7</v>
      </c>
      <c r="C715" s="10"/>
      <c r="D715" s="163">
        <v>0</v>
      </c>
      <c r="E715" s="163">
        <v>0</v>
      </c>
      <c r="F715" s="163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59">
        <v>41</v>
      </c>
      <c r="B717" s="1" t="s">
        <v>8</v>
      </c>
      <c r="C717" s="10"/>
      <c r="D717" s="40">
        <f>D721+D722+D723</f>
        <v>249920</v>
      </c>
      <c r="E717" s="40">
        <f>E721+E722+E723</f>
        <v>109972</v>
      </c>
      <c r="F717" s="163">
        <f t="shared" ref="F717" si="250">(D717-E717)</f>
        <v>139948</v>
      </c>
      <c r="G717" s="32">
        <f t="shared" ref="G717" si="251">F717/E717</f>
        <v>1.2725784745207871</v>
      </c>
    </row>
    <row r="718" spans="1:7" x14ac:dyDescent="0.2">
      <c r="A718" s="159"/>
      <c r="B718" s="1"/>
      <c r="C718" s="10"/>
      <c r="D718" s="163"/>
      <c r="E718" s="163"/>
      <c r="F718" s="163"/>
      <c r="G718" s="32"/>
    </row>
    <row r="719" spans="1:7" x14ac:dyDescent="0.2">
      <c r="A719" s="159"/>
      <c r="B719" s="7" t="s">
        <v>6</v>
      </c>
      <c r="C719" s="29"/>
      <c r="D719" s="163"/>
      <c r="E719" s="163"/>
      <c r="F719" s="163"/>
      <c r="G719" s="32"/>
    </row>
    <row r="720" spans="1:7" x14ac:dyDescent="0.2">
      <c r="A720" s="159"/>
      <c r="B720" s="1"/>
      <c r="C720" s="10"/>
      <c r="D720" s="163"/>
      <c r="E720" s="163"/>
      <c r="F720" s="163"/>
      <c r="G720" s="32"/>
    </row>
    <row r="721" spans="1:7" x14ac:dyDescent="0.2">
      <c r="A721" s="159"/>
      <c r="B721" s="23" t="s">
        <v>23</v>
      </c>
      <c r="C721" s="10"/>
      <c r="D721" s="163">
        <f>'TAB  SCF  FEVR'!D721</f>
        <v>120530</v>
      </c>
      <c r="E721" s="163">
        <f>'TAB  SCF  FEVR'!E721</f>
        <v>62002</v>
      </c>
      <c r="F721" s="163">
        <f t="shared" ref="F721:F723" si="252">(D721-E721)</f>
        <v>58528</v>
      </c>
      <c r="G721" s="32">
        <f t="shared" ref="G721:G723" si="253">F721/E721</f>
        <v>0.94396954936937516</v>
      </c>
    </row>
    <row r="722" spans="1:7" ht="25.5" x14ac:dyDescent="0.2">
      <c r="A722" s="159"/>
      <c r="B722" s="24" t="s">
        <v>58</v>
      </c>
      <c r="C722" s="17"/>
      <c r="D722" s="163">
        <f>'TAB  SCF  FEVR'!D722</f>
        <v>115086</v>
      </c>
      <c r="E722" s="163">
        <f>'TAB  SCF  FEVR'!E722</f>
        <v>38011</v>
      </c>
      <c r="F722" s="163">
        <f t="shared" si="252"/>
        <v>77075</v>
      </c>
      <c r="G722" s="32">
        <f t="shared" si="253"/>
        <v>2.0277025071689776</v>
      </c>
    </row>
    <row r="723" spans="1:7" x14ac:dyDescent="0.2">
      <c r="A723" s="159"/>
      <c r="B723" s="23" t="s">
        <v>24</v>
      </c>
      <c r="C723" s="10"/>
      <c r="D723" s="163">
        <f>'TAB  SCF  FEVR'!D723</f>
        <v>14304</v>
      </c>
      <c r="E723" s="163">
        <f>'TAB  SCF  FEVR'!E723</f>
        <v>9959</v>
      </c>
      <c r="F723" s="163">
        <f t="shared" si="252"/>
        <v>4345</v>
      </c>
      <c r="G723" s="32">
        <f t="shared" si="253"/>
        <v>0.43628878401445931</v>
      </c>
    </row>
    <row r="724" spans="1:7" x14ac:dyDescent="0.2">
      <c r="A724" s="159"/>
      <c r="B724" s="1"/>
      <c r="C724" s="10"/>
      <c r="D724" s="163"/>
      <c r="E724" s="163"/>
      <c r="F724" s="163"/>
      <c r="G724" s="32"/>
    </row>
    <row r="725" spans="1:7" x14ac:dyDescent="0.2">
      <c r="A725" s="159"/>
      <c r="B725" s="8" t="s">
        <v>26</v>
      </c>
      <c r="C725" s="31"/>
      <c r="D725" s="40">
        <f>'TAB  SCF  FEVR'!D725</f>
        <v>57687</v>
      </c>
      <c r="E725" s="40">
        <f>'TAB  SCF  FEVR'!E725</f>
        <v>29176</v>
      </c>
      <c r="F725" s="163">
        <f t="shared" ref="F725" si="254">(D725-E725)</f>
        <v>28511</v>
      </c>
      <c r="G725" s="32">
        <f t="shared" ref="G725" si="255">F725/E725</f>
        <v>0.97720729366602688</v>
      </c>
    </row>
    <row r="726" spans="1:7" x14ac:dyDescent="0.2">
      <c r="A726" s="159"/>
      <c r="B726" s="8"/>
      <c r="C726" s="31"/>
      <c r="D726" s="40"/>
      <c r="E726" s="40"/>
      <c r="F726" s="163"/>
      <c r="G726" s="32"/>
    </row>
    <row r="727" spans="1:7" x14ac:dyDescent="0.2">
      <c r="A727" s="159">
        <v>3</v>
      </c>
      <c r="B727" s="8" t="s">
        <v>15</v>
      </c>
      <c r="C727" s="31"/>
      <c r="D727" s="40" t="e">
        <f>D730+D731+D732+D733</f>
        <v>#REF!</v>
      </c>
      <c r="E727" s="40" t="e">
        <f>E730+E731+E732+E733</f>
        <v>#REF!</v>
      </c>
      <c r="F727" s="163" t="e">
        <f t="shared" ref="F727" si="256">(D727-E727)</f>
        <v>#REF!</v>
      </c>
      <c r="G727" s="32" t="e">
        <f t="shared" ref="G727" si="257">F727/E727</f>
        <v>#REF!</v>
      </c>
    </row>
    <row r="728" spans="1:7" x14ac:dyDescent="0.2">
      <c r="A728" s="159"/>
      <c r="B728" s="7" t="s">
        <v>6</v>
      </c>
      <c r="C728" s="29"/>
      <c r="D728" s="163"/>
      <c r="E728" s="163"/>
      <c r="F728" s="163"/>
      <c r="G728" s="32"/>
    </row>
    <row r="729" spans="1:7" x14ac:dyDescent="0.2">
      <c r="A729" s="159"/>
      <c r="B729" s="8"/>
      <c r="C729" s="31"/>
      <c r="D729" s="163"/>
      <c r="E729" s="163"/>
      <c r="F729" s="163"/>
      <c r="G729" s="32"/>
    </row>
    <row r="730" spans="1:7" x14ac:dyDescent="0.2">
      <c r="A730" s="159">
        <v>30</v>
      </c>
      <c r="B730" s="25" t="s">
        <v>16</v>
      </c>
      <c r="C730" s="31"/>
      <c r="D730" s="163">
        <f>'TAB  SCF  FEVR'!D731</f>
        <v>8060</v>
      </c>
      <c r="E730" s="163">
        <f>'TAB  SCF  FEVR'!E731</f>
        <v>10764</v>
      </c>
      <c r="F730" s="163">
        <f t="shared" ref="F730:F733" si="258">(D730-E730)</f>
        <v>-2704</v>
      </c>
      <c r="G730" s="32">
        <f t="shared" ref="G730:G733" si="259">F730/E730</f>
        <v>-0.25120772946859904</v>
      </c>
    </row>
    <row r="731" spans="1:7" x14ac:dyDescent="0.2">
      <c r="A731" s="159">
        <v>31</v>
      </c>
      <c r="B731" s="25" t="s">
        <v>17</v>
      </c>
      <c r="C731" s="31"/>
      <c r="D731" s="163" t="e">
        <f>'TAB  SCF  FEVR'!#REF!</f>
        <v>#REF!</v>
      </c>
      <c r="E731" s="163" t="e">
        <f>'TAB  SCF  FEVR'!#REF!</f>
        <v>#REF!</v>
      </c>
      <c r="F731" s="163" t="e">
        <f t="shared" si="258"/>
        <v>#REF!</v>
      </c>
      <c r="G731" s="32" t="e">
        <f t="shared" si="259"/>
        <v>#REF!</v>
      </c>
    </row>
    <row r="732" spans="1:7" x14ac:dyDescent="0.2">
      <c r="A732" s="159">
        <v>32</v>
      </c>
      <c r="B732" s="25" t="s">
        <v>18</v>
      </c>
      <c r="C732" s="31"/>
      <c r="D732" s="163">
        <f>'TAB  SCF  FEVR'!D732</f>
        <v>20622</v>
      </c>
      <c r="E732" s="163">
        <f>'TAB  SCF  FEVR'!E732</f>
        <v>21313</v>
      </c>
      <c r="F732" s="163">
        <f t="shared" si="258"/>
        <v>-691</v>
      </c>
      <c r="G732" s="32">
        <f t="shared" si="259"/>
        <v>-3.2421526767700465E-2</v>
      </c>
    </row>
    <row r="733" spans="1:7" x14ac:dyDescent="0.2">
      <c r="A733" s="159">
        <v>37</v>
      </c>
      <c r="B733" s="25" t="s">
        <v>25</v>
      </c>
      <c r="C733" s="31"/>
      <c r="D733" s="163">
        <f>'TAB  SCF  FEVR'!D733</f>
        <v>0</v>
      </c>
      <c r="E733" s="163">
        <f>'TAB  SCF  FEVR'!E733</f>
        <v>0</v>
      </c>
      <c r="F733" s="163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12" x14ac:dyDescent="0.2">
      <c r="A737" s="277"/>
      <c r="B737" s="270"/>
      <c r="C737" s="272"/>
      <c r="D737" s="163" t="s">
        <v>10</v>
      </c>
      <c r="E737" s="163" t="s">
        <v>11</v>
      </c>
      <c r="F737" s="163" t="s">
        <v>12</v>
      </c>
      <c r="G737" s="32" t="s">
        <v>13</v>
      </c>
    </row>
    <row r="738" spans="1:12" x14ac:dyDescent="0.2">
      <c r="A738" s="159">
        <v>700</v>
      </c>
      <c r="B738" s="1" t="s">
        <v>30</v>
      </c>
      <c r="C738" s="10"/>
      <c r="D738" s="163">
        <f>'TAB  SCF  JANV'!D738+'TAB  SCF  FEVR'!D738</f>
        <v>3534</v>
      </c>
      <c r="E738" s="163">
        <f>'TAB  SCF  JANV'!E738+'TAB  SCF  FEVR'!E738</f>
        <v>10959</v>
      </c>
      <c r="F738" s="163">
        <f>(D738-E738)</f>
        <v>-7425</v>
      </c>
      <c r="G738" s="32">
        <f>F738/E738</f>
        <v>-0.67752532165343549</v>
      </c>
    </row>
    <row r="739" spans="1:12" x14ac:dyDescent="0.2">
      <c r="A739" s="159">
        <v>701</v>
      </c>
      <c r="B739" s="1" t="s">
        <v>31</v>
      </c>
      <c r="C739" s="10"/>
      <c r="D739" s="163">
        <f>'TAB  SCF  JANV'!D739+'TAB  SCF  FEVR'!D739</f>
        <v>16714</v>
      </c>
      <c r="E739" s="163">
        <f>'TAB  SCF  JANV'!E739+'TAB  SCF  FEVR'!E739</f>
        <v>12048</v>
      </c>
      <c r="F739" s="163">
        <f t="shared" ref="F739:F741" si="260">(D739-E739)</f>
        <v>4666</v>
      </c>
      <c r="G739" s="32">
        <f t="shared" ref="G739:G741" si="261">F739/E739</f>
        <v>0.38728419654714474</v>
      </c>
    </row>
    <row r="740" spans="1:12" x14ac:dyDescent="0.2">
      <c r="A740" s="159">
        <v>704</v>
      </c>
      <c r="B740" s="1" t="s">
        <v>32</v>
      </c>
      <c r="C740" s="10"/>
      <c r="D740" s="163">
        <f>'TAB  SCF  JANV'!D740+'TAB  SCF  FEVR'!D740</f>
        <v>0</v>
      </c>
      <c r="E740" s="163">
        <f>'TAB  SCF  JANV'!E740+'TAB  SCF  FEVR'!E740</f>
        <v>0</v>
      </c>
      <c r="F740" s="163">
        <f t="shared" si="260"/>
        <v>0</v>
      </c>
      <c r="G740" s="32" t="e">
        <f t="shared" si="261"/>
        <v>#DIV/0!</v>
      </c>
    </row>
    <row r="741" spans="1:12" x14ac:dyDescent="0.2">
      <c r="A741" s="159">
        <v>706</v>
      </c>
      <c r="B741" s="1" t="s">
        <v>33</v>
      </c>
      <c r="C741" s="10"/>
      <c r="D741" s="163">
        <f>'TAB  SCF  JANV'!D741+'TAB  SCF  FEVR'!D741</f>
        <v>29148</v>
      </c>
      <c r="E741" s="163">
        <f>'TAB  SCF  JANV'!E741+'TAB  SCF  FEVR'!E741</f>
        <v>11254</v>
      </c>
      <c r="F741" s="163">
        <f t="shared" si="260"/>
        <v>17894</v>
      </c>
      <c r="G741" s="32">
        <f t="shared" si="261"/>
        <v>1.5900124400213258</v>
      </c>
    </row>
    <row r="742" spans="1:12" x14ac:dyDescent="0.2">
      <c r="A742" s="159"/>
      <c r="B742" s="13" t="s">
        <v>6</v>
      </c>
      <c r="C742" s="27"/>
      <c r="D742" s="39">
        <f>'TAB  SCF  JANV'!D742+'TAB  SCF  FEVR'!D742</f>
        <v>0</v>
      </c>
      <c r="E742" s="39">
        <f>'TAB  SCF  JANV'!E742+'TAB  SCF  FEVR'!E742</f>
        <v>0</v>
      </c>
      <c r="F742" s="39"/>
      <c r="G742" s="33"/>
    </row>
    <row r="743" spans="1:12" x14ac:dyDescent="0.2">
      <c r="A743" s="159"/>
      <c r="B743" s="14" t="s">
        <v>19</v>
      </c>
      <c r="C743" s="11"/>
      <c r="D743" s="39">
        <f>'TAB  SCF  JANV'!D743+'TAB  SCF  FEVR'!D743</f>
        <v>0</v>
      </c>
      <c r="E743" s="39">
        <f>'TAB  SCF  JANV'!E743+'TAB  SCF  FEVR'!E743</f>
        <v>0</v>
      </c>
      <c r="F743" s="163">
        <f t="shared" ref="F743:F748" si="262">(D743-E743)</f>
        <v>0</v>
      </c>
      <c r="G743" s="32" t="e">
        <f t="shared" ref="G743:G748" si="263">F743/E743</f>
        <v>#DIV/0!</v>
      </c>
    </row>
    <row r="744" spans="1:12" x14ac:dyDescent="0.2">
      <c r="A744" s="159"/>
      <c r="B744" s="14" t="s">
        <v>20</v>
      </c>
      <c r="C744" s="11"/>
      <c r="D744" s="39">
        <f>'TAB  SCF  JANV'!D744+'TAB  SCF  FEVR'!D744</f>
        <v>0</v>
      </c>
      <c r="E744" s="39">
        <f>'TAB  SCF  JANV'!E744+'TAB  SCF  FEVR'!E744</f>
        <v>0</v>
      </c>
      <c r="F744" s="163">
        <f t="shared" si="262"/>
        <v>0</v>
      </c>
      <c r="G744" s="32" t="e">
        <f t="shared" si="263"/>
        <v>#DIV/0!</v>
      </c>
    </row>
    <row r="745" spans="1:12" x14ac:dyDescent="0.2">
      <c r="A745" s="159"/>
      <c r="B745" s="14" t="s">
        <v>27</v>
      </c>
      <c r="C745" s="11"/>
      <c r="D745" s="39">
        <f>'TAB  SCF  JANV'!D745+'TAB  SCF  FEVR'!D745</f>
        <v>0</v>
      </c>
      <c r="E745" s="39">
        <f>'TAB  SCF  JANV'!E745+'TAB  SCF  FEVR'!E745</f>
        <v>0</v>
      </c>
      <c r="F745" s="163">
        <f t="shared" si="262"/>
        <v>0</v>
      </c>
      <c r="G745" s="32" t="e">
        <f t="shared" si="263"/>
        <v>#DIV/0!</v>
      </c>
    </row>
    <row r="746" spans="1:12" x14ac:dyDescent="0.2">
      <c r="A746" s="159">
        <v>706</v>
      </c>
      <c r="B746" s="2" t="s">
        <v>34</v>
      </c>
      <c r="C746" s="11"/>
      <c r="D746" s="39">
        <f>'TAB  SCF  JANV'!D746+'TAB  SCF  FEVR'!D746</f>
        <v>4570</v>
      </c>
      <c r="E746" s="39">
        <f>'TAB  SCF  JANV'!E746+'TAB  SCF  FEVR'!E746</f>
        <v>305</v>
      </c>
      <c r="F746" s="163">
        <f t="shared" si="262"/>
        <v>4265</v>
      </c>
      <c r="G746" s="32">
        <f t="shared" si="263"/>
        <v>13.983606557377049</v>
      </c>
    </row>
    <row r="747" spans="1:12" x14ac:dyDescent="0.2">
      <c r="A747" s="159" t="s">
        <v>35</v>
      </c>
      <c r="B747" s="2" t="s">
        <v>36</v>
      </c>
      <c r="C747" s="11"/>
      <c r="D747" s="39"/>
      <c r="E747" s="39"/>
      <c r="F747" s="163">
        <f t="shared" si="262"/>
        <v>0</v>
      </c>
      <c r="G747" s="32" t="e">
        <f t="shared" si="263"/>
        <v>#DIV/0!</v>
      </c>
    </row>
    <row r="748" spans="1:12" ht="25.5" x14ac:dyDescent="0.2">
      <c r="A748" s="22"/>
      <c r="B748" s="26" t="s">
        <v>45</v>
      </c>
      <c r="C748" s="160"/>
      <c r="D748" s="40">
        <f>D738+D739+D740+D741+D746+D747</f>
        <v>53966</v>
      </c>
      <c r="E748" s="40">
        <f>E738+E739+E740+E741+E746+E747</f>
        <v>34566</v>
      </c>
      <c r="F748" s="40">
        <f t="shared" si="262"/>
        <v>19400</v>
      </c>
      <c r="G748" s="34">
        <f t="shared" si="263"/>
        <v>0.56124515419776655</v>
      </c>
      <c r="L748" s="43"/>
    </row>
    <row r="749" spans="1:12" x14ac:dyDescent="0.2">
      <c r="B749" s="18"/>
      <c r="C749" s="28"/>
      <c r="D749" s="41"/>
      <c r="E749" s="42"/>
      <c r="F749" s="42"/>
      <c r="G749" s="35"/>
    </row>
    <row r="750" spans="1:12" x14ac:dyDescent="0.2">
      <c r="B750" s="13" t="s">
        <v>6</v>
      </c>
      <c r="C750" s="28"/>
      <c r="D750" s="41"/>
      <c r="E750" s="42"/>
      <c r="F750" s="42"/>
      <c r="G750" s="35"/>
    </row>
    <row r="751" spans="1:12" x14ac:dyDescent="0.2">
      <c r="B751" s="1" t="s">
        <v>28</v>
      </c>
      <c r="C751" s="10"/>
      <c r="D751" s="163">
        <f>'TAB  SCF  JANV'!D751+'TAB  SCF  FEVR'!D751</f>
        <v>0</v>
      </c>
      <c r="E751" s="163">
        <f>'TAB  SCF  JANV'!E751+'TAB  SCF  FEVR'!E751</f>
        <v>0</v>
      </c>
      <c r="F751" s="163">
        <f t="shared" ref="F751" si="264">(D751-E751)</f>
        <v>0</v>
      </c>
      <c r="G751" s="32" t="e">
        <f t="shared" ref="G751" si="265">F751/E751</f>
        <v>#DIV/0!</v>
      </c>
    </row>
    <row r="752" spans="1:12" x14ac:dyDescent="0.2">
      <c r="B752" s="3"/>
      <c r="C752" s="161"/>
      <c r="D752" s="162">
        <f>'TAB  SCF  JANV'!D752+'TAB  SCF  FEVR'!D752</f>
        <v>0</v>
      </c>
      <c r="E752" s="162">
        <f>'TAB  SCF  JANV'!E752+'TAB  SCF  FEVR'!E752</f>
        <v>0</v>
      </c>
      <c r="F752" s="162"/>
      <c r="G752" s="36"/>
    </row>
    <row r="753" spans="1:7" x14ac:dyDescent="0.2">
      <c r="A753" s="159">
        <v>72</v>
      </c>
      <c r="B753" s="1" t="s">
        <v>37</v>
      </c>
      <c r="C753" s="10"/>
      <c r="D753" s="163">
        <f>'TAB  SCF  JANV'!D753+'TAB  SCF  FEVR'!D753</f>
        <v>0</v>
      </c>
      <c r="E753" s="163">
        <f>'TAB  SCF  JANV'!E753+'TAB  SCF  FEVR'!E753</f>
        <v>0</v>
      </c>
      <c r="F753" s="163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59">
        <v>73</v>
      </c>
      <c r="B754" s="1" t="s">
        <v>38</v>
      </c>
      <c r="C754" s="10"/>
      <c r="D754" s="163">
        <f>'TAB  SCF  JANV'!D754+'TAB  SCF  FEVR'!D754</f>
        <v>0</v>
      </c>
      <c r="E754" s="163">
        <f>'TAB  SCF  JANV'!E754+'TAB  SCF  FEVR'!E754</f>
        <v>0</v>
      </c>
      <c r="F754" s="163">
        <f t="shared" si="266"/>
        <v>0</v>
      </c>
      <c r="G754" s="32" t="e">
        <f t="shared" si="267"/>
        <v>#DIV/0!</v>
      </c>
    </row>
    <row r="755" spans="1:7" x14ac:dyDescent="0.2">
      <c r="A755" s="159">
        <v>74</v>
      </c>
      <c r="B755" s="2" t="s">
        <v>39</v>
      </c>
      <c r="C755" s="11"/>
      <c r="D755" s="39">
        <f>'TAB  SCF  JANV'!D755+'TAB  SCF  FEVR'!D755</f>
        <v>0</v>
      </c>
      <c r="E755" s="39">
        <f>'TAB  SCF  JANV'!E755+'TAB  SCF  FEVR'!E755</f>
        <v>0</v>
      </c>
      <c r="F755" s="163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64"/>
      <c r="D756" s="40">
        <f>D748+D753+D754+D755</f>
        <v>53966</v>
      </c>
      <c r="E756" s="40">
        <f>E748+E753+E754+E755</f>
        <v>34566</v>
      </c>
      <c r="F756" s="163">
        <f t="shared" si="266"/>
        <v>19400</v>
      </c>
      <c r="G756" s="32">
        <f t="shared" si="267"/>
        <v>0.56124515419776655</v>
      </c>
    </row>
    <row r="757" spans="1:7" x14ac:dyDescent="0.2">
      <c r="A757" s="159">
        <v>60</v>
      </c>
      <c r="B757" s="3" t="s">
        <v>40</v>
      </c>
      <c r="C757" s="161"/>
      <c r="D757" s="162">
        <f>D758+D759+D760</f>
        <v>10618</v>
      </c>
      <c r="E757" s="162">
        <f>E758+E759+E760</f>
        <v>9554</v>
      </c>
      <c r="F757" s="163">
        <f t="shared" si="266"/>
        <v>1064</v>
      </c>
      <c r="G757" s="32">
        <f t="shared" si="267"/>
        <v>0.11136696671551183</v>
      </c>
    </row>
    <row r="758" spans="1:7" x14ac:dyDescent="0.2">
      <c r="A758" s="159">
        <v>600</v>
      </c>
      <c r="B758" s="1" t="s">
        <v>2</v>
      </c>
      <c r="C758" s="10"/>
      <c r="D758" s="163">
        <f>'TAB  SCF  JANV'!D758+'TAB  SCF  FEVR'!D758</f>
        <v>1019</v>
      </c>
      <c r="E758" s="163">
        <f>'TAB  SCF  JANV'!E758+'TAB  SCF  FEVR'!E758</f>
        <v>2898</v>
      </c>
      <c r="F758" s="163">
        <f t="shared" si="266"/>
        <v>-1879</v>
      </c>
      <c r="G758" s="32">
        <f t="shared" si="267"/>
        <v>-0.64837819185645273</v>
      </c>
    </row>
    <row r="759" spans="1:7" x14ac:dyDescent="0.2">
      <c r="A759" s="159">
        <v>601</v>
      </c>
      <c r="B759" s="1" t="s">
        <v>3</v>
      </c>
      <c r="C759" s="10"/>
      <c r="D759" s="163">
        <f>'TAB  SCF  JANV'!D759+'TAB  SCF  FEVR'!D759</f>
        <v>9599</v>
      </c>
      <c r="E759" s="163">
        <f>'TAB  SCF  JANV'!E759+'TAB  SCF  FEVR'!E759</f>
        <v>6656</v>
      </c>
      <c r="F759" s="163">
        <f t="shared" si="266"/>
        <v>2943</v>
      </c>
      <c r="G759" s="32">
        <f t="shared" si="267"/>
        <v>0.44215745192307693</v>
      </c>
    </row>
    <row r="760" spans="1:7" x14ac:dyDescent="0.2">
      <c r="A760" s="159">
        <v>604</v>
      </c>
      <c r="B760" s="1" t="s">
        <v>4</v>
      </c>
      <c r="C760" s="10"/>
      <c r="D760" s="163">
        <f>'TAB  SCF  JANV'!D760+'TAB  SCF  FEVR'!D760</f>
        <v>0</v>
      </c>
      <c r="E760" s="163">
        <f>'TAB  SCF  JANV'!E760+'TAB  SCF  FEVR'!E760</f>
        <v>0</v>
      </c>
      <c r="F760" s="163">
        <f t="shared" si="266"/>
        <v>0</v>
      </c>
      <c r="G760" s="32" t="e">
        <f t="shared" si="267"/>
        <v>#DIV/0!</v>
      </c>
    </row>
    <row r="761" spans="1:7" x14ac:dyDescent="0.2">
      <c r="A761" s="159">
        <v>61</v>
      </c>
      <c r="B761" s="1" t="s">
        <v>41</v>
      </c>
      <c r="C761" s="10"/>
      <c r="D761" s="163">
        <f>'TAB  SCF  JANV'!D761+'TAB  SCF  FEVR'!D761</f>
        <v>2475</v>
      </c>
      <c r="E761" s="163">
        <f>'TAB  SCF  JANV'!E761+'TAB  SCF  FEVR'!E761</f>
        <v>1563</v>
      </c>
      <c r="F761" s="163">
        <f t="shared" si="266"/>
        <v>912</v>
      </c>
      <c r="G761" s="32">
        <f t="shared" si="267"/>
        <v>0.58349328214971208</v>
      </c>
    </row>
    <row r="762" spans="1:7" x14ac:dyDescent="0.2">
      <c r="A762" s="159">
        <v>62</v>
      </c>
      <c r="B762" s="2" t="s">
        <v>42</v>
      </c>
      <c r="C762" s="11"/>
      <c r="D762" s="39">
        <f>'TAB  SCF  JANV'!D762+'TAB  SCF  FEVR'!D762</f>
        <v>4243</v>
      </c>
      <c r="E762" s="39">
        <f>'TAB  SCF  JANV'!E762+'TAB  SCF  FEVR'!E762</f>
        <v>849</v>
      </c>
      <c r="F762" s="163">
        <f t="shared" si="266"/>
        <v>3394</v>
      </c>
      <c r="G762" s="32">
        <f t="shared" si="267"/>
        <v>3.9976442873969376</v>
      </c>
    </row>
    <row r="763" spans="1:7" ht="25.5" x14ac:dyDescent="0.2">
      <c r="A763" s="22"/>
      <c r="B763" s="26" t="s">
        <v>43</v>
      </c>
      <c r="C763" s="164"/>
      <c r="D763" s="40">
        <f>D757+D761+D762</f>
        <v>17336</v>
      </c>
      <c r="E763" s="40">
        <f>E757+E761+E762</f>
        <v>11966</v>
      </c>
      <c r="F763" s="163">
        <f t="shared" si="266"/>
        <v>5370</v>
      </c>
      <c r="G763" s="32">
        <f t="shared" si="267"/>
        <v>0.44877151930469666</v>
      </c>
    </row>
    <row r="764" spans="1:7" ht="25.5" x14ac:dyDescent="0.2">
      <c r="A764" s="22"/>
      <c r="B764" s="26" t="s">
        <v>48</v>
      </c>
      <c r="C764" s="164"/>
      <c r="D764" s="40">
        <f>D756-D763</f>
        <v>36630</v>
      </c>
      <c r="E764" s="40">
        <f>E756-E763</f>
        <v>22600</v>
      </c>
      <c r="F764" s="163">
        <f t="shared" si="266"/>
        <v>14030</v>
      </c>
      <c r="G764" s="32">
        <f t="shared" si="267"/>
        <v>0.62079646017699119</v>
      </c>
    </row>
    <row r="765" spans="1:7" x14ac:dyDescent="0.2">
      <c r="A765" s="159">
        <v>63</v>
      </c>
      <c r="B765" s="3" t="s">
        <v>46</v>
      </c>
      <c r="C765" s="161"/>
      <c r="D765" s="162">
        <f>'TAB  SCF  JANV'!D765+'TAB  SCF  FEVR'!D765</f>
        <v>30602</v>
      </c>
      <c r="E765" s="162">
        <f>'TAB  SCF  JANV'!E765+'TAB  SCF  FEVR'!E765</f>
        <v>20544</v>
      </c>
      <c r="F765" s="163">
        <f t="shared" si="266"/>
        <v>10058</v>
      </c>
      <c r="G765" s="32">
        <f t="shared" si="267"/>
        <v>0.48958333333333331</v>
      </c>
    </row>
    <row r="766" spans="1:7" x14ac:dyDescent="0.2">
      <c r="A766" s="159"/>
      <c r="B766" s="13" t="s">
        <v>6</v>
      </c>
      <c r="C766" s="27"/>
      <c r="D766" s="163"/>
      <c r="E766" s="163"/>
      <c r="F766" s="163"/>
      <c r="G766" s="32"/>
    </row>
    <row r="767" spans="1:7" x14ac:dyDescent="0.2">
      <c r="A767" s="159">
        <v>631</v>
      </c>
      <c r="B767" s="15" t="s">
        <v>21</v>
      </c>
      <c r="C767" s="21"/>
      <c r="D767" s="162">
        <f>'TAB  SCF  JANV'!D767+'TAB  SCF  FEVR'!D767</f>
        <v>0</v>
      </c>
      <c r="E767" s="162">
        <f>'TAB  SCF  JANV'!E767+'TAB  SCF  FEVR'!E767</f>
        <v>0</v>
      </c>
      <c r="F767" s="163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59"/>
      <c r="B768" s="15"/>
      <c r="C768" s="21"/>
      <c r="D768" s="163"/>
      <c r="E768" s="163"/>
      <c r="F768" s="163"/>
      <c r="G768" s="32"/>
    </row>
    <row r="769" spans="1:7" x14ac:dyDescent="0.2">
      <c r="A769" s="159">
        <v>64</v>
      </c>
      <c r="B769" s="2" t="s">
        <v>47</v>
      </c>
      <c r="C769" s="11"/>
      <c r="D769" s="39">
        <f>'TAB  SCF  JANV'!D769+'TAB  SCF  FEVR'!D769</f>
        <v>1484</v>
      </c>
      <c r="E769" s="39">
        <f>'TAB  SCF  JANV'!E769+'TAB  SCF  FEVR'!E769</f>
        <v>1338</v>
      </c>
      <c r="F769" s="163">
        <f t="shared" ref="F769:F779" si="270">(D769-E769)</f>
        <v>146</v>
      </c>
      <c r="G769" s="32">
        <f t="shared" ref="G769:G779" si="271">F769/E769</f>
        <v>0.10911808669656203</v>
      </c>
    </row>
    <row r="770" spans="1:7" ht="25.5" x14ac:dyDescent="0.2">
      <c r="A770" s="22"/>
      <c r="B770" s="26" t="s">
        <v>49</v>
      </c>
      <c r="C770" s="164"/>
      <c r="D770" s="163">
        <f>D764-D765-D769</f>
        <v>4544</v>
      </c>
      <c r="E770" s="163">
        <f>E764-E765-E769</f>
        <v>718</v>
      </c>
      <c r="F770" s="163">
        <f t="shared" si="270"/>
        <v>3826</v>
      </c>
      <c r="G770" s="32">
        <f t="shared" si="271"/>
        <v>5.3286908077994433</v>
      </c>
    </row>
    <row r="771" spans="1:7" x14ac:dyDescent="0.2">
      <c r="A771" s="159">
        <v>75</v>
      </c>
      <c r="B771" s="3" t="s">
        <v>50</v>
      </c>
      <c r="C771" s="161"/>
      <c r="D771" s="162">
        <f>'TAB  SCF  JANV'!D771+'TAB  SCF  FEVR'!D771</f>
        <v>946</v>
      </c>
      <c r="E771" s="162">
        <f>'TAB  SCF  JANV'!E771+'TAB  SCF  FEVR'!E771</f>
        <v>832</v>
      </c>
      <c r="F771" s="163">
        <f t="shared" si="270"/>
        <v>114</v>
      </c>
      <c r="G771" s="32">
        <f t="shared" si="271"/>
        <v>0.13701923076923078</v>
      </c>
    </row>
    <row r="772" spans="1:7" x14ac:dyDescent="0.2">
      <c r="A772" s="159">
        <v>65</v>
      </c>
      <c r="B772" s="1" t="s">
        <v>51</v>
      </c>
      <c r="C772" s="10"/>
      <c r="D772" s="163">
        <f>'TAB  SCF  JANV'!D772+'TAB  SCF  FEVR'!D772</f>
        <v>441</v>
      </c>
      <c r="E772" s="163">
        <f>'TAB  SCF  JANV'!E772+'TAB  SCF  FEVR'!E772</f>
        <v>272</v>
      </c>
      <c r="F772" s="163">
        <f t="shared" si="270"/>
        <v>169</v>
      </c>
      <c r="G772" s="32">
        <f t="shared" si="271"/>
        <v>0.62132352941176472</v>
      </c>
    </row>
    <row r="773" spans="1:7" ht="25.5" customHeight="1" x14ac:dyDescent="0.2">
      <c r="A773" s="159">
        <v>68</v>
      </c>
      <c r="B773" s="16" t="s">
        <v>52</v>
      </c>
      <c r="C773" s="17"/>
      <c r="D773" s="163">
        <f>'TAB  SCF  JANV'!D773+'TAB  SCF  FEVR'!D773</f>
        <v>11023</v>
      </c>
      <c r="E773" s="163">
        <f>'TAB  SCF  JANV'!E773+'TAB  SCF  FEVR'!E773</f>
        <v>11660</v>
      </c>
      <c r="F773" s="163">
        <f t="shared" si="270"/>
        <v>-637</v>
      </c>
      <c r="G773" s="32">
        <f t="shared" si="271"/>
        <v>-5.4631217838765012E-2</v>
      </c>
    </row>
    <row r="774" spans="1:7" x14ac:dyDescent="0.2">
      <c r="A774" s="159">
        <v>78</v>
      </c>
      <c r="B774" s="2" t="s">
        <v>53</v>
      </c>
      <c r="C774" s="11"/>
      <c r="D774" s="39">
        <f>'TAB  SCF  JANV'!D774+'TAB  SCF  FEVR'!D774</f>
        <v>0</v>
      </c>
      <c r="E774" s="39">
        <f>'TAB  SCF  JANV'!E774+'TAB  SCF  FEVR'!E774</f>
        <v>0</v>
      </c>
      <c r="F774" s="163">
        <f t="shared" si="270"/>
        <v>0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64"/>
      <c r="D775" s="163">
        <f>D770+D771-D772-D773+D774</f>
        <v>-5974</v>
      </c>
      <c r="E775" s="163">
        <f>E770+E771-E772-E773+E774</f>
        <v>-10382</v>
      </c>
      <c r="F775" s="163">
        <f t="shared" si="270"/>
        <v>4408</v>
      </c>
      <c r="G775" s="32">
        <f t="shared" si="271"/>
        <v>-0.42458100558659218</v>
      </c>
    </row>
    <row r="776" spans="1:7" x14ac:dyDescent="0.2">
      <c r="A776" s="159">
        <v>76</v>
      </c>
      <c r="B776" s="1" t="s">
        <v>54</v>
      </c>
      <c r="C776" s="10"/>
      <c r="D776" s="163">
        <f>'TAB  SCF  JANV'!D776+'TAB  SCF  FEVR'!D776</f>
        <v>0</v>
      </c>
      <c r="E776" s="163">
        <f>'TAB  SCF  JANV'!E776+'TAB  SCF  FEVR'!E776</f>
        <v>0</v>
      </c>
      <c r="F776" s="163">
        <f t="shared" si="270"/>
        <v>0</v>
      </c>
      <c r="G776" s="32" t="e">
        <f t="shared" si="271"/>
        <v>#DIV/0!</v>
      </c>
    </row>
    <row r="777" spans="1:7" x14ac:dyDescent="0.2">
      <c r="A777" s="159">
        <v>66</v>
      </c>
      <c r="B777" s="1" t="s">
        <v>55</v>
      </c>
      <c r="C777" s="10"/>
      <c r="D777" s="163">
        <f>'TAB  SCF  JANV'!D777+'TAB  SCF  FEVR'!D777</f>
        <v>0</v>
      </c>
      <c r="E777" s="163">
        <f>'TAB  SCF  JANV'!E777+'TAB  SCF  FEVR'!E777</f>
        <v>0</v>
      </c>
      <c r="F777" s="163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63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64"/>
      <c r="D779" s="163">
        <f>D775+D778</f>
        <v>-5974</v>
      </c>
      <c r="E779" s="163">
        <f>E775+E778</f>
        <v>-10382</v>
      </c>
      <c r="F779" s="163">
        <f t="shared" si="270"/>
        <v>4408</v>
      </c>
      <c r="G779" s="32">
        <f t="shared" si="271"/>
        <v>-0.42458100558659218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59">
        <v>5</v>
      </c>
      <c r="B783" s="1" t="s">
        <v>22</v>
      </c>
      <c r="C783" s="10"/>
      <c r="D783" s="163">
        <f>'TAB  SCF  FEVR'!D783</f>
        <v>61011</v>
      </c>
      <c r="E783" s="163">
        <f>'TAB  SCF  FEVR'!E783</f>
        <v>93037</v>
      </c>
      <c r="F783" s="163">
        <f t="shared" ref="F783" si="272">(D783-E783)</f>
        <v>-32026</v>
      </c>
      <c r="G783" s="32">
        <f t="shared" ref="G783" si="273">F783/E783</f>
        <v>-0.34422864021840771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59">
        <v>51</v>
      </c>
      <c r="B787" s="20" t="s">
        <v>29</v>
      </c>
      <c r="C787" s="30"/>
      <c r="D787" s="163">
        <v>0</v>
      </c>
      <c r="E787" s="163">
        <v>0</v>
      </c>
      <c r="F787" s="163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59">
        <v>510</v>
      </c>
      <c r="B788" s="1" t="s">
        <v>7</v>
      </c>
      <c r="C788" s="10"/>
      <c r="D788" s="163">
        <v>0</v>
      </c>
      <c r="E788" s="163">
        <v>0</v>
      </c>
      <c r="F788" s="163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59">
        <v>41</v>
      </c>
      <c r="B790" s="1" t="s">
        <v>8</v>
      </c>
      <c r="C790" s="10"/>
      <c r="D790" s="163">
        <f>D794+D795+D796</f>
        <v>188275</v>
      </c>
      <c r="E790" s="163">
        <f>E794+E795+E796</f>
        <v>141679</v>
      </c>
      <c r="F790" s="163">
        <f t="shared" ref="F790" si="276">(D790-E790)</f>
        <v>46596</v>
      </c>
      <c r="G790" s="32">
        <f t="shared" ref="G790" si="277">F790/E790</f>
        <v>0.32888430889546089</v>
      </c>
    </row>
    <row r="791" spans="1:7" x14ac:dyDescent="0.2">
      <c r="A791" s="159"/>
      <c r="B791" s="1"/>
      <c r="C791" s="10"/>
      <c r="D791" s="163"/>
      <c r="E791" s="163"/>
      <c r="F791" s="163"/>
      <c r="G791" s="32"/>
    </row>
    <row r="792" spans="1:7" x14ac:dyDescent="0.2">
      <c r="A792" s="159"/>
      <c r="B792" s="7" t="s">
        <v>6</v>
      </c>
      <c r="C792" s="29"/>
      <c r="D792" s="163"/>
      <c r="E792" s="163"/>
      <c r="F792" s="163"/>
      <c r="G792" s="32"/>
    </row>
    <row r="793" spans="1:7" x14ac:dyDescent="0.2">
      <c r="A793" s="159"/>
      <c r="B793" s="1"/>
      <c r="C793" s="10"/>
      <c r="D793" s="163"/>
      <c r="E793" s="163"/>
      <c r="F793" s="163"/>
      <c r="G793" s="32"/>
    </row>
    <row r="794" spans="1:7" x14ac:dyDescent="0.2">
      <c r="A794" s="159"/>
      <c r="B794" s="23" t="s">
        <v>23</v>
      </c>
      <c r="C794" s="10"/>
      <c r="D794" s="163">
        <f>'TAB  SCF  FEVR'!D794</f>
        <v>144613</v>
      </c>
      <c r="E794" s="163">
        <f>'TAB  SCF  FEVR'!E794</f>
        <v>82115</v>
      </c>
      <c r="F794" s="163">
        <f t="shared" ref="F794:F796" si="278">(D794-E794)</f>
        <v>62498</v>
      </c>
      <c r="G794" s="32">
        <f t="shared" ref="G794:G796" si="279">F794/E794</f>
        <v>0.76110333069475733</v>
      </c>
    </row>
    <row r="795" spans="1:7" ht="25.5" x14ac:dyDescent="0.2">
      <c r="A795" s="159"/>
      <c r="B795" s="24" t="s">
        <v>58</v>
      </c>
      <c r="C795" s="17"/>
      <c r="D795" s="163">
        <f>'TAB  SCF  FEVR'!D795</f>
        <v>30185</v>
      </c>
      <c r="E795" s="163">
        <f>'TAB  SCF  FEVR'!E795</f>
        <v>52805</v>
      </c>
      <c r="F795" s="163">
        <f t="shared" si="278"/>
        <v>-22620</v>
      </c>
      <c r="G795" s="32">
        <f t="shared" si="279"/>
        <v>-0.42836852570779282</v>
      </c>
    </row>
    <row r="796" spans="1:7" x14ac:dyDescent="0.2">
      <c r="A796" s="159"/>
      <c r="B796" s="23" t="s">
        <v>24</v>
      </c>
      <c r="C796" s="10"/>
      <c r="D796" s="163">
        <f>'TAB  SCF  FEVR'!D796</f>
        <v>13477</v>
      </c>
      <c r="E796" s="163">
        <f>'TAB  SCF  FEVR'!E796</f>
        <v>6759</v>
      </c>
      <c r="F796" s="163">
        <f t="shared" si="278"/>
        <v>6718</v>
      </c>
      <c r="G796" s="32">
        <f t="shared" si="279"/>
        <v>0.99393401390738279</v>
      </c>
    </row>
    <row r="797" spans="1:7" x14ac:dyDescent="0.2">
      <c r="A797" s="159"/>
      <c r="B797" s="1"/>
      <c r="C797" s="10"/>
      <c r="D797" s="163"/>
      <c r="E797" s="163"/>
      <c r="F797" s="163"/>
      <c r="G797" s="32"/>
    </row>
    <row r="798" spans="1:7" x14ac:dyDescent="0.2">
      <c r="A798" s="159"/>
      <c r="B798" s="8" t="s">
        <v>26</v>
      </c>
      <c r="C798" s="31"/>
      <c r="D798" s="163">
        <f>'TAB  SCF  FEVR'!D798</f>
        <v>27599</v>
      </c>
      <c r="E798" s="163">
        <f>'TAB  SCF  FEVR'!E798</f>
        <v>9386</v>
      </c>
      <c r="F798" s="163">
        <f t="shared" ref="F798" si="280">(D798-E798)</f>
        <v>18213</v>
      </c>
      <c r="G798" s="32">
        <f t="shared" ref="G798" si="281">F798/E798</f>
        <v>1.9404432132963989</v>
      </c>
    </row>
    <row r="799" spans="1:7" x14ac:dyDescent="0.2">
      <c r="A799" s="159"/>
      <c r="B799" s="8"/>
      <c r="C799" s="31"/>
      <c r="D799" s="163"/>
      <c r="E799" s="163"/>
      <c r="F799" s="163"/>
      <c r="G799" s="32"/>
    </row>
    <row r="800" spans="1:7" x14ac:dyDescent="0.2">
      <c r="A800" s="159">
        <v>3</v>
      </c>
      <c r="B800" s="8" t="s">
        <v>15</v>
      </c>
      <c r="C800" s="31"/>
      <c r="D800" s="163">
        <f>D803+D804+D805+D806</f>
        <v>16918</v>
      </c>
      <c r="E800" s="163">
        <f>E803+E804+E805+E806</f>
        <v>22031</v>
      </c>
      <c r="F800" s="163">
        <f t="shared" ref="F800" si="282">(D800-E800)</f>
        <v>-5113</v>
      </c>
      <c r="G800" s="32">
        <f t="shared" ref="G800" si="283">F800/E800</f>
        <v>-0.23208206617947438</v>
      </c>
    </row>
    <row r="801" spans="1:7" x14ac:dyDescent="0.2">
      <c r="A801" s="159"/>
      <c r="B801" s="7" t="s">
        <v>6</v>
      </c>
      <c r="C801" s="29"/>
      <c r="D801" s="163"/>
      <c r="E801" s="163"/>
      <c r="F801" s="163"/>
      <c r="G801" s="32"/>
    </row>
    <row r="802" spans="1:7" x14ac:dyDescent="0.2">
      <c r="A802" s="159"/>
      <c r="B802" s="8"/>
      <c r="C802" s="31"/>
      <c r="D802" s="163"/>
      <c r="E802" s="163"/>
      <c r="F802" s="163"/>
      <c r="G802" s="32"/>
    </row>
    <row r="803" spans="1:7" x14ac:dyDescent="0.2">
      <c r="A803" s="159">
        <v>30</v>
      </c>
      <c r="B803" s="25" t="s">
        <v>16</v>
      </c>
      <c r="C803" s="31"/>
      <c r="D803" s="163">
        <f>'TAB  SCF  FEVR'!D803</f>
        <v>5154</v>
      </c>
      <c r="E803" s="163">
        <f>'TAB  SCF  FEVR'!E803</f>
        <v>9189</v>
      </c>
      <c r="F803" s="163">
        <f t="shared" ref="F803:F806" si="284">(D803-E803)</f>
        <v>-4035</v>
      </c>
      <c r="G803" s="32">
        <f t="shared" ref="G803:G806" si="285">F803/E803</f>
        <v>-0.43911198171727067</v>
      </c>
    </row>
    <row r="804" spans="1:7" x14ac:dyDescent="0.2">
      <c r="A804" s="159">
        <v>31</v>
      </c>
      <c r="B804" s="25" t="s">
        <v>17</v>
      </c>
      <c r="C804" s="31"/>
      <c r="D804" s="163">
        <f>'TAB  SCF  FEVR'!D804</f>
        <v>2039</v>
      </c>
      <c r="E804" s="163">
        <f>'TAB  SCF  FEVR'!E804</f>
        <v>4486</v>
      </c>
      <c r="F804" s="163">
        <f t="shared" si="284"/>
        <v>-2447</v>
      </c>
      <c r="G804" s="32">
        <f t="shared" si="285"/>
        <v>-0.54547481052162283</v>
      </c>
    </row>
    <row r="805" spans="1:7" x14ac:dyDescent="0.2">
      <c r="A805" s="159">
        <v>32</v>
      </c>
      <c r="B805" s="25" t="s">
        <v>18</v>
      </c>
      <c r="C805" s="31"/>
      <c r="D805" s="163">
        <f>'TAB  SCF  FEVR'!D805</f>
        <v>9725</v>
      </c>
      <c r="E805" s="163">
        <f>'TAB  SCF  FEVR'!E805</f>
        <v>8356</v>
      </c>
      <c r="F805" s="163">
        <f t="shared" si="284"/>
        <v>1369</v>
      </c>
      <c r="G805" s="32">
        <f t="shared" si="285"/>
        <v>0.16383437051220678</v>
      </c>
    </row>
    <row r="806" spans="1:7" x14ac:dyDescent="0.2">
      <c r="A806" s="159">
        <v>37</v>
      </c>
      <c r="B806" s="25" t="s">
        <v>25</v>
      </c>
      <c r="C806" s="31"/>
      <c r="D806" s="163">
        <f>'TAB  SCF  FEVR'!D806</f>
        <v>0</v>
      </c>
      <c r="E806" s="163">
        <f>'TAB  SCF  FEVR'!E806</f>
        <v>0</v>
      </c>
      <c r="F806" s="163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63" t="s">
        <v>10</v>
      </c>
      <c r="E810" s="163" t="s">
        <v>11</v>
      </c>
      <c r="F810" s="163" t="s">
        <v>12</v>
      </c>
      <c r="G810" s="32" t="s">
        <v>13</v>
      </c>
    </row>
    <row r="811" spans="1:7" x14ac:dyDescent="0.2">
      <c r="A811" s="159">
        <v>700</v>
      </c>
      <c r="B811" s="1" t="s">
        <v>30</v>
      </c>
      <c r="C811" s="10"/>
      <c r="D811" s="163">
        <f>'TAB  SCF  JANV'!D811+'TAB  SCF  FEVR'!D811</f>
        <v>16853</v>
      </c>
      <c r="E811" s="163">
        <f>'TAB  SCF  JANV'!E811+'TAB  SCF  FEVR'!E811</f>
        <v>17465</v>
      </c>
      <c r="F811" s="163">
        <f>(D811-E811)</f>
        <v>-612</v>
      </c>
      <c r="G811" s="32">
        <f>F811/E811</f>
        <v>-3.5041511594617804E-2</v>
      </c>
    </row>
    <row r="812" spans="1:7" x14ac:dyDescent="0.2">
      <c r="A812" s="159">
        <v>701</v>
      </c>
      <c r="B812" s="1" t="s">
        <v>31</v>
      </c>
      <c r="C812" s="10"/>
      <c r="D812" s="163">
        <f>'TAB  SCF  JANV'!D812+'TAB  SCF  FEVR'!D812</f>
        <v>2528</v>
      </c>
      <c r="E812" s="163">
        <f>'TAB  SCF  JANV'!E812+'TAB  SCF  FEVR'!E812</f>
        <v>5619</v>
      </c>
      <c r="F812" s="163">
        <f t="shared" ref="F812:F814" si="286">(D812-E812)</f>
        <v>-3091</v>
      </c>
      <c r="G812" s="32">
        <f t="shared" ref="G812:G814" si="287">F812/E812</f>
        <v>-0.5500978821854422</v>
      </c>
    </row>
    <row r="813" spans="1:7" x14ac:dyDescent="0.2">
      <c r="A813" s="159">
        <v>704</v>
      </c>
      <c r="B813" s="1" t="s">
        <v>32</v>
      </c>
      <c r="C813" s="10"/>
      <c r="D813" s="163">
        <f>'TAB  SCF  JANV'!D813+'TAB  SCF  FEVR'!D813</f>
        <v>0</v>
      </c>
      <c r="E813" s="163">
        <f>'TAB  SCF  JANV'!E813+'TAB  SCF  FEVR'!E813</f>
        <v>0</v>
      </c>
      <c r="F813" s="163">
        <f t="shared" si="286"/>
        <v>0</v>
      </c>
      <c r="G813" s="32" t="e">
        <f t="shared" si="287"/>
        <v>#DIV/0!</v>
      </c>
    </row>
    <row r="814" spans="1:7" x14ac:dyDescent="0.2">
      <c r="A814" s="159">
        <v>706</v>
      </c>
      <c r="B814" s="1" t="s">
        <v>33</v>
      </c>
      <c r="C814" s="10"/>
      <c r="D814" s="163">
        <f>'TAB  SCF  JANV'!D814+'TAB  SCF  FEVR'!D814</f>
        <v>2170</v>
      </c>
      <c r="E814" s="163">
        <f>'TAB  SCF  JANV'!E814+'TAB  SCF  FEVR'!E814</f>
        <v>5156</v>
      </c>
      <c r="F814" s="163">
        <f t="shared" si="286"/>
        <v>-2986</v>
      </c>
      <c r="G814" s="32">
        <f t="shared" si="287"/>
        <v>-0.57913110938712176</v>
      </c>
    </row>
    <row r="815" spans="1:7" x14ac:dyDescent="0.2">
      <c r="A815" s="159"/>
      <c r="B815" s="13" t="s">
        <v>6</v>
      </c>
      <c r="C815" s="27"/>
      <c r="D815" s="39">
        <f>'TAB  SCF  JANV'!D815+'TAB  SCF  FEVR'!D815</f>
        <v>0</v>
      </c>
      <c r="E815" s="39">
        <f>'TAB  SCF  JANV'!E815+'TAB  SCF  FEVR'!E815</f>
        <v>0</v>
      </c>
      <c r="F815" s="39"/>
      <c r="G815" s="33"/>
    </row>
    <row r="816" spans="1:7" x14ac:dyDescent="0.2">
      <c r="A816" s="159"/>
      <c r="B816" s="14" t="s">
        <v>19</v>
      </c>
      <c r="C816" s="11"/>
      <c r="D816" s="39">
        <f>'TAB  SCF  JANV'!D816+'TAB  SCF  FEVR'!D816</f>
        <v>0</v>
      </c>
      <c r="E816" s="39">
        <f>'TAB  SCF  JANV'!E816+'TAB  SCF  FEVR'!E816</f>
        <v>0</v>
      </c>
      <c r="F816" s="163">
        <f t="shared" ref="F816:F821" si="288">(D816-E816)</f>
        <v>0</v>
      </c>
      <c r="G816" s="32" t="e">
        <f t="shared" ref="G816:G821" si="289">F816/E816</f>
        <v>#DIV/0!</v>
      </c>
    </row>
    <row r="817" spans="1:12" x14ac:dyDescent="0.2">
      <c r="A817" s="159"/>
      <c r="B817" s="14" t="s">
        <v>20</v>
      </c>
      <c r="C817" s="11"/>
      <c r="D817" s="39">
        <f>'TAB  SCF  JANV'!D817+'TAB  SCF  FEVR'!D817</f>
        <v>0</v>
      </c>
      <c r="E817" s="39">
        <f>'TAB  SCF  JANV'!E817+'TAB  SCF  FEVR'!E817</f>
        <v>0</v>
      </c>
      <c r="F817" s="163">
        <f t="shared" si="288"/>
        <v>0</v>
      </c>
      <c r="G817" s="32" t="e">
        <f t="shared" si="289"/>
        <v>#DIV/0!</v>
      </c>
    </row>
    <row r="818" spans="1:12" x14ac:dyDescent="0.2">
      <c r="A818" s="159"/>
      <c r="B818" s="14" t="s">
        <v>27</v>
      </c>
      <c r="C818" s="11"/>
      <c r="D818" s="39">
        <f>'TAB  SCF  JANV'!D818+'TAB  SCF  FEVR'!D818</f>
        <v>0</v>
      </c>
      <c r="E818" s="39">
        <f>'TAB  SCF  JANV'!E818+'TAB  SCF  FEVR'!E818</f>
        <v>0</v>
      </c>
      <c r="F818" s="163">
        <f t="shared" si="288"/>
        <v>0</v>
      </c>
      <c r="G818" s="32" t="e">
        <f t="shared" si="289"/>
        <v>#DIV/0!</v>
      </c>
    </row>
    <row r="819" spans="1:12" x14ac:dyDescent="0.2">
      <c r="A819" s="159">
        <v>706</v>
      </c>
      <c r="B819" s="2" t="s">
        <v>34</v>
      </c>
      <c r="C819" s="11"/>
      <c r="D819" s="39">
        <f>'TAB  SCF  JANV'!D819+'TAB  SCF  FEVR'!D819</f>
        <v>0</v>
      </c>
      <c r="E819" s="39">
        <f>'TAB  SCF  JANV'!E819+'TAB  SCF  FEVR'!E819</f>
        <v>0</v>
      </c>
      <c r="F819" s="163">
        <f t="shared" si="288"/>
        <v>0</v>
      </c>
      <c r="G819" s="32" t="e">
        <f t="shared" si="289"/>
        <v>#DIV/0!</v>
      </c>
    </row>
    <row r="820" spans="1:12" x14ac:dyDescent="0.2">
      <c r="A820" s="159" t="s">
        <v>35</v>
      </c>
      <c r="B820" s="2" t="s">
        <v>36</v>
      </c>
      <c r="C820" s="11"/>
      <c r="D820" s="39"/>
      <c r="E820" s="39"/>
      <c r="F820" s="163">
        <f t="shared" si="288"/>
        <v>0</v>
      </c>
      <c r="G820" s="32" t="e">
        <f t="shared" si="289"/>
        <v>#DIV/0!</v>
      </c>
    </row>
    <row r="821" spans="1:12" ht="25.5" x14ac:dyDescent="0.2">
      <c r="A821" s="22"/>
      <c r="B821" s="26" t="s">
        <v>45</v>
      </c>
      <c r="C821" s="160"/>
      <c r="D821" s="40">
        <f>D811+D812+D813+D814+D819+D820</f>
        <v>21551</v>
      </c>
      <c r="E821" s="40">
        <f>E811+E812+E813+E814+E819+E820</f>
        <v>28240</v>
      </c>
      <c r="F821" s="40">
        <f t="shared" si="288"/>
        <v>-6689</v>
      </c>
      <c r="G821" s="34">
        <f t="shared" si="289"/>
        <v>-0.23686260623229463</v>
      </c>
      <c r="L821" s="43">
        <f>D821-E821</f>
        <v>-6689</v>
      </c>
    </row>
    <row r="822" spans="1:12" x14ac:dyDescent="0.2">
      <c r="B822" s="18"/>
      <c r="C822" s="28"/>
      <c r="D822" s="41"/>
      <c r="E822" s="42"/>
      <c r="F822" s="42"/>
      <c r="G822" s="35"/>
    </row>
    <row r="823" spans="1:12" x14ac:dyDescent="0.2">
      <c r="B823" s="13" t="s">
        <v>6</v>
      </c>
      <c r="C823" s="28"/>
      <c r="D823" s="41"/>
      <c r="E823" s="42"/>
      <c r="F823" s="42"/>
      <c r="G823" s="35"/>
    </row>
    <row r="824" spans="1:12" x14ac:dyDescent="0.2">
      <c r="B824" s="1" t="s">
        <v>28</v>
      </c>
      <c r="C824" s="10"/>
      <c r="D824" s="163">
        <f>'TAB  SCF  JANV'!D824+'TAB  SCF  FEVR'!D824</f>
        <v>0</v>
      </c>
      <c r="E824" s="163">
        <f>'TAB  SCF  JANV'!E824+'TAB  SCF  FEVR'!E824</f>
        <v>0</v>
      </c>
      <c r="F824" s="163">
        <f t="shared" ref="F824" si="290">(D824-E824)</f>
        <v>0</v>
      </c>
      <c r="G824" s="32" t="e">
        <f t="shared" ref="G824" si="291">F824/E824</f>
        <v>#DIV/0!</v>
      </c>
    </row>
    <row r="825" spans="1:12" x14ac:dyDescent="0.2">
      <c r="B825" s="3"/>
      <c r="C825" s="161"/>
      <c r="D825" s="162">
        <f>'TAB  SCF  JANV'!D825+'TAB  SCF  FEVR'!D825</f>
        <v>0</v>
      </c>
      <c r="E825" s="162">
        <f>'TAB  SCF  JANV'!E825+'TAB  SCF  FEVR'!E825</f>
        <v>0</v>
      </c>
      <c r="F825" s="162"/>
      <c r="G825" s="36"/>
    </row>
    <row r="826" spans="1:12" x14ac:dyDescent="0.2">
      <c r="A826" s="159">
        <v>72</v>
      </c>
      <c r="B826" s="1" t="s">
        <v>37</v>
      </c>
      <c r="C826" s="10"/>
      <c r="D826" s="163">
        <f>'TAB  SCF  JANV'!D826+'TAB  SCF  FEVR'!D826</f>
        <v>0</v>
      </c>
      <c r="E826" s="163">
        <f>'TAB  SCF  JANV'!E826+'TAB  SCF  FEVR'!E826</f>
        <v>0</v>
      </c>
      <c r="F826" s="163">
        <f t="shared" ref="F826:F838" si="292">(D826-E826)</f>
        <v>0</v>
      </c>
      <c r="G826" s="32" t="e">
        <f t="shared" ref="G826:G838" si="293">F826/E826</f>
        <v>#DIV/0!</v>
      </c>
    </row>
    <row r="827" spans="1:12" x14ac:dyDescent="0.2">
      <c r="A827" s="159">
        <v>73</v>
      </c>
      <c r="B827" s="1" t="s">
        <v>38</v>
      </c>
      <c r="C827" s="10"/>
      <c r="D827" s="163">
        <f>'TAB  SCF  JANV'!D827+'TAB  SCF  FEVR'!D827</f>
        <v>0</v>
      </c>
      <c r="E827" s="163">
        <f>'TAB  SCF  JANV'!E827+'TAB  SCF  FEVR'!E827</f>
        <v>0</v>
      </c>
      <c r="F827" s="163">
        <f t="shared" si="292"/>
        <v>0</v>
      </c>
      <c r="G827" s="32" t="e">
        <f t="shared" si="293"/>
        <v>#DIV/0!</v>
      </c>
    </row>
    <row r="828" spans="1:12" x14ac:dyDescent="0.2">
      <c r="A828" s="159">
        <v>74</v>
      </c>
      <c r="B828" s="2" t="s">
        <v>39</v>
      </c>
      <c r="C828" s="11"/>
      <c r="D828" s="39">
        <f>'TAB  SCF  JANV'!D828+'TAB  SCF  FEVR'!D828</f>
        <v>0</v>
      </c>
      <c r="E828" s="39">
        <f>'TAB  SCF  JANV'!E828+'TAB  SCF  FEVR'!E828</f>
        <v>0</v>
      </c>
      <c r="F828" s="163">
        <f t="shared" si="292"/>
        <v>0</v>
      </c>
      <c r="G828" s="32" t="e">
        <f t="shared" si="293"/>
        <v>#DIV/0!</v>
      </c>
    </row>
    <row r="829" spans="1:12" ht="25.5" x14ac:dyDescent="0.2">
      <c r="A829" s="22"/>
      <c r="B829" s="26" t="s">
        <v>44</v>
      </c>
      <c r="C829" s="164"/>
      <c r="D829" s="40">
        <f>D821+D826+D827+D828</f>
        <v>21551</v>
      </c>
      <c r="E829" s="40">
        <f>E821+E826+E827+E828</f>
        <v>28240</v>
      </c>
      <c r="F829" s="163">
        <f t="shared" si="292"/>
        <v>-6689</v>
      </c>
      <c r="G829" s="32">
        <f t="shared" si="293"/>
        <v>-0.23686260623229463</v>
      </c>
    </row>
    <row r="830" spans="1:12" x14ac:dyDescent="0.2">
      <c r="A830" s="159">
        <v>60</v>
      </c>
      <c r="B830" s="3" t="s">
        <v>40</v>
      </c>
      <c r="C830" s="161"/>
      <c r="D830" s="162">
        <f>D831+D832+D833</f>
        <v>7144</v>
      </c>
      <c r="E830" s="162">
        <f>E831+E832+E833</f>
        <v>7729</v>
      </c>
      <c r="F830" s="163">
        <f t="shared" si="292"/>
        <v>-585</v>
      </c>
      <c r="G830" s="32">
        <f t="shared" si="293"/>
        <v>-7.5688963643420884E-2</v>
      </c>
    </row>
    <row r="831" spans="1:12" x14ac:dyDescent="0.2">
      <c r="A831" s="159">
        <v>600</v>
      </c>
      <c r="B831" s="1" t="s">
        <v>2</v>
      </c>
      <c r="C831" s="10"/>
      <c r="D831" s="163">
        <f>'TAB  SCF  JANV'!D831+'TAB  SCF  FEVR'!D831</f>
        <v>6541</v>
      </c>
      <c r="E831" s="163">
        <f>'TAB  SCF  JANV'!E831+'TAB  SCF  FEVR'!E831</f>
        <v>6925</v>
      </c>
      <c r="F831" s="163">
        <f t="shared" si="292"/>
        <v>-384</v>
      </c>
      <c r="G831" s="32">
        <f t="shared" si="293"/>
        <v>-5.5451263537906137E-2</v>
      </c>
    </row>
    <row r="832" spans="1:12" x14ac:dyDescent="0.2">
      <c r="A832" s="159">
        <v>601</v>
      </c>
      <c r="B832" s="1" t="s">
        <v>3</v>
      </c>
      <c r="C832" s="10"/>
      <c r="D832" s="163">
        <f>'TAB  SCF  JANV'!D832+'TAB  SCF  FEVR'!D832</f>
        <v>16</v>
      </c>
      <c r="E832" s="163">
        <f>'TAB  SCF  JANV'!E832+'TAB  SCF  FEVR'!E832</f>
        <v>152</v>
      </c>
      <c r="F832" s="163">
        <f t="shared" si="292"/>
        <v>-136</v>
      </c>
      <c r="G832" s="32">
        <f t="shared" si="293"/>
        <v>-0.89473684210526316</v>
      </c>
    </row>
    <row r="833" spans="1:7" x14ac:dyDescent="0.2">
      <c r="A833" s="159">
        <v>604</v>
      </c>
      <c r="B833" s="1" t="s">
        <v>4</v>
      </c>
      <c r="C833" s="10"/>
      <c r="D833" s="163">
        <f>'TAB  SCF  JANV'!D833+'TAB  SCF  FEVR'!D833</f>
        <v>587</v>
      </c>
      <c r="E833" s="163">
        <f>'TAB  SCF  JANV'!E833+'TAB  SCF  FEVR'!E833</f>
        <v>652</v>
      </c>
      <c r="F833" s="163">
        <f t="shared" si="292"/>
        <v>-65</v>
      </c>
      <c r="G833" s="32">
        <f t="shared" si="293"/>
        <v>-9.9693251533742325E-2</v>
      </c>
    </row>
    <row r="834" spans="1:7" x14ac:dyDescent="0.2">
      <c r="A834" s="159">
        <v>61</v>
      </c>
      <c r="B834" s="1" t="s">
        <v>41</v>
      </c>
      <c r="C834" s="10"/>
      <c r="D834" s="163">
        <f>'TAB  SCF  JANV'!D834+'TAB  SCF  FEVR'!D834</f>
        <v>123</v>
      </c>
      <c r="E834" s="163">
        <f>'TAB  SCF  JANV'!E834+'TAB  SCF  FEVR'!E834</f>
        <v>185</v>
      </c>
      <c r="F834" s="163">
        <f t="shared" si="292"/>
        <v>-62</v>
      </c>
      <c r="G834" s="32">
        <f t="shared" si="293"/>
        <v>-0.33513513513513515</v>
      </c>
    </row>
    <row r="835" spans="1:7" x14ac:dyDescent="0.2">
      <c r="A835" s="159">
        <v>62</v>
      </c>
      <c r="B835" s="2" t="s">
        <v>42</v>
      </c>
      <c r="C835" s="11"/>
      <c r="D835" s="39">
        <f>'TAB  SCF  JANV'!D835+'TAB  SCF  FEVR'!D835</f>
        <v>439</v>
      </c>
      <c r="E835" s="39">
        <f>'TAB  SCF  JANV'!E835+'TAB  SCF  FEVR'!E835</f>
        <v>1014</v>
      </c>
      <c r="F835" s="163">
        <f t="shared" si="292"/>
        <v>-575</v>
      </c>
      <c r="G835" s="32">
        <f t="shared" si="293"/>
        <v>-0.56706114398422092</v>
      </c>
    </row>
    <row r="836" spans="1:7" ht="25.5" x14ac:dyDescent="0.2">
      <c r="A836" s="22"/>
      <c r="B836" s="26" t="s">
        <v>43</v>
      </c>
      <c r="C836" s="164"/>
      <c r="D836" s="40">
        <f>D830+D834+D835</f>
        <v>7706</v>
      </c>
      <c r="E836" s="40">
        <f>E830+E834+E835</f>
        <v>8928</v>
      </c>
      <c r="F836" s="163">
        <f t="shared" si="292"/>
        <v>-1222</v>
      </c>
      <c r="G836" s="32">
        <f t="shared" si="293"/>
        <v>-0.13687275985663083</v>
      </c>
    </row>
    <row r="837" spans="1:7" ht="25.5" x14ac:dyDescent="0.2">
      <c r="A837" s="22"/>
      <c r="B837" s="26" t="s">
        <v>48</v>
      </c>
      <c r="C837" s="164"/>
      <c r="D837" s="40">
        <f>D829-D836</f>
        <v>13845</v>
      </c>
      <c r="E837" s="40">
        <f>E829-E836</f>
        <v>19312</v>
      </c>
      <c r="F837" s="163">
        <f t="shared" si="292"/>
        <v>-5467</v>
      </c>
      <c r="G837" s="32">
        <f t="shared" si="293"/>
        <v>-0.28308823529411764</v>
      </c>
    </row>
    <row r="838" spans="1:7" x14ac:dyDescent="0.2">
      <c r="A838" s="159">
        <v>63</v>
      </c>
      <c r="B838" s="3" t="s">
        <v>46</v>
      </c>
      <c r="C838" s="161"/>
      <c r="D838" s="162">
        <f>'TAB  SCF  JANV'!D838+'TAB  SCF  FEVR'!D838</f>
        <v>10355</v>
      </c>
      <c r="E838" s="162">
        <f>'TAB  SCF  JANV'!E838+'TAB  SCF  FEVR'!E838</f>
        <v>11573</v>
      </c>
      <c r="F838" s="163">
        <f t="shared" si="292"/>
        <v>-1218</v>
      </c>
      <c r="G838" s="32">
        <f t="shared" si="293"/>
        <v>-0.10524496673291281</v>
      </c>
    </row>
    <row r="839" spans="1:7" x14ac:dyDescent="0.2">
      <c r="A839" s="159"/>
      <c r="B839" s="13" t="s">
        <v>6</v>
      </c>
      <c r="C839" s="27"/>
      <c r="D839" s="163"/>
      <c r="E839" s="163"/>
      <c r="F839" s="163"/>
      <c r="G839" s="32"/>
    </row>
    <row r="840" spans="1:7" x14ac:dyDescent="0.2">
      <c r="A840" s="159">
        <v>631</v>
      </c>
      <c r="B840" s="15" t="s">
        <v>21</v>
      </c>
      <c r="C840" s="21"/>
      <c r="D840" s="162">
        <f>'TAB  SCF  JANV'!D840+'TAB  SCF  FEVR'!D840</f>
        <v>0</v>
      </c>
      <c r="E840" s="162">
        <f>'TAB  SCF  JANV'!E840+'TAB  SCF  FEVR'!E840</f>
        <v>0</v>
      </c>
      <c r="F840" s="163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59"/>
      <c r="B841" s="15"/>
      <c r="C841" s="21"/>
      <c r="D841" s="163"/>
      <c r="E841" s="163"/>
      <c r="F841" s="163"/>
      <c r="G841" s="32"/>
    </row>
    <row r="842" spans="1:7" x14ac:dyDescent="0.2">
      <c r="A842" s="159">
        <v>64</v>
      </c>
      <c r="B842" s="2" t="s">
        <v>47</v>
      </c>
      <c r="C842" s="11"/>
      <c r="D842" s="39">
        <f>'TAB  SCF  JANV'!D842+'TAB  SCF  FEVR'!D842</f>
        <v>475</v>
      </c>
      <c r="E842" s="39">
        <f>'TAB  SCF  JANV'!E842+'TAB  SCF  FEVR'!E842</f>
        <v>573</v>
      </c>
      <c r="F842" s="163">
        <f t="shared" ref="F842:F852" si="296">(D842-E842)</f>
        <v>-98</v>
      </c>
      <c r="G842" s="32">
        <f t="shared" ref="G842:G852" si="297">F842/E842</f>
        <v>-0.17102966841186737</v>
      </c>
    </row>
    <row r="843" spans="1:7" ht="25.5" x14ac:dyDescent="0.2">
      <c r="A843" s="22"/>
      <c r="B843" s="26" t="s">
        <v>49</v>
      </c>
      <c r="C843" s="164"/>
      <c r="D843" s="163">
        <f>D837-D838-D842</f>
        <v>3015</v>
      </c>
      <c r="E843" s="163">
        <f>E837-E838-E842</f>
        <v>7166</v>
      </c>
      <c r="F843" s="163">
        <f t="shared" si="296"/>
        <v>-4151</v>
      </c>
      <c r="G843" s="32">
        <f t="shared" si="297"/>
        <v>-0.57926318727323467</v>
      </c>
    </row>
    <row r="844" spans="1:7" x14ac:dyDescent="0.2">
      <c r="A844" s="159">
        <v>75</v>
      </c>
      <c r="B844" s="3" t="s">
        <v>50</v>
      </c>
      <c r="C844" s="161"/>
      <c r="D844" s="162">
        <f>'TAB  SCF  JANV'!D844+'TAB  SCF  FEVR'!D844</f>
        <v>0</v>
      </c>
      <c r="E844" s="162">
        <f>'TAB  SCF  JANV'!E844+'TAB  SCF  FEVR'!E844</f>
        <v>510</v>
      </c>
      <c r="F844" s="163">
        <f t="shared" si="296"/>
        <v>-510</v>
      </c>
      <c r="G844" s="32">
        <f t="shared" si="297"/>
        <v>-1</v>
      </c>
    </row>
    <row r="845" spans="1:7" x14ac:dyDescent="0.2">
      <c r="A845" s="159">
        <v>65</v>
      </c>
      <c r="B845" s="1" t="s">
        <v>51</v>
      </c>
      <c r="C845" s="10"/>
      <c r="D845" s="163">
        <f>'TAB  SCF  JANV'!D845+'TAB  SCF  FEVR'!D845</f>
        <v>6</v>
      </c>
      <c r="E845" s="163">
        <f>'TAB  SCF  JANV'!E845+'TAB  SCF  FEVR'!E845</f>
        <v>380</v>
      </c>
      <c r="F845" s="163">
        <f t="shared" si="296"/>
        <v>-374</v>
      </c>
      <c r="G845" s="32">
        <f t="shared" si="297"/>
        <v>-0.98421052631578942</v>
      </c>
    </row>
    <row r="846" spans="1:7" ht="25.5" customHeight="1" x14ac:dyDescent="0.2">
      <c r="A846" s="159">
        <v>68</v>
      </c>
      <c r="B846" s="16" t="s">
        <v>52</v>
      </c>
      <c r="C846" s="17"/>
      <c r="D846" s="163">
        <f>'TAB  SCF  JANV'!D846+'TAB  SCF  FEVR'!D846</f>
        <v>1990</v>
      </c>
      <c r="E846" s="163">
        <f>'TAB  SCF  JANV'!E846+'TAB  SCF  FEVR'!E846</f>
        <v>2019</v>
      </c>
      <c r="F846" s="163">
        <f t="shared" si="296"/>
        <v>-29</v>
      </c>
      <c r="G846" s="32">
        <f t="shared" si="297"/>
        <v>-1.4363546310054482E-2</v>
      </c>
    </row>
    <row r="847" spans="1:7" x14ac:dyDescent="0.2">
      <c r="A847" s="159">
        <v>78</v>
      </c>
      <c r="B847" s="2" t="s">
        <v>53</v>
      </c>
      <c r="C847" s="11"/>
      <c r="D847" s="39">
        <f>'TAB  SCF  JANV'!D847+'TAB  SCF  FEVR'!D847</f>
        <v>0</v>
      </c>
      <c r="E847" s="39">
        <f>'TAB  SCF  JANV'!E847+'TAB  SCF  FEVR'!E847</f>
        <v>0</v>
      </c>
      <c r="F847" s="163">
        <f t="shared" si="296"/>
        <v>0</v>
      </c>
      <c r="G847" s="32" t="e">
        <f t="shared" si="297"/>
        <v>#DIV/0!</v>
      </c>
    </row>
    <row r="848" spans="1:7" ht="25.5" x14ac:dyDescent="0.2">
      <c r="A848" s="22"/>
      <c r="B848" s="26" t="s">
        <v>77</v>
      </c>
      <c r="C848" s="164"/>
      <c r="D848" s="163">
        <f>D843+D844-D845-D846+D847</f>
        <v>1019</v>
      </c>
      <c r="E848" s="163">
        <f>E843+E844-E845-E846+E847</f>
        <v>5277</v>
      </c>
      <c r="F848" s="163">
        <f t="shared" si="296"/>
        <v>-4258</v>
      </c>
      <c r="G848" s="32">
        <f t="shared" si="297"/>
        <v>-0.80689785863179841</v>
      </c>
    </row>
    <row r="849" spans="1:7" x14ac:dyDescent="0.2">
      <c r="A849" s="159">
        <v>76</v>
      </c>
      <c r="B849" s="1" t="s">
        <v>54</v>
      </c>
      <c r="C849" s="10"/>
      <c r="D849" s="163">
        <f>'TAB  SCF  JANV'!D849+'TAB  SCF  FEVR'!D849</f>
        <v>0</v>
      </c>
      <c r="E849" s="163">
        <f>'TAB  SCF  JANV'!E849+'TAB  SCF  FEVR'!E849</f>
        <v>0</v>
      </c>
      <c r="F849" s="163">
        <f t="shared" si="296"/>
        <v>0</v>
      </c>
      <c r="G849" s="32" t="e">
        <f t="shared" si="297"/>
        <v>#DIV/0!</v>
      </c>
    </row>
    <row r="850" spans="1:7" x14ac:dyDescent="0.2">
      <c r="A850" s="159">
        <v>66</v>
      </c>
      <c r="B850" s="1" t="s">
        <v>55</v>
      </c>
      <c r="C850" s="10"/>
      <c r="D850" s="163">
        <f>'TAB  SCF  JANV'!D850+'TAB  SCF  FEVR'!D850</f>
        <v>0</v>
      </c>
      <c r="E850" s="163">
        <f>'TAB  SCF  JANV'!E850+'TAB  SCF  FEVR'!E850</f>
        <v>758</v>
      </c>
      <c r="F850" s="163">
        <f t="shared" si="296"/>
        <v>-758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163">
        <f t="shared" si="296"/>
        <v>758</v>
      </c>
      <c r="G851" s="32">
        <f t="shared" si="297"/>
        <v>-1</v>
      </c>
    </row>
    <row r="852" spans="1:7" x14ac:dyDescent="0.2">
      <c r="A852" s="22"/>
      <c r="B852" s="19" t="s">
        <v>57</v>
      </c>
      <c r="C852" s="164"/>
      <c r="D852" s="163">
        <f>D848+D851</f>
        <v>1019</v>
      </c>
      <c r="E852" s="163">
        <f>E848+E851</f>
        <v>4519</v>
      </c>
      <c r="F852" s="163">
        <f t="shared" si="296"/>
        <v>-3500</v>
      </c>
      <c r="G852" s="32">
        <f t="shared" si="297"/>
        <v>-0.77450763443239656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59">
        <v>5</v>
      </c>
      <c r="B856" s="1" t="s">
        <v>22</v>
      </c>
      <c r="C856" s="10"/>
      <c r="D856" s="163">
        <f>'TAB  SCF  FEVR'!D856</f>
        <v>41250</v>
      </c>
      <c r="E856" s="163">
        <f>'TAB  SCF  FEVR'!E856</f>
        <v>43714</v>
      </c>
      <c r="F856" s="163">
        <f t="shared" ref="F856" si="298">(D856-E856)</f>
        <v>-2464</v>
      </c>
      <c r="G856" s="32">
        <f t="shared" ref="G856" si="299">F856/E856</f>
        <v>-5.6366381479617512E-2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59">
        <v>51</v>
      </c>
      <c r="B860" s="20" t="s">
        <v>29</v>
      </c>
      <c r="C860" s="30"/>
      <c r="D860" s="163">
        <v>0</v>
      </c>
      <c r="E860" s="163">
        <v>0</v>
      </c>
      <c r="F860" s="163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59">
        <v>510</v>
      </c>
      <c r="B861" s="1" t="s">
        <v>7</v>
      </c>
      <c r="C861" s="10"/>
      <c r="D861" s="163">
        <v>0</v>
      </c>
      <c r="E861" s="163">
        <v>0</v>
      </c>
      <c r="F861" s="163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59">
        <v>41</v>
      </c>
      <c r="B863" s="1" t="s">
        <v>8</v>
      </c>
      <c r="C863" s="10"/>
      <c r="D863" s="163">
        <f>D867+D868+D869</f>
        <v>114529</v>
      </c>
      <c r="E863" s="163">
        <f>E867+E868+E869</f>
        <v>59959</v>
      </c>
      <c r="F863" s="163">
        <f t="shared" ref="F863" si="302">(D863-E863)</f>
        <v>54570</v>
      </c>
      <c r="G863" s="32">
        <f t="shared" ref="G863" si="303">F863/E863</f>
        <v>0.91012191664303943</v>
      </c>
    </row>
    <row r="864" spans="1:7" x14ac:dyDescent="0.2">
      <c r="A864" s="159"/>
      <c r="B864" s="1"/>
      <c r="C864" s="10"/>
      <c r="D864" s="163"/>
      <c r="E864" s="163"/>
      <c r="F864" s="163"/>
      <c r="G864" s="32"/>
    </row>
    <row r="865" spans="1:7" x14ac:dyDescent="0.2">
      <c r="A865" s="159"/>
      <c r="B865" s="7" t="s">
        <v>6</v>
      </c>
      <c r="C865" s="29"/>
      <c r="D865" s="163"/>
      <c r="E865" s="163"/>
      <c r="F865" s="163"/>
      <c r="G865" s="32"/>
    </row>
    <row r="866" spans="1:7" x14ac:dyDescent="0.2">
      <c r="A866" s="159"/>
      <c r="B866" s="1"/>
      <c r="C866" s="10"/>
      <c r="D866" s="163"/>
      <c r="E866" s="163"/>
      <c r="F866" s="163"/>
      <c r="G866" s="32"/>
    </row>
    <row r="867" spans="1:7" x14ac:dyDescent="0.2">
      <c r="A867" s="159"/>
      <c r="B867" s="23" t="s">
        <v>23</v>
      </c>
      <c r="C867" s="10"/>
      <c r="D867" s="163">
        <f>'TAB  SCF  FEVR'!D867</f>
        <v>92098</v>
      </c>
      <c r="E867" s="163">
        <f>'TAB  SCF  FEVR'!E867</f>
        <v>24921</v>
      </c>
      <c r="F867" s="163">
        <f t="shared" ref="F867:F869" si="304">(D867-E867)</f>
        <v>67177</v>
      </c>
      <c r="G867" s="32">
        <f t="shared" ref="G867:G869" si="305">F867/E867</f>
        <v>2.6955980899642871</v>
      </c>
    </row>
    <row r="868" spans="1:7" ht="25.5" x14ac:dyDescent="0.2">
      <c r="A868" s="159"/>
      <c r="B868" s="24" t="s">
        <v>58</v>
      </c>
      <c r="C868" s="17"/>
      <c r="D868" s="163">
        <f>'TAB  SCF  FEVR'!D868</f>
        <v>22431</v>
      </c>
      <c r="E868" s="163">
        <f>'TAB  SCF  FEVR'!E868</f>
        <v>35038</v>
      </c>
      <c r="F868" s="163">
        <f t="shared" si="304"/>
        <v>-12607</v>
      </c>
      <c r="G868" s="32">
        <f t="shared" si="305"/>
        <v>-0.35980934984873564</v>
      </c>
    </row>
    <row r="869" spans="1:7" x14ac:dyDescent="0.2">
      <c r="A869" s="159"/>
      <c r="B869" s="23" t="s">
        <v>24</v>
      </c>
      <c r="C869" s="10"/>
      <c r="D869" s="163">
        <f>'TAB  SCF  FEVR'!D869</f>
        <v>0</v>
      </c>
      <c r="E869" s="163">
        <f>'TAB  SCF  FEVR'!E869</f>
        <v>0</v>
      </c>
      <c r="F869" s="163">
        <f t="shared" si="304"/>
        <v>0</v>
      </c>
      <c r="G869" s="32" t="e">
        <f t="shared" si="305"/>
        <v>#DIV/0!</v>
      </c>
    </row>
    <row r="870" spans="1:7" x14ac:dyDescent="0.2">
      <c r="A870" s="159"/>
      <c r="B870" s="1"/>
      <c r="C870" s="10"/>
      <c r="D870" s="163"/>
      <c r="E870" s="163"/>
      <c r="F870" s="163"/>
      <c r="G870" s="32"/>
    </row>
    <row r="871" spans="1:7" x14ac:dyDescent="0.2">
      <c r="A871" s="159"/>
      <c r="B871" s="8" t="s">
        <v>26</v>
      </c>
      <c r="C871" s="31"/>
      <c r="D871" s="163">
        <f>'TAB  SCF  FEVR'!D871</f>
        <v>12154</v>
      </c>
      <c r="E871" s="163">
        <f>'TAB  SCF  FEVR'!E871</f>
        <v>8405</v>
      </c>
      <c r="F871" s="163">
        <f t="shared" ref="F871" si="306">(D871-E871)</f>
        <v>3749</v>
      </c>
      <c r="G871" s="32">
        <f t="shared" ref="G871" si="307">F871/E871</f>
        <v>0.44604402141582389</v>
      </c>
    </row>
    <row r="872" spans="1:7" x14ac:dyDescent="0.2">
      <c r="A872" s="159"/>
      <c r="B872" s="8"/>
      <c r="C872" s="31"/>
      <c r="D872" s="163"/>
      <c r="E872" s="163"/>
      <c r="F872" s="163"/>
      <c r="G872" s="32"/>
    </row>
    <row r="873" spans="1:7" x14ac:dyDescent="0.2">
      <c r="A873" s="159">
        <v>3</v>
      </c>
      <c r="B873" s="8" t="s">
        <v>15</v>
      </c>
      <c r="C873" s="31"/>
      <c r="D873" s="163">
        <f>D876+D877+D878+D879</f>
        <v>7252</v>
      </c>
      <c r="E873" s="163">
        <f>E876+E877+E878+E879</f>
        <v>6117</v>
      </c>
      <c r="F873" s="163">
        <f t="shared" ref="F873" si="308">(D873-E873)</f>
        <v>1135</v>
      </c>
      <c r="G873" s="32">
        <f t="shared" ref="G873" si="309">F873/E873</f>
        <v>0.18554847147294426</v>
      </c>
    </row>
    <row r="874" spans="1:7" x14ac:dyDescent="0.2">
      <c r="A874" s="159"/>
      <c r="B874" s="7" t="s">
        <v>6</v>
      </c>
      <c r="C874" s="29"/>
      <c r="D874" s="163"/>
      <c r="E874" s="163"/>
      <c r="F874" s="163"/>
      <c r="G874" s="32"/>
    </row>
    <row r="875" spans="1:7" x14ac:dyDescent="0.2">
      <c r="A875" s="159"/>
      <c r="B875" s="8"/>
      <c r="C875" s="31"/>
      <c r="D875" s="163"/>
      <c r="E875" s="163"/>
      <c r="F875" s="163"/>
      <c r="G875" s="32"/>
    </row>
    <row r="876" spans="1:7" x14ac:dyDescent="0.2">
      <c r="A876" s="159">
        <v>30</v>
      </c>
      <c r="B876" s="25" t="s">
        <v>16</v>
      </c>
      <c r="C876" s="31"/>
      <c r="D876" s="163">
        <f>'TAB  SCF  FEVR'!D876</f>
        <v>2002</v>
      </c>
      <c r="E876" s="163">
        <f>'TAB  SCF  FEVR'!E876</f>
        <v>1247</v>
      </c>
      <c r="F876" s="163">
        <f t="shared" ref="F876:F879" si="310">(D876-E876)</f>
        <v>755</v>
      </c>
      <c r="G876" s="32">
        <f t="shared" ref="G876:G879" si="311">F876/E876</f>
        <v>0.60545308740978343</v>
      </c>
    </row>
    <row r="877" spans="1:7" x14ac:dyDescent="0.2">
      <c r="A877" s="159">
        <v>31</v>
      </c>
      <c r="B877" s="25" t="s">
        <v>17</v>
      </c>
      <c r="C877" s="31"/>
      <c r="D877" s="163">
        <f>'TAB  SCF  FEVR'!D877</f>
        <v>5250</v>
      </c>
      <c r="E877" s="163">
        <f>'TAB  SCF  FEVR'!E877</f>
        <v>4870</v>
      </c>
      <c r="F877" s="163">
        <f t="shared" si="310"/>
        <v>380</v>
      </c>
      <c r="G877" s="32">
        <f t="shared" si="311"/>
        <v>7.8028747433264892E-2</v>
      </c>
    </row>
    <row r="878" spans="1:7" x14ac:dyDescent="0.2">
      <c r="A878" s="159">
        <v>32</v>
      </c>
      <c r="B878" s="25" t="s">
        <v>18</v>
      </c>
      <c r="C878" s="31"/>
      <c r="D878" s="163">
        <f>'TAB  SCF  FEVR'!D878</f>
        <v>0</v>
      </c>
      <c r="E878" s="163">
        <f>'TAB  SCF  FEVR'!E878</f>
        <v>0</v>
      </c>
      <c r="F878" s="163">
        <f t="shared" si="310"/>
        <v>0</v>
      </c>
      <c r="G878" s="32" t="e">
        <f t="shared" si="311"/>
        <v>#DIV/0!</v>
      </c>
    </row>
    <row r="879" spans="1:7" x14ac:dyDescent="0.2">
      <c r="A879" s="159">
        <v>37</v>
      </c>
      <c r="B879" s="25" t="s">
        <v>25</v>
      </c>
      <c r="C879" s="31"/>
      <c r="D879" s="163">
        <f>'TAB  SCF  FEVR'!D879</f>
        <v>0</v>
      </c>
      <c r="E879" s="163">
        <f>'TAB  SCF  FEVR'!E879</f>
        <v>0</v>
      </c>
      <c r="F879" s="163">
        <f t="shared" si="310"/>
        <v>0</v>
      </c>
      <c r="G879" s="32" t="e">
        <f t="shared" si="311"/>
        <v>#DIV/0!</v>
      </c>
    </row>
    <row r="880" spans="1:7" ht="13.5" thickBot="1" x14ac:dyDescent="0.25"/>
    <row r="881" spans="1:12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12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12" x14ac:dyDescent="0.2">
      <c r="A883" s="277"/>
      <c r="B883" s="270"/>
      <c r="C883" s="272"/>
      <c r="D883" s="163" t="s">
        <v>10</v>
      </c>
      <c r="E883" s="163" t="s">
        <v>11</v>
      </c>
      <c r="F883" s="163" t="s">
        <v>12</v>
      </c>
      <c r="G883" s="32" t="s">
        <v>13</v>
      </c>
    </row>
    <row r="884" spans="1:12" x14ac:dyDescent="0.2">
      <c r="A884" s="159">
        <v>700</v>
      </c>
      <c r="B884" s="1" t="s">
        <v>30</v>
      </c>
      <c r="C884" s="10"/>
      <c r="D884" s="163">
        <f>'TAB  SCF  JANV'!D884+'TAB  SCF  FEVR'!D884</f>
        <v>0</v>
      </c>
      <c r="E884" s="163">
        <f>'TAB  SCF  JANV'!E884+'TAB  SCF  FEVR'!E884</f>
        <v>0</v>
      </c>
      <c r="F884" s="163">
        <f>(D884-E884)</f>
        <v>0</v>
      </c>
      <c r="G884" s="32" t="e">
        <f>F884/E884</f>
        <v>#DIV/0!</v>
      </c>
    </row>
    <row r="885" spans="1:12" x14ac:dyDescent="0.2">
      <c r="A885" s="159">
        <v>701</v>
      </c>
      <c r="B885" s="1" t="s">
        <v>31</v>
      </c>
      <c r="C885" s="10"/>
      <c r="D885" s="163">
        <f>'TAB  SCF  JANV'!D885+'TAB  SCF  FEVR'!D885</f>
        <v>0</v>
      </c>
      <c r="E885" s="163">
        <f>'TAB  SCF  JANV'!E885+'TAB  SCF  FEVR'!E885</f>
        <v>0</v>
      </c>
      <c r="F885" s="163">
        <f t="shared" ref="F885:F887" si="312">(D885-E885)</f>
        <v>0</v>
      </c>
      <c r="G885" s="32" t="e">
        <f t="shared" ref="G885:G887" si="313">F885/E885</f>
        <v>#DIV/0!</v>
      </c>
    </row>
    <row r="886" spans="1:12" x14ac:dyDescent="0.2">
      <c r="A886" s="159">
        <v>704</v>
      </c>
      <c r="B886" s="1" t="s">
        <v>32</v>
      </c>
      <c r="C886" s="10"/>
      <c r="D886" s="163">
        <f>'TAB  SCF  JANV'!D886+'TAB  SCF  FEVR'!D886</f>
        <v>0</v>
      </c>
      <c r="E886" s="163">
        <f>'TAB  SCF  JANV'!E886+'TAB  SCF  FEVR'!E886</f>
        <v>0</v>
      </c>
      <c r="F886" s="163">
        <f t="shared" si="312"/>
        <v>0</v>
      </c>
      <c r="G886" s="32" t="e">
        <f t="shared" si="313"/>
        <v>#DIV/0!</v>
      </c>
    </row>
    <row r="887" spans="1:12" x14ac:dyDescent="0.2">
      <c r="A887" s="159">
        <v>706</v>
      </c>
      <c r="B887" s="1" t="s">
        <v>33</v>
      </c>
      <c r="C887" s="10"/>
      <c r="D887" s="163">
        <f>'TAB  SCF  JANV'!D887+'TAB  SCF  FEVR'!D887</f>
        <v>37714</v>
      </c>
      <c r="E887" s="163">
        <f>'TAB  SCF  JANV'!E887+'TAB  SCF  FEVR'!E887</f>
        <v>34000</v>
      </c>
      <c r="F887" s="163">
        <f t="shared" si="312"/>
        <v>3714</v>
      </c>
      <c r="G887" s="32">
        <f t="shared" si="313"/>
        <v>0.10923529411764706</v>
      </c>
    </row>
    <row r="888" spans="1:12" x14ac:dyDescent="0.2">
      <c r="A888" s="159"/>
      <c r="B888" s="13" t="s">
        <v>6</v>
      </c>
      <c r="C888" s="27"/>
      <c r="D888" s="39">
        <f>'TAB  SCF  JANV'!D888+'TAB  SCF  FEVR'!D888</f>
        <v>0</v>
      </c>
      <c r="E888" s="39">
        <f>'TAB  SCF  JANV'!E888+'TAB  SCF  FEVR'!E888</f>
        <v>0</v>
      </c>
      <c r="F888" s="39"/>
      <c r="G888" s="33"/>
    </row>
    <row r="889" spans="1:12" x14ac:dyDescent="0.2">
      <c r="A889" s="159"/>
      <c r="B889" s="14" t="s">
        <v>19</v>
      </c>
      <c r="C889" s="11"/>
      <c r="D889" s="39">
        <f>'TAB  SCF  JANV'!D889+'TAB  SCF  FEVR'!D889</f>
        <v>0</v>
      </c>
      <c r="E889" s="39">
        <f>'TAB  SCF  JANV'!E889+'TAB  SCF  FEVR'!E889</f>
        <v>0</v>
      </c>
      <c r="F889" s="163">
        <f t="shared" ref="F889:F894" si="314">(D889-E889)</f>
        <v>0</v>
      </c>
      <c r="G889" s="32" t="e">
        <f t="shared" ref="G889:G894" si="315">F889/E889</f>
        <v>#DIV/0!</v>
      </c>
    </row>
    <row r="890" spans="1:12" x14ac:dyDescent="0.2">
      <c r="A890" s="159"/>
      <c r="B890" s="14" t="s">
        <v>20</v>
      </c>
      <c r="C890" s="11"/>
      <c r="D890" s="39">
        <f>'TAB  SCF  JANV'!D890+'TAB  SCF  FEVR'!D890</f>
        <v>0</v>
      </c>
      <c r="E890" s="39">
        <f>'TAB  SCF  JANV'!E890+'TAB  SCF  FEVR'!E890</f>
        <v>0</v>
      </c>
      <c r="F890" s="163">
        <f t="shared" si="314"/>
        <v>0</v>
      </c>
      <c r="G890" s="32" t="e">
        <f t="shared" si="315"/>
        <v>#DIV/0!</v>
      </c>
    </row>
    <row r="891" spans="1:12" x14ac:dyDescent="0.2">
      <c r="A891" s="159"/>
      <c r="B891" s="14" t="s">
        <v>27</v>
      </c>
      <c r="C891" s="11"/>
      <c r="D891" s="39">
        <f>'TAB  SCF  JANV'!D891+'TAB  SCF  FEVR'!D891</f>
        <v>0</v>
      </c>
      <c r="E891" s="39">
        <f>'TAB  SCF  JANV'!E891+'TAB  SCF  FEVR'!E891</f>
        <v>0</v>
      </c>
      <c r="F891" s="163">
        <f t="shared" si="314"/>
        <v>0</v>
      </c>
      <c r="G891" s="32" t="e">
        <f t="shared" si="315"/>
        <v>#DIV/0!</v>
      </c>
    </row>
    <row r="892" spans="1:12" x14ac:dyDescent="0.2">
      <c r="A892" s="159">
        <v>706</v>
      </c>
      <c r="B892" s="2" t="s">
        <v>34</v>
      </c>
      <c r="C892" s="11"/>
      <c r="D892" s="39">
        <f>'TAB  SCF  JANV'!D892+'TAB  SCF  FEVR'!D892</f>
        <v>0</v>
      </c>
      <c r="E892" s="39">
        <f>'TAB  SCF  JANV'!E892+'TAB  SCF  FEVR'!E892</f>
        <v>0</v>
      </c>
      <c r="F892" s="163">
        <f t="shared" si="314"/>
        <v>0</v>
      </c>
      <c r="G892" s="32" t="e">
        <f t="shared" si="315"/>
        <v>#DIV/0!</v>
      </c>
    </row>
    <row r="893" spans="1:12" x14ac:dyDescent="0.2">
      <c r="A893" s="159" t="s">
        <v>35</v>
      </c>
      <c r="B893" s="2" t="s">
        <v>36</v>
      </c>
      <c r="C893" s="11"/>
      <c r="D893" s="39"/>
      <c r="E893" s="39"/>
      <c r="F893" s="163">
        <f t="shared" si="314"/>
        <v>0</v>
      </c>
      <c r="G893" s="32" t="e">
        <f t="shared" si="315"/>
        <v>#DIV/0!</v>
      </c>
    </row>
    <row r="894" spans="1:12" ht="25.5" x14ac:dyDescent="0.2">
      <c r="A894" s="22"/>
      <c r="B894" s="26" t="s">
        <v>45</v>
      </c>
      <c r="C894" s="160"/>
      <c r="D894" s="40">
        <f>D884+D885+D886+D887+D892+D893</f>
        <v>37714</v>
      </c>
      <c r="E894" s="40">
        <f>E884+E885+E886+E887+E892+E893</f>
        <v>34000</v>
      </c>
      <c r="F894" s="40">
        <f t="shared" si="314"/>
        <v>3714</v>
      </c>
      <c r="G894" s="34">
        <f t="shared" si="315"/>
        <v>0.10923529411764706</v>
      </c>
      <c r="L894" s="43">
        <f>D894-E894</f>
        <v>3714</v>
      </c>
    </row>
    <row r="895" spans="1:12" x14ac:dyDescent="0.2">
      <c r="B895" s="18"/>
      <c r="C895" s="28"/>
      <c r="D895" s="41"/>
      <c r="E895" s="42"/>
      <c r="F895" s="42"/>
      <c r="G895" s="35"/>
    </row>
    <row r="896" spans="1:12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63">
        <f>'TAB  SCF  JANV'!D897+'TAB  SCF  FEVR'!D897</f>
        <v>0</v>
      </c>
      <c r="E897" s="163">
        <f>'TAB  SCF  JANV'!E897+'TAB  SCF  FEVR'!E897</f>
        <v>0</v>
      </c>
      <c r="F897" s="163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61"/>
      <c r="D898" s="162">
        <f>'TAB  SCF  JANV'!D898+'TAB  SCF  FEVR'!D898</f>
        <v>0</v>
      </c>
      <c r="E898" s="162">
        <f>'TAB  SCF  JANV'!E898+'TAB  SCF  FEVR'!E898</f>
        <v>0</v>
      </c>
      <c r="F898" s="162"/>
      <c r="G898" s="36"/>
    </row>
    <row r="899" spans="1:7" x14ac:dyDescent="0.2">
      <c r="A899" s="159">
        <v>72</v>
      </c>
      <c r="B899" s="1" t="s">
        <v>37</v>
      </c>
      <c r="C899" s="10"/>
      <c r="D899" s="163">
        <f>'TAB  SCF  JANV'!D899+'TAB  SCF  FEVR'!D899</f>
        <v>0</v>
      </c>
      <c r="E899" s="163">
        <f>'TAB  SCF  JANV'!E899+'TAB  SCF  FEVR'!E899</f>
        <v>0</v>
      </c>
      <c r="F899" s="163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59">
        <v>73</v>
      </c>
      <c r="B900" s="1" t="s">
        <v>38</v>
      </c>
      <c r="C900" s="10"/>
      <c r="D900" s="163">
        <f>'TAB  SCF  JANV'!D900+'TAB  SCF  FEVR'!D900</f>
        <v>0</v>
      </c>
      <c r="E900" s="163">
        <f>'TAB  SCF  JANV'!E900+'TAB  SCF  FEVR'!E900</f>
        <v>0</v>
      </c>
      <c r="F900" s="163">
        <f t="shared" si="318"/>
        <v>0</v>
      </c>
      <c r="G900" s="32" t="e">
        <f t="shared" si="319"/>
        <v>#DIV/0!</v>
      </c>
    </row>
    <row r="901" spans="1:7" x14ac:dyDescent="0.2">
      <c r="A901" s="159">
        <v>74</v>
      </c>
      <c r="B901" s="2" t="s">
        <v>39</v>
      </c>
      <c r="C901" s="11"/>
      <c r="D901" s="39">
        <f>'TAB  SCF  JANV'!D901+'TAB  SCF  FEVR'!D901</f>
        <v>0</v>
      </c>
      <c r="E901" s="39">
        <f>'TAB  SCF  JANV'!E901+'TAB  SCF  FEVR'!E901</f>
        <v>0</v>
      </c>
      <c r="F901" s="163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64"/>
      <c r="D902" s="40">
        <f>D894+D899+D900+D901</f>
        <v>37714</v>
      </c>
      <c r="E902" s="40">
        <f>E894+E899+E900+E901</f>
        <v>34000</v>
      </c>
      <c r="F902" s="163">
        <f t="shared" si="318"/>
        <v>3714</v>
      </c>
      <c r="G902" s="32">
        <f t="shared" si="319"/>
        <v>0.10923529411764706</v>
      </c>
    </row>
    <row r="903" spans="1:7" x14ac:dyDescent="0.2">
      <c r="A903" s="159">
        <v>60</v>
      </c>
      <c r="B903" s="3" t="s">
        <v>40</v>
      </c>
      <c r="C903" s="161"/>
      <c r="D903" s="162">
        <f>D904+D905+D906</f>
        <v>8217</v>
      </c>
      <c r="E903" s="162">
        <f>E904+E905+E906</f>
        <v>5972</v>
      </c>
      <c r="F903" s="163">
        <f t="shared" si="318"/>
        <v>2245</v>
      </c>
      <c r="G903" s="32">
        <f t="shared" si="319"/>
        <v>0.37592096450100471</v>
      </c>
    </row>
    <row r="904" spans="1:7" x14ac:dyDescent="0.2">
      <c r="A904" s="159">
        <v>600</v>
      </c>
      <c r="B904" s="1" t="s">
        <v>2</v>
      </c>
      <c r="C904" s="10"/>
      <c r="D904" s="163">
        <f>'TAB  SCF  JANV'!D904+'TAB  SCF  FEVR'!D904</f>
        <v>0</v>
      </c>
      <c r="E904" s="163">
        <f>'TAB  SCF  JANV'!E904+'TAB  SCF  FEVR'!E904</f>
        <v>0</v>
      </c>
      <c r="F904" s="163">
        <f t="shared" si="318"/>
        <v>0</v>
      </c>
      <c r="G904" s="32" t="e">
        <f t="shared" si="319"/>
        <v>#DIV/0!</v>
      </c>
    </row>
    <row r="905" spans="1:7" x14ac:dyDescent="0.2">
      <c r="A905" s="159">
        <v>601</v>
      </c>
      <c r="B905" s="1" t="s">
        <v>3</v>
      </c>
      <c r="C905" s="10"/>
      <c r="D905" s="163">
        <f>'TAB  SCF  JANV'!D905+'TAB  SCF  FEVR'!D905</f>
        <v>8217</v>
      </c>
      <c r="E905" s="163">
        <f>'TAB  SCF  JANV'!E905+'TAB  SCF  FEVR'!E905</f>
        <v>5972</v>
      </c>
      <c r="F905" s="163">
        <f t="shared" si="318"/>
        <v>2245</v>
      </c>
      <c r="G905" s="32">
        <f t="shared" si="319"/>
        <v>0.37592096450100471</v>
      </c>
    </row>
    <row r="906" spans="1:7" x14ac:dyDescent="0.2">
      <c r="A906" s="159">
        <v>604</v>
      </c>
      <c r="B906" s="1" t="s">
        <v>4</v>
      </c>
      <c r="C906" s="10"/>
      <c r="D906" s="163">
        <f>'TAB  SCF  JANV'!D906+'TAB  SCF  FEVR'!D906</f>
        <v>0</v>
      </c>
      <c r="E906" s="163">
        <f>'TAB  SCF  JANV'!E906+'TAB  SCF  FEVR'!E906</f>
        <v>0</v>
      </c>
      <c r="F906" s="163">
        <f t="shared" si="318"/>
        <v>0</v>
      </c>
      <c r="G906" s="32" t="e">
        <f t="shared" si="319"/>
        <v>#DIV/0!</v>
      </c>
    </row>
    <row r="907" spans="1:7" x14ac:dyDescent="0.2">
      <c r="A907" s="159">
        <v>61</v>
      </c>
      <c r="B907" s="1" t="s">
        <v>41</v>
      </c>
      <c r="C907" s="10"/>
      <c r="D907" s="163">
        <f>'TAB  SCF  JANV'!D907+'TAB  SCF  FEVR'!D907</f>
        <v>8</v>
      </c>
      <c r="E907" s="163">
        <f>'TAB  SCF  JANV'!E907+'TAB  SCF  FEVR'!E907</f>
        <v>37</v>
      </c>
      <c r="F907" s="163">
        <f t="shared" si="318"/>
        <v>-29</v>
      </c>
      <c r="G907" s="32">
        <f t="shared" si="319"/>
        <v>-0.78378378378378377</v>
      </c>
    </row>
    <row r="908" spans="1:7" x14ac:dyDescent="0.2">
      <c r="A908" s="159">
        <v>62</v>
      </c>
      <c r="B908" s="2" t="s">
        <v>42</v>
      </c>
      <c r="C908" s="11"/>
      <c r="D908" s="39">
        <f>'TAB  SCF  JANV'!D908+'TAB  SCF  FEVR'!D908</f>
        <v>884</v>
      </c>
      <c r="E908" s="39">
        <f>'TAB  SCF  JANV'!E908+'TAB  SCF  FEVR'!E908</f>
        <v>1065</v>
      </c>
      <c r="F908" s="163">
        <f t="shared" si="318"/>
        <v>-181</v>
      </c>
      <c r="G908" s="32">
        <f t="shared" si="319"/>
        <v>-0.16995305164319249</v>
      </c>
    </row>
    <row r="909" spans="1:7" ht="25.5" x14ac:dyDescent="0.2">
      <c r="A909" s="22"/>
      <c r="B909" s="26" t="s">
        <v>43</v>
      </c>
      <c r="C909" s="164"/>
      <c r="D909" s="40">
        <f>D903+D907+D908</f>
        <v>9109</v>
      </c>
      <c r="E909" s="40">
        <f>E903+E907+E908</f>
        <v>7074</v>
      </c>
      <c r="F909" s="163">
        <f t="shared" si="318"/>
        <v>2035</v>
      </c>
      <c r="G909" s="32">
        <f t="shared" si="319"/>
        <v>0.28767316935255866</v>
      </c>
    </row>
    <row r="910" spans="1:7" ht="25.5" x14ac:dyDescent="0.2">
      <c r="A910" s="22"/>
      <c r="B910" s="26" t="s">
        <v>48</v>
      </c>
      <c r="C910" s="164"/>
      <c r="D910" s="40">
        <f>D902-D909</f>
        <v>28605</v>
      </c>
      <c r="E910" s="40">
        <f>E902-E909</f>
        <v>26926</v>
      </c>
      <c r="F910" s="163">
        <f t="shared" si="318"/>
        <v>1679</v>
      </c>
      <c r="G910" s="32">
        <f t="shared" si="319"/>
        <v>6.2356087053405632E-2</v>
      </c>
    </row>
    <row r="911" spans="1:7" x14ac:dyDescent="0.2">
      <c r="A911" s="159">
        <v>63</v>
      </c>
      <c r="B911" s="3" t="s">
        <v>46</v>
      </c>
      <c r="C911" s="161"/>
      <c r="D911" s="162">
        <f>'TAB  SCF  JANV'!D911+'TAB  SCF  FEVR'!D911</f>
        <v>19292</v>
      </c>
      <c r="E911" s="162">
        <f>'TAB  SCF  JANV'!E911+'TAB  SCF  FEVR'!E911</f>
        <v>17656</v>
      </c>
      <c r="F911" s="163">
        <f t="shared" si="318"/>
        <v>1636</v>
      </c>
      <c r="G911" s="32">
        <f t="shared" si="319"/>
        <v>9.2659719075668334E-2</v>
      </c>
    </row>
    <row r="912" spans="1:7" x14ac:dyDescent="0.2">
      <c r="A912" s="159"/>
      <c r="B912" s="13" t="s">
        <v>6</v>
      </c>
      <c r="C912" s="27"/>
      <c r="D912" s="163"/>
      <c r="E912" s="163"/>
      <c r="F912" s="163"/>
      <c r="G912" s="32"/>
    </row>
    <row r="913" spans="1:7" x14ac:dyDescent="0.2">
      <c r="A913" s="159">
        <v>631</v>
      </c>
      <c r="B913" s="15" t="s">
        <v>21</v>
      </c>
      <c r="C913" s="21"/>
      <c r="D913" s="162">
        <f>'TAB  SCF  JANV'!D913+'TAB  SCF  FEVR'!D913</f>
        <v>0</v>
      </c>
      <c r="E913" s="162">
        <f>'TAB  SCF  JANV'!E913+'TAB  SCF  FEVR'!E913</f>
        <v>0</v>
      </c>
      <c r="F913" s="163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59"/>
      <c r="B914" s="15"/>
      <c r="C914" s="21"/>
      <c r="D914" s="163"/>
      <c r="E914" s="163"/>
      <c r="F914" s="163"/>
      <c r="G914" s="32"/>
    </row>
    <row r="915" spans="1:7" x14ac:dyDescent="0.2">
      <c r="A915" s="159">
        <v>64</v>
      </c>
      <c r="B915" s="2" t="s">
        <v>47</v>
      </c>
      <c r="C915" s="11"/>
      <c r="D915" s="39">
        <f>'TAB  SCF  JANV'!D915+'TAB  SCF  FEVR'!D915</f>
        <v>1516</v>
      </c>
      <c r="E915" s="39">
        <f>'TAB  SCF  JANV'!E915+'TAB  SCF  FEVR'!E915</f>
        <v>1361</v>
      </c>
      <c r="F915" s="163">
        <f t="shared" ref="F915:F925" si="322">(D915-E915)</f>
        <v>155</v>
      </c>
      <c r="G915" s="32">
        <f t="shared" ref="G915:G925" si="323">F915/E915</f>
        <v>0.11388684790595151</v>
      </c>
    </row>
    <row r="916" spans="1:7" ht="25.5" x14ac:dyDescent="0.2">
      <c r="A916" s="22"/>
      <c r="B916" s="26" t="s">
        <v>49</v>
      </c>
      <c r="C916" s="164"/>
      <c r="D916" s="163">
        <f>D910-D911-D915</f>
        <v>7797</v>
      </c>
      <c r="E916" s="163">
        <f>E910-E911-E915</f>
        <v>7909</v>
      </c>
      <c r="F916" s="163">
        <f t="shared" si="322"/>
        <v>-112</v>
      </c>
      <c r="G916" s="32">
        <f t="shared" si="323"/>
        <v>-1.4161082311290934E-2</v>
      </c>
    </row>
    <row r="917" spans="1:7" x14ac:dyDescent="0.2">
      <c r="A917" s="159">
        <v>75</v>
      </c>
      <c r="B917" s="3" t="s">
        <v>50</v>
      </c>
      <c r="C917" s="161"/>
      <c r="D917" s="162">
        <f>'TAB  SCF  JANV'!D917+'TAB  SCF  FEVR'!D917</f>
        <v>9</v>
      </c>
      <c r="E917" s="162">
        <f>'TAB  SCF  JANV'!E917+'TAB  SCF  FEVR'!E917</f>
        <v>81</v>
      </c>
      <c r="F917" s="163">
        <f t="shared" si="322"/>
        <v>-72</v>
      </c>
      <c r="G917" s="32">
        <f t="shared" si="323"/>
        <v>-0.88888888888888884</v>
      </c>
    </row>
    <row r="918" spans="1:7" x14ac:dyDescent="0.2">
      <c r="A918" s="159">
        <v>65</v>
      </c>
      <c r="B918" s="1" t="s">
        <v>51</v>
      </c>
      <c r="C918" s="10"/>
      <c r="D918" s="163">
        <f>'TAB  SCF  JANV'!D918+'TAB  SCF  FEVR'!D918</f>
        <v>0</v>
      </c>
      <c r="E918" s="163">
        <f>'TAB  SCF  JANV'!E918+'TAB  SCF  FEVR'!E918</f>
        <v>231</v>
      </c>
      <c r="F918" s="163">
        <f t="shared" si="322"/>
        <v>-231</v>
      </c>
      <c r="G918" s="32">
        <f t="shared" si="323"/>
        <v>-1</v>
      </c>
    </row>
    <row r="919" spans="1:7" ht="25.5" customHeight="1" x14ac:dyDescent="0.2">
      <c r="A919" s="159">
        <v>68</v>
      </c>
      <c r="B919" s="16" t="s">
        <v>52</v>
      </c>
      <c r="C919" s="17"/>
      <c r="D919" s="163">
        <f>'TAB  SCF  JANV'!D919+'TAB  SCF  FEVR'!D919</f>
        <v>0</v>
      </c>
      <c r="E919" s="163">
        <f>'TAB  SCF  JANV'!E919+'TAB  SCF  FEVR'!E919</f>
        <v>0</v>
      </c>
      <c r="F919" s="163">
        <f t="shared" si="322"/>
        <v>0</v>
      </c>
      <c r="G919" s="32" t="e">
        <f t="shared" si="323"/>
        <v>#DIV/0!</v>
      </c>
    </row>
    <row r="920" spans="1:7" x14ac:dyDescent="0.2">
      <c r="A920" s="159">
        <v>78</v>
      </c>
      <c r="B920" s="2" t="s">
        <v>53</v>
      </c>
      <c r="C920" s="11"/>
      <c r="D920" s="39">
        <f>'TAB  SCF  JANV'!D920+'TAB  SCF  FEVR'!D920</f>
        <v>0</v>
      </c>
      <c r="E920" s="39">
        <f>'TAB  SCF  JANV'!E920+'TAB  SCF  FEVR'!E920</f>
        <v>353</v>
      </c>
      <c r="F920" s="163">
        <f t="shared" si="322"/>
        <v>-353</v>
      </c>
      <c r="G920" s="32">
        <f t="shared" si="323"/>
        <v>-1</v>
      </c>
    </row>
    <row r="921" spans="1:7" ht="25.5" x14ac:dyDescent="0.2">
      <c r="A921" s="22"/>
      <c r="B921" s="26" t="s">
        <v>77</v>
      </c>
      <c r="C921" s="164"/>
      <c r="D921" s="163">
        <f>D916+D917-D918-D919+D920</f>
        <v>7806</v>
      </c>
      <c r="E921" s="163">
        <f>E916+E917-E918-E919+E920</f>
        <v>8112</v>
      </c>
      <c r="F921" s="163">
        <f t="shared" si="322"/>
        <v>-306</v>
      </c>
      <c r="G921" s="32">
        <f t="shared" si="323"/>
        <v>-3.7721893491124259E-2</v>
      </c>
    </row>
    <row r="922" spans="1:7" x14ac:dyDescent="0.2">
      <c r="A922" s="159">
        <v>76</v>
      </c>
      <c r="B922" s="1" t="s">
        <v>54</v>
      </c>
      <c r="C922" s="10"/>
      <c r="D922" s="163">
        <f>'TAB  SCF  JANV'!D922+'TAB  SCF  FEVR'!D922</f>
        <v>0</v>
      </c>
      <c r="E922" s="163">
        <f>'TAB  SCF  JANV'!E922+'TAB  SCF  FEVR'!E922</f>
        <v>20</v>
      </c>
      <c r="F922" s="163">
        <f t="shared" si="322"/>
        <v>-20</v>
      </c>
      <c r="G922" s="32">
        <f t="shared" si="323"/>
        <v>-1</v>
      </c>
    </row>
    <row r="923" spans="1:7" x14ac:dyDescent="0.2">
      <c r="A923" s="159">
        <v>66</v>
      </c>
      <c r="B923" s="1" t="s">
        <v>55</v>
      </c>
      <c r="C923" s="10"/>
      <c r="D923" s="163">
        <f>'TAB  SCF  JANV'!D923+'TAB  SCF  FEVR'!D923</f>
        <v>0</v>
      </c>
      <c r="E923" s="163">
        <f>'TAB  SCF  JANV'!E923+'TAB  SCF  FEVR'!E923</f>
        <v>0</v>
      </c>
      <c r="F923" s="163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63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164"/>
      <c r="D925" s="163">
        <f>D921+D924</f>
        <v>7806</v>
      </c>
      <c r="E925" s="163">
        <f>E921+E924</f>
        <v>8132</v>
      </c>
      <c r="F925" s="163">
        <f t="shared" si="322"/>
        <v>-326</v>
      </c>
      <c r="G925" s="32">
        <f t="shared" si="323"/>
        <v>-4.0088539104771274E-2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59">
        <v>5</v>
      </c>
      <c r="B929" s="1" t="s">
        <v>22</v>
      </c>
      <c r="C929" s="10"/>
      <c r="D929" s="163">
        <f>'TAB  SCF  FEVR'!D929</f>
        <v>32392</v>
      </c>
      <c r="E929" s="163">
        <f>'TAB  SCF  FEVR'!E929</f>
        <v>14238</v>
      </c>
      <c r="F929" s="163">
        <f t="shared" ref="F929" si="324">(D929-E929)</f>
        <v>18154</v>
      </c>
      <c r="G929" s="32">
        <f t="shared" ref="G929" si="325">F929/E929</f>
        <v>1.2750386290209299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59">
        <v>51</v>
      </c>
      <c r="B933" s="20" t="s">
        <v>29</v>
      </c>
      <c r="C933" s="30"/>
      <c r="D933" s="163">
        <v>0</v>
      </c>
      <c r="E933" s="163">
        <v>0</v>
      </c>
      <c r="F933" s="163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59">
        <v>510</v>
      </c>
      <c r="B934" s="1" t="s">
        <v>7</v>
      </c>
      <c r="C934" s="10"/>
      <c r="D934" s="163">
        <v>0</v>
      </c>
      <c r="E934" s="163">
        <v>0</v>
      </c>
      <c r="F934" s="163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59">
        <v>41</v>
      </c>
      <c r="B936" s="1" t="s">
        <v>8</v>
      </c>
      <c r="C936" s="10"/>
      <c r="D936" s="163">
        <f>D940+D941+D942</f>
        <v>53903</v>
      </c>
      <c r="E936" s="163">
        <f>E940+E941+E942</f>
        <v>58994</v>
      </c>
      <c r="F936" s="163">
        <f t="shared" ref="F936" si="328">(D936-E936)</f>
        <v>-5091</v>
      </c>
      <c r="G936" s="32">
        <f t="shared" ref="G936" si="329">F936/E936</f>
        <v>-8.6296911550327149E-2</v>
      </c>
    </row>
    <row r="937" spans="1:7" x14ac:dyDescent="0.2">
      <c r="A937" s="159"/>
      <c r="B937" s="1"/>
      <c r="C937" s="10"/>
      <c r="D937" s="163"/>
      <c r="E937" s="163"/>
      <c r="F937" s="163"/>
      <c r="G937" s="32"/>
    </row>
    <row r="938" spans="1:7" x14ac:dyDescent="0.2">
      <c r="A938" s="159"/>
      <c r="B938" s="7" t="s">
        <v>6</v>
      </c>
      <c r="C938" s="29"/>
      <c r="D938" s="163"/>
      <c r="E938" s="163"/>
      <c r="F938" s="163"/>
      <c r="G938" s="32"/>
    </row>
    <row r="939" spans="1:7" x14ac:dyDescent="0.2">
      <c r="A939" s="159"/>
      <c r="B939" s="1"/>
      <c r="C939" s="10"/>
      <c r="D939" s="163"/>
      <c r="E939" s="163"/>
      <c r="F939" s="163"/>
      <c r="G939" s="32"/>
    </row>
    <row r="940" spans="1:7" x14ac:dyDescent="0.2">
      <c r="A940" s="159"/>
      <c r="B940" s="23" t="s">
        <v>23</v>
      </c>
      <c r="C940" s="10"/>
      <c r="D940" s="163">
        <f>'TAB  SCF  FEVR'!D940</f>
        <v>13811</v>
      </c>
      <c r="E940" s="163">
        <f>'TAB  SCF  FEVR'!E940</f>
        <v>24412</v>
      </c>
      <c r="F940" s="163">
        <f t="shared" ref="F940:F942" si="330">(D940-E940)</f>
        <v>-10601</v>
      </c>
      <c r="G940" s="32">
        <f t="shared" ref="G940:G942" si="331">F940/E940</f>
        <v>-0.4342536457479928</v>
      </c>
    </row>
    <row r="941" spans="1:7" ht="25.5" x14ac:dyDescent="0.2">
      <c r="A941" s="159"/>
      <c r="B941" s="24" t="s">
        <v>58</v>
      </c>
      <c r="C941" s="17"/>
      <c r="D941" s="163">
        <f>'TAB  SCF  FEVR'!D941</f>
        <v>30809</v>
      </c>
      <c r="E941" s="163">
        <f>'TAB  SCF  FEVR'!E941</f>
        <v>31504</v>
      </c>
      <c r="F941" s="163">
        <f t="shared" si="330"/>
        <v>-695</v>
      </c>
      <c r="G941" s="32">
        <f t="shared" si="331"/>
        <v>-2.2060690705942104E-2</v>
      </c>
    </row>
    <row r="942" spans="1:7" x14ac:dyDescent="0.2">
      <c r="A942" s="159"/>
      <c r="B942" s="23" t="s">
        <v>24</v>
      </c>
      <c r="C942" s="10"/>
      <c r="D942" s="163">
        <f>'TAB  SCF  FEVR'!D942</f>
        <v>9283</v>
      </c>
      <c r="E942" s="163">
        <f>'TAB  SCF  FEVR'!E942</f>
        <v>3078</v>
      </c>
      <c r="F942" s="163">
        <f t="shared" si="330"/>
        <v>6205</v>
      </c>
      <c r="G942" s="32">
        <f t="shared" si="331"/>
        <v>2.0159194282001298</v>
      </c>
    </row>
    <row r="943" spans="1:7" x14ac:dyDescent="0.2">
      <c r="A943" s="159"/>
      <c r="B943" s="1"/>
      <c r="C943" s="10"/>
      <c r="D943" s="163"/>
      <c r="E943" s="163"/>
      <c r="F943" s="163"/>
      <c r="G943" s="32"/>
    </row>
    <row r="944" spans="1:7" x14ac:dyDescent="0.2">
      <c r="A944" s="159"/>
      <c r="B944" s="8" t="s">
        <v>26</v>
      </c>
      <c r="C944" s="31"/>
      <c r="D944" s="163">
        <f>'TAB  SCF  FEVR'!D944</f>
        <v>195225</v>
      </c>
      <c r="E944" s="163">
        <f>'TAB  SCF  FEVR'!E944</f>
        <v>195045</v>
      </c>
      <c r="F944" s="163">
        <f t="shared" ref="F944" si="332">(D944-E944)</f>
        <v>180</v>
      </c>
      <c r="G944" s="32">
        <f t="shared" ref="G944" si="333">F944/E944</f>
        <v>9.2286395447204492E-4</v>
      </c>
    </row>
    <row r="945" spans="1:7" x14ac:dyDescent="0.2">
      <c r="A945" s="159"/>
      <c r="B945" s="8"/>
      <c r="C945" s="31"/>
      <c r="D945" s="163"/>
      <c r="E945" s="163"/>
      <c r="F945" s="163"/>
      <c r="G945" s="32"/>
    </row>
    <row r="946" spans="1:7" x14ac:dyDescent="0.2">
      <c r="A946" s="159">
        <v>3</v>
      </c>
      <c r="B946" s="8" t="s">
        <v>15</v>
      </c>
      <c r="C946" s="31"/>
      <c r="D946" s="163">
        <f>D949+D950+D951+D952</f>
        <v>35257</v>
      </c>
      <c r="E946" s="163">
        <f>E949+E950+E951+E952</f>
        <v>28334</v>
      </c>
      <c r="F946" s="163">
        <f t="shared" ref="F946" si="334">(D946-E946)</f>
        <v>6923</v>
      </c>
      <c r="G946" s="32">
        <f t="shared" ref="G946" si="335">F946/E946</f>
        <v>0.24433542740170819</v>
      </c>
    </row>
    <row r="947" spans="1:7" x14ac:dyDescent="0.2">
      <c r="A947" s="159"/>
      <c r="B947" s="7" t="s">
        <v>6</v>
      </c>
      <c r="C947" s="29"/>
      <c r="D947" s="163"/>
      <c r="E947" s="163"/>
      <c r="F947" s="163"/>
      <c r="G947" s="32"/>
    </row>
    <row r="948" spans="1:7" x14ac:dyDescent="0.2">
      <c r="A948" s="159"/>
      <c r="B948" s="8"/>
      <c r="C948" s="31"/>
      <c r="D948" s="163"/>
      <c r="E948" s="163"/>
      <c r="F948" s="163"/>
      <c r="G948" s="32"/>
    </row>
    <row r="949" spans="1:7" x14ac:dyDescent="0.2">
      <c r="A949" s="159">
        <v>30</v>
      </c>
      <c r="B949" s="25" t="s">
        <v>16</v>
      </c>
      <c r="C949" s="31"/>
      <c r="D949" s="163">
        <f>'TAB  SCF  FEVR'!D949</f>
        <v>7580</v>
      </c>
      <c r="E949" s="163">
        <f>'TAB  SCF  FEVR'!E949</f>
        <v>3553</v>
      </c>
      <c r="F949" s="163">
        <f t="shared" ref="F949:F952" si="336">(D949-E949)</f>
        <v>4027</v>
      </c>
      <c r="G949" s="32">
        <f t="shared" ref="G949:G952" si="337">F949/E949</f>
        <v>1.1334083872783562</v>
      </c>
    </row>
    <row r="950" spans="1:7" x14ac:dyDescent="0.2">
      <c r="A950" s="159">
        <v>31</v>
      </c>
      <c r="B950" s="25" t="s">
        <v>17</v>
      </c>
      <c r="C950" s="31"/>
      <c r="D950" s="163">
        <f>'TAB  SCF  FEVR'!D950</f>
        <v>1926</v>
      </c>
      <c r="E950" s="163">
        <f>'TAB  SCF  FEVR'!E950</f>
        <v>875</v>
      </c>
      <c r="F950" s="163">
        <f t="shared" si="336"/>
        <v>1051</v>
      </c>
      <c r="G950" s="32">
        <f t="shared" si="337"/>
        <v>1.2011428571428571</v>
      </c>
    </row>
    <row r="951" spans="1:7" x14ac:dyDescent="0.2">
      <c r="A951" s="159">
        <v>32</v>
      </c>
      <c r="B951" s="25" t="s">
        <v>18</v>
      </c>
      <c r="C951" s="31"/>
      <c r="D951" s="163">
        <f>'TAB  SCF  FEVR'!D951</f>
        <v>25726</v>
      </c>
      <c r="E951" s="163">
        <f>'TAB  SCF  FEVR'!E951</f>
        <v>23881</v>
      </c>
      <c r="F951" s="163">
        <f t="shared" si="336"/>
        <v>1845</v>
      </c>
      <c r="G951" s="32">
        <f t="shared" si="337"/>
        <v>7.7258071270047315E-2</v>
      </c>
    </row>
    <row r="952" spans="1:7" x14ac:dyDescent="0.2">
      <c r="A952" s="159">
        <v>37</v>
      </c>
      <c r="B952" s="25" t="s">
        <v>25</v>
      </c>
      <c r="C952" s="31"/>
      <c r="D952" s="163">
        <f>'TAB  SCF  FEVR'!D952</f>
        <v>25</v>
      </c>
      <c r="E952" s="163">
        <f>'TAB  SCF  FEVR'!E952</f>
        <v>25</v>
      </c>
      <c r="F952" s="163">
        <f t="shared" si="336"/>
        <v>0</v>
      </c>
      <c r="G952" s="32">
        <f t="shared" si="337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63" t="s">
        <v>10</v>
      </c>
      <c r="E956" s="163" t="s">
        <v>11</v>
      </c>
      <c r="F956" s="163" t="s">
        <v>12</v>
      </c>
      <c r="G956" s="32" t="s">
        <v>13</v>
      </c>
    </row>
    <row r="957" spans="1:7" x14ac:dyDescent="0.2">
      <c r="A957" s="159">
        <v>700</v>
      </c>
      <c r="B957" s="1" t="s">
        <v>30</v>
      </c>
      <c r="C957" s="10"/>
      <c r="D957" s="163">
        <f>'TAB  SCF  JANV'!D957+'TAB  SCF  FEVR'!D957</f>
        <v>2254</v>
      </c>
      <c r="E957" s="163">
        <f>'TAB  SCF  JANV'!E957+'TAB  SCF  FEVR'!E957</f>
        <v>2955</v>
      </c>
      <c r="F957" s="163">
        <f>(D957-E957)</f>
        <v>-701</v>
      </c>
      <c r="G957" s="32">
        <f>F957/E957</f>
        <v>-0.23722504230118444</v>
      </c>
    </row>
    <row r="958" spans="1:7" x14ac:dyDescent="0.2">
      <c r="A958" s="159">
        <v>701</v>
      </c>
      <c r="B958" s="1" t="s">
        <v>31</v>
      </c>
      <c r="C958" s="10"/>
      <c r="D958" s="163">
        <f>'TAB  SCF  JANV'!D958+'TAB  SCF  FEVR'!D958</f>
        <v>0</v>
      </c>
      <c r="E958" s="163">
        <f>'TAB  SCF  JANV'!E958+'TAB  SCF  FEVR'!E958</f>
        <v>0</v>
      </c>
      <c r="F958" s="163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159">
        <v>704</v>
      </c>
      <c r="B959" s="1" t="s">
        <v>32</v>
      </c>
      <c r="C959" s="10"/>
      <c r="D959" s="163">
        <f>'TAB  SCF  JANV'!D959+'TAB  SCF  FEVR'!D959</f>
        <v>0</v>
      </c>
      <c r="E959" s="163">
        <f>'TAB  SCF  JANV'!E959+'TAB  SCF  FEVR'!E959</f>
        <v>0</v>
      </c>
      <c r="F959" s="163">
        <f t="shared" si="338"/>
        <v>0</v>
      </c>
      <c r="G959" s="32" t="e">
        <f t="shared" si="339"/>
        <v>#DIV/0!</v>
      </c>
    </row>
    <row r="960" spans="1:7" x14ac:dyDescent="0.2">
      <c r="A960" s="159">
        <v>706</v>
      </c>
      <c r="B960" s="1" t="s">
        <v>33</v>
      </c>
      <c r="C960" s="10"/>
      <c r="D960" s="163">
        <f>'TAB  SCF  JANV'!D960+'TAB  SCF  FEVR'!D960</f>
        <v>99825</v>
      </c>
      <c r="E960" s="163">
        <f>'TAB  SCF  JANV'!E960+'TAB  SCF  FEVR'!E960</f>
        <v>159967</v>
      </c>
      <c r="F960" s="163">
        <f t="shared" si="338"/>
        <v>-60142</v>
      </c>
      <c r="G960" s="32">
        <f t="shared" si="339"/>
        <v>-0.37596504279007548</v>
      </c>
    </row>
    <row r="961" spans="1:12" x14ac:dyDescent="0.2">
      <c r="A961" s="159"/>
      <c r="B961" s="13" t="s">
        <v>6</v>
      </c>
      <c r="C961" s="27"/>
      <c r="D961" s="39">
        <f>'TAB  SCF  JANV'!D961+'TAB  SCF  FEVR'!D961</f>
        <v>0</v>
      </c>
      <c r="E961" s="39">
        <f>'TAB  SCF  JANV'!E961+'TAB  SCF  FEVR'!E961</f>
        <v>0</v>
      </c>
      <c r="F961" s="39"/>
      <c r="G961" s="33"/>
    </row>
    <row r="962" spans="1:12" x14ac:dyDescent="0.2">
      <c r="A962" s="159"/>
      <c r="B962" s="14" t="s">
        <v>19</v>
      </c>
      <c r="C962" s="11"/>
      <c r="D962" s="39">
        <f>'TAB  SCF  JANV'!D962+'TAB  SCF  FEVR'!D962</f>
        <v>0</v>
      </c>
      <c r="E962" s="39">
        <f>'TAB  SCF  JANV'!E962+'TAB  SCF  FEVR'!E962</f>
        <v>0</v>
      </c>
      <c r="F962" s="163">
        <f t="shared" ref="F962:F967" si="340">(D962-E962)</f>
        <v>0</v>
      </c>
      <c r="G962" s="32" t="e">
        <f t="shared" ref="G962:G967" si="341">F962/E962</f>
        <v>#DIV/0!</v>
      </c>
    </row>
    <row r="963" spans="1:12" x14ac:dyDescent="0.2">
      <c r="A963" s="159"/>
      <c r="B963" s="14" t="s">
        <v>20</v>
      </c>
      <c r="C963" s="11"/>
      <c r="D963" s="39">
        <f>'TAB  SCF  JANV'!D963+'TAB  SCF  FEVR'!D963</f>
        <v>0</v>
      </c>
      <c r="E963" s="39">
        <f>'TAB  SCF  JANV'!E963+'TAB  SCF  FEVR'!E963</f>
        <v>0</v>
      </c>
      <c r="F963" s="163">
        <f t="shared" si="340"/>
        <v>0</v>
      </c>
      <c r="G963" s="32" t="e">
        <f t="shared" si="341"/>
        <v>#DIV/0!</v>
      </c>
    </row>
    <row r="964" spans="1:12" x14ac:dyDescent="0.2">
      <c r="A964" s="159"/>
      <c r="B964" s="14" t="s">
        <v>27</v>
      </c>
      <c r="C964" s="11"/>
      <c r="D964" s="39">
        <f>'TAB  SCF  JANV'!D964+'TAB  SCF  FEVR'!D964</f>
        <v>0</v>
      </c>
      <c r="E964" s="39">
        <f>'TAB  SCF  JANV'!E964+'TAB  SCF  FEVR'!E964</f>
        <v>0</v>
      </c>
      <c r="F964" s="163">
        <f t="shared" si="340"/>
        <v>0</v>
      </c>
      <c r="G964" s="32" t="e">
        <f t="shared" si="341"/>
        <v>#DIV/0!</v>
      </c>
    </row>
    <row r="965" spans="1:12" x14ac:dyDescent="0.2">
      <c r="A965" s="159">
        <v>706</v>
      </c>
      <c r="B965" s="2" t="s">
        <v>34</v>
      </c>
      <c r="C965" s="11"/>
      <c r="D965" s="39">
        <f>'TAB  SCF  JANV'!D965+'TAB  SCF  FEVR'!D965</f>
        <v>18</v>
      </c>
      <c r="E965" s="39">
        <f>'TAB  SCF  JANV'!E965+'TAB  SCF  FEVR'!E965</f>
        <v>18</v>
      </c>
      <c r="F965" s="163">
        <f t="shared" si="340"/>
        <v>0</v>
      </c>
      <c r="G965" s="32">
        <f t="shared" si="341"/>
        <v>0</v>
      </c>
    </row>
    <row r="966" spans="1:12" x14ac:dyDescent="0.2">
      <c r="A966" s="159" t="s">
        <v>35</v>
      </c>
      <c r="B966" s="2" t="s">
        <v>36</v>
      </c>
      <c r="C966" s="11"/>
      <c r="D966" s="39"/>
      <c r="E966" s="39"/>
      <c r="F966" s="163">
        <f t="shared" si="340"/>
        <v>0</v>
      </c>
      <c r="G966" s="32" t="e">
        <f t="shared" si="341"/>
        <v>#DIV/0!</v>
      </c>
    </row>
    <row r="967" spans="1:12" ht="25.5" x14ac:dyDescent="0.2">
      <c r="A967" s="22"/>
      <c r="B967" s="26" t="s">
        <v>45</v>
      </c>
      <c r="C967" s="160"/>
      <c r="D967" s="40">
        <f>D957+D958+D959+D960+D965+D966</f>
        <v>102097</v>
      </c>
      <c r="E967" s="40">
        <f>E957+E958+E959+E960+E965+E966</f>
        <v>162940</v>
      </c>
      <c r="F967" s="40">
        <f t="shared" si="340"/>
        <v>-60843</v>
      </c>
      <c r="G967" s="34">
        <f t="shared" si="341"/>
        <v>-0.37340738922302691</v>
      </c>
      <c r="L967" s="43">
        <f>D967-E967</f>
        <v>-60843</v>
      </c>
    </row>
    <row r="968" spans="1:12" x14ac:dyDescent="0.2">
      <c r="B968" s="18"/>
      <c r="C968" s="28"/>
      <c r="D968" s="41"/>
      <c r="E968" s="42"/>
      <c r="F968" s="42"/>
      <c r="G968" s="35"/>
    </row>
    <row r="969" spans="1:12" x14ac:dyDescent="0.2">
      <c r="B969" s="13" t="s">
        <v>6</v>
      </c>
      <c r="C969" s="28"/>
      <c r="D969" s="41"/>
      <c r="E969" s="42"/>
      <c r="F969" s="42"/>
      <c r="G969" s="35"/>
    </row>
    <row r="970" spans="1:12" x14ac:dyDescent="0.2">
      <c r="B970" s="1" t="s">
        <v>28</v>
      </c>
      <c r="C970" s="10"/>
      <c r="D970" s="163">
        <f>'TAB  SCF  JANV'!D970+'TAB  SCF  FEVR'!D970</f>
        <v>0</v>
      </c>
      <c r="E970" s="163">
        <f>'TAB  SCF  JANV'!E970+'TAB  SCF  FEVR'!E970</f>
        <v>0</v>
      </c>
      <c r="F970" s="163">
        <f t="shared" ref="F970" si="342">(D970-E970)</f>
        <v>0</v>
      </c>
      <c r="G970" s="32" t="e">
        <f t="shared" ref="G970" si="343">F970/E970</f>
        <v>#DIV/0!</v>
      </c>
    </row>
    <row r="971" spans="1:12" x14ac:dyDescent="0.2">
      <c r="B971" s="3"/>
      <c r="C971" s="161"/>
      <c r="D971" s="162">
        <f>'TAB  SCF  JANV'!D971+'TAB  SCF  FEVR'!D971</f>
        <v>0</v>
      </c>
      <c r="E971" s="162">
        <f>'TAB  SCF  JANV'!E971+'TAB  SCF  FEVR'!E971</f>
        <v>0</v>
      </c>
      <c r="F971" s="162"/>
      <c r="G971" s="36"/>
    </row>
    <row r="972" spans="1:12" x14ac:dyDescent="0.2">
      <c r="A972" s="159">
        <v>72</v>
      </c>
      <c r="B972" s="1" t="s">
        <v>37</v>
      </c>
      <c r="C972" s="10"/>
      <c r="D972" s="163">
        <f>'TAB  SCF  JANV'!D972+'TAB  SCF  FEVR'!D972</f>
        <v>0</v>
      </c>
      <c r="E972" s="163">
        <f>'TAB  SCF  JANV'!E972+'TAB  SCF  FEVR'!E972</f>
        <v>0</v>
      </c>
      <c r="F972" s="163">
        <f t="shared" ref="F972:F984" si="344">(D972-E972)</f>
        <v>0</v>
      </c>
      <c r="G972" s="32" t="e">
        <f t="shared" ref="G972:G984" si="345">F972/E972</f>
        <v>#DIV/0!</v>
      </c>
    </row>
    <row r="973" spans="1:12" x14ac:dyDescent="0.2">
      <c r="A973" s="159">
        <v>73</v>
      </c>
      <c r="B973" s="1" t="s">
        <v>38</v>
      </c>
      <c r="C973" s="10"/>
      <c r="D973" s="163">
        <f>'TAB  SCF  JANV'!D973+'TAB  SCF  FEVR'!D973</f>
        <v>0</v>
      </c>
      <c r="E973" s="163">
        <f>'TAB  SCF  JANV'!E973+'TAB  SCF  FEVR'!E973</f>
        <v>0</v>
      </c>
      <c r="F973" s="163">
        <f t="shared" si="344"/>
        <v>0</v>
      </c>
      <c r="G973" s="32" t="e">
        <f t="shared" si="345"/>
        <v>#DIV/0!</v>
      </c>
    </row>
    <row r="974" spans="1:12" x14ac:dyDescent="0.2">
      <c r="A974" s="159">
        <v>74</v>
      </c>
      <c r="B974" s="2" t="s">
        <v>39</v>
      </c>
      <c r="C974" s="11"/>
      <c r="D974" s="39">
        <f>'TAB  SCF  JANV'!D974+'TAB  SCF  FEVR'!D974</f>
        <v>0</v>
      </c>
      <c r="E974" s="39">
        <f>'TAB  SCF  JANV'!E974+'TAB  SCF  FEVR'!E974</f>
        <v>0</v>
      </c>
      <c r="F974" s="163">
        <f t="shared" si="344"/>
        <v>0</v>
      </c>
      <c r="G974" s="32" t="e">
        <f t="shared" si="345"/>
        <v>#DIV/0!</v>
      </c>
    </row>
    <row r="975" spans="1:12" ht="25.5" x14ac:dyDescent="0.2">
      <c r="A975" s="22"/>
      <c r="B975" s="26" t="s">
        <v>44</v>
      </c>
      <c r="C975" s="164"/>
      <c r="D975" s="40">
        <f>D967+D972+D973+D974</f>
        <v>102097</v>
      </c>
      <c r="E975" s="40">
        <f>E967+E972+E973+E974</f>
        <v>162940</v>
      </c>
      <c r="F975" s="163">
        <f t="shared" si="344"/>
        <v>-60843</v>
      </c>
      <c r="G975" s="32">
        <f t="shared" si="345"/>
        <v>-0.37340738922302691</v>
      </c>
    </row>
    <row r="976" spans="1:12" x14ac:dyDescent="0.2">
      <c r="A976" s="159">
        <v>60</v>
      </c>
      <c r="B976" s="3" t="s">
        <v>40</v>
      </c>
      <c r="C976" s="161"/>
      <c r="D976" s="162">
        <f>D977+D978+D979</f>
        <v>20295</v>
      </c>
      <c r="E976" s="162">
        <f>E977+E978+E979</f>
        <v>36251</v>
      </c>
      <c r="F976" s="163">
        <f t="shared" si="344"/>
        <v>-15956</v>
      </c>
      <c r="G976" s="32">
        <f t="shared" si="345"/>
        <v>-0.44015337507930818</v>
      </c>
    </row>
    <row r="977" spans="1:7" x14ac:dyDescent="0.2">
      <c r="A977" s="159">
        <v>600</v>
      </c>
      <c r="B977" s="1" t="s">
        <v>2</v>
      </c>
      <c r="C977" s="10"/>
      <c r="D977" s="163">
        <f>'TAB  SCF  JANV'!D977+'TAB  SCF  FEVR'!D977</f>
        <v>1333</v>
      </c>
      <c r="E977" s="163">
        <f>'TAB  SCF  JANV'!E977+'TAB  SCF  FEVR'!E977</f>
        <v>3320</v>
      </c>
      <c r="F977" s="163">
        <f t="shared" si="344"/>
        <v>-1987</v>
      </c>
      <c r="G977" s="32">
        <f t="shared" si="345"/>
        <v>-0.59849397590361442</v>
      </c>
    </row>
    <row r="978" spans="1:7" x14ac:dyDescent="0.2">
      <c r="A978" s="159">
        <v>601</v>
      </c>
      <c r="B978" s="1" t="s">
        <v>3</v>
      </c>
      <c r="C978" s="10"/>
      <c r="D978" s="163">
        <f>'TAB  SCF  JANV'!D978+'TAB  SCF  FEVR'!D978</f>
        <v>14053</v>
      </c>
      <c r="E978" s="163">
        <f>'TAB  SCF  JANV'!E978+'TAB  SCF  FEVR'!E978</f>
        <v>26458</v>
      </c>
      <c r="F978" s="163">
        <f t="shared" si="344"/>
        <v>-12405</v>
      </c>
      <c r="G978" s="32">
        <f t="shared" si="345"/>
        <v>-0.46885630055181798</v>
      </c>
    </row>
    <row r="979" spans="1:7" x14ac:dyDescent="0.2">
      <c r="A979" s="159">
        <v>604</v>
      </c>
      <c r="B979" s="1" t="s">
        <v>4</v>
      </c>
      <c r="C979" s="10"/>
      <c r="D979" s="163">
        <f>'TAB  SCF  JANV'!D979+'TAB  SCF  FEVR'!D979</f>
        <v>4909</v>
      </c>
      <c r="E979" s="163">
        <f>'TAB  SCF  JANV'!E979+'TAB  SCF  FEVR'!E979</f>
        <v>6473</v>
      </c>
      <c r="F979" s="163">
        <f t="shared" si="344"/>
        <v>-1564</v>
      </c>
      <c r="G979" s="32">
        <f t="shared" si="345"/>
        <v>-0.24161903290591688</v>
      </c>
    </row>
    <row r="980" spans="1:7" x14ac:dyDescent="0.2">
      <c r="A980" s="159">
        <v>61</v>
      </c>
      <c r="B980" s="1" t="s">
        <v>41</v>
      </c>
      <c r="C980" s="10"/>
      <c r="D980" s="163">
        <f>'TAB  SCF  JANV'!D980+'TAB  SCF  FEVR'!D980</f>
        <v>1264</v>
      </c>
      <c r="E980" s="163">
        <f>'TAB  SCF  JANV'!E980+'TAB  SCF  FEVR'!E980</f>
        <v>2149</v>
      </c>
      <c r="F980" s="163">
        <f t="shared" si="344"/>
        <v>-885</v>
      </c>
      <c r="G980" s="32">
        <f t="shared" si="345"/>
        <v>-0.4118194509073988</v>
      </c>
    </row>
    <row r="981" spans="1:7" x14ac:dyDescent="0.2">
      <c r="A981" s="159">
        <v>62</v>
      </c>
      <c r="B981" s="2" t="s">
        <v>42</v>
      </c>
      <c r="C981" s="11"/>
      <c r="D981" s="39">
        <f>'TAB  SCF  JANV'!D981+'TAB  SCF  FEVR'!D981</f>
        <v>3398</v>
      </c>
      <c r="E981" s="39">
        <f>'TAB  SCF  JANV'!E981+'TAB  SCF  FEVR'!E981</f>
        <v>3559</v>
      </c>
      <c r="F981" s="163">
        <f t="shared" si="344"/>
        <v>-161</v>
      </c>
      <c r="G981" s="32">
        <f t="shared" si="345"/>
        <v>-4.523742624332678E-2</v>
      </c>
    </row>
    <row r="982" spans="1:7" ht="25.5" x14ac:dyDescent="0.2">
      <c r="A982" s="22"/>
      <c r="B982" s="26" t="s">
        <v>43</v>
      </c>
      <c r="C982" s="164"/>
      <c r="D982" s="40">
        <f>D976+D980+D981</f>
        <v>24957</v>
      </c>
      <c r="E982" s="40">
        <f>E976+E980+E981</f>
        <v>41959</v>
      </c>
      <c r="F982" s="163">
        <f t="shared" si="344"/>
        <v>-17002</v>
      </c>
      <c r="G982" s="32">
        <f t="shared" si="345"/>
        <v>-0.40520508115064707</v>
      </c>
    </row>
    <row r="983" spans="1:7" ht="25.5" x14ac:dyDescent="0.2">
      <c r="A983" s="22"/>
      <c r="B983" s="26" t="s">
        <v>48</v>
      </c>
      <c r="C983" s="164"/>
      <c r="D983" s="40">
        <f>D975-D982</f>
        <v>77140</v>
      </c>
      <c r="E983" s="40">
        <f>E975-E982</f>
        <v>120981</v>
      </c>
      <c r="F983" s="163">
        <f t="shared" si="344"/>
        <v>-43841</v>
      </c>
      <c r="G983" s="32">
        <f t="shared" si="345"/>
        <v>-0.36237921657119715</v>
      </c>
    </row>
    <row r="984" spans="1:7" x14ac:dyDescent="0.2">
      <c r="A984" s="159">
        <v>63</v>
      </c>
      <c r="B984" s="3" t="s">
        <v>46</v>
      </c>
      <c r="C984" s="161"/>
      <c r="D984" s="162">
        <f>'TAB  SCF  JANV'!D984+'TAB  SCF  FEVR'!D984</f>
        <v>95650</v>
      </c>
      <c r="E984" s="162">
        <f>'TAB  SCF  JANV'!E984+'TAB  SCF  FEVR'!E984</f>
        <v>100860</v>
      </c>
      <c r="F984" s="163">
        <f t="shared" si="344"/>
        <v>-5210</v>
      </c>
      <c r="G984" s="32">
        <f t="shared" si="345"/>
        <v>-5.1655760460043623E-2</v>
      </c>
    </row>
    <row r="985" spans="1:7" x14ac:dyDescent="0.2">
      <c r="A985" s="159"/>
      <c r="B985" s="13" t="s">
        <v>6</v>
      </c>
      <c r="C985" s="27"/>
      <c r="D985" s="163"/>
      <c r="E985" s="163"/>
      <c r="F985" s="163"/>
      <c r="G985" s="32"/>
    </row>
    <row r="986" spans="1:7" x14ac:dyDescent="0.2">
      <c r="A986" s="159">
        <v>631</v>
      </c>
      <c r="B986" s="15" t="s">
        <v>21</v>
      </c>
      <c r="C986" s="21"/>
      <c r="D986" s="162">
        <f>'TAB  SCF  JANV'!D986+'TAB  SCF  FEVR'!D986</f>
        <v>0</v>
      </c>
      <c r="E986" s="162">
        <f>'TAB  SCF  JANV'!E986+'TAB  SCF  FEVR'!E986</f>
        <v>0</v>
      </c>
      <c r="F986" s="163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59"/>
      <c r="B987" s="15"/>
      <c r="C987" s="21"/>
      <c r="D987" s="163"/>
      <c r="E987" s="163"/>
      <c r="F987" s="163"/>
      <c r="G987" s="32"/>
    </row>
    <row r="988" spans="1:7" x14ac:dyDescent="0.2">
      <c r="A988" s="159">
        <v>64</v>
      </c>
      <c r="B988" s="2" t="s">
        <v>47</v>
      </c>
      <c r="C988" s="11"/>
      <c r="D988" s="39">
        <f>'TAB  SCF  JANV'!D988+'TAB  SCF  FEVR'!D988</f>
        <v>4093</v>
      </c>
      <c r="E988" s="39">
        <f>'TAB  SCF  JANV'!E988+'TAB  SCF  FEVR'!E988</f>
        <v>6589</v>
      </c>
      <c r="F988" s="163">
        <f t="shared" ref="F988:F998" si="348">(D988-E988)</f>
        <v>-2496</v>
      </c>
      <c r="G988" s="32">
        <f t="shared" ref="G988:G998" si="349">F988/E988</f>
        <v>-0.3788131734709364</v>
      </c>
    </row>
    <row r="989" spans="1:7" ht="25.5" x14ac:dyDescent="0.2">
      <c r="A989" s="22"/>
      <c r="B989" s="26" t="s">
        <v>49</v>
      </c>
      <c r="C989" s="164"/>
      <c r="D989" s="163">
        <f>D983-D984-D988</f>
        <v>-22603</v>
      </c>
      <c r="E989" s="163">
        <f>E983-E984-E988</f>
        <v>13532</v>
      </c>
      <c r="F989" s="163">
        <f t="shared" si="348"/>
        <v>-36135</v>
      </c>
      <c r="G989" s="32">
        <f t="shared" si="349"/>
        <v>-2.6703369790127107</v>
      </c>
    </row>
    <row r="990" spans="1:7" x14ac:dyDescent="0.2">
      <c r="A990" s="159">
        <v>75</v>
      </c>
      <c r="B990" s="3" t="s">
        <v>50</v>
      </c>
      <c r="C990" s="161"/>
      <c r="D990" s="162">
        <f>'TAB  SCF  JANV'!D990+'TAB  SCF  FEVR'!D990</f>
        <v>96</v>
      </c>
      <c r="E990" s="162">
        <f>'TAB  SCF  JANV'!E990+'TAB  SCF  FEVR'!E990</f>
        <v>123</v>
      </c>
      <c r="F990" s="163">
        <f t="shared" si="348"/>
        <v>-27</v>
      </c>
      <c r="G990" s="32">
        <f t="shared" si="349"/>
        <v>-0.21951219512195122</v>
      </c>
    </row>
    <row r="991" spans="1:7" x14ac:dyDescent="0.2">
      <c r="A991" s="159">
        <v>65</v>
      </c>
      <c r="B991" s="1" t="s">
        <v>51</v>
      </c>
      <c r="C991" s="10"/>
      <c r="D991" s="163">
        <f>'TAB  SCF  JANV'!D991+'TAB  SCF  FEVR'!D991</f>
        <v>1044</v>
      </c>
      <c r="E991" s="163">
        <f>'TAB  SCF  JANV'!E991+'TAB  SCF  FEVR'!E991</f>
        <v>1632</v>
      </c>
      <c r="F991" s="163">
        <f t="shared" si="348"/>
        <v>-588</v>
      </c>
      <c r="G991" s="32">
        <f t="shared" si="349"/>
        <v>-0.36029411764705882</v>
      </c>
    </row>
    <row r="992" spans="1:7" ht="25.5" customHeight="1" x14ac:dyDescent="0.2">
      <c r="A992" s="159">
        <v>68</v>
      </c>
      <c r="B992" s="16" t="s">
        <v>52</v>
      </c>
      <c r="C992" s="17"/>
      <c r="D992" s="163">
        <f>'TAB  SCF  JANV'!D992+'TAB  SCF  FEVR'!D992</f>
        <v>21973</v>
      </c>
      <c r="E992" s="163">
        <f>'TAB  SCF  JANV'!E992+'TAB  SCF  FEVR'!E992</f>
        <v>18829</v>
      </c>
      <c r="F992" s="163">
        <f t="shared" si="348"/>
        <v>3144</v>
      </c>
      <c r="G992" s="32">
        <f t="shared" si="349"/>
        <v>0.16697647246269054</v>
      </c>
    </row>
    <row r="993" spans="1:7" x14ac:dyDescent="0.2">
      <c r="A993" s="159">
        <v>78</v>
      </c>
      <c r="B993" s="2" t="s">
        <v>53</v>
      </c>
      <c r="C993" s="11"/>
      <c r="D993" s="39">
        <f>'TAB  SCF  JANV'!D993+'TAB  SCF  FEVR'!D993</f>
        <v>21</v>
      </c>
      <c r="E993" s="39">
        <f>'TAB  SCF  JANV'!E993+'TAB  SCF  FEVR'!E993</f>
        <v>101</v>
      </c>
      <c r="F993" s="163">
        <f t="shared" si="348"/>
        <v>-80</v>
      </c>
      <c r="G993" s="32">
        <f t="shared" si="349"/>
        <v>-0.79207920792079212</v>
      </c>
    </row>
    <row r="994" spans="1:7" ht="25.5" x14ac:dyDescent="0.2">
      <c r="A994" s="22"/>
      <c r="B994" s="26" t="s">
        <v>77</v>
      </c>
      <c r="C994" s="164"/>
      <c r="D994" s="163">
        <f>D989+D990-D991-D992+D993</f>
        <v>-45503</v>
      </c>
      <c r="E994" s="163">
        <f>E989+E990-E991-E992+E993</f>
        <v>-6705</v>
      </c>
      <c r="F994" s="163">
        <f t="shared" si="348"/>
        <v>-38798</v>
      </c>
      <c r="G994" s="32">
        <f t="shared" si="349"/>
        <v>5.7864280387770322</v>
      </c>
    </row>
    <row r="995" spans="1:7" x14ac:dyDescent="0.2">
      <c r="A995" s="159">
        <v>76</v>
      </c>
      <c r="B995" s="1" t="s">
        <v>54</v>
      </c>
      <c r="C995" s="10"/>
      <c r="D995" s="163">
        <f>'TAB  SCF  JANV'!D995+'TAB  SCF  FEVR'!D995</f>
        <v>0</v>
      </c>
      <c r="E995" s="163">
        <f>'TAB  SCF  JANV'!E995+'TAB  SCF  FEVR'!E995</f>
        <v>0</v>
      </c>
      <c r="F995" s="163">
        <f t="shared" si="348"/>
        <v>0</v>
      </c>
      <c r="G995" s="32" t="e">
        <f t="shared" si="349"/>
        <v>#DIV/0!</v>
      </c>
    </row>
    <row r="996" spans="1:7" x14ac:dyDescent="0.2">
      <c r="A996" s="159">
        <v>66</v>
      </c>
      <c r="B996" s="1" t="s">
        <v>55</v>
      </c>
      <c r="C996" s="10"/>
      <c r="D996" s="163">
        <f>'TAB  SCF  JANV'!D996+'TAB  SCF  FEVR'!D996</f>
        <v>0</v>
      </c>
      <c r="E996" s="163">
        <f>'TAB  SCF  JANV'!E996+'TAB  SCF  FEVR'!E996</f>
        <v>321</v>
      </c>
      <c r="F996" s="163">
        <f t="shared" si="348"/>
        <v>-321</v>
      </c>
      <c r="G996" s="32">
        <f t="shared" si="349"/>
        <v>-1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-321</v>
      </c>
      <c r="F997" s="163">
        <f t="shared" si="348"/>
        <v>321</v>
      </c>
      <c r="G997" s="32">
        <f t="shared" si="349"/>
        <v>-1</v>
      </c>
    </row>
    <row r="998" spans="1:7" x14ac:dyDescent="0.2">
      <c r="A998" s="22"/>
      <c r="B998" s="19" t="s">
        <v>57</v>
      </c>
      <c r="C998" s="164"/>
      <c r="D998" s="163">
        <f>D994+D997</f>
        <v>-45503</v>
      </c>
      <c r="E998" s="163">
        <f>E994+E997</f>
        <v>-7026</v>
      </c>
      <c r="F998" s="163">
        <f t="shared" si="348"/>
        <v>-38477</v>
      </c>
      <c r="G998" s="32">
        <f t="shared" si="349"/>
        <v>5.4763734699686877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59">
        <v>5</v>
      </c>
      <c r="B1002" s="1" t="s">
        <v>22</v>
      </c>
      <c r="C1002" s="10"/>
      <c r="D1002" s="163">
        <f>'TAB  SCF  FEVR'!D1002</f>
        <v>27004</v>
      </c>
      <c r="E1002" s="163">
        <f>'TAB  SCF  FEVR'!E1002</f>
        <v>23497</v>
      </c>
      <c r="F1002" s="163">
        <f t="shared" ref="F1002" si="350">(D1002-E1002)</f>
        <v>3507</v>
      </c>
      <c r="G1002" s="32">
        <f t="shared" ref="G1002" si="351">F1002/E1002</f>
        <v>0.14925309613993276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59">
        <v>51</v>
      </c>
      <c r="B1006" s="20" t="s">
        <v>29</v>
      </c>
      <c r="C1006" s="30"/>
      <c r="D1006" s="163">
        <v>0</v>
      </c>
      <c r="E1006" s="163">
        <v>0</v>
      </c>
      <c r="F1006" s="163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59">
        <v>510</v>
      </c>
      <c r="B1007" s="1" t="s">
        <v>7</v>
      </c>
      <c r="C1007" s="10"/>
      <c r="D1007" s="163">
        <v>0</v>
      </c>
      <c r="E1007" s="163">
        <v>0</v>
      </c>
      <c r="F1007" s="163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59">
        <v>41</v>
      </c>
      <c r="B1009" s="1" t="s">
        <v>8</v>
      </c>
      <c r="C1009" s="10"/>
      <c r="D1009" s="163">
        <f>D1013+D1014+D1015</f>
        <v>270928</v>
      </c>
      <c r="E1009" s="163">
        <f>E1013+E1014+E1015</f>
        <v>234263</v>
      </c>
      <c r="F1009" s="163">
        <f t="shared" ref="F1009" si="354">(D1009-E1009)</f>
        <v>36665</v>
      </c>
      <c r="G1009" s="32">
        <f t="shared" ref="G1009" si="355">F1009/E1009</f>
        <v>0.1565121252609247</v>
      </c>
    </row>
    <row r="1010" spans="1:7" x14ac:dyDescent="0.2">
      <c r="A1010" s="159"/>
      <c r="B1010" s="1"/>
      <c r="C1010" s="10"/>
      <c r="D1010" s="163"/>
      <c r="E1010" s="163"/>
      <c r="F1010" s="163"/>
      <c r="G1010" s="32"/>
    </row>
    <row r="1011" spans="1:7" x14ac:dyDescent="0.2">
      <c r="A1011" s="159"/>
      <c r="B1011" s="7" t="s">
        <v>6</v>
      </c>
      <c r="C1011" s="29"/>
      <c r="D1011" s="163"/>
      <c r="E1011" s="163"/>
      <c r="F1011" s="163"/>
      <c r="G1011" s="32"/>
    </row>
    <row r="1012" spans="1:7" x14ac:dyDescent="0.2">
      <c r="A1012" s="159"/>
      <c r="B1012" s="1"/>
      <c r="C1012" s="10"/>
      <c r="D1012" s="163"/>
      <c r="E1012" s="163"/>
      <c r="F1012" s="163"/>
      <c r="G1012" s="32"/>
    </row>
    <row r="1013" spans="1:7" x14ac:dyDescent="0.2">
      <c r="A1013" s="159"/>
      <c r="B1013" s="23" t="s">
        <v>23</v>
      </c>
      <c r="C1013" s="10"/>
      <c r="D1013" s="163">
        <f>'TAB  SCF  FEVR'!D1013</f>
        <v>255911</v>
      </c>
      <c r="E1013" s="163">
        <f>'TAB  SCF  FEVR'!E1013</f>
        <v>188402</v>
      </c>
      <c r="F1013" s="163">
        <f t="shared" ref="F1013:F1015" si="356">(D1013-E1013)</f>
        <v>67509</v>
      </c>
      <c r="G1013" s="32">
        <f t="shared" ref="G1013:G1015" si="357">F1013/E1013</f>
        <v>0.35832422161123556</v>
      </c>
    </row>
    <row r="1014" spans="1:7" ht="25.5" x14ac:dyDescent="0.2">
      <c r="A1014" s="159"/>
      <c r="B1014" s="24" t="s">
        <v>58</v>
      </c>
      <c r="C1014" s="17"/>
      <c r="D1014" s="163">
        <f>'TAB  SCF  FEVR'!D1014</f>
        <v>14662</v>
      </c>
      <c r="E1014" s="163">
        <f>'TAB  SCF  FEVR'!E1014</f>
        <v>37747</v>
      </c>
      <c r="F1014" s="163">
        <f t="shared" si="356"/>
        <v>-23085</v>
      </c>
      <c r="G1014" s="32">
        <f t="shared" si="357"/>
        <v>-0.61157178053885075</v>
      </c>
    </row>
    <row r="1015" spans="1:7" x14ac:dyDescent="0.2">
      <c r="A1015" s="159"/>
      <c r="B1015" s="23" t="s">
        <v>24</v>
      </c>
      <c r="C1015" s="10"/>
      <c r="D1015" s="163">
        <f>'TAB  SCF  FEVR'!D1015</f>
        <v>355</v>
      </c>
      <c r="E1015" s="163">
        <f>'TAB  SCF  FEVR'!E1015</f>
        <v>8114</v>
      </c>
      <c r="F1015" s="163">
        <f t="shared" si="356"/>
        <v>-7759</v>
      </c>
      <c r="G1015" s="32">
        <f t="shared" si="357"/>
        <v>-0.95624845945279768</v>
      </c>
    </row>
    <row r="1016" spans="1:7" x14ac:dyDescent="0.2">
      <c r="A1016" s="159"/>
      <c r="B1016" s="1"/>
      <c r="C1016" s="10"/>
      <c r="D1016" s="163"/>
      <c r="E1016" s="163"/>
      <c r="F1016" s="163"/>
      <c r="G1016" s="32"/>
    </row>
    <row r="1017" spans="1:7" x14ac:dyDescent="0.2">
      <c r="A1017" s="159"/>
      <c r="B1017" s="8" t="s">
        <v>26</v>
      </c>
      <c r="C1017" s="31"/>
      <c r="D1017" s="163">
        <f>'TAB  SCF  FEVR'!D1017</f>
        <v>127555</v>
      </c>
      <c r="E1017" s="163">
        <f>'TAB  SCF  FEVR'!E1017</f>
        <v>91375</v>
      </c>
      <c r="F1017" s="163">
        <f t="shared" ref="F1017" si="358">(D1017-E1017)</f>
        <v>36180</v>
      </c>
      <c r="G1017" s="32">
        <f t="shared" ref="G1017" si="359">F1017/E1017</f>
        <v>0.39595075239398086</v>
      </c>
    </row>
    <row r="1018" spans="1:7" x14ac:dyDescent="0.2">
      <c r="A1018" s="159"/>
      <c r="B1018" s="8"/>
      <c r="C1018" s="31"/>
      <c r="D1018" s="163"/>
      <c r="E1018" s="163"/>
      <c r="F1018" s="163"/>
      <c r="G1018" s="32"/>
    </row>
    <row r="1019" spans="1:7" x14ac:dyDescent="0.2">
      <c r="A1019" s="159">
        <v>3</v>
      </c>
      <c r="B1019" s="8" t="s">
        <v>15</v>
      </c>
      <c r="C1019" s="31"/>
      <c r="D1019" s="163">
        <f>D1022+D1023+D1024+D1025</f>
        <v>88283</v>
      </c>
      <c r="E1019" s="163">
        <f>E1022+E1023+E1024+E1025</f>
        <v>87661</v>
      </c>
      <c r="F1019" s="163">
        <f t="shared" ref="F1019" si="360">(D1019-E1019)</f>
        <v>622</v>
      </c>
      <c r="G1019" s="32">
        <f t="shared" ref="G1019" si="361">F1019/E1019</f>
        <v>7.0955156797207425E-3</v>
      </c>
    </row>
    <row r="1020" spans="1:7" x14ac:dyDescent="0.2">
      <c r="A1020" s="159"/>
      <c r="B1020" s="7" t="s">
        <v>6</v>
      </c>
      <c r="C1020" s="29"/>
      <c r="D1020" s="163"/>
      <c r="E1020" s="163"/>
      <c r="F1020" s="163"/>
      <c r="G1020" s="32"/>
    </row>
    <row r="1021" spans="1:7" x14ac:dyDescent="0.2">
      <c r="A1021" s="159"/>
      <c r="B1021" s="8"/>
      <c r="C1021" s="31"/>
      <c r="D1021" s="163"/>
      <c r="E1021" s="163"/>
      <c r="F1021" s="163"/>
      <c r="G1021" s="32"/>
    </row>
    <row r="1022" spans="1:7" x14ac:dyDescent="0.2">
      <c r="A1022" s="159">
        <v>30</v>
      </c>
      <c r="B1022" s="25" t="s">
        <v>16</v>
      </c>
      <c r="C1022" s="31"/>
      <c r="D1022" s="163">
        <f>'TAB  SCF  FEVR'!D1022</f>
        <v>914</v>
      </c>
      <c r="E1022" s="163">
        <f>'TAB  SCF  FEVR'!E1022</f>
        <v>2166</v>
      </c>
      <c r="F1022" s="163">
        <f t="shared" ref="F1022:F1025" si="362">(D1022-E1022)</f>
        <v>-1252</v>
      </c>
      <c r="G1022" s="32">
        <f t="shared" ref="G1022:G1025" si="363">F1022/E1022</f>
        <v>-0.57802400738688831</v>
      </c>
    </row>
    <row r="1023" spans="1:7" x14ac:dyDescent="0.2">
      <c r="A1023" s="159">
        <v>31</v>
      </c>
      <c r="B1023" s="25" t="s">
        <v>17</v>
      </c>
      <c r="C1023" s="31"/>
      <c r="D1023" s="163">
        <f>'TAB  SCF  FEVR'!D1023</f>
        <v>3383</v>
      </c>
      <c r="E1023" s="163">
        <f>'TAB  SCF  FEVR'!E1023</f>
        <v>3871</v>
      </c>
      <c r="F1023" s="163">
        <f t="shared" si="362"/>
        <v>-488</v>
      </c>
      <c r="G1023" s="32">
        <f t="shared" si="363"/>
        <v>-0.12606561611986566</v>
      </c>
    </row>
    <row r="1024" spans="1:7" x14ac:dyDescent="0.2">
      <c r="A1024" s="159">
        <v>32</v>
      </c>
      <c r="B1024" s="25" t="s">
        <v>18</v>
      </c>
      <c r="C1024" s="31"/>
      <c r="D1024" s="163">
        <f>'TAB  SCF  FEVR'!D1024</f>
        <v>83986</v>
      </c>
      <c r="E1024" s="163">
        <f>'TAB  SCF  FEVR'!E1024</f>
        <v>81624</v>
      </c>
      <c r="F1024" s="163">
        <f t="shared" si="362"/>
        <v>2362</v>
      </c>
      <c r="G1024" s="32">
        <f t="shared" si="363"/>
        <v>2.8937567382142506E-2</v>
      </c>
    </row>
    <row r="1025" spans="1:12" x14ac:dyDescent="0.2">
      <c r="A1025" s="159">
        <v>37</v>
      </c>
      <c r="B1025" s="25" t="s">
        <v>25</v>
      </c>
      <c r="C1025" s="31"/>
      <c r="D1025" s="163">
        <f>'TAB  SCF  FEVR'!D1025</f>
        <v>0</v>
      </c>
      <c r="E1025" s="163">
        <f>'TAB  SCF  FEVR'!E1025</f>
        <v>0</v>
      </c>
      <c r="F1025" s="163">
        <f t="shared" si="362"/>
        <v>0</v>
      </c>
      <c r="G1025" s="32" t="e">
        <f t="shared" si="363"/>
        <v>#DIV/0!</v>
      </c>
    </row>
    <row r="1026" spans="1:12" ht="13.5" thickBot="1" x14ac:dyDescent="0.25"/>
    <row r="1027" spans="1:12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12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12" x14ac:dyDescent="0.2">
      <c r="A1029" s="277"/>
      <c r="B1029" s="270"/>
      <c r="C1029" s="272"/>
      <c r="D1029" s="163" t="s">
        <v>10</v>
      </c>
      <c r="E1029" s="163" t="s">
        <v>11</v>
      </c>
      <c r="F1029" s="163" t="s">
        <v>12</v>
      </c>
      <c r="G1029" s="32" t="s">
        <v>13</v>
      </c>
    </row>
    <row r="1030" spans="1:12" x14ac:dyDescent="0.2">
      <c r="A1030" s="159">
        <v>700</v>
      </c>
      <c r="B1030" s="1" t="s">
        <v>30</v>
      </c>
      <c r="C1030" s="10"/>
      <c r="D1030" s="163">
        <f>'TAB  SCF  JANV'!D1030+'TAB  SCF  FEVR'!D1030</f>
        <v>980</v>
      </c>
      <c r="E1030" s="163">
        <f>'TAB  SCF  JANV'!E1030+'TAB  SCF  FEVR'!E1030</f>
        <v>64</v>
      </c>
      <c r="F1030" s="163">
        <f>(D1030-E1030)</f>
        <v>916</v>
      </c>
      <c r="G1030" s="32">
        <f>F1030/E1030</f>
        <v>14.3125</v>
      </c>
    </row>
    <row r="1031" spans="1:12" x14ac:dyDescent="0.2">
      <c r="A1031" s="159">
        <v>701</v>
      </c>
      <c r="B1031" s="1" t="s">
        <v>31</v>
      </c>
      <c r="C1031" s="10"/>
      <c r="D1031" s="163">
        <f>'TAB  SCF  JANV'!D1031+'TAB  SCF  FEVR'!D1031</f>
        <v>0</v>
      </c>
      <c r="E1031" s="163">
        <f>'TAB  SCF  JANV'!E1031+'TAB  SCF  FEVR'!E1031</f>
        <v>0</v>
      </c>
      <c r="F1031" s="163">
        <f t="shared" ref="F1031:F1033" si="364">(D1031-E1031)</f>
        <v>0</v>
      </c>
      <c r="G1031" s="32" t="e">
        <f t="shared" ref="G1031:G1033" si="365">F1031/E1031</f>
        <v>#DIV/0!</v>
      </c>
    </row>
    <row r="1032" spans="1:12" x14ac:dyDescent="0.2">
      <c r="A1032" s="159">
        <v>704</v>
      </c>
      <c r="B1032" s="1" t="s">
        <v>32</v>
      </c>
      <c r="C1032" s="10"/>
      <c r="D1032" s="163">
        <f>'TAB  SCF  JANV'!D1032+'TAB  SCF  FEVR'!D1032</f>
        <v>0</v>
      </c>
      <c r="E1032" s="163">
        <f>'TAB  SCF  JANV'!E1032+'TAB  SCF  FEVR'!E1032</f>
        <v>0</v>
      </c>
      <c r="F1032" s="163">
        <f t="shared" si="364"/>
        <v>0</v>
      </c>
      <c r="G1032" s="32" t="e">
        <f t="shared" si="365"/>
        <v>#DIV/0!</v>
      </c>
    </row>
    <row r="1033" spans="1:12" x14ac:dyDescent="0.2">
      <c r="A1033" s="159">
        <v>706</v>
      </c>
      <c r="B1033" s="1" t="s">
        <v>33</v>
      </c>
      <c r="C1033" s="10"/>
      <c r="D1033" s="163">
        <f>'TAB  SCF  JANV'!D1033+'TAB  SCF  FEVR'!D1033</f>
        <v>0</v>
      </c>
      <c r="E1033" s="163">
        <f>'TAB  SCF  JANV'!E1033+'TAB  SCF  FEVR'!E1033</f>
        <v>0</v>
      </c>
      <c r="F1033" s="163">
        <f t="shared" si="364"/>
        <v>0</v>
      </c>
      <c r="G1033" s="32" t="e">
        <f t="shared" si="365"/>
        <v>#DIV/0!</v>
      </c>
    </row>
    <row r="1034" spans="1:12" x14ac:dyDescent="0.2">
      <c r="A1034" s="159"/>
      <c r="B1034" s="13" t="s">
        <v>6</v>
      </c>
      <c r="C1034" s="27"/>
      <c r="D1034" s="39">
        <f>'TAB  SCF  JANV'!D1034+'TAB  SCF  FEVR'!D1034</f>
        <v>0</v>
      </c>
      <c r="E1034" s="39">
        <f>'TAB  SCF  JANV'!E1034+'TAB  SCF  FEVR'!E1034</f>
        <v>0</v>
      </c>
      <c r="F1034" s="39"/>
      <c r="G1034" s="33"/>
    </row>
    <row r="1035" spans="1:12" x14ac:dyDescent="0.2">
      <c r="A1035" s="159"/>
      <c r="B1035" s="14" t="s">
        <v>19</v>
      </c>
      <c r="C1035" s="11"/>
      <c r="D1035" s="39">
        <f>'TAB  SCF  JANV'!D1035+'TAB  SCF  FEVR'!D1035</f>
        <v>0</v>
      </c>
      <c r="E1035" s="39">
        <f>'TAB  SCF  JANV'!E1035+'TAB  SCF  FEVR'!E1035</f>
        <v>0</v>
      </c>
      <c r="F1035" s="163">
        <f t="shared" ref="F1035:F1040" si="366">(D1035-E1035)</f>
        <v>0</v>
      </c>
      <c r="G1035" s="32" t="e">
        <f t="shared" ref="G1035:G1040" si="367">F1035/E1035</f>
        <v>#DIV/0!</v>
      </c>
    </row>
    <row r="1036" spans="1:12" x14ac:dyDescent="0.2">
      <c r="A1036" s="159"/>
      <c r="B1036" s="14" t="s">
        <v>20</v>
      </c>
      <c r="C1036" s="11"/>
      <c r="D1036" s="39">
        <f>'TAB  SCF  JANV'!D1036+'TAB  SCF  FEVR'!D1036</f>
        <v>0</v>
      </c>
      <c r="E1036" s="39">
        <f>'TAB  SCF  JANV'!E1036+'TAB  SCF  FEVR'!E1036</f>
        <v>0</v>
      </c>
      <c r="F1036" s="163">
        <f t="shared" si="366"/>
        <v>0</v>
      </c>
      <c r="G1036" s="32" t="e">
        <f t="shared" si="367"/>
        <v>#DIV/0!</v>
      </c>
    </row>
    <row r="1037" spans="1:12" x14ac:dyDescent="0.2">
      <c r="A1037" s="159"/>
      <c r="B1037" s="14" t="s">
        <v>27</v>
      </c>
      <c r="C1037" s="11"/>
      <c r="D1037" s="39">
        <f>'TAB  SCF  JANV'!D1037+'TAB  SCF  FEVR'!D1037</f>
        <v>0</v>
      </c>
      <c r="E1037" s="39">
        <f>'TAB  SCF  JANV'!E1037+'TAB  SCF  FEVR'!E1037</f>
        <v>0</v>
      </c>
      <c r="F1037" s="163">
        <f t="shared" si="366"/>
        <v>0</v>
      </c>
      <c r="G1037" s="32" t="e">
        <f t="shared" si="367"/>
        <v>#DIV/0!</v>
      </c>
    </row>
    <row r="1038" spans="1:12" x14ac:dyDescent="0.2">
      <c r="A1038" s="159">
        <v>706</v>
      </c>
      <c r="B1038" s="2" t="s">
        <v>34</v>
      </c>
      <c r="C1038" s="11"/>
      <c r="D1038" s="39">
        <f>'TAB  SCF  JANV'!D1038+'TAB  SCF  FEVR'!D1038</f>
        <v>49587</v>
      </c>
      <c r="E1038" s="39">
        <f>'TAB  SCF  JANV'!E1038+'TAB  SCF  FEVR'!E1038</f>
        <v>6258</v>
      </c>
      <c r="F1038" s="163">
        <f t="shared" si="366"/>
        <v>43329</v>
      </c>
      <c r="G1038" s="32">
        <f t="shared" si="367"/>
        <v>6.9237775647171622</v>
      </c>
    </row>
    <row r="1039" spans="1:12" ht="15.75" customHeight="1" x14ac:dyDescent="0.2">
      <c r="A1039" s="159" t="s">
        <v>35</v>
      </c>
      <c r="B1039" s="2" t="s">
        <v>36</v>
      </c>
      <c r="C1039" s="11"/>
      <c r="D1039" s="39"/>
      <c r="E1039" s="39"/>
      <c r="F1039" s="163">
        <f t="shared" si="366"/>
        <v>0</v>
      </c>
      <c r="G1039" s="32" t="e">
        <f t="shared" si="367"/>
        <v>#DIV/0!</v>
      </c>
    </row>
    <row r="1040" spans="1:12" ht="25.5" x14ac:dyDescent="0.2">
      <c r="A1040" s="22"/>
      <c r="B1040" s="26" t="s">
        <v>45</v>
      </c>
      <c r="C1040" s="160"/>
      <c r="D1040" s="40">
        <f>D1030+D1031+D1032+D1033+D1038+D1039</f>
        <v>50567</v>
      </c>
      <c r="E1040" s="40">
        <f>E1030+E1031+E1032+E1033+E1038+E1039</f>
        <v>6322</v>
      </c>
      <c r="F1040" s="40">
        <f t="shared" si="366"/>
        <v>44245</v>
      </c>
      <c r="G1040" s="34">
        <f t="shared" si="367"/>
        <v>6.9985763998734578</v>
      </c>
      <c r="L1040" s="43">
        <f>D1040-E1040</f>
        <v>44245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63">
        <f>'TAB  SCF  JANV'!D1043+'TAB  SCF  FEVR'!D1043</f>
        <v>0</v>
      </c>
      <c r="E1043" s="163">
        <f>'TAB  SCF  JANV'!E1043+'TAB  SCF  FEVR'!E1043</f>
        <v>0</v>
      </c>
      <c r="F1043" s="163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61"/>
      <c r="D1044" s="162">
        <f>'TAB  SCF  JANV'!D1044+'TAB  SCF  FEVR'!D1044</f>
        <v>0</v>
      </c>
      <c r="E1044" s="162">
        <f>'TAB  SCF  JANV'!E1044+'TAB  SCF  FEVR'!E1044</f>
        <v>0</v>
      </c>
      <c r="F1044" s="162"/>
      <c r="G1044" s="36"/>
    </row>
    <row r="1045" spans="1:7" x14ac:dyDescent="0.2">
      <c r="A1045" s="159">
        <v>72</v>
      </c>
      <c r="B1045" s="1" t="s">
        <v>37</v>
      </c>
      <c r="C1045" s="10"/>
      <c r="D1045" s="163">
        <f>'TAB  SCF  JANV'!D1045+'TAB  SCF  FEVR'!D1045</f>
        <v>0</v>
      </c>
      <c r="E1045" s="163">
        <f>'TAB  SCF  JANV'!E1045+'TAB  SCF  FEVR'!E1045</f>
        <v>0</v>
      </c>
      <c r="F1045" s="163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59">
        <v>73</v>
      </c>
      <c r="B1046" s="1" t="s">
        <v>38</v>
      </c>
      <c r="C1046" s="10"/>
      <c r="D1046" s="163">
        <f>'TAB  SCF  JANV'!D1046+'TAB  SCF  FEVR'!D1046</f>
        <v>0</v>
      </c>
      <c r="E1046" s="163">
        <f>'TAB  SCF  JANV'!E1046+'TAB  SCF  FEVR'!E1046</f>
        <v>0</v>
      </c>
      <c r="F1046" s="163">
        <f t="shared" si="370"/>
        <v>0</v>
      </c>
      <c r="G1046" s="32" t="e">
        <f t="shared" si="371"/>
        <v>#DIV/0!</v>
      </c>
    </row>
    <row r="1047" spans="1:7" x14ac:dyDescent="0.2">
      <c r="A1047" s="159">
        <v>74</v>
      </c>
      <c r="B1047" s="2" t="s">
        <v>39</v>
      </c>
      <c r="C1047" s="11"/>
      <c r="D1047" s="39">
        <f>'TAB  SCF  JANV'!D1047+'TAB  SCF  FEVR'!D1047</f>
        <v>0</v>
      </c>
      <c r="E1047" s="39">
        <f>'TAB  SCF  JANV'!E1047+'TAB  SCF  FEVR'!E1047</f>
        <v>0</v>
      </c>
      <c r="F1047" s="163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64"/>
      <c r="D1048" s="40">
        <f>D1040+D1045+D1046+D1047</f>
        <v>50567</v>
      </c>
      <c r="E1048" s="40">
        <f>E1040+E1045+E1046+E1047</f>
        <v>6322</v>
      </c>
      <c r="F1048" s="163">
        <f t="shared" si="370"/>
        <v>44245</v>
      </c>
      <c r="G1048" s="32">
        <f t="shared" si="371"/>
        <v>6.9985763998734578</v>
      </c>
    </row>
    <row r="1049" spans="1:7" x14ac:dyDescent="0.2">
      <c r="A1049" s="159">
        <v>60</v>
      </c>
      <c r="B1049" s="3" t="s">
        <v>40</v>
      </c>
      <c r="C1049" s="161"/>
      <c r="D1049" s="162">
        <f>D1050+D1051+D1052</f>
        <v>11092</v>
      </c>
      <c r="E1049" s="162">
        <f>E1050+E1051+E1052</f>
        <v>1478</v>
      </c>
      <c r="F1049" s="163">
        <f t="shared" si="370"/>
        <v>9614</v>
      </c>
      <c r="G1049" s="32">
        <f t="shared" si="371"/>
        <v>6.5047361299052771</v>
      </c>
    </row>
    <row r="1050" spans="1:7" x14ac:dyDescent="0.2">
      <c r="A1050" s="159">
        <v>600</v>
      </c>
      <c r="B1050" s="1" t="s">
        <v>2</v>
      </c>
      <c r="C1050" s="10"/>
      <c r="D1050" s="163">
        <f>'TAB  SCF  JANV'!D1050+'TAB  SCF  FEVR'!D1050</f>
        <v>423</v>
      </c>
      <c r="E1050" s="163">
        <f>'TAB  SCF  JANV'!E1050+'TAB  SCF  FEVR'!E1050</f>
        <v>62</v>
      </c>
      <c r="F1050" s="163">
        <f t="shared" si="370"/>
        <v>361</v>
      </c>
      <c r="G1050" s="32">
        <f t="shared" si="371"/>
        <v>5.82258064516129</v>
      </c>
    </row>
    <row r="1051" spans="1:7" x14ac:dyDescent="0.2">
      <c r="A1051" s="159">
        <v>601</v>
      </c>
      <c r="B1051" s="1" t="s">
        <v>3</v>
      </c>
      <c r="C1051" s="10"/>
      <c r="D1051" s="163">
        <f>'TAB  SCF  JANV'!D1051+'TAB  SCF  FEVR'!D1051</f>
        <v>6913</v>
      </c>
      <c r="E1051" s="163">
        <f>'TAB  SCF  JANV'!E1051+'TAB  SCF  FEVR'!E1051</f>
        <v>1074</v>
      </c>
      <c r="F1051" s="163">
        <f t="shared" si="370"/>
        <v>5839</v>
      </c>
      <c r="G1051" s="32">
        <f t="shared" si="371"/>
        <v>5.4366852886405956</v>
      </c>
    </row>
    <row r="1052" spans="1:7" x14ac:dyDescent="0.2">
      <c r="A1052" s="159">
        <v>604</v>
      </c>
      <c r="B1052" s="1" t="s">
        <v>4</v>
      </c>
      <c r="C1052" s="10"/>
      <c r="D1052" s="163">
        <f>'TAB  SCF  JANV'!D1052+'TAB  SCF  FEVR'!D1052</f>
        <v>3756</v>
      </c>
      <c r="E1052" s="163">
        <f>'TAB  SCF  JANV'!E1052+'TAB  SCF  FEVR'!E1052</f>
        <v>342</v>
      </c>
      <c r="F1052" s="163">
        <f t="shared" si="370"/>
        <v>3414</v>
      </c>
      <c r="G1052" s="32">
        <f t="shared" si="371"/>
        <v>9.9824561403508767</v>
      </c>
    </row>
    <row r="1053" spans="1:7" x14ac:dyDescent="0.2">
      <c r="A1053" s="159">
        <v>61</v>
      </c>
      <c r="B1053" s="1" t="s">
        <v>41</v>
      </c>
      <c r="C1053" s="10"/>
      <c r="D1053" s="163">
        <f>'TAB  SCF  JANV'!D1053+'TAB  SCF  FEVR'!D1053</f>
        <v>2456</v>
      </c>
      <c r="E1053" s="163">
        <f>'TAB  SCF  JANV'!E1053+'TAB  SCF  FEVR'!E1053</f>
        <v>0</v>
      </c>
      <c r="F1053" s="163">
        <f t="shared" si="370"/>
        <v>2456</v>
      </c>
      <c r="G1053" s="32" t="e">
        <f t="shared" si="371"/>
        <v>#DIV/0!</v>
      </c>
    </row>
    <row r="1054" spans="1:7" x14ac:dyDescent="0.2">
      <c r="A1054" s="159">
        <v>62</v>
      </c>
      <c r="B1054" s="2" t="s">
        <v>42</v>
      </c>
      <c r="C1054" s="11"/>
      <c r="D1054" s="39">
        <f>'TAB  SCF  JANV'!D1054+'TAB  SCF  FEVR'!D1054</f>
        <v>3720</v>
      </c>
      <c r="E1054" s="39">
        <f>'TAB  SCF  JANV'!E1054+'TAB  SCF  FEVR'!E1054</f>
        <v>940</v>
      </c>
      <c r="F1054" s="163">
        <f t="shared" si="370"/>
        <v>2780</v>
      </c>
      <c r="G1054" s="32">
        <f t="shared" si="371"/>
        <v>2.9574468085106385</v>
      </c>
    </row>
    <row r="1055" spans="1:7" ht="25.5" x14ac:dyDescent="0.2">
      <c r="A1055" s="22"/>
      <c r="B1055" s="26" t="s">
        <v>43</v>
      </c>
      <c r="C1055" s="164"/>
      <c r="D1055" s="40">
        <f>D1049+D1053+D1054</f>
        <v>17268</v>
      </c>
      <c r="E1055" s="40">
        <f>E1049+E1053+E1054</f>
        <v>2418</v>
      </c>
      <c r="F1055" s="163">
        <f t="shared" si="370"/>
        <v>14850</v>
      </c>
      <c r="G1055" s="32">
        <f t="shared" si="371"/>
        <v>6.1414392059553347</v>
      </c>
    </row>
    <row r="1056" spans="1:7" ht="25.5" x14ac:dyDescent="0.2">
      <c r="A1056" s="22"/>
      <c r="B1056" s="26" t="s">
        <v>48</v>
      </c>
      <c r="C1056" s="164"/>
      <c r="D1056" s="40">
        <f>D1048-D1055</f>
        <v>33299</v>
      </c>
      <c r="E1056" s="40">
        <f>E1048-E1055</f>
        <v>3904</v>
      </c>
      <c r="F1056" s="163">
        <f t="shared" si="370"/>
        <v>29395</v>
      </c>
      <c r="G1056" s="32">
        <f t="shared" si="371"/>
        <v>7.5294569672131146</v>
      </c>
    </row>
    <row r="1057" spans="1:7" x14ac:dyDescent="0.2">
      <c r="A1057" s="159">
        <v>63</v>
      </c>
      <c r="B1057" s="3" t="s">
        <v>46</v>
      </c>
      <c r="C1057" s="161"/>
      <c r="D1057" s="162">
        <f>'TAB  SCF  JANV'!D1057+'TAB  SCF  FEVR'!D1057</f>
        <v>35809</v>
      </c>
      <c r="E1057" s="162">
        <f>'TAB  SCF  JANV'!E1057+'TAB  SCF  FEVR'!E1057</f>
        <v>25252</v>
      </c>
      <c r="F1057" s="163">
        <f t="shared" si="370"/>
        <v>10557</v>
      </c>
      <c r="G1057" s="32">
        <f t="shared" si="371"/>
        <v>0.41806589577063202</v>
      </c>
    </row>
    <row r="1058" spans="1:7" x14ac:dyDescent="0.2">
      <c r="A1058" s="159"/>
      <c r="B1058" s="13" t="s">
        <v>6</v>
      </c>
      <c r="C1058" s="27"/>
      <c r="D1058" s="163"/>
      <c r="E1058" s="163"/>
      <c r="F1058" s="163"/>
      <c r="G1058" s="32"/>
    </row>
    <row r="1059" spans="1:7" x14ac:dyDescent="0.2">
      <c r="A1059" s="159">
        <v>631</v>
      </c>
      <c r="B1059" s="15" t="s">
        <v>21</v>
      </c>
      <c r="C1059" s="21"/>
      <c r="D1059" s="162">
        <f>'TAB  SCF  JANV'!D1059+'TAB  SCF  FEVR'!D1059</f>
        <v>0</v>
      </c>
      <c r="E1059" s="162">
        <f>'TAB  SCF  JANV'!E1059+'TAB  SCF  FEVR'!E1059</f>
        <v>0</v>
      </c>
      <c r="F1059" s="163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59"/>
      <c r="B1060" s="15"/>
      <c r="C1060" s="21"/>
      <c r="D1060" s="163"/>
      <c r="E1060" s="163"/>
      <c r="F1060" s="163"/>
      <c r="G1060" s="32"/>
    </row>
    <row r="1061" spans="1:7" x14ac:dyDescent="0.2">
      <c r="A1061" s="159">
        <v>64</v>
      </c>
      <c r="B1061" s="2" t="s">
        <v>47</v>
      </c>
      <c r="C1061" s="11"/>
      <c r="D1061" s="39">
        <f>'TAB  SCF  JANV'!D1061+'TAB  SCF  FEVR'!D1061</f>
        <v>558</v>
      </c>
      <c r="E1061" s="39">
        <f>'TAB  SCF  JANV'!E1061+'TAB  SCF  FEVR'!E1061</f>
        <v>0</v>
      </c>
      <c r="F1061" s="163">
        <f t="shared" ref="F1061:F1071" si="374">(D1061-E1061)</f>
        <v>558</v>
      </c>
      <c r="G1061" s="32" t="e">
        <f t="shared" ref="G1061:G1071" si="375">F1061/E1061</f>
        <v>#DIV/0!</v>
      </c>
    </row>
    <row r="1062" spans="1:7" ht="25.5" x14ac:dyDescent="0.2">
      <c r="A1062" s="22"/>
      <c r="B1062" s="26" t="s">
        <v>49</v>
      </c>
      <c r="C1062" s="164"/>
      <c r="D1062" s="163">
        <f>D1056-D1057-D1061</f>
        <v>-3068</v>
      </c>
      <c r="E1062" s="163">
        <f>E1056-E1057-E1061</f>
        <v>-21348</v>
      </c>
      <c r="F1062" s="163">
        <f t="shared" si="374"/>
        <v>18280</v>
      </c>
      <c r="G1062" s="32">
        <f t="shared" si="375"/>
        <v>-0.85628630316657295</v>
      </c>
    </row>
    <row r="1063" spans="1:7" x14ac:dyDescent="0.2">
      <c r="A1063" s="159">
        <v>75</v>
      </c>
      <c r="B1063" s="3" t="s">
        <v>50</v>
      </c>
      <c r="C1063" s="161"/>
      <c r="D1063" s="162">
        <f>'TAB  SCF  JANV'!D1063+'TAB  SCF  FEVR'!D1063</f>
        <v>4</v>
      </c>
      <c r="E1063" s="162">
        <f>'TAB  SCF  JANV'!E1063+'TAB  SCF  FEVR'!E1063</f>
        <v>814</v>
      </c>
      <c r="F1063" s="163">
        <f t="shared" si="374"/>
        <v>-810</v>
      </c>
      <c r="G1063" s="32">
        <f t="shared" si="375"/>
        <v>-0.99508599508599505</v>
      </c>
    </row>
    <row r="1064" spans="1:7" x14ac:dyDescent="0.2">
      <c r="A1064" s="159">
        <v>65</v>
      </c>
      <c r="B1064" s="1" t="s">
        <v>51</v>
      </c>
      <c r="C1064" s="10"/>
      <c r="D1064" s="163">
        <f>'TAB  SCF  JANV'!D1064+'TAB  SCF  FEVR'!D1064</f>
        <v>140</v>
      </c>
      <c r="E1064" s="163">
        <f>'TAB  SCF  JANV'!E1064+'TAB  SCF  FEVR'!E1064</f>
        <v>200</v>
      </c>
      <c r="F1064" s="163">
        <f t="shared" si="374"/>
        <v>-60</v>
      </c>
      <c r="G1064" s="32">
        <f t="shared" si="375"/>
        <v>-0.3</v>
      </c>
    </row>
    <row r="1065" spans="1:7" ht="25.5" customHeight="1" x14ac:dyDescent="0.2">
      <c r="A1065" s="159">
        <v>68</v>
      </c>
      <c r="B1065" s="16" t="s">
        <v>52</v>
      </c>
      <c r="C1065" s="17"/>
      <c r="D1065" s="163">
        <f>'TAB  SCF  JANV'!D1065+'TAB  SCF  FEVR'!D1065</f>
        <v>50000</v>
      </c>
      <c r="E1065" s="163">
        <f>'TAB  SCF  JANV'!E1065+'TAB  SCF  FEVR'!E1065</f>
        <v>25000</v>
      </c>
      <c r="F1065" s="163">
        <f t="shared" si="374"/>
        <v>25000</v>
      </c>
      <c r="G1065" s="32">
        <f t="shared" si="375"/>
        <v>1</v>
      </c>
    </row>
    <row r="1066" spans="1:7" x14ac:dyDescent="0.2">
      <c r="A1066" s="159">
        <v>78</v>
      </c>
      <c r="B1066" s="2" t="s">
        <v>53</v>
      </c>
      <c r="C1066" s="11"/>
      <c r="D1066" s="39">
        <f>'TAB  SCF  JANV'!D1066+'TAB  SCF  FEVR'!D1066</f>
        <v>0</v>
      </c>
      <c r="E1066" s="39">
        <f>'TAB  SCF  JANV'!E1066+'TAB  SCF  FEVR'!E1066</f>
        <v>0</v>
      </c>
      <c r="F1066" s="163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64"/>
      <c r="D1067" s="163">
        <f>D1062+D1063-D1064-D1065+D1066</f>
        <v>-53204</v>
      </c>
      <c r="E1067" s="163">
        <f>E1062+E1063-E1064-E1065+E1066</f>
        <v>-45734</v>
      </c>
      <c r="F1067" s="163">
        <f t="shared" si="374"/>
        <v>-7470</v>
      </c>
      <c r="G1067" s="32">
        <f t="shared" si="375"/>
        <v>0.16333581143132025</v>
      </c>
    </row>
    <row r="1068" spans="1:7" x14ac:dyDescent="0.2">
      <c r="A1068" s="159">
        <v>76</v>
      </c>
      <c r="B1068" s="1" t="s">
        <v>54</v>
      </c>
      <c r="C1068" s="10"/>
      <c r="D1068" s="163">
        <f>'TAB  SCF  JANV'!D1068+'TAB  SCF  FEVR'!D1068</f>
        <v>0</v>
      </c>
      <c r="E1068" s="163">
        <f>'TAB  SCF  JANV'!E1068+'TAB  SCF  FEVR'!E1068</f>
        <v>0</v>
      </c>
      <c r="F1068" s="163">
        <f t="shared" si="374"/>
        <v>0</v>
      </c>
      <c r="G1068" s="32" t="e">
        <f t="shared" si="375"/>
        <v>#DIV/0!</v>
      </c>
    </row>
    <row r="1069" spans="1:7" x14ac:dyDescent="0.2">
      <c r="A1069" s="159">
        <v>66</v>
      </c>
      <c r="B1069" s="1" t="s">
        <v>55</v>
      </c>
      <c r="C1069" s="10"/>
      <c r="D1069" s="163">
        <f>'TAB  SCF  JANV'!D1069+'TAB  SCF  FEVR'!D1069</f>
        <v>0</v>
      </c>
      <c r="E1069" s="163">
        <f>'TAB  SCF  JANV'!E1069+'TAB  SCF  FEVR'!E1069</f>
        <v>0</v>
      </c>
      <c r="F1069" s="163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63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64"/>
      <c r="D1071" s="163">
        <f>D1067+D1070</f>
        <v>-53204</v>
      </c>
      <c r="E1071" s="163">
        <f>E1067+E1070</f>
        <v>-45734</v>
      </c>
      <c r="F1071" s="163">
        <f t="shared" si="374"/>
        <v>-7470</v>
      </c>
      <c r="G1071" s="32">
        <f t="shared" si="375"/>
        <v>0.16333581143132025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59">
        <v>5</v>
      </c>
      <c r="B1075" s="1" t="s">
        <v>22</v>
      </c>
      <c r="C1075" s="10"/>
      <c r="D1075" s="163">
        <f>'TAB  SCF  FEVR'!D1075</f>
        <v>-120890</v>
      </c>
      <c r="E1075" s="163">
        <f>'TAB  SCF  FEVR'!E1075</f>
        <v>-127116</v>
      </c>
      <c r="F1075" s="163">
        <f t="shared" ref="F1075" si="376">(D1075-E1075)</f>
        <v>6226</v>
      </c>
      <c r="G1075" s="32">
        <f t="shared" ref="G1075" si="377">F1075/E1075</f>
        <v>-4.8978885427483555E-2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59">
        <v>51</v>
      </c>
      <c r="B1079" s="20" t="s">
        <v>29</v>
      </c>
      <c r="C1079" s="30"/>
      <c r="D1079" s="163">
        <v>0</v>
      </c>
      <c r="E1079" s="163">
        <v>0</v>
      </c>
      <c r="F1079" s="163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159">
        <v>510</v>
      </c>
      <c r="B1080" s="1" t="s">
        <v>7</v>
      </c>
      <c r="C1080" s="10"/>
      <c r="D1080" s="163">
        <v>0</v>
      </c>
      <c r="E1080" s="163">
        <v>0</v>
      </c>
      <c r="F1080" s="163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159">
        <v>41</v>
      </c>
      <c r="B1082" s="1" t="s">
        <v>8</v>
      </c>
      <c r="C1082" s="10"/>
      <c r="D1082" s="163">
        <f>D1086+D1087+D1088</f>
        <v>120212</v>
      </c>
      <c r="E1082" s="163">
        <f>E1086+E1087+E1088</f>
        <v>17842</v>
      </c>
      <c r="F1082" s="163">
        <f t="shared" ref="F1082" si="380">(D1082-E1082)</f>
        <v>102370</v>
      </c>
      <c r="G1082" s="32">
        <f t="shared" ref="G1082" si="381">F1082/E1082</f>
        <v>5.7375854724806636</v>
      </c>
    </row>
    <row r="1083" spans="1:7" x14ac:dyDescent="0.2">
      <c r="A1083" s="159"/>
      <c r="B1083" s="1"/>
      <c r="C1083" s="10"/>
      <c r="D1083" s="163"/>
      <c r="E1083" s="163"/>
      <c r="F1083" s="163"/>
      <c r="G1083" s="32"/>
    </row>
    <row r="1084" spans="1:7" x14ac:dyDescent="0.2">
      <c r="A1084" s="159"/>
      <c r="B1084" s="7" t="s">
        <v>6</v>
      </c>
      <c r="C1084" s="29"/>
      <c r="D1084" s="163"/>
      <c r="E1084" s="163"/>
      <c r="F1084" s="163"/>
      <c r="G1084" s="32"/>
    </row>
    <row r="1085" spans="1:7" x14ac:dyDescent="0.2">
      <c r="A1085" s="159"/>
      <c r="B1085" s="1"/>
      <c r="C1085" s="10"/>
      <c r="D1085" s="163"/>
      <c r="E1085" s="163"/>
      <c r="F1085" s="163"/>
      <c r="G1085" s="32"/>
    </row>
    <row r="1086" spans="1:7" x14ac:dyDescent="0.2">
      <c r="A1086" s="159"/>
      <c r="B1086" s="23" t="s">
        <v>23</v>
      </c>
      <c r="C1086" s="10"/>
      <c r="D1086" s="163">
        <f>'TAB  SCF  FEVR'!D1086</f>
        <v>0</v>
      </c>
      <c r="E1086" s="163">
        <f>'TAB  SCF  FEVR'!E1086</f>
        <v>0</v>
      </c>
      <c r="F1086" s="163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159"/>
      <c r="B1087" s="24" t="s">
        <v>58</v>
      </c>
      <c r="C1087" s="17"/>
      <c r="D1087" s="163">
        <f>'TAB  SCF  FEVR'!D1087</f>
        <v>120212</v>
      </c>
      <c r="E1087" s="163">
        <f>'TAB  SCF  FEVR'!E1087</f>
        <v>17842</v>
      </c>
      <c r="F1087" s="163">
        <f t="shared" si="382"/>
        <v>102370</v>
      </c>
      <c r="G1087" s="32">
        <f t="shared" si="383"/>
        <v>5.7375854724806636</v>
      </c>
    </row>
    <row r="1088" spans="1:7" x14ac:dyDescent="0.2">
      <c r="A1088" s="159"/>
      <c r="B1088" s="23" t="s">
        <v>24</v>
      </c>
      <c r="C1088" s="10"/>
      <c r="D1088" s="163">
        <f>'TAB  SCF  FEVR'!D1088</f>
        <v>0</v>
      </c>
      <c r="E1088" s="163">
        <f>'TAB  SCF  FEVR'!E1088</f>
        <v>0</v>
      </c>
      <c r="F1088" s="163">
        <f t="shared" si="382"/>
        <v>0</v>
      </c>
      <c r="G1088" s="32" t="e">
        <f t="shared" si="383"/>
        <v>#DIV/0!</v>
      </c>
    </row>
    <row r="1089" spans="1:7" x14ac:dyDescent="0.2">
      <c r="A1089" s="159"/>
      <c r="B1089" s="1"/>
      <c r="C1089" s="10"/>
      <c r="D1089" s="163"/>
      <c r="E1089" s="163"/>
      <c r="F1089" s="163"/>
      <c r="G1089" s="32"/>
    </row>
    <row r="1090" spans="1:7" x14ac:dyDescent="0.2">
      <c r="A1090" s="159"/>
      <c r="B1090" s="8" t="s">
        <v>26</v>
      </c>
      <c r="C1090" s="31"/>
      <c r="D1090" s="163">
        <f>'TAB  SCF  FEVR'!D1090</f>
        <v>109628</v>
      </c>
      <c r="E1090" s="163">
        <f>'TAB  SCF  FEVR'!E1090</f>
        <v>47469</v>
      </c>
      <c r="F1090" s="163">
        <f t="shared" ref="F1090" si="384">(D1090-E1090)</f>
        <v>62159</v>
      </c>
      <c r="G1090" s="32">
        <f t="shared" ref="G1090" si="385">F1090/E1090</f>
        <v>1.3094651246076388</v>
      </c>
    </row>
    <row r="1091" spans="1:7" x14ac:dyDescent="0.2">
      <c r="A1091" s="159"/>
      <c r="B1091" s="8"/>
      <c r="C1091" s="31"/>
      <c r="D1091" s="163"/>
      <c r="E1091" s="163"/>
      <c r="F1091" s="163"/>
      <c r="G1091" s="32"/>
    </row>
    <row r="1092" spans="1:7" x14ac:dyDescent="0.2">
      <c r="A1092" s="159">
        <v>3</v>
      </c>
      <c r="B1092" s="8" t="s">
        <v>15</v>
      </c>
      <c r="C1092" s="31"/>
      <c r="D1092" s="163">
        <f>D1095+D1096+D1097+D1098</f>
        <v>5919</v>
      </c>
      <c r="E1092" s="163">
        <f>E1095+E1096+E1097+E1098</f>
        <v>56</v>
      </c>
      <c r="F1092" s="163">
        <f t="shared" ref="F1092" si="386">(D1092-E1092)</f>
        <v>5863</v>
      </c>
      <c r="G1092" s="32">
        <f t="shared" ref="G1092" si="387">F1092/E1092</f>
        <v>104.69642857142857</v>
      </c>
    </row>
    <row r="1093" spans="1:7" x14ac:dyDescent="0.2">
      <c r="A1093" s="159"/>
      <c r="B1093" s="7" t="s">
        <v>6</v>
      </c>
      <c r="C1093" s="29"/>
      <c r="D1093" s="163"/>
      <c r="E1093" s="163"/>
      <c r="F1093" s="163"/>
      <c r="G1093" s="32"/>
    </row>
    <row r="1094" spans="1:7" x14ac:dyDescent="0.2">
      <c r="A1094" s="159"/>
      <c r="B1094" s="8"/>
      <c r="C1094" s="31"/>
      <c r="D1094" s="163"/>
      <c r="E1094" s="163"/>
      <c r="F1094" s="163"/>
      <c r="G1094" s="32"/>
    </row>
    <row r="1095" spans="1:7" x14ac:dyDescent="0.2">
      <c r="A1095" s="159">
        <v>30</v>
      </c>
      <c r="B1095" s="25" t="s">
        <v>16</v>
      </c>
      <c r="C1095" s="31"/>
      <c r="D1095" s="163">
        <f>'TAB  SCF  FEVR'!D1095</f>
        <v>111</v>
      </c>
      <c r="E1095" s="163">
        <f>'TAB  SCF  FEVR'!E1095</f>
        <v>18</v>
      </c>
      <c r="F1095" s="163">
        <f t="shared" ref="F1095:F1098" si="388">(D1095-E1095)</f>
        <v>93</v>
      </c>
      <c r="G1095" s="32">
        <f t="shared" ref="G1095:G1098" si="389">F1095/E1095</f>
        <v>5.166666666666667</v>
      </c>
    </row>
    <row r="1096" spans="1:7" x14ac:dyDescent="0.2">
      <c r="A1096" s="159">
        <v>31</v>
      </c>
      <c r="B1096" s="25" t="s">
        <v>17</v>
      </c>
      <c r="C1096" s="31"/>
      <c r="D1096" s="163">
        <f>'TAB  SCF  FEVR'!D1096</f>
        <v>1352</v>
      </c>
      <c r="E1096" s="163">
        <f>'TAB  SCF  FEVR'!E1096</f>
        <v>26</v>
      </c>
      <c r="F1096" s="163">
        <f t="shared" si="388"/>
        <v>1326</v>
      </c>
      <c r="G1096" s="32">
        <f t="shared" si="389"/>
        <v>51</v>
      </c>
    </row>
    <row r="1097" spans="1:7" x14ac:dyDescent="0.2">
      <c r="A1097" s="159">
        <v>32</v>
      </c>
      <c r="B1097" s="25" t="s">
        <v>18</v>
      </c>
      <c r="C1097" s="31"/>
      <c r="D1097" s="163">
        <f>'TAB  SCF  FEVR'!D1097</f>
        <v>4456</v>
      </c>
      <c r="E1097" s="163">
        <f>'TAB  SCF  FEVR'!E1097</f>
        <v>12</v>
      </c>
      <c r="F1097" s="163">
        <f t="shared" si="388"/>
        <v>4444</v>
      </c>
      <c r="G1097" s="32">
        <f t="shared" si="389"/>
        <v>370.33333333333331</v>
      </c>
    </row>
    <row r="1098" spans="1:7" x14ac:dyDescent="0.2">
      <c r="A1098" s="159">
        <v>37</v>
      </c>
      <c r="B1098" s="25" t="s">
        <v>25</v>
      </c>
      <c r="C1098" s="31"/>
      <c r="D1098" s="163">
        <f>'TAB  SCF  FEVR'!D1098</f>
        <v>0</v>
      </c>
      <c r="E1098" s="163">
        <f>'TAB  SCF  FEVR'!E1098</f>
        <v>0</v>
      </c>
      <c r="F1098" s="163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63" t="s">
        <v>10</v>
      </c>
      <c r="E1102" s="163" t="s">
        <v>11</v>
      </c>
      <c r="F1102" s="163" t="s">
        <v>12</v>
      </c>
      <c r="G1102" s="32" t="s">
        <v>13</v>
      </c>
    </row>
    <row r="1103" spans="1:7" x14ac:dyDescent="0.2">
      <c r="A1103" s="159">
        <v>700</v>
      </c>
      <c r="B1103" s="1" t="s">
        <v>30</v>
      </c>
      <c r="C1103" s="10"/>
      <c r="D1103" s="163">
        <f>'TAB  SCF  JANV'!D1103+'TAB  SCF  FEVR'!D1103</f>
        <v>777</v>
      </c>
      <c r="E1103" s="163">
        <f>'TAB  SCF  JANV'!E1103+'TAB  SCF  FEVR'!E1103</f>
        <v>1096</v>
      </c>
      <c r="F1103" s="163">
        <f>(D1103-E1103)</f>
        <v>-319</v>
      </c>
      <c r="G1103" s="32">
        <f>F1103/E1103</f>
        <v>-0.29105839416058393</v>
      </c>
    </row>
    <row r="1104" spans="1:7" x14ac:dyDescent="0.2">
      <c r="A1104" s="159">
        <v>701</v>
      </c>
      <c r="B1104" s="1" t="s">
        <v>31</v>
      </c>
      <c r="C1104" s="10"/>
      <c r="D1104" s="163">
        <f>'TAB  SCF  JANV'!D1104+'TAB  SCF  FEVR'!D1104</f>
        <v>3144</v>
      </c>
      <c r="E1104" s="163">
        <f>'TAB  SCF  JANV'!E1104+'TAB  SCF  FEVR'!E1104</f>
        <v>6292</v>
      </c>
      <c r="F1104" s="163">
        <f t="shared" ref="F1104:F1106" si="390">(D1104-E1104)</f>
        <v>-3148</v>
      </c>
      <c r="G1104" s="32">
        <f t="shared" ref="G1104:G1106" si="391">F1104/E1104</f>
        <v>-0.50031786395422762</v>
      </c>
    </row>
    <row r="1105" spans="1:12" x14ac:dyDescent="0.2">
      <c r="A1105" s="159">
        <v>704</v>
      </c>
      <c r="B1105" s="1" t="s">
        <v>32</v>
      </c>
      <c r="C1105" s="10"/>
      <c r="D1105" s="163">
        <f>'TAB  SCF  JANV'!D1105+'TAB  SCF  FEVR'!D1105</f>
        <v>0</v>
      </c>
      <c r="E1105" s="163">
        <f>'TAB  SCF  JANV'!E1105+'TAB  SCF  FEVR'!E1105</f>
        <v>0</v>
      </c>
      <c r="F1105" s="163">
        <f t="shared" si="390"/>
        <v>0</v>
      </c>
      <c r="G1105" s="32" t="e">
        <f t="shared" si="391"/>
        <v>#DIV/0!</v>
      </c>
    </row>
    <row r="1106" spans="1:12" x14ac:dyDescent="0.2">
      <c r="A1106" s="159">
        <v>706</v>
      </c>
      <c r="B1106" s="1" t="s">
        <v>33</v>
      </c>
      <c r="C1106" s="10"/>
      <c r="D1106" s="163">
        <f>'TAB  SCF  JANV'!D1106+'TAB  SCF  FEVR'!D1106</f>
        <v>18090</v>
      </c>
      <c r="E1106" s="163">
        <f>'TAB  SCF  JANV'!E1106+'TAB  SCF  FEVR'!E1106</f>
        <v>34118</v>
      </c>
      <c r="F1106" s="163">
        <f t="shared" si="390"/>
        <v>-16028</v>
      </c>
      <c r="G1106" s="32">
        <f t="shared" si="391"/>
        <v>-0.46978134708951286</v>
      </c>
    </row>
    <row r="1107" spans="1:12" x14ac:dyDescent="0.2">
      <c r="A1107" s="159"/>
      <c r="B1107" s="13" t="s">
        <v>6</v>
      </c>
      <c r="C1107" s="27"/>
      <c r="D1107" s="39">
        <f>'TAB  SCF  JANV'!D1107+'TAB  SCF  FEVR'!D1107</f>
        <v>0</v>
      </c>
      <c r="E1107" s="39">
        <f>'TAB  SCF  JANV'!E1107+'TAB  SCF  FEVR'!E1107</f>
        <v>0</v>
      </c>
      <c r="F1107" s="39"/>
      <c r="G1107" s="33"/>
    </row>
    <row r="1108" spans="1:12" x14ac:dyDescent="0.2">
      <c r="A1108" s="159"/>
      <c r="B1108" s="14" t="s">
        <v>19</v>
      </c>
      <c r="C1108" s="11"/>
      <c r="D1108" s="39">
        <f>'TAB  SCF  JANV'!D1108+'TAB  SCF  FEVR'!D1108</f>
        <v>0</v>
      </c>
      <c r="E1108" s="39">
        <f>'TAB  SCF  JANV'!E1108+'TAB  SCF  FEVR'!E1108</f>
        <v>0</v>
      </c>
      <c r="F1108" s="163">
        <f t="shared" ref="F1108:F1113" si="392">(D1108-E1108)</f>
        <v>0</v>
      </c>
      <c r="G1108" s="32" t="e">
        <f t="shared" ref="G1108:G1113" si="393">F1108/E1108</f>
        <v>#DIV/0!</v>
      </c>
    </row>
    <row r="1109" spans="1:12" x14ac:dyDescent="0.2">
      <c r="A1109" s="159"/>
      <c r="B1109" s="14" t="s">
        <v>20</v>
      </c>
      <c r="C1109" s="11"/>
      <c r="D1109" s="39">
        <f>'TAB  SCF  JANV'!D1109+'TAB  SCF  FEVR'!D1109</f>
        <v>0</v>
      </c>
      <c r="E1109" s="39">
        <f>'TAB  SCF  JANV'!E1109+'TAB  SCF  FEVR'!E1109</f>
        <v>0</v>
      </c>
      <c r="F1109" s="163">
        <f t="shared" si="392"/>
        <v>0</v>
      </c>
      <c r="G1109" s="32" t="e">
        <f t="shared" si="393"/>
        <v>#DIV/0!</v>
      </c>
    </row>
    <row r="1110" spans="1:12" x14ac:dyDescent="0.2">
      <c r="A1110" s="159"/>
      <c r="B1110" s="14" t="s">
        <v>27</v>
      </c>
      <c r="C1110" s="11"/>
      <c r="D1110" s="39">
        <f>'TAB  SCF  JANV'!D1110+'TAB  SCF  FEVR'!D1110</f>
        <v>0</v>
      </c>
      <c r="E1110" s="39">
        <f>'TAB  SCF  JANV'!E1110+'TAB  SCF  FEVR'!E1110</f>
        <v>0</v>
      </c>
      <c r="F1110" s="163">
        <f t="shared" si="392"/>
        <v>0</v>
      </c>
      <c r="G1110" s="32" t="e">
        <f t="shared" si="393"/>
        <v>#DIV/0!</v>
      </c>
    </row>
    <row r="1111" spans="1:12" x14ac:dyDescent="0.2">
      <c r="A1111" s="159">
        <v>706</v>
      </c>
      <c r="B1111" s="2" t="s">
        <v>34</v>
      </c>
      <c r="C1111" s="11"/>
      <c r="D1111" s="39">
        <f>'TAB  SCF  JANV'!D1111+'TAB  SCF  FEVR'!D1111</f>
        <v>0</v>
      </c>
      <c r="E1111" s="39">
        <f>'TAB  SCF  JANV'!E1111+'TAB  SCF  FEVR'!E1111</f>
        <v>0</v>
      </c>
      <c r="F1111" s="163">
        <f t="shared" si="392"/>
        <v>0</v>
      </c>
      <c r="G1111" s="32" t="e">
        <f t="shared" si="393"/>
        <v>#DIV/0!</v>
      </c>
    </row>
    <row r="1112" spans="1:12" x14ac:dyDescent="0.2">
      <c r="A1112" s="159" t="s">
        <v>35</v>
      </c>
      <c r="B1112" s="2" t="s">
        <v>36</v>
      </c>
      <c r="C1112" s="11"/>
      <c r="D1112" s="39"/>
      <c r="E1112" s="39"/>
      <c r="F1112" s="163">
        <f t="shared" si="392"/>
        <v>0</v>
      </c>
      <c r="G1112" s="32" t="e">
        <f t="shared" si="393"/>
        <v>#DIV/0!</v>
      </c>
    </row>
    <row r="1113" spans="1:12" ht="25.5" x14ac:dyDescent="0.2">
      <c r="A1113" s="22"/>
      <c r="B1113" s="26" t="s">
        <v>45</v>
      </c>
      <c r="C1113" s="160"/>
      <c r="D1113" s="40">
        <f>D1103+D1104+D1105+D1106+D1111+D1112</f>
        <v>22011</v>
      </c>
      <c r="E1113" s="40">
        <f>E1103+E1104+E1105+E1106+E1111+E1112</f>
        <v>41506</v>
      </c>
      <c r="F1113" s="40">
        <f t="shared" si="392"/>
        <v>-19495</v>
      </c>
      <c r="G1113" s="34">
        <f t="shared" si="393"/>
        <v>-0.46969112899339854</v>
      </c>
      <c r="L1113" s="43">
        <f>D1113-E1113</f>
        <v>-19495</v>
      </c>
    </row>
    <row r="1114" spans="1:12" x14ac:dyDescent="0.2">
      <c r="B1114" s="18"/>
      <c r="C1114" s="28"/>
      <c r="D1114" s="41"/>
      <c r="E1114" s="42"/>
      <c r="F1114" s="42"/>
      <c r="G1114" s="35"/>
    </row>
    <row r="1115" spans="1:12" x14ac:dyDescent="0.2">
      <c r="B1115" s="13" t="s">
        <v>6</v>
      </c>
      <c r="C1115" s="28"/>
      <c r="D1115" s="41"/>
      <c r="E1115" s="42"/>
      <c r="F1115" s="42"/>
      <c r="G1115" s="35"/>
    </row>
    <row r="1116" spans="1:12" x14ac:dyDescent="0.2">
      <c r="B1116" s="1" t="s">
        <v>28</v>
      </c>
      <c r="C1116" s="10"/>
      <c r="D1116" s="163">
        <f>'TAB  SCF  JANV'!D1116+'TAB  SCF  FEVR'!D1116</f>
        <v>0</v>
      </c>
      <c r="E1116" s="163">
        <f>'TAB  SCF  JANV'!E1116+'TAB  SCF  FEVR'!E1116</f>
        <v>0</v>
      </c>
      <c r="F1116" s="163">
        <f t="shared" ref="F1116" si="394">(D1116-E1116)</f>
        <v>0</v>
      </c>
      <c r="G1116" s="32" t="e">
        <f t="shared" ref="G1116" si="395">F1116/E1116</f>
        <v>#DIV/0!</v>
      </c>
    </row>
    <row r="1117" spans="1:12" x14ac:dyDescent="0.2">
      <c r="B1117" s="3"/>
      <c r="C1117" s="161"/>
      <c r="D1117" s="162">
        <f>'TAB  SCF  JANV'!D1117+'TAB  SCF  FEVR'!D1117</f>
        <v>0</v>
      </c>
      <c r="E1117" s="162">
        <f>'TAB  SCF  JANV'!E1117+'TAB  SCF  FEVR'!E1117</f>
        <v>0</v>
      </c>
      <c r="F1117" s="162"/>
      <c r="G1117" s="36"/>
    </row>
    <row r="1118" spans="1:12" x14ac:dyDescent="0.2">
      <c r="A1118" s="159">
        <v>72</v>
      </c>
      <c r="B1118" s="1" t="s">
        <v>37</v>
      </c>
      <c r="C1118" s="10"/>
      <c r="D1118" s="163">
        <f>'TAB  SCF  JANV'!D1118+'TAB  SCF  FEVR'!D1118</f>
        <v>0</v>
      </c>
      <c r="E1118" s="163">
        <f>'TAB  SCF  JANV'!E1118+'TAB  SCF  FEVR'!E1118</f>
        <v>0</v>
      </c>
      <c r="F1118" s="163">
        <f t="shared" ref="F1118:F1130" si="396">(D1118-E1118)</f>
        <v>0</v>
      </c>
      <c r="G1118" s="32" t="e">
        <f t="shared" ref="G1118:G1130" si="397">F1118/E1118</f>
        <v>#DIV/0!</v>
      </c>
    </row>
    <row r="1119" spans="1:12" x14ac:dyDescent="0.2">
      <c r="A1119" s="159">
        <v>73</v>
      </c>
      <c r="B1119" s="1" t="s">
        <v>38</v>
      </c>
      <c r="C1119" s="10"/>
      <c r="D1119" s="163">
        <f>'TAB  SCF  JANV'!D1119+'TAB  SCF  FEVR'!D1119</f>
        <v>0</v>
      </c>
      <c r="E1119" s="163">
        <f>'TAB  SCF  JANV'!E1119+'TAB  SCF  FEVR'!E1119</f>
        <v>0</v>
      </c>
      <c r="F1119" s="163">
        <f t="shared" si="396"/>
        <v>0</v>
      </c>
      <c r="G1119" s="32" t="e">
        <f t="shared" si="397"/>
        <v>#DIV/0!</v>
      </c>
    </row>
    <row r="1120" spans="1:12" x14ac:dyDescent="0.2">
      <c r="A1120" s="159">
        <v>74</v>
      </c>
      <c r="B1120" s="2" t="s">
        <v>39</v>
      </c>
      <c r="C1120" s="11"/>
      <c r="D1120" s="39">
        <f>'TAB  SCF  JANV'!D1120+'TAB  SCF  FEVR'!D1120</f>
        <v>0</v>
      </c>
      <c r="E1120" s="39">
        <f>'TAB  SCF  JANV'!E1120+'TAB  SCF  FEVR'!E1120</f>
        <v>0</v>
      </c>
      <c r="F1120" s="163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64"/>
      <c r="D1121" s="40">
        <f>D1113+D1118+D1119+D1120</f>
        <v>22011</v>
      </c>
      <c r="E1121" s="40">
        <f>E1113+E1118+E1119+E1120</f>
        <v>41506</v>
      </c>
      <c r="F1121" s="163">
        <f t="shared" si="396"/>
        <v>-19495</v>
      </c>
      <c r="G1121" s="32">
        <f t="shared" si="397"/>
        <v>-0.46969112899339854</v>
      </c>
    </row>
    <row r="1122" spans="1:7" x14ac:dyDescent="0.2">
      <c r="A1122" s="159">
        <v>60</v>
      </c>
      <c r="B1122" s="3" t="s">
        <v>40</v>
      </c>
      <c r="C1122" s="161"/>
      <c r="D1122" s="162">
        <f>D1123+D1124+D1125</f>
        <v>5394</v>
      </c>
      <c r="E1122" s="162">
        <f>E1123+E1124+E1125</f>
        <v>6613</v>
      </c>
      <c r="F1122" s="163">
        <f t="shared" si="396"/>
        <v>-1219</v>
      </c>
      <c r="G1122" s="32">
        <f t="shared" si="397"/>
        <v>-0.18433388779676396</v>
      </c>
    </row>
    <row r="1123" spans="1:7" x14ac:dyDescent="0.2">
      <c r="A1123" s="159">
        <v>600</v>
      </c>
      <c r="B1123" s="1" t="s">
        <v>2</v>
      </c>
      <c r="C1123" s="10"/>
      <c r="D1123" s="163">
        <f>'TAB  SCF  JANV'!D1123+'TAB  SCF  FEVR'!D1123</f>
        <v>1583</v>
      </c>
      <c r="E1123" s="163">
        <f>'TAB  SCF  JANV'!E1123+'TAB  SCF  FEVR'!E1123</f>
        <v>1066</v>
      </c>
      <c r="F1123" s="163">
        <f t="shared" si="396"/>
        <v>517</v>
      </c>
      <c r="G1123" s="32">
        <f t="shared" si="397"/>
        <v>0.48499061913696062</v>
      </c>
    </row>
    <row r="1124" spans="1:7" x14ac:dyDescent="0.2">
      <c r="A1124" s="159">
        <v>601</v>
      </c>
      <c r="B1124" s="1" t="s">
        <v>3</v>
      </c>
      <c r="C1124" s="10"/>
      <c r="D1124" s="163">
        <f>'TAB  SCF  JANV'!D1124+'TAB  SCF  FEVR'!D1124</f>
        <v>3811</v>
      </c>
      <c r="E1124" s="163">
        <f>'TAB  SCF  JANV'!E1124+'TAB  SCF  FEVR'!E1124</f>
        <v>5547</v>
      </c>
      <c r="F1124" s="163">
        <f t="shared" si="396"/>
        <v>-1736</v>
      </c>
      <c r="G1124" s="32">
        <f t="shared" si="397"/>
        <v>-0.31296196142058769</v>
      </c>
    </row>
    <row r="1125" spans="1:7" x14ac:dyDescent="0.2">
      <c r="A1125" s="159">
        <v>604</v>
      </c>
      <c r="B1125" s="1" t="s">
        <v>4</v>
      </c>
      <c r="C1125" s="10"/>
      <c r="D1125" s="163">
        <f>'TAB  SCF  JANV'!D1125+'TAB  SCF  FEVR'!D1125</f>
        <v>0</v>
      </c>
      <c r="E1125" s="163">
        <f>'TAB  SCF  JANV'!E1125+'TAB  SCF  FEVR'!E1125</f>
        <v>0</v>
      </c>
      <c r="F1125" s="163">
        <f t="shared" si="396"/>
        <v>0</v>
      </c>
      <c r="G1125" s="32" t="e">
        <f t="shared" si="397"/>
        <v>#DIV/0!</v>
      </c>
    </row>
    <row r="1126" spans="1:7" x14ac:dyDescent="0.2">
      <c r="A1126" s="159">
        <v>61</v>
      </c>
      <c r="B1126" s="1" t="s">
        <v>41</v>
      </c>
      <c r="C1126" s="10"/>
      <c r="D1126" s="163">
        <f>'TAB  SCF  JANV'!D1126+'TAB  SCF  FEVR'!D1126</f>
        <v>2056</v>
      </c>
      <c r="E1126" s="163">
        <f>'TAB  SCF  JANV'!E1126+'TAB  SCF  FEVR'!E1126</f>
        <v>702</v>
      </c>
      <c r="F1126" s="163">
        <f t="shared" si="396"/>
        <v>1354</v>
      </c>
      <c r="G1126" s="32">
        <f t="shared" si="397"/>
        <v>1.9287749287749287</v>
      </c>
    </row>
    <row r="1127" spans="1:7" x14ac:dyDescent="0.2">
      <c r="A1127" s="159">
        <v>62</v>
      </c>
      <c r="B1127" s="2" t="s">
        <v>42</v>
      </c>
      <c r="C1127" s="11"/>
      <c r="D1127" s="39">
        <f>'TAB  SCF  JANV'!D1127+'TAB  SCF  FEVR'!D1127</f>
        <v>3015</v>
      </c>
      <c r="E1127" s="39">
        <f>'TAB  SCF  JANV'!E1127+'TAB  SCF  FEVR'!E1127</f>
        <v>1312</v>
      </c>
      <c r="F1127" s="163">
        <f t="shared" si="396"/>
        <v>1703</v>
      </c>
      <c r="G1127" s="32">
        <f t="shared" si="397"/>
        <v>1.2980182926829269</v>
      </c>
    </row>
    <row r="1128" spans="1:7" ht="25.5" x14ac:dyDescent="0.2">
      <c r="A1128" s="22"/>
      <c r="B1128" s="26" t="s">
        <v>43</v>
      </c>
      <c r="C1128" s="164"/>
      <c r="D1128" s="40">
        <f>D1122+D1126+D1127</f>
        <v>10465</v>
      </c>
      <c r="E1128" s="40">
        <f>E1122+E1126+E1127</f>
        <v>8627</v>
      </c>
      <c r="F1128" s="163">
        <f t="shared" si="396"/>
        <v>1838</v>
      </c>
      <c r="G1128" s="32">
        <f t="shared" si="397"/>
        <v>0.21305204590239946</v>
      </c>
    </row>
    <row r="1129" spans="1:7" ht="25.5" x14ac:dyDescent="0.2">
      <c r="A1129" s="22"/>
      <c r="B1129" s="26" t="s">
        <v>48</v>
      </c>
      <c r="C1129" s="164"/>
      <c r="D1129" s="40">
        <f>D1121-D1128</f>
        <v>11546</v>
      </c>
      <c r="E1129" s="40">
        <f>E1121-E1128</f>
        <v>32879</v>
      </c>
      <c r="F1129" s="163">
        <f t="shared" si="396"/>
        <v>-21333</v>
      </c>
      <c r="G1129" s="32">
        <f t="shared" si="397"/>
        <v>-0.64883360199519446</v>
      </c>
    </row>
    <row r="1130" spans="1:7" x14ac:dyDescent="0.2">
      <c r="A1130" s="159">
        <v>63</v>
      </c>
      <c r="B1130" s="3" t="s">
        <v>46</v>
      </c>
      <c r="C1130" s="161"/>
      <c r="D1130" s="162">
        <f>'TAB  SCF  JANV'!D1130+'TAB  SCF  FEVR'!D1130</f>
        <v>15527</v>
      </c>
      <c r="E1130" s="162">
        <f>'TAB  SCF  JANV'!E1130+'TAB  SCF  FEVR'!E1130</f>
        <v>17799</v>
      </c>
      <c r="F1130" s="163">
        <f t="shared" si="396"/>
        <v>-2272</v>
      </c>
      <c r="G1130" s="32">
        <f t="shared" si="397"/>
        <v>-0.12764762065284566</v>
      </c>
    </row>
    <row r="1131" spans="1:7" x14ac:dyDescent="0.2">
      <c r="A1131" s="159"/>
      <c r="B1131" s="13" t="s">
        <v>6</v>
      </c>
      <c r="C1131" s="27"/>
      <c r="D1131" s="163"/>
      <c r="E1131" s="163"/>
      <c r="F1131" s="163"/>
      <c r="G1131" s="32"/>
    </row>
    <row r="1132" spans="1:7" x14ac:dyDescent="0.2">
      <c r="A1132" s="159">
        <v>631</v>
      </c>
      <c r="B1132" s="15" t="s">
        <v>21</v>
      </c>
      <c r="C1132" s="21"/>
      <c r="D1132" s="162">
        <f>'TAB  SCF  JANV'!D1132+'TAB  SCF  FEVR'!D1132</f>
        <v>0</v>
      </c>
      <c r="E1132" s="162">
        <f>'TAB  SCF  JANV'!E1132+'TAB  SCF  FEVR'!E1132</f>
        <v>0</v>
      </c>
      <c r="F1132" s="163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59"/>
      <c r="B1133" s="15"/>
      <c r="C1133" s="21"/>
      <c r="D1133" s="163"/>
      <c r="E1133" s="163"/>
      <c r="F1133" s="163"/>
      <c r="G1133" s="32"/>
    </row>
    <row r="1134" spans="1:7" x14ac:dyDescent="0.2">
      <c r="A1134" s="159">
        <v>64</v>
      </c>
      <c r="B1134" s="2" t="s">
        <v>47</v>
      </c>
      <c r="C1134" s="11"/>
      <c r="D1134" s="39">
        <f>'TAB  SCF  JANV'!D1134+'TAB  SCF  FEVR'!D1134</f>
        <v>1140</v>
      </c>
      <c r="E1134" s="39">
        <f>'TAB  SCF  JANV'!E1134+'TAB  SCF  FEVR'!E1134</f>
        <v>1963</v>
      </c>
      <c r="F1134" s="163">
        <f t="shared" ref="F1134:F1144" si="400">(D1134-E1134)</f>
        <v>-823</v>
      </c>
      <c r="G1134" s="32">
        <f t="shared" ref="G1134:G1144" si="401">F1134/E1134</f>
        <v>-0.4192562404482934</v>
      </c>
    </row>
    <row r="1135" spans="1:7" ht="25.5" x14ac:dyDescent="0.2">
      <c r="A1135" s="22"/>
      <c r="B1135" s="26" t="s">
        <v>49</v>
      </c>
      <c r="C1135" s="164"/>
      <c r="D1135" s="163">
        <f>D1129-D1130-D1134</f>
        <v>-5121</v>
      </c>
      <c r="E1135" s="163">
        <f>E1129-E1130-E1134</f>
        <v>13117</v>
      </c>
      <c r="F1135" s="163">
        <f t="shared" si="400"/>
        <v>-18238</v>
      </c>
      <c r="G1135" s="32">
        <f t="shared" si="401"/>
        <v>-1.390409392391553</v>
      </c>
    </row>
    <row r="1136" spans="1:7" x14ac:dyDescent="0.2">
      <c r="A1136" s="159">
        <v>75</v>
      </c>
      <c r="B1136" s="3" t="s">
        <v>50</v>
      </c>
      <c r="C1136" s="161"/>
      <c r="D1136" s="162">
        <f>'TAB  SCF  JANV'!D1136+'TAB  SCF  FEVR'!D1136</f>
        <v>0</v>
      </c>
      <c r="E1136" s="162">
        <f>'TAB  SCF  JANV'!E1136+'TAB  SCF  FEVR'!E1136</f>
        <v>0</v>
      </c>
      <c r="F1136" s="163">
        <f t="shared" si="400"/>
        <v>0</v>
      </c>
      <c r="G1136" s="32" t="e">
        <f t="shared" si="401"/>
        <v>#DIV/0!</v>
      </c>
    </row>
    <row r="1137" spans="1:7" x14ac:dyDescent="0.2">
      <c r="A1137" s="159">
        <v>65</v>
      </c>
      <c r="B1137" s="1" t="s">
        <v>51</v>
      </c>
      <c r="C1137" s="10"/>
      <c r="D1137" s="163">
        <f>'TAB  SCF  JANV'!D1137+'TAB  SCF  FEVR'!D1137</f>
        <v>7230</v>
      </c>
      <c r="E1137" s="163">
        <f>'TAB  SCF  JANV'!E1137+'TAB  SCF  FEVR'!E1137</f>
        <v>3745</v>
      </c>
      <c r="F1137" s="163">
        <f t="shared" si="400"/>
        <v>3485</v>
      </c>
      <c r="G1137" s="32">
        <f t="shared" si="401"/>
        <v>0.93057409879839781</v>
      </c>
    </row>
    <row r="1138" spans="1:7" ht="25.5" customHeight="1" x14ac:dyDescent="0.2">
      <c r="A1138" s="159">
        <v>68</v>
      </c>
      <c r="B1138" s="16" t="s">
        <v>52</v>
      </c>
      <c r="C1138" s="17"/>
      <c r="D1138" s="163">
        <f>'TAB  SCF  JANV'!D1138+'TAB  SCF  FEVR'!D1138</f>
        <v>2761</v>
      </c>
      <c r="E1138" s="163">
        <f>'TAB  SCF  JANV'!E1138+'TAB  SCF  FEVR'!E1138</f>
        <v>2668</v>
      </c>
      <c r="F1138" s="163">
        <f t="shared" si="400"/>
        <v>93</v>
      </c>
      <c r="G1138" s="32">
        <f t="shared" si="401"/>
        <v>3.4857571214392806E-2</v>
      </c>
    </row>
    <row r="1139" spans="1:7" x14ac:dyDescent="0.2">
      <c r="A1139" s="159">
        <v>78</v>
      </c>
      <c r="B1139" s="2" t="s">
        <v>53</v>
      </c>
      <c r="C1139" s="11"/>
      <c r="D1139" s="39">
        <f>'TAB  SCF  JANV'!D1139+'TAB  SCF  FEVR'!D1139</f>
        <v>0</v>
      </c>
      <c r="E1139" s="39">
        <f>'TAB  SCF  JANV'!E1139+'TAB  SCF  FEVR'!E1139</f>
        <v>0</v>
      </c>
      <c r="F1139" s="163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64"/>
      <c r="D1140" s="163">
        <f>D1135+D1136-D1137-D1138+D1139</f>
        <v>-15112</v>
      </c>
      <c r="E1140" s="163">
        <f>E1135+E1136-E1137-E1138+E1139</f>
        <v>6704</v>
      </c>
      <c r="F1140" s="163">
        <f t="shared" si="400"/>
        <v>-21816</v>
      </c>
      <c r="G1140" s="32">
        <f t="shared" si="401"/>
        <v>-3.2541766109785204</v>
      </c>
    </row>
    <row r="1141" spans="1:7" x14ac:dyDescent="0.2">
      <c r="A1141" s="159">
        <v>76</v>
      </c>
      <c r="B1141" s="1" t="s">
        <v>54</v>
      </c>
      <c r="C1141" s="10"/>
      <c r="D1141" s="163">
        <f>'TAB  SCF  JANV'!D1141+'TAB  SCF  FEVR'!D1141</f>
        <v>201</v>
      </c>
      <c r="E1141" s="163">
        <f>'TAB  SCF  JANV'!E1141+'TAB  SCF  FEVR'!E1141</f>
        <v>281</v>
      </c>
      <c r="F1141" s="163">
        <f t="shared" si="400"/>
        <v>-80</v>
      </c>
      <c r="G1141" s="32">
        <f t="shared" si="401"/>
        <v>-0.28469750889679718</v>
      </c>
    </row>
    <row r="1142" spans="1:7" x14ac:dyDescent="0.2">
      <c r="A1142" s="159">
        <v>66</v>
      </c>
      <c r="B1142" s="1" t="s">
        <v>55</v>
      </c>
      <c r="C1142" s="10"/>
      <c r="D1142" s="163">
        <f>'TAB  SCF  JANV'!D1142+'TAB  SCF  FEVR'!D1142</f>
        <v>0</v>
      </c>
      <c r="E1142" s="163">
        <f>'TAB  SCF  JANV'!E1142+'TAB  SCF  FEVR'!E1142</f>
        <v>0</v>
      </c>
      <c r="F1142" s="163">
        <f t="shared" si="400"/>
        <v>0</v>
      </c>
      <c r="G1142" s="32" t="e">
        <f t="shared" si="401"/>
        <v>#DIV/0!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281</v>
      </c>
      <c r="F1143" s="163">
        <f t="shared" si="400"/>
        <v>-80</v>
      </c>
      <c r="G1143" s="32">
        <f t="shared" si="401"/>
        <v>-0.28469750889679718</v>
      </c>
    </row>
    <row r="1144" spans="1:7" x14ac:dyDescent="0.2">
      <c r="A1144" s="22"/>
      <c r="B1144" s="19" t="s">
        <v>57</v>
      </c>
      <c r="C1144" s="164"/>
      <c r="D1144" s="163">
        <f>D1140+D1143</f>
        <v>-14911</v>
      </c>
      <c r="E1144" s="163">
        <f>E1140+E1143</f>
        <v>6985</v>
      </c>
      <c r="F1144" s="163">
        <f t="shared" si="400"/>
        <v>-21896</v>
      </c>
      <c r="G1144" s="32">
        <f t="shared" si="401"/>
        <v>-3.1347172512526842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59">
        <v>5</v>
      </c>
      <c r="B1148" s="1" t="s">
        <v>22</v>
      </c>
      <c r="C1148" s="10"/>
      <c r="D1148" s="163">
        <f>'TAB  SCF  FEVR'!D1148</f>
        <v>15457</v>
      </c>
      <c r="E1148" s="163">
        <f>'TAB  SCF  FEVR'!E1148</f>
        <v>60458</v>
      </c>
      <c r="F1148" s="163">
        <f t="shared" ref="F1148" si="402">(D1148-E1148)</f>
        <v>-45001</v>
      </c>
      <c r="G1148" s="32">
        <f t="shared" ref="G1148" si="403">F1148/E1148</f>
        <v>-0.7443349101855834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59">
        <v>51</v>
      </c>
      <c r="B1152" s="20" t="s">
        <v>29</v>
      </c>
      <c r="C1152" s="30"/>
      <c r="D1152" s="163">
        <v>0</v>
      </c>
      <c r="E1152" s="163">
        <v>0</v>
      </c>
      <c r="F1152" s="163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59">
        <v>510</v>
      </c>
      <c r="B1153" s="1" t="s">
        <v>7</v>
      </c>
      <c r="C1153" s="10"/>
      <c r="D1153" s="163">
        <v>0</v>
      </c>
      <c r="E1153" s="163">
        <v>0</v>
      </c>
      <c r="F1153" s="163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59">
        <v>41</v>
      </c>
      <c r="B1155" s="1" t="s">
        <v>8</v>
      </c>
      <c r="C1155" s="10"/>
      <c r="D1155" s="163">
        <f>D1159+D1160+D1161</f>
        <v>34980</v>
      </c>
      <c r="E1155" s="163">
        <f>E1159+E1160+E1161</f>
        <v>23152</v>
      </c>
      <c r="F1155" s="163">
        <f t="shared" ref="F1155" si="406">(D1155-E1155)</f>
        <v>11828</v>
      </c>
      <c r="G1155" s="32">
        <f t="shared" ref="G1155" si="407">F1155/E1155</f>
        <v>0.51088458880442289</v>
      </c>
    </row>
    <row r="1156" spans="1:7" x14ac:dyDescent="0.2">
      <c r="A1156" s="159"/>
      <c r="B1156" s="1"/>
      <c r="C1156" s="10"/>
      <c r="D1156" s="163"/>
      <c r="E1156" s="163"/>
      <c r="F1156" s="163"/>
      <c r="G1156" s="32"/>
    </row>
    <row r="1157" spans="1:7" x14ac:dyDescent="0.2">
      <c r="A1157" s="159"/>
      <c r="B1157" s="7" t="s">
        <v>6</v>
      </c>
      <c r="C1157" s="29"/>
      <c r="D1157" s="163"/>
      <c r="E1157" s="163"/>
      <c r="F1157" s="163"/>
      <c r="G1157" s="32"/>
    </row>
    <row r="1158" spans="1:7" x14ac:dyDescent="0.2">
      <c r="A1158" s="159"/>
      <c r="B1158" s="1"/>
      <c r="C1158" s="10"/>
      <c r="D1158" s="163"/>
      <c r="E1158" s="163"/>
      <c r="F1158" s="163"/>
      <c r="G1158" s="32"/>
    </row>
    <row r="1159" spans="1:7" x14ac:dyDescent="0.2">
      <c r="A1159" s="159"/>
      <c r="B1159" s="23" t="s">
        <v>23</v>
      </c>
      <c r="C1159" s="10"/>
      <c r="D1159" s="163">
        <f>'TAB  SCF  FEVR'!D1159</f>
        <v>33270</v>
      </c>
      <c r="E1159" s="163">
        <f>'TAB  SCF  FEVR'!E1159</f>
        <v>8541</v>
      </c>
      <c r="F1159" s="163">
        <f t="shared" ref="F1159:F1161" si="408">(D1159-E1159)</f>
        <v>24729</v>
      </c>
      <c r="G1159" s="32">
        <f t="shared" ref="G1159:G1161" si="409">F1159/E1159</f>
        <v>2.895328415876361</v>
      </c>
    </row>
    <row r="1160" spans="1:7" ht="25.5" x14ac:dyDescent="0.2">
      <c r="A1160" s="159"/>
      <c r="B1160" s="24" t="s">
        <v>58</v>
      </c>
      <c r="C1160" s="17"/>
      <c r="D1160" s="163">
        <f>'TAB  SCF  FEVR'!D1160</f>
        <v>1563</v>
      </c>
      <c r="E1160" s="163">
        <f>'TAB  SCF  FEVR'!E1160</f>
        <v>14238</v>
      </c>
      <c r="F1160" s="163">
        <f t="shared" si="408"/>
        <v>-12675</v>
      </c>
      <c r="G1160" s="32">
        <f t="shared" si="409"/>
        <v>-0.89022334597555841</v>
      </c>
    </row>
    <row r="1161" spans="1:7" x14ac:dyDescent="0.2">
      <c r="A1161" s="159"/>
      <c r="B1161" s="23" t="s">
        <v>24</v>
      </c>
      <c r="C1161" s="10"/>
      <c r="D1161" s="163">
        <f>'TAB  SCF  FEVR'!D1161</f>
        <v>147</v>
      </c>
      <c r="E1161" s="163">
        <f>'TAB  SCF  FEVR'!E1161</f>
        <v>373</v>
      </c>
      <c r="F1161" s="163">
        <f t="shared" si="408"/>
        <v>-226</v>
      </c>
      <c r="G1161" s="32">
        <f t="shared" si="409"/>
        <v>-0.60589812332439674</v>
      </c>
    </row>
    <row r="1162" spans="1:7" x14ac:dyDescent="0.2">
      <c r="A1162" s="159"/>
      <c r="B1162" s="1"/>
      <c r="C1162" s="10"/>
      <c r="D1162" s="163"/>
      <c r="E1162" s="163"/>
      <c r="F1162" s="163"/>
      <c r="G1162" s="32"/>
    </row>
    <row r="1163" spans="1:7" x14ac:dyDescent="0.2">
      <c r="A1163" s="159"/>
      <c r="B1163" s="8" t="s">
        <v>26</v>
      </c>
      <c r="C1163" s="31"/>
      <c r="D1163" s="163">
        <f>'TAB  SCF  FEVR'!D1163</f>
        <v>29359</v>
      </c>
      <c r="E1163" s="163">
        <f>'TAB  SCF  FEVR'!E1163</f>
        <v>21405</v>
      </c>
      <c r="F1163" s="163">
        <f t="shared" ref="F1163" si="410">(D1163-E1163)</f>
        <v>7954</v>
      </c>
      <c r="G1163" s="32">
        <f t="shared" ref="G1163" si="411">F1163/E1163</f>
        <v>0.37159542163046017</v>
      </c>
    </row>
    <row r="1164" spans="1:7" x14ac:dyDescent="0.2">
      <c r="A1164" s="159"/>
      <c r="B1164" s="8"/>
      <c r="C1164" s="31"/>
      <c r="D1164" s="163"/>
      <c r="E1164" s="163"/>
      <c r="F1164" s="163"/>
      <c r="G1164" s="32"/>
    </row>
    <row r="1165" spans="1:7" x14ac:dyDescent="0.2">
      <c r="A1165" s="159">
        <v>3</v>
      </c>
      <c r="B1165" s="8" t="s">
        <v>15</v>
      </c>
      <c r="C1165" s="31"/>
      <c r="D1165" s="163">
        <f>D1168+D1169+D1170+D1171</f>
        <v>25954</v>
      </c>
      <c r="E1165" s="163">
        <f>E1168+E1169+E1170+E1171</f>
        <v>22456</v>
      </c>
      <c r="F1165" s="163">
        <f t="shared" ref="F1165" si="412">(D1165-E1165)</f>
        <v>3498</v>
      </c>
      <c r="G1165" s="32">
        <f t="shared" ref="G1165" si="413">F1165/E1165</f>
        <v>0.15577128607053795</v>
      </c>
    </row>
    <row r="1166" spans="1:7" x14ac:dyDescent="0.2">
      <c r="A1166" s="159"/>
      <c r="B1166" s="7" t="s">
        <v>6</v>
      </c>
      <c r="C1166" s="29"/>
      <c r="D1166" s="163"/>
      <c r="E1166" s="163"/>
      <c r="F1166" s="163"/>
      <c r="G1166" s="32"/>
    </row>
    <row r="1167" spans="1:7" x14ac:dyDescent="0.2">
      <c r="A1167" s="159"/>
      <c r="B1167" s="8"/>
      <c r="C1167" s="31"/>
      <c r="D1167" s="163"/>
      <c r="E1167" s="163"/>
      <c r="F1167" s="163"/>
      <c r="G1167" s="32"/>
    </row>
    <row r="1168" spans="1:7" x14ac:dyDescent="0.2">
      <c r="A1168" s="159">
        <v>30</v>
      </c>
      <c r="B1168" s="25" t="s">
        <v>16</v>
      </c>
      <c r="C1168" s="31"/>
      <c r="D1168" s="163">
        <f>'TAB  SCF  FEVR'!D1168</f>
        <v>2040</v>
      </c>
      <c r="E1168" s="163">
        <f>'TAB  SCF  FEVR'!E1168</f>
        <v>263</v>
      </c>
      <c r="F1168" s="163">
        <f t="shared" ref="F1168:F1171" si="414">(D1168-E1168)</f>
        <v>1777</v>
      </c>
      <c r="G1168" s="32">
        <f t="shared" ref="G1168:G1171" si="415">F1168/E1168</f>
        <v>6.756653992395437</v>
      </c>
    </row>
    <row r="1169" spans="1:7" x14ac:dyDescent="0.2">
      <c r="A1169" s="159">
        <v>31</v>
      </c>
      <c r="B1169" s="25" t="s">
        <v>17</v>
      </c>
      <c r="C1169" s="31"/>
      <c r="D1169" s="163">
        <f>'TAB  SCF  FEVR'!D1169</f>
        <v>1407</v>
      </c>
      <c r="E1169" s="163">
        <f>'TAB  SCF  FEVR'!E1169</f>
        <v>541</v>
      </c>
      <c r="F1169" s="163">
        <f t="shared" si="414"/>
        <v>866</v>
      </c>
      <c r="G1169" s="32">
        <f t="shared" si="415"/>
        <v>1.600739371534196</v>
      </c>
    </row>
    <row r="1170" spans="1:7" x14ac:dyDescent="0.2">
      <c r="A1170" s="159">
        <v>32</v>
      </c>
      <c r="B1170" s="25" t="s">
        <v>18</v>
      </c>
      <c r="C1170" s="31"/>
      <c r="D1170" s="163">
        <f>'TAB  SCF  FEVR'!D1170</f>
        <v>22507</v>
      </c>
      <c r="E1170" s="163">
        <f>'TAB  SCF  FEVR'!E1170</f>
        <v>21652</v>
      </c>
      <c r="F1170" s="163">
        <f t="shared" si="414"/>
        <v>855</v>
      </c>
      <c r="G1170" s="32">
        <f t="shared" si="415"/>
        <v>3.9488268982080174E-2</v>
      </c>
    </row>
    <row r="1171" spans="1:7" x14ac:dyDescent="0.2">
      <c r="A1171" s="159">
        <v>37</v>
      </c>
      <c r="B1171" s="25" t="s">
        <v>25</v>
      </c>
      <c r="C1171" s="31"/>
      <c r="D1171" s="163">
        <f>'TAB  SCF  FEVR'!D1171</f>
        <v>0</v>
      </c>
      <c r="E1171" s="163">
        <f>'TAB  SCF  FEVR'!E1171</f>
        <v>0</v>
      </c>
      <c r="F1171" s="163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63" t="s">
        <v>10</v>
      </c>
      <c r="E1176" s="163" t="s">
        <v>11</v>
      </c>
      <c r="F1176" s="163" t="s">
        <v>12</v>
      </c>
      <c r="G1176" s="32" t="s">
        <v>13</v>
      </c>
    </row>
    <row r="1177" spans="1:7" x14ac:dyDescent="0.2">
      <c r="A1177" s="159">
        <v>700</v>
      </c>
      <c r="B1177" s="1" t="s">
        <v>30</v>
      </c>
      <c r="C1177" s="10"/>
      <c r="D1177" s="163">
        <f>'TAB  SCF  JANV'!D1177+'TAB  SCF  FEVR'!D1177</f>
        <v>1816</v>
      </c>
      <c r="E1177" s="163">
        <f>'TAB  SCF  JANV'!E1177+'TAB  SCF  FEVR'!E1177</f>
        <v>0</v>
      </c>
      <c r="F1177" s="163">
        <f>(D1177-E1177)</f>
        <v>1816</v>
      </c>
      <c r="G1177" s="32" t="e">
        <f>F1177/E1177</f>
        <v>#DIV/0!</v>
      </c>
    </row>
    <row r="1178" spans="1:7" x14ac:dyDescent="0.2">
      <c r="A1178" s="159">
        <v>701</v>
      </c>
      <c r="B1178" s="1" t="s">
        <v>31</v>
      </c>
      <c r="C1178" s="10"/>
      <c r="D1178" s="163">
        <f>'TAB  SCF  JANV'!D1178+'TAB  SCF  FEVR'!D1178</f>
        <v>1397</v>
      </c>
      <c r="E1178" s="163">
        <f>'TAB  SCF  JANV'!E1178+'TAB  SCF  FEVR'!E1178</f>
        <v>0</v>
      </c>
      <c r="F1178" s="163">
        <f t="shared" ref="F1178:F1180" si="416">(D1178-E1178)</f>
        <v>1397</v>
      </c>
      <c r="G1178" s="32" t="e">
        <f t="shared" ref="G1178:G1180" si="417">F1178/E1178</f>
        <v>#DIV/0!</v>
      </c>
    </row>
    <row r="1179" spans="1:7" x14ac:dyDescent="0.2">
      <c r="A1179" s="159">
        <v>704</v>
      </c>
      <c r="B1179" s="1" t="s">
        <v>32</v>
      </c>
      <c r="C1179" s="10"/>
      <c r="D1179" s="163">
        <f>'TAB  SCF  JANV'!D1179+'TAB  SCF  FEVR'!D1179</f>
        <v>0</v>
      </c>
      <c r="E1179" s="163">
        <f>'TAB  SCF  JANV'!E1179+'TAB  SCF  FEVR'!E1179</f>
        <v>0</v>
      </c>
      <c r="F1179" s="163">
        <f t="shared" si="416"/>
        <v>0</v>
      </c>
      <c r="G1179" s="32" t="e">
        <f t="shared" si="417"/>
        <v>#DIV/0!</v>
      </c>
    </row>
    <row r="1180" spans="1:7" x14ac:dyDescent="0.2">
      <c r="A1180" s="159">
        <v>706</v>
      </c>
      <c r="B1180" s="1" t="s">
        <v>33</v>
      </c>
      <c r="C1180" s="10"/>
      <c r="D1180" s="163">
        <f>'TAB  SCF  JANV'!D1180+'TAB  SCF  FEVR'!D1180</f>
        <v>802</v>
      </c>
      <c r="E1180" s="163">
        <f>'TAB  SCF  JANV'!E1180+'TAB  SCF  FEVR'!E1180</f>
        <v>99</v>
      </c>
      <c r="F1180" s="163">
        <f t="shared" si="416"/>
        <v>703</v>
      </c>
      <c r="G1180" s="32">
        <f t="shared" si="417"/>
        <v>7.1010101010101012</v>
      </c>
    </row>
    <row r="1181" spans="1:7" x14ac:dyDescent="0.2">
      <c r="A1181" s="159"/>
      <c r="B1181" s="13" t="s">
        <v>6</v>
      </c>
      <c r="C1181" s="27"/>
      <c r="D1181" s="39">
        <f>'TAB  SCF  JANV'!D1181+'TAB  SCF  FEVR'!D1181</f>
        <v>0</v>
      </c>
      <c r="E1181" s="39">
        <f>'TAB  SCF  JANV'!E1181+'TAB  SCF  FEVR'!E1181</f>
        <v>0</v>
      </c>
      <c r="F1181" s="39"/>
      <c r="G1181" s="33"/>
    </row>
    <row r="1182" spans="1:7" x14ac:dyDescent="0.2">
      <c r="A1182" s="159"/>
      <c r="B1182" s="14" t="s">
        <v>19</v>
      </c>
      <c r="C1182" s="11"/>
      <c r="D1182" s="39">
        <f>'TAB  SCF  JANV'!D1182+'TAB  SCF  FEVR'!D1182</f>
        <v>0</v>
      </c>
      <c r="E1182" s="39">
        <f>'TAB  SCF  JANV'!E1182+'TAB  SCF  FEVR'!E1182</f>
        <v>0</v>
      </c>
      <c r="F1182" s="163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159"/>
      <c r="B1183" s="14" t="s">
        <v>20</v>
      </c>
      <c r="C1183" s="11"/>
      <c r="D1183" s="39">
        <f>'TAB  SCF  JANV'!D1183+'TAB  SCF  FEVR'!D1183</f>
        <v>0</v>
      </c>
      <c r="E1183" s="39">
        <f>'TAB  SCF  JANV'!E1183+'TAB  SCF  FEVR'!E1183</f>
        <v>0</v>
      </c>
      <c r="F1183" s="163">
        <f t="shared" si="418"/>
        <v>0</v>
      </c>
      <c r="G1183" s="32" t="e">
        <f t="shared" si="419"/>
        <v>#DIV/0!</v>
      </c>
    </row>
    <row r="1184" spans="1:7" x14ac:dyDescent="0.2">
      <c r="A1184" s="159"/>
      <c r="B1184" s="14" t="s">
        <v>27</v>
      </c>
      <c r="C1184" s="11"/>
      <c r="D1184" s="39">
        <f>'TAB  SCF  JANV'!D1184+'TAB  SCF  FEVR'!D1184</f>
        <v>0</v>
      </c>
      <c r="E1184" s="39">
        <f>'TAB  SCF  JANV'!E1184+'TAB  SCF  FEVR'!E1184</f>
        <v>0</v>
      </c>
      <c r="F1184" s="163">
        <f t="shared" si="418"/>
        <v>0</v>
      </c>
      <c r="G1184" s="32" t="e">
        <f t="shared" si="419"/>
        <v>#DIV/0!</v>
      </c>
    </row>
    <row r="1185" spans="1:12" x14ac:dyDescent="0.2">
      <c r="A1185" s="159">
        <v>706</v>
      </c>
      <c r="B1185" s="2" t="s">
        <v>34</v>
      </c>
      <c r="C1185" s="11"/>
      <c r="D1185" s="39">
        <f>'TAB  SCF  JANV'!D1185+'TAB  SCF  FEVR'!D1185</f>
        <v>0</v>
      </c>
      <c r="E1185" s="39">
        <f>'TAB  SCF  JANV'!E1185+'TAB  SCF  FEVR'!E1185</f>
        <v>0</v>
      </c>
      <c r="F1185" s="163">
        <f t="shared" si="418"/>
        <v>0</v>
      </c>
      <c r="G1185" s="32" t="e">
        <f t="shared" si="419"/>
        <v>#DIV/0!</v>
      </c>
    </row>
    <row r="1186" spans="1:12" x14ac:dyDescent="0.2">
      <c r="A1186" s="159" t="s">
        <v>35</v>
      </c>
      <c r="B1186" s="2" t="s">
        <v>36</v>
      </c>
      <c r="C1186" s="11"/>
      <c r="D1186" s="39"/>
      <c r="E1186" s="39"/>
      <c r="F1186" s="163">
        <f t="shared" si="418"/>
        <v>0</v>
      </c>
      <c r="G1186" s="32" t="e">
        <f t="shared" si="419"/>
        <v>#DIV/0!</v>
      </c>
    </row>
    <row r="1187" spans="1:12" ht="25.5" x14ac:dyDescent="0.2">
      <c r="A1187" s="22"/>
      <c r="B1187" s="26" t="s">
        <v>45</v>
      </c>
      <c r="C1187" s="160"/>
      <c r="D1187" s="40">
        <f>D1177+D1178+D1179+D1180+D1185+D1186</f>
        <v>4015</v>
      </c>
      <c r="E1187" s="40">
        <f>E1177+E1178+E1179+E1180+E1185+E1186</f>
        <v>99</v>
      </c>
      <c r="F1187" s="40">
        <f t="shared" si="418"/>
        <v>3916</v>
      </c>
      <c r="G1187" s="34">
        <f t="shared" si="419"/>
        <v>39.555555555555557</v>
      </c>
      <c r="L1187" s="43"/>
    </row>
    <row r="1188" spans="1:12" x14ac:dyDescent="0.2">
      <c r="B1188" s="18"/>
      <c r="C1188" s="28"/>
      <c r="D1188" s="41"/>
      <c r="E1188" s="42"/>
      <c r="F1188" s="42"/>
      <c r="G1188" s="35"/>
    </row>
    <row r="1189" spans="1:12" x14ac:dyDescent="0.2">
      <c r="B1189" s="13" t="s">
        <v>6</v>
      </c>
      <c r="C1189" s="28"/>
      <c r="D1189" s="41"/>
      <c r="E1189" s="42"/>
      <c r="F1189" s="42"/>
      <c r="G1189" s="35"/>
    </row>
    <row r="1190" spans="1:12" x14ac:dyDescent="0.2">
      <c r="B1190" s="1" t="s">
        <v>28</v>
      </c>
      <c r="C1190" s="10"/>
      <c r="D1190" s="163">
        <f>'TAB  SCF  JANV'!D1190+'TAB  SCF  FEVR'!D1190</f>
        <v>0</v>
      </c>
      <c r="E1190" s="163">
        <f>'TAB  SCF  JANV'!E1190+'TAB  SCF  FEVR'!E1190</f>
        <v>0</v>
      </c>
      <c r="F1190" s="163">
        <f t="shared" ref="F1190" si="420">(D1190-E1190)</f>
        <v>0</v>
      </c>
      <c r="G1190" s="32" t="e">
        <f t="shared" ref="G1190" si="421">F1190/E1190</f>
        <v>#DIV/0!</v>
      </c>
    </row>
    <row r="1191" spans="1:12" x14ac:dyDescent="0.2">
      <c r="B1191" s="3"/>
      <c r="C1191" s="161"/>
      <c r="D1191" s="162">
        <f>'TAB  SCF  JANV'!D1191+'TAB  SCF  FEVR'!D1191</f>
        <v>0</v>
      </c>
      <c r="E1191" s="162">
        <f>'TAB  SCF  JANV'!E1191+'TAB  SCF  FEVR'!E1191</f>
        <v>0</v>
      </c>
      <c r="F1191" s="162"/>
      <c r="G1191" s="36"/>
    </row>
    <row r="1192" spans="1:12" x14ac:dyDescent="0.2">
      <c r="A1192" s="159">
        <v>72</v>
      </c>
      <c r="B1192" s="1" t="s">
        <v>37</v>
      </c>
      <c r="C1192" s="10"/>
      <c r="D1192" s="163">
        <f>'TAB  SCF  JANV'!D1192+'TAB  SCF  FEVR'!D1192</f>
        <v>0</v>
      </c>
      <c r="E1192" s="163">
        <f>'TAB  SCF  JANV'!E1192+'TAB  SCF  FEVR'!E1192</f>
        <v>0</v>
      </c>
      <c r="F1192" s="163">
        <f t="shared" ref="F1192:F1204" si="422">(D1192-E1192)</f>
        <v>0</v>
      </c>
      <c r="G1192" s="32" t="e">
        <f t="shared" ref="G1192:G1204" si="423">F1192/E1192</f>
        <v>#DIV/0!</v>
      </c>
    </row>
    <row r="1193" spans="1:12" x14ac:dyDescent="0.2">
      <c r="A1193" s="159">
        <v>73</v>
      </c>
      <c r="B1193" s="1" t="s">
        <v>38</v>
      </c>
      <c r="C1193" s="10"/>
      <c r="D1193" s="163">
        <f>'TAB  SCF  JANV'!D1193+'TAB  SCF  FEVR'!D1193</f>
        <v>0</v>
      </c>
      <c r="E1193" s="163">
        <f>'TAB  SCF  JANV'!E1193+'TAB  SCF  FEVR'!E1193</f>
        <v>0</v>
      </c>
      <c r="F1193" s="163">
        <f t="shared" si="422"/>
        <v>0</v>
      </c>
      <c r="G1193" s="32" t="e">
        <f t="shared" si="423"/>
        <v>#DIV/0!</v>
      </c>
    </row>
    <row r="1194" spans="1:12" x14ac:dyDescent="0.2">
      <c r="A1194" s="159">
        <v>74</v>
      </c>
      <c r="B1194" s="2" t="s">
        <v>39</v>
      </c>
      <c r="C1194" s="11"/>
      <c r="D1194" s="39">
        <f>'TAB  SCF  JANV'!D1194+'TAB  SCF  FEVR'!D1194</f>
        <v>0</v>
      </c>
      <c r="E1194" s="39">
        <f>'TAB  SCF  JANV'!E1194+'TAB  SCF  FEVR'!E1194</f>
        <v>0</v>
      </c>
      <c r="F1194" s="163">
        <f t="shared" si="422"/>
        <v>0</v>
      </c>
      <c r="G1194" s="32" t="e">
        <f t="shared" si="423"/>
        <v>#DIV/0!</v>
      </c>
    </row>
    <row r="1195" spans="1:12" ht="25.5" x14ac:dyDescent="0.2">
      <c r="A1195" s="22"/>
      <c r="B1195" s="26" t="s">
        <v>44</v>
      </c>
      <c r="C1195" s="164"/>
      <c r="D1195" s="40">
        <f>D1187+D1192+D1193+D1194</f>
        <v>4015</v>
      </c>
      <c r="E1195" s="40">
        <f>E1187+E1192+E1193+E1194</f>
        <v>99</v>
      </c>
      <c r="F1195" s="163">
        <f t="shared" si="422"/>
        <v>3916</v>
      </c>
      <c r="G1195" s="32">
        <f t="shared" si="423"/>
        <v>39.555555555555557</v>
      </c>
    </row>
    <row r="1196" spans="1:12" x14ac:dyDescent="0.2">
      <c r="A1196" s="159">
        <v>60</v>
      </c>
      <c r="B1196" s="3" t="s">
        <v>40</v>
      </c>
      <c r="C1196" s="161"/>
      <c r="D1196" s="162">
        <f>D1197+D1198+D1199</f>
        <v>1632</v>
      </c>
      <c r="E1196" s="162">
        <f>E1197+E1198+E1199</f>
        <v>137</v>
      </c>
      <c r="F1196" s="163">
        <f t="shared" si="422"/>
        <v>1495</v>
      </c>
      <c r="G1196" s="32">
        <f t="shared" si="423"/>
        <v>10.912408759124087</v>
      </c>
    </row>
    <row r="1197" spans="1:12" x14ac:dyDescent="0.2">
      <c r="A1197" s="159">
        <v>600</v>
      </c>
      <c r="B1197" s="1" t="s">
        <v>2</v>
      </c>
      <c r="C1197" s="10"/>
      <c r="D1197" s="163">
        <f>'TAB  SCF  JANV'!D1197+'TAB  SCF  FEVR'!D1197</f>
        <v>601</v>
      </c>
      <c r="E1197" s="163">
        <f>'TAB  SCF  JANV'!E1197+'TAB  SCF  FEVR'!E1197</f>
        <v>79</v>
      </c>
      <c r="F1197" s="163">
        <f t="shared" si="422"/>
        <v>522</v>
      </c>
      <c r="G1197" s="32">
        <f t="shared" si="423"/>
        <v>6.6075949367088604</v>
      </c>
    </row>
    <row r="1198" spans="1:12" x14ac:dyDescent="0.2">
      <c r="A1198" s="159">
        <v>601</v>
      </c>
      <c r="B1198" s="1" t="s">
        <v>3</v>
      </c>
      <c r="C1198" s="10"/>
      <c r="D1198" s="163">
        <f>'TAB  SCF  JANV'!D1198+'TAB  SCF  FEVR'!D1198</f>
        <v>1031</v>
      </c>
      <c r="E1198" s="163">
        <f>'TAB  SCF  JANV'!E1198+'TAB  SCF  FEVR'!E1198</f>
        <v>58</v>
      </c>
      <c r="F1198" s="163">
        <f t="shared" si="422"/>
        <v>973</v>
      </c>
      <c r="G1198" s="32">
        <f t="shared" si="423"/>
        <v>16.775862068965516</v>
      </c>
    </row>
    <row r="1199" spans="1:12" x14ac:dyDescent="0.2">
      <c r="A1199" s="159">
        <v>604</v>
      </c>
      <c r="B1199" s="1" t="s">
        <v>4</v>
      </c>
      <c r="C1199" s="10"/>
      <c r="D1199" s="163">
        <f>'TAB  SCF  JANV'!D1199+'TAB  SCF  FEVR'!D1199</f>
        <v>0</v>
      </c>
      <c r="E1199" s="163">
        <f>'TAB  SCF  JANV'!E1199+'TAB  SCF  FEVR'!E1199</f>
        <v>0</v>
      </c>
      <c r="F1199" s="163">
        <f t="shared" si="422"/>
        <v>0</v>
      </c>
      <c r="G1199" s="32" t="e">
        <f t="shared" si="423"/>
        <v>#DIV/0!</v>
      </c>
    </row>
    <row r="1200" spans="1:12" x14ac:dyDescent="0.2">
      <c r="A1200" s="159">
        <v>61</v>
      </c>
      <c r="B1200" s="1" t="s">
        <v>41</v>
      </c>
      <c r="C1200" s="10"/>
      <c r="D1200" s="163">
        <f>'TAB  SCF  JANV'!D1200+'TAB  SCF  FEVR'!D1200</f>
        <v>177</v>
      </c>
      <c r="E1200" s="163">
        <f>'TAB  SCF  JANV'!E1200+'TAB  SCF  FEVR'!E1200</f>
        <v>314</v>
      </c>
      <c r="F1200" s="163">
        <f t="shared" si="422"/>
        <v>-137</v>
      </c>
      <c r="G1200" s="32">
        <f t="shared" si="423"/>
        <v>-0.43630573248407645</v>
      </c>
    </row>
    <row r="1201" spans="1:7" x14ac:dyDescent="0.2">
      <c r="A1201" s="159">
        <v>62</v>
      </c>
      <c r="B1201" s="2" t="s">
        <v>42</v>
      </c>
      <c r="C1201" s="11"/>
      <c r="D1201" s="39">
        <f>'TAB  SCF  JANV'!D1201+'TAB  SCF  FEVR'!D1201</f>
        <v>94</v>
      </c>
      <c r="E1201" s="39">
        <f>'TAB  SCF  JANV'!E1201+'TAB  SCF  FEVR'!E1201</f>
        <v>111</v>
      </c>
      <c r="F1201" s="163">
        <f t="shared" si="422"/>
        <v>-17</v>
      </c>
      <c r="G1201" s="32">
        <f t="shared" si="423"/>
        <v>-0.15315315315315314</v>
      </c>
    </row>
    <row r="1202" spans="1:7" ht="25.5" x14ac:dyDescent="0.2">
      <c r="A1202" s="22"/>
      <c r="B1202" s="26" t="s">
        <v>43</v>
      </c>
      <c r="C1202" s="164"/>
      <c r="D1202" s="40">
        <f>D1196+D1200+D1201</f>
        <v>1903</v>
      </c>
      <c r="E1202" s="40">
        <f>E1196+E1200+E1201</f>
        <v>562</v>
      </c>
      <c r="F1202" s="163">
        <f t="shared" si="422"/>
        <v>1341</v>
      </c>
      <c r="G1202" s="32">
        <f t="shared" si="423"/>
        <v>2.3861209964412811</v>
      </c>
    </row>
    <row r="1203" spans="1:7" ht="25.5" x14ac:dyDescent="0.2">
      <c r="A1203" s="22"/>
      <c r="B1203" s="26" t="s">
        <v>48</v>
      </c>
      <c r="C1203" s="164"/>
      <c r="D1203" s="40">
        <f>D1195-D1202</f>
        <v>2112</v>
      </c>
      <c r="E1203" s="40">
        <f>E1195-E1202</f>
        <v>-463</v>
      </c>
      <c r="F1203" s="163">
        <f t="shared" si="422"/>
        <v>2575</v>
      </c>
      <c r="G1203" s="32">
        <f t="shared" si="423"/>
        <v>-5.5615550755939527</v>
      </c>
    </row>
    <row r="1204" spans="1:7" x14ac:dyDescent="0.2">
      <c r="A1204" s="159">
        <v>63</v>
      </c>
      <c r="B1204" s="3" t="s">
        <v>46</v>
      </c>
      <c r="C1204" s="161"/>
      <c r="D1204" s="162">
        <f>'TAB  SCF  JANV'!D1204+'TAB  SCF  FEVR'!D1204</f>
        <v>8403</v>
      </c>
      <c r="E1204" s="162">
        <f>'TAB  SCF  JANV'!E1204+'TAB  SCF  FEVR'!E1204</f>
        <v>7324</v>
      </c>
      <c r="F1204" s="163">
        <f t="shared" si="422"/>
        <v>1079</v>
      </c>
      <c r="G1204" s="32">
        <f t="shared" si="423"/>
        <v>0.14732386673948661</v>
      </c>
    </row>
    <row r="1205" spans="1:7" x14ac:dyDescent="0.2">
      <c r="A1205" s="159"/>
      <c r="B1205" s="13" t="s">
        <v>6</v>
      </c>
      <c r="C1205" s="27"/>
      <c r="D1205" s="163"/>
      <c r="E1205" s="163"/>
      <c r="F1205" s="163"/>
      <c r="G1205" s="32"/>
    </row>
    <row r="1206" spans="1:7" x14ac:dyDescent="0.2">
      <c r="A1206" s="159">
        <v>631</v>
      </c>
      <c r="B1206" s="15" t="s">
        <v>21</v>
      </c>
      <c r="C1206" s="21"/>
      <c r="D1206" s="162">
        <f>'TAB  SCF  JANV'!D1206+'TAB  SCF  FEVR'!D1206</f>
        <v>0</v>
      </c>
      <c r="E1206" s="162">
        <f>'TAB  SCF  JANV'!E1206+'TAB  SCF  FEVR'!E1206</f>
        <v>0</v>
      </c>
      <c r="F1206" s="163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159"/>
      <c r="B1207" s="15"/>
      <c r="C1207" s="21"/>
      <c r="D1207" s="163"/>
      <c r="E1207" s="163"/>
      <c r="F1207" s="163"/>
      <c r="G1207" s="32"/>
    </row>
    <row r="1208" spans="1:7" x14ac:dyDescent="0.2">
      <c r="A1208" s="159">
        <v>64</v>
      </c>
      <c r="B1208" s="2" t="s">
        <v>47</v>
      </c>
      <c r="C1208" s="11"/>
      <c r="D1208" s="39">
        <f>'TAB  SCF  JANV'!D1208+'TAB  SCF  FEVR'!D1208</f>
        <v>263</v>
      </c>
      <c r="E1208" s="39">
        <f>'TAB  SCF  JANV'!E1208+'TAB  SCF  FEVR'!E1208</f>
        <v>118</v>
      </c>
      <c r="F1208" s="163">
        <f t="shared" ref="F1208:F1218" si="426">(D1208-E1208)</f>
        <v>145</v>
      </c>
      <c r="G1208" s="32">
        <f t="shared" ref="G1208:G1218" si="427">F1208/E1208</f>
        <v>1.228813559322034</v>
      </c>
    </row>
    <row r="1209" spans="1:7" ht="25.5" x14ac:dyDescent="0.2">
      <c r="A1209" s="22"/>
      <c r="B1209" s="26" t="s">
        <v>49</v>
      </c>
      <c r="C1209" s="164"/>
      <c r="D1209" s="163">
        <f>D1203-D1204-D1208</f>
        <v>-6554</v>
      </c>
      <c r="E1209" s="163">
        <f>E1203-E1204-E1208</f>
        <v>-7905</v>
      </c>
      <c r="F1209" s="163">
        <f t="shared" si="426"/>
        <v>1351</v>
      </c>
      <c r="G1209" s="32">
        <f t="shared" si="427"/>
        <v>-0.17090449082858949</v>
      </c>
    </row>
    <row r="1210" spans="1:7" x14ac:dyDescent="0.2">
      <c r="A1210" s="159">
        <v>75</v>
      </c>
      <c r="B1210" s="3" t="s">
        <v>50</v>
      </c>
      <c r="C1210" s="161"/>
      <c r="D1210" s="162">
        <f>'TAB  SCF  JANV'!D1210+'TAB  SCF  FEVR'!D1210</f>
        <v>0</v>
      </c>
      <c r="E1210" s="162">
        <f>'TAB  SCF  JANV'!E1210+'TAB  SCF  FEVR'!E1210</f>
        <v>58</v>
      </c>
      <c r="F1210" s="163">
        <f t="shared" si="426"/>
        <v>-58</v>
      </c>
      <c r="G1210" s="32">
        <f t="shared" si="427"/>
        <v>-1</v>
      </c>
    </row>
    <row r="1211" spans="1:7" x14ac:dyDescent="0.2">
      <c r="A1211" s="159">
        <v>65</v>
      </c>
      <c r="B1211" s="1" t="s">
        <v>51</v>
      </c>
      <c r="C1211" s="10"/>
      <c r="D1211" s="163">
        <f>'TAB  SCF  JANV'!D1211+'TAB  SCF  FEVR'!D1211</f>
        <v>154</v>
      </c>
      <c r="E1211" s="163">
        <f>'TAB  SCF  JANV'!E1211+'TAB  SCF  FEVR'!E1211</f>
        <v>316</v>
      </c>
      <c r="F1211" s="163">
        <f t="shared" si="426"/>
        <v>-162</v>
      </c>
      <c r="G1211" s="32">
        <f t="shared" si="427"/>
        <v>-0.51265822784810122</v>
      </c>
    </row>
    <row r="1212" spans="1:7" ht="25.5" customHeight="1" x14ac:dyDescent="0.2">
      <c r="A1212" s="159">
        <v>68</v>
      </c>
      <c r="B1212" s="16" t="s">
        <v>52</v>
      </c>
      <c r="C1212" s="17"/>
      <c r="D1212" s="163">
        <f>'TAB  SCF  JANV'!D1212+'TAB  SCF  FEVR'!D1212</f>
        <v>4</v>
      </c>
      <c r="E1212" s="163">
        <f>'TAB  SCF  JANV'!E1212+'TAB  SCF  FEVR'!E1212</f>
        <v>4</v>
      </c>
      <c r="F1212" s="163">
        <f t="shared" si="426"/>
        <v>0</v>
      </c>
      <c r="G1212" s="32">
        <f t="shared" si="427"/>
        <v>0</v>
      </c>
    </row>
    <row r="1213" spans="1:7" x14ac:dyDescent="0.2">
      <c r="A1213" s="159">
        <v>78</v>
      </c>
      <c r="B1213" s="2" t="s">
        <v>53</v>
      </c>
      <c r="C1213" s="11"/>
      <c r="D1213" s="39">
        <f>'TAB  SCF  JANV'!D1213+'TAB  SCF  FEVR'!D1213</f>
        <v>0</v>
      </c>
      <c r="E1213" s="39">
        <f>'TAB  SCF  JANV'!E1213+'TAB  SCF  FEVR'!E1213</f>
        <v>0</v>
      </c>
      <c r="F1213" s="163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64"/>
      <c r="D1214" s="163">
        <f>D1209+D1210-D1211-D1212+D1213</f>
        <v>-6712</v>
      </c>
      <c r="E1214" s="163">
        <f>E1209+E1210-E1211-E1212+E1213</f>
        <v>-8167</v>
      </c>
      <c r="F1214" s="163">
        <f t="shared" si="426"/>
        <v>1455</v>
      </c>
      <c r="G1214" s="32">
        <f t="shared" si="427"/>
        <v>-0.17815599363291293</v>
      </c>
    </row>
    <row r="1215" spans="1:7" x14ac:dyDescent="0.2">
      <c r="A1215" s="159">
        <v>76</v>
      </c>
      <c r="B1215" s="1" t="s">
        <v>54</v>
      </c>
      <c r="C1215" s="10"/>
      <c r="D1215" s="163">
        <f>'TAB  SCF  JANV'!D1215+'TAB  SCF  FEVR'!D1215</f>
        <v>0</v>
      </c>
      <c r="E1215" s="163">
        <f>'TAB  SCF  JANV'!E1215+'TAB  SCF  FEVR'!E1215</f>
        <v>0</v>
      </c>
      <c r="F1215" s="163">
        <f t="shared" si="426"/>
        <v>0</v>
      </c>
      <c r="G1215" s="32" t="e">
        <f t="shared" si="427"/>
        <v>#DIV/0!</v>
      </c>
    </row>
    <row r="1216" spans="1:7" x14ac:dyDescent="0.2">
      <c r="A1216" s="159">
        <v>66</v>
      </c>
      <c r="B1216" s="1" t="s">
        <v>55</v>
      </c>
      <c r="C1216" s="10"/>
      <c r="D1216" s="163">
        <f>'TAB  SCF  JANV'!D1216+'TAB  SCF  FEVR'!D1216</f>
        <v>0</v>
      </c>
      <c r="E1216" s="163">
        <f>'TAB  SCF  JANV'!E1216+'TAB  SCF  FEVR'!E1216</f>
        <v>0</v>
      </c>
      <c r="F1216" s="163">
        <f t="shared" si="426"/>
        <v>0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63">
        <f t="shared" si="426"/>
        <v>0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64"/>
      <c r="D1218" s="163">
        <f>D1214+D1217</f>
        <v>-6712</v>
      </c>
      <c r="E1218" s="163">
        <f>E1214+E1217</f>
        <v>-8167</v>
      </c>
      <c r="F1218" s="163">
        <f t="shared" si="426"/>
        <v>1455</v>
      </c>
      <c r="G1218" s="32">
        <f t="shared" si="427"/>
        <v>-0.17815599363291293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59">
        <v>5</v>
      </c>
      <c r="B1222" s="1" t="s">
        <v>22</v>
      </c>
      <c r="C1222" s="10"/>
      <c r="D1222" s="40">
        <f>'TAB  SCF  FEVR'!D1222</f>
        <v>2984</v>
      </c>
      <c r="E1222" s="40">
        <f>'TAB  SCF  FEVR'!E1222</f>
        <v>1516</v>
      </c>
      <c r="F1222" s="163">
        <f t="shared" ref="F1222" si="428">(D1222-E1222)</f>
        <v>1468</v>
      </c>
      <c r="G1222" s="32">
        <f t="shared" ref="G1222" si="429">F1222/E1222</f>
        <v>0.9683377308707124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59">
        <v>51</v>
      </c>
      <c r="B1226" s="20" t="s">
        <v>29</v>
      </c>
      <c r="C1226" s="30"/>
      <c r="D1226" s="163">
        <v>0</v>
      </c>
      <c r="E1226" s="163">
        <v>0</v>
      </c>
      <c r="F1226" s="163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59">
        <v>510</v>
      </c>
      <c r="B1227" s="1" t="s">
        <v>7</v>
      </c>
      <c r="C1227" s="10"/>
      <c r="D1227" s="163">
        <v>0</v>
      </c>
      <c r="E1227" s="163">
        <v>0</v>
      </c>
      <c r="F1227" s="163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59">
        <v>41</v>
      </c>
      <c r="B1229" s="1" t="s">
        <v>8</v>
      </c>
      <c r="C1229" s="10"/>
      <c r="D1229" s="40">
        <f>D1233+D1234+D1235</f>
        <v>8450</v>
      </c>
      <c r="E1229" s="40">
        <f>E1233+E1234+E1235</f>
        <v>9053</v>
      </c>
      <c r="F1229" s="163">
        <f t="shared" ref="F1229" si="432">(D1229-E1229)</f>
        <v>-603</v>
      </c>
      <c r="G1229" s="32">
        <f t="shared" ref="G1229" si="433">F1229/E1229</f>
        <v>-6.6607754335579361E-2</v>
      </c>
    </row>
    <row r="1230" spans="1:7" x14ac:dyDescent="0.2">
      <c r="A1230" s="159"/>
      <c r="B1230" s="1"/>
      <c r="C1230" s="10"/>
      <c r="D1230" s="163"/>
      <c r="E1230" s="163"/>
      <c r="F1230" s="163"/>
      <c r="G1230" s="32"/>
    </row>
    <row r="1231" spans="1:7" ht="12.75" customHeight="1" x14ac:dyDescent="0.2">
      <c r="A1231" s="159"/>
      <c r="B1231" s="7" t="s">
        <v>6</v>
      </c>
      <c r="C1231" s="29"/>
      <c r="D1231" s="163"/>
      <c r="E1231" s="163"/>
      <c r="F1231" s="163"/>
      <c r="G1231" s="32"/>
    </row>
    <row r="1232" spans="1:7" x14ac:dyDescent="0.2">
      <c r="A1232" s="159"/>
      <c r="B1232" s="1"/>
      <c r="C1232" s="10"/>
      <c r="D1232" s="163"/>
      <c r="E1232" s="163"/>
      <c r="F1232" s="163"/>
      <c r="G1232" s="32"/>
    </row>
    <row r="1233" spans="1:7" x14ac:dyDescent="0.2">
      <c r="A1233" s="159"/>
      <c r="B1233" s="23" t="s">
        <v>23</v>
      </c>
      <c r="C1233" s="10"/>
      <c r="D1233" s="163">
        <f>'TAB  SCF  FEVR'!D1233</f>
        <v>6144</v>
      </c>
      <c r="E1233" s="163">
        <f>'TAB  SCF  FEVR'!E1233</f>
        <v>6270</v>
      </c>
      <c r="F1233" s="163">
        <f t="shared" ref="F1233:F1235" si="434">(D1233-E1233)</f>
        <v>-126</v>
      </c>
      <c r="G1233" s="32">
        <f t="shared" ref="G1233:G1235" si="435">F1233/E1233</f>
        <v>-2.0095693779904306E-2</v>
      </c>
    </row>
    <row r="1234" spans="1:7" ht="25.5" x14ac:dyDescent="0.2">
      <c r="A1234" s="159"/>
      <c r="B1234" s="24" t="s">
        <v>58</v>
      </c>
      <c r="C1234" s="17"/>
      <c r="D1234" s="163">
        <f>'TAB  SCF  FEVR'!D1234</f>
        <v>1074</v>
      </c>
      <c r="E1234" s="163">
        <f>'TAB  SCF  FEVR'!E1234</f>
        <v>1334</v>
      </c>
      <c r="F1234" s="163">
        <f t="shared" si="434"/>
        <v>-260</v>
      </c>
      <c r="G1234" s="32">
        <f t="shared" si="435"/>
        <v>-0.19490254872563717</v>
      </c>
    </row>
    <row r="1235" spans="1:7" x14ac:dyDescent="0.2">
      <c r="A1235" s="159"/>
      <c r="B1235" s="23" t="s">
        <v>24</v>
      </c>
      <c r="C1235" s="10"/>
      <c r="D1235" s="163">
        <f>'TAB  SCF  FEVR'!D1235</f>
        <v>1232</v>
      </c>
      <c r="E1235" s="163">
        <f>'TAB  SCF  FEVR'!E1235</f>
        <v>1449</v>
      </c>
      <c r="F1235" s="163">
        <f t="shared" si="434"/>
        <v>-217</v>
      </c>
      <c r="G1235" s="32">
        <f t="shared" si="435"/>
        <v>-0.14975845410628019</v>
      </c>
    </row>
    <row r="1236" spans="1:7" x14ac:dyDescent="0.2">
      <c r="A1236" s="159"/>
      <c r="B1236" s="1"/>
      <c r="C1236" s="10"/>
      <c r="D1236" s="163"/>
      <c r="E1236" s="163"/>
      <c r="F1236" s="163"/>
      <c r="G1236" s="32"/>
    </row>
    <row r="1237" spans="1:7" x14ac:dyDescent="0.2">
      <c r="A1237" s="159"/>
      <c r="B1237" s="8" t="s">
        <v>26</v>
      </c>
      <c r="C1237" s="31"/>
      <c r="D1237" s="40">
        <f>'TAB  SCF  FEVR'!D1237</f>
        <v>7677</v>
      </c>
      <c r="E1237" s="40">
        <f>'TAB  SCF  FEVR'!E1237</f>
        <v>4708</v>
      </c>
      <c r="F1237" s="163">
        <f t="shared" ref="F1237" si="436">(D1237-E1237)</f>
        <v>2969</v>
      </c>
      <c r="G1237" s="32">
        <f t="shared" ref="G1237" si="437">F1237/E1237</f>
        <v>0.63062871707731516</v>
      </c>
    </row>
    <row r="1238" spans="1:7" x14ac:dyDescent="0.2">
      <c r="A1238" s="159"/>
      <c r="B1238" s="8"/>
      <c r="C1238" s="31"/>
      <c r="D1238" s="40"/>
      <c r="E1238" s="40"/>
      <c r="F1238" s="163"/>
      <c r="G1238" s="32"/>
    </row>
    <row r="1239" spans="1:7" x14ac:dyDescent="0.2">
      <c r="A1239" s="159">
        <v>3</v>
      </c>
      <c r="B1239" s="8" t="s">
        <v>15</v>
      </c>
      <c r="C1239" s="31"/>
      <c r="D1239" s="40">
        <f>D1242+D1243+D1244+D1245</f>
        <v>2939</v>
      </c>
      <c r="E1239" s="40">
        <f>E1242+E1243+E1244+E1245</f>
        <v>2356</v>
      </c>
      <c r="F1239" s="163">
        <f t="shared" ref="F1239" si="438">(D1239-E1239)</f>
        <v>583</v>
      </c>
      <c r="G1239" s="32">
        <f t="shared" ref="G1239" si="439">F1239/E1239</f>
        <v>0.24745331069609508</v>
      </c>
    </row>
    <row r="1240" spans="1:7" x14ac:dyDescent="0.2">
      <c r="A1240" s="159"/>
      <c r="B1240" s="7" t="s">
        <v>6</v>
      </c>
      <c r="C1240" s="29"/>
      <c r="D1240" s="163"/>
      <c r="E1240" s="163"/>
      <c r="F1240" s="163"/>
      <c r="G1240" s="32"/>
    </row>
    <row r="1241" spans="1:7" x14ac:dyDescent="0.2">
      <c r="A1241" s="159"/>
      <c r="B1241" s="8"/>
      <c r="C1241" s="31"/>
      <c r="D1241" s="163"/>
      <c r="E1241" s="163"/>
      <c r="F1241" s="163"/>
      <c r="G1241" s="32"/>
    </row>
    <row r="1242" spans="1:7" x14ac:dyDescent="0.2">
      <c r="A1242" s="159">
        <v>30</v>
      </c>
      <c r="B1242" s="25" t="s">
        <v>16</v>
      </c>
      <c r="C1242" s="31"/>
      <c r="D1242" s="163">
        <f>'TAB  SCF  FEVR'!D1242</f>
        <v>1702</v>
      </c>
      <c r="E1242" s="163">
        <f>'TAB  SCF  FEVR'!E1242</f>
        <v>1356</v>
      </c>
      <c r="F1242" s="163">
        <f t="shared" ref="F1242:F1245" si="440">(D1242-E1242)</f>
        <v>346</v>
      </c>
      <c r="G1242" s="32">
        <f t="shared" ref="G1242:G1245" si="441">F1242/E1242</f>
        <v>0.25516224188790559</v>
      </c>
    </row>
    <row r="1243" spans="1:7" x14ac:dyDescent="0.2">
      <c r="A1243" s="159">
        <v>31</v>
      </c>
      <c r="B1243" s="25" t="s">
        <v>17</v>
      </c>
      <c r="C1243" s="31"/>
      <c r="D1243" s="163">
        <f>'TAB  SCF  FEVR'!D1243</f>
        <v>67</v>
      </c>
      <c r="E1243" s="163">
        <f>'TAB  SCF  FEVR'!E1243</f>
        <v>0</v>
      </c>
      <c r="F1243" s="163">
        <f t="shared" si="440"/>
        <v>67</v>
      </c>
      <c r="G1243" s="32" t="e">
        <f t="shared" si="441"/>
        <v>#DIV/0!</v>
      </c>
    </row>
    <row r="1244" spans="1:7" x14ac:dyDescent="0.2">
      <c r="A1244" s="159">
        <v>32</v>
      </c>
      <c r="B1244" s="25" t="s">
        <v>18</v>
      </c>
      <c r="C1244" s="31"/>
      <c r="D1244" s="163">
        <f>'TAB  SCF  FEVR'!D1244</f>
        <v>1170</v>
      </c>
      <c r="E1244" s="163">
        <f>'TAB  SCF  FEVR'!E1244</f>
        <v>1000</v>
      </c>
      <c r="F1244" s="163">
        <f t="shared" si="440"/>
        <v>170</v>
      </c>
      <c r="G1244" s="32">
        <f t="shared" si="441"/>
        <v>0.17</v>
      </c>
    </row>
    <row r="1245" spans="1:7" x14ac:dyDescent="0.2">
      <c r="A1245" s="159">
        <v>37</v>
      </c>
      <c r="B1245" s="25" t="s">
        <v>25</v>
      </c>
      <c r="C1245" s="31"/>
      <c r="D1245" s="163">
        <f>'TAB  SCF  FEVR'!D1245</f>
        <v>0</v>
      </c>
      <c r="E1245" s="163">
        <f>'TAB  SCF  FEVR'!E1245</f>
        <v>0</v>
      </c>
      <c r="F1245" s="163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12" x14ac:dyDescent="0.2">
      <c r="A1249" s="261"/>
      <c r="B1249" s="263"/>
      <c r="C1249" s="265"/>
      <c r="D1249" s="163" t="s">
        <v>10</v>
      </c>
      <c r="E1249" s="163" t="s">
        <v>11</v>
      </c>
      <c r="F1249" s="163" t="s">
        <v>12</v>
      </c>
      <c r="G1249" s="32" t="s">
        <v>13</v>
      </c>
    </row>
    <row r="1250" spans="1:12" x14ac:dyDescent="0.2">
      <c r="A1250" s="159">
        <v>700</v>
      </c>
      <c r="B1250" s="1" t="s">
        <v>30</v>
      </c>
      <c r="C1250" s="10"/>
      <c r="D1250" s="163">
        <f>D4+D79+D153+D227+D300+D373+D446+D519+D592+D665+D738+D811+D884+D957+D1030+D1103+D1177</f>
        <v>94942</v>
      </c>
      <c r="E1250" s="163">
        <f>E4+E79+E153+E227+E300+E373+E446+E519+E592+E665+E738+E811+E884+E957+E1030+E1103+E1177</f>
        <v>145355</v>
      </c>
      <c r="F1250" s="163">
        <f>(D1250-E1250)</f>
        <v>-50413</v>
      </c>
      <c r="G1250" s="32">
        <f>F1250/E1250</f>
        <v>-0.34682673454645524</v>
      </c>
    </row>
    <row r="1251" spans="1:12" x14ac:dyDescent="0.2">
      <c r="A1251" s="159">
        <v>701</v>
      </c>
      <c r="B1251" s="1" t="s">
        <v>31</v>
      </c>
      <c r="C1251" s="10"/>
      <c r="D1251" s="163">
        <f t="shared" ref="D1251:E1253" si="442">D5+D80+D154+D228+D301+D374+D447+D520+D593+D666+D739+D812+D885+D958+D1031+D1104+D1178</f>
        <v>258824</v>
      </c>
      <c r="E1251" s="163">
        <f t="shared" si="442"/>
        <v>409494</v>
      </c>
      <c r="F1251" s="163">
        <f t="shared" ref="F1251:F1253" si="443">(D1251-E1251)</f>
        <v>-150670</v>
      </c>
      <c r="G1251" s="32">
        <f t="shared" ref="G1251:G1253" si="444">F1251/E1251</f>
        <v>-0.36794189902660357</v>
      </c>
    </row>
    <row r="1252" spans="1:12" x14ac:dyDescent="0.2">
      <c r="A1252" s="159">
        <v>704</v>
      </c>
      <c r="B1252" s="1" t="s">
        <v>32</v>
      </c>
      <c r="C1252" s="10"/>
      <c r="D1252" s="163">
        <f t="shared" si="442"/>
        <v>9086</v>
      </c>
      <c r="E1252" s="163">
        <f t="shared" si="442"/>
        <v>14180</v>
      </c>
      <c r="F1252" s="163">
        <f t="shared" si="443"/>
        <v>-5094</v>
      </c>
      <c r="G1252" s="32">
        <f t="shared" si="444"/>
        <v>-0.35923836389280678</v>
      </c>
    </row>
    <row r="1253" spans="1:12" x14ac:dyDescent="0.2">
      <c r="A1253" s="159">
        <v>706</v>
      </c>
      <c r="B1253" s="1" t="s">
        <v>33</v>
      </c>
      <c r="C1253" s="10"/>
      <c r="D1253" s="163">
        <f t="shared" si="442"/>
        <v>637878</v>
      </c>
      <c r="E1253" s="163">
        <f t="shared" si="442"/>
        <v>1003675</v>
      </c>
      <c r="F1253" s="163">
        <f t="shared" si="443"/>
        <v>-365797</v>
      </c>
      <c r="G1253" s="32">
        <f t="shared" si="444"/>
        <v>-0.3644576182529205</v>
      </c>
    </row>
    <row r="1254" spans="1:12" x14ac:dyDescent="0.2">
      <c r="A1254" s="159"/>
      <c r="B1254" s="13" t="s">
        <v>6</v>
      </c>
      <c r="C1254" s="27"/>
      <c r="D1254" s="39"/>
      <c r="E1254" s="39"/>
      <c r="F1254" s="39"/>
      <c r="G1254" s="33"/>
    </row>
    <row r="1255" spans="1:12" x14ac:dyDescent="0.2">
      <c r="A1255" s="159"/>
      <c r="B1255" s="14" t="s">
        <v>19</v>
      </c>
      <c r="C1255" s="11"/>
      <c r="D1255" s="163">
        <f t="shared" ref="D1255:E1257" si="445">D9+D84+D158+D232+D305+D378+D451+D524+D597+D670+D743+D816+D889+D962+D1035+D1108</f>
        <v>0</v>
      </c>
      <c r="E1255" s="163">
        <f t="shared" si="445"/>
        <v>0</v>
      </c>
      <c r="F1255" s="163">
        <f t="shared" ref="F1255:F1260" si="446">(D1255-E1255)</f>
        <v>0</v>
      </c>
      <c r="G1255" s="32" t="e">
        <f t="shared" ref="G1255:G1260" si="447">F1255/E1255</f>
        <v>#DIV/0!</v>
      </c>
    </row>
    <row r="1256" spans="1:12" x14ac:dyDescent="0.2">
      <c r="A1256" s="159"/>
      <c r="B1256" s="14" t="s">
        <v>20</v>
      </c>
      <c r="C1256" s="11"/>
      <c r="D1256" s="163">
        <f t="shared" si="445"/>
        <v>0</v>
      </c>
      <c r="E1256" s="163">
        <f t="shared" si="445"/>
        <v>0</v>
      </c>
      <c r="F1256" s="163">
        <f t="shared" si="446"/>
        <v>0</v>
      </c>
      <c r="G1256" s="32" t="e">
        <f t="shared" si="447"/>
        <v>#DIV/0!</v>
      </c>
    </row>
    <row r="1257" spans="1:12" x14ac:dyDescent="0.2">
      <c r="A1257" s="159"/>
      <c r="B1257" s="14" t="s">
        <v>27</v>
      </c>
      <c r="C1257" s="11"/>
      <c r="D1257" s="163">
        <f t="shared" si="445"/>
        <v>0</v>
      </c>
      <c r="E1257" s="163">
        <f t="shared" si="445"/>
        <v>0</v>
      </c>
      <c r="F1257" s="163">
        <f t="shared" si="446"/>
        <v>0</v>
      </c>
      <c r="G1257" s="32" t="e">
        <f t="shared" si="447"/>
        <v>#DIV/0!</v>
      </c>
    </row>
    <row r="1258" spans="1:12" x14ac:dyDescent="0.2">
      <c r="A1258" s="159">
        <v>706</v>
      </c>
      <c r="B1258" s="2" t="s">
        <v>34</v>
      </c>
      <c r="C1258" s="11"/>
      <c r="D1258" s="163">
        <f t="shared" ref="D1258:E1259" si="448">D12+D87+D161+D235+D308+D381+D454+D527+D600+D673+D746+D819+D892+D965+D1038+D1111+D1185</f>
        <v>136275</v>
      </c>
      <c r="E1258" s="163">
        <f t="shared" si="448"/>
        <v>214261</v>
      </c>
      <c r="F1258" s="163">
        <f t="shared" si="446"/>
        <v>-77986</v>
      </c>
      <c r="G1258" s="32">
        <f t="shared" si="447"/>
        <v>-0.36397664530642532</v>
      </c>
    </row>
    <row r="1259" spans="1:12" x14ac:dyDescent="0.2">
      <c r="A1259" s="159" t="s">
        <v>35</v>
      </c>
      <c r="B1259" s="2" t="s">
        <v>36</v>
      </c>
      <c r="C1259" s="11"/>
      <c r="D1259" s="163">
        <f t="shared" si="448"/>
        <v>0</v>
      </c>
      <c r="E1259" s="163">
        <f t="shared" si="448"/>
        <v>0</v>
      </c>
      <c r="F1259" s="163">
        <f t="shared" si="446"/>
        <v>0</v>
      </c>
      <c r="G1259" s="32" t="e">
        <f t="shared" si="447"/>
        <v>#DIV/0!</v>
      </c>
    </row>
    <row r="1260" spans="1:12" ht="25.5" x14ac:dyDescent="0.2">
      <c r="A1260" s="22"/>
      <c r="B1260" s="26" t="s">
        <v>45</v>
      </c>
      <c r="C1260" s="160"/>
      <c r="D1260" s="40">
        <f>D1250+D1251+D1252+D1253+D1258+D1259</f>
        <v>1137005</v>
      </c>
      <c r="E1260" s="40">
        <f>E1250+E1251+E1252+E1253+E1258+E1259</f>
        <v>1786965</v>
      </c>
      <c r="F1260" s="40">
        <f t="shared" si="446"/>
        <v>-649960</v>
      </c>
      <c r="G1260" s="34">
        <f t="shared" si="447"/>
        <v>-0.36372284851689879</v>
      </c>
      <c r="L1260" s="43"/>
    </row>
    <row r="1261" spans="1:12" x14ac:dyDescent="0.2">
      <c r="B1261" s="18"/>
      <c r="C1261" s="28"/>
      <c r="D1261" s="41"/>
      <c r="E1261" s="42"/>
      <c r="F1261" s="42"/>
      <c r="G1261" s="35"/>
    </row>
    <row r="1262" spans="1:12" x14ac:dyDescent="0.2">
      <c r="B1262" s="13" t="s">
        <v>6</v>
      </c>
      <c r="C1262" s="28"/>
      <c r="D1262" s="41"/>
      <c r="E1262" s="42"/>
      <c r="F1262" s="42"/>
      <c r="G1262" s="35"/>
    </row>
    <row r="1263" spans="1:12" x14ac:dyDescent="0.2">
      <c r="B1263" s="1" t="s">
        <v>28</v>
      </c>
      <c r="C1263" s="10"/>
      <c r="D1263" s="163">
        <f t="shared" ref="D1263:E1263" si="449">D17+D92+D166+D240+D313+D386+D459+D532+D605+D678+D751+D824+D897+D970+D1043+D1116</f>
        <v>0</v>
      </c>
      <c r="E1263" s="163">
        <f t="shared" si="449"/>
        <v>0</v>
      </c>
      <c r="F1263" s="163">
        <f t="shared" ref="F1263" si="450">(D1263-E1263)</f>
        <v>0</v>
      </c>
      <c r="G1263" s="32" t="e">
        <f t="shared" ref="G1263" si="451">F1263/E1263</f>
        <v>#DIV/0!</v>
      </c>
    </row>
    <row r="1264" spans="1:12" x14ac:dyDescent="0.2">
      <c r="B1264" s="3"/>
      <c r="C1264" s="161"/>
      <c r="D1264" s="163"/>
      <c r="E1264" s="163"/>
      <c r="F1264" s="162"/>
      <c r="G1264" s="36"/>
    </row>
    <row r="1265" spans="1:7" x14ac:dyDescent="0.2">
      <c r="A1265" s="159">
        <v>72</v>
      </c>
      <c r="B1265" s="1" t="s">
        <v>37</v>
      </c>
      <c r="C1265" s="10"/>
      <c r="D1265" s="163">
        <f t="shared" ref="D1265:E1265" si="452">D19+D94+D168+D242+D315+D388+D461+D534+D607+D680+D753+D826+D899+D972+D1045+D1118</f>
        <v>0</v>
      </c>
      <c r="E1265" s="163">
        <f t="shared" si="452"/>
        <v>0</v>
      </c>
      <c r="F1265" s="163">
        <f t="shared" ref="F1265:F1277" si="453">(D1265-E1265)</f>
        <v>0</v>
      </c>
      <c r="G1265" s="32" t="e">
        <f t="shared" ref="G1265:G1277" si="454">F1265/E1265</f>
        <v>#DIV/0!</v>
      </c>
    </row>
    <row r="1266" spans="1:7" x14ac:dyDescent="0.2">
      <c r="A1266" s="159">
        <v>73</v>
      </c>
      <c r="B1266" s="1" t="s">
        <v>38</v>
      </c>
      <c r="C1266" s="10"/>
      <c r="D1266" s="163">
        <f t="shared" ref="D1266:E1266" si="455">D20+D95+D169+D243+D316+D389+D462+D535+D608+D681+D754+D827+D900+D973+D1046+D1119</f>
        <v>920</v>
      </c>
      <c r="E1266" s="163">
        <f t="shared" si="455"/>
        <v>476</v>
      </c>
      <c r="F1266" s="163">
        <f t="shared" si="453"/>
        <v>444</v>
      </c>
      <c r="G1266" s="32">
        <f t="shared" si="454"/>
        <v>0.9327731092436975</v>
      </c>
    </row>
    <row r="1267" spans="1:7" x14ac:dyDescent="0.2">
      <c r="A1267" s="159">
        <v>74</v>
      </c>
      <c r="B1267" s="2" t="s">
        <v>39</v>
      </c>
      <c r="C1267" s="11"/>
      <c r="D1267" s="163">
        <f t="shared" ref="D1267:E1267" si="456">D21+D96+D170+D244+D317+D390+D463+D536+D609+D682+D755+D828+D901+D974+D1047+D1120</f>
        <v>54</v>
      </c>
      <c r="E1267" s="163">
        <f t="shared" si="456"/>
        <v>0</v>
      </c>
      <c r="F1267" s="163">
        <f t="shared" si="453"/>
        <v>54</v>
      </c>
      <c r="G1267" s="32" t="e">
        <f t="shared" si="454"/>
        <v>#DIV/0!</v>
      </c>
    </row>
    <row r="1268" spans="1:7" ht="25.5" x14ac:dyDescent="0.2">
      <c r="A1268" s="22"/>
      <c r="B1268" s="26" t="s">
        <v>44</v>
      </c>
      <c r="C1268" s="164"/>
      <c r="D1268" s="40">
        <f>D1260+D1265+D1266+D1267</f>
        <v>1137979</v>
      </c>
      <c r="E1268" s="40">
        <f>E1260+E1265+E1266+E1267</f>
        <v>1787441</v>
      </c>
      <c r="F1268" s="163">
        <f t="shared" si="453"/>
        <v>-649462</v>
      </c>
      <c r="G1268" s="32">
        <f t="shared" si="454"/>
        <v>-0.36334737761973684</v>
      </c>
    </row>
    <row r="1269" spans="1:7" x14ac:dyDescent="0.2">
      <c r="A1269" s="159">
        <v>60</v>
      </c>
      <c r="B1269" s="3" t="s">
        <v>40</v>
      </c>
      <c r="C1269" s="161"/>
      <c r="D1269" s="162">
        <f>D1270+D1271+D1272</f>
        <v>231272</v>
      </c>
      <c r="E1269" s="162">
        <f>E1270+E1271+E1272</f>
        <v>375128</v>
      </c>
      <c r="F1269" s="163">
        <f t="shared" si="453"/>
        <v>-143856</v>
      </c>
      <c r="G1269" s="32">
        <f t="shared" si="454"/>
        <v>-0.38348510375125289</v>
      </c>
    </row>
    <row r="1270" spans="1:7" x14ac:dyDescent="0.2">
      <c r="A1270" s="159">
        <v>600</v>
      </c>
      <c r="B1270" s="1" t="s">
        <v>2</v>
      </c>
      <c r="C1270" s="10"/>
      <c r="D1270" s="163">
        <f t="shared" ref="D1270:E1274" si="457">D24+D99+D173+D247+D320+D393+D466+D539+D612+D685+D758+D831+D904+D977+D1050+D1123+D1197</f>
        <v>28367</v>
      </c>
      <c r="E1270" s="163">
        <f t="shared" si="457"/>
        <v>55017</v>
      </c>
      <c r="F1270" s="163">
        <f t="shared" si="453"/>
        <v>-26650</v>
      </c>
      <c r="G1270" s="32">
        <f t="shared" si="454"/>
        <v>-0.48439573222822035</v>
      </c>
    </row>
    <row r="1271" spans="1:7" x14ac:dyDescent="0.2">
      <c r="A1271" s="159">
        <v>601</v>
      </c>
      <c r="B1271" s="1" t="s">
        <v>3</v>
      </c>
      <c r="C1271" s="10"/>
      <c r="D1271" s="163">
        <f t="shared" si="457"/>
        <v>158243</v>
      </c>
      <c r="E1271" s="163">
        <f t="shared" si="457"/>
        <v>245273</v>
      </c>
      <c r="F1271" s="163">
        <f t="shared" si="453"/>
        <v>-87030</v>
      </c>
      <c r="G1271" s="32">
        <f t="shared" si="454"/>
        <v>-0.35482910878898205</v>
      </c>
    </row>
    <row r="1272" spans="1:7" x14ac:dyDescent="0.2">
      <c r="A1272" s="159">
        <v>604</v>
      </c>
      <c r="B1272" s="1" t="s">
        <v>4</v>
      </c>
      <c r="C1272" s="10"/>
      <c r="D1272" s="163">
        <f t="shared" si="457"/>
        <v>44662</v>
      </c>
      <c r="E1272" s="163">
        <f t="shared" si="457"/>
        <v>74838</v>
      </c>
      <c r="F1272" s="163">
        <f t="shared" si="453"/>
        <v>-30176</v>
      </c>
      <c r="G1272" s="32">
        <f t="shared" si="454"/>
        <v>-0.4032176167187792</v>
      </c>
    </row>
    <row r="1273" spans="1:7" x14ac:dyDescent="0.2">
      <c r="A1273" s="159">
        <v>61</v>
      </c>
      <c r="B1273" s="1" t="s">
        <v>41</v>
      </c>
      <c r="C1273" s="10"/>
      <c r="D1273" s="163">
        <f t="shared" si="457"/>
        <v>34816</v>
      </c>
      <c r="E1273" s="163">
        <f t="shared" si="457"/>
        <v>50750</v>
      </c>
      <c r="F1273" s="163">
        <f t="shared" si="453"/>
        <v>-15934</v>
      </c>
      <c r="G1273" s="32">
        <f t="shared" si="454"/>
        <v>-0.31397044334975371</v>
      </c>
    </row>
    <row r="1274" spans="1:7" x14ac:dyDescent="0.2">
      <c r="A1274" s="159">
        <v>62</v>
      </c>
      <c r="B1274" s="2" t="s">
        <v>42</v>
      </c>
      <c r="C1274" s="11"/>
      <c r="D1274" s="163">
        <f t="shared" si="457"/>
        <v>57049</v>
      </c>
      <c r="E1274" s="163">
        <f t="shared" si="457"/>
        <v>114395</v>
      </c>
      <c r="F1274" s="163">
        <f t="shared" si="453"/>
        <v>-57346</v>
      </c>
      <c r="G1274" s="32">
        <f t="shared" si="454"/>
        <v>-0.50129813365968789</v>
      </c>
    </row>
    <row r="1275" spans="1:7" ht="25.5" x14ac:dyDescent="0.2">
      <c r="A1275" s="22"/>
      <c r="B1275" s="26" t="s">
        <v>43</v>
      </c>
      <c r="C1275" s="164"/>
      <c r="D1275" s="40">
        <f>D1269+D1273+D1274</f>
        <v>323137</v>
      </c>
      <c r="E1275" s="40">
        <f>E1269+E1273+E1274</f>
        <v>540273</v>
      </c>
      <c r="F1275" s="163">
        <f t="shared" si="453"/>
        <v>-217136</v>
      </c>
      <c r="G1275" s="32">
        <f t="shared" si="454"/>
        <v>-0.40190052066270199</v>
      </c>
    </row>
    <row r="1276" spans="1:7" ht="25.5" x14ac:dyDescent="0.2">
      <c r="A1276" s="22"/>
      <c r="B1276" s="26" t="s">
        <v>48</v>
      </c>
      <c r="C1276" s="164"/>
      <c r="D1276" s="40">
        <f>D1268-D1275</f>
        <v>814842</v>
      </c>
      <c r="E1276" s="40">
        <f>E1268-E1275</f>
        <v>1247168</v>
      </c>
      <c r="F1276" s="163">
        <f t="shared" si="453"/>
        <v>-432326</v>
      </c>
      <c r="G1276" s="32">
        <f t="shared" si="454"/>
        <v>-0.34664616154359318</v>
      </c>
    </row>
    <row r="1277" spans="1:7" x14ac:dyDescent="0.2">
      <c r="A1277" s="159">
        <v>63</v>
      </c>
      <c r="B1277" s="3" t="s">
        <v>46</v>
      </c>
      <c r="C1277" s="161"/>
      <c r="D1277" s="163">
        <f t="shared" ref="D1277:E1279" si="458">D31+D106+D180+D254+D327+D400+D473+D546+D619+D692+D765+D838+D911+D984+D1057+D1130+D1204</f>
        <v>841018</v>
      </c>
      <c r="E1277" s="163">
        <f t="shared" si="458"/>
        <v>939231</v>
      </c>
      <c r="F1277" s="163">
        <f t="shared" si="453"/>
        <v>-98213</v>
      </c>
      <c r="G1277" s="32">
        <f t="shared" si="454"/>
        <v>-0.10456745997523506</v>
      </c>
    </row>
    <row r="1278" spans="1:7" x14ac:dyDescent="0.2">
      <c r="A1278" s="159"/>
      <c r="B1278" s="13" t="s">
        <v>6</v>
      </c>
      <c r="C1278" s="27"/>
      <c r="D1278" s="163"/>
      <c r="E1278" s="163"/>
      <c r="F1278" s="163"/>
      <c r="G1278" s="32"/>
    </row>
    <row r="1279" spans="1:7" x14ac:dyDescent="0.2">
      <c r="A1279" s="159">
        <v>631</v>
      </c>
      <c r="B1279" s="15" t="s">
        <v>21</v>
      </c>
      <c r="C1279" s="21"/>
      <c r="D1279" s="163">
        <f t="shared" si="458"/>
        <v>0</v>
      </c>
      <c r="E1279" s="163">
        <f t="shared" si="458"/>
        <v>0</v>
      </c>
      <c r="F1279" s="163">
        <f t="shared" ref="F1279" si="459">(D1279-E1279)</f>
        <v>0</v>
      </c>
      <c r="G1279" s="32" t="e">
        <f t="shared" ref="G1279" si="460">F1279/E1279</f>
        <v>#DIV/0!</v>
      </c>
    </row>
    <row r="1280" spans="1:7" x14ac:dyDescent="0.2">
      <c r="A1280" s="159"/>
      <c r="B1280" s="15"/>
      <c r="C1280" s="21"/>
      <c r="D1280" s="163"/>
      <c r="E1280" s="163"/>
      <c r="F1280" s="163"/>
      <c r="G1280" s="32"/>
    </row>
    <row r="1281" spans="1:7" x14ac:dyDescent="0.2">
      <c r="A1281" s="159">
        <v>64</v>
      </c>
      <c r="B1281" s="2" t="s">
        <v>47</v>
      </c>
      <c r="C1281" s="11"/>
      <c r="D1281" s="163">
        <f>D35+D110+D184+D258+D331+D404+D477+D550+D623+D696+D769+D842+D915+D988+D1061+D1134+D1208</f>
        <v>34641</v>
      </c>
      <c r="E1281" s="163">
        <f>E35+E110+E184+E258+E331+E404+E477+E550+E623+E696+E769+E842+E915+E988+E1061+E1134+E1208</f>
        <v>54798</v>
      </c>
      <c r="F1281" s="163">
        <f t="shared" ref="F1281:F1291" si="461">(D1281-E1281)</f>
        <v>-20157</v>
      </c>
      <c r="G1281" s="32">
        <f t="shared" ref="G1281:G1291" si="462">F1281/E1281</f>
        <v>-0.36784189203985546</v>
      </c>
    </row>
    <row r="1282" spans="1:7" ht="25.5" x14ac:dyDescent="0.2">
      <c r="A1282" s="22"/>
      <c r="B1282" s="26" t="s">
        <v>49</v>
      </c>
      <c r="C1282" s="164"/>
      <c r="D1282" s="163">
        <f>D1276-D1277-D1281</f>
        <v>-60817</v>
      </c>
      <c r="E1282" s="163">
        <f>E1276-E1277-E1281</f>
        <v>253139</v>
      </c>
      <c r="F1282" s="163">
        <f t="shared" si="461"/>
        <v>-313956</v>
      </c>
      <c r="G1282" s="32">
        <f t="shared" si="462"/>
        <v>-1.2402514033791712</v>
      </c>
    </row>
    <row r="1283" spans="1:7" x14ac:dyDescent="0.2">
      <c r="A1283" s="159">
        <v>75</v>
      </c>
      <c r="B1283" s="3" t="s">
        <v>50</v>
      </c>
      <c r="C1283" s="161"/>
      <c r="D1283" s="163">
        <f t="shared" ref="D1283:E1286" si="463">D37+D112+D186+D260+D333+D406+D479+D552+D625+D698+D771+D844+D917+D990+D1063+D1136+D1210</f>
        <v>2510</v>
      </c>
      <c r="E1283" s="163">
        <f t="shared" si="463"/>
        <v>11946</v>
      </c>
      <c r="F1283" s="163">
        <f t="shared" si="461"/>
        <v>-9436</v>
      </c>
      <c r="G1283" s="32">
        <f t="shared" si="462"/>
        <v>-0.78988782856186168</v>
      </c>
    </row>
    <row r="1284" spans="1:7" x14ac:dyDescent="0.2">
      <c r="A1284" s="159">
        <v>65</v>
      </c>
      <c r="B1284" s="1" t="s">
        <v>51</v>
      </c>
      <c r="C1284" s="10"/>
      <c r="D1284" s="163">
        <f t="shared" si="463"/>
        <v>12003</v>
      </c>
      <c r="E1284" s="163">
        <f t="shared" si="463"/>
        <v>25893</v>
      </c>
      <c r="F1284" s="163">
        <f t="shared" si="461"/>
        <v>-13890</v>
      </c>
      <c r="G1284" s="32">
        <f t="shared" si="462"/>
        <v>-0.53643841965009853</v>
      </c>
    </row>
    <row r="1285" spans="1:7" ht="25.5" customHeight="1" x14ac:dyDescent="0.2">
      <c r="A1285" s="159">
        <v>68</v>
      </c>
      <c r="B1285" s="16" t="s">
        <v>52</v>
      </c>
      <c r="C1285" s="17"/>
      <c r="D1285" s="163">
        <f t="shared" si="463"/>
        <v>507453</v>
      </c>
      <c r="E1285" s="163">
        <f t="shared" si="463"/>
        <v>424439</v>
      </c>
      <c r="F1285" s="163">
        <f t="shared" si="461"/>
        <v>83014</v>
      </c>
      <c r="G1285" s="32">
        <f t="shared" si="462"/>
        <v>0.19558523132888353</v>
      </c>
    </row>
    <row r="1286" spans="1:7" x14ac:dyDescent="0.2">
      <c r="A1286" s="159">
        <v>78</v>
      </c>
      <c r="B1286" s="2" t="s">
        <v>53</v>
      </c>
      <c r="C1286" s="11"/>
      <c r="D1286" s="163">
        <f t="shared" si="463"/>
        <v>1356</v>
      </c>
      <c r="E1286" s="163">
        <f t="shared" si="463"/>
        <v>454</v>
      </c>
      <c r="F1286" s="163">
        <f t="shared" si="461"/>
        <v>902</v>
      </c>
      <c r="G1286" s="32">
        <f t="shared" si="462"/>
        <v>1.9867841409691629</v>
      </c>
    </row>
    <row r="1287" spans="1:7" ht="25.5" x14ac:dyDescent="0.2">
      <c r="A1287" s="22"/>
      <c r="B1287" s="26" t="s">
        <v>77</v>
      </c>
      <c r="C1287" s="164"/>
      <c r="D1287" s="163">
        <f>D1282+D1283-D1284-D1285+D1286</f>
        <v>-576407</v>
      </c>
      <c r="E1287" s="163">
        <f>E1282+E1283-E1284-E1285+E1286</f>
        <v>-184793</v>
      </c>
      <c r="F1287" s="163">
        <f t="shared" si="461"/>
        <v>-391614</v>
      </c>
      <c r="G1287" s="32">
        <f t="shared" si="462"/>
        <v>2.1192036494888877</v>
      </c>
    </row>
    <row r="1288" spans="1:7" x14ac:dyDescent="0.2">
      <c r="A1288" s="159">
        <v>76</v>
      </c>
      <c r="B1288" s="1" t="s">
        <v>54</v>
      </c>
      <c r="C1288" s="10"/>
      <c r="D1288" s="163">
        <f t="shared" ref="D1288:E1289" si="464">D42+D117+D191+D265+D338+D411+D484+D557+D630+D703+D776+D849+D922+D995+D1068+D1141+D1215</f>
        <v>3206</v>
      </c>
      <c r="E1288" s="163">
        <f t="shared" si="464"/>
        <v>63499</v>
      </c>
      <c r="F1288" s="163">
        <f t="shared" si="461"/>
        <v>-60293</v>
      </c>
      <c r="G1288" s="32">
        <f t="shared" si="462"/>
        <v>-0.94951101592151055</v>
      </c>
    </row>
    <row r="1289" spans="1:7" x14ac:dyDescent="0.2">
      <c r="A1289" s="159">
        <v>66</v>
      </c>
      <c r="B1289" s="1" t="s">
        <v>55</v>
      </c>
      <c r="C1289" s="10"/>
      <c r="D1289" s="163">
        <f t="shared" si="464"/>
        <v>7447</v>
      </c>
      <c r="E1289" s="163">
        <f t="shared" si="464"/>
        <v>11458</v>
      </c>
      <c r="F1289" s="163">
        <f t="shared" si="461"/>
        <v>-4011</v>
      </c>
      <c r="G1289" s="32">
        <f t="shared" si="462"/>
        <v>-0.35006109268633268</v>
      </c>
    </row>
    <row r="1290" spans="1:7" x14ac:dyDescent="0.2">
      <c r="B1290" s="2" t="s">
        <v>56</v>
      </c>
      <c r="C1290" s="11"/>
      <c r="D1290" s="39">
        <f>D1288-D1289</f>
        <v>-4241</v>
      </c>
      <c r="E1290" s="39">
        <f>E1288-E1289</f>
        <v>52041</v>
      </c>
      <c r="F1290" s="163">
        <f t="shared" si="461"/>
        <v>-56282</v>
      </c>
      <c r="G1290" s="32">
        <f t="shared" si="462"/>
        <v>-1.0814934378662977</v>
      </c>
    </row>
    <row r="1291" spans="1:7" x14ac:dyDescent="0.2">
      <c r="A1291" s="22"/>
      <c r="B1291" s="19" t="s">
        <v>57</v>
      </c>
      <c r="C1291" s="164"/>
      <c r="D1291" s="163">
        <f>D1287+D1290</f>
        <v>-580648</v>
      </c>
      <c r="E1291" s="163">
        <f>E1287+E1290</f>
        <v>-132752</v>
      </c>
      <c r="F1291" s="163">
        <f t="shared" si="461"/>
        <v>-447896</v>
      </c>
      <c r="G1291" s="32">
        <f t="shared" si="462"/>
        <v>3.3739303362661204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59">
        <v>5</v>
      </c>
      <c r="B1295" s="1" t="s">
        <v>22</v>
      </c>
      <c r="C1295" s="10"/>
      <c r="D1295" s="163">
        <f>'TAB  SCF  FEVR'!D1295</f>
        <v>4416195</v>
      </c>
      <c r="E1295" s="163">
        <f>'TAB  SCF  FEVR'!E1295</f>
        <v>4188049</v>
      </c>
      <c r="F1295" s="163">
        <f t="shared" ref="F1295" si="465">(D1295-E1295)</f>
        <v>228146</v>
      </c>
      <c r="G1295" s="32">
        <f t="shared" ref="G1295" si="466">F1295/E1295</f>
        <v>5.4475484885683045E-2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59">
        <v>51</v>
      </c>
      <c r="B1299" s="20" t="s">
        <v>29</v>
      </c>
      <c r="C1299" s="30"/>
      <c r="D1299" s="163">
        <f t="shared" ref="D1299:E1299" si="467">D53+D128+D202+D276+D349+D422+D495+D568+D641+D714+D787+D860+D933+D1006+D1079+D1152</f>
        <v>0</v>
      </c>
      <c r="E1299" s="163">
        <f t="shared" si="467"/>
        <v>0</v>
      </c>
      <c r="F1299" s="163">
        <f t="shared" ref="F1299:F1300" si="468">(D1299-E1299)</f>
        <v>0</v>
      </c>
      <c r="G1299" s="32" t="e">
        <f t="shared" ref="G1299:G1300" si="469">F1299/E1299</f>
        <v>#DIV/0!</v>
      </c>
    </row>
    <row r="1300" spans="1:7" x14ac:dyDescent="0.2">
      <c r="A1300" s="159">
        <v>510</v>
      </c>
      <c r="B1300" s="1" t="s">
        <v>7</v>
      </c>
      <c r="C1300" s="10"/>
      <c r="D1300" s="163">
        <f t="shared" ref="D1300:E1300" si="470">D54+D129+D203+D277+D350+D423+D496+D569+D642+D715+D788+D861+D934+D1007+D1080+D1153+D1227</f>
        <v>0</v>
      </c>
      <c r="E1300" s="163">
        <f t="shared" si="470"/>
        <v>0</v>
      </c>
      <c r="F1300" s="163">
        <f t="shared" si="468"/>
        <v>0</v>
      </c>
      <c r="G1300" s="32" t="e">
        <f t="shared" si="469"/>
        <v>#DIV/0!</v>
      </c>
    </row>
    <row r="1301" spans="1:7" x14ac:dyDescent="0.2">
      <c r="B1301" s="3"/>
      <c r="C1301" s="28"/>
    </row>
    <row r="1302" spans="1:7" x14ac:dyDescent="0.2">
      <c r="A1302" s="159">
        <v>41</v>
      </c>
      <c r="B1302" s="1" t="s">
        <v>8</v>
      </c>
      <c r="C1302" s="10"/>
      <c r="D1302" s="163">
        <f>D1306+D1307+D1308</f>
        <v>4023239</v>
      </c>
      <c r="E1302" s="163">
        <f>E1306+E1307+E1308</f>
        <v>3371047</v>
      </c>
      <c r="F1302" s="163">
        <f t="shared" ref="F1302" si="471">(D1302-E1302)</f>
        <v>652192</v>
      </c>
      <c r="G1302" s="32">
        <f t="shared" ref="G1302" si="472">F1302/E1302</f>
        <v>0.19346867605227694</v>
      </c>
    </row>
    <row r="1303" spans="1:7" x14ac:dyDescent="0.2">
      <c r="A1303" s="159"/>
      <c r="B1303" s="1"/>
      <c r="C1303" s="10"/>
      <c r="D1303" s="163"/>
      <c r="E1303" s="163"/>
      <c r="F1303" s="163"/>
      <c r="G1303" s="32"/>
    </row>
    <row r="1304" spans="1:7" x14ac:dyDescent="0.2">
      <c r="A1304" s="159"/>
      <c r="B1304" s="7" t="s">
        <v>6</v>
      </c>
      <c r="C1304" s="29"/>
      <c r="D1304" s="163"/>
      <c r="E1304" s="163"/>
      <c r="F1304" s="163"/>
      <c r="G1304" s="32"/>
    </row>
    <row r="1305" spans="1:7" x14ac:dyDescent="0.2">
      <c r="A1305" s="159"/>
      <c r="B1305" s="1"/>
      <c r="C1305" s="10"/>
      <c r="D1305" s="163"/>
      <c r="E1305" s="163"/>
      <c r="F1305" s="163"/>
      <c r="G1305" s="32"/>
    </row>
    <row r="1306" spans="1:7" x14ac:dyDescent="0.2">
      <c r="A1306" s="159"/>
      <c r="B1306" s="23" t="s">
        <v>23</v>
      </c>
      <c r="C1306" s="10"/>
      <c r="D1306" s="163">
        <f>'TAB  SCF  FEVR'!D1306</f>
        <v>2349146</v>
      </c>
      <c r="E1306" s="163">
        <f>'TAB  SCF  FEVR'!E1306</f>
        <v>1840718</v>
      </c>
      <c r="F1306" s="163">
        <f t="shared" ref="F1306:F1308" si="473">(D1306-E1306)</f>
        <v>508428</v>
      </c>
      <c r="G1306" s="32">
        <f t="shared" ref="G1306:G1308" si="474">F1306/E1306</f>
        <v>0.27621178257614692</v>
      </c>
    </row>
    <row r="1307" spans="1:7" ht="25.5" x14ac:dyDescent="0.2">
      <c r="A1307" s="159"/>
      <c r="B1307" s="24" t="s">
        <v>58</v>
      </c>
      <c r="C1307" s="17"/>
      <c r="D1307" s="163">
        <f>'TAB  SCF  FEVR'!D1307</f>
        <v>926057</v>
      </c>
      <c r="E1307" s="163">
        <f>'TAB  SCF  FEVR'!E1307</f>
        <v>690204</v>
      </c>
      <c r="F1307" s="163">
        <f t="shared" si="473"/>
        <v>235853</v>
      </c>
      <c r="G1307" s="32">
        <f t="shared" si="474"/>
        <v>0.34171491327201814</v>
      </c>
    </row>
    <row r="1308" spans="1:7" x14ac:dyDescent="0.2">
      <c r="A1308" s="159"/>
      <c r="B1308" s="23" t="s">
        <v>24</v>
      </c>
      <c r="C1308" s="10"/>
      <c r="D1308" s="163">
        <f>'TAB  SCF  FEVR'!D1308</f>
        <v>748036</v>
      </c>
      <c r="E1308" s="163">
        <f>'TAB  SCF  FEVR'!E1308</f>
        <v>840125</v>
      </c>
      <c r="F1308" s="163">
        <f t="shared" si="473"/>
        <v>-92089</v>
      </c>
      <c r="G1308" s="32">
        <f t="shared" si="474"/>
        <v>-0.10961345037940783</v>
      </c>
    </row>
    <row r="1309" spans="1:7" x14ac:dyDescent="0.2">
      <c r="A1309" s="159"/>
      <c r="B1309" s="1"/>
      <c r="C1309" s="10"/>
      <c r="D1309" s="163"/>
      <c r="E1309" s="163"/>
      <c r="F1309" s="163"/>
      <c r="G1309" s="32"/>
    </row>
    <row r="1310" spans="1:7" x14ac:dyDescent="0.2">
      <c r="A1310" s="159"/>
      <c r="B1310" s="8" t="s">
        <v>26</v>
      </c>
      <c r="C1310" s="31"/>
      <c r="D1310" s="163">
        <f>'TAB  SCF  FEVR'!D1310</f>
        <v>2018244</v>
      </c>
      <c r="E1310" s="163">
        <f>'TAB  SCF  FEVR'!E1310</f>
        <v>1822204</v>
      </c>
      <c r="F1310" s="163">
        <f t="shared" ref="F1310" si="475">(D1310-E1310)</f>
        <v>196040</v>
      </c>
      <c r="G1310" s="32">
        <f t="shared" ref="G1310" si="476">F1310/E1310</f>
        <v>0.10758400266929499</v>
      </c>
    </row>
    <row r="1311" spans="1:7" x14ac:dyDescent="0.2">
      <c r="A1311" s="159"/>
      <c r="B1311" s="8"/>
      <c r="C1311" s="31"/>
      <c r="D1311" s="163"/>
      <c r="E1311" s="163"/>
      <c r="F1311" s="163"/>
      <c r="G1311" s="32"/>
    </row>
    <row r="1312" spans="1:7" x14ac:dyDescent="0.2">
      <c r="A1312" s="159">
        <v>3</v>
      </c>
      <c r="B1312" s="8" t="s">
        <v>15</v>
      </c>
      <c r="C1312" s="31"/>
      <c r="D1312" s="163">
        <f>D1315+D1316+D1317+D1318</f>
        <v>1497911</v>
      </c>
      <c r="E1312" s="163">
        <f>E1315+E1316+E1317+E1318</f>
        <v>1995016</v>
      </c>
      <c r="F1312" s="163">
        <f t="shared" ref="F1312" si="477">(D1312-E1312)</f>
        <v>-497105</v>
      </c>
      <c r="G1312" s="32">
        <f t="shared" ref="G1312" si="478">F1312/E1312</f>
        <v>-0.24917344021301083</v>
      </c>
    </row>
    <row r="1313" spans="1:7" x14ac:dyDescent="0.2">
      <c r="A1313" s="159"/>
      <c r="B1313" s="7" t="s">
        <v>6</v>
      </c>
      <c r="C1313" s="29"/>
      <c r="D1313" s="163"/>
      <c r="E1313" s="163"/>
      <c r="F1313" s="163"/>
      <c r="G1313" s="32"/>
    </row>
    <row r="1314" spans="1:7" x14ac:dyDescent="0.2">
      <c r="A1314" s="159"/>
      <c r="B1314" s="8"/>
      <c r="C1314" s="31"/>
      <c r="D1314" s="163"/>
      <c r="E1314" s="163"/>
      <c r="F1314" s="163"/>
      <c r="G1314" s="32"/>
    </row>
    <row r="1315" spans="1:7" x14ac:dyDescent="0.2">
      <c r="A1315" s="159">
        <v>30</v>
      </c>
      <c r="B1315" s="25" t="s">
        <v>16</v>
      </c>
      <c r="C1315" s="31"/>
      <c r="D1315" s="163">
        <f>'TAB  SCF  FEVR'!D1315</f>
        <v>67881</v>
      </c>
      <c r="E1315" s="163">
        <f>'TAB  SCF  FEVR'!E1315</f>
        <v>79738</v>
      </c>
      <c r="F1315" s="163">
        <f t="shared" ref="F1315:F1318" si="479">(D1315-E1315)</f>
        <v>-11857</v>
      </c>
      <c r="G1315" s="32">
        <f t="shared" ref="G1315:G1318" si="480">F1315/E1315</f>
        <v>-0.14869949083247636</v>
      </c>
    </row>
    <row r="1316" spans="1:7" x14ac:dyDescent="0.2">
      <c r="A1316" s="159">
        <v>31</v>
      </c>
      <c r="B1316" s="25" t="s">
        <v>17</v>
      </c>
      <c r="C1316" s="31"/>
      <c r="D1316" s="163">
        <f>'TAB  SCF  FEVR'!D1316</f>
        <v>229539</v>
      </c>
      <c r="E1316" s="163">
        <f>'TAB  SCF  FEVR'!E1316</f>
        <v>634767</v>
      </c>
      <c r="F1316" s="163">
        <f t="shared" si="479"/>
        <v>-405228</v>
      </c>
      <c r="G1316" s="32">
        <f t="shared" si="480"/>
        <v>-0.63838857407521188</v>
      </c>
    </row>
    <row r="1317" spans="1:7" x14ac:dyDescent="0.2">
      <c r="A1317" s="159">
        <v>32</v>
      </c>
      <c r="B1317" s="25" t="s">
        <v>18</v>
      </c>
      <c r="C1317" s="31"/>
      <c r="D1317" s="163">
        <f>'TAB  SCF  FEVR'!D1317</f>
        <v>1189736</v>
      </c>
      <c r="E1317" s="163">
        <f>'TAB  SCF  FEVR'!E1317</f>
        <v>1262109</v>
      </c>
      <c r="F1317" s="163">
        <f t="shared" si="479"/>
        <v>-72373</v>
      </c>
      <c r="G1317" s="32">
        <f t="shared" si="480"/>
        <v>-5.7342907783717569E-2</v>
      </c>
    </row>
    <row r="1318" spans="1:7" x14ac:dyDescent="0.2">
      <c r="A1318" s="159">
        <v>37</v>
      </c>
      <c r="B1318" s="25" t="s">
        <v>25</v>
      </c>
      <c r="C1318" s="31"/>
      <c r="D1318" s="163">
        <f>'TAB  SCF  FEVR'!D1318</f>
        <v>10755</v>
      </c>
      <c r="E1318" s="163">
        <f>'TAB  SCF  FEVR'!E1318</f>
        <v>18402</v>
      </c>
      <c r="F1318" s="163">
        <f t="shared" si="479"/>
        <v>-7647</v>
      </c>
      <c r="G1318" s="32">
        <f t="shared" si="480"/>
        <v>-0.41555265731985652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1028:B1029"/>
    <mergeCell ref="C1028:C1029"/>
    <mergeCell ref="D1028:E1028"/>
    <mergeCell ref="F1028:G1028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220:C1220"/>
    <mergeCell ref="D1220:E1220"/>
    <mergeCell ref="F1220:G1220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101:B1102"/>
    <mergeCell ref="C1101:C1102"/>
    <mergeCell ref="D1101:E1101"/>
    <mergeCell ref="F1101:G1101"/>
    <mergeCell ref="B1000:C1000"/>
    <mergeCell ref="D1000:E1000"/>
    <mergeCell ref="F1000:G1000"/>
    <mergeCell ref="A1027:G1027"/>
    <mergeCell ref="A1028:A1029"/>
    <mergeCell ref="B1073:C1073"/>
    <mergeCell ref="D1073:E1073"/>
    <mergeCell ref="F1073:G1073"/>
    <mergeCell ref="A1100:G1100"/>
    <mergeCell ref="A1101:A1102"/>
    <mergeCell ref="B1293:C1293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verticalDpi="300" r:id="rId1"/>
  <headerFooter>
    <oddHeader>&amp;L&amp;"-,Gras italique"&amp;10GROUPE  HTT  SPA&amp;C&amp;"-,Gras"&amp;14
Tableau de Bord  cumulé à fin février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8"/>
  <sheetViews>
    <sheetView zoomScaleSheetLayoutView="90" workbookViewId="0">
      <selection activeCell="P25" sqref="P25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1" width="5.42578125" style="4"/>
    <col min="12" max="12" width="7" style="4" bestFit="1" customWidth="1"/>
    <col min="13" max="14" width="5.42578125" style="4"/>
    <col min="15" max="15" width="8" style="4" bestFit="1" customWidth="1"/>
    <col min="16" max="16" width="60.85546875" style="4" bestFit="1" customWidth="1"/>
    <col min="17" max="17" width="5.42578125" style="4"/>
    <col min="18" max="18" width="9.7109375" style="4" bestFit="1" customWidth="1"/>
    <col min="19" max="19" width="11.28515625" style="4" bestFit="1" customWidth="1"/>
    <col min="20" max="20" width="8.7109375" style="4" bestFit="1" customWidth="1"/>
    <col min="21" max="21" width="6.85546875" style="4" bestFit="1" customWidth="1"/>
    <col min="22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11238.56</v>
      </c>
      <c r="E4" s="190">
        <v>10669.91</v>
      </c>
      <c r="F4" s="190">
        <f>(D4-E4)</f>
        <v>568.64999999999964</v>
      </c>
      <c r="G4" s="32">
        <f>F4/E4</f>
        <v>5.3294732570377784E-2</v>
      </c>
    </row>
    <row r="5" spans="1:7" x14ac:dyDescent="0.2">
      <c r="A5" s="186">
        <v>701</v>
      </c>
      <c r="B5" s="1" t="s">
        <v>31</v>
      </c>
      <c r="C5" s="10"/>
      <c r="D5" s="190">
        <v>44761.63</v>
      </c>
      <c r="E5" s="190">
        <v>57877.33</v>
      </c>
      <c r="F5" s="190">
        <f t="shared" ref="F5:F7" si="0">(D5-E5)</f>
        <v>-13115.700000000004</v>
      </c>
      <c r="G5" s="32">
        <f t="shared" ref="G5:G7" si="1">F5/E5</f>
        <v>-0.22661204309182895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75360.968999999997</v>
      </c>
      <c r="E7" s="190">
        <v>97676.54</v>
      </c>
      <c r="F7" s="190">
        <f t="shared" si="0"/>
        <v>-22315.570999999996</v>
      </c>
      <c r="G7" s="32">
        <f t="shared" si="1"/>
        <v>-0.22846397917043332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13475.52</v>
      </c>
      <c r="E12" s="39">
        <v>20796.48</v>
      </c>
      <c r="F12" s="190">
        <f t="shared" si="2"/>
        <v>-7320.9599999999991</v>
      </c>
      <c r="G12" s="32">
        <f t="shared" si="3"/>
        <v>-0.35202880487467109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144836.67899999997</v>
      </c>
      <c r="E14" s="40">
        <f>E4+E5+E6+E7+E12+E13</f>
        <v>187020.26</v>
      </c>
      <c r="F14" s="40">
        <f t="shared" si="2"/>
        <v>-42183.581000000035</v>
      </c>
      <c r="G14" s="34">
        <f t="shared" si="3"/>
        <v>-0.22555620979245794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>
        <v>213</v>
      </c>
      <c r="E20" s="190">
        <v>0</v>
      </c>
      <c r="F20" s="190">
        <f t="shared" ref="F20:F31" si="6">(D20-E20)</f>
        <v>213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>
        <v>48</v>
      </c>
      <c r="E21" s="39">
        <v>0</v>
      </c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145097.67899999997</v>
      </c>
      <c r="E22" s="40">
        <f>E14+E19+E20+E21</f>
        <v>187020.26</v>
      </c>
      <c r="F22" s="190">
        <f t="shared" si="6"/>
        <v>-41922.581000000035</v>
      </c>
      <c r="G22" s="32">
        <f t="shared" si="7"/>
        <v>-0.22416063906659114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33858.631000000001</v>
      </c>
      <c r="E23" s="189">
        <f>E24+E25+E26</f>
        <v>39008.843999999997</v>
      </c>
      <c r="F23" s="190">
        <f t="shared" si="6"/>
        <v>-5150.2129999999961</v>
      </c>
      <c r="G23" s="32">
        <f t="shared" si="7"/>
        <v>-0.13202680397296562</v>
      </c>
    </row>
    <row r="24" spans="1:7" x14ac:dyDescent="0.2">
      <c r="A24" s="186">
        <v>600</v>
      </c>
      <c r="B24" s="1" t="s">
        <v>2</v>
      </c>
      <c r="C24" s="10"/>
      <c r="D24" s="190">
        <v>6805.2539999999999</v>
      </c>
      <c r="E24" s="190">
        <v>10313.48</v>
      </c>
      <c r="F24" s="190">
        <f t="shared" si="6"/>
        <v>-3508.2259999999997</v>
      </c>
      <c r="G24" s="32">
        <f t="shared" si="7"/>
        <v>-0.34015928668112022</v>
      </c>
    </row>
    <row r="25" spans="1:7" x14ac:dyDescent="0.2">
      <c r="A25" s="186">
        <v>601</v>
      </c>
      <c r="B25" s="1" t="s">
        <v>3</v>
      </c>
      <c r="C25" s="10"/>
      <c r="D25" s="190">
        <v>12732.65</v>
      </c>
      <c r="E25" s="190">
        <v>13087.346</v>
      </c>
      <c r="F25" s="190">
        <f t="shared" si="6"/>
        <v>-354.69599999999991</v>
      </c>
      <c r="G25" s="32">
        <f t="shared" si="7"/>
        <v>-2.7102210027915508E-2</v>
      </c>
    </row>
    <row r="26" spans="1:7" x14ac:dyDescent="0.2">
      <c r="A26" s="186">
        <v>604</v>
      </c>
      <c r="B26" s="1" t="s">
        <v>4</v>
      </c>
      <c r="C26" s="10"/>
      <c r="D26" s="190">
        <v>14320.727000000001</v>
      </c>
      <c r="E26" s="190">
        <v>15608.018</v>
      </c>
      <c r="F26" s="190">
        <f t="shared" si="6"/>
        <v>-1287.2909999999993</v>
      </c>
      <c r="G26" s="32">
        <f t="shared" si="7"/>
        <v>-8.2476263161664676E-2</v>
      </c>
    </row>
    <row r="27" spans="1:7" x14ac:dyDescent="0.2">
      <c r="A27" s="186">
        <v>61</v>
      </c>
      <c r="B27" s="1" t="s">
        <v>41</v>
      </c>
      <c r="C27" s="10"/>
      <c r="D27" s="190">
        <v>13887.215</v>
      </c>
      <c r="E27" s="190">
        <v>11153.641</v>
      </c>
      <c r="F27" s="190">
        <f t="shared" si="6"/>
        <v>2733.5740000000005</v>
      </c>
      <c r="G27" s="32">
        <f t="shared" si="7"/>
        <v>0.24508355612306337</v>
      </c>
    </row>
    <row r="28" spans="1:7" x14ac:dyDescent="0.2">
      <c r="A28" s="186">
        <v>62</v>
      </c>
      <c r="B28" s="2" t="s">
        <v>42</v>
      </c>
      <c r="C28" s="11"/>
      <c r="D28" s="39">
        <v>18213.45</v>
      </c>
      <c r="E28" s="39">
        <v>22263.471000000001</v>
      </c>
      <c r="F28" s="190">
        <f t="shared" si="6"/>
        <v>-4050.0210000000006</v>
      </c>
      <c r="G28" s="32">
        <f t="shared" si="7"/>
        <v>-0.18191327848204802</v>
      </c>
    </row>
    <row r="29" spans="1:7" ht="25.5" x14ac:dyDescent="0.2">
      <c r="A29" s="22"/>
      <c r="B29" s="26" t="s">
        <v>43</v>
      </c>
      <c r="C29" s="191"/>
      <c r="D29" s="40">
        <f>D23+D27+D28</f>
        <v>65959.296000000002</v>
      </c>
      <c r="E29" s="40">
        <f>E23+E27+E28</f>
        <v>72425.956000000006</v>
      </c>
      <c r="F29" s="190">
        <f t="shared" si="6"/>
        <v>-6466.6600000000035</v>
      </c>
      <c r="G29" s="32">
        <f t="shared" si="7"/>
        <v>-8.9286498337695433E-2</v>
      </c>
    </row>
    <row r="30" spans="1:7" ht="25.5" x14ac:dyDescent="0.2">
      <c r="A30" s="22"/>
      <c r="B30" s="26" t="s">
        <v>48</v>
      </c>
      <c r="C30" s="191"/>
      <c r="D30" s="40">
        <f>D22-D29</f>
        <v>79138.382999999973</v>
      </c>
      <c r="E30" s="40">
        <f>E22-E29</f>
        <v>114594.304</v>
      </c>
      <c r="F30" s="190">
        <f t="shared" si="6"/>
        <v>-35455.921000000031</v>
      </c>
      <c r="G30" s="32">
        <f t="shared" si="7"/>
        <v>-0.30940386879962228</v>
      </c>
    </row>
    <row r="31" spans="1:7" x14ac:dyDescent="0.2">
      <c r="A31" s="186">
        <v>63</v>
      </c>
      <c r="B31" s="3" t="s">
        <v>46</v>
      </c>
      <c r="C31" s="188"/>
      <c r="D31" s="189">
        <v>69105.563999999998</v>
      </c>
      <c r="E31" s="189">
        <v>98376.566000000006</v>
      </c>
      <c r="F31" s="190">
        <f t="shared" si="6"/>
        <v>-29271.002000000008</v>
      </c>
      <c r="G31" s="32">
        <f t="shared" si="7"/>
        <v>-0.29754039188560422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4500.4960000000001</v>
      </c>
      <c r="E35" s="39">
        <v>6523.1220000000003</v>
      </c>
      <c r="F35" s="190">
        <f t="shared" ref="F35:F45" si="10">(D35-E35)</f>
        <v>-2022.6260000000002</v>
      </c>
      <c r="G35" s="32">
        <f t="shared" ref="G35:G45" si="11">F35/E35</f>
        <v>-0.31007023937311001</v>
      </c>
    </row>
    <row r="36" spans="1:7" ht="25.5" x14ac:dyDescent="0.2">
      <c r="A36" s="22"/>
      <c r="B36" s="26" t="s">
        <v>49</v>
      </c>
      <c r="C36" s="191"/>
      <c r="D36" s="190">
        <f>D30-D31-D35</f>
        <v>5532.3229999999739</v>
      </c>
      <c r="E36" s="190">
        <f>E30-E31-E35</f>
        <v>9694.6159999999982</v>
      </c>
      <c r="F36" s="190">
        <f t="shared" si="10"/>
        <v>-4162.2930000000242</v>
      </c>
      <c r="G36" s="32">
        <f t="shared" si="11"/>
        <v>-0.42934067734091014</v>
      </c>
    </row>
    <row r="37" spans="1:7" x14ac:dyDescent="0.2">
      <c r="A37" s="186">
        <v>75</v>
      </c>
      <c r="B37" s="3" t="s">
        <v>50</v>
      </c>
      <c r="C37" s="188"/>
      <c r="D37" s="189">
        <v>3017.5990000000002</v>
      </c>
      <c r="E37" s="189">
        <v>734.78300000000002</v>
      </c>
      <c r="F37" s="190">
        <f t="shared" si="10"/>
        <v>2282.8160000000003</v>
      </c>
      <c r="G37" s="32">
        <f t="shared" si="11"/>
        <v>3.1067893514139553</v>
      </c>
    </row>
    <row r="38" spans="1:7" x14ac:dyDescent="0.2">
      <c r="A38" s="186">
        <v>65</v>
      </c>
      <c r="B38" s="1" t="s">
        <v>51</v>
      </c>
      <c r="C38" s="10"/>
      <c r="D38" s="190">
        <v>13466.838</v>
      </c>
      <c r="E38" s="190">
        <v>1212.232</v>
      </c>
      <c r="F38" s="190">
        <f t="shared" si="10"/>
        <v>12254.606</v>
      </c>
      <c r="G38" s="32">
        <f t="shared" si="11"/>
        <v>10.109125975885805</v>
      </c>
    </row>
    <row r="39" spans="1:7" ht="25.5" x14ac:dyDescent="0.2">
      <c r="A39" s="186">
        <v>68</v>
      </c>
      <c r="B39" s="16" t="s">
        <v>52</v>
      </c>
      <c r="C39" s="17"/>
      <c r="D39" s="190">
        <v>45064.656999999999</v>
      </c>
      <c r="E39" s="190">
        <v>35398.633999999998</v>
      </c>
      <c r="F39" s="190">
        <f t="shared" si="10"/>
        <v>9666.023000000001</v>
      </c>
      <c r="G39" s="32">
        <f t="shared" si="11"/>
        <v>0.27306203397566137</v>
      </c>
    </row>
    <row r="40" spans="1:7" x14ac:dyDescent="0.2">
      <c r="A40" s="186">
        <v>78</v>
      </c>
      <c r="B40" s="2" t="s">
        <v>53</v>
      </c>
      <c r="C40" s="11"/>
      <c r="D40" s="39">
        <v>7736.5879999999997</v>
      </c>
      <c r="E40" s="39">
        <v>2493.2890000000002</v>
      </c>
      <c r="F40" s="190">
        <f t="shared" si="10"/>
        <v>5243.2989999999991</v>
      </c>
      <c r="G40" s="32">
        <f t="shared" si="11"/>
        <v>2.1029647987056448</v>
      </c>
    </row>
    <row r="41" spans="1:7" ht="25.5" x14ac:dyDescent="0.2">
      <c r="A41" s="22"/>
      <c r="B41" s="26" t="s">
        <v>77</v>
      </c>
      <c r="C41" s="191"/>
      <c r="D41" s="190">
        <f>D36+D37-D38-D39+D40</f>
        <v>-42244.98500000003</v>
      </c>
      <c r="E41" s="190">
        <f>E36+E37-E38-E39+E40</f>
        <v>-23688.178</v>
      </c>
      <c r="F41" s="190">
        <f t="shared" si="10"/>
        <v>-18556.80700000003</v>
      </c>
      <c r="G41" s="32">
        <f t="shared" si="11"/>
        <v>0.78337840082086641</v>
      </c>
    </row>
    <row r="42" spans="1:7" x14ac:dyDescent="0.2">
      <c r="A42" s="186">
        <v>76</v>
      </c>
      <c r="B42" s="1" t="s">
        <v>54</v>
      </c>
      <c r="C42" s="10"/>
      <c r="D42" s="190">
        <v>1874.1959999999999</v>
      </c>
      <c r="E42" s="190">
        <v>4925.5339999999997</v>
      </c>
      <c r="F42" s="190">
        <f t="shared" si="10"/>
        <v>-3051.3379999999997</v>
      </c>
      <c r="G42" s="32">
        <f t="shared" si="11"/>
        <v>-0.61949384574342603</v>
      </c>
    </row>
    <row r="43" spans="1:7" x14ac:dyDescent="0.2">
      <c r="A43" s="186">
        <v>66</v>
      </c>
      <c r="B43" s="1" t="s">
        <v>55</v>
      </c>
      <c r="C43" s="10"/>
      <c r="D43" s="190">
        <v>1961.4449999999999</v>
      </c>
      <c r="E43" s="190">
        <v>173.95500000000001</v>
      </c>
      <c r="F43" s="190">
        <f t="shared" si="10"/>
        <v>1787.49</v>
      </c>
      <c r="G43" s="32">
        <f t="shared" si="11"/>
        <v>10.275588514270931</v>
      </c>
    </row>
    <row r="44" spans="1:7" x14ac:dyDescent="0.2">
      <c r="B44" s="2" t="s">
        <v>56</v>
      </c>
      <c r="C44" s="11"/>
      <c r="D44" s="39">
        <f>D42-D43</f>
        <v>-87.249000000000024</v>
      </c>
      <c r="E44" s="39">
        <f>E42-E43</f>
        <v>4751.5789999999997</v>
      </c>
      <c r="F44" s="190">
        <f t="shared" si="10"/>
        <v>-4838.8279999999995</v>
      </c>
      <c r="G44" s="32">
        <f t="shared" si="11"/>
        <v>-1.0183621065755193</v>
      </c>
    </row>
    <row r="45" spans="1:7" x14ac:dyDescent="0.2">
      <c r="A45" s="22"/>
      <c r="B45" s="19" t="s">
        <v>57</v>
      </c>
      <c r="C45" s="191"/>
      <c r="D45" s="190">
        <f>D41+D44</f>
        <v>-42332.234000000033</v>
      </c>
      <c r="E45" s="190">
        <f>E41+E44</f>
        <v>-18936.599000000002</v>
      </c>
      <c r="F45" s="190">
        <f t="shared" si="10"/>
        <v>-23395.635000000031</v>
      </c>
      <c r="G45" s="32">
        <f t="shared" si="11"/>
        <v>1.2354718500402331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1885309.4</v>
      </c>
      <c r="E49" s="190">
        <v>867235.68400000001</v>
      </c>
      <c r="F49" s="190">
        <f t="shared" ref="F49" si="12">(D49-E49)</f>
        <v>1018073.7159999999</v>
      </c>
      <c r="G49" s="32">
        <f t="shared" ref="G49" si="13">F49/E49</f>
        <v>1.1739296880685088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561944.74199999997</v>
      </c>
      <c r="E56" s="190">
        <f>E60+E61+E62</f>
        <v>534148.50699999998</v>
      </c>
      <c r="F56" s="190">
        <f t="shared" ref="F56" si="16">(D56-E56)</f>
        <v>27796.234999999986</v>
      </c>
      <c r="G56" s="32">
        <f t="shared" ref="G56" si="17">F56/E56</f>
        <v>5.2038402496180684E-2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267511.484</v>
      </c>
      <c r="E60" s="190">
        <v>189977.984</v>
      </c>
      <c r="F60" s="190">
        <f t="shared" ref="F60:F62" si="18">(D60-E60)</f>
        <v>77533.5</v>
      </c>
      <c r="G60" s="32">
        <f t="shared" ref="G60:G62" si="19">F60/E60</f>
        <v>0.40811834280755394</v>
      </c>
    </row>
    <row r="61" spans="1:7" ht="25.5" x14ac:dyDescent="0.2">
      <c r="A61" s="186"/>
      <c r="B61" s="24" t="s">
        <v>58</v>
      </c>
      <c r="C61" s="17"/>
      <c r="D61" s="190">
        <v>33004.741000000002</v>
      </c>
      <c r="E61" s="190">
        <v>56496.775000000001</v>
      </c>
      <c r="F61" s="190">
        <f t="shared" si="18"/>
        <v>-23492.034</v>
      </c>
      <c r="G61" s="32">
        <f t="shared" si="19"/>
        <v>-0.41581194678811312</v>
      </c>
    </row>
    <row r="62" spans="1:7" x14ac:dyDescent="0.2">
      <c r="A62" s="186"/>
      <c r="B62" s="23" t="s">
        <v>24</v>
      </c>
      <c r="C62" s="10"/>
      <c r="D62" s="190">
        <v>261428.51699999999</v>
      </c>
      <c r="E62" s="190">
        <v>287673.74800000002</v>
      </c>
      <c r="F62" s="190">
        <f t="shared" si="18"/>
        <v>-26245.231000000029</v>
      </c>
      <c r="G62" s="32">
        <f t="shared" si="19"/>
        <v>-9.1232624396439629E-2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356932.43599999999</v>
      </c>
      <c r="E64" s="190">
        <v>441751.11099999998</v>
      </c>
      <c r="F64" s="190">
        <f t="shared" ref="F64" si="20">(D64-E64)</f>
        <v>-84818.674999999988</v>
      </c>
      <c r="G64" s="32">
        <f t="shared" ref="G64" si="21">F64/E64</f>
        <v>-0.19200557256776202</v>
      </c>
    </row>
    <row r="65" spans="1:21" x14ac:dyDescent="0.2">
      <c r="A65" s="186"/>
      <c r="B65" s="8"/>
      <c r="C65" s="31"/>
      <c r="D65" s="190"/>
      <c r="E65" s="190"/>
      <c r="F65" s="190"/>
      <c r="G65" s="32"/>
    </row>
    <row r="66" spans="1:21" x14ac:dyDescent="0.2">
      <c r="A66" s="186">
        <v>3</v>
      </c>
      <c r="B66" s="8" t="s">
        <v>15</v>
      </c>
      <c r="C66" s="31"/>
      <c r="D66" s="190">
        <f>D69+D70+D71+D72</f>
        <v>292818.30699999997</v>
      </c>
      <c r="E66" s="190">
        <f>E69+E70+E71+E72</f>
        <v>310986.03850000002</v>
      </c>
      <c r="F66" s="190">
        <f t="shared" ref="F66" si="22">(D66-E66)</f>
        <v>-18167.731500000053</v>
      </c>
      <c r="G66" s="32">
        <f t="shared" ref="G66" si="23">F66/E66</f>
        <v>-5.8419765683468301E-2</v>
      </c>
    </row>
    <row r="67" spans="1:21" x14ac:dyDescent="0.2">
      <c r="A67" s="186"/>
      <c r="B67" s="7" t="s">
        <v>6</v>
      </c>
      <c r="C67" s="29"/>
      <c r="D67" s="190"/>
      <c r="E67" s="190"/>
      <c r="F67" s="190"/>
      <c r="G67" s="32"/>
    </row>
    <row r="68" spans="1:21" x14ac:dyDescent="0.2">
      <c r="A68" s="186"/>
      <c r="B68" s="8"/>
      <c r="C68" s="31"/>
      <c r="D68" s="190"/>
      <c r="E68" s="190"/>
      <c r="F68" s="190"/>
      <c r="G68" s="32"/>
    </row>
    <row r="69" spans="1:21" x14ac:dyDescent="0.2">
      <c r="A69" s="186">
        <v>30</v>
      </c>
      <c r="B69" s="25" t="s">
        <v>16</v>
      </c>
      <c r="C69" s="31"/>
      <c r="D69" s="190">
        <v>12870</v>
      </c>
      <c r="E69" s="190">
        <v>14647</v>
      </c>
      <c r="F69" s="190">
        <f t="shared" ref="F69:F72" si="24">(D69-E69)</f>
        <v>-1777</v>
      </c>
      <c r="G69" s="32">
        <f t="shared" ref="G69:G72" si="25">F69/E69</f>
        <v>-0.12132177237659589</v>
      </c>
    </row>
    <row r="70" spans="1:21" x14ac:dyDescent="0.2">
      <c r="A70" s="186">
        <v>31</v>
      </c>
      <c r="B70" s="25" t="s">
        <v>17</v>
      </c>
      <c r="C70" s="31"/>
      <c r="D70" s="190">
        <v>13815</v>
      </c>
      <c r="E70" s="190">
        <v>23095.359499999999</v>
      </c>
      <c r="F70" s="190">
        <f t="shared" si="24"/>
        <v>-9280.3594999999987</v>
      </c>
      <c r="G70" s="32">
        <f t="shared" si="25"/>
        <v>-0.40182788668000596</v>
      </c>
    </row>
    <row r="71" spans="1:21" x14ac:dyDescent="0.2">
      <c r="A71" s="186">
        <v>32</v>
      </c>
      <c r="B71" s="25" t="s">
        <v>18</v>
      </c>
      <c r="C71" s="31"/>
      <c r="D71" s="190">
        <v>266133.30699999997</v>
      </c>
      <c r="E71" s="190">
        <v>273243.679</v>
      </c>
      <c r="F71" s="190">
        <f t="shared" si="24"/>
        <v>-7110.3720000000321</v>
      </c>
      <c r="G71" s="32">
        <f t="shared" si="25"/>
        <v>-2.6022091438755779E-2</v>
      </c>
    </row>
    <row r="72" spans="1:21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21" x14ac:dyDescent="0.2">
      <c r="B73" s="9"/>
      <c r="C73" s="28"/>
    </row>
    <row r="75" spans="1:21" ht="13.5" thickBot="1" x14ac:dyDescent="0.25"/>
    <row r="76" spans="1:21" ht="16.5" thickBot="1" x14ac:dyDescent="0.3">
      <c r="A76" s="257" t="s">
        <v>60</v>
      </c>
      <c r="B76" s="258"/>
      <c r="C76" s="258"/>
      <c r="D76" s="258"/>
      <c r="E76" s="258"/>
      <c r="F76" s="258"/>
      <c r="G76" s="259"/>
      <c r="O76" s="257" t="s">
        <v>60</v>
      </c>
      <c r="P76" s="258"/>
      <c r="Q76" s="258"/>
      <c r="R76" s="258"/>
      <c r="S76" s="258"/>
      <c r="T76" s="258"/>
      <c r="U76" s="259"/>
    </row>
    <row r="77" spans="1:21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  <c r="O77" s="261" t="s">
        <v>1</v>
      </c>
      <c r="P77" s="263" t="s">
        <v>0</v>
      </c>
      <c r="Q77" s="271" t="s">
        <v>76</v>
      </c>
      <c r="R77" s="273" t="s">
        <v>9</v>
      </c>
      <c r="S77" s="273"/>
      <c r="T77" s="274" t="s">
        <v>14</v>
      </c>
      <c r="U77" s="274"/>
    </row>
    <row r="78" spans="1:21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  <c r="O78" s="277"/>
      <c r="P78" s="270"/>
      <c r="Q78" s="272"/>
      <c r="R78" s="180" t="s">
        <v>10</v>
      </c>
      <c r="S78" s="180" t="s">
        <v>11</v>
      </c>
      <c r="T78" s="180" t="s">
        <v>12</v>
      </c>
      <c r="U78" s="32" t="s">
        <v>13</v>
      </c>
    </row>
    <row r="79" spans="1:21" x14ac:dyDescent="0.2">
      <c r="A79" s="186">
        <v>700</v>
      </c>
      <c r="B79" s="1" t="s">
        <v>30</v>
      </c>
      <c r="C79" s="10"/>
      <c r="D79" s="190">
        <v>8728</v>
      </c>
      <c r="E79" s="190">
        <v>7560</v>
      </c>
      <c r="F79" s="190">
        <f>(D79-E79)</f>
        <v>1168</v>
      </c>
      <c r="G79" s="32">
        <f>F79/E79</f>
        <v>0.15449735449735449</v>
      </c>
      <c r="O79" s="182">
        <v>700</v>
      </c>
      <c r="P79" s="1" t="s">
        <v>30</v>
      </c>
      <c r="Q79" s="10"/>
      <c r="R79" s="180">
        <v>14106</v>
      </c>
      <c r="S79" s="180">
        <v>7563</v>
      </c>
      <c r="T79" s="180">
        <f>(R79-S79)</f>
        <v>6543</v>
      </c>
      <c r="U79" s="32">
        <f>T79/S79</f>
        <v>0.86513288377627928</v>
      </c>
    </row>
    <row r="80" spans="1:21" x14ac:dyDescent="0.2">
      <c r="A80" s="186">
        <v>701</v>
      </c>
      <c r="B80" s="1" t="s">
        <v>31</v>
      </c>
      <c r="C80" s="10"/>
      <c r="D80" s="190">
        <v>23642</v>
      </c>
      <c r="E80" s="190">
        <v>31670</v>
      </c>
      <c r="F80" s="190">
        <f t="shared" ref="F80:F82" si="26">(D80-E80)</f>
        <v>-8028</v>
      </c>
      <c r="G80" s="32">
        <f t="shared" ref="G80:G82" si="27">F80/E80</f>
        <v>-0.25348910640985162</v>
      </c>
      <c r="O80" s="182">
        <v>701</v>
      </c>
      <c r="P80" s="1" t="s">
        <v>31</v>
      </c>
      <c r="Q80" s="10"/>
      <c r="R80" s="180">
        <v>67407</v>
      </c>
      <c r="S80" s="180">
        <v>31668</v>
      </c>
      <c r="T80" s="180">
        <f t="shared" ref="T80:T82" si="28">(R80-S80)</f>
        <v>35739</v>
      </c>
      <c r="U80" s="32">
        <f t="shared" ref="U80:U82" si="29">T80/S80</f>
        <v>1.128552482000758</v>
      </c>
    </row>
    <row r="81" spans="1:21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  <c r="O81" s="182">
        <v>704</v>
      </c>
      <c r="P81" s="1" t="s">
        <v>32</v>
      </c>
      <c r="Q81" s="10"/>
      <c r="R81" s="180"/>
      <c r="S81" s="180"/>
      <c r="T81" s="180">
        <f t="shared" si="28"/>
        <v>0</v>
      </c>
      <c r="U81" s="32" t="e">
        <f t="shared" si="29"/>
        <v>#DIV/0!</v>
      </c>
    </row>
    <row r="82" spans="1:21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  <c r="O82" s="182">
        <v>706</v>
      </c>
      <c r="P82" s="1" t="s">
        <v>33</v>
      </c>
      <c r="Q82" s="10"/>
      <c r="R82" s="180"/>
      <c r="S82" s="180"/>
      <c r="T82" s="180">
        <f t="shared" si="28"/>
        <v>0</v>
      </c>
      <c r="U82" s="32" t="e">
        <f t="shared" si="29"/>
        <v>#DIV/0!</v>
      </c>
    </row>
    <row r="83" spans="1:21" x14ac:dyDescent="0.2">
      <c r="A83" s="186"/>
      <c r="B83" s="13" t="s">
        <v>6</v>
      </c>
      <c r="C83" s="27"/>
      <c r="D83" s="39"/>
      <c r="E83" s="39"/>
      <c r="F83" s="39"/>
      <c r="G83" s="33"/>
      <c r="O83" s="182"/>
      <c r="P83" s="13" t="s">
        <v>6</v>
      </c>
      <c r="Q83" s="27"/>
      <c r="R83" s="39"/>
      <c r="S83" s="39"/>
      <c r="T83" s="39"/>
      <c r="U83" s="33"/>
    </row>
    <row r="84" spans="1:21" x14ac:dyDescent="0.2">
      <c r="A84" s="186"/>
      <c r="B84" s="14" t="s">
        <v>19</v>
      </c>
      <c r="C84" s="11"/>
      <c r="D84" s="39"/>
      <c r="E84" s="39"/>
      <c r="F84" s="190">
        <f t="shared" ref="F84:F89" si="30">(D84-E84)</f>
        <v>0</v>
      </c>
      <c r="G84" s="32" t="e">
        <f t="shared" ref="G84:G89" si="31">F84/E84</f>
        <v>#DIV/0!</v>
      </c>
      <c r="O84" s="182"/>
      <c r="P84" s="14" t="s">
        <v>19</v>
      </c>
      <c r="Q84" s="11"/>
      <c r="R84" s="39"/>
      <c r="S84" s="39"/>
      <c r="T84" s="180">
        <f t="shared" ref="T84:T89" si="32">(R84-S84)</f>
        <v>0</v>
      </c>
      <c r="U84" s="32" t="e">
        <f t="shared" ref="U84:U89" si="33">T84/S84</f>
        <v>#DIV/0!</v>
      </c>
    </row>
    <row r="85" spans="1:21" x14ac:dyDescent="0.2">
      <c r="A85" s="186"/>
      <c r="B85" s="14" t="s">
        <v>20</v>
      </c>
      <c r="C85" s="11"/>
      <c r="D85" s="39"/>
      <c r="E85" s="39"/>
      <c r="F85" s="190">
        <f t="shared" si="30"/>
        <v>0</v>
      </c>
      <c r="G85" s="32" t="e">
        <f t="shared" si="31"/>
        <v>#DIV/0!</v>
      </c>
      <c r="O85" s="182"/>
      <c r="P85" s="14" t="s">
        <v>20</v>
      </c>
      <c r="Q85" s="11"/>
      <c r="R85" s="39"/>
      <c r="S85" s="39"/>
      <c r="T85" s="180">
        <f t="shared" si="32"/>
        <v>0</v>
      </c>
      <c r="U85" s="32" t="e">
        <f t="shared" si="33"/>
        <v>#DIV/0!</v>
      </c>
    </row>
    <row r="86" spans="1:21" x14ac:dyDescent="0.2">
      <c r="A86" s="186"/>
      <c r="B86" s="14" t="s">
        <v>27</v>
      </c>
      <c r="C86" s="11"/>
      <c r="D86" s="39"/>
      <c r="E86" s="39"/>
      <c r="F86" s="190">
        <f t="shared" si="30"/>
        <v>0</v>
      </c>
      <c r="G86" s="32" t="e">
        <f t="shared" si="31"/>
        <v>#DIV/0!</v>
      </c>
      <c r="O86" s="182"/>
      <c r="P86" s="14" t="s">
        <v>27</v>
      </c>
      <c r="Q86" s="11"/>
      <c r="R86" s="39"/>
      <c r="S86" s="39"/>
      <c r="T86" s="180">
        <f t="shared" si="32"/>
        <v>0</v>
      </c>
      <c r="U86" s="32" t="e">
        <f t="shared" si="33"/>
        <v>#DIV/0!</v>
      </c>
    </row>
    <row r="87" spans="1:21" x14ac:dyDescent="0.2">
      <c r="A87" s="186">
        <v>706</v>
      </c>
      <c r="B87" s="2" t="s">
        <v>34</v>
      </c>
      <c r="C87" s="11"/>
      <c r="D87" s="39">
        <v>36350</v>
      </c>
      <c r="E87" s="39">
        <v>44060</v>
      </c>
      <c r="F87" s="190">
        <f t="shared" si="30"/>
        <v>-7710</v>
      </c>
      <c r="G87" s="32">
        <f t="shared" si="31"/>
        <v>-0.17498865183840218</v>
      </c>
      <c r="O87" s="182">
        <v>706</v>
      </c>
      <c r="P87" s="2" t="s">
        <v>34</v>
      </c>
      <c r="Q87" s="11"/>
      <c r="R87" s="39">
        <v>110749</v>
      </c>
      <c r="S87" s="39">
        <v>44061</v>
      </c>
      <c r="T87" s="180">
        <f t="shared" si="32"/>
        <v>66688</v>
      </c>
      <c r="U87" s="32">
        <f t="shared" si="33"/>
        <v>1.5135380495222532</v>
      </c>
    </row>
    <row r="88" spans="1:21" x14ac:dyDescent="0.2">
      <c r="A88" s="186" t="s">
        <v>35</v>
      </c>
      <c r="B88" s="2" t="s">
        <v>36</v>
      </c>
      <c r="C88" s="11"/>
      <c r="D88" s="39"/>
      <c r="E88" s="39"/>
      <c r="F88" s="190">
        <f t="shared" si="30"/>
        <v>0</v>
      </c>
      <c r="G88" s="32" t="e">
        <f t="shared" si="31"/>
        <v>#DIV/0!</v>
      </c>
      <c r="O88" s="182" t="s">
        <v>35</v>
      </c>
      <c r="P88" s="2" t="s">
        <v>36</v>
      </c>
      <c r="Q88" s="11"/>
      <c r="R88" s="39"/>
      <c r="S88" s="39"/>
      <c r="T88" s="180">
        <f t="shared" si="32"/>
        <v>0</v>
      </c>
      <c r="U88" s="32" t="e">
        <f t="shared" si="33"/>
        <v>#DIV/0!</v>
      </c>
    </row>
    <row r="89" spans="1:21" ht="25.5" x14ac:dyDescent="0.2">
      <c r="A89" s="22"/>
      <c r="B89" s="26" t="s">
        <v>45</v>
      </c>
      <c r="C89" s="187"/>
      <c r="D89" s="40">
        <f>D79+D80+D81+D82+D87+D88</f>
        <v>68720</v>
      </c>
      <c r="E89" s="40">
        <f>E79+E80+E81+E82+E87+E88</f>
        <v>83290</v>
      </c>
      <c r="F89" s="40">
        <f t="shared" si="30"/>
        <v>-14570</v>
      </c>
      <c r="G89" s="34">
        <f t="shared" si="31"/>
        <v>-0.17493096410133269</v>
      </c>
      <c r="O89" s="22"/>
      <c r="P89" s="26" t="s">
        <v>45</v>
      </c>
      <c r="Q89" s="177"/>
      <c r="R89" s="40">
        <f>R79+R80+R81+R82+R87+R88</f>
        <v>192262</v>
      </c>
      <c r="S89" s="40">
        <f>S79+S80+S81+S82+S87+S88</f>
        <v>83292</v>
      </c>
      <c r="T89" s="40">
        <f t="shared" si="32"/>
        <v>108970</v>
      </c>
      <c r="U89" s="34">
        <f t="shared" si="33"/>
        <v>1.3082889113000049</v>
      </c>
    </row>
    <row r="90" spans="1:21" x14ac:dyDescent="0.2">
      <c r="B90" s="18"/>
      <c r="C90" s="28"/>
      <c r="D90" s="41"/>
      <c r="E90" s="42"/>
      <c r="F90" s="42"/>
      <c r="G90" s="35"/>
      <c r="O90" s="44"/>
      <c r="P90" s="18"/>
      <c r="Q90" s="28"/>
      <c r="R90" s="41"/>
      <c r="S90" s="42"/>
      <c r="T90" s="42"/>
      <c r="U90" s="35"/>
    </row>
    <row r="91" spans="1:21" x14ac:dyDescent="0.2">
      <c r="B91" s="13" t="s">
        <v>6</v>
      </c>
      <c r="C91" s="28"/>
      <c r="D91" s="41"/>
      <c r="E91" s="42"/>
      <c r="F91" s="42"/>
      <c r="G91" s="35"/>
      <c r="O91" s="44"/>
      <c r="P91" s="13" t="s">
        <v>6</v>
      </c>
      <c r="Q91" s="28"/>
      <c r="R91" s="41"/>
      <c r="S91" s="42"/>
      <c r="T91" s="42"/>
      <c r="U91" s="35"/>
    </row>
    <row r="92" spans="1:21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4">(D92-E92)</f>
        <v>0</v>
      </c>
      <c r="G92" s="32" t="e">
        <f t="shared" ref="G92" si="35">F92/E92</f>
        <v>#DIV/0!</v>
      </c>
      <c r="O92" s="44"/>
      <c r="P92" s="1" t="s">
        <v>28</v>
      </c>
      <c r="Q92" s="10"/>
      <c r="R92" s="180">
        <v>0</v>
      </c>
      <c r="S92" s="180">
        <v>0</v>
      </c>
      <c r="T92" s="180">
        <f t="shared" ref="T92" si="36">(R92-S92)</f>
        <v>0</v>
      </c>
      <c r="U92" s="32" t="e">
        <f t="shared" ref="U92" si="37">T92/S92</f>
        <v>#DIV/0!</v>
      </c>
    </row>
    <row r="93" spans="1:21" x14ac:dyDescent="0.2">
      <c r="B93" s="3"/>
      <c r="C93" s="188"/>
      <c r="D93" s="189"/>
      <c r="E93" s="189"/>
      <c r="F93" s="189"/>
      <c r="G93" s="36"/>
      <c r="O93" s="44"/>
      <c r="P93" s="3"/>
      <c r="Q93" s="178"/>
      <c r="R93" s="179"/>
      <c r="S93" s="179"/>
      <c r="T93" s="179"/>
      <c r="U93" s="36"/>
    </row>
    <row r="94" spans="1:21" x14ac:dyDescent="0.2">
      <c r="A94" s="186">
        <v>72</v>
      </c>
      <c r="B94" s="1" t="s">
        <v>37</v>
      </c>
      <c r="C94" s="10"/>
      <c r="D94" s="190"/>
      <c r="E94" s="190"/>
      <c r="F94" s="190"/>
      <c r="G94" s="32"/>
      <c r="O94" s="182">
        <v>72</v>
      </c>
      <c r="P94" s="1" t="s">
        <v>37</v>
      </c>
      <c r="Q94" s="10"/>
      <c r="R94" s="180"/>
      <c r="S94" s="180"/>
      <c r="T94" s="180"/>
      <c r="U94" s="32"/>
    </row>
    <row r="95" spans="1:21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8">(D95-E95)</f>
        <v>0</v>
      </c>
      <c r="G95" s="32" t="e">
        <f t="shared" ref="G95" si="39">F95/E95</f>
        <v>#DIV/0!</v>
      </c>
      <c r="O95" s="182">
        <v>73</v>
      </c>
      <c r="P95" s="1" t="s">
        <v>38</v>
      </c>
      <c r="Q95" s="10"/>
      <c r="R95" s="180">
        <v>0</v>
      </c>
      <c r="S95" s="180">
        <v>0</v>
      </c>
      <c r="T95" s="180">
        <f t="shared" ref="T95" si="40">(R95-S95)</f>
        <v>0</v>
      </c>
      <c r="U95" s="32" t="e">
        <f t="shared" ref="U95" si="41">T95/S95</f>
        <v>#DIV/0!</v>
      </c>
    </row>
    <row r="96" spans="1:21" x14ac:dyDescent="0.2">
      <c r="A96" s="186">
        <v>74</v>
      </c>
      <c r="B96" s="2" t="s">
        <v>39</v>
      </c>
      <c r="C96" s="11"/>
      <c r="D96" s="39"/>
      <c r="E96" s="39"/>
      <c r="F96" s="190"/>
      <c r="G96" s="32"/>
      <c r="O96" s="182">
        <v>74</v>
      </c>
      <c r="P96" s="2" t="s">
        <v>39</v>
      </c>
      <c r="Q96" s="11"/>
      <c r="R96" s="39"/>
      <c r="S96" s="39"/>
      <c r="T96" s="180"/>
      <c r="U96" s="32"/>
    </row>
    <row r="97" spans="1:21" ht="25.5" x14ac:dyDescent="0.2">
      <c r="A97" s="22"/>
      <c r="B97" s="26" t="s">
        <v>44</v>
      </c>
      <c r="C97" s="191"/>
      <c r="D97" s="40">
        <f>D89+D94+D95+D96</f>
        <v>68720</v>
      </c>
      <c r="E97" s="40">
        <f>E89+E94+E95+E96</f>
        <v>83290</v>
      </c>
      <c r="F97" s="190">
        <f t="shared" ref="F97:F106" si="42">(D97-E97)</f>
        <v>-14570</v>
      </c>
      <c r="G97" s="32">
        <f t="shared" ref="G97:G106" si="43">F97/E97</f>
        <v>-0.17493096410133269</v>
      </c>
      <c r="O97" s="22"/>
      <c r="P97" s="26" t="s">
        <v>44</v>
      </c>
      <c r="Q97" s="181"/>
      <c r="R97" s="40">
        <f>R89+R94+R95+R96</f>
        <v>192262</v>
      </c>
      <c r="S97" s="40">
        <f>S89+S94+S95+S96</f>
        <v>83292</v>
      </c>
      <c r="T97" s="180">
        <f t="shared" ref="T97:T106" si="44">(R97-S97)</f>
        <v>108970</v>
      </c>
      <c r="U97" s="32">
        <f t="shared" ref="U97:U106" si="45">T97/S97</f>
        <v>1.3082889113000049</v>
      </c>
    </row>
    <row r="98" spans="1:21" x14ac:dyDescent="0.2">
      <c r="A98" s="186">
        <v>60</v>
      </c>
      <c r="B98" s="3" t="s">
        <v>40</v>
      </c>
      <c r="C98" s="188"/>
      <c r="D98" s="189">
        <f>D99+D100+D101</f>
        <v>18610</v>
      </c>
      <c r="E98" s="189">
        <f>E99+E100+E101</f>
        <v>17751</v>
      </c>
      <c r="F98" s="190">
        <f t="shared" si="42"/>
        <v>859</v>
      </c>
      <c r="G98" s="32">
        <f t="shared" si="43"/>
        <v>4.8391639907610841E-2</v>
      </c>
      <c r="O98" s="182">
        <v>60</v>
      </c>
      <c r="P98" s="3" t="s">
        <v>40</v>
      </c>
      <c r="Q98" s="178"/>
      <c r="R98" s="179">
        <f>R99+R100+R101</f>
        <v>32558</v>
      </c>
      <c r="S98" s="179">
        <f>S99+S100+S101</f>
        <v>20850</v>
      </c>
      <c r="T98" s="180">
        <f t="shared" si="44"/>
        <v>11708</v>
      </c>
      <c r="U98" s="32">
        <f t="shared" si="45"/>
        <v>0.56153477218225423</v>
      </c>
    </row>
    <row r="99" spans="1:21" x14ac:dyDescent="0.2">
      <c r="A99" s="186">
        <v>600</v>
      </c>
      <c r="B99" s="1" t="s">
        <v>2</v>
      </c>
      <c r="C99" s="10"/>
      <c r="D99" s="190">
        <v>2694</v>
      </c>
      <c r="E99" s="190">
        <v>2208</v>
      </c>
      <c r="F99" s="190">
        <f t="shared" si="42"/>
        <v>486</v>
      </c>
      <c r="G99" s="32">
        <f t="shared" si="43"/>
        <v>0.22010869565217392</v>
      </c>
      <c r="O99" s="182">
        <v>600</v>
      </c>
      <c r="P99" s="1" t="s">
        <v>2</v>
      </c>
      <c r="Q99" s="10"/>
      <c r="R99" s="180">
        <v>2798</v>
      </c>
      <c r="S99" s="180">
        <v>1928</v>
      </c>
      <c r="T99" s="180">
        <f t="shared" si="44"/>
        <v>870</v>
      </c>
      <c r="U99" s="32">
        <f t="shared" si="45"/>
        <v>0.45124481327800831</v>
      </c>
    </row>
    <row r="100" spans="1:21" x14ac:dyDescent="0.2">
      <c r="A100" s="186">
        <v>601</v>
      </c>
      <c r="B100" s="1" t="s">
        <v>3</v>
      </c>
      <c r="C100" s="10"/>
      <c r="D100" s="190">
        <v>15916</v>
      </c>
      <c r="E100" s="190">
        <v>15543</v>
      </c>
      <c r="F100" s="190">
        <f t="shared" si="42"/>
        <v>373</v>
      </c>
      <c r="G100" s="32">
        <f t="shared" si="43"/>
        <v>2.3997941195393425E-2</v>
      </c>
      <c r="O100" s="182">
        <v>601</v>
      </c>
      <c r="P100" s="1" t="s">
        <v>3</v>
      </c>
      <c r="Q100" s="10"/>
      <c r="R100" s="180">
        <v>29760</v>
      </c>
      <c r="S100" s="180">
        <v>18922</v>
      </c>
      <c r="T100" s="180">
        <f t="shared" si="44"/>
        <v>10838</v>
      </c>
      <c r="U100" s="32">
        <f t="shared" si="45"/>
        <v>0.5727724342035726</v>
      </c>
    </row>
    <row r="101" spans="1:21" x14ac:dyDescent="0.2">
      <c r="A101" s="186">
        <v>604</v>
      </c>
      <c r="B101" s="1" t="s">
        <v>4</v>
      </c>
      <c r="C101" s="10"/>
      <c r="D101" s="190"/>
      <c r="E101" s="190"/>
      <c r="F101" s="190">
        <f t="shared" si="42"/>
        <v>0</v>
      </c>
      <c r="G101" s="32" t="e">
        <f t="shared" si="43"/>
        <v>#DIV/0!</v>
      </c>
      <c r="O101" s="182">
        <v>604</v>
      </c>
      <c r="P101" s="1" t="s">
        <v>4</v>
      </c>
      <c r="Q101" s="10"/>
      <c r="R101" s="180"/>
      <c r="S101" s="180"/>
      <c r="T101" s="180">
        <f t="shared" si="44"/>
        <v>0</v>
      </c>
      <c r="U101" s="32" t="e">
        <f t="shared" si="45"/>
        <v>#DIV/0!</v>
      </c>
    </row>
    <row r="102" spans="1:21" x14ac:dyDescent="0.2">
      <c r="A102" s="186">
        <v>61</v>
      </c>
      <c r="B102" s="1" t="s">
        <v>41</v>
      </c>
      <c r="C102" s="10"/>
      <c r="D102" s="190"/>
      <c r="E102" s="190"/>
      <c r="F102" s="190">
        <f t="shared" si="42"/>
        <v>0</v>
      </c>
      <c r="G102" s="32" t="e">
        <f t="shared" si="43"/>
        <v>#DIV/0!</v>
      </c>
      <c r="O102" s="182">
        <v>61</v>
      </c>
      <c r="P102" s="1" t="s">
        <v>41</v>
      </c>
      <c r="Q102" s="10"/>
      <c r="R102" s="180">
        <v>17247</v>
      </c>
      <c r="S102" s="180">
        <v>8567</v>
      </c>
      <c r="T102" s="180">
        <f t="shared" si="44"/>
        <v>8680</v>
      </c>
      <c r="U102" s="32">
        <f t="shared" si="45"/>
        <v>1.013190148243259</v>
      </c>
    </row>
    <row r="103" spans="1:21" x14ac:dyDescent="0.2">
      <c r="A103" s="186">
        <v>62</v>
      </c>
      <c r="B103" s="2" t="s">
        <v>42</v>
      </c>
      <c r="C103" s="11"/>
      <c r="D103" s="39">
        <v>6831</v>
      </c>
      <c r="E103" s="39">
        <v>8325</v>
      </c>
      <c r="F103" s="190">
        <f t="shared" si="42"/>
        <v>-1494</v>
      </c>
      <c r="G103" s="32">
        <f t="shared" si="43"/>
        <v>-0.17945945945945946</v>
      </c>
      <c r="O103" s="182">
        <v>62</v>
      </c>
      <c r="P103" s="2" t="s">
        <v>42</v>
      </c>
      <c r="Q103" s="11"/>
      <c r="R103" s="39"/>
      <c r="S103" s="39"/>
      <c r="T103" s="180">
        <f t="shared" si="44"/>
        <v>0</v>
      </c>
      <c r="U103" s="32" t="e">
        <f t="shared" si="45"/>
        <v>#DIV/0!</v>
      </c>
    </row>
    <row r="104" spans="1:21" ht="25.5" x14ac:dyDescent="0.2">
      <c r="A104" s="22"/>
      <c r="B104" s="26" t="s">
        <v>43</v>
      </c>
      <c r="C104" s="191"/>
      <c r="D104" s="40">
        <f>D98+D102+D103</f>
        <v>25441</v>
      </c>
      <c r="E104" s="40">
        <f>E98+E102+E103</f>
        <v>26076</v>
      </c>
      <c r="F104" s="190">
        <f t="shared" si="42"/>
        <v>-635</v>
      </c>
      <c r="G104" s="32">
        <f t="shared" si="43"/>
        <v>-2.4351894462340849E-2</v>
      </c>
      <c r="O104" s="22"/>
      <c r="P104" s="26" t="s">
        <v>43</v>
      </c>
      <c r="Q104" s="181"/>
      <c r="R104" s="40">
        <f>R98+R102+R103</f>
        <v>49805</v>
      </c>
      <c r="S104" s="40">
        <f>S98+S102+S103</f>
        <v>29417</v>
      </c>
      <c r="T104" s="180">
        <f t="shared" si="44"/>
        <v>20388</v>
      </c>
      <c r="U104" s="32">
        <f t="shared" si="45"/>
        <v>0.69306863378318662</v>
      </c>
    </row>
    <row r="105" spans="1:21" ht="25.5" x14ac:dyDescent="0.2">
      <c r="A105" s="22"/>
      <c r="B105" s="26" t="s">
        <v>48</v>
      </c>
      <c r="C105" s="191"/>
      <c r="D105" s="40">
        <f>D97-D104</f>
        <v>43279</v>
      </c>
      <c r="E105" s="40">
        <f>E97-E104</f>
        <v>57214</v>
      </c>
      <c r="F105" s="190">
        <f t="shared" si="42"/>
        <v>-13935</v>
      </c>
      <c r="G105" s="32">
        <f t="shared" si="43"/>
        <v>-0.2435592687104555</v>
      </c>
      <c r="O105" s="22"/>
      <c r="P105" s="26" t="s">
        <v>48</v>
      </c>
      <c r="Q105" s="181"/>
      <c r="R105" s="40">
        <f>R97-R104</f>
        <v>142457</v>
      </c>
      <c r="S105" s="40">
        <f>S97-S104</f>
        <v>53875</v>
      </c>
      <c r="T105" s="180">
        <f t="shared" si="44"/>
        <v>88582</v>
      </c>
      <c r="U105" s="32">
        <f t="shared" si="45"/>
        <v>1.6442134570765661</v>
      </c>
    </row>
    <row r="106" spans="1:21" x14ac:dyDescent="0.2">
      <c r="A106" s="186">
        <v>63</v>
      </c>
      <c r="B106" s="3" t="s">
        <v>46</v>
      </c>
      <c r="C106" s="188"/>
      <c r="D106" s="189">
        <v>43572</v>
      </c>
      <c r="E106" s="189">
        <v>47083</v>
      </c>
      <c r="F106" s="190">
        <f t="shared" si="42"/>
        <v>-3511</v>
      </c>
      <c r="G106" s="32">
        <f t="shared" si="43"/>
        <v>-7.4570439436739369E-2</v>
      </c>
      <c r="O106" s="182">
        <v>63</v>
      </c>
      <c r="P106" s="3" t="s">
        <v>46</v>
      </c>
      <c r="Q106" s="178"/>
      <c r="R106" s="179">
        <v>50945</v>
      </c>
      <c r="S106" s="179">
        <v>46627</v>
      </c>
      <c r="T106" s="180">
        <f t="shared" si="44"/>
        <v>4318</v>
      </c>
      <c r="U106" s="32">
        <f t="shared" si="45"/>
        <v>9.2607287623051024E-2</v>
      </c>
    </row>
    <row r="107" spans="1:21" x14ac:dyDescent="0.2">
      <c r="A107" s="186"/>
      <c r="B107" s="13" t="s">
        <v>6</v>
      </c>
      <c r="C107" s="27"/>
      <c r="D107" s="190"/>
      <c r="E107" s="190"/>
      <c r="F107" s="190"/>
      <c r="G107" s="32"/>
      <c r="O107" s="182"/>
      <c r="P107" s="13" t="s">
        <v>6</v>
      </c>
      <c r="Q107" s="27"/>
      <c r="R107" s="180"/>
      <c r="S107" s="180"/>
      <c r="T107" s="180"/>
      <c r="U107" s="32"/>
    </row>
    <row r="108" spans="1:21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46">(D108-E108)</f>
        <v>0</v>
      </c>
      <c r="G108" s="32" t="e">
        <f t="shared" ref="G108" si="47">F108/E108</f>
        <v>#DIV/0!</v>
      </c>
      <c r="O108" s="182">
        <v>631</v>
      </c>
      <c r="P108" s="15" t="s">
        <v>21</v>
      </c>
      <c r="Q108" s="21"/>
      <c r="R108" s="179"/>
      <c r="S108" s="179"/>
      <c r="T108" s="180">
        <f t="shared" ref="T108" si="48">(R108-S108)</f>
        <v>0</v>
      </c>
      <c r="U108" s="32" t="e">
        <f t="shared" ref="U108" si="49">T108/S108</f>
        <v>#DIV/0!</v>
      </c>
    </row>
    <row r="109" spans="1:21" x14ac:dyDescent="0.2">
      <c r="A109" s="186"/>
      <c r="B109" s="15"/>
      <c r="C109" s="21"/>
      <c r="D109" s="190"/>
      <c r="E109" s="190"/>
      <c r="F109" s="190"/>
      <c r="G109" s="32"/>
      <c r="O109" s="182"/>
      <c r="P109" s="15"/>
      <c r="Q109" s="21"/>
      <c r="R109" s="180"/>
      <c r="S109" s="180"/>
      <c r="T109" s="180"/>
      <c r="U109" s="32"/>
    </row>
    <row r="110" spans="1:21" x14ac:dyDescent="0.2">
      <c r="A110" s="186">
        <v>64</v>
      </c>
      <c r="B110" s="2" t="s">
        <v>47</v>
      </c>
      <c r="C110" s="11"/>
      <c r="D110" s="39">
        <v>2140</v>
      </c>
      <c r="E110" s="39">
        <v>4776</v>
      </c>
      <c r="F110" s="190">
        <f t="shared" ref="F110:F120" si="50">(D110-E110)</f>
        <v>-2636</v>
      </c>
      <c r="G110" s="32">
        <f t="shared" ref="G110:G120" si="51">F110/E110</f>
        <v>-0.55192629815745398</v>
      </c>
      <c r="O110" s="182">
        <v>64</v>
      </c>
      <c r="P110" s="2" t="s">
        <v>47</v>
      </c>
      <c r="Q110" s="11"/>
      <c r="R110" s="39">
        <v>4993</v>
      </c>
      <c r="S110" s="39">
        <v>3063</v>
      </c>
      <c r="T110" s="180">
        <f t="shared" ref="T110:T120" si="52">(R110-S110)</f>
        <v>1930</v>
      </c>
      <c r="U110" s="32">
        <f t="shared" ref="U110:U120" si="53">T110/S110</f>
        <v>0.63010120796604641</v>
      </c>
    </row>
    <row r="111" spans="1:21" ht="25.5" x14ac:dyDescent="0.2">
      <c r="A111" s="22"/>
      <c r="B111" s="26" t="s">
        <v>49</v>
      </c>
      <c r="C111" s="191"/>
      <c r="D111" s="190">
        <f>D105-D106-D110</f>
        <v>-2433</v>
      </c>
      <c r="E111" s="190">
        <f>E105-E106-E110</f>
        <v>5355</v>
      </c>
      <c r="F111" s="190">
        <f t="shared" si="50"/>
        <v>-7788</v>
      </c>
      <c r="G111" s="32">
        <f t="shared" si="51"/>
        <v>-1.4543417366946778</v>
      </c>
      <c r="O111" s="22"/>
      <c r="P111" s="26" t="s">
        <v>49</v>
      </c>
      <c r="Q111" s="181"/>
      <c r="R111" s="180">
        <f>R105-R106-R110</f>
        <v>86519</v>
      </c>
      <c r="S111" s="180">
        <f>S105-S106-S110</f>
        <v>4185</v>
      </c>
      <c r="T111" s="180">
        <f t="shared" si="52"/>
        <v>82334</v>
      </c>
      <c r="U111" s="32">
        <f t="shared" si="53"/>
        <v>19.673596176821984</v>
      </c>
    </row>
    <row r="112" spans="1:21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50"/>
        <v>0</v>
      </c>
      <c r="G112" s="32" t="e">
        <f t="shared" si="51"/>
        <v>#DIV/0!</v>
      </c>
      <c r="O112" s="182">
        <v>75</v>
      </c>
      <c r="P112" s="3" t="s">
        <v>50</v>
      </c>
      <c r="Q112" s="178"/>
      <c r="R112" s="179"/>
      <c r="S112" s="179"/>
      <c r="T112" s="180">
        <f t="shared" si="52"/>
        <v>0</v>
      </c>
      <c r="U112" s="32" t="e">
        <f t="shared" si="53"/>
        <v>#DIV/0!</v>
      </c>
    </row>
    <row r="113" spans="1:21" x14ac:dyDescent="0.2">
      <c r="A113" s="186">
        <v>65</v>
      </c>
      <c r="B113" s="1" t="s">
        <v>51</v>
      </c>
      <c r="C113" s="10"/>
      <c r="D113" s="190">
        <v>246</v>
      </c>
      <c r="E113" s="190">
        <v>9060</v>
      </c>
      <c r="F113" s="190">
        <f t="shared" si="50"/>
        <v>-8814</v>
      </c>
      <c r="G113" s="32">
        <f t="shared" si="51"/>
        <v>-0.97284768211920525</v>
      </c>
      <c r="O113" s="182">
        <v>65</v>
      </c>
      <c r="P113" s="1" t="s">
        <v>51</v>
      </c>
      <c r="Q113" s="10"/>
      <c r="R113" s="180">
        <v>7103</v>
      </c>
      <c r="S113" s="180">
        <v>386</v>
      </c>
      <c r="T113" s="180">
        <f t="shared" si="52"/>
        <v>6717</v>
      </c>
      <c r="U113" s="32">
        <f t="shared" si="53"/>
        <v>17.401554404145077</v>
      </c>
    </row>
    <row r="114" spans="1:21" ht="25.5" x14ac:dyDescent="0.2">
      <c r="A114" s="186">
        <v>68</v>
      </c>
      <c r="B114" s="16" t="s">
        <v>52</v>
      </c>
      <c r="C114" s="17"/>
      <c r="D114" s="190">
        <v>63930</v>
      </c>
      <c r="E114" s="190">
        <v>55612</v>
      </c>
      <c r="F114" s="190">
        <f t="shared" si="50"/>
        <v>8318</v>
      </c>
      <c r="G114" s="32">
        <f t="shared" si="51"/>
        <v>0.14957203481263037</v>
      </c>
      <c r="O114" s="182">
        <v>68</v>
      </c>
      <c r="P114" s="16" t="s">
        <v>52</v>
      </c>
      <c r="Q114" s="17"/>
      <c r="R114" s="180">
        <v>47883</v>
      </c>
      <c r="S114" s="180">
        <v>48789</v>
      </c>
      <c r="T114" s="180">
        <f t="shared" si="52"/>
        <v>-906</v>
      </c>
      <c r="U114" s="32">
        <f t="shared" si="53"/>
        <v>-1.8569759576953823E-2</v>
      </c>
    </row>
    <row r="115" spans="1:21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50"/>
        <v>0</v>
      </c>
      <c r="G115" s="32" t="e">
        <f t="shared" si="51"/>
        <v>#DIV/0!</v>
      </c>
      <c r="O115" s="182">
        <v>78</v>
      </c>
      <c r="P115" s="2" t="s">
        <v>53</v>
      </c>
      <c r="Q115" s="11"/>
      <c r="R115" s="39"/>
      <c r="S115" s="39"/>
      <c r="T115" s="180">
        <f t="shared" si="52"/>
        <v>0</v>
      </c>
      <c r="U115" s="32" t="e">
        <f t="shared" si="53"/>
        <v>#DIV/0!</v>
      </c>
    </row>
    <row r="116" spans="1:21" ht="25.5" x14ac:dyDescent="0.2">
      <c r="A116" s="22"/>
      <c r="B116" s="26" t="s">
        <v>77</v>
      </c>
      <c r="C116" s="191"/>
      <c r="D116" s="190">
        <f>D111+D112-D113-D114+D115</f>
        <v>-66609</v>
      </c>
      <c r="E116" s="190">
        <f>E111+E112-E113-E114+E115</f>
        <v>-59317</v>
      </c>
      <c r="F116" s="190">
        <f t="shared" si="50"/>
        <v>-7292</v>
      </c>
      <c r="G116" s="32">
        <f t="shared" si="51"/>
        <v>0.12293271743345079</v>
      </c>
      <c r="O116" s="22"/>
      <c r="P116" s="26" t="s">
        <v>77</v>
      </c>
      <c r="Q116" s="181"/>
      <c r="R116" s="180">
        <f>R111+R112-R113-R114+R115</f>
        <v>31533</v>
      </c>
      <c r="S116" s="180">
        <f>S111+S112-S113-S114+S115</f>
        <v>-44990</v>
      </c>
      <c r="T116" s="180">
        <f t="shared" si="52"/>
        <v>76523</v>
      </c>
      <c r="U116" s="32">
        <f t="shared" si="53"/>
        <v>-1.7008890864636586</v>
      </c>
    </row>
    <row r="117" spans="1:21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50"/>
        <v>0</v>
      </c>
      <c r="G117" s="32" t="e">
        <f t="shared" si="51"/>
        <v>#DIV/0!</v>
      </c>
      <c r="O117" s="182">
        <v>76</v>
      </c>
      <c r="P117" s="1" t="s">
        <v>54</v>
      </c>
      <c r="Q117" s="10"/>
      <c r="R117" s="180"/>
      <c r="S117" s="180"/>
      <c r="T117" s="180">
        <f t="shared" si="52"/>
        <v>0</v>
      </c>
      <c r="U117" s="32" t="e">
        <f t="shared" si="53"/>
        <v>#DIV/0!</v>
      </c>
    </row>
    <row r="118" spans="1:21" x14ac:dyDescent="0.2">
      <c r="A118" s="186">
        <v>66</v>
      </c>
      <c r="B118" s="1" t="s">
        <v>55</v>
      </c>
      <c r="C118" s="10"/>
      <c r="D118" s="190">
        <v>2708</v>
      </c>
      <c r="E118" s="190">
        <v>5713</v>
      </c>
      <c r="F118" s="190">
        <f t="shared" si="50"/>
        <v>-3005</v>
      </c>
      <c r="G118" s="32">
        <f t="shared" si="51"/>
        <v>-0.52599334850341328</v>
      </c>
      <c r="O118" s="182">
        <v>66</v>
      </c>
      <c r="P118" s="1" t="s">
        <v>55</v>
      </c>
      <c r="Q118" s="10"/>
      <c r="R118" s="180">
        <v>6943</v>
      </c>
      <c r="S118" s="180">
        <v>525</v>
      </c>
      <c r="T118" s="180">
        <f t="shared" si="52"/>
        <v>6418</v>
      </c>
      <c r="U118" s="32">
        <f t="shared" si="53"/>
        <v>12.224761904761905</v>
      </c>
    </row>
    <row r="119" spans="1:21" x14ac:dyDescent="0.2">
      <c r="B119" s="2" t="s">
        <v>56</v>
      </c>
      <c r="C119" s="11"/>
      <c r="D119" s="39">
        <f>D117-D118</f>
        <v>-2708</v>
      </c>
      <c r="E119" s="39">
        <f>E117-E118</f>
        <v>-5713</v>
      </c>
      <c r="F119" s="190">
        <f t="shared" si="50"/>
        <v>3005</v>
      </c>
      <c r="G119" s="32">
        <f t="shared" si="51"/>
        <v>-0.52599334850341328</v>
      </c>
      <c r="O119" s="44"/>
      <c r="P119" s="2" t="s">
        <v>56</v>
      </c>
      <c r="Q119" s="11"/>
      <c r="R119" s="39">
        <f>R117-R118</f>
        <v>-6943</v>
      </c>
      <c r="S119" s="39">
        <f>S117-S118</f>
        <v>-525</v>
      </c>
      <c r="T119" s="180">
        <f t="shared" si="52"/>
        <v>-6418</v>
      </c>
      <c r="U119" s="32">
        <f t="shared" si="53"/>
        <v>12.224761904761905</v>
      </c>
    </row>
    <row r="120" spans="1:21" x14ac:dyDescent="0.2">
      <c r="A120" s="22"/>
      <c r="B120" s="19" t="s">
        <v>57</v>
      </c>
      <c r="C120" s="191"/>
      <c r="D120" s="190">
        <f>D116+D119</f>
        <v>-69317</v>
      </c>
      <c r="E120" s="190">
        <f>E116+E119</f>
        <v>-65030</v>
      </c>
      <c r="F120" s="190">
        <f t="shared" si="50"/>
        <v>-4287</v>
      </c>
      <c r="G120" s="32">
        <f t="shared" si="51"/>
        <v>6.5923419960018451E-2</v>
      </c>
      <c r="O120" s="22"/>
      <c r="P120" s="19" t="s">
        <v>57</v>
      </c>
      <c r="Q120" s="181"/>
      <c r="R120" s="180">
        <f>R116+R119</f>
        <v>24590</v>
      </c>
      <c r="S120" s="180">
        <f>S116+S119</f>
        <v>-45515</v>
      </c>
      <c r="T120" s="180">
        <f t="shared" si="52"/>
        <v>70105</v>
      </c>
      <c r="U120" s="32">
        <f t="shared" si="53"/>
        <v>-1.540261452268483</v>
      </c>
    </row>
    <row r="121" spans="1:21" x14ac:dyDescent="0.2">
      <c r="O121" s="44"/>
      <c r="Q121" s="12"/>
      <c r="R121" s="43"/>
      <c r="S121" s="43"/>
      <c r="T121" s="43"/>
      <c r="U121" s="38"/>
    </row>
    <row r="122" spans="1:21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  <c r="O122" s="44"/>
      <c r="P122" s="251" t="s">
        <v>5</v>
      </c>
      <c r="Q122" s="252"/>
      <c r="R122" s="275" t="s">
        <v>9</v>
      </c>
      <c r="S122" s="275"/>
      <c r="T122" s="276" t="s">
        <v>14</v>
      </c>
      <c r="U122" s="276"/>
    </row>
    <row r="123" spans="1:21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  <c r="O123" s="44"/>
      <c r="P123" s="5"/>
      <c r="Q123" s="28"/>
      <c r="R123" s="42" t="s">
        <v>10</v>
      </c>
      <c r="S123" s="42" t="s">
        <v>11</v>
      </c>
      <c r="T123" s="42" t="s">
        <v>12</v>
      </c>
      <c r="U123" s="37" t="s">
        <v>13</v>
      </c>
    </row>
    <row r="124" spans="1:21" x14ac:dyDescent="0.2">
      <c r="A124" s="186">
        <v>5</v>
      </c>
      <c r="B124" s="1" t="s">
        <v>22</v>
      </c>
      <c r="C124" s="10"/>
      <c r="D124" s="190">
        <v>724752</v>
      </c>
      <c r="E124" s="190">
        <v>761680</v>
      </c>
      <c r="F124" s="190">
        <f t="shared" ref="F124" si="54">(D124-E124)</f>
        <v>-36928</v>
      </c>
      <c r="G124" s="32">
        <f t="shared" ref="G124" si="55">F124/E124</f>
        <v>-4.8482302279172357E-2</v>
      </c>
      <c r="O124" s="182">
        <v>5</v>
      </c>
      <c r="P124" s="1" t="s">
        <v>22</v>
      </c>
      <c r="Q124" s="10"/>
      <c r="R124" s="180">
        <v>875111</v>
      </c>
      <c r="S124" s="180">
        <v>613517</v>
      </c>
      <c r="T124" s="180">
        <f t="shared" ref="T124" si="56">(R124-S124)</f>
        <v>261594</v>
      </c>
      <c r="U124" s="32">
        <f t="shared" ref="U124" si="57">T124/S124</f>
        <v>0.42638427297043113</v>
      </c>
    </row>
    <row r="125" spans="1:21" x14ac:dyDescent="0.2">
      <c r="B125" s="6"/>
      <c r="C125" s="28"/>
      <c r="O125" s="44"/>
      <c r="P125" s="6"/>
      <c r="Q125" s="28"/>
      <c r="R125" s="43"/>
      <c r="S125" s="43"/>
      <c r="T125" s="43"/>
      <c r="U125" s="38"/>
    </row>
    <row r="126" spans="1:21" x14ac:dyDescent="0.2">
      <c r="B126" s="7" t="s">
        <v>6</v>
      </c>
      <c r="C126" s="29"/>
      <c r="O126" s="44"/>
      <c r="P126" s="7" t="s">
        <v>6</v>
      </c>
      <c r="Q126" s="29"/>
      <c r="R126" s="43"/>
      <c r="S126" s="43"/>
      <c r="T126" s="43"/>
      <c r="U126" s="38"/>
    </row>
    <row r="127" spans="1:21" x14ac:dyDescent="0.2">
      <c r="B127" s="6"/>
      <c r="C127" s="28"/>
      <c r="O127" s="44"/>
      <c r="P127" s="6"/>
      <c r="Q127" s="28"/>
      <c r="R127" s="43"/>
      <c r="S127" s="43"/>
      <c r="T127" s="43"/>
      <c r="U127" s="38"/>
    </row>
    <row r="128" spans="1:21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58">(D128-E128)</f>
        <v>0</v>
      </c>
      <c r="G128" s="32" t="e">
        <f t="shared" ref="G128:G129" si="59">F128/E128</f>
        <v>#DIV/0!</v>
      </c>
      <c r="O128" s="182">
        <v>51</v>
      </c>
      <c r="P128" s="20" t="s">
        <v>29</v>
      </c>
      <c r="Q128" s="30"/>
      <c r="R128" s="180">
        <v>0</v>
      </c>
      <c r="S128" s="180">
        <v>0</v>
      </c>
      <c r="T128" s="180">
        <f t="shared" ref="T128:T129" si="60">(R128-S128)</f>
        <v>0</v>
      </c>
      <c r="U128" s="32" t="e">
        <f t="shared" ref="U128:U129" si="61">T128/S128</f>
        <v>#DIV/0!</v>
      </c>
    </row>
    <row r="129" spans="1:21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58"/>
        <v>0</v>
      </c>
      <c r="G129" s="32" t="e">
        <f t="shared" si="59"/>
        <v>#DIV/0!</v>
      </c>
      <c r="O129" s="182">
        <v>510</v>
      </c>
      <c r="P129" s="1" t="s">
        <v>7</v>
      </c>
      <c r="Q129" s="10"/>
      <c r="R129" s="180">
        <v>0</v>
      </c>
      <c r="S129" s="180">
        <v>0</v>
      </c>
      <c r="T129" s="180">
        <f t="shared" si="60"/>
        <v>0</v>
      </c>
      <c r="U129" s="32" t="e">
        <f t="shared" si="61"/>
        <v>#DIV/0!</v>
      </c>
    </row>
    <row r="130" spans="1:21" x14ac:dyDescent="0.2">
      <c r="B130" s="3"/>
      <c r="C130" s="28"/>
      <c r="O130" s="44"/>
      <c r="P130" s="3"/>
      <c r="Q130" s="28"/>
      <c r="R130" s="43"/>
      <c r="S130" s="43"/>
      <c r="T130" s="43"/>
      <c r="U130" s="38"/>
    </row>
    <row r="131" spans="1:21" x14ac:dyDescent="0.2">
      <c r="A131" s="186">
        <v>41</v>
      </c>
      <c r="B131" s="1" t="s">
        <v>8</v>
      </c>
      <c r="C131" s="10"/>
      <c r="D131" s="190">
        <f>D135+D136+D137</f>
        <v>280762</v>
      </c>
      <c r="E131" s="190">
        <f>E135+E136+E137</f>
        <v>442273</v>
      </c>
      <c r="F131" s="190">
        <f t="shared" ref="F131" si="62">(D131-E131)</f>
        <v>-161511</v>
      </c>
      <c r="G131" s="32">
        <f t="shared" ref="G131" si="63">F131/E131</f>
        <v>-0.36518394747135818</v>
      </c>
      <c r="O131" s="182">
        <v>41</v>
      </c>
      <c r="P131" s="1" t="s">
        <v>8</v>
      </c>
      <c r="Q131" s="10"/>
      <c r="R131" s="180">
        <f>R135+R136+R137</f>
        <v>617522</v>
      </c>
      <c r="S131" s="180">
        <f>S135+S136+S137</f>
        <v>419300</v>
      </c>
      <c r="T131" s="180">
        <f t="shared" ref="T131" si="64">(R131-S131)</f>
        <v>198222</v>
      </c>
      <c r="U131" s="32">
        <f t="shared" ref="U131" si="65">T131/S131</f>
        <v>0.47274505127593608</v>
      </c>
    </row>
    <row r="132" spans="1:21" x14ac:dyDescent="0.2">
      <c r="A132" s="186"/>
      <c r="B132" s="1"/>
      <c r="C132" s="10"/>
      <c r="D132" s="190"/>
      <c r="E132" s="190"/>
      <c r="F132" s="190"/>
      <c r="G132" s="32"/>
      <c r="O132" s="182"/>
      <c r="P132" s="1"/>
      <c r="Q132" s="10"/>
      <c r="R132" s="180"/>
      <c r="S132" s="180"/>
      <c r="T132" s="180"/>
      <c r="U132" s="32"/>
    </row>
    <row r="133" spans="1:21" x14ac:dyDescent="0.2">
      <c r="A133" s="186"/>
      <c r="B133" s="7" t="s">
        <v>6</v>
      </c>
      <c r="C133" s="29"/>
      <c r="D133" s="190"/>
      <c r="E133" s="190"/>
      <c r="F133" s="190"/>
      <c r="G133" s="32"/>
      <c r="O133" s="182"/>
      <c r="P133" s="7" t="s">
        <v>6</v>
      </c>
      <c r="Q133" s="29"/>
      <c r="R133" s="180"/>
      <c r="S133" s="180"/>
      <c r="T133" s="180"/>
      <c r="U133" s="32"/>
    </row>
    <row r="134" spans="1:21" x14ac:dyDescent="0.2">
      <c r="A134" s="186"/>
      <c r="B134" s="1"/>
      <c r="C134" s="10"/>
      <c r="D134" s="190"/>
      <c r="E134" s="190"/>
      <c r="F134" s="190"/>
      <c r="G134" s="32"/>
      <c r="O134" s="182"/>
      <c r="P134" s="1"/>
      <c r="Q134" s="10"/>
      <c r="R134" s="180"/>
      <c r="S134" s="180"/>
      <c r="T134" s="180"/>
      <c r="U134" s="32"/>
    </row>
    <row r="135" spans="1:21" x14ac:dyDescent="0.2">
      <c r="A135" s="186"/>
      <c r="B135" s="23" t="s">
        <v>23</v>
      </c>
      <c r="C135" s="10"/>
      <c r="D135" s="190">
        <v>107481</v>
      </c>
      <c r="E135" s="190">
        <v>155827</v>
      </c>
      <c r="F135" s="190">
        <f t="shared" ref="F135:F137" si="66">(D135-E135)</f>
        <v>-48346</v>
      </c>
      <c r="G135" s="32">
        <f t="shared" ref="G135:G137" si="67">F135/E135</f>
        <v>-0.31025432049644797</v>
      </c>
      <c r="O135" s="182"/>
      <c r="P135" s="23" t="s">
        <v>23</v>
      </c>
      <c r="Q135" s="10"/>
      <c r="R135" s="180">
        <v>207440</v>
      </c>
      <c r="S135" s="180">
        <v>158321</v>
      </c>
      <c r="T135" s="180">
        <f t="shared" ref="T135:T137" si="68">(R135-S135)</f>
        <v>49119</v>
      </c>
      <c r="U135" s="32">
        <f t="shared" ref="U135:U137" si="69">T135/S135</f>
        <v>0.31024942995559657</v>
      </c>
    </row>
    <row r="136" spans="1:21" ht="25.5" x14ac:dyDescent="0.2">
      <c r="A136" s="186"/>
      <c r="B136" s="24" t="s">
        <v>58</v>
      </c>
      <c r="C136" s="17"/>
      <c r="D136" s="190">
        <v>74375</v>
      </c>
      <c r="E136" s="190">
        <v>117387</v>
      </c>
      <c r="F136" s="190">
        <f t="shared" si="66"/>
        <v>-43012</v>
      </c>
      <c r="G136" s="32">
        <f t="shared" si="67"/>
        <v>-0.36641195362348472</v>
      </c>
      <c r="O136" s="182"/>
      <c r="P136" s="24" t="s">
        <v>58</v>
      </c>
      <c r="Q136" s="17"/>
      <c r="R136" s="180">
        <v>201205</v>
      </c>
      <c r="S136" s="180">
        <v>108104</v>
      </c>
      <c r="T136" s="180">
        <f t="shared" si="68"/>
        <v>93101</v>
      </c>
      <c r="U136" s="32">
        <f t="shared" si="69"/>
        <v>0.8612169762450973</v>
      </c>
    </row>
    <row r="137" spans="1:21" x14ac:dyDescent="0.2">
      <c r="A137" s="186"/>
      <c r="B137" s="23" t="s">
        <v>24</v>
      </c>
      <c r="C137" s="10"/>
      <c r="D137" s="190">
        <v>98906</v>
      </c>
      <c r="E137" s="190">
        <v>169059</v>
      </c>
      <c r="F137" s="190">
        <f t="shared" si="66"/>
        <v>-70153</v>
      </c>
      <c r="G137" s="32">
        <f t="shared" si="67"/>
        <v>-0.41496164061067436</v>
      </c>
      <c r="O137" s="182"/>
      <c r="P137" s="23" t="s">
        <v>24</v>
      </c>
      <c r="Q137" s="10"/>
      <c r="R137" s="180">
        <v>208877</v>
      </c>
      <c r="S137" s="180">
        <v>152875</v>
      </c>
      <c r="T137" s="180">
        <f t="shared" si="68"/>
        <v>56002</v>
      </c>
      <c r="U137" s="32">
        <f t="shared" si="69"/>
        <v>0.36632542927228129</v>
      </c>
    </row>
    <row r="138" spans="1:21" x14ac:dyDescent="0.2">
      <c r="A138" s="186"/>
      <c r="B138" s="1"/>
      <c r="C138" s="10"/>
      <c r="D138" s="190"/>
      <c r="E138" s="190"/>
      <c r="F138" s="190"/>
      <c r="G138" s="32"/>
      <c r="O138" s="182"/>
      <c r="P138" s="1"/>
      <c r="Q138" s="10"/>
      <c r="R138" s="180"/>
      <c r="S138" s="180"/>
      <c r="T138" s="180"/>
      <c r="U138" s="32"/>
    </row>
    <row r="139" spans="1:21" x14ac:dyDescent="0.2">
      <c r="A139" s="186"/>
      <c r="B139" s="8" t="s">
        <v>26</v>
      </c>
      <c r="C139" s="31"/>
      <c r="D139" s="190">
        <v>124922</v>
      </c>
      <c r="E139" s="190">
        <v>81915</v>
      </c>
      <c r="F139" s="190">
        <f t="shared" ref="F139" si="70">(D139-E139)</f>
        <v>43007</v>
      </c>
      <c r="G139" s="32">
        <f t="shared" ref="G139" si="71">F139/E139</f>
        <v>0.52501983763657445</v>
      </c>
      <c r="O139" s="182"/>
      <c r="P139" s="8" t="s">
        <v>26</v>
      </c>
      <c r="Q139" s="31"/>
      <c r="R139" s="180">
        <v>136653</v>
      </c>
      <c r="S139" s="180">
        <v>148100</v>
      </c>
      <c r="T139" s="180">
        <f t="shared" ref="T139" si="72">(R139-S139)</f>
        <v>-11447</v>
      </c>
      <c r="U139" s="32">
        <f t="shared" ref="U139" si="73">T139/S139</f>
        <v>-7.7292370020256587E-2</v>
      </c>
    </row>
    <row r="140" spans="1:21" x14ac:dyDescent="0.2">
      <c r="A140" s="186"/>
      <c r="B140" s="8"/>
      <c r="C140" s="31"/>
      <c r="D140" s="190"/>
      <c r="E140" s="190"/>
      <c r="F140" s="190"/>
      <c r="G140" s="32"/>
      <c r="O140" s="182"/>
      <c r="P140" s="8"/>
      <c r="Q140" s="31"/>
      <c r="R140" s="180"/>
      <c r="S140" s="180"/>
      <c r="T140" s="180"/>
      <c r="U140" s="32"/>
    </row>
    <row r="141" spans="1:21" x14ac:dyDescent="0.2">
      <c r="A141" s="186">
        <v>3</v>
      </c>
      <c r="B141" s="8" t="s">
        <v>15</v>
      </c>
      <c r="C141" s="31"/>
      <c r="D141" s="190">
        <f>D144+D145+D146+D147</f>
        <v>344447</v>
      </c>
      <c r="E141" s="190">
        <f>E144+E145+E146+E147</f>
        <v>704723</v>
      </c>
      <c r="F141" s="190">
        <f t="shared" ref="F141" si="74">(D141-E141)</f>
        <v>-360276</v>
      </c>
      <c r="G141" s="32">
        <f t="shared" ref="G141" si="75">F141/E141</f>
        <v>-0.51123065374622367</v>
      </c>
      <c r="O141" s="182">
        <v>3</v>
      </c>
      <c r="P141" s="8" t="s">
        <v>15</v>
      </c>
      <c r="Q141" s="31"/>
      <c r="R141" s="180">
        <f>R144+R145+R146+R147</f>
        <v>760553</v>
      </c>
      <c r="S141" s="180">
        <f>S144+S145+S146+S147</f>
        <v>332785</v>
      </c>
      <c r="T141" s="180">
        <f t="shared" ref="T141" si="76">(R141-S141)</f>
        <v>427768</v>
      </c>
      <c r="U141" s="32">
        <f t="shared" ref="U141" si="77">T141/S141</f>
        <v>1.2854185134546328</v>
      </c>
    </row>
    <row r="142" spans="1:21" x14ac:dyDescent="0.2">
      <c r="A142" s="186"/>
      <c r="B142" s="7" t="s">
        <v>6</v>
      </c>
      <c r="C142" s="29"/>
      <c r="D142" s="190"/>
      <c r="E142" s="190"/>
      <c r="F142" s="190"/>
      <c r="G142" s="32"/>
      <c r="O142" s="182"/>
      <c r="P142" s="7" t="s">
        <v>6</v>
      </c>
      <c r="Q142" s="29"/>
      <c r="R142" s="180"/>
      <c r="S142" s="180"/>
      <c r="T142" s="180"/>
      <c r="U142" s="32"/>
    </row>
    <row r="143" spans="1:21" x14ac:dyDescent="0.2">
      <c r="A143" s="186"/>
      <c r="B143" s="8"/>
      <c r="C143" s="31"/>
      <c r="D143" s="190"/>
      <c r="E143" s="190"/>
      <c r="F143" s="190"/>
      <c r="G143" s="32"/>
      <c r="O143" s="182"/>
      <c r="P143" s="8"/>
      <c r="Q143" s="31"/>
      <c r="R143" s="180"/>
      <c r="S143" s="180"/>
      <c r="T143" s="180"/>
      <c r="U143" s="32"/>
    </row>
    <row r="144" spans="1:21" x14ac:dyDescent="0.2">
      <c r="A144" s="186">
        <v>30</v>
      </c>
      <c r="B144" s="25" t="s">
        <v>16</v>
      </c>
      <c r="C144" s="31"/>
      <c r="D144" s="190">
        <v>4880</v>
      </c>
      <c r="E144" s="190">
        <v>6528</v>
      </c>
      <c r="F144" s="190">
        <f t="shared" ref="F144:F147" si="78">(D144-E144)</f>
        <v>-1648</v>
      </c>
      <c r="G144" s="32">
        <f t="shared" ref="G144:G147" si="79">F144/E144</f>
        <v>-0.25245098039215685</v>
      </c>
      <c r="O144" s="182">
        <v>30</v>
      </c>
      <c r="P144" s="25" t="s">
        <v>16</v>
      </c>
      <c r="Q144" s="31"/>
      <c r="R144" s="180">
        <v>6877</v>
      </c>
      <c r="S144" s="180">
        <v>5503</v>
      </c>
      <c r="T144" s="180">
        <f t="shared" ref="T144:T147" si="80">(R144-S144)</f>
        <v>1374</v>
      </c>
      <c r="U144" s="32">
        <f t="shared" ref="U144:U147" si="81">T144/S144</f>
        <v>0.24968199164092314</v>
      </c>
    </row>
    <row r="145" spans="1:21" x14ac:dyDescent="0.2">
      <c r="A145" s="186">
        <v>31</v>
      </c>
      <c r="B145" s="25" t="s">
        <v>17</v>
      </c>
      <c r="C145" s="31"/>
      <c r="D145" s="190">
        <v>180769</v>
      </c>
      <c r="E145" s="190">
        <v>554274</v>
      </c>
      <c r="F145" s="190">
        <f t="shared" si="78"/>
        <v>-373505</v>
      </c>
      <c r="G145" s="32">
        <f t="shared" si="79"/>
        <v>-0.67386346824855581</v>
      </c>
      <c r="O145" s="182">
        <v>31</v>
      </c>
      <c r="P145" s="25" t="s">
        <v>17</v>
      </c>
      <c r="Q145" s="31"/>
      <c r="R145" s="180">
        <v>605212</v>
      </c>
      <c r="S145" s="180">
        <v>183347</v>
      </c>
      <c r="T145" s="180">
        <f t="shared" si="80"/>
        <v>421865</v>
      </c>
      <c r="U145" s="32">
        <f t="shared" si="81"/>
        <v>2.300910295777951</v>
      </c>
    </row>
    <row r="146" spans="1:21" x14ac:dyDescent="0.2">
      <c r="A146" s="186">
        <v>32</v>
      </c>
      <c r="B146" s="25" t="s">
        <v>18</v>
      </c>
      <c r="C146" s="31"/>
      <c r="D146" s="190">
        <v>158798</v>
      </c>
      <c r="E146" s="190">
        <v>143921</v>
      </c>
      <c r="F146" s="190">
        <f t="shared" si="78"/>
        <v>14877</v>
      </c>
      <c r="G146" s="32">
        <f t="shared" si="79"/>
        <v>0.10336920949687677</v>
      </c>
      <c r="O146" s="182">
        <v>32</v>
      </c>
      <c r="P146" s="25" t="s">
        <v>18</v>
      </c>
      <c r="Q146" s="31"/>
      <c r="R146" s="180">
        <v>148464</v>
      </c>
      <c r="S146" s="180">
        <v>143935</v>
      </c>
      <c r="T146" s="180">
        <f t="shared" si="80"/>
        <v>4529</v>
      </c>
      <c r="U146" s="32">
        <f t="shared" si="81"/>
        <v>3.1465592107548547E-2</v>
      </c>
    </row>
    <row r="147" spans="1:21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78"/>
        <v>0</v>
      </c>
      <c r="G147" s="32" t="e">
        <f t="shared" si="79"/>
        <v>#DIV/0!</v>
      </c>
      <c r="O147" s="182">
        <v>37</v>
      </c>
      <c r="P147" s="25" t="s">
        <v>25</v>
      </c>
      <c r="Q147" s="31"/>
      <c r="R147" s="180">
        <v>0</v>
      </c>
      <c r="S147" s="180">
        <v>0</v>
      </c>
      <c r="T147" s="180">
        <f t="shared" si="80"/>
        <v>0</v>
      </c>
      <c r="U147" s="32" t="e">
        <f t="shared" si="81"/>
        <v>#DIV/0!</v>
      </c>
    </row>
    <row r="148" spans="1:21" x14ac:dyDescent="0.2">
      <c r="B148" s="9"/>
      <c r="C148" s="28"/>
    </row>
    <row r="149" spans="1:21" ht="13.5" thickBot="1" x14ac:dyDescent="0.25">
      <c r="B149" s="9"/>
      <c r="C149" s="28"/>
    </row>
    <row r="150" spans="1:21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21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21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21" x14ac:dyDescent="0.2">
      <c r="A153" s="186">
        <v>700</v>
      </c>
      <c r="B153" s="1" t="s">
        <v>30</v>
      </c>
      <c r="C153" s="10"/>
      <c r="D153" s="190">
        <v>11569</v>
      </c>
      <c r="E153" s="190">
        <v>31490</v>
      </c>
      <c r="F153" s="190">
        <f>(D153-E153)</f>
        <v>-19921</v>
      </c>
      <c r="G153" s="32">
        <f>F153/E153</f>
        <v>-0.63261352810416005</v>
      </c>
    </row>
    <row r="154" spans="1:21" x14ac:dyDescent="0.2">
      <c r="A154" s="186">
        <v>701</v>
      </c>
      <c r="B154" s="1" t="s">
        <v>31</v>
      </c>
      <c r="C154" s="10"/>
      <c r="D154" s="190">
        <v>32600</v>
      </c>
      <c r="E154" s="190">
        <v>33480</v>
      </c>
      <c r="F154" s="190">
        <f t="shared" ref="F154:F156" si="82">(D154-E154)</f>
        <v>-880</v>
      </c>
      <c r="G154" s="32">
        <f t="shared" ref="G154:G156" si="83">F154/E154</f>
        <v>-2.6284348864994027E-2</v>
      </c>
    </row>
    <row r="155" spans="1:21" x14ac:dyDescent="0.2">
      <c r="A155" s="186">
        <v>704</v>
      </c>
      <c r="B155" s="1" t="s">
        <v>32</v>
      </c>
      <c r="C155" s="10"/>
      <c r="D155" s="190"/>
      <c r="E155" s="190"/>
      <c r="F155" s="190">
        <f t="shared" si="82"/>
        <v>0</v>
      </c>
      <c r="G155" s="32" t="e">
        <f t="shared" si="83"/>
        <v>#DIV/0!</v>
      </c>
    </row>
    <row r="156" spans="1:21" x14ac:dyDescent="0.2">
      <c r="A156" s="186">
        <v>706</v>
      </c>
      <c r="B156" s="1" t="s">
        <v>33</v>
      </c>
      <c r="C156" s="10"/>
      <c r="D156" s="190">
        <v>35588</v>
      </c>
      <c r="E156" s="190">
        <v>2460</v>
      </c>
      <c r="F156" s="190">
        <f t="shared" si="82"/>
        <v>33128</v>
      </c>
      <c r="G156" s="32">
        <f t="shared" si="83"/>
        <v>13.466666666666667</v>
      </c>
    </row>
    <row r="157" spans="1:21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21" x14ac:dyDescent="0.2">
      <c r="A158" s="186"/>
      <c r="B158" s="14" t="s">
        <v>19</v>
      </c>
      <c r="C158" s="11"/>
      <c r="D158" s="39"/>
      <c r="E158" s="39"/>
      <c r="F158" s="190">
        <f t="shared" ref="F158:F163" si="84">(D158-E158)</f>
        <v>0</v>
      </c>
      <c r="G158" s="32" t="e">
        <f t="shared" ref="G158:G163" si="85">F158/E158</f>
        <v>#DIV/0!</v>
      </c>
    </row>
    <row r="159" spans="1:21" x14ac:dyDescent="0.2">
      <c r="A159" s="186"/>
      <c r="B159" s="14" t="s">
        <v>20</v>
      </c>
      <c r="C159" s="11"/>
      <c r="D159" s="39"/>
      <c r="E159" s="39"/>
      <c r="F159" s="190">
        <f t="shared" si="84"/>
        <v>0</v>
      </c>
      <c r="G159" s="32" t="e">
        <f t="shared" si="85"/>
        <v>#DIV/0!</v>
      </c>
    </row>
    <row r="160" spans="1:21" x14ac:dyDescent="0.2">
      <c r="A160" s="186"/>
      <c r="B160" s="14" t="s">
        <v>27</v>
      </c>
      <c r="C160" s="11"/>
      <c r="D160" s="39"/>
      <c r="E160" s="39"/>
      <c r="F160" s="190">
        <f t="shared" si="84"/>
        <v>0</v>
      </c>
      <c r="G160" s="32" t="e">
        <f t="shared" si="85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84"/>
        <v>0</v>
      </c>
      <c r="G161" s="32" t="e">
        <f t="shared" si="85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84"/>
        <v>0</v>
      </c>
      <c r="G162" s="32" t="e">
        <f t="shared" si="85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79757</v>
      </c>
      <c r="E163" s="40">
        <f>E153+E154+E155+E156+E161+E162</f>
        <v>67430</v>
      </c>
      <c r="F163" s="40">
        <f t="shared" si="84"/>
        <v>12327</v>
      </c>
      <c r="G163" s="34">
        <f t="shared" si="85"/>
        <v>0.18281180483464332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86">(D166-E166)</f>
        <v>0</v>
      </c>
      <c r="G166" s="32" t="e">
        <f t="shared" ref="G166" si="87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88">(D169-E169)</f>
        <v>0</v>
      </c>
      <c r="G169" s="32" t="e">
        <f t="shared" ref="G169" si="89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79757</v>
      </c>
      <c r="E171" s="40">
        <f>E163+E168+E169+E170</f>
        <v>67430</v>
      </c>
      <c r="F171" s="190">
        <f t="shared" ref="F171:F180" si="90">(D171-E171)</f>
        <v>12327</v>
      </c>
      <c r="G171" s="32">
        <f t="shared" ref="G171:G180" si="91">F171/E171</f>
        <v>0.18281180483464332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7715</v>
      </c>
      <c r="E172" s="189">
        <f>E173+E174+E175</f>
        <v>16889</v>
      </c>
      <c r="F172" s="190">
        <f t="shared" si="90"/>
        <v>-9174</v>
      </c>
      <c r="G172" s="32">
        <f t="shared" si="91"/>
        <v>-0.54319379477766594</v>
      </c>
    </row>
    <row r="173" spans="1:7" x14ac:dyDescent="0.2">
      <c r="A173" s="186">
        <v>600</v>
      </c>
      <c r="B173" s="1" t="s">
        <v>2</v>
      </c>
      <c r="C173" s="10"/>
      <c r="D173" s="190">
        <v>851</v>
      </c>
      <c r="E173" s="190">
        <v>2408</v>
      </c>
      <c r="F173" s="190">
        <f t="shared" si="90"/>
        <v>-1557</v>
      </c>
      <c r="G173" s="32">
        <f t="shared" si="91"/>
        <v>-0.64659468438538203</v>
      </c>
    </row>
    <row r="174" spans="1:7" x14ac:dyDescent="0.2">
      <c r="A174" s="186">
        <v>601</v>
      </c>
      <c r="B174" s="1" t="s">
        <v>3</v>
      </c>
      <c r="C174" s="10"/>
      <c r="D174" s="190">
        <v>4574</v>
      </c>
      <c r="E174" s="190">
        <v>7088</v>
      </c>
      <c r="F174" s="190">
        <f t="shared" si="90"/>
        <v>-2514</v>
      </c>
      <c r="G174" s="32">
        <f t="shared" si="91"/>
        <v>-0.35468397291196391</v>
      </c>
    </row>
    <row r="175" spans="1:7" x14ac:dyDescent="0.2">
      <c r="A175" s="186">
        <v>604</v>
      </c>
      <c r="B175" s="1" t="s">
        <v>4</v>
      </c>
      <c r="C175" s="10"/>
      <c r="D175" s="190">
        <v>2290</v>
      </c>
      <c r="E175" s="190">
        <v>7393</v>
      </c>
      <c r="F175" s="190">
        <f t="shared" si="90"/>
        <v>-5103</v>
      </c>
      <c r="G175" s="32">
        <f t="shared" si="91"/>
        <v>-0.69024753144866768</v>
      </c>
    </row>
    <row r="176" spans="1:7" x14ac:dyDescent="0.2">
      <c r="A176" s="186">
        <v>61</v>
      </c>
      <c r="B176" s="1" t="s">
        <v>41</v>
      </c>
      <c r="C176" s="10"/>
      <c r="D176" s="190">
        <v>1191</v>
      </c>
      <c r="E176" s="190">
        <v>3732</v>
      </c>
      <c r="F176" s="190">
        <f t="shared" si="90"/>
        <v>-2541</v>
      </c>
      <c r="G176" s="32">
        <f t="shared" si="91"/>
        <v>-0.68086816720257237</v>
      </c>
    </row>
    <row r="177" spans="1:7" x14ac:dyDescent="0.2">
      <c r="A177" s="186">
        <v>62</v>
      </c>
      <c r="B177" s="2" t="s">
        <v>42</v>
      </c>
      <c r="C177" s="11"/>
      <c r="D177" s="39">
        <v>283</v>
      </c>
      <c r="E177" s="39">
        <v>2811</v>
      </c>
      <c r="F177" s="190">
        <f t="shared" si="90"/>
        <v>-2528</v>
      </c>
      <c r="G177" s="32">
        <f t="shared" si="91"/>
        <v>-0.89932408395588759</v>
      </c>
    </row>
    <row r="178" spans="1:7" ht="25.5" x14ac:dyDescent="0.2">
      <c r="A178" s="22"/>
      <c r="B178" s="26" t="s">
        <v>43</v>
      </c>
      <c r="C178" s="191"/>
      <c r="D178" s="40">
        <f>D172+D176+D177</f>
        <v>9189</v>
      </c>
      <c r="E178" s="40">
        <f>E172+E176+E177</f>
        <v>23432</v>
      </c>
      <c r="F178" s="190">
        <f t="shared" si="90"/>
        <v>-14243</v>
      </c>
      <c r="G178" s="32">
        <f t="shared" si="91"/>
        <v>-0.60784397405257762</v>
      </c>
    </row>
    <row r="179" spans="1:7" ht="25.5" x14ac:dyDescent="0.2">
      <c r="A179" s="22"/>
      <c r="B179" s="26" t="s">
        <v>48</v>
      </c>
      <c r="C179" s="191"/>
      <c r="D179" s="40">
        <f>D171-D178</f>
        <v>70568</v>
      </c>
      <c r="E179" s="40">
        <f>E171-E178</f>
        <v>43998</v>
      </c>
      <c r="F179" s="190">
        <f t="shared" si="90"/>
        <v>26570</v>
      </c>
      <c r="G179" s="32">
        <f t="shared" si="91"/>
        <v>0.60389108595845264</v>
      </c>
    </row>
    <row r="180" spans="1:7" x14ac:dyDescent="0.2">
      <c r="A180" s="186">
        <v>63</v>
      </c>
      <c r="B180" s="3" t="s">
        <v>46</v>
      </c>
      <c r="C180" s="188"/>
      <c r="D180" s="189">
        <v>48573</v>
      </c>
      <c r="E180" s="189">
        <v>50724</v>
      </c>
      <c r="F180" s="190">
        <f t="shared" si="90"/>
        <v>-2151</v>
      </c>
      <c r="G180" s="32">
        <f t="shared" si="91"/>
        <v>-4.2405961674946771E-2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92">(D182-E182)</f>
        <v>0</v>
      </c>
      <c r="G182" s="32" t="e">
        <f t="shared" ref="G182" si="93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1886</v>
      </c>
      <c r="E184" s="39">
        <v>2237</v>
      </c>
      <c r="F184" s="190">
        <f t="shared" ref="F184:F194" si="94">(D184-E184)</f>
        <v>-351</v>
      </c>
      <c r="G184" s="32">
        <f t="shared" ref="G184:G194" si="95">F184/E184</f>
        <v>-0.15690657130084934</v>
      </c>
    </row>
    <row r="185" spans="1:7" ht="25.5" x14ac:dyDescent="0.2">
      <c r="A185" s="22"/>
      <c r="B185" s="26" t="s">
        <v>49</v>
      </c>
      <c r="C185" s="191"/>
      <c r="D185" s="190">
        <f>D179-D180-D184</f>
        <v>20109</v>
      </c>
      <c r="E185" s="190">
        <f>E179-E180-E184</f>
        <v>-8963</v>
      </c>
      <c r="F185" s="190">
        <f t="shared" si="94"/>
        <v>29072</v>
      </c>
      <c r="G185" s="32">
        <f t="shared" si="95"/>
        <v>-3.2435568448064265</v>
      </c>
    </row>
    <row r="186" spans="1:7" x14ac:dyDescent="0.2">
      <c r="A186" s="186">
        <v>75</v>
      </c>
      <c r="B186" s="3" t="s">
        <v>50</v>
      </c>
      <c r="C186" s="188"/>
      <c r="D186" s="189">
        <v>90</v>
      </c>
      <c r="E186" s="189">
        <v>4</v>
      </c>
      <c r="F186" s="190">
        <f t="shared" si="94"/>
        <v>86</v>
      </c>
      <c r="G186" s="32">
        <f t="shared" si="95"/>
        <v>21.5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0</v>
      </c>
      <c r="F187" s="190">
        <f t="shared" si="94"/>
        <v>0</v>
      </c>
      <c r="G187" s="32" t="e">
        <f t="shared" si="95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>
        <v>50142</v>
      </c>
      <c r="E188" s="190">
        <v>50142</v>
      </c>
      <c r="F188" s="190">
        <f t="shared" si="94"/>
        <v>0</v>
      </c>
      <c r="G188" s="32">
        <f t="shared" si="95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94"/>
        <v>0</v>
      </c>
      <c r="G189" s="32" t="e">
        <f t="shared" si="95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-29943</v>
      </c>
      <c r="E190" s="190">
        <f>E185+E186-E187-E188+E189</f>
        <v>-59101</v>
      </c>
      <c r="F190" s="190">
        <f t="shared" si="94"/>
        <v>29158</v>
      </c>
      <c r="G190" s="32">
        <f t="shared" si="95"/>
        <v>-0.4933588264157967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94"/>
        <v>0</v>
      </c>
      <c r="G191" s="32" t="e">
        <f t="shared" si="95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3429</v>
      </c>
      <c r="E192" s="190">
        <v>3811</v>
      </c>
      <c r="F192" s="190">
        <f t="shared" si="94"/>
        <v>-382</v>
      </c>
      <c r="G192" s="32">
        <f t="shared" si="95"/>
        <v>-0.10023615848858568</v>
      </c>
    </row>
    <row r="193" spans="1:7" x14ac:dyDescent="0.2">
      <c r="B193" s="2" t="s">
        <v>56</v>
      </c>
      <c r="C193" s="11"/>
      <c r="D193" s="39">
        <f>D191-D192</f>
        <v>-3429</v>
      </c>
      <c r="E193" s="39">
        <f>E191-E192</f>
        <v>-3811</v>
      </c>
      <c r="F193" s="190">
        <f t="shared" si="94"/>
        <v>382</v>
      </c>
      <c r="G193" s="32">
        <f t="shared" si="95"/>
        <v>-0.10023615848858568</v>
      </c>
    </row>
    <row r="194" spans="1:7" x14ac:dyDescent="0.2">
      <c r="A194" s="22"/>
      <c r="B194" s="19" t="s">
        <v>57</v>
      </c>
      <c r="C194" s="191"/>
      <c r="D194" s="190">
        <f>D190+D193</f>
        <v>-33372</v>
      </c>
      <c r="E194" s="190">
        <f>E190+E193</f>
        <v>-62912</v>
      </c>
      <c r="F194" s="190">
        <f t="shared" si="94"/>
        <v>29540</v>
      </c>
      <c r="G194" s="32">
        <f t="shared" si="95"/>
        <v>-0.46954476093591047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85494</v>
      </c>
      <c r="E198" s="190">
        <v>377850</v>
      </c>
      <c r="F198" s="190">
        <f t="shared" ref="F198" si="96">(D198-E198)</f>
        <v>-292356</v>
      </c>
      <c r="G198" s="32">
        <f t="shared" ref="G198" si="97">F198/E198</f>
        <v>-0.77373560936879715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98">(D202-E202)</f>
        <v>0</v>
      </c>
      <c r="G202" s="32" t="e">
        <f t="shared" ref="G202:G203" si="99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98"/>
        <v>0</v>
      </c>
      <c r="G203" s="32" t="e">
        <f t="shared" si="99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184204</v>
      </c>
      <c r="E205" s="190">
        <f>E209+E210+E211</f>
        <v>250903</v>
      </c>
      <c r="F205" s="190">
        <f t="shared" ref="F205" si="100">(D205-E205)</f>
        <v>-66699</v>
      </c>
      <c r="G205" s="32">
        <f t="shared" ref="G205" si="101">F205/E205</f>
        <v>-0.26583580108647564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44891</v>
      </c>
      <c r="E209" s="190">
        <v>31421</v>
      </c>
      <c r="F209" s="190">
        <f t="shared" ref="F209:F211" si="102">(D209-E209)</f>
        <v>13470</v>
      </c>
      <c r="G209" s="32">
        <f t="shared" ref="G209:G211" si="103">F209/E209</f>
        <v>0.42869418541739601</v>
      </c>
    </row>
    <row r="210" spans="1:7" ht="25.5" x14ac:dyDescent="0.2">
      <c r="A210" s="186"/>
      <c r="B210" s="24" t="s">
        <v>58</v>
      </c>
      <c r="C210" s="17"/>
      <c r="D210" s="190">
        <v>84038</v>
      </c>
      <c r="E210" s="190">
        <v>33992</v>
      </c>
      <c r="F210" s="190">
        <f t="shared" si="102"/>
        <v>50046</v>
      </c>
      <c r="G210" s="32">
        <f t="shared" si="103"/>
        <v>1.4722875970816662</v>
      </c>
    </row>
    <row r="211" spans="1:7" x14ac:dyDescent="0.2">
      <c r="A211" s="186"/>
      <c r="B211" s="23" t="s">
        <v>24</v>
      </c>
      <c r="C211" s="10"/>
      <c r="D211" s="190">
        <v>55275</v>
      </c>
      <c r="E211" s="190">
        <v>185490</v>
      </c>
      <c r="F211" s="190">
        <f t="shared" si="102"/>
        <v>-130215</v>
      </c>
      <c r="G211" s="32">
        <f t="shared" si="103"/>
        <v>-0.70200549894873043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272549</v>
      </c>
      <c r="E213" s="190">
        <v>259194</v>
      </c>
      <c r="F213" s="190">
        <f t="shared" ref="F213" si="104">(D213-E213)</f>
        <v>13355</v>
      </c>
      <c r="G213" s="32">
        <f t="shared" ref="G213" si="105">F213/E213</f>
        <v>5.1525112464023089E-2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416216</v>
      </c>
      <c r="E215" s="190">
        <f>E218+E219+E220+E221</f>
        <v>526857</v>
      </c>
      <c r="F215" s="190">
        <f t="shared" ref="F215" si="106">(D215-E215)</f>
        <v>-110641</v>
      </c>
      <c r="G215" s="32">
        <f t="shared" ref="G215" si="107">F215/E215</f>
        <v>-0.2100019549896841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23620</v>
      </c>
      <c r="E218" s="190">
        <v>30893</v>
      </c>
      <c r="F218" s="190">
        <f t="shared" ref="F218:F221" si="108">(D218-E218)</f>
        <v>-7273</v>
      </c>
      <c r="G218" s="32">
        <f t="shared" ref="G218:G221" si="109">F218/E218</f>
        <v>-0.23542550092253908</v>
      </c>
    </row>
    <row r="219" spans="1:7" x14ac:dyDescent="0.2">
      <c r="A219" s="186">
        <v>31</v>
      </c>
      <c r="B219" s="25" t="s">
        <v>17</v>
      </c>
      <c r="C219" s="31"/>
      <c r="D219" s="190">
        <v>10090</v>
      </c>
      <c r="E219" s="190">
        <v>8291</v>
      </c>
      <c r="F219" s="190">
        <f t="shared" si="108"/>
        <v>1799</v>
      </c>
      <c r="G219" s="32">
        <f t="shared" si="109"/>
        <v>0.21698226993125075</v>
      </c>
    </row>
    <row r="220" spans="1:7" x14ac:dyDescent="0.2">
      <c r="A220" s="186">
        <v>32</v>
      </c>
      <c r="B220" s="25" t="s">
        <v>18</v>
      </c>
      <c r="C220" s="31"/>
      <c r="D220" s="190">
        <v>382506</v>
      </c>
      <c r="E220" s="190">
        <v>487673</v>
      </c>
      <c r="F220" s="190">
        <f t="shared" si="108"/>
        <v>-105167</v>
      </c>
      <c r="G220" s="32">
        <f t="shared" si="109"/>
        <v>-0.21565065115353935</v>
      </c>
    </row>
    <row r="221" spans="1:7" x14ac:dyDescent="0.2">
      <c r="A221" s="186">
        <v>37</v>
      </c>
      <c r="B221" s="25" t="s">
        <v>25</v>
      </c>
      <c r="C221" s="31"/>
      <c r="D221" s="190">
        <v>0</v>
      </c>
      <c r="E221" s="190">
        <v>0</v>
      </c>
      <c r="F221" s="190">
        <f t="shared" si="108"/>
        <v>0</v>
      </c>
      <c r="G221" s="32" t="e">
        <f t="shared" si="109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110">(D228-E228)</f>
        <v>0</v>
      </c>
      <c r="G228" s="32" t="e">
        <f t="shared" ref="G228:G230" si="111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110"/>
        <v>0</v>
      </c>
      <c r="G229" s="32" t="e">
        <f t="shared" si="111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33729</v>
      </c>
      <c r="E230" s="190">
        <v>25221</v>
      </c>
      <c r="F230" s="190">
        <f t="shared" si="110"/>
        <v>8508</v>
      </c>
      <c r="G230" s="32">
        <f t="shared" si="111"/>
        <v>0.33733793267515166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112">(D232-E232)</f>
        <v>0</v>
      </c>
      <c r="G232" s="32" t="e">
        <f t="shared" ref="G232:G237" si="113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112"/>
        <v>0</v>
      </c>
      <c r="G233" s="32" t="e">
        <f t="shared" si="113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112"/>
        <v>0</v>
      </c>
      <c r="G234" s="32" t="e">
        <f t="shared" si="113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112"/>
        <v>0</v>
      </c>
      <c r="G235" s="32" t="e">
        <f t="shared" si="113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112"/>
        <v>0</v>
      </c>
      <c r="G236" s="32" t="e">
        <f t="shared" si="113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33729</v>
      </c>
      <c r="E237" s="40">
        <f>E227+E228+E229+E230+E235+E236</f>
        <v>25221</v>
      </c>
      <c r="F237" s="40">
        <f t="shared" si="112"/>
        <v>8508</v>
      </c>
      <c r="G237" s="34">
        <f t="shared" si="113"/>
        <v>0.33733793267515166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114">(D240-E240)</f>
        <v>0</v>
      </c>
      <c r="G240" s="32" t="e">
        <f t="shared" ref="G240" si="115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116">(D243-E243)</f>
        <v>0</v>
      </c>
      <c r="G243" s="32" t="e">
        <f t="shared" ref="G243" si="117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33729</v>
      </c>
      <c r="E245" s="40">
        <f>E237+E242+E243+E244</f>
        <v>25221</v>
      </c>
      <c r="F245" s="190">
        <f t="shared" ref="F245:F254" si="118">(D245-E245)</f>
        <v>8508</v>
      </c>
      <c r="G245" s="32">
        <f t="shared" ref="G245:G254" si="119">F245/E245</f>
        <v>0.33733793267515166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8874</v>
      </c>
      <c r="E246" s="189">
        <f>E247+E248+E249</f>
        <v>6490</v>
      </c>
      <c r="F246" s="190">
        <f t="shared" si="118"/>
        <v>2384</v>
      </c>
      <c r="G246" s="32">
        <f t="shared" si="119"/>
        <v>0.36733436055469953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118"/>
        <v>0</v>
      </c>
      <c r="G247" s="32" t="e">
        <f t="shared" si="119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8874</v>
      </c>
      <c r="E248" s="190">
        <v>6490</v>
      </c>
      <c r="F248" s="190">
        <f t="shared" si="118"/>
        <v>2384</v>
      </c>
      <c r="G248" s="32">
        <f t="shared" si="119"/>
        <v>0.36733436055469953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118"/>
        <v>0</v>
      </c>
      <c r="G249" s="32" t="e">
        <f t="shared" si="119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285</v>
      </c>
      <c r="E250" s="190">
        <v>220</v>
      </c>
      <c r="F250" s="190">
        <f t="shared" si="118"/>
        <v>65</v>
      </c>
      <c r="G250" s="32">
        <f t="shared" si="119"/>
        <v>0.29545454545454547</v>
      </c>
    </row>
    <row r="251" spans="1:7" x14ac:dyDescent="0.2">
      <c r="A251" s="186">
        <v>62</v>
      </c>
      <c r="B251" s="2" t="s">
        <v>42</v>
      </c>
      <c r="C251" s="11"/>
      <c r="D251" s="39">
        <v>1150</v>
      </c>
      <c r="E251" s="39">
        <v>791</v>
      </c>
      <c r="F251" s="190">
        <f t="shared" si="118"/>
        <v>359</v>
      </c>
      <c r="G251" s="32">
        <f t="shared" si="119"/>
        <v>0.45385587863463972</v>
      </c>
    </row>
    <row r="252" spans="1:7" ht="25.5" x14ac:dyDescent="0.2">
      <c r="A252" s="22"/>
      <c r="B252" s="26" t="s">
        <v>43</v>
      </c>
      <c r="C252" s="191"/>
      <c r="D252" s="40">
        <f>D246+D250+D251</f>
        <v>10309</v>
      </c>
      <c r="E252" s="40">
        <f>E246+E250+E251</f>
        <v>7501</v>
      </c>
      <c r="F252" s="190">
        <f t="shared" si="118"/>
        <v>2808</v>
      </c>
      <c r="G252" s="32">
        <f t="shared" si="119"/>
        <v>0.37435008665511266</v>
      </c>
    </row>
    <row r="253" spans="1:7" ht="25.5" x14ac:dyDescent="0.2">
      <c r="A253" s="22"/>
      <c r="B253" s="26" t="s">
        <v>48</v>
      </c>
      <c r="C253" s="191"/>
      <c r="D253" s="40">
        <f>D245-D252</f>
        <v>23420</v>
      </c>
      <c r="E253" s="40">
        <f>E245-E252</f>
        <v>17720</v>
      </c>
      <c r="F253" s="190">
        <f t="shared" si="118"/>
        <v>5700</v>
      </c>
      <c r="G253" s="32">
        <f t="shared" si="119"/>
        <v>0.32167042889390518</v>
      </c>
    </row>
    <row r="254" spans="1:7" x14ac:dyDescent="0.2">
      <c r="A254" s="186">
        <v>63</v>
      </c>
      <c r="B254" s="3" t="s">
        <v>46</v>
      </c>
      <c r="C254" s="188"/>
      <c r="D254" s="189">
        <v>22626</v>
      </c>
      <c r="E254" s="189">
        <v>27628</v>
      </c>
      <c r="F254" s="190">
        <f t="shared" si="118"/>
        <v>-5002</v>
      </c>
      <c r="G254" s="32">
        <f t="shared" si="119"/>
        <v>-0.18104821195888229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120">(D256-E256)</f>
        <v>0</v>
      </c>
      <c r="G256" s="32" t="e">
        <f t="shared" ref="G256" si="121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960</v>
      </c>
      <c r="E258" s="39">
        <v>760</v>
      </c>
      <c r="F258" s="190">
        <f t="shared" ref="F258:F268" si="122">(D258-E258)</f>
        <v>200</v>
      </c>
      <c r="G258" s="32">
        <f t="shared" ref="G258:G268" si="123">F258/E258</f>
        <v>0.26315789473684209</v>
      </c>
    </row>
    <row r="259" spans="1:7" ht="25.5" x14ac:dyDescent="0.2">
      <c r="A259" s="22"/>
      <c r="B259" s="26" t="s">
        <v>49</v>
      </c>
      <c r="C259" s="191"/>
      <c r="D259" s="190">
        <f>D253-D254-D258</f>
        <v>-166</v>
      </c>
      <c r="E259" s="190">
        <f>E253-E254-E258</f>
        <v>-10668</v>
      </c>
      <c r="F259" s="190">
        <f t="shared" si="122"/>
        <v>10502</v>
      </c>
      <c r="G259" s="32">
        <f t="shared" si="123"/>
        <v>-0.98443944506936631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95</v>
      </c>
      <c r="F260" s="190">
        <f t="shared" si="122"/>
        <v>-95</v>
      </c>
      <c r="G260" s="32">
        <f t="shared" si="123"/>
        <v>-1</v>
      </c>
    </row>
    <row r="261" spans="1:7" x14ac:dyDescent="0.2">
      <c r="A261" s="186">
        <v>65</v>
      </c>
      <c r="B261" s="1" t="s">
        <v>51</v>
      </c>
      <c r="C261" s="10"/>
      <c r="D261" s="190">
        <v>134</v>
      </c>
      <c r="E261" s="190">
        <v>216</v>
      </c>
      <c r="F261" s="190">
        <f t="shared" si="122"/>
        <v>-82</v>
      </c>
      <c r="G261" s="32">
        <f t="shared" si="123"/>
        <v>-0.37962962962962965</v>
      </c>
    </row>
    <row r="262" spans="1:7" ht="25.5" x14ac:dyDescent="0.2">
      <c r="A262" s="186">
        <v>68</v>
      </c>
      <c r="B262" s="16" t="s">
        <v>52</v>
      </c>
      <c r="C262" s="17"/>
      <c r="D262" s="190">
        <v>6208</v>
      </c>
      <c r="E262" s="190">
        <v>5210</v>
      </c>
      <c r="F262" s="190">
        <f t="shared" si="122"/>
        <v>998</v>
      </c>
      <c r="G262" s="32">
        <f t="shared" si="123"/>
        <v>0.19155470249520154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122"/>
        <v>0</v>
      </c>
      <c r="G263" s="32" t="e">
        <f t="shared" si="123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-6508</v>
      </c>
      <c r="E264" s="190">
        <f>E259+E260-E261-E262+E263</f>
        <v>-15999</v>
      </c>
      <c r="F264" s="190">
        <f t="shared" si="122"/>
        <v>9491</v>
      </c>
      <c r="G264" s="32">
        <f t="shared" si="123"/>
        <v>-0.59322457653603355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122"/>
        <v>0</v>
      </c>
      <c r="G265" s="32" t="e">
        <f t="shared" si="123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122"/>
        <v>0</v>
      </c>
      <c r="G266" s="32" t="e">
        <f t="shared" si="123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122"/>
        <v>0</v>
      </c>
      <c r="G267" s="32" t="e">
        <f t="shared" si="123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-6508</v>
      </c>
      <c r="E268" s="190">
        <f>E264+E267</f>
        <v>-15999</v>
      </c>
      <c r="F268" s="190">
        <f t="shared" si="122"/>
        <v>9491</v>
      </c>
      <c r="G268" s="32">
        <f t="shared" si="123"/>
        <v>-0.59322457653603355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122829</v>
      </c>
      <c r="E272" s="190">
        <v>163712</v>
      </c>
      <c r="F272" s="190">
        <f t="shared" ref="F272" si="124">(D272-E272)</f>
        <v>-40883</v>
      </c>
      <c r="G272" s="32">
        <f t="shared" ref="G272" si="125">F272/E272</f>
        <v>-0.24972512705238467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126">(D276-E276)</f>
        <v>0</v>
      </c>
      <c r="G276" s="32" t="e">
        <f t="shared" ref="G276:G277" si="127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126"/>
        <v>0</v>
      </c>
      <c r="G277" s="32" t="e">
        <f t="shared" si="127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123143</v>
      </c>
      <c r="E279" s="190">
        <f>E283+E284+E285</f>
        <v>90804</v>
      </c>
      <c r="F279" s="190">
        <f t="shared" ref="F279" si="128">(D279-E279)</f>
        <v>32339</v>
      </c>
      <c r="G279" s="32">
        <f t="shared" ref="G279" si="129">F279/E279</f>
        <v>0.35614069864763664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15097</v>
      </c>
      <c r="E283" s="190">
        <v>23092</v>
      </c>
      <c r="F283" s="190">
        <f t="shared" ref="F283:F285" si="130">(D283-E283)</f>
        <v>-7995</v>
      </c>
      <c r="G283" s="32">
        <f t="shared" ref="G283:G285" si="131">F283/E283</f>
        <v>-0.34622380045037243</v>
      </c>
    </row>
    <row r="284" spans="1:7" ht="25.5" x14ac:dyDescent="0.2">
      <c r="A284" s="186"/>
      <c r="B284" s="24" t="s">
        <v>58</v>
      </c>
      <c r="C284" s="17"/>
      <c r="D284" s="190">
        <v>107067</v>
      </c>
      <c r="E284" s="190">
        <v>60950</v>
      </c>
      <c r="F284" s="190">
        <f t="shared" si="130"/>
        <v>46117</v>
      </c>
      <c r="G284" s="32">
        <f t="shared" si="131"/>
        <v>0.75663658736669404</v>
      </c>
    </row>
    <row r="285" spans="1:7" x14ac:dyDescent="0.2">
      <c r="A285" s="186"/>
      <c r="B285" s="23" t="s">
        <v>24</v>
      </c>
      <c r="C285" s="10"/>
      <c r="D285" s="190">
        <v>979</v>
      </c>
      <c r="E285" s="190">
        <v>6762</v>
      </c>
      <c r="F285" s="190">
        <f t="shared" si="130"/>
        <v>-5783</v>
      </c>
      <c r="G285" s="32">
        <f t="shared" si="131"/>
        <v>-0.85522034900916888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70736</v>
      </c>
      <c r="E287" s="190">
        <v>39188</v>
      </c>
      <c r="F287" s="190">
        <f t="shared" ref="F287" si="132">(D287-E287)</f>
        <v>31548</v>
      </c>
      <c r="G287" s="32">
        <f t="shared" ref="G287" si="133">F287/E287</f>
        <v>0.80504235990609374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25754</v>
      </c>
      <c r="E289" s="190">
        <f>E292+E293+E294+E295</f>
        <v>30611</v>
      </c>
      <c r="F289" s="190">
        <f t="shared" ref="F289" si="134">(D289-E289)</f>
        <v>-4857</v>
      </c>
      <c r="G289" s="32">
        <f t="shared" ref="G289" si="135">F289/E289</f>
        <v>-0.15866845251706901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493</v>
      </c>
      <c r="E292" s="190">
        <v>917</v>
      </c>
      <c r="F292" s="190">
        <f t="shared" ref="F292:F295" si="136">(D292-E292)</f>
        <v>-424</v>
      </c>
      <c r="G292" s="32">
        <f t="shared" ref="G292:G295" si="137">F292/E292</f>
        <v>-0.46237731733914939</v>
      </c>
    </row>
    <row r="293" spans="1:7" x14ac:dyDescent="0.2">
      <c r="A293" s="186">
        <v>31</v>
      </c>
      <c r="B293" s="25" t="s">
        <v>17</v>
      </c>
      <c r="C293" s="31"/>
      <c r="D293" s="190">
        <v>0</v>
      </c>
      <c r="E293" s="190">
        <v>0</v>
      </c>
      <c r="F293" s="190">
        <f t="shared" si="136"/>
        <v>0</v>
      </c>
      <c r="G293" s="32" t="e">
        <f t="shared" si="137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25261</v>
      </c>
      <c r="E294" s="190">
        <v>29694</v>
      </c>
      <c r="F294" s="190">
        <f t="shared" si="136"/>
        <v>-4433</v>
      </c>
      <c r="G294" s="32">
        <f t="shared" si="137"/>
        <v>-0.14928941873779214</v>
      </c>
    </row>
    <row r="295" spans="1:7" x14ac:dyDescent="0.2">
      <c r="A295" s="186">
        <v>37</v>
      </c>
      <c r="B295" s="25" t="s">
        <v>25</v>
      </c>
      <c r="C295" s="31"/>
      <c r="D295" s="190">
        <v>0</v>
      </c>
      <c r="E295" s="190">
        <v>0</v>
      </c>
      <c r="F295" s="190">
        <f t="shared" si="136"/>
        <v>0</v>
      </c>
      <c r="G295" s="32" t="e">
        <f t="shared" si="137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1850</v>
      </c>
      <c r="E300" s="190">
        <v>2977</v>
      </c>
      <c r="F300" s="190">
        <f>(D300-E300)</f>
        <v>-1127</v>
      </c>
      <c r="G300" s="32">
        <f>F300/E300</f>
        <v>-0.37856902922405106</v>
      </c>
    </row>
    <row r="301" spans="1:7" x14ac:dyDescent="0.2">
      <c r="A301" s="186">
        <v>701</v>
      </c>
      <c r="B301" s="1" t="s">
        <v>31</v>
      </c>
      <c r="C301" s="10"/>
      <c r="D301" s="190">
        <v>17524</v>
      </c>
      <c r="E301" s="190">
        <v>27249</v>
      </c>
      <c r="F301" s="190">
        <f t="shared" ref="F301:F303" si="138">(D301-E301)</f>
        <v>-9725</v>
      </c>
      <c r="G301" s="32">
        <f t="shared" ref="G301:G303" si="139">F301/E301</f>
        <v>-0.35689383096627397</v>
      </c>
    </row>
    <row r="302" spans="1:7" x14ac:dyDescent="0.2">
      <c r="A302" s="186">
        <v>704</v>
      </c>
      <c r="B302" s="1" t="s">
        <v>32</v>
      </c>
      <c r="C302" s="10"/>
      <c r="D302" s="190">
        <v>7529</v>
      </c>
      <c r="E302" s="190">
        <v>5296</v>
      </c>
      <c r="F302" s="190">
        <f t="shared" si="138"/>
        <v>2233</v>
      </c>
      <c r="G302" s="32">
        <f t="shared" si="139"/>
        <v>0.42163897280966767</v>
      </c>
    </row>
    <row r="303" spans="1:7" x14ac:dyDescent="0.2">
      <c r="A303" s="186">
        <v>706</v>
      </c>
      <c r="B303" s="1" t="s">
        <v>33</v>
      </c>
      <c r="C303" s="10"/>
      <c r="D303" s="190">
        <v>19099</v>
      </c>
      <c r="E303" s="190">
        <v>15318</v>
      </c>
      <c r="F303" s="190">
        <f t="shared" si="138"/>
        <v>3781</v>
      </c>
      <c r="G303" s="32">
        <f t="shared" si="139"/>
        <v>0.24683379031205119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40">(D305-E305)</f>
        <v>0</v>
      </c>
      <c r="G305" s="32" t="e">
        <f t="shared" ref="G305:G310" si="141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40"/>
        <v>0</v>
      </c>
      <c r="G306" s="32" t="e">
        <f t="shared" si="141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40"/>
        <v>0</v>
      </c>
      <c r="G307" s="32" t="e">
        <f t="shared" si="141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0</v>
      </c>
      <c r="E308" s="39">
        <v>0</v>
      </c>
      <c r="F308" s="190">
        <f t="shared" si="140"/>
        <v>0</v>
      </c>
      <c r="G308" s="32" t="e">
        <f t="shared" si="141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1012</v>
      </c>
      <c r="E309" s="39">
        <v>300</v>
      </c>
      <c r="F309" s="190">
        <f t="shared" si="140"/>
        <v>712</v>
      </c>
      <c r="G309" s="32">
        <f t="shared" si="141"/>
        <v>2.3733333333333335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47014</v>
      </c>
      <c r="E310" s="40">
        <f>E300+E301+E302+E303+E308+E309</f>
        <v>51140</v>
      </c>
      <c r="F310" s="40">
        <f t="shared" si="140"/>
        <v>-4126</v>
      </c>
      <c r="G310" s="34">
        <f t="shared" si="141"/>
        <v>-8.0680484943292927E-2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42">(D313-E313)</f>
        <v>0</v>
      </c>
      <c r="G313" s="32" t="e">
        <f t="shared" ref="G313" si="143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44">(D316-E316)</f>
        <v>0</v>
      </c>
      <c r="G316" s="32" t="e">
        <f t="shared" ref="G316" si="145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47014</v>
      </c>
      <c r="E318" s="40">
        <f>E310+E315+E316+E317</f>
        <v>51140</v>
      </c>
      <c r="F318" s="190">
        <f t="shared" ref="F318:F327" si="146">(D318-E318)</f>
        <v>-4126</v>
      </c>
      <c r="G318" s="32">
        <f t="shared" ref="G318:G327" si="147">F318/E318</f>
        <v>-8.0680484943292927E-2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12929</v>
      </c>
      <c r="E319" s="189">
        <f>E320+E321+E322</f>
        <v>14763</v>
      </c>
      <c r="F319" s="190">
        <f t="shared" si="146"/>
        <v>-1834</v>
      </c>
      <c r="G319" s="32">
        <f t="shared" si="147"/>
        <v>-0.12422949265054528</v>
      </c>
    </row>
    <row r="320" spans="1:7" x14ac:dyDescent="0.2">
      <c r="A320" s="186">
        <v>600</v>
      </c>
      <c r="B320" s="1" t="s">
        <v>2</v>
      </c>
      <c r="C320" s="10"/>
      <c r="D320" s="190">
        <v>800</v>
      </c>
      <c r="E320" s="190">
        <v>1049</v>
      </c>
      <c r="F320" s="190">
        <f t="shared" si="146"/>
        <v>-249</v>
      </c>
      <c r="G320" s="32">
        <f t="shared" si="147"/>
        <v>-0.23736892278360344</v>
      </c>
    </row>
    <row r="321" spans="1:7" x14ac:dyDescent="0.2">
      <c r="A321" s="186">
        <v>601</v>
      </c>
      <c r="B321" s="1" t="s">
        <v>3</v>
      </c>
      <c r="C321" s="10"/>
      <c r="D321" s="190">
        <v>7433</v>
      </c>
      <c r="E321" s="190">
        <v>8680</v>
      </c>
      <c r="F321" s="190">
        <f t="shared" si="146"/>
        <v>-1247</v>
      </c>
      <c r="G321" s="32">
        <f t="shared" si="147"/>
        <v>-0.14366359447004609</v>
      </c>
    </row>
    <row r="322" spans="1:7" x14ac:dyDescent="0.2">
      <c r="A322" s="186">
        <v>604</v>
      </c>
      <c r="B322" s="1" t="s">
        <v>4</v>
      </c>
      <c r="C322" s="10"/>
      <c r="D322" s="190">
        <f>4297+399</f>
        <v>4696</v>
      </c>
      <c r="E322" s="190">
        <f>4413+621</f>
        <v>5034</v>
      </c>
      <c r="F322" s="190">
        <f t="shared" si="146"/>
        <v>-338</v>
      </c>
      <c r="G322" s="32">
        <f t="shared" si="147"/>
        <v>-6.714342471195868E-2</v>
      </c>
    </row>
    <row r="323" spans="1:7" x14ac:dyDescent="0.2">
      <c r="A323" s="186">
        <v>61</v>
      </c>
      <c r="B323" s="1" t="s">
        <v>41</v>
      </c>
      <c r="C323" s="10"/>
      <c r="D323" s="190">
        <v>690</v>
      </c>
      <c r="E323" s="190">
        <v>989</v>
      </c>
      <c r="F323" s="190">
        <f t="shared" si="146"/>
        <v>-299</v>
      </c>
      <c r="G323" s="32">
        <f t="shared" si="147"/>
        <v>-0.30232558139534882</v>
      </c>
    </row>
    <row r="324" spans="1:7" x14ac:dyDescent="0.2">
      <c r="A324" s="186">
        <v>62</v>
      </c>
      <c r="B324" s="2" t="s">
        <v>42</v>
      </c>
      <c r="C324" s="11"/>
      <c r="D324" s="39">
        <v>349</v>
      </c>
      <c r="E324" s="39">
        <v>140</v>
      </c>
      <c r="F324" s="190">
        <f t="shared" si="146"/>
        <v>209</v>
      </c>
      <c r="G324" s="32">
        <f t="shared" si="147"/>
        <v>1.4928571428571429</v>
      </c>
    </row>
    <row r="325" spans="1:7" ht="25.5" x14ac:dyDescent="0.2">
      <c r="A325" s="22"/>
      <c r="B325" s="26" t="s">
        <v>43</v>
      </c>
      <c r="C325" s="191"/>
      <c r="D325" s="40">
        <f>D319+D323+D324</f>
        <v>13968</v>
      </c>
      <c r="E325" s="40">
        <f>E319+E323+E324</f>
        <v>15892</v>
      </c>
      <c r="F325" s="190">
        <f t="shared" si="146"/>
        <v>-1924</v>
      </c>
      <c r="G325" s="32">
        <f t="shared" si="147"/>
        <v>-0.12106720362446514</v>
      </c>
    </row>
    <row r="326" spans="1:7" ht="25.5" x14ac:dyDescent="0.2">
      <c r="A326" s="22"/>
      <c r="B326" s="26" t="s">
        <v>48</v>
      </c>
      <c r="C326" s="191"/>
      <c r="D326" s="40">
        <f>D318-D325</f>
        <v>33046</v>
      </c>
      <c r="E326" s="40">
        <f>E318-E325</f>
        <v>35248</v>
      </c>
      <c r="F326" s="190">
        <f t="shared" si="146"/>
        <v>-2202</v>
      </c>
      <c r="G326" s="32">
        <f t="shared" si="147"/>
        <v>-6.2471629596005447E-2</v>
      </c>
    </row>
    <row r="327" spans="1:7" x14ac:dyDescent="0.2">
      <c r="A327" s="186">
        <v>63</v>
      </c>
      <c r="B327" s="3" t="s">
        <v>46</v>
      </c>
      <c r="C327" s="188"/>
      <c r="D327" s="189">
        <v>17671</v>
      </c>
      <c r="E327" s="189">
        <v>26161</v>
      </c>
      <c r="F327" s="190">
        <f t="shared" si="146"/>
        <v>-8490</v>
      </c>
      <c r="G327" s="32">
        <f t="shared" si="147"/>
        <v>-0.32452887886548681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48">(D329-E329)</f>
        <v>0</v>
      </c>
      <c r="G329" s="32" t="e">
        <f t="shared" ref="G329" si="149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1536</v>
      </c>
      <c r="E331" s="39">
        <v>1687</v>
      </c>
      <c r="F331" s="190">
        <f t="shared" ref="F331:F341" si="150">(D331-E331)</f>
        <v>-151</v>
      </c>
      <c r="G331" s="32">
        <f t="shared" ref="G331:G341" si="151">F331/E331</f>
        <v>-8.9508002371072912E-2</v>
      </c>
    </row>
    <row r="332" spans="1:7" ht="25.5" x14ac:dyDescent="0.2">
      <c r="A332" s="22"/>
      <c r="B332" s="26" t="s">
        <v>49</v>
      </c>
      <c r="C332" s="191"/>
      <c r="D332" s="190">
        <f>D326-D327-D331</f>
        <v>13839</v>
      </c>
      <c r="E332" s="190">
        <f>E326-E327-E331</f>
        <v>7400</v>
      </c>
      <c r="F332" s="190">
        <f t="shared" si="150"/>
        <v>6439</v>
      </c>
      <c r="G332" s="32">
        <f t="shared" si="151"/>
        <v>0.87013513513513518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86</v>
      </c>
      <c r="F333" s="190">
        <f t="shared" si="150"/>
        <v>-53</v>
      </c>
      <c r="G333" s="32">
        <f t="shared" si="151"/>
        <v>-0.61627906976744184</v>
      </c>
    </row>
    <row r="334" spans="1:7" x14ac:dyDescent="0.2">
      <c r="A334" s="186">
        <v>65</v>
      </c>
      <c r="B334" s="1" t="s">
        <v>51</v>
      </c>
      <c r="C334" s="10"/>
      <c r="D334" s="190">
        <v>164</v>
      </c>
      <c r="E334" s="190">
        <v>88</v>
      </c>
      <c r="F334" s="190">
        <f t="shared" si="150"/>
        <v>76</v>
      </c>
      <c r="G334" s="32">
        <f t="shared" si="151"/>
        <v>0.86363636363636365</v>
      </c>
    </row>
    <row r="335" spans="1:7" ht="25.5" x14ac:dyDescent="0.2">
      <c r="A335" s="186">
        <v>68</v>
      </c>
      <c r="B335" s="16" t="s">
        <v>52</v>
      </c>
      <c r="C335" s="17"/>
      <c r="D335" s="190">
        <v>3000</v>
      </c>
      <c r="E335" s="190">
        <v>3771</v>
      </c>
      <c r="F335" s="190">
        <f t="shared" si="150"/>
        <v>-771</v>
      </c>
      <c r="G335" s="32">
        <f t="shared" si="151"/>
        <v>-0.20445505171042164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50"/>
        <v>0</v>
      </c>
      <c r="G336" s="32" t="e">
        <f t="shared" si="151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10708</v>
      </c>
      <c r="E337" s="190">
        <f>E332+E333-E334-E335+E336</f>
        <v>3627</v>
      </c>
      <c r="F337" s="190">
        <f t="shared" si="150"/>
        <v>7081</v>
      </c>
      <c r="G337" s="32">
        <f t="shared" si="151"/>
        <v>1.9523021781086298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50"/>
        <v>0</v>
      </c>
      <c r="G338" s="32" t="e">
        <f t="shared" si="151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50"/>
        <v>0</v>
      </c>
      <c r="G339" s="32" t="e">
        <f t="shared" si="151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50"/>
        <v>0</v>
      </c>
      <c r="G340" s="32" t="e">
        <f t="shared" si="151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10708</v>
      </c>
      <c r="E341" s="190">
        <f>E337+E340</f>
        <v>3627</v>
      </c>
      <c r="F341" s="190">
        <f t="shared" si="150"/>
        <v>7081</v>
      </c>
      <c r="G341" s="32">
        <f t="shared" si="151"/>
        <v>1.9523021781086298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151230</v>
      </c>
      <c r="E345" s="190">
        <v>347795</v>
      </c>
      <c r="F345" s="190">
        <f t="shared" ref="F345" si="152">(D345-E345)</f>
        <v>-196565</v>
      </c>
      <c r="G345" s="32">
        <f t="shared" ref="G345" si="153">F345/E345</f>
        <v>-0.56517488750557077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54">(D349-E349)</f>
        <v>0</v>
      </c>
      <c r="G349" s="32" t="e">
        <f t="shared" ref="G349:G350" si="155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54"/>
        <v>0</v>
      </c>
      <c r="G350" s="32" t="e">
        <f t="shared" si="155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151681</v>
      </c>
      <c r="E352" s="190">
        <f>E356+E357+E358</f>
        <v>180647</v>
      </c>
      <c r="F352" s="190">
        <f t="shared" ref="F352" si="156">(D352-E352)</f>
        <v>-28966</v>
      </c>
      <c r="G352" s="32">
        <f t="shared" ref="G352" si="157">F352/E352</f>
        <v>-0.16034586790813021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107562</v>
      </c>
      <c r="E356" s="190">
        <v>137057</v>
      </c>
      <c r="F356" s="190">
        <f t="shared" ref="F356:F358" si="158">(D356-E356)</f>
        <v>-29495</v>
      </c>
      <c r="G356" s="32">
        <f t="shared" ref="G356:G358" si="159">F356/E356</f>
        <v>-0.21520243402380032</v>
      </c>
    </row>
    <row r="357" spans="1:7" ht="25.5" x14ac:dyDescent="0.2">
      <c r="A357" s="186"/>
      <c r="B357" s="24" t="s">
        <v>58</v>
      </c>
      <c r="C357" s="17"/>
      <c r="D357" s="190">
        <v>37265</v>
      </c>
      <c r="E357" s="190">
        <v>37317</v>
      </c>
      <c r="F357" s="190">
        <f t="shared" si="158"/>
        <v>-52</v>
      </c>
      <c r="G357" s="32">
        <f t="shared" si="159"/>
        <v>-1.3934667845753946E-3</v>
      </c>
    </row>
    <row r="358" spans="1:7" x14ac:dyDescent="0.2">
      <c r="A358" s="186"/>
      <c r="B358" s="23" t="s">
        <v>24</v>
      </c>
      <c r="C358" s="10"/>
      <c r="D358" s="190">
        <v>6854</v>
      </c>
      <c r="E358" s="190">
        <v>6273</v>
      </c>
      <c r="F358" s="190">
        <f t="shared" si="158"/>
        <v>581</v>
      </c>
      <c r="G358" s="32">
        <f t="shared" si="159"/>
        <v>9.2619161485732501E-2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27211</v>
      </c>
      <c r="E360" s="190">
        <v>59396</v>
      </c>
      <c r="F360" s="190">
        <f t="shared" ref="F360" si="160">(D360-E360)</f>
        <v>-32185</v>
      </c>
      <c r="G360" s="32">
        <f t="shared" ref="G360" si="161">F360/E360</f>
        <v>-0.54187150649875415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74993</v>
      </c>
      <c r="E362" s="190">
        <f>E365+E366+E367+E368</f>
        <v>83762</v>
      </c>
      <c r="F362" s="190">
        <f t="shared" ref="F362" si="162">(D362-E362)</f>
        <v>-8769</v>
      </c>
      <c r="G362" s="32">
        <f t="shared" ref="G362" si="163">F362/E362</f>
        <v>-0.10468947732862158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3743</v>
      </c>
      <c r="E365" s="190">
        <v>7765</v>
      </c>
      <c r="F365" s="190">
        <f t="shared" ref="F365:F368" si="164">(D365-E365)</f>
        <v>-4022</v>
      </c>
      <c r="G365" s="32">
        <f t="shared" ref="G365:G368" si="165">F365/E365</f>
        <v>-0.51796522858982619</v>
      </c>
    </row>
    <row r="366" spans="1:7" x14ac:dyDescent="0.2">
      <c r="A366" s="186">
        <v>31</v>
      </c>
      <c r="B366" s="25" t="s">
        <v>17</v>
      </c>
      <c r="C366" s="31"/>
      <c r="D366" s="190">
        <v>1837</v>
      </c>
      <c r="E366" s="190">
        <v>3993</v>
      </c>
      <c r="F366" s="190">
        <f t="shared" si="164"/>
        <v>-2156</v>
      </c>
      <c r="G366" s="32">
        <f t="shared" si="165"/>
        <v>-0.53994490358126723</v>
      </c>
    </row>
    <row r="367" spans="1:7" x14ac:dyDescent="0.2">
      <c r="A367" s="186">
        <v>32</v>
      </c>
      <c r="B367" s="25" t="s">
        <v>18</v>
      </c>
      <c r="C367" s="31"/>
      <c r="D367" s="190">
        <v>69413</v>
      </c>
      <c r="E367" s="190">
        <v>72004</v>
      </c>
      <c r="F367" s="190">
        <f t="shared" si="164"/>
        <v>-2591</v>
      </c>
      <c r="G367" s="32">
        <f t="shared" si="165"/>
        <v>-3.5984111993778121E-2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64"/>
        <v>0</v>
      </c>
      <c r="G368" s="32" t="e">
        <f t="shared" si="165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4378</v>
      </c>
      <c r="E373" s="190">
        <v>1164</v>
      </c>
      <c r="F373" s="190">
        <f>(D373-E373)</f>
        <v>3214</v>
      </c>
      <c r="G373" s="32">
        <f>F373/E373</f>
        <v>2.761168384879725</v>
      </c>
    </row>
    <row r="374" spans="1:7" x14ac:dyDescent="0.2">
      <c r="A374" s="186">
        <v>701</v>
      </c>
      <c r="B374" s="1" t="s">
        <v>31</v>
      </c>
      <c r="C374" s="10"/>
      <c r="D374" s="190">
        <v>25429</v>
      </c>
      <c r="E374" s="190">
        <v>3356</v>
      </c>
      <c r="F374" s="190">
        <f t="shared" ref="F374:F376" si="166">(D374-E374)</f>
        <v>22073</v>
      </c>
      <c r="G374" s="32">
        <f t="shared" ref="G374:G376" si="167">F374/E374</f>
        <v>6.5771752085816448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66"/>
        <v>0</v>
      </c>
      <c r="G375" s="32" t="e">
        <f t="shared" si="167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18488</v>
      </c>
      <c r="E376" s="190">
        <v>26622</v>
      </c>
      <c r="F376" s="190">
        <f t="shared" si="166"/>
        <v>-8134</v>
      </c>
      <c r="G376" s="32">
        <f t="shared" si="167"/>
        <v>-0.30553677409661184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68">(D378-E378)</f>
        <v>0</v>
      </c>
      <c r="G378" s="32" t="e">
        <f t="shared" ref="G378:G383" si="169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68"/>
        <v>0</v>
      </c>
      <c r="G379" s="32" t="e">
        <f t="shared" si="169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68"/>
        <v>0</v>
      </c>
      <c r="G380" s="32" t="e">
        <f t="shared" si="169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68"/>
        <v>0</v>
      </c>
      <c r="G381" s="32" t="e">
        <f t="shared" si="169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68"/>
        <v>0</v>
      </c>
      <c r="G382" s="32" t="e">
        <f t="shared" si="169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48295</v>
      </c>
      <c r="E383" s="40">
        <f>E373+E374+E375+E376+E381+E382</f>
        <v>31142</v>
      </c>
      <c r="F383" s="40">
        <f t="shared" si="168"/>
        <v>17153</v>
      </c>
      <c r="G383" s="34">
        <f t="shared" si="169"/>
        <v>0.55079956329073276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70">(D386-E386)</f>
        <v>0</v>
      </c>
      <c r="G386" s="32" t="e">
        <f t="shared" ref="G386" si="171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72">(D389-E389)</f>
        <v>0</v>
      </c>
      <c r="G389" s="32" t="e">
        <f t="shared" ref="G389" si="173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48295</v>
      </c>
      <c r="E391" s="40">
        <f>E383+E388+E389+E390</f>
        <v>31142</v>
      </c>
      <c r="F391" s="190">
        <f t="shared" ref="F391:F400" si="174">(D391-E391)</f>
        <v>17153</v>
      </c>
      <c r="G391" s="32">
        <f t="shared" ref="G391:G400" si="175">F391/E391</f>
        <v>0.55079956329073276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8958</v>
      </c>
      <c r="E392" s="189">
        <f>E393+E394+E395</f>
        <v>4140</v>
      </c>
      <c r="F392" s="190">
        <f t="shared" si="174"/>
        <v>4818</v>
      </c>
      <c r="G392" s="32">
        <f t="shared" si="175"/>
        <v>1.163768115942029</v>
      </c>
    </row>
    <row r="393" spans="1:7" x14ac:dyDescent="0.2">
      <c r="A393" s="186">
        <v>600</v>
      </c>
      <c r="B393" s="1" t="s">
        <v>2</v>
      </c>
      <c r="C393" s="10"/>
      <c r="D393" s="190">
        <v>1135</v>
      </c>
      <c r="E393" s="190">
        <v>480</v>
      </c>
      <c r="F393" s="190">
        <f t="shared" si="174"/>
        <v>655</v>
      </c>
      <c r="G393" s="32">
        <f t="shared" si="175"/>
        <v>1.3645833333333333</v>
      </c>
    </row>
    <row r="394" spans="1:7" x14ac:dyDescent="0.2">
      <c r="A394" s="186">
        <v>601</v>
      </c>
      <c r="B394" s="1" t="s">
        <v>3</v>
      </c>
      <c r="C394" s="10"/>
      <c r="D394" s="190">
        <v>7823</v>
      </c>
      <c r="E394" s="190">
        <v>3660</v>
      </c>
      <c r="F394" s="190">
        <f t="shared" si="174"/>
        <v>4163</v>
      </c>
      <c r="G394" s="32">
        <f t="shared" si="175"/>
        <v>1.137431693989071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74"/>
        <v>0</v>
      </c>
      <c r="G395" s="32" t="e">
        <f t="shared" si="175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1916</v>
      </c>
      <c r="E396" s="190">
        <v>2430</v>
      </c>
      <c r="F396" s="190">
        <f t="shared" si="174"/>
        <v>-514</v>
      </c>
      <c r="G396" s="32">
        <f t="shared" si="175"/>
        <v>-0.21152263374485597</v>
      </c>
    </row>
    <row r="397" spans="1:7" x14ac:dyDescent="0.2">
      <c r="A397" s="186">
        <v>62</v>
      </c>
      <c r="B397" s="2" t="s">
        <v>42</v>
      </c>
      <c r="C397" s="11"/>
      <c r="D397" s="39">
        <v>231</v>
      </c>
      <c r="E397" s="39">
        <v>270</v>
      </c>
      <c r="F397" s="190">
        <f t="shared" si="174"/>
        <v>-39</v>
      </c>
      <c r="G397" s="32">
        <f t="shared" si="175"/>
        <v>-0.14444444444444443</v>
      </c>
    </row>
    <row r="398" spans="1:7" ht="25.5" x14ac:dyDescent="0.2">
      <c r="A398" s="22"/>
      <c r="B398" s="26" t="s">
        <v>43</v>
      </c>
      <c r="C398" s="191"/>
      <c r="D398" s="40">
        <f>D392+D396+D397</f>
        <v>11105</v>
      </c>
      <c r="E398" s="40">
        <f>E392+E396+E397</f>
        <v>6840</v>
      </c>
      <c r="F398" s="190">
        <f t="shared" si="174"/>
        <v>4265</v>
      </c>
      <c r="G398" s="32">
        <f t="shared" si="175"/>
        <v>0.62353801169590639</v>
      </c>
    </row>
    <row r="399" spans="1:7" ht="25.5" x14ac:dyDescent="0.2">
      <c r="A399" s="22"/>
      <c r="B399" s="26" t="s">
        <v>48</v>
      </c>
      <c r="C399" s="191"/>
      <c r="D399" s="40">
        <f>D391-D398</f>
        <v>37190</v>
      </c>
      <c r="E399" s="40">
        <f>E391-E398</f>
        <v>24302</v>
      </c>
      <c r="F399" s="190">
        <f t="shared" si="174"/>
        <v>12888</v>
      </c>
      <c r="G399" s="32">
        <f t="shared" si="175"/>
        <v>0.53032672208048726</v>
      </c>
    </row>
    <row r="400" spans="1:7" x14ac:dyDescent="0.2">
      <c r="A400" s="186">
        <v>63</v>
      </c>
      <c r="B400" s="3" t="s">
        <v>46</v>
      </c>
      <c r="C400" s="188"/>
      <c r="D400" s="189">
        <v>34913</v>
      </c>
      <c r="E400" s="189">
        <v>34146</v>
      </c>
      <c r="F400" s="190">
        <f t="shared" si="174"/>
        <v>767</v>
      </c>
      <c r="G400" s="32">
        <f t="shared" si="175"/>
        <v>2.2462367480817664E-2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76">(D402-E402)</f>
        <v>0</v>
      </c>
      <c r="G402" s="32" t="e">
        <f t="shared" ref="G402" si="177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1449</v>
      </c>
      <c r="E404" s="39">
        <v>796</v>
      </c>
      <c r="F404" s="190">
        <f t="shared" ref="F404:F414" si="178">(D404-E404)</f>
        <v>653</v>
      </c>
      <c r="G404" s="32">
        <f t="shared" ref="G404:G414" si="179">F404/E404</f>
        <v>0.82035175879396982</v>
      </c>
    </row>
    <row r="405" spans="1:7" ht="25.5" x14ac:dyDescent="0.2">
      <c r="A405" s="22"/>
      <c r="B405" s="26" t="s">
        <v>49</v>
      </c>
      <c r="C405" s="191"/>
      <c r="D405" s="190">
        <f>D399-D400-D404</f>
        <v>828</v>
      </c>
      <c r="E405" s="190">
        <f>E399-E400-E404</f>
        <v>-10640</v>
      </c>
      <c r="F405" s="190">
        <f t="shared" si="178"/>
        <v>11468</v>
      </c>
      <c r="G405" s="32">
        <f t="shared" si="179"/>
        <v>-1.0778195488721805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78"/>
        <v>0</v>
      </c>
      <c r="G406" s="32" t="e">
        <f t="shared" si="179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78"/>
        <v>0</v>
      </c>
      <c r="G407" s="32" t="e">
        <f t="shared" si="179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9">
        <v>7000</v>
      </c>
      <c r="F408" s="190">
        <f t="shared" si="178"/>
        <v>2000</v>
      </c>
      <c r="G408" s="32">
        <f t="shared" si="179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78"/>
        <v>0</v>
      </c>
      <c r="G409" s="32" t="e">
        <f t="shared" si="179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-8172</v>
      </c>
      <c r="E410" s="190">
        <f>E405+E406-E407-E408+E409</f>
        <v>-17640</v>
      </c>
      <c r="F410" s="190">
        <f t="shared" si="178"/>
        <v>9468</v>
      </c>
      <c r="G410" s="32">
        <f t="shared" si="179"/>
        <v>-0.53673469387755102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78"/>
        <v>0</v>
      </c>
      <c r="G411" s="32" t="e">
        <f t="shared" si="179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78"/>
        <v>0</v>
      </c>
      <c r="G412" s="32">
        <f t="shared" si="179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78"/>
        <v>0</v>
      </c>
      <c r="G413" s="32">
        <f t="shared" si="179"/>
        <v>0</v>
      </c>
    </row>
    <row r="414" spans="1:7" x14ac:dyDescent="0.2">
      <c r="A414" s="22"/>
      <c r="B414" s="19" t="s">
        <v>57</v>
      </c>
      <c r="C414" s="191"/>
      <c r="D414" s="190">
        <f>D410+D413</f>
        <v>-8272</v>
      </c>
      <c r="E414" s="190">
        <f>E410+E413</f>
        <v>-17740</v>
      </c>
      <c r="F414" s="190">
        <f t="shared" si="178"/>
        <v>9468</v>
      </c>
      <c r="G414" s="32">
        <f t="shared" si="179"/>
        <v>-0.53370913190529878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-51656</v>
      </c>
      <c r="E418" s="190">
        <v>4205</v>
      </c>
      <c r="F418" s="190">
        <f t="shared" ref="F418" si="180">(D418-E418)</f>
        <v>-55861</v>
      </c>
      <c r="G418" s="32">
        <f t="shared" ref="G418" si="181">F418/E418</f>
        <v>-13.284423305588586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82">(D422-E422)</f>
        <v>0</v>
      </c>
      <c r="G422" s="32" t="e">
        <f t="shared" ref="G422:G423" si="183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82"/>
        <v>0</v>
      </c>
      <c r="G423" s="32" t="e">
        <f t="shared" si="183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836937</v>
      </c>
      <c r="E425" s="190">
        <f>E429+E430+E431</f>
        <v>715115</v>
      </c>
      <c r="F425" s="190">
        <f t="shared" ref="F425" si="184">(D425-E425)</f>
        <v>121822</v>
      </c>
      <c r="G425" s="32">
        <f t="shared" ref="G425" si="185">F425/E425</f>
        <v>0.17035302014361325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717925</v>
      </c>
      <c r="E429" s="190">
        <v>675274</v>
      </c>
      <c r="F429" s="190">
        <f t="shared" ref="F429:F431" si="186">(D429-E429)</f>
        <v>42651</v>
      </c>
      <c r="G429" s="32">
        <f t="shared" ref="G429:G431" si="187">F429/E429</f>
        <v>6.3161027967906361E-2</v>
      </c>
    </row>
    <row r="430" spans="1:7" ht="25.5" x14ac:dyDescent="0.2">
      <c r="A430" s="186"/>
      <c r="B430" s="24" t="s">
        <v>58</v>
      </c>
      <c r="C430" s="17"/>
      <c r="D430" s="190">
        <v>113933</v>
      </c>
      <c r="E430" s="190">
        <v>36667</v>
      </c>
      <c r="F430" s="190">
        <f t="shared" si="186"/>
        <v>77266</v>
      </c>
      <c r="G430" s="32">
        <f t="shared" si="187"/>
        <v>2.107235388769193</v>
      </c>
    </row>
    <row r="431" spans="1:7" x14ac:dyDescent="0.2">
      <c r="A431" s="186"/>
      <c r="B431" s="23" t="s">
        <v>24</v>
      </c>
      <c r="C431" s="10"/>
      <c r="D431" s="190">
        <v>5079</v>
      </c>
      <c r="E431" s="190">
        <v>3174</v>
      </c>
      <c r="F431" s="190">
        <f t="shared" si="186"/>
        <v>1905</v>
      </c>
      <c r="G431" s="32">
        <f t="shared" si="187"/>
        <v>0.60018903591682415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206795</v>
      </c>
      <c r="E433" s="190">
        <v>156965</v>
      </c>
      <c r="F433" s="190">
        <f t="shared" ref="F433" si="188">(D433-E433)</f>
        <v>49830</v>
      </c>
      <c r="G433" s="32">
        <f t="shared" ref="G433" si="189">F433/E433</f>
        <v>0.31745930621476126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119211</v>
      </c>
      <c r="E435" s="190">
        <f>E438+E439+E440+E441</f>
        <v>39912</v>
      </c>
      <c r="F435" s="190">
        <f t="shared" ref="F435" si="190">(D435-E435)</f>
        <v>79299</v>
      </c>
      <c r="G435" s="32">
        <f t="shared" ref="G435" si="191">F435/E435</f>
        <v>1.9868460613349368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1535</v>
      </c>
      <c r="E438" s="190">
        <v>2041</v>
      </c>
      <c r="F438" s="190">
        <f t="shared" ref="F438:F441" si="192">(D438-E438)</f>
        <v>-506</v>
      </c>
      <c r="G438" s="32">
        <f t="shared" ref="G438:G441" si="193">F438/E438</f>
        <v>-0.24791768740813327</v>
      </c>
    </row>
    <row r="439" spans="1:7" x14ac:dyDescent="0.2">
      <c r="A439" s="186">
        <v>31</v>
      </c>
      <c r="B439" s="25" t="s">
        <v>17</v>
      </c>
      <c r="C439" s="31"/>
      <c r="D439" s="190">
        <v>877</v>
      </c>
      <c r="E439" s="190">
        <v>1171</v>
      </c>
      <c r="F439" s="190">
        <f t="shared" si="192"/>
        <v>-294</v>
      </c>
      <c r="G439" s="32">
        <f t="shared" si="193"/>
        <v>-0.25106746370623401</v>
      </c>
    </row>
    <row r="440" spans="1:7" x14ac:dyDescent="0.2">
      <c r="A440" s="186">
        <v>32</v>
      </c>
      <c r="B440" s="25" t="s">
        <v>18</v>
      </c>
      <c r="C440" s="31"/>
      <c r="D440" s="190">
        <v>116799</v>
      </c>
      <c r="E440" s="190">
        <v>36700</v>
      </c>
      <c r="F440" s="190">
        <f t="shared" si="192"/>
        <v>80099</v>
      </c>
      <c r="G440" s="32">
        <f t="shared" si="193"/>
        <v>2.1825340599455041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92"/>
        <v>0</v>
      </c>
      <c r="G441" s="32" t="e">
        <f t="shared" si="193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2108</v>
      </c>
      <c r="E446" s="190">
        <v>6211</v>
      </c>
      <c r="F446" s="190">
        <f>(D446-E446)</f>
        <v>-4103</v>
      </c>
      <c r="G446" s="32">
        <f>F446/E446</f>
        <v>-0.66060215746256645</v>
      </c>
    </row>
    <row r="447" spans="1:7" x14ac:dyDescent="0.2">
      <c r="A447" s="186">
        <v>701</v>
      </c>
      <c r="B447" s="1" t="s">
        <v>31</v>
      </c>
      <c r="C447" s="10"/>
      <c r="D447" s="190">
        <v>5636</v>
      </c>
      <c r="E447" s="190">
        <v>55184</v>
      </c>
      <c r="F447" s="190">
        <f t="shared" ref="F447:F449" si="194">(D447-E447)</f>
        <v>-49548</v>
      </c>
      <c r="G447" s="32">
        <f t="shared" ref="G447:G449" si="195">F447/E447</f>
        <v>-0.89786894752102053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94"/>
        <v>0</v>
      </c>
      <c r="G448" s="32" t="e">
        <f t="shared" si="195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11262</v>
      </c>
      <c r="E449" s="190">
        <v>44070</v>
      </c>
      <c r="F449" s="190">
        <f t="shared" si="194"/>
        <v>-32808</v>
      </c>
      <c r="G449" s="32">
        <f t="shared" si="195"/>
        <v>-0.74445200816882229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96">(D451-E451)</f>
        <v>0</v>
      </c>
      <c r="G451" s="32" t="e">
        <f t="shared" ref="G451:G456" si="197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96"/>
        <v>0</v>
      </c>
      <c r="G452" s="32" t="e">
        <f t="shared" si="197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96"/>
        <v>0</v>
      </c>
      <c r="G453" s="32" t="e">
        <f t="shared" si="197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96"/>
        <v>0</v>
      </c>
      <c r="G454" s="32" t="e">
        <f t="shared" si="197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96"/>
        <v>0</v>
      </c>
      <c r="G455" s="32" t="e">
        <f t="shared" si="197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19006</v>
      </c>
      <c r="E456" s="40">
        <f>E446+E447+E448+E449+E454+E455</f>
        <v>105465</v>
      </c>
      <c r="F456" s="40">
        <f t="shared" si="196"/>
        <v>-86459</v>
      </c>
      <c r="G456" s="34">
        <f t="shared" si="197"/>
        <v>-0.81978855544493434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98">(D459-E459)</f>
        <v>0</v>
      </c>
      <c r="G459" s="32" t="e">
        <f t="shared" ref="G459" si="199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200">(D462-E462)</f>
        <v>0</v>
      </c>
      <c r="G462" s="32" t="e">
        <f t="shared" ref="G462" si="201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19006</v>
      </c>
      <c r="E464" s="40">
        <f>E456+E461+E462+E463</f>
        <v>105465</v>
      </c>
      <c r="F464" s="190">
        <f t="shared" ref="F464:F473" si="202">(D464-E464)</f>
        <v>-86459</v>
      </c>
      <c r="G464" s="32">
        <f t="shared" ref="G464:G473" si="203">F464/E464</f>
        <v>-0.81978855544493434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5375.8220000000001</v>
      </c>
      <c r="E465" s="189">
        <f>E466+E467+E468</f>
        <v>18166.28</v>
      </c>
      <c r="F465" s="190">
        <f t="shared" si="202"/>
        <v>-12790.457999999999</v>
      </c>
      <c r="G465" s="32">
        <f t="shared" si="203"/>
        <v>-0.70407689411370955</v>
      </c>
    </row>
    <row r="466" spans="1:7" x14ac:dyDescent="0.2">
      <c r="A466" s="186">
        <v>600</v>
      </c>
      <c r="B466" s="1" t="s">
        <v>2</v>
      </c>
      <c r="C466" s="10"/>
      <c r="D466" s="190">
        <v>461.87400000000002</v>
      </c>
      <c r="E466" s="190">
        <v>880.5</v>
      </c>
      <c r="F466" s="190">
        <f t="shared" si="202"/>
        <v>-418.62599999999998</v>
      </c>
      <c r="G466" s="32">
        <f t="shared" si="203"/>
        <v>-0.47544122657580917</v>
      </c>
    </row>
    <row r="467" spans="1:7" x14ac:dyDescent="0.2">
      <c r="A467" s="186">
        <v>601</v>
      </c>
      <c r="B467" s="1" t="s">
        <v>3</v>
      </c>
      <c r="C467" s="10"/>
      <c r="D467" s="190">
        <v>1791.9480000000001</v>
      </c>
      <c r="E467" s="190">
        <v>8171.78</v>
      </c>
      <c r="F467" s="190">
        <f t="shared" si="202"/>
        <v>-6379.8319999999994</v>
      </c>
      <c r="G467" s="32">
        <f t="shared" si="203"/>
        <v>-0.78071509512003501</v>
      </c>
    </row>
    <row r="468" spans="1:7" x14ac:dyDescent="0.2">
      <c r="A468" s="186">
        <v>604</v>
      </c>
      <c r="B468" s="1" t="s">
        <v>4</v>
      </c>
      <c r="C468" s="10"/>
      <c r="D468" s="190">
        <f>5376-2254</f>
        <v>3122</v>
      </c>
      <c r="E468" s="190">
        <f>18166-9052</f>
        <v>9114</v>
      </c>
      <c r="F468" s="190">
        <f t="shared" si="202"/>
        <v>-5992</v>
      </c>
      <c r="G468" s="32">
        <f t="shared" si="203"/>
        <v>-0.65745007680491552</v>
      </c>
    </row>
    <row r="469" spans="1:7" x14ac:dyDescent="0.2">
      <c r="A469" s="186">
        <v>61</v>
      </c>
      <c r="B469" s="1" t="s">
        <v>41</v>
      </c>
      <c r="C469" s="10"/>
      <c r="D469" s="190">
        <v>316</v>
      </c>
      <c r="E469" s="190">
        <v>204</v>
      </c>
      <c r="F469" s="190">
        <f t="shared" si="202"/>
        <v>112</v>
      </c>
      <c r="G469" s="32">
        <f t="shared" si="203"/>
        <v>0.5490196078431373</v>
      </c>
    </row>
    <row r="470" spans="1:7" x14ac:dyDescent="0.2">
      <c r="A470" s="186">
        <v>62</v>
      </c>
      <c r="B470" s="2" t="s">
        <v>42</v>
      </c>
      <c r="C470" s="11"/>
      <c r="D470" s="39">
        <v>1608</v>
      </c>
      <c r="E470" s="39">
        <v>1042</v>
      </c>
      <c r="F470" s="190">
        <f t="shared" si="202"/>
        <v>566</v>
      </c>
      <c r="G470" s="32">
        <f t="shared" si="203"/>
        <v>0.54318618042226485</v>
      </c>
    </row>
    <row r="471" spans="1:7" ht="25.5" x14ac:dyDescent="0.2">
      <c r="A471" s="22"/>
      <c r="B471" s="26" t="s">
        <v>43</v>
      </c>
      <c r="C471" s="191"/>
      <c r="D471" s="40">
        <f>D465+D469+D470</f>
        <v>7299.8220000000001</v>
      </c>
      <c r="E471" s="40">
        <f>E465+E469+E470</f>
        <v>19412.28</v>
      </c>
      <c r="F471" s="190">
        <f t="shared" si="202"/>
        <v>-12112.457999999999</v>
      </c>
      <c r="G471" s="32">
        <f t="shared" si="203"/>
        <v>-0.6239585458276925</v>
      </c>
    </row>
    <row r="472" spans="1:7" ht="25.5" x14ac:dyDescent="0.2">
      <c r="A472" s="22"/>
      <c r="B472" s="26" t="s">
        <v>48</v>
      </c>
      <c r="C472" s="191"/>
      <c r="D472" s="40">
        <f>D464-D471</f>
        <v>11706.178</v>
      </c>
      <c r="E472" s="40">
        <f>E464-E471</f>
        <v>86052.72</v>
      </c>
      <c r="F472" s="190">
        <f t="shared" si="202"/>
        <v>-74346.542000000001</v>
      </c>
      <c r="G472" s="32">
        <f t="shared" si="203"/>
        <v>-0.86396504375457284</v>
      </c>
    </row>
    <row r="473" spans="1:7" x14ac:dyDescent="0.2">
      <c r="A473" s="186">
        <v>63</v>
      </c>
      <c r="B473" s="3" t="s">
        <v>46</v>
      </c>
      <c r="C473" s="188"/>
      <c r="D473" s="189">
        <v>26908</v>
      </c>
      <c r="E473" s="189">
        <v>30877</v>
      </c>
      <c r="F473" s="190">
        <f t="shared" si="202"/>
        <v>-3969</v>
      </c>
      <c r="G473" s="32">
        <f t="shared" si="203"/>
        <v>-0.12854228066198142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204">(D475-E475)</f>
        <v>0</v>
      </c>
      <c r="G475" s="32" t="e">
        <f t="shared" ref="G475" si="205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549</v>
      </c>
      <c r="E477" s="39">
        <v>3281</v>
      </c>
      <c r="F477" s="190">
        <f t="shared" ref="F477:F487" si="206">(D477-E477)</f>
        <v>-2732</v>
      </c>
      <c r="G477" s="32">
        <f t="shared" ref="G477:G487" si="207">F477/E477</f>
        <v>-0.83267296555928072</v>
      </c>
    </row>
    <row r="478" spans="1:7" ht="25.5" x14ac:dyDescent="0.2">
      <c r="A478" s="22"/>
      <c r="B478" s="26" t="s">
        <v>49</v>
      </c>
      <c r="C478" s="191"/>
      <c r="D478" s="190">
        <f>D472-D473-D477</f>
        <v>-15750.822</v>
      </c>
      <c r="E478" s="190">
        <f>E472-E473-E477</f>
        <v>51894.720000000001</v>
      </c>
      <c r="F478" s="190">
        <f t="shared" si="206"/>
        <v>-67645.542000000001</v>
      </c>
      <c r="G478" s="32">
        <f t="shared" si="207"/>
        <v>-1.3035149240616386</v>
      </c>
    </row>
    <row r="479" spans="1:7" x14ac:dyDescent="0.2">
      <c r="A479" s="186">
        <v>75</v>
      </c>
      <c r="B479" s="3" t="s">
        <v>50</v>
      </c>
      <c r="C479" s="188"/>
      <c r="D479" s="189">
        <v>0</v>
      </c>
      <c r="E479" s="189">
        <v>20</v>
      </c>
      <c r="F479" s="190">
        <f t="shared" si="206"/>
        <v>-20</v>
      </c>
      <c r="G479" s="32">
        <f t="shared" si="207"/>
        <v>-1</v>
      </c>
    </row>
    <row r="480" spans="1:7" x14ac:dyDescent="0.2">
      <c r="A480" s="186">
        <v>65</v>
      </c>
      <c r="B480" s="1" t="s">
        <v>51</v>
      </c>
      <c r="C480" s="10"/>
      <c r="D480" s="190">
        <v>2638</v>
      </c>
      <c r="E480" s="190">
        <v>1590</v>
      </c>
      <c r="F480" s="190">
        <f t="shared" si="206"/>
        <v>1048</v>
      </c>
      <c r="G480" s="32">
        <f t="shared" si="207"/>
        <v>0.65911949685534588</v>
      </c>
    </row>
    <row r="481" spans="1:7" ht="25.5" x14ac:dyDescent="0.2">
      <c r="A481" s="186">
        <v>68</v>
      </c>
      <c r="B481" s="16" t="s">
        <v>52</v>
      </c>
      <c r="C481" s="17"/>
      <c r="D481" s="190">
        <v>17461</v>
      </c>
      <c r="E481" s="190">
        <v>225</v>
      </c>
      <c r="F481" s="190">
        <f t="shared" si="206"/>
        <v>17236</v>
      </c>
      <c r="G481" s="32">
        <f t="shared" si="207"/>
        <v>76.604444444444439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206"/>
        <v>0</v>
      </c>
      <c r="G482" s="32" t="e">
        <f t="shared" si="207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-35849.822</v>
      </c>
      <c r="E483" s="190">
        <f>E478+E479-E480-E481+E482</f>
        <v>50099.72</v>
      </c>
      <c r="F483" s="190">
        <f t="shared" si="206"/>
        <v>-85949.542000000001</v>
      </c>
      <c r="G483" s="32">
        <f t="shared" si="207"/>
        <v>-1.715569308570986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9828</v>
      </c>
      <c r="F484" s="190">
        <f t="shared" si="206"/>
        <v>-9828</v>
      </c>
      <c r="G484" s="32">
        <f t="shared" si="207"/>
        <v>-1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206"/>
        <v>0</v>
      </c>
      <c r="G485" s="32" t="e">
        <f t="shared" si="20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190">
        <f t="shared" si="206"/>
        <v>-9828</v>
      </c>
      <c r="G486" s="32">
        <f t="shared" si="207"/>
        <v>-1</v>
      </c>
    </row>
    <row r="487" spans="1:7" x14ac:dyDescent="0.2">
      <c r="A487" s="22"/>
      <c r="B487" s="19" t="s">
        <v>57</v>
      </c>
      <c r="C487" s="191"/>
      <c r="D487" s="190">
        <f>D483+D486</f>
        <v>-35849.822</v>
      </c>
      <c r="E487" s="190">
        <f>E483+E486</f>
        <v>59927.72</v>
      </c>
      <c r="F487" s="190">
        <f t="shared" si="206"/>
        <v>-95777.542000000001</v>
      </c>
      <c r="G487" s="32">
        <f t="shared" si="207"/>
        <v>-1.5982176862393562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772620</v>
      </c>
      <c r="E491" s="190">
        <v>890588</v>
      </c>
      <c r="F491" s="190">
        <f t="shared" ref="F491" si="208">(D491-E491)</f>
        <v>-117968</v>
      </c>
      <c r="G491" s="32">
        <f t="shared" ref="G491" si="209">F491/E491</f>
        <v>-0.13246080117854719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210">(D495-E495)</f>
        <v>0</v>
      </c>
      <c r="G495" s="32" t="e">
        <f t="shared" ref="G495:G496" si="211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210"/>
        <v>0</v>
      </c>
      <c r="G496" s="32" t="e">
        <f t="shared" si="211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700808</v>
      </c>
      <c r="E498" s="190">
        <f>E502+E503+E504</f>
        <v>447171</v>
      </c>
      <c r="F498" s="190">
        <f t="shared" ref="F498" si="212">(D498-E498)</f>
        <v>253637</v>
      </c>
      <c r="G498" s="32">
        <f t="shared" ref="G498" si="213">F498/E498</f>
        <v>0.567203597728833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280323</v>
      </c>
      <c r="E502" s="190">
        <v>259359</v>
      </c>
      <c r="F502" s="190">
        <f t="shared" ref="F502:F504" si="214">(D502-E502)</f>
        <v>20964</v>
      </c>
      <c r="G502" s="32">
        <f t="shared" ref="G502:G504" si="215">F502/E502</f>
        <v>8.0830046383584139E-2</v>
      </c>
    </row>
    <row r="503" spans="1:7" ht="25.5" x14ac:dyDescent="0.2">
      <c r="A503" s="186"/>
      <c r="B503" s="24" t="s">
        <v>58</v>
      </c>
      <c r="C503" s="17"/>
      <c r="D503" s="190">
        <v>175202</v>
      </c>
      <c r="E503" s="190">
        <v>58132</v>
      </c>
      <c r="F503" s="190">
        <f t="shared" si="214"/>
        <v>117070</v>
      </c>
      <c r="G503" s="32">
        <f t="shared" si="215"/>
        <v>2.0138649969035987</v>
      </c>
    </row>
    <row r="504" spans="1:7" x14ac:dyDescent="0.2">
      <c r="A504" s="186"/>
      <c r="B504" s="23" t="s">
        <v>24</v>
      </c>
      <c r="C504" s="10"/>
      <c r="D504" s="190">
        <v>245283</v>
      </c>
      <c r="E504" s="190">
        <v>129680</v>
      </c>
      <c r="F504" s="190">
        <f t="shared" si="214"/>
        <v>115603</v>
      </c>
      <c r="G504" s="32">
        <f t="shared" si="215"/>
        <v>0.89144818013571869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124143</v>
      </c>
      <c r="E506" s="190">
        <v>142527</v>
      </c>
      <c r="F506" s="190">
        <f t="shared" ref="F506" si="216">(D506-E506)</f>
        <v>-18384</v>
      </c>
      <c r="G506" s="32">
        <f t="shared" ref="G506" si="217">F506/E506</f>
        <v>-0.12898608684670274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56674</v>
      </c>
      <c r="E508" s="190">
        <f>E511+E512+E513+E514</f>
        <v>52607</v>
      </c>
      <c r="F508" s="190">
        <f t="shared" ref="F508" si="218">(D508-E508)</f>
        <v>4067</v>
      </c>
      <c r="G508" s="32">
        <f t="shared" ref="G508" si="219">F508/E508</f>
        <v>7.7309103351265035E-2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1670</v>
      </c>
      <c r="E511" s="190">
        <v>1007</v>
      </c>
      <c r="F511" s="190">
        <f t="shared" ref="F511:F514" si="220">(D511-E511)</f>
        <v>663</v>
      </c>
      <c r="G511" s="32">
        <f t="shared" ref="G511:G514" si="221">F511/E511</f>
        <v>0.65839126117179747</v>
      </c>
    </row>
    <row r="512" spans="1:7" x14ac:dyDescent="0.2">
      <c r="A512" s="186">
        <v>31</v>
      </c>
      <c r="B512" s="25" t="s">
        <v>17</v>
      </c>
      <c r="C512" s="31"/>
      <c r="D512" s="190">
        <v>2234</v>
      </c>
      <c r="E512" s="190">
        <v>4347</v>
      </c>
      <c r="F512" s="190">
        <f t="shared" si="220"/>
        <v>-2113</v>
      </c>
      <c r="G512" s="32">
        <f t="shared" si="221"/>
        <v>-0.48608235564757302</v>
      </c>
    </row>
    <row r="513" spans="1:7" x14ac:dyDescent="0.2">
      <c r="A513" s="186">
        <v>32</v>
      </c>
      <c r="B513" s="25" t="s">
        <v>18</v>
      </c>
      <c r="C513" s="31"/>
      <c r="D513" s="190">
        <v>52770</v>
      </c>
      <c r="E513" s="190">
        <v>47253</v>
      </c>
      <c r="F513" s="190">
        <f t="shared" si="220"/>
        <v>5517</v>
      </c>
      <c r="G513" s="32">
        <f t="shared" si="221"/>
        <v>0.11675449177829979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220"/>
        <v>0</v>
      </c>
      <c r="G514" s="32" t="e">
        <f t="shared" si="22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1695</v>
      </c>
      <c r="E519" s="190">
        <v>2000</v>
      </c>
      <c r="F519" s="190">
        <f>(D519-E519)</f>
        <v>-305</v>
      </c>
      <c r="G519" s="32">
        <f>F519/E519</f>
        <v>-0.1525</v>
      </c>
    </row>
    <row r="520" spans="1:7" x14ac:dyDescent="0.2">
      <c r="A520" s="186">
        <v>701</v>
      </c>
      <c r="B520" s="1" t="s">
        <v>31</v>
      </c>
      <c r="C520" s="10"/>
      <c r="D520" s="190">
        <v>5575</v>
      </c>
      <c r="E520" s="190">
        <v>12670</v>
      </c>
      <c r="F520" s="190">
        <f t="shared" ref="F520:F522" si="222">(D520-E520)</f>
        <v>-7095</v>
      </c>
      <c r="G520" s="32">
        <f t="shared" ref="G520:G522" si="223">F520/E520</f>
        <v>-0.55998421468034731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222"/>
        <v>0</v>
      </c>
      <c r="G521" s="32" t="e">
        <f t="shared" si="223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18961</v>
      </c>
      <c r="E522" s="190">
        <v>14200</v>
      </c>
      <c r="F522" s="190">
        <f t="shared" si="222"/>
        <v>4761</v>
      </c>
      <c r="G522" s="32">
        <f t="shared" si="223"/>
        <v>0.33528169014084508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224">(D524-E524)</f>
        <v>0</v>
      </c>
      <c r="G524" s="32" t="e">
        <f t="shared" ref="G524:G529" si="225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224"/>
        <v>0</v>
      </c>
      <c r="G525" s="32" t="e">
        <f t="shared" si="225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224"/>
        <v>0</v>
      </c>
      <c r="G526" s="32" t="e">
        <f t="shared" si="225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224"/>
        <v>0</v>
      </c>
      <c r="G527" s="32" t="e">
        <f t="shared" si="225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680</v>
      </c>
      <c r="E528" s="39"/>
      <c r="F528" s="190">
        <f t="shared" si="224"/>
        <v>680</v>
      </c>
      <c r="G528" s="32" t="e">
        <f t="shared" si="225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26911</v>
      </c>
      <c r="E529" s="40">
        <f>E519+E520+E521+E522+E527+E528</f>
        <v>28870</v>
      </c>
      <c r="F529" s="40">
        <f t="shared" si="224"/>
        <v>-1959</v>
      </c>
      <c r="G529" s="34">
        <f t="shared" si="225"/>
        <v>-6.7855905784551432E-2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226">(D532-E532)</f>
        <v>0</v>
      </c>
      <c r="G532" s="32" t="e">
        <f t="shared" ref="G532" si="227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28">(D535-E535)</f>
        <v>0</v>
      </c>
      <c r="G535" s="32" t="e">
        <f t="shared" ref="G535" si="229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26911</v>
      </c>
      <c r="E537" s="40">
        <f>E529+E534+E535+E536</f>
        <v>28870</v>
      </c>
      <c r="F537" s="190">
        <f t="shared" ref="F537:F546" si="230">(D537-E537)</f>
        <v>-1959</v>
      </c>
      <c r="G537" s="32">
        <f t="shared" ref="G537:G546" si="231">F537/E537</f>
        <v>-6.7855905784551432E-2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3990</v>
      </c>
      <c r="E538" s="189">
        <f>E539+E540+E541</f>
        <v>0</v>
      </c>
      <c r="F538" s="190">
        <f t="shared" si="230"/>
        <v>3990</v>
      </c>
      <c r="G538" s="32" t="e">
        <f t="shared" si="231"/>
        <v>#DIV/0!</v>
      </c>
    </row>
    <row r="539" spans="1:7" x14ac:dyDescent="0.2">
      <c r="A539" s="186">
        <v>600</v>
      </c>
      <c r="B539" s="1" t="s">
        <v>2</v>
      </c>
      <c r="C539" s="10"/>
      <c r="D539" s="190">
        <v>366</v>
      </c>
      <c r="E539" s="190"/>
      <c r="F539" s="190">
        <f t="shared" si="230"/>
        <v>366</v>
      </c>
      <c r="G539" s="32" t="e">
        <f t="shared" si="231"/>
        <v>#DIV/0!</v>
      </c>
    </row>
    <row r="540" spans="1:7" x14ac:dyDescent="0.2">
      <c r="A540" s="186">
        <v>601</v>
      </c>
      <c r="B540" s="1" t="s">
        <v>3</v>
      </c>
      <c r="C540" s="10"/>
      <c r="D540" s="190">
        <f>195+440</f>
        <v>635</v>
      </c>
      <c r="E540" s="190"/>
      <c r="F540" s="190">
        <f t="shared" si="230"/>
        <v>635</v>
      </c>
      <c r="G540" s="32" t="e">
        <f t="shared" si="231"/>
        <v>#DIV/0!</v>
      </c>
    </row>
    <row r="541" spans="1:7" x14ac:dyDescent="0.2">
      <c r="A541" s="186">
        <v>604</v>
      </c>
      <c r="B541" s="1" t="s">
        <v>4</v>
      </c>
      <c r="C541" s="10"/>
      <c r="D541" s="190">
        <f>2141+848</f>
        <v>2989</v>
      </c>
      <c r="E541" s="190"/>
      <c r="F541" s="190">
        <f t="shared" si="230"/>
        <v>2989</v>
      </c>
      <c r="G541" s="32" t="e">
        <f t="shared" si="231"/>
        <v>#DIV/0!</v>
      </c>
    </row>
    <row r="542" spans="1:7" x14ac:dyDescent="0.2">
      <c r="A542" s="186">
        <v>61</v>
      </c>
      <c r="B542" s="1" t="s">
        <v>41</v>
      </c>
      <c r="C542" s="10"/>
      <c r="D542" s="190">
        <v>48</v>
      </c>
      <c r="E542" s="190"/>
      <c r="F542" s="190">
        <f t="shared" si="230"/>
        <v>48</v>
      </c>
      <c r="G542" s="32" t="e">
        <f t="shared" si="231"/>
        <v>#DIV/0!</v>
      </c>
    </row>
    <row r="543" spans="1:7" x14ac:dyDescent="0.2">
      <c r="A543" s="186">
        <v>62</v>
      </c>
      <c r="B543" s="2" t="s">
        <v>42</v>
      </c>
      <c r="C543" s="11"/>
      <c r="D543" s="39">
        <v>1797</v>
      </c>
      <c r="E543" s="39"/>
      <c r="F543" s="190">
        <f t="shared" si="230"/>
        <v>1797</v>
      </c>
      <c r="G543" s="32" t="e">
        <f t="shared" si="231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5835</v>
      </c>
      <c r="E544" s="40">
        <f>E538+E542+E543</f>
        <v>0</v>
      </c>
      <c r="F544" s="190">
        <f t="shared" si="230"/>
        <v>5835</v>
      </c>
      <c r="G544" s="32" t="e">
        <f t="shared" si="231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21076</v>
      </c>
      <c r="E545" s="40">
        <f>E537-E544</f>
        <v>28870</v>
      </c>
      <c r="F545" s="190">
        <f t="shared" si="230"/>
        <v>-7794</v>
      </c>
      <c r="G545" s="32">
        <f t="shared" si="231"/>
        <v>-0.2699688257706962</v>
      </c>
    </row>
    <row r="546" spans="1:7" x14ac:dyDescent="0.2">
      <c r="A546" s="186">
        <v>63</v>
      </c>
      <c r="B546" s="3" t="s">
        <v>46</v>
      </c>
      <c r="C546" s="188"/>
      <c r="D546" s="189">
        <v>19709</v>
      </c>
      <c r="E546" s="189">
        <v>17240</v>
      </c>
      <c r="F546" s="190">
        <f t="shared" si="230"/>
        <v>2469</v>
      </c>
      <c r="G546" s="32">
        <f t="shared" si="231"/>
        <v>0.14321345707656613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32">(D548-E548)</f>
        <v>0</v>
      </c>
      <c r="G548" s="32" t="e">
        <f t="shared" ref="G548" si="233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770</v>
      </c>
      <c r="E550" s="39">
        <v>524</v>
      </c>
      <c r="F550" s="190">
        <f t="shared" ref="F550:F560" si="234">(D550-E550)</f>
        <v>246</v>
      </c>
      <c r="G550" s="32">
        <f t="shared" ref="G550:G560" si="235">F550/E550</f>
        <v>0.46946564885496184</v>
      </c>
    </row>
    <row r="551" spans="1:7" ht="25.5" x14ac:dyDescent="0.2">
      <c r="A551" s="22"/>
      <c r="B551" s="26" t="s">
        <v>49</v>
      </c>
      <c r="C551" s="191"/>
      <c r="D551" s="190">
        <f>D545-D546-D550</f>
        <v>597</v>
      </c>
      <c r="E551" s="190">
        <f>E545-E546-E550</f>
        <v>11106</v>
      </c>
      <c r="F551" s="190">
        <f t="shared" si="234"/>
        <v>-10509</v>
      </c>
      <c r="G551" s="32">
        <f t="shared" si="235"/>
        <v>-0.94624527282549975</v>
      </c>
    </row>
    <row r="552" spans="1:7" x14ac:dyDescent="0.2">
      <c r="A552" s="186">
        <v>75</v>
      </c>
      <c r="B552" s="3" t="s">
        <v>50</v>
      </c>
      <c r="C552" s="188"/>
      <c r="D552" s="189">
        <v>0</v>
      </c>
      <c r="E552" s="189">
        <v>10</v>
      </c>
      <c r="F552" s="190">
        <f t="shared" si="234"/>
        <v>-10</v>
      </c>
      <c r="G552" s="32">
        <f t="shared" si="235"/>
        <v>-1</v>
      </c>
    </row>
    <row r="553" spans="1:7" x14ac:dyDescent="0.2">
      <c r="A553" s="186">
        <v>65</v>
      </c>
      <c r="B553" s="1" t="s">
        <v>51</v>
      </c>
      <c r="C553" s="10"/>
      <c r="D553" s="190">
        <v>76</v>
      </c>
      <c r="E553" s="190">
        <v>183</v>
      </c>
      <c r="F553" s="190">
        <f t="shared" si="234"/>
        <v>-107</v>
      </c>
      <c r="G553" s="32">
        <f t="shared" si="235"/>
        <v>-0.58469945355191255</v>
      </c>
    </row>
    <row r="554" spans="1:7" ht="25.5" x14ac:dyDescent="0.2">
      <c r="A554" s="186">
        <v>68</v>
      </c>
      <c r="B554" s="16" t="s">
        <v>52</v>
      </c>
      <c r="C554" s="17"/>
      <c r="D554" s="190">
        <v>1065</v>
      </c>
      <c r="E554" s="190">
        <v>1270</v>
      </c>
      <c r="F554" s="190">
        <f t="shared" si="234"/>
        <v>-205</v>
      </c>
      <c r="G554" s="32">
        <f t="shared" si="235"/>
        <v>-0.16141732283464566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34"/>
        <v>0</v>
      </c>
      <c r="G555" s="32" t="e">
        <f t="shared" si="235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-544</v>
      </c>
      <c r="E556" s="190">
        <f>E551+E552-E553-E554+E555</f>
        <v>9663</v>
      </c>
      <c r="F556" s="190">
        <f t="shared" si="234"/>
        <v>-10207</v>
      </c>
      <c r="G556" s="32">
        <f t="shared" si="235"/>
        <v>-1.0562972161854496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34"/>
        <v>0</v>
      </c>
      <c r="G557" s="32" t="e">
        <f t="shared" si="235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34"/>
        <v>0</v>
      </c>
      <c r="G558" s="32" t="e">
        <f t="shared" si="235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34"/>
        <v>0</v>
      </c>
      <c r="G559" s="32" t="e">
        <f t="shared" si="235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-544</v>
      </c>
      <c r="E560" s="190">
        <f>E556+E559</f>
        <v>9663</v>
      </c>
      <c r="F560" s="190">
        <f t="shared" si="234"/>
        <v>-10207</v>
      </c>
      <c r="G560" s="32">
        <f t="shared" si="235"/>
        <v>-1.0562972161854496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-71959</v>
      </c>
      <c r="E564" s="190">
        <v>-78421</v>
      </c>
      <c r="F564" s="190">
        <f t="shared" ref="F564" si="236">(D564-E564)</f>
        <v>6462</v>
      </c>
      <c r="G564" s="32">
        <f t="shared" ref="G564" si="237">F564/E564</f>
        <v>-8.2401397584830588E-2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38">(D568-E568)</f>
        <v>0</v>
      </c>
      <c r="G568" s="32" t="e">
        <f t="shared" ref="G568:G569" si="239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38"/>
        <v>0</v>
      </c>
      <c r="G569" s="32" t="e">
        <f t="shared" si="239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115167</v>
      </c>
      <c r="E571" s="190">
        <f>E575+E576+E577</f>
        <v>90940</v>
      </c>
      <c r="F571" s="190">
        <f t="shared" ref="F571" si="240">(D571-E571)</f>
        <v>24227</v>
      </c>
      <c r="G571" s="32">
        <f t="shared" ref="G571" si="241">F571/E571</f>
        <v>0.26640642181658236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73388</v>
      </c>
      <c r="E575" s="190">
        <v>20472</v>
      </c>
      <c r="F575" s="190">
        <f t="shared" ref="F575:F577" si="242">(D575-E575)</f>
        <v>52916</v>
      </c>
      <c r="G575" s="32">
        <f t="shared" ref="G575:G577" si="243">F575/E575</f>
        <v>2.5847987495115281</v>
      </c>
    </row>
    <row r="576" spans="1:7" ht="25.5" x14ac:dyDescent="0.2">
      <c r="A576" s="186"/>
      <c r="B576" s="24" t="s">
        <v>58</v>
      </c>
      <c r="C576" s="17"/>
      <c r="D576" s="190">
        <v>17480</v>
      </c>
      <c r="E576" s="190">
        <v>47862</v>
      </c>
      <c r="F576" s="190">
        <f t="shared" si="242"/>
        <v>-30382</v>
      </c>
      <c r="G576" s="32">
        <f t="shared" si="243"/>
        <v>-0.63478333542267351</v>
      </c>
    </row>
    <row r="577" spans="1:7" x14ac:dyDescent="0.2">
      <c r="A577" s="186"/>
      <c r="B577" s="23" t="s">
        <v>24</v>
      </c>
      <c r="C577" s="10"/>
      <c r="D577" s="190">
        <v>24299</v>
      </c>
      <c r="E577" s="190">
        <v>22606</v>
      </c>
      <c r="F577" s="190">
        <f t="shared" si="242"/>
        <v>1693</v>
      </c>
      <c r="G577" s="32">
        <f t="shared" si="243"/>
        <v>7.4891621693355739E-2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94493</v>
      </c>
      <c r="E579" s="190">
        <v>35441</v>
      </c>
      <c r="F579" s="190">
        <f t="shared" ref="F579" si="244">(D579-E579)</f>
        <v>59052</v>
      </c>
      <c r="G579" s="32">
        <f t="shared" ref="G579" si="245">F579/E579</f>
        <v>1.666205806833893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33668</v>
      </c>
      <c r="E581" s="190">
        <f>E584+E585+E586+E587</f>
        <v>26810</v>
      </c>
      <c r="F581" s="190">
        <f t="shared" ref="F581" si="246">(D581-E581)</f>
        <v>6858</v>
      </c>
      <c r="G581" s="32">
        <f t="shared" ref="G581" si="247">F581/E581</f>
        <v>0.2558000745990302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561</v>
      </c>
      <c r="E584" s="190">
        <v>603</v>
      </c>
      <c r="F584" s="190">
        <f t="shared" ref="F584:F587" si="248">(D584-E584)</f>
        <v>-42</v>
      </c>
      <c r="G584" s="32">
        <f t="shared" ref="G584:G587" si="249">F584/E584</f>
        <v>-6.965174129353234E-2</v>
      </c>
    </row>
    <row r="585" spans="1:7" x14ac:dyDescent="0.2">
      <c r="A585" s="186">
        <v>31</v>
      </c>
      <c r="B585" s="25" t="s">
        <v>17</v>
      </c>
      <c r="C585" s="31"/>
      <c r="D585" s="190">
        <v>2495</v>
      </c>
      <c r="E585" s="190">
        <v>2774</v>
      </c>
      <c r="F585" s="190">
        <f t="shared" si="248"/>
        <v>-279</v>
      </c>
      <c r="G585" s="32">
        <f t="shared" si="249"/>
        <v>-0.10057678442682047</v>
      </c>
    </row>
    <row r="586" spans="1:7" x14ac:dyDescent="0.2">
      <c r="A586" s="186">
        <v>32</v>
      </c>
      <c r="B586" s="25" t="s">
        <v>18</v>
      </c>
      <c r="C586" s="31"/>
      <c r="D586" s="190">
        <v>30612</v>
      </c>
      <c r="E586" s="190">
        <v>23433</v>
      </c>
      <c r="F586" s="190">
        <f t="shared" si="248"/>
        <v>7179</v>
      </c>
      <c r="G586" s="32">
        <f t="shared" si="249"/>
        <v>0.30636282166175904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48"/>
        <v>0</v>
      </c>
      <c r="G587" s="32" t="e">
        <f t="shared" si="249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672</v>
      </c>
      <c r="E592" s="190">
        <v>1242</v>
      </c>
      <c r="F592" s="190">
        <f>(D592-E592)</f>
        <v>-570</v>
      </c>
      <c r="G592" s="32">
        <f>F592/E592</f>
        <v>-0.45893719806763283</v>
      </c>
    </row>
    <row r="593" spans="1:7" x14ac:dyDescent="0.2">
      <c r="A593" s="186">
        <v>701</v>
      </c>
      <c r="B593" s="1" t="s">
        <v>31</v>
      </c>
      <c r="C593" s="10"/>
      <c r="D593" s="190">
        <v>15318</v>
      </c>
      <c r="E593" s="190">
        <v>77770</v>
      </c>
      <c r="F593" s="190">
        <f t="shared" ref="F593:F595" si="250">(D593-E593)</f>
        <v>-62452</v>
      </c>
      <c r="G593" s="32">
        <f t="shared" ref="G593:G595" si="251">F593/E593</f>
        <v>-0.80303458917320303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50"/>
        <v>0</v>
      </c>
      <c r="G594" s="32" t="e">
        <f t="shared" si="251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7395</v>
      </c>
      <c r="E595" s="190">
        <v>67198</v>
      </c>
      <c r="F595" s="190">
        <f t="shared" si="250"/>
        <v>-59803</v>
      </c>
      <c r="G595" s="32">
        <f t="shared" si="251"/>
        <v>-0.88995208190719965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52">(D597-E597)</f>
        <v>0</v>
      </c>
      <c r="G597" s="32" t="e">
        <f t="shared" ref="G597:G602" si="253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52"/>
        <v>0</v>
      </c>
      <c r="G598" s="32" t="e">
        <f t="shared" si="253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52"/>
        <v>0</v>
      </c>
      <c r="G599" s="32" t="e">
        <f t="shared" si="253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52"/>
        <v>0</v>
      </c>
      <c r="G600" s="32" t="e">
        <f t="shared" si="253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52"/>
        <v>0</v>
      </c>
      <c r="G601" s="32" t="e">
        <f t="shared" si="253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23385</v>
      </c>
      <c r="E602" s="40">
        <f>E592+E593+E594+E595+E600+E601</f>
        <v>146210</v>
      </c>
      <c r="F602" s="40">
        <f t="shared" si="252"/>
        <v>-122825</v>
      </c>
      <c r="G602" s="34">
        <f t="shared" si="253"/>
        <v>-0.84005881950618977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54">(D605-E605)</f>
        <v>0</v>
      </c>
      <c r="G605" s="32" t="e">
        <f t="shared" ref="G605" si="255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56">(D608-E608)</f>
        <v>0</v>
      </c>
      <c r="G608" s="32" t="e">
        <f t="shared" ref="G608" si="257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23385</v>
      </c>
      <c r="E610" s="40">
        <f>E602+E607+E608+E609</f>
        <v>146210</v>
      </c>
      <c r="F610" s="190">
        <f t="shared" ref="F610:F619" si="258">(D610-E610)</f>
        <v>-122825</v>
      </c>
      <c r="G610" s="32">
        <f t="shared" ref="G610:G619" si="259">F610/E610</f>
        <v>-0.84005881950618977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5607</v>
      </c>
      <c r="E611" s="189">
        <f>E612+E613+E614</f>
        <v>10982</v>
      </c>
      <c r="F611" s="190">
        <f t="shared" si="258"/>
        <v>-5375</v>
      </c>
      <c r="G611" s="32">
        <f t="shared" si="259"/>
        <v>-0.48943726097250045</v>
      </c>
    </row>
    <row r="612" spans="1:7" x14ac:dyDescent="0.2">
      <c r="A612" s="186">
        <v>600</v>
      </c>
      <c r="B612" s="1" t="s">
        <v>2</v>
      </c>
      <c r="C612" s="10"/>
      <c r="D612" s="190">
        <v>292</v>
      </c>
      <c r="E612" s="190">
        <v>597</v>
      </c>
      <c r="F612" s="190">
        <f t="shared" si="258"/>
        <v>-305</v>
      </c>
      <c r="G612" s="32">
        <f t="shared" si="259"/>
        <v>-0.51088777219430481</v>
      </c>
    </row>
    <row r="613" spans="1:7" x14ac:dyDescent="0.2">
      <c r="A613" s="186">
        <v>601</v>
      </c>
      <c r="B613" s="1" t="s">
        <v>3</v>
      </c>
      <c r="C613" s="10"/>
      <c r="D613" s="190">
        <v>5315</v>
      </c>
      <c r="E613" s="190">
        <v>10385</v>
      </c>
      <c r="F613" s="190">
        <f t="shared" si="258"/>
        <v>-5070</v>
      </c>
      <c r="G613" s="32">
        <f t="shared" si="259"/>
        <v>-0.48820414058738565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58"/>
        <v>0</v>
      </c>
      <c r="G614" s="32" t="e">
        <f t="shared" si="259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918</v>
      </c>
      <c r="E615" s="190">
        <v>1224</v>
      </c>
      <c r="F615" s="190">
        <f t="shared" si="258"/>
        <v>-306</v>
      </c>
      <c r="G615" s="32">
        <f t="shared" si="259"/>
        <v>-0.25</v>
      </c>
    </row>
    <row r="616" spans="1:7" x14ac:dyDescent="0.2">
      <c r="A616" s="186">
        <v>62</v>
      </c>
      <c r="B616" s="2" t="s">
        <v>42</v>
      </c>
      <c r="C616" s="11"/>
      <c r="D616" s="39">
        <v>2925</v>
      </c>
      <c r="E616" s="39">
        <v>2405</v>
      </c>
      <c r="F616" s="190">
        <f t="shared" si="258"/>
        <v>520</v>
      </c>
      <c r="G616" s="32">
        <f t="shared" si="259"/>
        <v>0.21621621621621623</v>
      </c>
    </row>
    <row r="617" spans="1:7" ht="25.5" x14ac:dyDescent="0.2">
      <c r="A617" s="22"/>
      <c r="B617" s="26" t="s">
        <v>43</v>
      </c>
      <c r="C617" s="191"/>
      <c r="D617" s="40">
        <f>D611+D615+D616</f>
        <v>9450</v>
      </c>
      <c r="E617" s="40">
        <f>E611+E615+E616</f>
        <v>14611</v>
      </c>
      <c r="F617" s="190">
        <f t="shared" si="258"/>
        <v>-5161</v>
      </c>
      <c r="G617" s="32">
        <f t="shared" si="259"/>
        <v>-0.35322702073780027</v>
      </c>
    </row>
    <row r="618" spans="1:7" ht="25.5" x14ac:dyDescent="0.2">
      <c r="A618" s="22"/>
      <c r="B618" s="26" t="s">
        <v>48</v>
      </c>
      <c r="C618" s="191"/>
      <c r="D618" s="40">
        <f>D610-D617</f>
        <v>13935</v>
      </c>
      <c r="E618" s="40">
        <f>E610-E617</f>
        <v>131599</v>
      </c>
      <c r="F618" s="190">
        <f t="shared" si="258"/>
        <v>-117664</v>
      </c>
      <c r="G618" s="32">
        <f t="shared" si="259"/>
        <v>-0.89411013761502744</v>
      </c>
    </row>
    <row r="619" spans="1:7" x14ac:dyDescent="0.2">
      <c r="A619" s="186">
        <v>63</v>
      </c>
      <c r="B619" s="3" t="s">
        <v>46</v>
      </c>
      <c r="C619" s="188"/>
      <c r="D619" s="189">
        <v>12686</v>
      </c>
      <c r="E619" s="189">
        <v>14946</v>
      </c>
      <c r="F619" s="190">
        <f t="shared" si="258"/>
        <v>-2260</v>
      </c>
      <c r="G619" s="32">
        <f t="shared" si="259"/>
        <v>-0.1512110263615683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60">(D621-E621)</f>
        <v>0</v>
      </c>
      <c r="G621" s="32" t="e">
        <f t="shared" ref="G621" si="261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702</v>
      </c>
      <c r="E623" s="39">
        <v>4386</v>
      </c>
      <c r="F623" s="190">
        <f t="shared" ref="F623:F633" si="262">(D623-E623)</f>
        <v>-3684</v>
      </c>
      <c r="G623" s="32">
        <f t="shared" ref="G623:G633" si="263">F623/E623</f>
        <v>-0.83994528043775651</v>
      </c>
    </row>
    <row r="624" spans="1:7" ht="25.5" x14ac:dyDescent="0.2">
      <c r="A624" s="22"/>
      <c r="B624" s="26" t="s">
        <v>49</v>
      </c>
      <c r="C624" s="191"/>
      <c r="D624" s="190">
        <f>D618-D619-D623</f>
        <v>547</v>
      </c>
      <c r="E624" s="190">
        <f>E618-E619-E623</f>
        <v>112267</v>
      </c>
      <c r="F624" s="190">
        <f t="shared" si="262"/>
        <v>-111720</v>
      </c>
      <c r="G624" s="32">
        <f t="shared" si="263"/>
        <v>-0.99512768667551466</v>
      </c>
    </row>
    <row r="625" spans="1:7" x14ac:dyDescent="0.2">
      <c r="A625" s="186">
        <v>75</v>
      </c>
      <c r="B625" s="3" t="s">
        <v>50</v>
      </c>
      <c r="C625" s="188"/>
      <c r="D625" s="189"/>
      <c r="E625" s="189"/>
      <c r="F625" s="190">
        <f t="shared" si="262"/>
        <v>0</v>
      </c>
      <c r="G625" s="32" t="e">
        <f t="shared" si="263"/>
        <v>#DIV/0!</v>
      </c>
    </row>
    <row r="626" spans="1:7" x14ac:dyDescent="0.2">
      <c r="A626" s="186">
        <v>65</v>
      </c>
      <c r="B626" s="1" t="s">
        <v>51</v>
      </c>
      <c r="C626" s="10"/>
      <c r="D626" s="190"/>
      <c r="E626" s="190"/>
      <c r="F626" s="190">
        <f t="shared" si="262"/>
        <v>0</v>
      </c>
      <c r="G626" s="32" t="e">
        <f t="shared" si="263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5550</v>
      </c>
      <c r="E627" s="190">
        <v>28433</v>
      </c>
      <c r="F627" s="190">
        <f t="shared" si="262"/>
        <v>-22883</v>
      </c>
      <c r="G627" s="32">
        <f t="shared" si="263"/>
        <v>-0.80480427672071186</v>
      </c>
    </row>
    <row r="628" spans="1:7" x14ac:dyDescent="0.2">
      <c r="A628" s="186">
        <v>78</v>
      </c>
      <c r="B628" s="2" t="s">
        <v>53</v>
      </c>
      <c r="C628" s="11"/>
      <c r="D628" s="39"/>
      <c r="E628" s="39"/>
      <c r="F628" s="190">
        <f t="shared" si="262"/>
        <v>0</v>
      </c>
      <c r="G628" s="32" t="e">
        <f t="shared" si="263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-5003</v>
      </c>
      <c r="E629" s="190">
        <f>E624+E625-E626-E627+E628</f>
        <v>83834</v>
      </c>
      <c r="F629" s="190">
        <f t="shared" si="262"/>
        <v>-88837</v>
      </c>
      <c r="G629" s="32">
        <f t="shared" si="263"/>
        <v>-1.0596774578333372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62"/>
        <v>0</v>
      </c>
      <c r="G630" s="32" t="e">
        <f t="shared" si="263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62"/>
        <v>0</v>
      </c>
      <c r="G631" s="32" t="e">
        <f t="shared" si="263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62"/>
        <v>0</v>
      </c>
      <c r="G632" s="32" t="e">
        <f t="shared" si="263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-5003</v>
      </c>
      <c r="E633" s="190">
        <f>E629+E632</f>
        <v>83834</v>
      </c>
      <c r="F633" s="190">
        <f t="shared" si="262"/>
        <v>-88837</v>
      </c>
      <c r="G633" s="32">
        <f t="shared" si="263"/>
        <v>-1.0596774578333372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26697</v>
      </c>
      <c r="E637" s="190">
        <v>90</v>
      </c>
      <c r="F637" s="190">
        <f t="shared" ref="F637" si="264">(D637-E637)</f>
        <v>26607</v>
      </c>
      <c r="G637" s="32">
        <f t="shared" ref="G637" si="265">F637/E637</f>
        <v>295.63333333333333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66">(D641-E641)</f>
        <v>0</v>
      </c>
      <c r="G641" s="32" t="e">
        <f t="shared" ref="G641:G642" si="267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66"/>
        <v>0</v>
      </c>
      <c r="G642" s="32" t="e">
        <f t="shared" si="267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96005</v>
      </c>
      <c r="E644" s="190">
        <f>E648+E649+E650</f>
        <v>186018</v>
      </c>
      <c r="F644" s="190">
        <f t="shared" ref="F644" si="268">(D644-E644)</f>
        <v>-90013</v>
      </c>
      <c r="G644" s="32">
        <f t="shared" ref="G644" si="269">F644/E644</f>
        <v>-0.48389403176036727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60258</v>
      </c>
      <c r="E648" s="190">
        <v>163773</v>
      </c>
      <c r="F648" s="190">
        <f t="shared" ref="F648:F650" si="270">(D648-E648)</f>
        <v>-103515</v>
      </c>
      <c r="G648" s="32">
        <f t="shared" ref="G648:G650" si="271">F648/E648</f>
        <v>-0.63206389331574797</v>
      </c>
    </row>
    <row r="649" spans="1:7" ht="25.5" x14ac:dyDescent="0.2">
      <c r="A649" s="186"/>
      <c r="B649" s="24" t="s">
        <v>58</v>
      </c>
      <c r="C649" s="17"/>
      <c r="D649" s="190">
        <v>34767</v>
      </c>
      <c r="E649" s="190">
        <v>15048</v>
      </c>
      <c r="F649" s="190">
        <f t="shared" si="270"/>
        <v>19719</v>
      </c>
      <c r="G649" s="32">
        <f t="shared" si="271"/>
        <v>1.3104066985645932</v>
      </c>
    </row>
    <row r="650" spans="1:7" x14ac:dyDescent="0.2">
      <c r="A650" s="186"/>
      <c r="B650" s="23" t="s">
        <v>24</v>
      </c>
      <c r="C650" s="10"/>
      <c r="D650" s="190">
        <v>980</v>
      </c>
      <c r="E650" s="190">
        <v>7197</v>
      </c>
      <c r="F650" s="190">
        <f t="shared" si="270"/>
        <v>-6217</v>
      </c>
      <c r="G650" s="32">
        <f t="shared" si="271"/>
        <v>-0.86383215228567456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113202</v>
      </c>
      <c r="E652" s="190">
        <v>259787</v>
      </c>
      <c r="F652" s="190">
        <f t="shared" ref="F652" si="272">(D652-E652)</f>
        <v>-146585</v>
      </c>
      <c r="G652" s="32">
        <f t="shared" ref="G652" si="273">F652/E652</f>
        <v>-0.56425071308418051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14344</v>
      </c>
      <c r="E654" s="190">
        <f>E657+E658+E659+E660</f>
        <v>17608</v>
      </c>
      <c r="F654" s="190">
        <f t="shared" ref="F654" si="274">(D654-E654)</f>
        <v>-3264</v>
      </c>
      <c r="G654" s="32">
        <f t="shared" ref="G654" si="275">F654/E654</f>
        <v>-0.18537028623353022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4635</v>
      </c>
      <c r="E657" s="190">
        <v>345</v>
      </c>
      <c r="F657" s="190">
        <f t="shared" ref="F657:F660" si="276">(D657-E657)</f>
        <v>4290</v>
      </c>
      <c r="G657" s="32">
        <f t="shared" ref="G657:G660" si="277">F657/E657</f>
        <v>12.434782608695652</v>
      </c>
    </row>
    <row r="658" spans="1:7" x14ac:dyDescent="0.2">
      <c r="A658" s="186">
        <v>31</v>
      </c>
      <c r="B658" s="25" t="s">
        <v>17</v>
      </c>
      <c r="C658" s="31"/>
      <c r="D658" s="190">
        <v>1294</v>
      </c>
      <c r="E658" s="190">
        <v>3845</v>
      </c>
      <c r="F658" s="190">
        <f t="shared" si="276"/>
        <v>-2551</v>
      </c>
      <c r="G658" s="32">
        <f t="shared" si="277"/>
        <v>-0.66345903771131343</v>
      </c>
    </row>
    <row r="659" spans="1:7" x14ac:dyDescent="0.2">
      <c r="A659" s="186">
        <v>32</v>
      </c>
      <c r="B659" s="25" t="s">
        <v>18</v>
      </c>
      <c r="C659" s="31"/>
      <c r="D659" s="190">
        <v>8415</v>
      </c>
      <c r="E659" s="190">
        <v>13418</v>
      </c>
      <c r="F659" s="190">
        <f t="shared" si="276"/>
        <v>-5003</v>
      </c>
      <c r="G659" s="32">
        <f t="shared" si="277"/>
        <v>-0.37285735579072887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76"/>
        <v>0</v>
      </c>
      <c r="G660" s="32" t="e">
        <f t="shared" si="277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78">(D666-E666)</f>
        <v>0</v>
      </c>
      <c r="G666" s="32" t="e">
        <f t="shared" ref="G666:G668" si="279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78"/>
        <v>0</v>
      </c>
      <c r="G667" s="32" t="e">
        <f t="shared" si="279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57972</v>
      </c>
      <c r="E668" s="190">
        <v>42070</v>
      </c>
      <c r="F668" s="190">
        <f t="shared" si="278"/>
        <v>15902</v>
      </c>
      <c r="G668" s="32">
        <f t="shared" si="279"/>
        <v>0.37798906584264319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80">(D670-E670)</f>
        <v>0</v>
      </c>
      <c r="G670" s="32" t="e">
        <f t="shared" ref="G670:G675" si="281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80"/>
        <v>0</v>
      </c>
      <c r="G671" s="32" t="e">
        <f t="shared" si="281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80"/>
        <v>0</v>
      </c>
      <c r="G672" s="32" t="e">
        <f t="shared" si="281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80"/>
        <v>0</v>
      </c>
      <c r="G673" s="32" t="e">
        <f t="shared" si="281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80"/>
        <v>0</v>
      </c>
      <c r="G674" s="32" t="e">
        <f t="shared" si="281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57972</v>
      </c>
      <c r="E675" s="40">
        <f>E665+E666+E667+E668+E673+E674</f>
        <v>42070</v>
      </c>
      <c r="F675" s="40">
        <f t="shared" si="280"/>
        <v>15902</v>
      </c>
      <c r="G675" s="34">
        <f t="shared" si="281"/>
        <v>0.37798906584264319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82">(D678-E678)</f>
        <v>0</v>
      </c>
      <c r="G678" s="32" t="e">
        <f t="shared" ref="G678" si="283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84">(D681-E681)</f>
        <v>0</v>
      </c>
      <c r="G681" s="32" t="e">
        <f t="shared" ref="G681" si="285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57972</v>
      </c>
      <c r="E683" s="40">
        <f>E675+E680+E681+E682</f>
        <v>42070</v>
      </c>
      <c r="F683" s="190">
        <f t="shared" ref="F683:F692" si="286">(D683-E683)</f>
        <v>15902</v>
      </c>
      <c r="G683" s="32">
        <f t="shared" ref="G683:G692" si="287">F683/E683</f>
        <v>0.37798906584264319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15540</v>
      </c>
      <c r="E684" s="189">
        <f>E685+E686+E687</f>
        <v>10265</v>
      </c>
      <c r="F684" s="190">
        <f t="shared" si="286"/>
        <v>5275</v>
      </c>
      <c r="G684" s="32">
        <f t="shared" si="287"/>
        <v>0.51388212372138331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86"/>
        <v>0</v>
      </c>
      <c r="G685" s="32" t="e">
        <f t="shared" si="287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15540</v>
      </c>
      <c r="E686" s="190">
        <v>10265</v>
      </c>
      <c r="F686" s="190">
        <f t="shared" si="286"/>
        <v>5275</v>
      </c>
      <c r="G686" s="32">
        <f t="shared" si="287"/>
        <v>0.51388212372138331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86"/>
        <v>0</v>
      </c>
      <c r="G687" s="32" t="e">
        <f t="shared" si="287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147</v>
      </c>
      <c r="E688" s="190">
        <v>121</v>
      </c>
      <c r="F688" s="190">
        <f t="shared" si="286"/>
        <v>26</v>
      </c>
      <c r="G688" s="32">
        <f t="shared" si="287"/>
        <v>0.21487603305785125</v>
      </c>
    </row>
    <row r="689" spans="1:7" x14ac:dyDescent="0.2">
      <c r="A689" s="186">
        <v>62</v>
      </c>
      <c r="B689" s="2" t="s">
        <v>42</v>
      </c>
      <c r="C689" s="11"/>
      <c r="D689" s="39">
        <v>635</v>
      </c>
      <c r="E689" s="39">
        <v>340</v>
      </c>
      <c r="F689" s="190">
        <f t="shared" si="286"/>
        <v>295</v>
      </c>
      <c r="G689" s="32">
        <f t="shared" si="287"/>
        <v>0.86764705882352944</v>
      </c>
    </row>
    <row r="690" spans="1:7" ht="25.5" x14ac:dyDescent="0.2">
      <c r="A690" s="22"/>
      <c r="B690" s="26" t="s">
        <v>43</v>
      </c>
      <c r="C690" s="191"/>
      <c r="D690" s="40">
        <f>D684+D688+D689</f>
        <v>16322</v>
      </c>
      <c r="E690" s="40">
        <f>E684+E688+E689</f>
        <v>10726</v>
      </c>
      <c r="F690" s="190">
        <f t="shared" si="286"/>
        <v>5596</v>
      </c>
      <c r="G690" s="32">
        <f t="shared" si="287"/>
        <v>0.52172291627820255</v>
      </c>
    </row>
    <row r="691" spans="1:7" ht="25.5" x14ac:dyDescent="0.2">
      <c r="A691" s="22"/>
      <c r="B691" s="26" t="s">
        <v>48</v>
      </c>
      <c r="C691" s="191"/>
      <c r="D691" s="40">
        <f>D683-D690</f>
        <v>41650</v>
      </c>
      <c r="E691" s="40">
        <f>E683-E690</f>
        <v>31344</v>
      </c>
      <c r="F691" s="190">
        <f t="shared" si="286"/>
        <v>10306</v>
      </c>
      <c r="G691" s="32">
        <f t="shared" si="287"/>
        <v>0.32880296069423176</v>
      </c>
    </row>
    <row r="692" spans="1:7" x14ac:dyDescent="0.2">
      <c r="A692" s="186">
        <v>63</v>
      </c>
      <c r="B692" s="3" t="s">
        <v>46</v>
      </c>
      <c r="C692" s="188"/>
      <c r="D692" s="189">
        <v>21403</v>
      </c>
      <c r="E692" s="189">
        <v>20878</v>
      </c>
      <c r="F692" s="190">
        <f t="shared" si="286"/>
        <v>525</v>
      </c>
      <c r="G692" s="32">
        <f t="shared" si="287"/>
        <v>2.5146086789922407E-2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88">(D694-E694)</f>
        <v>0</v>
      </c>
      <c r="G694" s="32" t="e">
        <f t="shared" ref="G694" si="289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1834</v>
      </c>
      <c r="E696" s="39">
        <v>1270</v>
      </c>
      <c r="F696" s="190">
        <f t="shared" ref="F696:F706" si="290">(D696-E696)</f>
        <v>564</v>
      </c>
      <c r="G696" s="32">
        <f t="shared" ref="G696:G706" si="291">F696/E696</f>
        <v>0.4440944881889764</v>
      </c>
    </row>
    <row r="697" spans="1:7" ht="25.5" x14ac:dyDescent="0.2">
      <c r="A697" s="22"/>
      <c r="B697" s="26" t="s">
        <v>49</v>
      </c>
      <c r="C697" s="191"/>
      <c r="D697" s="190">
        <f>D691-D692-D696</f>
        <v>18413</v>
      </c>
      <c r="E697" s="190">
        <f>E691-E692-E696</f>
        <v>9196</v>
      </c>
      <c r="F697" s="190">
        <f t="shared" si="290"/>
        <v>9217</v>
      </c>
      <c r="G697" s="32">
        <f t="shared" si="291"/>
        <v>1.0022836015658982</v>
      </c>
    </row>
    <row r="698" spans="1:7" x14ac:dyDescent="0.2">
      <c r="A698" s="186">
        <v>75</v>
      </c>
      <c r="B698" s="3" t="s">
        <v>50</v>
      </c>
      <c r="C698" s="188"/>
      <c r="D698" s="189">
        <v>90</v>
      </c>
      <c r="E698" s="189">
        <v>1</v>
      </c>
      <c r="F698" s="190">
        <f t="shared" si="290"/>
        <v>89</v>
      </c>
      <c r="G698" s="32">
        <f t="shared" si="291"/>
        <v>89</v>
      </c>
    </row>
    <row r="699" spans="1:7" x14ac:dyDescent="0.2">
      <c r="A699" s="186">
        <v>65</v>
      </c>
      <c r="B699" s="1" t="s">
        <v>51</v>
      </c>
      <c r="C699" s="10"/>
      <c r="D699" s="190">
        <v>116</v>
      </c>
      <c r="E699" s="190">
        <v>275</v>
      </c>
      <c r="F699" s="190">
        <f t="shared" si="290"/>
        <v>-159</v>
      </c>
      <c r="G699" s="32">
        <f t="shared" si="291"/>
        <v>-0.57818181818181813</v>
      </c>
    </row>
    <row r="700" spans="1:7" ht="25.5" x14ac:dyDescent="0.2">
      <c r="A700" s="186">
        <v>68</v>
      </c>
      <c r="B700" s="16" t="s">
        <v>52</v>
      </c>
      <c r="C700" s="17"/>
      <c r="D700" s="190">
        <v>5427</v>
      </c>
      <c r="E700" s="190">
        <v>6842</v>
      </c>
      <c r="F700" s="190">
        <f t="shared" si="290"/>
        <v>-1415</v>
      </c>
      <c r="G700" s="32">
        <f t="shared" si="291"/>
        <v>-0.20681087401344636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0</v>
      </c>
      <c r="F701" s="190">
        <f t="shared" si="290"/>
        <v>0</v>
      </c>
      <c r="G701" s="32" t="e">
        <f t="shared" si="291"/>
        <v>#DIV/0!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12960</v>
      </c>
      <c r="E702" s="190">
        <f>E697+E698-E699-E700+E701</f>
        <v>2080</v>
      </c>
      <c r="F702" s="190">
        <f t="shared" si="290"/>
        <v>10880</v>
      </c>
      <c r="G702" s="32">
        <f t="shared" si="291"/>
        <v>5.2307692307692308</v>
      </c>
    </row>
    <row r="703" spans="1:7" x14ac:dyDescent="0.2">
      <c r="A703" s="186">
        <v>76</v>
      </c>
      <c r="B703" s="1" t="s">
        <v>54</v>
      </c>
      <c r="C703" s="10"/>
      <c r="D703" s="190">
        <v>967</v>
      </c>
      <c r="E703" s="190">
        <v>1519</v>
      </c>
      <c r="F703" s="190">
        <f t="shared" si="290"/>
        <v>-552</v>
      </c>
      <c r="G703" s="32">
        <f t="shared" si="291"/>
        <v>-0.36339697169190255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90"/>
        <v>0</v>
      </c>
      <c r="G704" s="32" t="e">
        <f t="shared" si="291"/>
        <v>#DIV/0!</v>
      </c>
    </row>
    <row r="705" spans="1:7" x14ac:dyDescent="0.2">
      <c r="B705" s="2" t="s">
        <v>56</v>
      </c>
      <c r="C705" s="11"/>
      <c r="D705" s="39">
        <f>D703-D704</f>
        <v>967</v>
      </c>
      <c r="E705" s="39">
        <f>E703-E704</f>
        <v>1519</v>
      </c>
      <c r="F705" s="190">
        <f t="shared" si="290"/>
        <v>-552</v>
      </c>
      <c r="G705" s="32">
        <f t="shared" si="291"/>
        <v>-0.36339697169190255</v>
      </c>
    </row>
    <row r="706" spans="1:7" x14ac:dyDescent="0.2">
      <c r="A706" s="22"/>
      <c r="B706" s="19" t="s">
        <v>57</v>
      </c>
      <c r="C706" s="191"/>
      <c r="D706" s="190">
        <f>D702+D705</f>
        <v>13927</v>
      </c>
      <c r="E706" s="190">
        <f>E702+E705</f>
        <v>3599</v>
      </c>
      <c r="F706" s="190">
        <f t="shared" si="290"/>
        <v>10328</v>
      </c>
      <c r="G706" s="32">
        <f t="shared" si="291"/>
        <v>2.8696860238955266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644945</v>
      </c>
      <c r="E710" s="190">
        <v>738244</v>
      </c>
      <c r="F710" s="190">
        <f t="shared" ref="F710" si="292">(D710-E710)</f>
        <v>-93299</v>
      </c>
      <c r="G710" s="32">
        <f t="shared" ref="G710" si="293">F710/E710</f>
        <v>-0.12637962516457973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94">(D714-E714)</f>
        <v>0</v>
      </c>
      <c r="G714" s="32" t="e">
        <f t="shared" ref="G714:G715" si="295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94"/>
        <v>0</v>
      </c>
      <c r="G715" s="32" t="e">
        <f t="shared" si="295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260433</v>
      </c>
      <c r="E717" s="190">
        <f>E721+E722+E723</f>
        <v>112594</v>
      </c>
      <c r="F717" s="190">
        <f t="shared" ref="F717" si="296">(D717-E717)</f>
        <v>147839</v>
      </c>
      <c r="G717" s="32">
        <f t="shared" ref="G717" si="297">F717/E717</f>
        <v>1.3130273371582855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123634</v>
      </c>
      <c r="E721" s="190">
        <v>62739</v>
      </c>
      <c r="F721" s="190">
        <f t="shared" ref="F721:F723" si="298">(D721-E721)</f>
        <v>60895</v>
      </c>
      <c r="G721" s="32">
        <f t="shared" ref="G721:G723" si="299">F721/E721</f>
        <v>0.97060839350324357</v>
      </c>
    </row>
    <row r="722" spans="1:7" ht="25.5" x14ac:dyDescent="0.2">
      <c r="A722" s="186"/>
      <c r="B722" s="24" t="s">
        <v>58</v>
      </c>
      <c r="C722" s="17"/>
      <c r="D722" s="190">
        <v>124501</v>
      </c>
      <c r="E722" s="190">
        <v>39510</v>
      </c>
      <c r="F722" s="190">
        <f t="shared" si="298"/>
        <v>84991</v>
      </c>
      <c r="G722" s="32">
        <f t="shared" si="299"/>
        <v>2.1511262971399647</v>
      </c>
    </row>
    <row r="723" spans="1:7" x14ac:dyDescent="0.2">
      <c r="A723" s="186"/>
      <c r="B723" s="23" t="s">
        <v>24</v>
      </c>
      <c r="C723" s="10"/>
      <c r="D723" s="190">
        <v>12298</v>
      </c>
      <c r="E723" s="190">
        <v>10345</v>
      </c>
      <c r="F723" s="190">
        <f t="shared" si="298"/>
        <v>1953</v>
      </c>
      <c r="G723" s="32">
        <f t="shared" si="299"/>
        <v>0.18878685355244079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64208</v>
      </c>
      <c r="E725" s="190">
        <v>24345</v>
      </c>
      <c r="F725" s="190">
        <f t="shared" ref="F725" si="300">(D725-E725)</f>
        <v>39863</v>
      </c>
      <c r="G725" s="32">
        <f t="shared" ref="G725" si="301">F725/E725</f>
        <v>1.637420414869583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31465</v>
      </c>
      <c r="E727" s="190">
        <f>E730+E731+E732+E733</f>
        <v>34139</v>
      </c>
      <c r="F727" s="190">
        <f t="shared" ref="F727" si="302">(D727-E727)</f>
        <v>-2674</v>
      </c>
      <c r="G727" s="32">
        <f t="shared" ref="G727" si="303">F727/E727</f>
        <v>-7.8326840270658185E-2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446</v>
      </c>
      <c r="E730" s="190">
        <v>695</v>
      </c>
      <c r="F730" s="190">
        <f t="shared" ref="F730:F733" si="304">(D730-E730)</f>
        <v>-249</v>
      </c>
      <c r="G730" s="32">
        <f t="shared" ref="G730:G733" si="305">F730/E730</f>
        <v>-0.35827338129496406</v>
      </c>
    </row>
    <row r="731" spans="1:7" x14ac:dyDescent="0.2">
      <c r="A731" s="186">
        <v>31</v>
      </c>
      <c r="B731" s="25" t="s">
        <v>17</v>
      </c>
      <c r="C731" s="31"/>
      <c r="D731" s="190">
        <v>10879</v>
      </c>
      <c r="E731" s="190">
        <v>8215</v>
      </c>
      <c r="F731" s="190">
        <f t="shared" si="304"/>
        <v>2664</v>
      </c>
      <c r="G731" s="32">
        <f t="shared" si="305"/>
        <v>0.3242848447961047</v>
      </c>
    </row>
    <row r="732" spans="1:7" x14ac:dyDescent="0.2">
      <c r="A732" s="186">
        <v>32</v>
      </c>
      <c r="B732" s="25" t="s">
        <v>18</v>
      </c>
      <c r="C732" s="31"/>
      <c r="D732" s="190">
        <v>20140</v>
      </c>
      <c r="E732" s="190">
        <v>25229</v>
      </c>
      <c r="F732" s="190">
        <f t="shared" si="304"/>
        <v>-5089</v>
      </c>
      <c r="G732" s="32">
        <f t="shared" si="305"/>
        <v>-0.20171231519283364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304"/>
        <v>0</v>
      </c>
      <c r="G733" s="32" t="e">
        <f t="shared" si="305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8863</v>
      </c>
      <c r="E738" s="190">
        <v>3734</v>
      </c>
      <c r="F738" s="190">
        <f>(D738-E738)</f>
        <v>5129</v>
      </c>
      <c r="G738" s="32">
        <f>F738/E738</f>
        <v>1.3735940010712373</v>
      </c>
    </row>
    <row r="739" spans="1:7" x14ac:dyDescent="0.2">
      <c r="A739" s="186">
        <v>701</v>
      </c>
      <c r="B739" s="1" t="s">
        <v>31</v>
      </c>
      <c r="C739" s="10"/>
      <c r="D739" s="190">
        <v>15130</v>
      </c>
      <c r="E739" s="190">
        <v>3920</v>
      </c>
      <c r="F739" s="190">
        <f t="shared" ref="F739:F741" si="306">(D739-E739)</f>
        <v>11210</v>
      </c>
      <c r="G739" s="32">
        <f t="shared" ref="G739:G741" si="307">F739/E739</f>
        <v>2.8596938775510203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306"/>
        <v>0</v>
      </c>
      <c r="G740" s="32" t="e">
        <f t="shared" si="307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25418</v>
      </c>
      <c r="E741" s="190">
        <v>3752</v>
      </c>
      <c r="F741" s="190">
        <f t="shared" si="306"/>
        <v>21666</v>
      </c>
      <c r="G741" s="32">
        <f t="shared" si="307"/>
        <v>5.7745202558635391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308">(D743-E743)</f>
        <v>0</v>
      </c>
      <c r="G743" s="32" t="e">
        <f t="shared" ref="G743:G748" si="309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308"/>
        <v>0</v>
      </c>
      <c r="G744" s="32" t="e">
        <f t="shared" si="309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308"/>
        <v>0</v>
      </c>
      <c r="G745" s="32" t="e">
        <f t="shared" si="309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8210</v>
      </c>
      <c r="E746" s="39">
        <v>157</v>
      </c>
      <c r="F746" s="190">
        <f t="shared" si="308"/>
        <v>8053</v>
      </c>
      <c r="G746" s="32">
        <f t="shared" si="309"/>
        <v>51.29299363057325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308"/>
        <v>0</v>
      </c>
      <c r="G747" s="32" t="e">
        <f t="shared" si="309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57621</v>
      </c>
      <c r="E748" s="40">
        <f>E738+E739+E740+E741+E746+E747</f>
        <v>11563</v>
      </c>
      <c r="F748" s="40">
        <f t="shared" si="308"/>
        <v>46058</v>
      </c>
      <c r="G748" s="34">
        <f t="shared" si="309"/>
        <v>3.9832223471417452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310">(D751-E751)</f>
        <v>0</v>
      </c>
      <c r="G751" s="32" t="e">
        <f t="shared" ref="G751" si="311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312">(D754-E754)</f>
        <v>0</v>
      </c>
      <c r="G754" s="32" t="e">
        <f t="shared" ref="G754" si="313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57621</v>
      </c>
      <c r="E756" s="40">
        <f>E748+E753+E754+E755</f>
        <v>11563</v>
      </c>
      <c r="F756" s="190">
        <f t="shared" ref="F756:F765" si="314">(D756-E756)</f>
        <v>46058</v>
      </c>
      <c r="G756" s="32">
        <f t="shared" ref="G756:G765" si="315">F756/E756</f>
        <v>3.9832223471417452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8454</v>
      </c>
      <c r="E757" s="189">
        <f>E758+E759+E760</f>
        <v>4779</v>
      </c>
      <c r="F757" s="190">
        <f t="shared" si="314"/>
        <v>3675</v>
      </c>
      <c r="G757" s="32">
        <f t="shared" si="315"/>
        <v>0.76898932831136224</v>
      </c>
    </row>
    <row r="758" spans="1:7" x14ac:dyDescent="0.2">
      <c r="A758" s="186">
        <v>600</v>
      </c>
      <c r="B758" s="1" t="s">
        <v>2</v>
      </c>
      <c r="C758" s="10"/>
      <c r="D758" s="190">
        <v>1747</v>
      </c>
      <c r="E758" s="190">
        <v>991</v>
      </c>
      <c r="F758" s="190">
        <f t="shared" si="314"/>
        <v>756</v>
      </c>
      <c r="G758" s="32">
        <f t="shared" si="315"/>
        <v>0.7628657921291625</v>
      </c>
    </row>
    <row r="759" spans="1:7" x14ac:dyDescent="0.2">
      <c r="A759" s="186">
        <v>601</v>
      </c>
      <c r="B759" s="1" t="s">
        <v>3</v>
      </c>
      <c r="C759" s="10"/>
      <c r="D759" s="190">
        <v>6707</v>
      </c>
      <c r="E759" s="190">
        <v>3788</v>
      </c>
      <c r="F759" s="190">
        <f t="shared" si="314"/>
        <v>2919</v>
      </c>
      <c r="G759" s="32">
        <f t="shared" si="315"/>
        <v>0.77059134107708549</v>
      </c>
    </row>
    <row r="760" spans="1:7" x14ac:dyDescent="0.2">
      <c r="A760" s="186">
        <v>604</v>
      </c>
      <c r="B760" s="1" t="s">
        <v>4</v>
      </c>
      <c r="C760" s="10"/>
      <c r="D760" s="190">
        <v>0</v>
      </c>
      <c r="E760" s="190">
        <v>0</v>
      </c>
      <c r="F760" s="190">
        <f t="shared" si="314"/>
        <v>0</v>
      </c>
      <c r="G760" s="32" t="e">
        <f t="shared" si="315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2741</v>
      </c>
      <c r="E761" s="190">
        <v>961</v>
      </c>
      <c r="F761" s="190">
        <f t="shared" si="314"/>
        <v>1780</v>
      </c>
      <c r="G761" s="32">
        <f t="shared" si="315"/>
        <v>1.8522372528616025</v>
      </c>
    </row>
    <row r="762" spans="1:7" x14ac:dyDescent="0.2">
      <c r="A762" s="186">
        <v>62</v>
      </c>
      <c r="B762" s="2" t="s">
        <v>42</v>
      </c>
      <c r="C762" s="11"/>
      <c r="D762" s="39">
        <v>6197</v>
      </c>
      <c r="E762" s="39">
        <v>284</v>
      </c>
      <c r="F762" s="190">
        <f t="shared" si="314"/>
        <v>5913</v>
      </c>
      <c r="G762" s="32">
        <f t="shared" si="315"/>
        <v>20.820422535211268</v>
      </c>
    </row>
    <row r="763" spans="1:7" ht="25.5" x14ac:dyDescent="0.2">
      <c r="A763" s="22"/>
      <c r="B763" s="26" t="s">
        <v>43</v>
      </c>
      <c r="C763" s="191"/>
      <c r="D763" s="40">
        <f>D757+D761+D762</f>
        <v>17392</v>
      </c>
      <c r="E763" s="40">
        <f>E757+E761+E762</f>
        <v>6024</v>
      </c>
      <c r="F763" s="190">
        <f t="shared" si="314"/>
        <v>11368</v>
      </c>
      <c r="G763" s="32">
        <f t="shared" si="315"/>
        <v>1.8871181938911024</v>
      </c>
    </row>
    <row r="764" spans="1:7" ht="25.5" x14ac:dyDescent="0.2">
      <c r="A764" s="22"/>
      <c r="B764" s="26" t="s">
        <v>48</v>
      </c>
      <c r="C764" s="191"/>
      <c r="D764" s="40">
        <f>D756-D763</f>
        <v>40229</v>
      </c>
      <c r="E764" s="40">
        <f>E756-E763</f>
        <v>5539</v>
      </c>
      <c r="F764" s="190">
        <f t="shared" si="314"/>
        <v>34690</v>
      </c>
      <c r="G764" s="32">
        <f t="shared" si="315"/>
        <v>6.2628633327315404</v>
      </c>
    </row>
    <row r="765" spans="1:7" x14ac:dyDescent="0.2">
      <c r="A765" s="186">
        <v>63</v>
      </c>
      <c r="B765" s="3" t="s">
        <v>46</v>
      </c>
      <c r="C765" s="188"/>
      <c r="D765" s="189">
        <v>16093</v>
      </c>
      <c r="E765" s="189">
        <v>10594</v>
      </c>
      <c r="F765" s="190">
        <f t="shared" si="314"/>
        <v>5499</v>
      </c>
      <c r="G765" s="32">
        <f t="shared" si="315"/>
        <v>0.51906739663960733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316">(D767-E767)</f>
        <v>0</v>
      </c>
      <c r="G767" s="32" t="e">
        <f t="shared" ref="G767" si="317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2410</v>
      </c>
      <c r="E769" s="39">
        <v>506</v>
      </c>
      <c r="F769" s="190">
        <f t="shared" ref="F769:F779" si="318">(D769-E769)</f>
        <v>1904</v>
      </c>
      <c r="G769" s="32">
        <f t="shared" ref="G769:G779" si="319">F769/E769</f>
        <v>3.7628458498023716</v>
      </c>
    </row>
    <row r="770" spans="1:7" ht="25.5" x14ac:dyDescent="0.2">
      <c r="A770" s="22"/>
      <c r="B770" s="26" t="s">
        <v>49</v>
      </c>
      <c r="C770" s="191"/>
      <c r="D770" s="190">
        <f>D764-D765-D769</f>
        <v>21726</v>
      </c>
      <c r="E770" s="190">
        <f>E764-E765-E769</f>
        <v>-5561</v>
      </c>
      <c r="F770" s="190">
        <f t="shared" si="318"/>
        <v>27287</v>
      </c>
      <c r="G770" s="32">
        <f t="shared" si="319"/>
        <v>-4.9068512857399744</v>
      </c>
    </row>
    <row r="771" spans="1:7" x14ac:dyDescent="0.2">
      <c r="A771" s="186">
        <v>75</v>
      </c>
      <c r="B771" s="3" t="s">
        <v>50</v>
      </c>
      <c r="C771" s="188"/>
      <c r="D771" s="189">
        <v>2944</v>
      </c>
      <c r="E771" s="189">
        <v>233</v>
      </c>
      <c r="F771" s="190">
        <f t="shared" si="318"/>
        <v>2711</v>
      </c>
      <c r="G771" s="32">
        <f t="shared" si="319"/>
        <v>11.63519313304721</v>
      </c>
    </row>
    <row r="772" spans="1:7" x14ac:dyDescent="0.2">
      <c r="A772" s="186">
        <v>65</v>
      </c>
      <c r="B772" s="1" t="s">
        <v>51</v>
      </c>
      <c r="C772" s="10"/>
      <c r="D772" s="190">
        <v>281</v>
      </c>
      <c r="E772" s="190">
        <v>153</v>
      </c>
      <c r="F772" s="190">
        <f t="shared" si="318"/>
        <v>128</v>
      </c>
      <c r="G772" s="32">
        <f t="shared" si="319"/>
        <v>0.83660130718954251</v>
      </c>
    </row>
    <row r="773" spans="1:7" ht="25.5" x14ac:dyDescent="0.2">
      <c r="A773" s="186">
        <v>68</v>
      </c>
      <c r="B773" s="16" t="s">
        <v>52</v>
      </c>
      <c r="C773" s="17"/>
      <c r="D773" s="190">
        <v>7122</v>
      </c>
      <c r="E773" s="190">
        <v>5830</v>
      </c>
      <c r="F773" s="190">
        <f t="shared" si="318"/>
        <v>1292</v>
      </c>
      <c r="G773" s="32">
        <f t="shared" si="319"/>
        <v>0.2216123499142367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318"/>
        <v>0</v>
      </c>
      <c r="G774" s="32" t="e">
        <f t="shared" si="319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17267</v>
      </c>
      <c r="E775" s="190">
        <f>E770+E771-E772-E773+E774</f>
        <v>-11311</v>
      </c>
      <c r="F775" s="190">
        <f t="shared" si="318"/>
        <v>28578</v>
      </c>
      <c r="G775" s="32">
        <f t="shared" si="319"/>
        <v>-2.5265670586155071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318"/>
        <v>0</v>
      </c>
      <c r="G776" s="32" t="e">
        <f t="shared" si="319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318"/>
        <v>0</v>
      </c>
      <c r="G777" s="32" t="e">
        <f t="shared" si="319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318"/>
        <v>0</v>
      </c>
      <c r="G778" s="32" t="e">
        <f t="shared" si="319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17267</v>
      </c>
      <c r="E779" s="190">
        <f>E775+E778</f>
        <v>-11311</v>
      </c>
      <c r="F779" s="190">
        <f t="shared" si="318"/>
        <v>28578</v>
      </c>
      <c r="G779" s="32">
        <f t="shared" si="319"/>
        <v>-2.5265670586155071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65344</v>
      </c>
      <c r="E783" s="190">
        <v>86087</v>
      </c>
      <c r="F783" s="190">
        <f t="shared" ref="F783" si="320">(D783-E783)</f>
        <v>-20743</v>
      </c>
      <c r="G783" s="32">
        <f t="shared" ref="G783" si="321">F783/E783</f>
        <v>-0.24095391871014207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322">(D787-E787)</f>
        <v>0</v>
      </c>
      <c r="G787" s="32" t="e">
        <f t="shared" ref="G787:G788" si="323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322"/>
        <v>0</v>
      </c>
      <c r="G788" s="32" t="e">
        <f t="shared" si="323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217163</v>
      </c>
      <c r="E790" s="190">
        <f>E794+E795+E796</f>
        <v>141050</v>
      </c>
      <c r="F790" s="190">
        <f t="shared" ref="F790" si="324">(D790-E790)</f>
        <v>76113</v>
      </c>
      <c r="G790" s="32">
        <f t="shared" ref="G790" si="325">F790/E790</f>
        <v>0.53961715703651192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154574</v>
      </c>
      <c r="E794" s="190">
        <v>81253</v>
      </c>
      <c r="F794" s="190">
        <f t="shared" ref="F794:F796" si="326">(D794-E794)</f>
        <v>73321</v>
      </c>
      <c r="G794" s="32">
        <f t="shared" ref="G794:G796" si="327">F794/E794</f>
        <v>0.90237898908348002</v>
      </c>
    </row>
    <row r="795" spans="1:7" ht="25.5" x14ac:dyDescent="0.2">
      <c r="A795" s="186"/>
      <c r="B795" s="24" t="s">
        <v>58</v>
      </c>
      <c r="C795" s="17"/>
      <c r="D795" s="190">
        <v>39798</v>
      </c>
      <c r="E795" s="190">
        <v>53041</v>
      </c>
      <c r="F795" s="190">
        <f t="shared" si="326"/>
        <v>-13243</v>
      </c>
      <c r="G795" s="32">
        <f t="shared" si="327"/>
        <v>-0.24967477988725703</v>
      </c>
    </row>
    <row r="796" spans="1:7" x14ac:dyDescent="0.2">
      <c r="A796" s="186"/>
      <c r="B796" s="23" t="s">
        <v>24</v>
      </c>
      <c r="C796" s="10"/>
      <c r="D796" s="190">
        <v>22791</v>
      </c>
      <c r="E796" s="190">
        <v>6756</v>
      </c>
      <c r="F796" s="190">
        <f t="shared" si="326"/>
        <v>16035</v>
      </c>
      <c r="G796" s="32">
        <f t="shared" si="327"/>
        <v>2.3734458259325044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31226</v>
      </c>
      <c r="E798" s="190">
        <v>9257</v>
      </c>
      <c r="F798" s="190">
        <f t="shared" ref="F798" si="328">(D798-E798)</f>
        <v>21969</v>
      </c>
      <c r="G798" s="32">
        <f t="shared" ref="G798" si="329">F798/E798</f>
        <v>2.3732310683806848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23294</v>
      </c>
      <c r="E800" s="190">
        <f>E803+E804+E805+E806</f>
        <v>18721</v>
      </c>
      <c r="F800" s="190">
        <f t="shared" ref="F800" si="330">(D800-E800)</f>
        <v>4573</v>
      </c>
      <c r="G800" s="32">
        <f t="shared" ref="G800" si="331">F800/E800</f>
        <v>0.24427113936221356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12227</v>
      </c>
      <c r="E803" s="190">
        <v>8229</v>
      </c>
      <c r="F803" s="190">
        <f t="shared" ref="F803:F806" si="332">(D803-E803)</f>
        <v>3998</v>
      </c>
      <c r="G803" s="32">
        <f t="shared" ref="G803:G806" si="333">F803/E803</f>
        <v>0.48584275124559484</v>
      </c>
    </row>
    <row r="804" spans="1:7" x14ac:dyDescent="0.2">
      <c r="A804" s="186">
        <v>31</v>
      </c>
      <c r="B804" s="25" t="s">
        <v>17</v>
      </c>
      <c r="C804" s="31"/>
      <c r="D804" s="190">
        <v>1284</v>
      </c>
      <c r="E804" s="190">
        <v>2074</v>
      </c>
      <c r="F804" s="190">
        <f t="shared" si="332"/>
        <v>-790</v>
      </c>
      <c r="G804" s="32">
        <f t="shared" si="333"/>
        <v>-0.38090646094503378</v>
      </c>
    </row>
    <row r="805" spans="1:7" x14ac:dyDescent="0.2">
      <c r="A805" s="186">
        <v>32</v>
      </c>
      <c r="B805" s="25" t="s">
        <v>18</v>
      </c>
      <c r="C805" s="31"/>
      <c r="D805" s="190">
        <v>9783</v>
      </c>
      <c r="E805" s="190">
        <v>8418</v>
      </c>
      <c r="F805" s="190">
        <f t="shared" si="332"/>
        <v>1365</v>
      </c>
      <c r="G805" s="32">
        <f t="shared" si="333"/>
        <v>0.16215253029223092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32"/>
        <v>0</v>
      </c>
      <c r="G806" s="32" t="e">
        <f t="shared" si="333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4936</v>
      </c>
      <c r="E811" s="190">
        <v>4892</v>
      </c>
      <c r="F811" s="190">
        <f>(D811-E811)</f>
        <v>44</v>
      </c>
      <c r="G811" s="32">
        <f>F811/E811</f>
        <v>8.9942763695829934E-3</v>
      </c>
    </row>
    <row r="812" spans="1:7" x14ac:dyDescent="0.2">
      <c r="A812" s="186">
        <v>701</v>
      </c>
      <c r="B812" s="1" t="s">
        <v>31</v>
      </c>
      <c r="C812" s="10"/>
      <c r="D812" s="190">
        <v>1471</v>
      </c>
      <c r="E812" s="190">
        <v>2155</v>
      </c>
      <c r="F812" s="190">
        <f t="shared" ref="F812:F814" si="334">(D812-E812)</f>
        <v>-684</v>
      </c>
      <c r="G812" s="32">
        <f t="shared" ref="G812:G814" si="335">F812/E812</f>
        <v>-0.31740139211136892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34"/>
        <v>0</v>
      </c>
      <c r="G813" s="32" t="e">
        <f t="shared" si="335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1014</v>
      </c>
      <c r="E814" s="190">
        <v>1343</v>
      </c>
      <c r="F814" s="190">
        <f t="shared" si="334"/>
        <v>-329</v>
      </c>
      <c r="G814" s="32">
        <f t="shared" si="335"/>
        <v>-0.24497393894266567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36">(D816-E816)</f>
        <v>0</v>
      </c>
      <c r="G816" s="32" t="e">
        <f t="shared" ref="G816:G821" si="337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36"/>
        <v>0</v>
      </c>
      <c r="G817" s="32" t="e">
        <f t="shared" si="337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36"/>
        <v>0</v>
      </c>
      <c r="G818" s="32" t="e">
        <f t="shared" si="337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36"/>
        <v>0</v>
      </c>
      <c r="G819" s="32" t="e">
        <f t="shared" si="337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36"/>
        <v>0</v>
      </c>
      <c r="G820" s="32" t="e">
        <f t="shared" si="337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7421</v>
      </c>
      <c r="E821" s="40">
        <f>E811+E812+E813+E814+E819+E820</f>
        <v>8390</v>
      </c>
      <c r="F821" s="40">
        <f t="shared" si="336"/>
        <v>-969</v>
      </c>
      <c r="G821" s="34">
        <f t="shared" si="337"/>
        <v>-0.11549463647199046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38">(D824-E824)</f>
        <v>0</v>
      </c>
      <c r="G824" s="32" t="e">
        <f t="shared" ref="G824" si="339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40">(D827-E827)</f>
        <v>0</v>
      </c>
      <c r="G827" s="32" t="e">
        <f t="shared" ref="G827" si="341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7421</v>
      </c>
      <c r="E829" s="40">
        <f>E821+E826+E827+E828</f>
        <v>8390</v>
      </c>
      <c r="F829" s="190">
        <f t="shared" ref="F829:F838" si="342">(D829-E829)</f>
        <v>-969</v>
      </c>
      <c r="G829" s="32">
        <f t="shared" ref="G829:G838" si="343">F829/E829</f>
        <v>-0.11549463647199046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2744</v>
      </c>
      <c r="E830" s="189">
        <f>E831+E832+E833</f>
        <v>2382</v>
      </c>
      <c r="F830" s="190">
        <f t="shared" si="342"/>
        <v>362</v>
      </c>
      <c r="G830" s="32">
        <f t="shared" si="343"/>
        <v>0.15197313182199831</v>
      </c>
    </row>
    <row r="831" spans="1:7" x14ac:dyDescent="0.2">
      <c r="A831" s="186">
        <v>600</v>
      </c>
      <c r="B831" s="1" t="s">
        <v>2</v>
      </c>
      <c r="C831" s="10"/>
      <c r="D831" s="190">
        <v>2503</v>
      </c>
      <c r="E831" s="190">
        <v>2104</v>
      </c>
      <c r="F831" s="190">
        <f t="shared" si="342"/>
        <v>399</v>
      </c>
      <c r="G831" s="32">
        <f t="shared" si="343"/>
        <v>0.18963878326996197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90</v>
      </c>
      <c r="F832" s="190">
        <f t="shared" si="342"/>
        <v>-90</v>
      </c>
      <c r="G832" s="32">
        <f t="shared" si="343"/>
        <v>-1</v>
      </c>
    </row>
    <row r="833" spans="1:7" x14ac:dyDescent="0.2">
      <c r="A833" s="186">
        <v>604</v>
      </c>
      <c r="B833" s="1" t="s">
        <v>4</v>
      </c>
      <c r="C833" s="10"/>
      <c r="D833" s="190">
        <v>241</v>
      </c>
      <c r="E833" s="190">
        <v>188</v>
      </c>
      <c r="F833" s="190">
        <f t="shared" si="342"/>
        <v>53</v>
      </c>
      <c r="G833" s="32">
        <f t="shared" si="343"/>
        <v>0.28191489361702127</v>
      </c>
    </row>
    <row r="834" spans="1:7" x14ac:dyDescent="0.2">
      <c r="A834" s="186">
        <v>61</v>
      </c>
      <c r="B834" s="1" t="s">
        <v>41</v>
      </c>
      <c r="C834" s="10"/>
      <c r="D834" s="190">
        <v>195</v>
      </c>
      <c r="E834" s="190">
        <v>117</v>
      </c>
      <c r="F834" s="190">
        <f t="shared" si="342"/>
        <v>78</v>
      </c>
      <c r="G834" s="32">
        <f t="shared" si="343"/>
        <v>0.66666666666666663</v>
      </c>
    </row>
    <row r="835" spans="1:7" x14ac:dyDescent="0.2">
      <c r="A835" s="186">
        <v>62</v>
      </c>
      <c r="B835" s="2" t="s">
        <v>42</v>
      </c>
      <c r="C835" s="11"/>
      <c r="D835" s="39">
        <v>300</v>
      </c>
      <c r="E835" s="39">
        <v>938</v>
      </c>
      <c r="F835" s="190">
        <f t="shared" si="342"/>
        <v>-638</v>
      </c>
      <c r="G835" s="32">
        <f t="shared" si="343"/>
        <v>-0.6801705756929638</v>
      </c>
    </row>
    <row r="836" spans="1:7" ht="25.5" x14ac:dyDescent="0.2">
      <c r="A836" s="22"/>
      <c r="B836" s="26" t="s">
        <v>43</v>
      </c>
      <c r="C836" s="191"/>
      <c r="D836" s="40">
        <f>D830+D834+D835</f>
        <v>3239</v>
      </c>
      <c r="E836" s="40">
        <f>E830+E834+E835</f>
        <v>3437</v>
      </c>
      <c r="F836" s="190">
        <f t="shared" si="342"/>
        <v>-198</v>
      </c>
      <c r="G836" s="32">
        <f t="shared" si="343"/>
        <v>-5.7608379400640092E-2</v>
      </c>
    </row>
    <row r="837" spans="1:7" ht="25.5" x14ac:dyDescent="0.2">
      <c r="A837" s="22"/>
      <c r="B837" s="26" t="s">
        <v>48</v>
      </c>
      <c r="C837" s="191"/>
      <c r="D837" s="40">
        <f>D829-D836</f>
        <v>4182</v>
      </c>
      <c r="E837" s="40">
        <f>E829-E836</f>
        <v>4953</v>
      </c>
      <c r="F837" s="190">
        <f t="shared" si="342"/>
        <v>-771</v>
      </c>
      <c r="G837" s="32">
        <f t="shared" si="343"/>
        <v>-0.15566323440339189</v>
      </c>
    </row>
    <row r="838" spans="1:7" x14ac:dyDescent="0.2">
      <c r="A838" s="186">
        <v>63</v>
      </c>
      <c r="B838" s="3" t="s">
        <v>46</v>
      </c>
      <c r="C838" s="188"/>
      <c r="D838" s="189">
        <v>5531</v>
      </c>
      <c r="E838" s="189">
        <v>5775</v>
      </c>
      <c r="F838" s="190">
        <f t="shared" si="342"/>
        <v>-244</v>
      </c>
      <c r="G838" s="32">
        <f t="shared" si="343"/>
        <v>-4.2251082251082255E-2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44">(D840-E840)</f>
        <v>0</v>
      </c>
      <c r="G840" s="32" t="e">
        <f t="shared" ref="G840" si="345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148</v>
      </c>
      <c r="E842" s="39">
        <v>168</v>
      </c>
      <c r="F842" s="190">
        <f t="shared" ref="F842:F852" si="346">(D842-E842)</f>
        <v>-20</v>
      </c>
      <c r="G842" s="32">
        <f t="shared" ref="G842:G852" si="347">F842/E842</f>
        <v>-0.11904761904761904</v>
      </c>
    </row>
    <row r="843" spans="1:7" ht="25.5" x14ac:dyDescent="0.2">
      <c r="A843" s="22"/>
      <c r="B843" s="26" t="s">
        <v>49</v>
      </c>
      <c r="C843" s="191"/>
      <c r="D843" s="190">
        <f>D837-D838-D842</f>
        <v>-1497</v>
      </c>
      <c r="E843" s="190">
        <f>E837-E838-E842</f>
        <v>-990</v>
      </c>
      <c r="F843" s="190">
        <f t="shared" si="346"/>
        <v>-507</v>
      </c>
      <c r="G843" s="32">
        <f t="shared" si="347"/>
        <v>0.51212121212121209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46"/>
        <v>0</v>
      </c>
      <c r="G844" s="32" t="e">
        <f t="shared" si="347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90</v>
      </c>
      <c r="E845" s="190">
        <v>0</v>
      </c>
      <c r="F845" s="190">
        <f t="shared" si="346"/>
        <v>90</v>
      </c>
      <c r="G845" s="32" t="e">
        <f t="shared" si="347"/>
        <v>#DIV/0!</v>
      </c>
    </row>
    <row r="846" spans="1:7" ht="25.5" x14ac:dyDescent="0.2">
      <c r="A846" s="186">
        <v>68</v>
      </c>
      <c r="B846" s="16" t="s">
        <v>52</v>
      </c>
      <c r="C846" s="17"/>
      <c r="D846" s="190">
        <v>891</v>
      </c>
      <c r="E846" s="190">
        <v>0</v>
      </c>
      <c r="F846" s="190">
        <f t="shared" si="346"/>
        <v>891</v>
      </c>
      <c r="G846" s="32" t="e">
        <f t="shared" si="347"/>
        <v>#DIV/0!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46"/>
        <v>0</v>
      </c>
      <c r="G847" s="32" t="e">
        <f t="shared" si="347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-2478</v>
      </c>
      <c r="E848" s="190">
        <f>E843+E844-E845-E846+E847</f>
        <v>-990</v>
      </c>
      <c r="F848" s="190">
        <f t="shared" si="346"/>
        <v>-1488</v>
      </c>
      <c r="G848" s="32">
        <f t="shared" si="347"/>
        <v>1.5030303030303029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46"/>
        <v>0</v>
      </c>
      <c r="G849" s="32" t="e">
        <f t="shared" si="347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46"/>
        <v>0</v>
      </c>
      <c r="G850" s="32" t="e">
        <f t="shared" si="347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46"/>
        <v>0</v>
      </c>
      <c r="G851" s="32" t="e">
        <f t="shared" si="347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-2478</v>
      </c>
      <c r="E852" s="190">
        <f>E848+E851</f>
        <v>-990</v>
      </c>
      <c r="F852" s="190">
        <f t="shared" si="346"/>
        <v>-1488</v>
      </c>
      <c r="G852" s="32">
        <f t="shared" si="347"/>
        <v>1.5030303030303029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41878</v>
      </c>
      <c r="E856" s="190">
        <v>41295</v>
      </c>
      <c r="F856" s="190">
        <f t="shared" ref="F856" si="348">(D856-E856)</f>
        <v>583</v>
      </c>
      <c r="G856" s="32">
        <f t="shared" ref="G856" si="349">F856/E856</f>
        <v>1.4117931953020947E-2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50">(D860-E860)</f>
        <v>0</v>
      </c>
      <c r="G860" s="32" t="e">
        <f t="shared" ref="G860:G861" si="351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50"/>
        <v>0</v>
      </c>
      <c r="G861" s="32" t="e">
        <f t="shared" si="351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117244</v>
      </c>
      <c r="E863" s="190">
        <f>E867+E868+E869</f>
        <v>62401</v>
      </c>
      <c r="F863" s="190">
        <f t="shared" ref="F863" si="352">(D863-E863)</f>
        <v>54843</v>
      </c>
      <c r="G863" s="32">
        <f t="shared" ref="G863" si="353">F863/E863</f>
        <v>0.878880146151504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92477</v>
      </c>
      <c r="E867" s="190">
        <v>25904</v>
      </c>
      <c r="F867" s="190">
        <f t="shared" ref="F867:F869" si="354">(D867-E867)</f>
        <v>66573</v>
      </c>
      <c r="G867" s="32">
        <f t="shared" ref="G867:G869" si="355">F867/E867</f>
        <v>2.5699891908585548</v>
      </c>
    </row>
    <row r="868" spans="1:7" ht="25.5" x14ac:dyDescent="0.2">
      <c r="A868" s="186"/>
      <c r="B868" s="24" t="s">
        <v>58</v>
      </c>
      <c r="C868" s="17"/>
      <c r="D868" s="190">
        <v>23264</v>
      </c>
      <c r="E868" s="190">
        <v>35319</v>
      </c>
      <c r="F868" s="190">
        <f t="shared" si="354"/>
        <v>-12055</v>
      </c>
      <c r="G868" s="32">
        <f t="shared" si="355"/>
        <v>-0.34131770435176534</v>
      </c>
    </row>
    <row r="869" spans="1:7" x14ac:dyDescent="0.2">
      <c r="A869" s="186"/>
      <c r="B869" s="23" t="s">
        <v>24</v>
      </c>
      <c r="C869" s="10"/>
      <c r="D869" s="190">
        <f>235+1268</f>
        <v>1503</v>
      </c>
      <c r="E869" s="190">
        <v>1178</v>
      </c>
      <c r="F869" s="190">
        <f t="shared" si="354"/>
        <v>325</v>
      </c>
      <c r="G869" s="32">
        <f t="shared" si="355"/>
        <v>0.27589134125636672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11114</v>
      </c>
      <c r="E871" s="190">
        <v>9107</v>
      </c>
      <c r="F871" s="190">
        <f t="shared" ref="F871" si="356">(D871-E871)</f>
        <v>2007</v>
      </c>
      <c r="G871" s="32">
        <f t="shared" ref="G871" si="357">F871/E871</f>
        <v>0.22037992752827495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7247</v>
      </c>
      <c r="E873" s="190">
        <f>E876+E877+E878+E879</f>
        <v>5991</v>
      </c>
      <c r="F873" s="190">
        <f t="shared" ref="F873" si="358">(D873-E873)</f>
        <v>1256</v>
      </c>
      <c r="G873" s="32">
        <f t="shared" ref="G873" si="359">F873/E873</f>
        <v>0.20964780504089467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2230</v>
      </c>
      <c r="E876" s="190">
        <v>897</v>
      </c>
      <c r="F876" s="190">
        <f t="shared" ref="F876:F879" si="360">(D876-E876)</f>
        <v>1333</v>
      </c>
      <c r="G876" s="32">
        <f t="shared" ref="G876:G879" si="361">F876/E876</f>
        <v>1.4860646599777034</v>
      </c>
    </row>
    <row r="877" spans="1:7" x14ac:dyDescent="0.2">
      <c r="A877" s="186">
        <v>31</v>
      </c>
      <c r="B877" s="25" t="s">
        <v>17</v>
      </c>
      <c r="C877" s="31"/>
      <c r="D877" s="190">
        <v>5017</v>
      </c>
      <c r="E877" s="190">
        <v>5094</v>
      </c>
      <c r="F877" s="190">
        <f t="shared" si="360"/>
        <v>-77</v>
      </c>
      <c r="G877" s="32">
        <f t="shared" si="361"/>
        <v>-1.5115822536317236E-2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60"/>
        <v>0</v>
      </c>
      <c r="G878" s="32" t="e">
        <f t="shared" si="361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60"/>
        <v>0</v>
      </c>
      <c r="G879" s="32" t="e">
        <f t="shared" si="36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62">(D885-E885)</f>
        <v>0</v>
      </c>
      <c r="G885" s="32" t="e">
        <f t="shared" ref="G885:G887" si="363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62"/>
        <v>0</v>
      </c>
      <c r="G886" s="32" t="e">
        <f t="shared" si="363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25568</v>
      </c>
      <c r="E887" s="190">
        <v>13360</v>
      </c>
      <c r="F887" s="190">
        <f t="shared" si="362"/>
        <v>12208</v>
      </c>
      <c r="G887" s="32">
        <f t="shared" si="363"/>
        <v>0.91377245508982041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64">(D889-E889)</f>
        <v>0</v>
      </c>
      <c r="G889" s="32" t="e">
        <f t="shared" ref="G889:G894" si="365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64"/>
        <v>0</v>
      </c>
      <c r="G890" s="32" t="e">
        <f t="shared" si="365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64"/>
        <v>0</v>
      </c>
      <c r="G891" s="32" t="e">
        <f t="shared" si="365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64"/>
        <v>0</v>
      </c>
      <c r="G892" s="32" t="e">
        <f t="shared" si="365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64"/>
        <v>0</v>
      </c>
      <c r="G893" s="32" t="e">
        <f t="shared" si="365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25568</v>
      </c>
      <c r="E894" s="40">
        <f>E884+E885+E886+E887+E892+E893</f>
        <v>13360</v>
      </c>
      <c r="F894" s="40">
        <f t="shared" si="364"/>
        <v>12208</v>
      </c>
      <c r="G894" s="34">
        <f t="shared" si="365"/>
        <v>0.91377245508982041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66">(D897-E897)</f>
        <v>0</v>
      </c>
      <c r="G897" s="32" t="e">
        <f t="shared" ref="G897" si="367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68">(D900-E900)</f>
        <v>0</v>
      </c>
      <c r="G900" s="32" t="e">
        <f t="shared" ref="G900" si="369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25568</v>
      </c>
      <c r="E902" s="40">
        <f>E894+E899+E900+E901</f>
        <v>13360</v>
      </c>
      <c r="F902" s="190">
        <f t="shared" ref="F902:F911" si="370">(D902-E902)</f>
        <v>12208</v>
      </c>
      <c r="G902" s="32">
        <f t="shared" ref="G902:G911" si="371">F902/E902</f>
        <v>0.91377245508982041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6401</v>
      </c>
      <c r="E903" s="189">
        <f>E904+E905+E906</f>
        <v>3754</v>
      </c>
      <c r="F903" s="190">
        <f t="shared" si="370"/>
        <v>2647</v>
      </c>
      <c r="G903" s="32">
        <f t="shared" si="371"/>
        <v>0.70511454448588173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70"/>
        <v>0</v>
      </c>
      <c r="G904" s="32" t="e">
        <f t="shared" si="371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6401</v>
      </c>
      <c r="E905" s="190">
        <v>3754</v>
      </c>
      <c r="F905" s="190">
        <f t="shared" si="370"/>
        <v>2647</v>
      </c>
      <c r="G905" s="32">
        <f t="shared" si="371"/>
        <v>0.70511454448588173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70"/>
        <v>0</v>
      </c>
      <c r="G906" s="32" t="e">
        <f t="shared" si="371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783</v>
      </c>
      <c r="E907" s="190">
        <v>18</v>
      </c>
      <c r="F907" s="190">
        <f t="shared" si="370"/>
        <v>765</v>
      </c>
      <c r="G907" s="32">
        <f t="shared" si="371"/>
        <v>42.5</v>
      </c>
    </row>
    <row r="908" spans="1:7" x14ac:dyDescent="0.2">
      <c r="A908" s="186">
        <v>62</v>
      </c>
      <c r="B908" s="2" t="s">
        <v>42</v>
      </c>
      <c r="C908" s="11"/>
      <c r="D908" s="39">
        <v>662</v>
      </c>
      <c r="E908" s="39">
        <v>892</v>
      </c>
      <c r="F908" s="190">
        <f t="shared" si="370"/>
        <v>-230</v>
      </c>
      <c r="G908" s="32">
        <f t="shared" si="371"/>
        <v>-0.25784753363228702</v>
      </c>
    </row>
    <row r="909" spans="1:7" ht="25.5" x14ac:dyDescent="0.2">
      <c r="A909" s="22"/>
      <c r="B909" s="26" t="s">
        <v>43</v>
      </c>
      <c r="C909" s="191"/>
      <c r="D909" s="40">
        <f>D903+D907+D908</f>
        <v>7846</v>
      </c>
      <c r="E909" s="40">
        <f>E903+E907+E908</f>
        <v>4664</v>
      </c>
      <c r="F909" s="190">
        <f t="shared" si="370"/>
        <v>3182</v>
      </c>
      <c r="G909" s="32">
        <f t="shared" si="371"/>
        <v>0.68224699828473412</v>
      </c>
    </row>
    <row r="910" spans="1:7" ht="25.5" x14ac:dyDescent="0.2">
      <c r="A910" s="22"/>
      <c r="B910" s="26" t="s">
        <v>48</v>
      </c>
      <c r="C910" s="191"/>
      <c r="D910" s="40">
        <f>D902-D909</f>
        <v>17722</v>
      </c>
      <c r="E910" s="40">
        <f>E902-E909</f>
        <v>8696</v>
      </c>
      <c r="F910" s="190">
        <f t="shared" si="370"/>
        <v>9026</v>
      </c>
      <c r="G910" s="32">
        <f t="shared" si="371"/>
        <v>1.0379484820607177</v>
      </c>
    </row>
    <row r="911" spans="1:7" x14ac:dyDescent="0.2">
      <c r="A911" s="186">
        <v>63</v>
      </c>
      <c r="B911" s="3" t="s">
        <v>46</v>
      </c>
      <c r="C911" s="188"/>
      <c r="D911" s="189">
        <v>9422</v>
      </c>
      <c r="E911" s="189">
        <v>14135</v>
      </c>
      <c r="F911" s="190">
        <f t="shared" si="370"/>
        <v>-4713</v>
      </c>
      <c r="G911" s="32">
        <f t="shared" si="371"/>
        <v>-0.33342766183233108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72">(D913-E913)</f>
        <v>0</v>
      </c>
      <c r="G913" s="32" t="e">
        <f t="shared" ref="G913" si="373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969</v>
      </c>
      <c r="E915" s="39">
        <v>422</v>
      </c>
      <c r="F915" s="190">
        <f t="shared" ref="F915:F925" si="374">(D915-E915)</f>
        <v>547</v>
      </c>
      <c r="G915" s="32">
        <f t="shared" ref="G915:G925" si="375">F915/E915</f>
        <v>1.2962085308056872</v>
      </c>
    </row>
    <row r="916" spans="1:7" ht="25.5" x14ac:dyDescent="0.2">
      <c r="A916" s="22"/>
      <c r="B916" s="26" t="s">
        <v>49</v>
      </c>
      <c r="C916" s="191"/>
      <c r="D916" s="190">
        <f>D910-D911-D915</f>
        <v>7331</v>
      </c>
      <c r="E916" s="190">
        <f>E910-E911-E915</f>
        <v>-5861</v>
      </c>
      <c r="F916" s="190">
        <f t="shared" si="374"/>
        <v>13192</v>
      </c>
      <c r="G916" s="32">
        <f t="shared" si="375"/>
        <v>-2.2508104419041119</v>
      </c>
    </row>
    <row r="917" spans="1:7" x14ac:dyDescent="0.2">
      <c r="A917" s="186">
        <v>75</v>
      </c>
      <c r="B917" s="3" t="s">
        <v>50</v>
      </c>
      <c r="C917" s="188"/>
      <c r="D917" s="189">
        <v>0</v>
      </c>
      <c r="E917" s="189">
        <v>148</v>
      </c>
      <c r="F917" s="190">
        <f t="shared" si="374"/>
        <v>-148</v>
      </c>
      <c r="G917" s="32">
        <f t="shared" si="375"/>
        <v>-1</v>
      </c>
    </row>
    <row r="918" spans="1:7" x14ac:dyDescent="0.2">
      <c r="A918" s="186">
        <v>65</v>
      </c>
      <c r="B918" s="1" t="s">
        <v>51</v>
      </c>
      <c r="C918" s="10"/>
      <c r="D918" s="190">
        <v>1178</v>
      </c>
      <c r="E918" s="190">
        <v>2</v>
      </c>
      <c r="F918" s="190">
        <f t="shared" si="374"/>
        <v>1176</v>
      </c>
      <c r="G918" s="32">
        <f t="shared" si="375"/>
        <v>588</v>
      </c>
    </row>
    <row r="919" spans="1:7" ht="25.5" x14ac:dyDescent="0.2">
      <c r="A919" s="186">
        <v>68</v>
      </c>
      <c r="B919" s="16" t="s">
        <v>52</v>
      </c>
      <c r="C919" s="17"/>
      <c r="D919" s="190">
        <v>1201</v>
      </c>
      <c r="E919" s="190">
        <v>0</v>
      </c>
      <c r="F919" s="190">
        <f t="shared" si="374"/>
        <v>1201</v>
      </c>
      <c r="G919" s="32" t="e">
        <f t="shared" si="375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12029</v>
      </c>
      <c r="E920" s="39">
        <v>865</v>
      </c>
      <c r="F920" s="190">
        <f t="shared" si="374"/>
        <v>11164</v>
      </c>
      <c r="G920" s="32">
        <f t="shared" si="375"/>
        <v>12.906358381502891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16981</v>
      </c>
      <c r="E921" s="190">
        <f>E916+E917-E918-E919+E920</f>
        <v>-4850</v>
      </c>
      <c r="F921" s="190">
        <f t="shared" si="374"/>
        <v>21831</v>
      </c>
      <c r="G921" s="32">
        <f t="shared" si="375"/>
        <v>-4.5012371134020617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74"/>
        <v>0</v>
      </c>
      <c r="G922" s="32" t="e">
        <f t="shared" si="375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74"/>
        <v>0</v>
      </c>
      <c r="G923" s="32" t="e">
        <f t="shared" si="375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74"/>
        <v>0</v>
      </c>
      <c r="G924" s="32" t="e">
        <f t="shared" si="375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16981</v>
      </c>
      <c r="E925" s="190">
        <f>E921+E924</f>
        <v>-4850</v>
      </c>
      <c r="F925" s="190">
        <f t="shared" si="374"/>
        <v>21831</v>
      </c>
      <c r="G925" s="32">
        <f t="shared" si="375"/>
        <v>-4.5012371134020617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11662</v>
      </c>
      <c r="E929" s="190">
        <v>13516</v>
      </c>
      <c r="F929" s="190">
        <f t="shared" ref="F929" si="376">(D929-E929)</f>
        <v>-1854</v>
      </c>
      <c r="G929" s="32">
        <f t="shared" ref="G929" si="377">F929/E929</f>
        <v>-0.13717076058005326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78">(D933-E933)</f>
        <v>0</v>
      </c>
      <c r="G933" s="32" t="e">
        <f t="shared" ref="G933:G934" si="379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78"/>
        <v>0</v>
      </c>
      <c r="G934" s="32" t="e">
        <f t="shared" si="379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58561</v>
      </c>
      <c r="E936" s="190">
        <f>E940+E941+E942</f>
        <v>61353</v>
      </c>
      <c r="F936" s="190">
        <f t="shared" ref="F936" si="380">(D936-E936)</f>
        <v>-2792</v>
      </c>
      <c r="G936" s="32">
        <f t="shared" ref="G936" si="381">F936/E936</f>
        <v>-4.5507147164767822E-2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14518</v>
      </c>
      <c r="E940" s="190">
        <v>21618</v>
      </c>
      <c r="F940" s="190">
        <f t="shared" ref="F940:F942" si="382">(D940-E940)</f>
        <v>-7100</v>
      </c>
      <c r="G940" s="32">
        <f t="shared" ref="G940:G942" si="383">F940/E940</f>
        <v>-0.32843001202701455</v>
      </c>
    </row>
    <row r="941" spans="1:7" ht="25.5" x14ac:dyDescent="0.2">
      <c r="A941" s="186"/>
      <c r="B941" s="24" t="s">
        <v>58</v>
      </c>
      <c r="C941" s="17"/>
      <c r="D941" s="190">
        <v>41754</v>
      </c>
      <c r="E941" s="190">
        <v>36648</v>
      </c>
      <c r="F941" s="190">
        <f t="shared" si="382"/>
        <v>5106</v>
      </c>
      <c r="G941" s="32">
        <f t="shared" si="383"/>
        <v>0.13932547478716437</v>
      </c>
    </row>
    <row r="942" spans="1:7" x14ac:dyDescent="0.2">
      <c r="A942" s="186"/>
      <c r="B942" s="23" t="s">
        <v>24</v>
      </c>
      <c r="C942" s="10"/>
      <c r="D942" s="190">
        <v>2289</v>
      </c>
      <c r="E942" s="190">
        <v>3087</v>
      </c>
      <c r="F942" s="190">
        <f t="shared" si="382"/>
        <v>-798</v>
      </c>
      <c r="G942" s="32">
        <f t="shared" si="383"/>
        <v>-0.25850340136054423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276445</v>
      </c>
      <c r="E944" s="190">
        <v>189605</v>
      </c>
      <c r="F944" s="190">
        <f t="shared" ref="F944" si="384">(D944-E944)</f>
        <v>86840</v>
      </c>
      <c r="G944" s="32">
        <f t="shared" ref="G944" si="385">F944/E944</f>
        <v>0.45800479945149125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40678</v>
      </c>
      <c r="E946" s="190">
        <f>E949+E950+E951+E952</f>
        <v>37661</v>
      </c>
      <c r="F946" s="190">
        <f t="shared" ref="F946" si="386">(D946-E946)</f>
        <v>3017</v>
      </c>
      <c r="G946" s="32">
        <f t="shared" ref="G946" si="387">F946/E946</f>
        <v>8.0109396988927536E-2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3079</v>
      </c>
      <c r="E949" s="190">
        <v>1880</v>
      </c>
      <c r="F949" s="190">
        <f t="shared" ref="F949:F952" si="388">(D949-E949)</f>
        <v>1199</v>
      </c>
      <c r="G949" s="32">
        <f t="shared" ref="G949:G952" si="389">F949/E949</f>
        <v>0.63776595744680853</v>
      </c>
    </row>
    <row r="950" spans="1:7" x14ac:dyDescent="0.2">
      <c r="A950" s="186">
        <v>31</v>
      </c>
      <c r="B950" s="25" t="s">
        <v>17</v>
      </c>
      <c r="C950" s="31"/>
      <c r="D950" s="190">
        <v>1336</v>
      </c>
      <c r="E950" s="190">
        <v>869</v>
      </c>
      <c r="F950" s="190">
        <f t="shared" si="388"/>
        <v>467</v>
      </c>
      <c r="G950" s="32">
        <f t="shared" si="389"/>
        <v>0.53739930955120829</v>
      </c>
    </row>
    <row r="951" spans="1:7" x14ac:dyDescent="0.2">
      <c r="A951" s="186">
        <v>32</v>
      </c>
      <c r="B951" s="25" t="s">
        <v>18</v>
      </c>
      <c r="C951" s="31"/>
      <c r="D951" s="190">
        <v>36238</v>
      </c>
      <c r="E951" s="190">
        <v>34887</v>
      </c>
      <c r="F951" s="190">
        <f t="shared" si="388"/>
        <v>1351</v>
      </c>
      <c r="G951" s="32">
        <f t="shared" si="389"/>
        <v>3.8725026514174338E-2</v>
      </c>
    </row>
    <row r="952" spans="1:7" x14ac:dyDescent="0.2">
      <c r="A952" s="186">
        <v>37</v>
      </c>
      <c r="B952" s="25" t="s">
        <v>25</v>
      </c>
      <c r="C952" s="31"/>
      <c r="D952" s="190">
        <v>25</v>
      </c>
      <c r="E952" s="190">
        <v>25</v>
      </c>
      <c r="F952" s="190">
        <f t="shared" si="388"/>
        <v>0</v>
      </c>
      <c r="G952" s="32">
        <f t="shared" si="389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1957</v>
      </c>
      <c r="E957" s="190">
        <v>1200</v>
      </c>
      <c r="F957" s="190">
        <f>(D957-E957)</f>
        <v>757</v>
      </c>
      <c r="G957" s="32">
        <f>F957/E957</f>
        <v>0.63083333333333336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90">(D958-E958)</f>
        <v>0</v>
      </c>
      <c r="G958" s="32" t="e">
        <f t="shared" ref="G958:G960" si="391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90"/>
        <v>0</v>
      </c>
      <c r="G959" s="32" t="e">
        <f t="shared" si="391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81384</v>
      </c>
      <c r="E960" s="190">
        <v>51674</v>
      </c>
      <c r="F960" s="190">
        <f t="shared" si="390"/>
        <v>29710</v>
      </c>
      <c r="G960" s="32">
        <f t="shared" si="391"/>
        <v>0.57495065216549912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92">(D962-E962)</f>
        <v>0</v>
      </c>
      <c r="G962" s="32" t="e">
        <f t="shared" ref="G962:G967" si="393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92"/>
        <v>0</v>
      </c>
      <c r="G963" s="32" t="e">
        <f t="shared" si="393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92"/>
        <v>0</v>
      </c>
      <c r="G964" s="32" t="e">
        <f t="shared" si="393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0</v>
      </c>
      <c r="E965" s="39">
        <v>240</v>
      </c>
      <c r="F965" s="190">
        <f t="shared" si="392"/>
        <v>-240</v>
      </c>
      <c r="G965" s="32">
        <f t="shared" si="393"/>
        <v>-1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92"/>
        <v>0</v>
      </c>
      <c r="G966" s="32" t="e">
        <f t="shared" si="393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83341</v>
      </c>
      <c r="E967" s="40">
        <f>E957+E958+E959+E960+E965+E966</f>
        <v>53114</v>
      </c>
      <c r="F967" s="40">
        <f t="shared" si="392"/>
        <v>30227</v>
      </c>
      <c r="G967" s="34">
        <f t="shared" si="393"/>
        <v>0.56909666001430881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94">(D970-E970)</f>
        <v>0</v>
      </c>
      <c r="G970" s="32" t="e">
        <f t="shared" ref="G970" si="395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96">(D973-E973)</f>
        <v>0</v>
      </c>
      <c r="G973" s="32" t="e">
        <f t="shared" ref="G973" si="397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83341</v>
      </c>
      <c r="E975" s="40">
        <f>E967+E972+E973+E974</f>
        <v>53114</v>
      </c>
      <c r="F975" s="190">
        <f t="shared" ref="F975:F984" si="398">(D975-E975)</f>
        <v>30227</v>
      </c>
      <c r="G975" s="32">
        <f t="shared" ref="G975:G984" si="399">F975/E975</f>
        <v>0.56909666001430881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18279</v>
      </c>
      <c r="E976" s="189">
        <f>E977+E978+E979</f>
        <v>15135</v>
      </c>
      <c r="F976" s="190">
        <f t="shared" si="398"/>
        <v>3144</v>
      </c>
      <c r="G976" s="32">
        <f t="shared" si="399"/>
        <v>0.20773042616451934</v>
      </c>
    </row>
    <row r="977" spans="1:7" x14ac:dyDescent="0.2">
      <c r="A977" s="186">
        <v>600</v>
      </c>
      <c r="B977" s="1" t="s">
        <v>2</v>
      </c>
      <c r="C977" s="10"/>
      <c r="D977" s="190">
        <v>1167</v>
      </c>
      <c r="E977" s="190">
        <v>879</v>
      </c>
      <c r="F977" s="190">
        <f t="shared" si="398"/>
        <v>288</v>
      </c>
      <c r="G977" s="32">
        <f t="shared" si="399"/>
        <v>0.32764505119453924</v>
      </c>
    </row>
    <row r="978" spans="1:7" x14ac:dyDescent="0.2">
      <c r="A978" s="186">
        <v>601</v>
      </c>
      <c r="B978" s="1" t="s">
        <v>3</v>
      </c>
      <c r="C978" s="10"/>
      <c r="D978" s="190">
        <v>11562</v>
      </c>
      <c r="E978" s="190">
        <v>10979</v>
      </c>
      <c r="F978" s="190">
        <f t="shared" si="398"/>
        <v>583</v>
      </c>
      <c r="G978" s="32">
        <f t="shared" si="399"/>
        <v>5.3101375352946532E-2</v>
      </c>
    </row>
    <row r="979" spans="1:7" x14ac:dyDescent="0.2">
      <c r="A979" s="186">
        <v>604</v>
      </c>
      <c r="B979" s="1" t="s">
        <v>4</v>
      </c>
      <c r="C979" s="10"/>
      <c r="D979" s="190">
        <v>5550</v>
      </c>
      <c r="E979" s="190">
        <v>3277</v>
      </c>
      <c r="F979" s="190">
        <f t="shared" si="398"/>
        <v>2273</v>
      </c>
      <c r="G979" s="32">
        <f t="shared" si="399"/>
        <v>0.69362221544095204</v>
      </c>
    </row>
    <row r="980" spans="1:7" x14ac:dyDescent="0.2">
      <c r="A980" s="186">
        <v>61</v>
      </c>
      <c r="B980" s="1" t="s">
        <v>41</v>
      </c>
      <c r="C980" s="10"/>
      <c r="D980" s="190">
        <v>1274</v>
      </c>
      <c r="E980" s="190">
        <v>658</v>
      </c>
      <c r="F980" s="190">
        <f t="shared" si="398"/>
        <v>616</v>
      </c>
      <c r="G980" s="32">
        <f t="shared" si="399"/>
        <v>0.93617021276595747</v>
      </c>
    </row>
    <row r="981" spans="1:7" x14ac:dyDescent="0.2">
      <c r="A981" s="186">
        <v>62</v>
      </c>
      <c r="B981" s="2" t="s">
        <v>42</v>
      </c>
      <c r="C981" s="11"/>
      <c r="D981" s="39">
        <v>2363</v>
      </c>
      <c r="E981" s="39">
        <v>1815</v>
      </c>
      <c r="F981" s="190">
        <f t="shared" si="398"/>
        <v>548</v>
      </c>
      <c r="G981" s="32">
        <f t="shared" si="399"/>
        <v>0.30192837465564737</v>
      </c>
    </row>
    <row r="982" spans="1:7" ht="25.5" x14ac:dyDescent="0.2">
      <c r="A982" s="22"/>
      <c r="B982" s="26" t="s">
        <v>43</v>
      </c>
      <c r="C982" s="191"/>
      <c r="D982" s="40">
        <f>D976+D980+D981</f>
        <v>21916</v>
      </c>
      <c r="E982" s="40">
        <f>E976+E980+E981</f>
        <v>17608</v>
      </c>
      <c r="F982" s="190">
        <f t="shared" si="398"/>
        <v>4308</v>
      </c>
      <c r="G982" s="32">
        <f t="shared" si="399"/>
        <v>0.24466151749204906</v>
      </c>
    </row>
    <row r="983" spans="1:7" ht="25.5" x14ac:dyDescent="0.2">
      <c r="A983" s="22"/>
      <c r="B983" s="26" t="s">
        <v>48</v>
      </c>
      <c r="C983" s="191"/>
      <c r="D983" s="40">
        <f>D975-D982</f>
        <v>61425</v>
      </c>
      <c r="E983" s="40">
        <f>E975-E982</f>
        <v>35506</v>
      </c>
      <c r="F983" s="190">
        <f t="shared" si="398"/>
        <v>25919</v>
      </c>
      <c r="G983" s="32">
        <f t="shared" si="399"/>
        <v>0.72998929758350706</v>
      </c>
    </row>
    <row r="984" spans="1:7" x14ac:dyDescent="0.2">
      <c r="A984" s="186">
        <v>63</v>
      </c>
      <c r="B984" s="3" t="s">
        <v>46</v>
      </c>
      <c r="C984" s="188"/>
      <c r="D984" s="189">
        <v>49143</v>
      </c>
      <c r="E984" s="189">
        <v>48859</v>
      </c>
      <c r="F984" s="190">
        <f t="shared" si="398"/>
        <v>284</v>
      </c>
      <c r="G984" s="32">
        <f t="shared" si="399"/>
        <v>5.8126445485990295E-3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400">(D986-E986)</f>
        <v>0</v>
      </c>
      <c r="G986" s="32" t="e">
        <f t="shared" ref="G986" si="401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3186</v>
      </c>
      <c r="E988" s="39">
        <v>1867</v>
      </c>
      <c r="F988" s="190">
        <f t="shared" ref="F988:F998" si="402">(D988-E988)</f>
        <v>1319</v>
      </c>
      <c r="G988" s="32">
        <f t="shared" ref="G988:G998" si="403">F988/E988</f>
        <v>0.70648098553829675</v>
      </c>
    </row>
    <row r="989" spans="1:7" ht="25.5" x14ac:dyDescent="0.2">
      <c r="A989" s="22"/>
      <c r="B989" s="26" t="s">
        <v>49</v>
      </c>
      <c r="C989" s="191"/>
      <c r="D989" s="190">
        <f>D983-D984-D988</f>
        <v>9096</v>
      </c>
      <c r="E989" s="190">
        <f>E983-E984-E988</f>
        <v>-15220</v>
      </c>
      <c r="F989" s="190">
        <f t="shared" si="402"/>
        <v>24316</v>
      </c>
      <c r="G989" s="32">
        <f t="shared" si="403"/>
        <v>-1.597634691195795</v>
      </c>
    </row>
    <row r="990" spans="1:7" x14ac:dyDescent="0.2">
      <c r="A990" s="186">
        <v>75</v>
      </c>
      <c r="B990" s="3" t="s">
        <v>50</v>
      </c>
      <c r="C990" s="188"/>
      <c r="D990" s="189">
        <v>622</v>
      </c>
      <c r="E990" s="189">
        <v>326</v>
      </c>
      <c r="F990" s="190">
        <f t="shared" si="402"/>
        <v>296</v>
      </c>
      <c r="G990" s="32">
        <f t="shared" si="403"/>
        <v>0.90797546012269936</v>
      </c>
    </row>
    <row r="991" spans="1:7" x14ac:dyDescent="0.2">
      <c r="A991" s="186">
        <v>65</v>
      </c>
      <c r="B991" s="1" t="s">
        <v>51</v>
      </c>
      <c r="C991" s="10"/>
      <c r="D991" s="190">
        <v>974</v>
      </c>
      <c r="E991" s="190">
        <v>512</v>
      </c>
      <c r="F991" s="190">
        <f t="shared" si="402"/>
        <v>462</v>
      </c>
      <c r="G991" s="32">
        <f t="shared" si="403"/>
        <v>0.90234375</v>
      </c>
    </row>
    <row r="992" spans="1:7" ht="25.5" x14ac:dyDescent="0.2">
      <c r="A992" s="186">
        <v>68</v>
      </c>
      <c r="B992" s="16" t="s">
        <v>52</v>
      </c>
      <c r="C992" s="17"/>
      <c r="D992" s="190">
        <v>10752</v>
      </c>
      <c r="E992" s="190">
        <v>10066</v>
      </c>
      <c r="F992" s="190">
        <f t="shared" si="402"/>
        <v>686</v>
      </c>
      <c r="G992" s="32">
        <f t="shared" si="403"/>
        <v>6.8150208623087627E-2</v>
      </c>
    </row>
    <row r="993" spans="1:7" x14ac:dyDescent="0.2">
      <c r="A993" s="186">
        <v>78</v>
      </c>
      <c r="B993" s="2" t="s">
        <v>53</v>
      </c>
      <c r="C993" s="11"/>
      <c r="D993" s="39">
        <v>0</v>
      </c>
      <c r="E993" s="39">
        <v>48</v>
      </c>
      <c r="F993" s="190">
        <f t="shared" si="402"/>
        <v>-48</v>
      </c>
      <c r="G993" s="32">
        <f t="shared" si="403"/>
        <v>-1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-2008</v>
      </c>
      <c r="E994" s="190">
        <f>E989+E990-E991-E992+E993</f>
        <v>-25424</v>
      </c>
      <c r="F994" s="190">
        <f t="shared" si="402"/>
        <v>23416</v>
      </c>
      <c r="G994" s="32">
        <f t="shared" si="403"/>
        <v>-0.921019509125236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402"/>
        <v>0</v>
      </c>
      <c r="G995" s="32" t="e">
        <f t="shared" si="403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402"/>
        <v>0</v>
      </c>
      <c r="G996" s="32" t="e">
        <f t="shared" si="403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402"/>
        <v>0</v>
      </c>
      <c r="G997" s="32" t="e">
        <f t="shared" si="403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-2008</v>
      </c>
      <c r="E998" s="190">
        <f>E994+E997</f>
        <v>-25424</v>
      </c>
      <c r="F998" s="190">
        <f t="shared" si="402"/>
        <v>23416</v>
      </c>
      <c r="G998" s="32">
        <f t="shared" si="403"/>
        <v>-0.921019509125236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23285</v>
      </c>
      <c r="E1002" s="190">
        <v>74153</v>
      </c>
      <c r="F1002" s="190">
        <f t="shared" ref="F1002" si="404">(D1002-E1002)</f>
        <v>-50868</v>
      </c>
      <c r="G1002" s="32">
        <f t="shared" ref="G1002" si="405">F1002/E1002</f>
        <v>-0.68598708076544446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406">(D1006-E1006)</f>
        <v>0</v>
      </c>
      <c r="G1006" s="32" t="e">
        <f t="shared" ref="G1006:G1007" si="407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406"/>
        <v>0</v>
      </c>
      <c r="G1007" s="32" t="e">
        <f t="shared" si="407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319779</v>
      </c>
      <c r="E1009" s="190">
        <f>E1013+E1014+E1015</f>
        <v>241829</v>
      </c>
      <c r="F1009" s="190">
        <f t="shared" ref="F1009" si="408">(D1009-E1009)</f>
        <v>77950</v>
      </c>
      <c r="G1009" s="32">
        <f t="shared" ref="G1009" si="409">F1009/E1009</f>
        <v>0.32233520380103298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v>241381</v>
      </c>
      <c r="E1013" s="190">
        <v>168507</v>
      </c>
      <c r="F1013" s="190">
        <f t="shared" ref="F1013:F1015" si="410">(D1013-E1013)</f>
        <v>72874</v>
      </c>
      <c r="G1013" s="32">
        <f t="shared" ref="G1013:G1015" si="411">F1013/E1013</f>
        <v>0.43246868082631584</v>
      </c>
    </row>
    <row r="1014" spans="1:7" ht="25.5" x14ac:dyDescent="0.2">
      <c r="A1014" s="186"/>
      <c r="B1014" s="24" t="s">
        <v>58</v>
      </c>
      <c r="C1014" s="17"/>
      <c r="D1014" s="190">
        <v>77960</v>
      </c>
      <c r="E1014" s="190">
        <v>72912</v>
      </c>
      <c r="F1014" s="190">
        <f t="shared" si="410"/>
        <v>5048</v>
      </c>
      <c r="G1014" s="32">
        <f t="shared" si="411"/>
        <v>6.9234145271011627E-2</v>
      </c>
    </row>
    <row r="1015" spans="1:7" x14ac:dyDescent="0.2">
      <c r="A1015" s="186"/>
      <c r="B1015" s="23" t="s">
        <v>24</v>
      </c>
      <c r="C1015" s="10"/>
      <c r="D1015" s="190">
        <v>438</v>
      </c>
      <c r="E1015" s="190">
        <v>410</v>
      </c>
      <c r="F1015" s="190">
        <f t="shared" si="410"/>
        <v>28</v>
      </c>
      <c r="G1015" s="32">
        <f t="shared" si="411"/>
        <v>6.8292682926829273E-2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125346</v>
      </c>
      <c r="E1017" s="190">
        <v>95648</v>
      </c>
      <c r="F1017" s="190">
        <f t="shared" ref="F1017" si="412">(D1017-E1017)</f>
        <v>29698</v>
      </c>
      <c r="G1017" s="32">
        <f t="shared" ref="G1017" si="413">F1017/E1017</f>
        <v>0.31049263967882235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95052</v>
      </c>
      <c r="E1019" s="190">
        <f>E1022+E1023+E1024+E1025</f>
        <v>81338</v>
      </c>
      <c r="F1019" s="190">
        <f t="shared" ref="F1019" si="414">(D1019-E1019)</f>
        <v>13714</v>
      </c>
      <c r="G1019" s="32">
        <f t="shared" ref="G1019" si="415">F1019/E1019</f>
        <v>0.16860508003639135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952</v>
      </c>
      <c r="E1022" s="190">
        <v>2011</v>
      </c>
      <c r="F1022" s="190">
        <f t="shared" ref="F1022:F1025" si="416">(D1022-E1022)</f>
        <v>-1059</v>
      </c>
      <c r="G1022" s="32">
        <f t="shared" ref="G1022:G1025" si="417">F1022/E1022</f>
        <v>-0.52660367976131273</v>
      </c>
    </row>
    <row r="1023" spans="1:7" x14ac:dyDescent="0.2">
      <c r="A1023" s="186">
        <v>31</v>
      </c>
      <c r="B1023" s="25" t="s">
        <v>17</v>
      </c>
      <c r="C1023" s="31"/>
      <c r="D1023" s="190">
        <v>3321</v>
      </c>
      <c r="E1023" s="190">
        <v>3565</v>
      </c>
      <c r="F1023" s="190">
        <f t="shared" si="416"/>
        <v>-244</v>
      </c>
      <c r="G1023" s="32">
        <f t="shared" si="417"/>
        <v>-6.8443197755960736E-2</v>
      </c>
    </row>
    <row r="1024" spans="1:7" x14ac:dyDescent="0.2">
      <c r="A1024" s="186">
        <v>32</v>
      </c>
      <c r="B1024" s="25" t="s">
        <v>18</v>
      </c>
      <c r="C1024" s="31"/>
      <c r="D1024" s="190">
        <v>90779</v>
      </c>
      <c r="E1024" s="190">
        <v>75762</v>
      </c>
      <c r="F1024" s="190">
        <f t="shared" si="416"/>
        <v>15017</v>
      </c>
      <c r="G1024" s="32">
        <f t="shared" si="417"/>
        <v>0.19821282437105672</v>
      </c>
    </row>
    <row r="1025" spans="1:7" x14ac:dyDescent="0.2">
      <c r="A1025" s="186">
        <v>37</v>
      </c>
      <c r="B1025" s="25" t="s">
        <v>25</v>
      </c>
      <c r="C1025" s="31"/>
      <c r="D1025" s="190"/>
      <c r="E1025" s="190"/>
      <c r="F1025" s="190">
        <f t="shared" si="416"/>
        <v>0</v>
      </c>
      <c r="G1025" s="32" t="e">
        <f t="shared" si="417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708</v>
      </c>
      <c r="E1030" s="190">
        <v>0</v>
      </c>
      <c r="F1030" s="190">
        <f>(D1030-E1030)</f>
        <v>708</v>
      </c>
      <c r="G1030" s="32" t="e">
        <f>F1030/E1030</f>
        <v>#DIV/0!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418">(D1031-E1031)</f>
        <v>0</v>
      </c>
      <c r="G1031" s="32" t="e">
        <f t="shared" ref="G1031:G1033" si="419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418"/>
        <v>0</v>
      </c>
      <c r="G1032" s="32" t="e">
        <f t="shared" si="419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418"/>
        <v>0</v>
      </c>
      <c r="G1033" s="32" t="e">
        <f t="shared" si="419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420">(D1035-E1035)</f>
        <v>0</v>
      </c>
      <c r="G1035" s="32" t="e">
        <f t="shared" ref="G1035:G1040" si="421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420"/>
        <v>0</v>
      </c>
      <c r="G1036" s="32" t="e">
        <f t="shared" si="421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420"/>
        <v>0</v>
      </c>
      <c r="G1037" s="32" t="e">
        <f t="shared" si="421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41927</v>
      </c>
      <c r="E1038" s="39">
        <v>4000</v>
      </c>
      <c r="F1038" s="190">
        <f t="shared" si="420"/>
        <v>37927</v>
      </c>
      <c r="G1038" s="32">
        <f t="shared" si="421"/>
        <v>9.4817499999999999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150</v>
      </c>
      <c r="E1039" s="39">
        <v>0</v>
      </c>
      <c r="F1039" s="190">
        <f t="shared" si="420"/>
        <v>150</v>
      </c>
      <c r="G1039" s="32" t="e">
        <f t="shared" si="421"/>
        <v>#DIV/0!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42785</v>
      </c>
      <c r="E1040" s="40">
        <f>E1030+E1031+E1032+E1033+E1038+E1039</f>
        <v>4000</v>
      </c>
      <c r="F1040" s="40">
        <f t="shared" si="420"/>
        <v>38785</v>
      </c>
      <c r="G1040" s="34">
        <f t="shared" si="421"/>
        <v>9.6962499999999991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422">(D1043-E1043)</f>
        <v>0</v>
      </c>
      <c r="G1043" s="32" t="e">
        <f t="shared" ref="G1043" si="423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424">(D1046-E1046)</f>
        <v>0</v>
      </c>
      <c r="G1046" s="32" t="e">
        <f t="shared" ref="G1046" si="425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42785</v>
      </c>
      <c r="E1048" s="40">
        <f>E1040+E1045+E1046+E1047</f>
        <v>4000</v>
      </c>
      <c r="F1048" s="190">
        <f t="shared" ref="F1048:F1057" si="426">(D1048-E1048)</f>
        <v>38785</v>
      </c>
      <c r="G1048" s="32">
        <f t="shared" ref="G1048:G1057" si="427">F1048/E1048</f>
        <v>9.6962499999999991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7621</v>
      </c>
      <c r="E1049" s="189">
        <f>E1050+E1051+E1052</f>
        <v>3408</v>
      </c>
      <c r="F1049" s="190">
        <f t="shared" si="426"/>
        <v>4213</v>
      </c>
      <c r="G1049" s="32">
        <f t="shared" si="427"/>
        <v>1.2362089201877935</v>
      </c>
    </row>
    <row r="1050" spans="1:7" x14ac:dyDescent="0.2">
      <c r="A1050" s="186">
        <v>600</v>
      </c>
      <c r="B1050" s="1" t="s">
        <v>2</v>
      </c>
      <c r="C1050" s="10"/>
      <c r="D1050" s="190">
        <v>308</v>
      </c>
      <c r="E1050" s="190">
        <v>240</v>
      </c>
      <c r="F1050" s="190">
        <f t="shared" si="426"/>
        <v>68</v>
      </c>
      <c r="G1050" s="32">
        <f t="shared" si="427"/>
        <v>0.28333333333333333</v>
      </c>
    </row>
    <row r="1051" spans="1:7" x14ac:dyDescent="0.2">
      <c r="A1051" s="186">
        <v>601</v>
      </c>
      <c r="B1051" s="1" t="s">
        <v>3</v>
      </c>
      <c r="C1051" s="10"/>
      <c r="D1051" s="190">
        <v>4601</v>
      </c>
      <c r="E1051" s="190">
        <v>2511</v>
      </c>
      <c r="F1051" s="190">
        <f t="shared" si="426"/>
        <v>2090</v>
      </c>
      <c r="G1051" s="32">
        <f t="shared" si="427"/>
        <v>0.83233771405814416</v>
      </c>
    </row>
    <row r="1052" spans="1:7" x14ac:dyDescent="0.2">
      <c r="A1052" s="186">
        <v>604</v>
      </c>
      <c r="B1052" s="1" t="s">
        <v>4</v>
      </c>
      <c r="C1052" s="10"/>
      <c r="D1052" s="190">
        <v>2712</v>
      </c>
      <c r="E1052" s="190">
        <v>657</v>
      </c>
      <c r="F1052" s="190">
        <f t="shared" si="426"/>
        <v>2055</v>
      </c>
      <c r="G1052" s="32">
        <f t="shared" si="427"/>
        <v>3.127853881278539</v>
      </c>
    </row>
    <row r="1053" spans="1:7" x14ac:dyDescent="0.2">
      <c r="A1053" s="186">
        <v>61</v>
      </c>
      <c r="B1053" s="1" t="s">
        <v>41</v>
      </c>
      <c r="C1053" s="10"/>
      <c r="D1053" s="190">
        <v>70</v>
      </c>
      <c r="E1053" s="190">
        <v>0</v>
      </c>
      <c r="F1053" s="190">
        <f t="shared" si="426"/>
        <v>70</v>
      </c>
      <c r="G1053" s="32" t="e">
        <f t="shared" si="427"/>
        <v>#DIV/0!</v>
      </c>
    </row>
    <row r="1054" spans="1:7" x14ac:dyDescent="0.2">
      <c r="A1054" s="186">
        <v>62</v>
      </c>
      <c r="B1054" s="2" t="s">
        <v>42</v>
      </c>
      <c r="C1054" s="11"/>
      <c r="D1054" s="39">
        <v>494</v>
      </c>
      <c r="E1054" s="39">
        <v>0</v>
      </c>
      <c r="F1054" s="190">
        <f t="shared" si="426"/>
        <v>494</v>
      </c>
      <c r="G1054" s="32" t="e">
        <f t="shared" si="427"/>
        <v>#DIV/0!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8185</v>
      </c>
      <c r="E1055" s="40">
        <f>E1049+E1053+E1054</f>
        <v>3408</v>
      </c>
      <c r="F1055" s="190">
        <f t="shared" si="426"/>
        <v>4777</v>
      </c>
      <c r="G1055" s="32">
        <f t="shared" si="427"/>
        <v>1.4017018779342723</v>
      </c>
    </row>
    <row r="1056" spans="1:7" ht="25.5" x14ac:dyDescent="0.2">
      <c r="A1056" s="22"/>
      <c r="B1056" s="26" t="s">
        <v>48</v>
      </c>
      <c r="C1056" s="191"/>
      <c r="D1056" s="40">
        <f>D1048-D1055</f>
        <v>34600</v>
      </c>
      <c r="E1056" s="40">
        <f>E1048-E1055</f>
        <v>592</v>
      </c>
      <c r="F1056" s="190">
        <f t="shared" si="426"/>
        <v>34008</v>
      </c>
      <c r="G1056" s="32">
        <f t="shared" si="427"/>
        <v>57.445945945945944</v>
      </c>
    </row>
    <row r="1057" spans="1:7" x14ac:dyDescent="0.2">
      <c r="A1057" s="186">
        <v>63</v>
      </c>
      <c r="B1057" s="3" t="s">
        <v>46</v>
      </c>
      <c r="C1057" s="188"/>
      <c r="D1057" s="189">
        <v>20135</v>
      </c>
      <c r="E1057" s="189">
        <v>11190</v>
      </c>
      <c r="F1057" s="190">
        <f t="shared" si="426"/>
        <v>8945</v>
      </c>
      <c r="G1057" s="32">
        <f t="shared" si="427"/>
        <v>0.79937444146559433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28">(D1059-E1059)</f>
        <v>0</v>
      </c>
      <c r="G1059" s="32" t="e">
        <f t="shared" ref="G1059" si="429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2</v>
      </c>
      <c r="F1061" s="190">
        <f t="shared" ref="F1061:F1071" si="430">(D1061-E1061)</f>
        <v>-2</v>
      </c>
      <c r="G1061" s="32">
        <f t="shared" ref="G1061:G1071" si="431">F1061/E1061</f>
        <v>-1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14465</v>
      </c>
      <c r="E1062" s="190">
        <f>E1056-E1057-E1061</f>
        <v>-10600</v>
      </c>
      <c r="F1062" s="190">
        <f t="shared" si="430"/>
        <v>25065</v>
      </c>
      <c r="G1062" s="32">
        <f t="shared" si="431"/>
        <v>-2.3646226415094338</v>
      </c>
    </row>
    <row r="1063" spans="1:7" x14ac:dyDescent="0.2">
      <c r="A1063" s="186">
        <v>75</v>
      </c>
      <c r="B1063" s="3" t="s">
        <v>50</v>
      </c>
      <c r="C1063" s="188"/>
      <c r="D1063" s="189">
        <v>3</v>
      </c>
      <c r="E1063" s="189">
        <v>2</v>
      </c>
      <c r="F1063" s="190">
        <f t="shared" si="430"/>
        <v>1</v>
      </c>
      <c r="G1063" s="32">
        <f t="shared" si="431"/>
        <v>0.5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485</v>
      </c>
      <c r="F1064" s="190">
        <f t="shared" si="430"/>
        <v>-485</v>
      </c>
      <c r="G1064" s="32">
        <f t="shared" si="431"/>
        <v>-1</v>
      </c>
    </row>
    <row r="1065" spans="1:7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1518</v>
      </c>
      <c r="F1065" s="190">
        <f t="shared" si="430"/>
        <v>23482</v>
      </c>
      <c r="G1065" s="32">
        <f t="shared" si="431"/>
        <v>15.469038208168643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30"/>
        <v>0</v>
      </c>
      <c r="G1066" s="32" t="e">
        <f t="shared" si="431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-10532</v>
      </c>
      <c r="E1067" s="190">
        <f>E1062+E1063-E1064-E1065+E1066</f>
        <v>-12601</v>
      </c>
      <c r="F1067" s="190">
        <f t="shared" si="430"/>
        <v>2069</v>
      </c>
      <c r="G1067" s="32">
        <f t="shared" si="431"/>
        <v>-0.16419331799063566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30"/>
        <v>0</v>
      </c>
      <c r="G1068" s="32" t="e">
        <f t="shared" si="431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30"/>
        <v>0</v>
      </c>
      <c r="G1069" s="32" t="e">
        <f t="shared" si="431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30"/>
        <v>0</v>
      </c>
      <c r="G1070" s="32" t="e">
        <f t="shared" si="431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-10532</v>
      </c>
      <c r="E1071" s="190">
        <f>E1067+E1070</f>
        <v>-12601</v>
      </c>
      <c r="F1071" s="190">
        <f t="shared" si="430"/>
        <v>2069</v>
      </c>
      <c r="G1071" s="32">
        <f t="shared" si="431"/>
        <v>-0.16419331799063566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-138252</v>
      </c>
      <c r="E1075" s="190">
        <v>-144195</v>
      </c>
      <c r="F1075" s="190">
        <f t="shared" ref="F1075" si="432">(D1075-E1075)</f>
        <v>5943</v>
      </c>
      <c r="G1075" s="32">
        <f t="shared" ref="G1075" si="433">F1075/E1075</f>
        <v>-4.1215021325288669E-2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34">(D1079-E1079)</f>
        <v>0</v>
      </c>
      <c r="G1079" s="32" t="e">
        <f t="shared" ref="G1079:G1080" si="435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34"/>
        <v>0</v>
      </c>
      <c r="G1080" s="32" t="e">
        <f t="shared" si="435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142613</v>
      </c>
      <c r="E1082" s="190">
        <f>E1086+E1087+E1088</f>
        <v>61247</v>
      </c>
      <c r="F1082" s="190">
        <f t="shared" ref="F1082" si="436">(D1082-E1082)</f>
        <v>81366</v>
      </c>
      <c r="G1082" s="32">
        <f t="shared" ref="G1082" si="437">F1082/E1082</f>
        <v>1.3284895586722616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38">(D1086-E1086)</f>
        <v>0</v>
      </c>
      <c r="G1086" s="32" t="e">
        <f t="shared" ref="G1086:G1088" si="439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142613</v>
      </c>
      <c r="E1087" s="190">
        <v>61247</v>
      </c>
      <c r="F1087" s="190">
        <f t="shared" si="438"/>
        <v>81366</v>
      </c>
      <c r="G1087" s="32">
        <f t="shared" si="439"/>
        <v>1.3284895586722616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38"/>
        <v>0</v>
      </c>
      <c r="G1088" s="32" t="e">
        <f t="shared" si="439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123678</v>
      </c>
      <c r="E1090" s="190">
        <v>116050</v>
      </c>
      <c r="F1090" s="190">
        <f t="shared" ref="F1090" si="440">(D1090-E1090)</f>
        <v>7628</v>
      </c>
      <c r="G1090" s="32">
        <f t="shared" ref="G1090" si="441">F1090/E1090</f>
        <v>6.5730288668677292E-2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4742</v>
      </c>
      <c r="E1092" s="190">
        <f>E1095+E1096+E1097+E1098</f>
        <v>3039</v>
      </c>
      <c r="F1092" s="190">
        <f t="shared" ref="F1092" si="442">(D1092-E1092)</f>
        <v>1703</v>
      </c>
      <c r="G1092" s="32">
        <f t="shared" ref="G1092" si="443">F1092/E1092</f>
        <v>0.56038170450806191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90</v>
      </c>
      <c r="E1095" s="190">
        <v>109</v>
      </c>
      <c r="F1095" s="190">
        <f t="shared" ref="F1095:F1098" si="444">(D1095-E1095)</f>
        <v>-19</v>
      </c>
      <c r="G1095" s="32">
        <f t="shared" ref="G1095:G1098" si="445">F1095/E1095</f>
        <v>-0.1743119266055046</v>
      </c>
    </row>
    <row r="1096" spans="1:7" x14ac:dyDescent="0.2">
      <c r="A1096" s="186">
        <v>31</v>
      </c>
      <c r="B1096" s="25" t="s">
        <v>17</v>
      </c>
      <c r="C1096" s="31"/>
      <c r="D1096" s="190">
        <v>979</v>
      </c>
      <c r="E1096" s="190">
        <v>929</v>
      </c>
      <c r="F1096" s="190">
        <f t="shared" si="444"/>
        <v>50</v>
      </c>
      <c r="G1096" s="32">
        <f t="shared" si="445"/>
        <v>5.3821313240043057E-2</v>
      </c>
    </row>
    <row r="1097" spans="1:7" x14ac:dyDescent="0.2">
      <c r="A1097" s="186">
        <v>32</v>
      </c>
      <c r="B1097" s="25" t="s">
        <v>18</v>
      </c>
      <c r="C1097" s="31"/>
      <c r="D1097" s="190">
        <v>3673</v>
      </c>
      <c r="E1097" s="190">
        <v>2001</v>
      </c>
      <c r="F1097" s="190">
        <f t="shared" si="444"/>
        <v>1672</v>
      </c>
      <c r="G1097" s="32">
        <f t="shared" si="445"/>
        <v>0.83558220889555224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44"/>
        <v>0</v>
      </c>
      <c r="G1098" s="32" t="e">
        <f t="shared" si="445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597</v>
      </c>
      <c r="E1103" s="190">
        <v>204</v>
      </c>
      <c r="F1103" s="190">
        <f>(D1103-E1103)</f>
        <v>393</v>
      </c>
      <c r="G1103" s="32">
        <f>F1103/E1103</f>
        <v>1.9264705882352942</v>
      </c>
    </row>
    <row r="1104" spans="1:7" x14ac:dyDescent="0.2">
      <c r="A1104" s="186">
        <v>701</v>
      </c>
      <c r="B1104" s="1" t="s">
        <v>31</v>
      </c>
      <c r="C1104" s="10"/>
      <c r="D1104" s="190">
        <v>3235</v>
      </c>
      <c r="E1104" s="190">
        <v>1543</v>
      </c>
      <c r="F1104" s="190">
        <f t="shared" ref="F1104:F1106" si="446">(D1104-E1104)</f>
        <v>1692</v>
      </c>
      <c r="G1104" s="32">
        <f t="shared" ref="G1104:G1106" si="447">F1104/E1104</f>
        <v>1.0965651328580688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46"/>
        <v>0</v>
      </c>
      <c r="G1105" s="32" t="e">
        <f t="shared" si="447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12680</v>
      </c>
      <c r="E1106" s="190">
        <v>5054</v>
      </c>
      <c r="F1106" s="190">
        <f t="shared" si="446"/>
        <v>7626</v>
      </c>
      <c r="G1106" s="32">
        <f t="shared" si="447"/>
        <v>1.5089038385437277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48">(D1108-E1108)</f>
        <v>0</v>
      </c>
      <c r="G1108" s="32" t="e">
        <f t="shared" ref="G1108:G1113" si="449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48"/>
        <v>0</v>
      </c>
      <c r="G1109" s="32" t="e">
        <f t="shared" si="449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48"/>
        <v>0</v>
      </c>
      <c r="G1110" s="32" t="e">
        <f t="shared" si="449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48"/>
        <v>0</v>
      </c>
      <c r="G1111" s="32" t="e">
        <f t="shared" si="449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48"/>
        <v>0</v>
      </c>
      <c r="G1112" s="32" t="e">
        <f t="shared" si="449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16512</v>
      </c>
      <c r="E1113" s="40">
        <f>E1103+E1104+E1105+E1106+E1111+E1112</f>
        <v>6801</v>
      </c>
      <c r="F1113" s="40">
        <f t="shared" si="448"/>
        <v>9711</v>
      </c>
      <c r="G1113" s="34">
        <f t="shared" si="449"/>
        <v>1.4278782531980592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50">(D1116-E1116)</f>
        <v>0</v>
      </c>
      <c r="G1116" s="32" t="e">
        <f t="shared" ref="G1116" si="451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52">(D1119-E1119)</f>
        <v>0</v>
      </c>
      <c r="G1119" s="32" t="e">
        <f t="shared" ref="G1119" si="453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16512</v>
      </c>
      <c r="E1121" s="40">
        <f>E1113+E1118+E1119+E1120</f>
        <v>6801</v>
      </c>
      <c r="F1121" s="190">
        <f t="shared" ref="F1121:F1130" si="454">(D1121-E1121)</f>
        <v>9711</v>
      </c>
      <c r="G1121" s="32">
        <f t="shared" ref="G1121:G1130" si="455">F1121/E1121</f>
        <v>1.4278782531980592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2857</v>
      </c>
      <c r="E1122" s="189">
        <f>E1123+E1124+E1125</f>
        <v>3833</v>
      </c>
      <c r="F1122" s="190">
        <f t="shared" si="454"/>
        <v>-976</v>
      </c>
      <c r="G1122" s="32">
        <f t="shared" si="455"/>
        <v>-0.25463083746412729</v>
      </c>
    </row>
    <row r="1123" spans="1:7" x14ac:dyDescent="0.2">
      <c r="A1123" s="186">
        <v>600</v>
      </c>
      <c r="B1123" s="1" t="s">
        <v>2</v>
      </c>
      <c r="C1123" s="10"/>
      <c r="D1123" s="190">
        <v>403</v>
      </c>
      <c r="E1123" s="190">
        <v>132</v>
      </c>
      <c r="F1123" s="190">
        <f t="shared" si="454"/>
        <v>271</v>
      </c>
      <c r="G1123" s="32">
        <f t="shared" si="455"/>
        <v>2.0530303030303032</v>
      </c>
    </row>
    <row r="1124" spans="1:7" x14ac:dyDescent="0.2">
      <c r="A1124" s="186">
        <v>601</v>
      </c>
      <c r="B1124" s="1" t="s">
        <v>3</v>
      </c>
      <c r="C1124" s="10"/>
      <c r="D1124" s="190">
        <v>2454</v>
      </c>
      <c r="E1124" s="190">
        <v>3701</v>
      </c>
      <c r="F1124" s="190">
        <f t="shared" si="454"/>
        <v>-1247</v>
      </c>
      <c r="G1124" s="32">
        <f t="shared" si="455"/>
        <v>-0.33693596325317482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54"/>
        <v>0</v>
      </c>
      <c r="G1125" s="32" t="e">
        <f t="shared" si="455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76</v>
      </c>
      <c r="E1126" s="190">
        <v>807</v>
      </c>
      <c r="F1126" s="190">
        <f t="shared" si="454"/>
        <v>-731</v>
      </c>
      <c r="G1126" s="32">
        <f t="shared" si="455"/>
        <v>-0.90582403965303593</v>
      </c>
    </row>
    <row r="1127" spans="1:7" x14ac:dyDescent="0.2">
      <c r="A1127" s="186">
        <v>62</v>
      </c>
      <c r="B1127" s="2" t="s">
        <v>42</v>
      </c>
      <c r="C1127" s="11"/>
      <c r="D1127" s="39">
        <v>286</v>
      </c>
      <c r="E1127" s="39">
        <v>406</v>
      </c>
      <c r="F1127" s="190">
        <f t="shared" si="454"/>
        <v>-120</v>
      </c>
      <c r="G1127" s="32">
        <f t="shared" si="455"/>
        <v>-0.29556650246305421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3219</v>
      </c>
      <c r="E1128" s="40">
        <f>E1122+E1126+E1127</f>
        <v>5046</v>
      </c>
      <c r="F1128" s="190">
        <f t="shared" si="454"/>
        <v>-1827</v>
      </c>
      <c r="G1128" s="32">
        <f t="shared" si="455"/>
        <v>-0.36206896551724138</v>
      </c>
    </row>
    <row r="1129" spans="1:7" ht="25.5" x14ac:dyDescent="0.2">
      <c r="A1129" s="22"/>
      <c r="B1129" s="26" t="s">
        <v>48</v>
      </c>
      <c r="C1129" s="191"/>
      <c r="D1129" s="40">
        <f>D1121-D1128</f>
        <v>13293</v>
      </c>
      <c r="E1129" s="40">
        <f>E1121-E1128</f>
        <v>1755</v>
      </c>
      <c r="F1129" s="190">
        <f t="shared" si="454"/>
        <v>11538</v>
      </c>
      <c r="G1129" s="32">
        <f t="shared" si="455"/>
        <v>6.5743589743589741</v>
      </c>
    </row>
    <row r="1130" spans="1:7" x14ac:dyDescent="0.2">
      <c r="A1130" s="186">
        <v>63</v>
      </c>
      <c r="B1130" s="3" t="s">
        <v>46</v>
      </c>
      <c r="C1130" s="188"/>
      <c r="D1130" s="189">
        <v>8523</v>
      </c>
      <c r="E1130" s="189">
        <v>8976</v>
      </c>
      <c r="F1130" s="190">
        <f t="shared" si="454"/>
        <v>-453</v>
      </c>
      <c r="G1130" s="32">
        <f t="shared" si="455"/>
        <v>-5.0467914438502674E-2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56">(D1132-E1132)</f>
        <v>0</v>
      </c>
      <c r="G1132" s="32" t="e">
        <f t="shared" ref="G1132" si="457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620</v>
      </c>
      <c r="E1134" s="39">
        <v>534</v>
      </c>
      <c r="F1134" s="190">
        <f t="shared" ref="F1134:F1144" si="458">(D1134-E1134)</f>
        <v>86</v>
      </c>
      <c r="G1134" s="32">
        <f t="shared" ref="G1134:G1144" si="459">F1134/E1134</f>
        <v>0.16104868913857678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4150</v>
      </c>
      <c r="E1135" s="190">
        <f>E1129-E1130-E1134</f>
        <v>-7755</v>
      </c>
      <c r="F1135" s="190">
        <f t="shared" si="458"/>
        <v>11905</v>
      </c>
      <c r="G1135" s="32">
        <f t="shared" si="459"/>
        <v>-1.5351386202450032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58"/>
        <v>0</v>
      </c>
      <c r="G1136" s="32" t="e">
        <f t="shared" si="459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3575</v>
      </c>
      <c r="E1137" s="190">
        <v>1810</v>
      </c>
      <c r="F1137" s="190">
        <f t="shared" si="458"/>
        <v>1765</v>
      </c>
      <c r="G1137" s="32">
        <f t="shared" si="459"/>
        <v>0.97513812154696133</v>
      </c>
    </row>
    <row r="1138" spans="1:7" ht="25.5" x14ac:dyDescent="0.2">
      <c r="A1138" s="186">
        <v>68</v>
      </c>
      <c r="B1138" s="16" t="s">
        <v>52</v>
      </c>
      <c r="C1138" s="17"/>
      <c r="D1138" s="190">
        <v>1435</v>
      </c>
      <c r="E1138" s="190">
        <v>1341</v>
      </c>
      <c r="F1138" s="190">
        <f t="shared" si="458"/>
        <v>94</v>
      </c>
      <c r="G1138" s="32">
        <f t="shared" si="459"/>
        <v>7.0096942580164051E-2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58"/>
        <v>0</v>
      </c>
      <c r="G1139" s="32" t="e">
        <f t="shared" si="459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-860</v>
      </c>
      <c r="E1140" s="190">
        <f>E1135+E1136-E1137-E1138+E1139</f>
        <v>-10906</v>
      </c>
      <c r="F1140" s="190">
        <f t="shared" si="458"/>
        <v>10046</v>
      </c>
      <c r="G1140" s="32">
        <f t="shared" si="459"/>
        <v>-0.9211443242251971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58"/>
        <v>0</v>
      </c>
      <c r="G1141" s="32" t="e">
        <f t="shared" si="459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58"/>
        <v>0</v>
      </c>
      <c r="G1142" s="32" t="e">
        <f t="shared" si="459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58"/>
        <v>0</v>
      </c>
      <c r="G1143" s="32" t="e">
        <f t="shared" si="459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-860</v>
      </c>
      <c r="E1144" s="190">
        <f>E1140+E1143</f>
        <v>-10906</v>
      </c>
      <c r="F1144" s="190">
        <f t="shared" si="458"/>
        <v>10046</v>
      </c>
      <c r="G1144" s="32">
        <f t="shared" si="459"/>
        <v>-0.9211443242251971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16232</v>
      </c>
      <c r="E1148" s="190">
        <v>65738</v>
      </c>
      <c r="F1148" s="190">
        <f t="shared" ref="F1148" si="460">(D1148-E1148)</f>
        <v>-49506</v>
      </c>
      <c r="G1148" s="32">
        <f t="shared" ref="G1148" si="461">F1148/E1148</f>
        <v>-0.7530804101128723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62">(D1152-E1152)</f>
        <v>0</v>
      </c>
      <c r="G1152" s="32" t="e">
        <f t="shared" ref="G1152:G1153" si="463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62"/>
        <v>0</v>
      </c>
      <c r="G1153" s="32" t="e">
        <f t="shared" si="463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37943</v>
      </c>
      <c r="E1155" s="190">
        <f>E1159+E1160+E1161</f>
        <v>15125</v>
      </c>
      <c r="F1155" s="190">
        <f t="shared" ref="F1155" si="464">(D1155-E1155)</f>
        <v>22818</v>
      </c>
      <c r="G1155" s="32">
        <f t="shared" ref="G1155" si="465">F1155/E1155</f>
        <v>1.5086280991735537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33270</v>
      </c>
      <c r="E1159" s="190">
        <v>4818</v>
      </c>
      <c r="F1159" s="190">
        <f t="shared" ref="F1159:F1161" si="466">(D1159-E1159)</f>
        <v>28452</v>
      </c>
      <c r="G1159" s="32">
        <f t="shared" ref="G1159:G1161" si="467">F1159/E1159</f>
        <v>5.9053549190535488</v>
      </c>
    </row>
    <row r="1160" spans="1:7" ht="25.5" x14ac:dyDescent="0.2">
      <c r="A1160" s="186"/>
      <c r="B1160" s="24" t="s">
        <v>58</v>
      </c>
      <c r="C1160" s="17"/>
      <c r="D1160" s="190">
        <v>4526</v>
      </c>
      <c r="E1160" s="190">
        <v>10230</v>
      </c>
      <c r="F1160" s="190">
        <f t="shared" si="466"/>
        <v>-5704</v>
      </c>
      <c r="G1160" s="32">
        <f t="shared" si="467"/>
        <v>-0.55757575757575761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66"/>
        <v>70</v>
      </c>
      <c r="G1161" s="32">
        <f t="shared" si="467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40">
        <f>'[1]dec 20'!E1163</f>
        <v>21405</v>
      </c>
      <c r="E1163" s="43">
        <v>31000</v>
      </c>
      <c r="F1163" s="199">
        <f t="shared" ref="F1163" si="468">(D1163-E1163)</f>
        <v>-9595</v>
      </c>
      <c r="G1163" s="32">
        <f t="shared" ref="G1163" si="469">F1163/E1163</f>
        <v>-0.30951612903225806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22999</v>
      </c>
      <c r="E1165" s="190">
        <f>E1168+E1169+E1170+E1171</f>
        <v>22170</v>
      </c>
      <c r="F1165" s="190">
        <f t="shared" ref="F1165" si="470">(D1165-E1165)</f>
        <v>829</v>
      </c>
      <c r="G1165" s="32">
        <f t="shared" ref="G1165" si="471">F1165/E1165</f>
        <v>3.7392873252142536E-2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1201</v>
      </c>
      <c r="E1168" s="190">
        <v>193</v>
      </c>
      <c r="F1168" s="190">
        <f t="shared" ref="F1168:F1171" si="472">(D1168-E1168)</f>
        <v>1008</v>
      </c>
      <c r="G1168" s="32">
        <f t="shared" ref="G1168:G1171" si="473">F1168/E1168</f>
        <v>5.2227979274611398</v>
      </c>
    </row>
    <row r="1169" spans="1:7" x14ac:dyDescent="0.2">
      <c r="A1169" s="186">
        <v>31</v>
      </c>
      <c r="B1169" s="25" t="s">
        <v>17</v>
      </c>
      <c r="C1169" s="31"/>
      <c r="D1169" s="190">
        <v>542</v>
      </c>
      <c r="E1169" s="190">
        <v>460</v>
      </c>
      <c r="F1169" s="190">
        <f t="shared" si="472"/>
        <v>82</v>
      </c>
      <c r="G1169" s="32">
        <f t="shared" si="473"/>
        <v>0.17826086956521739</v>
      </c>
    </row>
    <row r="1170" spans="1:7" x14ac:dyDescent="0.2">
      <c r="A1170" s="186">
        <v>32</v>
      </c>
      <c r="B1170" s="25" t="s">
        <v>18</v>
      </c>
      <c r="C1170" s="31"/>
      <c r="D1170" s="190">
        <v>21256</v>
      </c>
      <c r="E1170" s="190">
        <v>21517</v>
      </c>
      <c r="F1170" s="190">
        <f t="shared" si="472"/>
        <v>-261</v>
      </c>
      <c r="G1170" s="32">
        <f t="shared" si="473"/>
        <v>-1.2129943765394804E-2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72"/>
        <v>0</v>
      </c>
      <c r="G1171" s="32" t="e">
        <f t="shared" si="473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85</v>
      </c>
      <c r="E1177" s="190">
        <v>0</v>
      </c>
      <c r="F1177" s="190">
        <f>(D1177-E1177)</f>
        <v>85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662</v>
      </c>
      <c r="E1178" s="190">
        <v>0</v>
      </c>
      <c r="F1178" s="190">
        <f t="shared" ref="F1178:F1180" si="474">(D1178-E1178)</f>
        <v>662</v>
      </c>
      <c r="G1178" s="32" t="e">
        <f t="shared" ref="G1178:G1180" si="475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>
        <v>0</v>
      </c>
      <c r="E1179" s="190">
        <v>0</v>
      </c>
      <c r="F1179" s="190">
        <f t="shared" si="474"/>
        <v>0</v>
      </c>
      <c r="G1179" s="32" t="e">
        <f t="shared" si="475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286</v>
      </c>
      <c r="E1180" s="190">
        <v>21</v>
      </c>
      <c r="F1180" s="190">
        <f t="shared" si="474"/>
        <v>265</v>
      </c>
      <c r="G1180" s="32">
        <f t="shared" si="475"/>
        <v>12.619047619047619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76">(D1182-E1182)</f>
        <v>0</v>
      </c>
      <c r="G1182" s="32" t="e">
        <f t="shared" ref="G1182:G1187" si="477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76"/>
        <v>0</v>
      </c>
      <c r="G1183" s="32" t="e">
        <f t="shared" si="477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76"/>
        <v>0</v>
      </c>
      <c r="G1184" s="32" t="e">
        <f t="shared" si="477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76"/>
        <v>0</v>
      </c>
      <c r="G1185" s="32" t="e">
        <f t="shared" si="477"/>
        <v>#DIV/0!</v>
      </c>
    </row>
    <row r="1186" spans="1:7" x14ac:dyDescent="0.2">
      <c r="A1186" s="186" t="s">
        <v>35</v>
      </c>
      <c r="B1186" s="2" t="s">
        <v>36</v>
      </c>
      <c r="C1186" s="11"/>
      <c r="D1186" s="39">
        <v>2</v>
      </c>
      <c r="E1186" s="39">
        <v>0</v>
      </c>
      <c r="F1186" s="190">
        <f t="shared" si="476"/>
        <v>2</v>
      </c>
      <c r="G1186" s="32" t="e">
        <f t="shared" si="477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1035</v>
      </c>
      <c r="E1187" s="40">
        <f>E1177+E1178+E1179+E1180+E1185+E1186</f>
        <v>21</v>
      </c>
      <c r="F1187" s="40">
        <f t="shared" si="476"/>
        <v>1014</v>
      </c>
      <c r="G1187" s="34">
        <f t="shared" si="477"/>
        <v>48.285714285714285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78">(D1190-E1190)</f>
        <v>0</v>
      </c>
      <c r="G1190" s="32" t="e">
        <f t="shared" ref="G1190" si="479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80">(D1193-E1193)</f>
        <v>0</v>
      </c>
      <c r="G1193" s="32" t="e">
        <f t="shared" ref="G1193" si="481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1035</v>
      </c>
      <c r="E1195" s="40">
        <f>E1187+E1192+E1193+E1194</f>
        <v>21</v>
      </c>
      <c r="F1195" s="190">
        <f t="shared" ref="F1195:F1204" si="482">(D1195-E1195)</f>
        <v>1014</v>
      </c>
      <c r="G1195" s="32">
        <f t="shared" ref="G1195:G1204" si="483">F1195/E1195</f>
        <v>48.285714285714285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456</v>
      </c>
      <c r="E1196" s="189">
        <f>E1197+E1198+E1199</f>
        <v>42</v>
      </c>
      <c r="F1196" s="190">
        <f t="shared" si="482"/>
        <v>414</v>
      </c>
      <c r="G1196" s="32">
        <f t="shared" si="483"/>
        <v>9.8571428571428577</v>
      </c>
    </row>
    <row r="1197" spans="1:7" x14ac:dyDescent="0.2">
      <c r="A1197" s="186">
        <v>600</v>
      </c>
      <c r="B1197" s="1" t="s">
        <v>2</v>
      </c>
      <c r="C1197" s="10"/>
      <c r="D1197" s="190">
        <v>21</v>
      </c>
      <c r="E1197" s="190">
        <v>0</v>
      </c>
      <c r="F1197" s="190">
        <f t="shared" si="482"/>
        <v>21</v>
      </c>
      <c r="G1197" s="32" t="e">
        <f t="shared" si="483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435</v>
      </c>
      <c r="E1198" s="190">
        <v>42</v>
      </c>
      <c r="F1198" s="190">
        <f t="shared" si="482"/>
        <v>393</v>
      </c>
      <c r="G1198" s="32">
        <f t="shared" si="483"/>
        <v>9.3571428571428577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82"/>
        <v>0</v>
      </c>
      <c r="G1199" s="32" t="e">
        <f t="shared" si="483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112</v>
      </c>
      <c r="E1200" s="190">
        <v>81</v>
      </c>
      <c r="F1200" s="190">
        <f t="shared" si="482"/>
        <v>31</v>
      </c>
      <c r="G1200" s="32">
        <f t="shared" si="483"/>
        <v>0.38271604938271603</v>
      </c>
    </row>
    <row r="1201" spans="1:7" x14ac:dyDescent="0.2">
      <c r="A1201" s="186">
        <v>62</v>
      </c>
      <c r="B1201" s="2" t="s">
        <v>42</v>
      </c>
      <c r="C1201" s="11"/>
      <c r="D1201" s="39">
        <v>61</v>
      </c>
      <c r="E1201" s="39">
        <v>1</v>
      </c>
      <c r="F1201" s="190">
        <f t="shared" si="482"/>
        <v>60</v>
      </c>
      <c r="G1201" s="32">
        <f t="shared" si="483"/>
        <v>60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629</v>
      </c>
      <c r="E1202" s="40">
        <f>E1196+E1200+E1201</f>
        <v>124</v>
      </c>
      <c r="F1202" s="190">
        <f t="shared" si="482"/>
        <v>505</v>
      </c>
      <c r="G1202" s="32">
        <f t="shared" si="483"/>
        <v>4.07258064516129</v>
      </c>
    </row>
    <row r="1203" spans="1:7" ht="25.5" x14ac:dyDescent="0.2">
      <c r="A1203" s="22"/>
      <c r="B1203" s="26" t="s">
        <v>48</v>
      </c>
      <c r="C1203" s="191"/>
      <c r="D1203" s="40">
        <f>D1195-D1202</f>
        <v>406</v>
      </c>
      <c r="E1203" s="40">
        <f>E1195-E1202</f>
        <v>-103</v>
      </c>
      <c r="F1203" s="190">
        <f t="shared" si="482"/>
        <v>509</v>
      </c>
      <c r="G1203" s="32">
        <f t="shared" si="483"/>
        <v>-4.941747572815534</v>
      </c>
    </row>
    <row r="1204" spans="1:7" x14ac:dyDescent="0.2">
      <c r="A1204" s="186">
        <v>63</v>
      </c>
      <c r="B1204" s="3" t="s">
        <v>46</v>
      </c>
      <c r="C1204" s="188"/>
      <c r="D1204" s="189">
        <v>4342</v>
      </c>
      <c r="E1204" s="189">
        <v>3313</v>
      </c>
      <c r="F1204" s="190">
        <f t="shared" si="482"/>
        <v>1029</v>
      </c>
      <c r="G1204" s="32">
        <f t="shared" si="483"/>
        <v>0.31059462722607906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84">(D1206-E1206)</f>
        <v>0</v>
      </c>
      <c r="G1206" s="32" t="e">
        <f t="shared" ref="G1206" si="485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93</v>
      </c>
      <c r="E1208" s="39">
        <v>54</v>
      </c>
      <c r="F1208" s="190">
        <f t="shared" ref="F1208:F1218" si="486">(D1208-E1208)</f>
        <v>39</v>
      </c>
      <c r="G1208" s="32">
        <f t="shared" ref="G1208:G1218" si="487">F1208/E1208</f>
        <v>0.72222222222222221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-4029</v>
      </c>
      <c r="E1209" s="190">
        <f>E1203-E1204-E1208</f>
        <v>-3470</v>
      </c>
      <c r="F1209" s="190">
        <f t="shared" si="486"/>
        <v>-559</v>
      </c>
      <c r="G1209" s="32">
        <f t="shared" si="487"/>
        <v>0.16109510086455331</v>
      </c>
    </row>
    <row r="1210" spans="1:7" x14ac:dyDescent="0.2">
      <c r="A1210" s="186">
        <v>75</v>
      </c>
      <c r="B1210" s="3" t="s">
        <v>50</v>
      </c>
      <c r="C1210" s="188"/>
      <c r="D1210" s="189">
        <v>0</v>
      </c>
      <c r="E1210" s="189">
        <v>59</v>
      </c>
      <c r="F1210" s="190">
        <f t="shared" si="486"/>
        <v>-59</v>
      </c>
      <c r="G1210" s="32">
        <f t="shared" si="487"/>
        <v>-1</v>
      </c>
    </row>
    <row r="1211" spans="1:7" x14ac:dyDescent="0.2">
      <c r="A1211" s="186">
        <v>65</v>
      </c>
      <c r="B1211" s="1" t="s">
        <v>51</v>
      </c>
      <c r="C1211" s="10"/>
      <c r="D1211" s="190">
        <v>0</v>
      </c>
      <c r="E1211" s="190">
        <v>45</v>
      </c>
      <c r="F1211" s="190">
        <f t="shared" si="486"/>
        <v>-45</v>
      </c>
      <c r="G1211" s="32">
        <f t="shared" si="487"/>
        <v>-1</v>
      </c>
    </row>
    <row r="1212" spans="1:7" ht="25.5" x14ac:dyDescent="0.2">
      <c r="A1212" s="186">
        <v>68</v>
      </c>
      <c r="B1212" s="16" t="s">
        <v>52</v>
      </c>
      <c r="C1212" s="17"/>
      <c r="D1212" s="190">
        <v>0</v>
      </c>
      <c r="E1212" s="190">
        <v>4</v>
      </c>
      <c r="F1212" s="190">
        <f t="shared" si="486"/>
        <v>-4</v>
      </c>
      <c r="G1212" s="32">
        <f t="shared" si="487"/>
        <v>-1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86"/>
        <v>0</v>
      </c>
      <c r="G1213" s="32" t="e">
        <f t="shared" si="487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-4029</v>
      </c>
      <c r="E1214" s="190">
        <f>E1209+E1210-E1211-E1212+E1213</f>
        <v>-3460</v>
      </c>
      <c r="F1214" s="190">
        <f t="shared" si="486"/>
        <v>-569</v>
      </c>
      <c r="G1214" s="32">
        <f t="shared" si="487"/>
        <v>0.16445086705202311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86"/>
        <v>0</v>
      </c>
      <c r="G1215" s="32" t="e">
        <f t="shared" si="487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86"/>
        <v>0</v>
      </c>
      <c r="G1216" s="32" t="e">
        <f t="shared" si="487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86"/>
        <v>0</v>
      </c>
      <c r="G1217" s="32" t="e">
        <f t="shared" si="487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-4029</v>
      </c>
      <c r="E1218" s="190">
        <f>E1214+E1217</f>
        <v>-3460</v>
      </c>
      <c r="F1218" s="190">
        <f t="shared" si="486"/>
        <v>-569</v>
      </c>
      <c r="G1218" s="32">
        <f t="shared" si="487"/>
        <v>0.16445086705202311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4511</v>
      </c>
      <c r="E1222" s="190">
        <v>5159</v>
      </c>
      <c r="F1222" s="190">
        <f t="shared" ref="F1222" si="488">(D1222-E1222)</f>
        <v>-648</v>
      </c>
      <c r="G1222" s="32">
        <f t="shared" ref="G1222" si="489">F1222/E1222</f>
        <v>-0.12560573754603604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90">(D1226-E1226)</f>
        <v>0</v>
      </c>
      <c r="G1226" s="32" t="e">
        <f t="shared" ref="G1226:G1227" si="491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90"/>
        <v>0</v>
      </c>
      <c r="G1227" s="32" t="e">
        <f t="shared" si="491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8568</v>
      </c>
      <c r="F1229" s="190">
        <f t="shared" ref="F1229" si="492">(D1229-E1229)</f>
        <v>-118</v>
      </c>
      <c r="G1229" s="32">
        <f t="shared" ref="G1229" si="493">F1229/E1229</f>
        <v>-1.3772175536881419E-2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6155</v>
      </c>
      <c r="F1233" s="190">
        <f t="shared" ref="F1233:F1235" si="494">(D1233-E1233)</f>
        <v>-11</v>
      </c>
      <c r="G1233" s="32">
        <f t="shared" ref="G1233:G1235" si="495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1156</v>
      </c>
      <c r="F1234" s="190">
        <f t="shared" si="494"/>
        <v>-82</v>
      </c>
      <c r="G1234" s="32">
        <f t="shared" si="495"/>
        <v>-7.0934256055363326E-2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1257</v>
      </c>
      <c r="F1235" s="190">
        <f t="shared" si="494"/>
        <v>-25</v>
      </c>
      <c r="G1235" s="32">
        <f t="shared" si="495"/>
        <v>-1.9888623707239459E-2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8256</v>
      </c>
      <c r="E1237" s="190">
        <v>10443</v>
      </c>
      <c r="F1237" s="190">
        <f t="shared" ref="F1237" si="496">(D1237-E1237)</f>
        <v>-2187</v>
      </c>
      <c r="G1237" s="32">
        <f t="shared" ref="G1237" si="497">F1237/E1237</f>
        <v>-0.2094225797184717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3470</v>
      </c>
      <c r="E1239" s="190">
        <f>E1242+E1243+E1244+E1245</f>
        <v>2339</v>
      </c>
      <c r="F1239" s="190">
        <f t="shared" ref="F1239" si="498">(D1239-E1239)</f>
        <v>1131</v>
      </c>
      <c r="G1239" s="32">
        <f t="shared" ref="G1239" si="499">F1239/E1239</f>
        <v>0.48353997434801199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1691</v>
      </c>
      <c r="E1242" s="190">
        <v>1356</v>
      </c>
      <c r="F1242" s="190">
        <f t="shared" ref="F1242:F1245" si="500">(D1242-E1242)</f>
        <v>335</v>
      </c>
      <c r="G1242" s="32">
        <f t="shared" ref="G1242:G1245" si="501">F1242/E1242</f>
        <v>0.24705014749262535</v>
      </c>
    </row>
    <row r="1243" spans="1:7" x14ac:dyDescent="0.2">
      <c r="A1243" s="186">
        <v>31</v>
      </c>
      <c r="B1243" s="25" t="s">
        <v>17</v>
      </c>
      <c r="C1243" s="31"/>
      <c r="D1243" s="190">
        <v>64</v>
      </c>
      <c r="E1243" s="190">
        <v>0</v>
      </c>
      <c r="F1243" s="190">
        <f t="shared" si="500"/>
        <v>64</v>
      </c>
      <c r="G1243" s="32" t="e">
        <f t="shared" si="501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1715</v>
      </c>
      <c r="E1244" s="190">
        <v>983</v>
      </c>
      <c r="F1244" s="190">
        <f t="shared" si="500"/>
        <v>732</v>
      </c>
      <c r="G1244" s="32">
        <f t="shared" si="501"/>
        <v>0.74465920651068163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500"/>
        <v>0</v>
      </c>
      <c r="G1245" s="32" t="e">
        <f t="shared" si="50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59384.56</v>
      </c>
      <c r="E1250" s="190">
        <f>E4+E79+E153+E227+E300+E373+E446+E519+E592+E665+E738+E811+E884+E957+E1030+E1103+E1177</f>
        <v>73343.91</v>
      </c>
      <c r="F1250" s="190">
        <f>(D1250-E1250)</f>
        <v>-13959.350000000006</v>
      </c>
      <c r="G1250" s="32">
        <f>F1250/E1250</f>
        <v>-0.1903273223366467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502">D5+D80+D154+D228+D301+D374+D447+D520+D593+D666+D739+D812+D885+D958+D1031+D1104+D1178</f>
        <v>190983.63</v>
      </c>
      <c r="E1251" s="190">
        <f t="shared" si="502"/>
        <v>306874.33</v>
      </c>
      <c r="F1251" s="190">
        <f t="shared" ref="F1251:F1253" si="503">(D1251-E1251)</f>
        <v>-115890.70000000001</v>
      </c>
      <c r="G1251" s="32">
        <f t="shared" ref="G1251:G1253" si="504">F1251/E1251</f>
        <v>-0.37764872676056027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502"/>
        <v>7529</v>
      </c>
      <c r="E1252" s="190">
        <f t="shared" si="502"/>
        <v>5296</v>
      </c>
      <c r="F1252" s="190">
        <f t="shared" si="503"/>
        <v>2233</v>
      </c>
      <c r="G1252" s="32">
        <f t="shared" si="504"/>
        <v>0.42163897280966767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502"/>
        <v>424204.96899999998</v>
      </c>
      <c r="E1253" s="190">
        <f t="shared" si="502"/>
        <v>410039.54</v>
      </c>
      <c r="F1253" s="190">
        <f t="shared" si="503"/>
        <v>14165.429000000004</v>
      </c>
      <c r="G1253" s="32">
        <f t="shared" si="504"/>
        <v>3.4546495198975215E-2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505">D9+D84+D158+D232+D305+D378+D451+D524+D597+D670+D743+D816+D889+D962+D1035+D1108</f>
        <v>0</v>
      </c>
      <c r="E1255" s="190">
        <f t="shared" si="505"/>
        <v>0</v>
      </c>
      <c r="F1255" s="190">
        <f t="shared" ref="F1255:F1260" si="506">(D1255-E1255)</f>
        <v>0</v>
      </c>
      <c r="G1255" s="32" t="e">
        <f t="shared" ref="G1255:G1260" si="507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505"/>
        <v>0</v>
      </c>
      <c r="E1256" s="190">
        <f t="shared" si="505"/>
        <v>0</v>
      </c>
      <c r="F1256" s="190">
        <f t="shared" si="506"/>
        <v>0</v>
      </c>
      <c r="G1256" s="32" t="e">
        <f t="shared" si="507"/>
        <v>#DIV/0!</v>
      </c>
    </row>
    <row r="1257" spans="1:7" x14ac:dyDescent="0.2">
      <c r="A1257" s="186"/>
      <c r="B1257" s="14" t="s">
        <v>27</v>
      </c>
      <c r="C1257" s="11"/>
      <c r="D1257" s="190">
        <f t="shared" si="505"/>
        <v>0</v>
      </c>
      <c r="E1257" s="190">
        <f t="shared" si="505"/>
        <v>0</v>
      </c>
      <c r="F1257" s="190">
        <f t="shared" si="506"/>
        <v>0</v>
      </c>
      <c r="G1257" s="32" t="e">
        <f t="shared" si="507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508">D12+D87+D161+D235+D308+D381+D454+D527+D600+D673+D746+D819+D892+D965+D1038+D1111+D1185</f>
        <v>99962.52</v>
      </c>
      <c r="E1258" s="190">
        <f t="shared" si="508"/>
        <v>69253.48</v>
      </c>
      <c r="F1258" s="190">
        <f t="shared" si="506"/>
        <v>30709.040000000008</v>
      </c>
      <c r="G1258" s="32">
        <f t="shared" si="507"/>
        <v>0.44342955761934288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508"/>
        <v>1844</v>
      </c>
      <c r="E1259" s="190">
        <f t="shared" si="508"/>
        <v>300</v>
      </c>
      <c r="F1259" s="190">
        <f t="shared" si="506"/>
        <v>1544</v>
      </c>
      <c r="G1259" s="32">
        <f t="shared" si="507"/>
        <v>5.1466666666666665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783908.679</v>
      </c>
      <c r="E1260" s="40">
        <f>E1250+E1251+E1252+E1253+E1258+E1259</f>
        <v>865107.26</v>
      </c>
      <c r="F1260" s="40">
        <f t="shared" si="506"/>
        <v>-81198.581000000006</v>
      </c>
      <c r="G1260" s="34">
        <f t="shared" si="507"/>
        <v>-9.3859553322902411E-2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509">D17+D92+D166+D240+D313+D386+D459+D532+D605+D678+D751+D824+D897+D970+D1043+D1116+D1190</f>
        <v>0</v>
      </c>
      <c r="E1263" s="190">
        <f t="shared" si="509"/>
        <v>0</v>
      </c>
      <c r="F1263" s="190">
        <f t="shared" ref="F1263" si="510">(D1263-E1263)</f>
        <v>0</v>
      </c>
      <c r="G1263" s="32" t="e">
        <f t="shared" ref="G1263" si="511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512">(D1265-E1265)</f>
        <v>0</v>
      </c>
      <c r="G1265" s="32" t="e">
        <f t="shared" ref="G1265:G1277" si="513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>
        <v>213</v>
      </c>
      <c r="E1266" s="190">
        <v>0</v>
      </c>
      <c r="F1266" s="190">
        <f t="shared" si="512"/>
        <v>213</v>
      </c>
      <c r="G1266" s="32" t="e">
        <f t="shared" si="513"/>
        <v>#DIV/0!</v>
      </c>
    </row>
    <row r="1267" spans="1:7" x14ac:dyDescent="0.2">
      <c r="A1267" s="186">
        <v>74</v>
      </c>
      <c r="B1267" s="2" t="s">
        <v>39</v>
      </c>
      <c r="C1267" s="11"/>
      <c r="D1267" s="190">
        <v>48</v>
      </c>
      <c r="E1267" s="190">
        <v>0</v>
      </c>
      <c r="F1267" s="190">
        <f t="shared" si="512"/>
        <v>48</v>
      </c>
      <c r="G1267" s="32" t="e">
        <f t="shared" si="513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784169.679</v>
      </c>
      <c r="E1268" s="40">
        <f>E1260+E1265+E1266+E1267</f>
        <v>865107.26</v>
      </c>
      <c r="F1268" s="190">
        <f t="shared" si="512"/>
        <v>-80937.581000000006</v>
      </c>
      <c r="G1268" s="32">
        <f t="shared" si="513"/>
        <v>-9.3557856629246192E-2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168269.45299999998</v>
      </c>
      <c r="E1269" s="189">
        <f>E1270+E1271+E1272</f>
        <v>171788.12399999998</v>
      </c>
      <c r="F1269" s="190">
        <f t="shared" si="512"/>
        <v>-3518.6710000000021</v>
      </c>
      <c r="G1269" s="32">
        <f t="shared" si="513"/>
        <v>-2.0482620789316043E-2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514">D24+D99+D173+D247+D320+D393+D466+D539+D612+D685+D758+D831+D904+D977+D1050+D1123+D1197</f>
        <v>19554.128000000001</v>
      </c>
      <c r="E1270" s="190">
        <f t="shared" si="514"/>
        <v>22281.98</v>
      </c>
      <c r="F1270" s="190">
        <f t="shared" si="512"/>
        <v>-2727.851999999999</v>
      </c>
      <c r="G1270" s="32">
        <f t="shared" si="513"/>
        <v>-0.12242412927396933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514"/>
        <v>112794.598</v>
      </c>
      <c r="E1271" s="190">
        <f t="shared" si="514"/>
        <v>108235.12599999999</v>
      </c>
      <c r="F1271" s="190">
        <f t="shared" si="512"/>
        <v>4559.4720000000088</v>
      </c>
      <c r="G1271" s="32">
        <f t="shared" si="513"/>
        <v>4.21256219538194E-2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514"/>
        <v>35920.726999999999</v>
      </c>
      <c r="E1272" s="190">
        <f t="shared" si="514"/>
        <v>41271.017999999996</v>
      </c>
      <c r="F1272" s="190">
        <f t="shared" si="512"/>
        <v>-5350.2909999999974</v>
      </c>
      <c r="G1272" s="32">
        <f t="shared" si="513"/>
        <v>-0.12963797016104614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514"/>
        <v>24649.215</v>
      </c>
      <c r="E1273" s="190">
        <f t="shared" si="514"/>
        <v>22715.641</v>
      </c>
      <c r="F1273" s="190">
        <f t="shared" si="512"/>
        <v>1933.5740000000005</v>
      </c>
      <c r="G1273" s="32">
        <f t="shared" si="513"/>
        <v>8.5120820495446309E-2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514"/>
        <v>44385.45</v>
      </c>
      <c r="E1274" s="190">
        <f t="shared" si="514"/>
        <v>42723.471000000005</v>
      </c>
      <c r="F1274" s="190">
        <f t="shared" si="512"/>
        <v>1661.9789999999921</v>
      </c>
      <c r="G1274" s="32">
        <f t="shared" si="513"/>
        <v>3.8900842115566686E-2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237304.11799999996</v>
      </c>
      <c r="E1275" s="40">
        <f>E1269+E1273+E1274</f>
        <v>237227.23599999998</v>
      </c>
      <c r="F1275" s="190">
        <f t="shared" si="512"/>
        <v>76.881999999983236</v>
      </c>
      <c r="G1275" s="32">
        <f t="shared" si="513"/>
        <v>3.2408589037383228E-4</v>
      </c>
    </row>
    <row r="1276" spans="1:7" ht="25.5" x14ac:dyDescent="0.2">
      <c r="A1276" s="22"/>
      <c r="B1276" s="26" t="s">
        <v>48</v>
      </c>
      <c r="C1276" s="191"/>
      <c r="D1276" s="40">
        <f>D1268-D1275</f>
        <v>546865.56099999999</v>
      </c>
      <c r="E1276" s="40">
        <f>E1268-E1275</f>
        <v>627880.02399999998</v>
      </c>
      <c r="F1276" s="190">
        <f t="shared" si="512"/>
        <v>-81014.462999999989</v>
      </c>
      <c r="G1276" s="32">
        <f t="shared" si="513"/>
        <v>-0.12902857218467584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515">D31+D106+D180+D254+D327+D400+D473+D546+D619+D692+D765+D838+D911+D984+D1057+D1130+D1204</f>
        <v>430355.56400000001</v>
      </c>
      <c r="E1277" s="190">
        <f t="shared" si="515"/>
        <v>470901.56599999999</v>
      </c>
      <c r="F1277" s="190">
        <f t="shared" si="512"/>
        <v>-40546.001999999979</v>
      </c>
      <c r="G1277" s="32">
        <f t="shared" si="513"/>
        <v>-8.6102924533489403E-2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515"/>
        <v>0</v>
      </c>
      <c r="E1279" s="190">
        <f t="shared" si="515"/>
        <v>0</v>
      </c>
      <c r="F1279" s="190">
        <f t="shared" ref="F1279" si="516">(D1279-E1279)</f>
        <v>0</v>
      </c>
      <c r="G1279" s="32" t="e">
        <f t="shared" ref="G1279" si="517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23752.495999999999</v>
      </c>
      <c r="E1281" s="190">
        <f>E35+E110+E184+E258+E331+E404+E477+E550+E623+E696+E769+E842+E915+E988+E1061+E1134+E1208</f>
        <v>29793.121999999999</v>
      </c>
      <c r="F1281" s="190">
        <f t="shared" ref="F1281:F1291" si="518">(D1281-E1281)</f>
        <v>-6040.6260000000002</v>
      </c>
      <c r="G1281" s="32">
        <f t="shared" ref="G1281:G1291" si="519">F1281/E1281</f>
        <v>-0.20275236680466049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92757.500999999975</v>
      </c>
      <c r="E1282" s="190">
        <f>E1276-E1277-E1281</f>
        <v>127185.33599999998</v>
      </c>
      <c r="F1282" s="190">
        <f t="shared" si="518"/>
        <v>-34427.835000000006</v>
      </c>
      <c r="G1282" s="32">
        <f t="shared" si="519"/>
        <v>-0.2706902861820486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520">D37+D112+D186+D260+D333+D406+D479+D552+D625+D698+D771+D844+D917+D990+D1063+D1136+D1210</f>
        <v>6799.5990000000002</v>
      </c>
      <c r="E1283" s="190">
        <f t="shared" si="520"/>
        <v>1718.7829999999999</v>
      </c>
      <c r="F1283" s="190">
        <f t="shared" si="518"/>
        <v>5080.8160000000007</v>
      </c>
      <c r="G1283" s="32">
        <f t="shared" si="519"/>
        <v>2.9560543710288041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520"/>
        <v>22938.838</v>
      </c>
      <c r="E1284" s="190">
        <f t="shared" si="520"/>
        <v>15631.232</v>
      </c>
      <c r="F1284" s="190">
        <f t="shared" si="518"/>
        <v>7307.6059999999998</v>
      </c>
      <c r="G1284" s="32">
        <f t="shared" si="519"/>
        <v>0.46750032243139888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520"/>
        <v>253248.65700000001</v>
      </c>
      <c r="E1285" s="190">
        <f t="shared" si="520"/>
        <v>212662.63399999999</v>
      </c>
      <c r="F1285" s="190">
        <f t="shared" si="518"/>
        <v>40586.023000000016</v>
      </c>
      <c r="G1285" s="32">
        <f t="shared" si="519"/>
        <v>0.19084698725211885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520"/>
        <v>19765.588</v>
      </c>
      <c r="E1286" s="190">
        <f t="shared" si="520"/>
        <v>3406.2890000000002</v>
      </c>
      <c r="F1286" s="190">
        <f t="shared" si="518"/>
        <v>16359.298999999999</v>
      </c>
      <c r="G1286" s="32">
        <f t="shared" si="519"/>
        <v>4.8026749932257653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-156864.80700000003</v>
      </c>
      <c r="E1287" s="190">
        <f>E1282+E1283-E1284-E1285+E1286</f>
        <v>-95983.458000000013</v>
      </c>
      <c r="F1287" s="190">
        <f t="shared" si="518"/>
        <v>-60881.349000000017</v>
      </c>
      <c r="G1287" s="32">
        <f t="shared" si="519"/>
        <v>0.63429001484818359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521">D42+D117+D191+D265+D338+D411+D484+D557+D630+D703+D776+D849+D922+D995+D1068+D1141+D1215</f>
        <v>2841.1959999999999</v>
      </c>
      <c r="E1288" s="190">
        <f t="shared" si="521"/>
        <v>16272.534</v>
      </c>
      <c r="F1288" s="190">
        <f t="shared" si="518"/>
        <v>-13431.338</v>
      </c>
      <c r="G1288" s="32">
        <f t="shared" si="519"/>
        <v>-0.82539928937926943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521"/>
        <v>8198.4449999999997</v>
      </c>
      <c r="E1289" s="190">
        <f t="shared" si="521"/>
        <v>9797.9549999999999</v>
      </c>
      <c r="F1289" s="190">
        <f t="shared" si="518"/>
        <v>-1599.5100000000002</v>
      </c>
      <c r="G1289" s="32">
        <f t="shared" si="519"/>
        <v>-0.16324937193526612</v>
      </c>
    </row>
    <row r="1290" spans="1:7" x14ac:dyDescent="0.2">
      <c r="B1290" s="2" t="s">
        <v>56</v>
      </c>
      <c r="C1290" s="11"/>
      <c r="D1290" s="39">
        <f>D1288-D1289</f>
        <v>-5357.2489999999998</v>
      </c>
      <c r="E1290" s="39">
        <f>E1288-E1289</f>
        <v>6474.5789999999997</v>
      </c>
      <c r="F1290" s="190">
        <f t="shared" si="518"/>
        <v>-11831.828</v>
      </c>
      <c r="G1290" s="32">
        <f t="shared" si="519"/>
        <v>-1.8274281617383925</v>
      </c>
    </row>
    <row r="1291" spans="1:7" x14ac:dyDescent="0.2">
      <c r="A1291" s="22"/>
      <c r="B1291" s="19" t="s">
        <v>57</v>
      </c>
      <c r="C1291" s="191"/>
      <c r="D1291" s="190">
        <f>D1287+D1290</f>
        <v>-162222.05600000004</v>
      </c>
      <c r="E1291" s="190">
        <f>E1287+E1290</f>
        <v>-89508.879000000015</v>
      </c>
      <c r="F1291" s="190">
        <f t="shared" si="518"/>
        <v>-72713.177000000025</v>
      </c>
      <c r="G1291" s="32">
        <f t="shared" si="519"/>
        <v>0.81235714056926145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522">D49+D124+D198+D272+D345+D418+D491+D564+D637+D710+D783+D856+D929+D1002+D1075+D1148+D1222</f>
        <v>4314921.4000000004</v>
      </c>
      <c r="E1295" s="40">
        <f t="shared" si="522"/>
        <v>4214731.6840000004</v>
      </c>
      <c r="F1295" s="40">
        <f t="shared" ref="F1295" si="523">(D1295-E1295)</f>
        <v>100189.71600000001</v>
      </c>
      <c r="G1295" s="32">
        <f t="shared" ref="G1295" si="524">F1295/E1295</f>
        <v>2.3771315355694184E-2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525">D53+D128+D202+D276+D349+D422+D495+D568+D641+D714+D787+D860+D933+D1006+D1079+D1152</f>
        <v>0</v>
      </c>
      <c r="E1299" s="190">
        <f t="shared" si="525"/>
        <v>0</v>
      </c>
      <c r="F1299" s="190">
        <f t="shared" ref="F1299:F1300" si="526">(D1299-E1299)</f>
        <v>0</v>
      </c>
      <c r="G1299" s="32" t="e">
        <f t="shared" ref="G1299:G1300" si="527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28">D54+D129+D203+D277+D350+D423+D496+D569+D642+D715+D788+D861+D934+D1007+D1080+D1153+D1227</f>
        <v>0</v>
      </c>
      <c r="E1300" s="190">
        <f t="shared" si="528"/>
        <v>0</v>
      </c>
      <c r="F1300" s="190">
        <f t="shared" si="526"/>
        <v>0</v>
      </c>
      <c r="G1300" s="32" t="e">
        <f t="shared" si="527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4212837.7420000006</v>
      </c>
      <c r="E1302" s="40">
        <f>E1306+E1307+E1308</f>
        <v>3642186.5070000002</v>
      </c>
      <c r="F1302" s="40">
        <f t="shared" ref="F1302" si="529">(D1302-E1302)</f>
        <v>570651.23500000034</v>
      </c>
      <c r="G1302" s="32">
        <f t="shared" ref="G1302" si="530">F1302/E1302</f>
        <v>0.15667820247624686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31">D60+D135+D209+D283+D356+D429+D502+D575+D648+D721+D794+D867+D940+D1013+D1086+D1159+D1233</f>
        <v>2340434.4840000002</v>
      </c>
      <c r="E1306" s="190">
        <f t="shared" si="531"/>
        <v>2027246.9839999999</v>
      </c>
      <c r="F1306" s="190">
        <f t="shared" ref="F1306:F1308" si="532">(D1306-E1306)</f>
        <v>313187.50000000023</v>
      </c>
      <c r="G1306" s="32">
        <f t="shared" ref="G1306:G1308" si="533">F1306/E1306</f>
        <v>0.15448906939895599</v>
      </c>
    </row>
    <row r="1307" spans="1:7" ht="25.5" x14ac:dyDescent="0.2">
      <c r="A1307" s="186"/>
      <c r="B1307" s="24" t="s">
        <v>58</v>
      </c>
      <c r="C1307" s="17"/>
      <c r="D1307" s="190">
        <f t="shared" si="531"/>
        <v>1132621.7409999999</v>
      </c>
      <c r="E1307" s="190">
        <f t="shared" si="531"/>
        <v>773914.77500000002</v>
      </c>
      <c r="F1307" s="190">
        <f t="shared" si="532"/>
        <v>358706.9659999999</v>
      </c>
      <c r="G1307" s="32">
        <f t="shared" si="533"/>
        <v>0.46349672804734848</v>
      </c>
    </row>
    <row r="1308" spans="1:7" x14ac:dyDescent="0.2">
      <c r="A1308" s="186"/>
      <c r="B1308" s="23" t="s">
        <v>24</v>
      </c>
      <c r="C1308" s="10"/>
      <c r="D1308" s="190">
        <f t="shared" si="531"/>
        <v>739781.51699999999</v>
      </c>
      <c r="E1308" s="190">
        <f t="shared" si="531"/>
        <v>841024.74800000002</v>
      </c>
      <c r="F1308" s="190">
        <f t="shared" si="532"/>
        <v>-101243.23100000003</v>
      </c>
      <c r="G1308" s="32">
        <f t="shared" si="533"/>
        <v>-0.12038079882995313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>D64+D139+D213+D287+D360+D433+D506+D579+D652+D725+D798+D871+D944+D1017+D1090+D1163+D1237</f>
        <v>2052661.436</v>
      </c>
      <c r="E1310" s="190">
        <f>E64+E139+E213+E287+E360+E433+E506+E579+E652+E725+E798+E871+E944+E1017+E1090+D1163+E1237</f>
        <v>1952024.111</v>
      </c>
      <c r="F1310" s="190">
        <f t="shared" ref="F1310" si="534">(D1310-E1310)</f>
        <v>100637.32499999995</v>
      </c>
      <c r="G1310" s="32">
        <f t="shared" ref="G1310" si="535">F1310/E1310</f>
        <v>5.1555369850654446E-2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1607072.307</v>
      </c>
      <c r="E1312" s="190">
        <f>E1315+E1316+E1317+E1318</f>
        <v>1999274.0385</v>
      </c>
      <c r="F1312" s="190">
        <f t="shared" ref="F1312" si="536">(D1312-E1312)</f>
        <v>-392201.73149999999</v>
      </c>
      <c r="G1312" s="32">
        <f t="shared" ref="G1312" si="537">F1312/E1312</f>
        <v>-0.19617207243598186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38">D69+D144+D218+D292+D365+D438+D511+D584+D657+D730+D803+D876+D949+D1022+D1095+D1168+D1242</f>
        <v>75923</v>
      </c>
      <c r="E1315" s="190">
        <f t="shared" si="538"/>
        <v>80116</v>
      </c>
      <c r="F1315" s="190">
        <f t="shared" ref="F1315:F1318" si="539">(D1315-E1315)</f>
        <v>-4193</v>
      </c>
      <c r="G1315" s="32">
        <f t="shared" ref="G1315:G1318" si="540">F1315/E1315</f>
        <v>-5.2336611912726545E-2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38"/>
        <v>236833</v>
      </c>
      <c r="E1316" s="190">
        <f t="shared" si="538"/>
        <v>622996.35950000002</v>
      </c>
      <c r="F1316" s="190">
        <f t="shared" si="539"/>
        <v>-386163.35950000002</v>
      </c>
      <c r="G1316" s="32">
        <f t="shared" si="540"/>
        <v>-0.61984850089641652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38"/>
        <v>1294291.307</v>
      </c>
      <c r="E1317" s="190">
        <f t="shared" si="538"/>
        <v>1296136.679</v>
      </c>
      <c r="F1317" s="190">
        <f t="shared" si="539"/>
        <v>-1845.3719999999739</v>
      </c>
      <c r="G1317" s="32">
        <f t="shared" si="540"/>
        <v>-1.4237479965644687E-3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38"/>
        <v>25</v>
      </c>
      <c r="E1318" s="190">
        <f t="shared" si="538"/>
        <v>25</v>
      </c>
      <c r="F1318" s="190">
        <f t="shared" si="539"/>
        <v>0</v>
      </c>
      <c r="G1318" s="32">
        <f t="shared" si="540"/>
        <v>0</v>
      </c>
    </row>
  </sheetData>
  <mergeCells count="171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F955:G955"/>
    <mergeCell ref="B1000:C1000"/>
    <mergeCell ref="D1000:E1000"/>
    <mergeCell ref="F1000:G1000"/>
    <mergeCell ref="A1027:G1027"/>
    <mergeCell ref="A1028:A1029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1174:G1174"/>
    <mergeCell ref="A1175:A1176"/>
    <mergeCell ref="B1175:B1176"/>
    <mergeCell ref="C1175:C1176"/>
    <mergeCell ref="D1175:E1175"/>
    <mergeCell ref="F1175:G1175"/>
    <mergeCell ref="A881:G881"/>
    <mergeCell ref="A882:A883"/>
    <mergeCell ref="B882:B883"/>
    <mergeCell ref="C882:C883"/>
    <mergeCell ref="D882:E882"/>
    <mergeCell ref="F882:G882"/>
    <mergeCell ref="B1028:B1029"/>
    <mergeCell ref="C1028:C1029"/>
    <mergeCell ref="D1028:E1028"/>
    <mergeCell ref="F1028:G1028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B1073:C1073"/>
    <mergeCell ref="D1073:E1073"/>
    <mergeCell ref="F1073:G1073"/>
    <mergeCell ref="A1100:G1100"/>
    <mergeCell ref="A1101:A1102"/>
    <mergeCell ref="B1293:C1293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  <mergeCell ref="B1101:B1102"/>
    <mergeCell ref="C1101:C1102"/>
    <mergeCell ref="D1101:E1101"/>
    <mergeCell ref="F1101:G1101"/>
    <mergeCell ref="B1220:C1220"/>
    <mergeCell ref="D1220:E1220"/>
    <mergeCell ref="F1220:G1220"/>
    <mergeCell ref="B1146:C1146"/>
    <mergeCell ref="D1146:E1146"/>
    <mergeCell ref="F1146:G1146"/>
    <mergeCell ref="O76:U76"/>
    <mergeCell ref="O77:O78"/>
    <mergeCell ref="P77:P78"/>
    <mergeCell ref="Q77:Q78"/>
    <mergeCell ref="R77:S77"/>
    <mergeCell ref="T77:U77"/>
    <mergeCell ref="P122:Q122"/>
    <mergeCell ref="R122:S122"/>
    <mergeCell ref="T122:U122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mars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026" workbookViewId="0">
      <selection activeCell="M1028" sqref="M1028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61" t="s">
        <v>10</v>
      </c>
      <c r="E3" s="61" t="s">
        <v>11</v>
      </c>
      <c r="F3" s="61" t="s">
        <v>12</v>
      </c>
      <c r="G3" s="32" t="s">
        <v>13</v>
      </c>
    </row>
    <row r="4" spans="1:7" x14ac:dyDescent="0.2">
      <c r="A4" s="63">
        <v>700</v>
      </c>
      <c r="B4" s="1" t="s">
        <v>30</v>
      </c>
      <c r="C4" s="10"/>
      <c r="D4" s="61">
        <f>'TAB  CUM A FEVR'!D4+'TAB MARS'!D4</f>
        <v>28969.559999999998</v>
      </c>
      <c r="E4" s="61">
        <f>'TAB  CUM A FEVR'!E4+'TAB MARS'!E4</f>
        <v>42978.91</v>
      </c>
      <c r="F4" s="61">
        <f>(D4-E4)</f>
        <v>-14009.350000000006</v>
      </c>
      <c r="G4" s="32">
        <f>F4/E4</f>
        <v>-0.32595870858521087</v>
      </c>
    </row>
    <row r="5" spans="1:7" x14ac:dyDescent="0.2">
      <c r="A5" s="63">
        <v>701</v>
      </c>
      <c r="B5" s="1" t="s">
        <v>31</v>
      </c>
      <c r="C5" s="10"/>
      <c r="D5" s="61">
        <f>'TAB  CUM A FEVR'!D5+'TAB MARS'!D5</f>
        <v>114161.63</v>
      </c>
      <c r="E5" s="61">
        <f>'TAB  CUM A FEVR'!E5+'TAB MARS'!E5</f>
        <v>204370.33000000002</v>
      </c>
      <c r="F5" s="61">
        <f t="shared" ref="F5:F7" si="0">(D5-E5)</f>
        <v>-90208.700000000012</v>
      </c>
      <c r="G5" s="32">
        <f t="shared" ref="G5:G7" si="1">F5/E5</f>
        <v>-0.44139822057340711</v>
      </c>
    </row>
    <row r="6" spans="1:7" x14ac:dyDescent="0.2">
      <c r="A6" s="63">
        <v>704</v>
      </c>
      <c r="B6" s="1" t="s">
        <v>32</v>
      </c>
      <c r="C6" s="10"/>
      <c r="D6" s="61">
        <f>'TAB  CUM A FEVR'!D6+'TAB MARS'!D6</f>
        <v>0</v>
      </c>
      <c r="E6" s="61">
        <f>'TAB  CUM A FEVR'!E6+'TAB MARS'!E6</f>
        <v>0</v>
      </c>
      <c r="F6" s="61">
        <f t="shared" si="0"/>
        <v>0</v>
      </c>
      <c r="G6" s="32" t="e">
        <f t="shared" si="1"/>
        <v>#DIV/0!</v>
      </c>
    </row>
    <row r="7" spans="1:7" x14ac:dyDescent="0.2">
      <c r="A7" s="63">
        <v>706</v>
      </c>
      <c r="B7" s="1" t="s">
        <v>33</v>
      </c>
      <c r="C7" s="10"/>
      <c r="D7" s="61">
        <f>'TAB  CUM A FEVR'!D7+'TAB MARS'!D7</f>
        <v>186489.96899999998</v>
      </c>
      <c r="E7" s="61">
        <f>'TAB  CUM A FEVR'!E7+'TAB MARS'!E7</f>
        <v>445990.54</v>
      </c>
      <c r="F7" s="61">
        <f t="shared" si="0"/>
        <v>-259500.571</v>
      </c>
      <c r="G7" s="32">
        <f t="shared" si="1"/>
        <v>-0.58185218681992679</v>
      </c>
    </row>
    <row r="8" spans="1:7" x14ac:dyDescent="0.2">
      <c r="A8" s="63"/>
      <c r="B8" s="13" t="s">
        <v>6</v>
      </c>
      <c r="C8" s="27"/>
      <c r="D8" s="61"/>
      <c r="E8" s="61"/>
      <c r="F8" s="39"/>
      <c r="G8" s="33"/>
    </row>
    <row r="9" spans="1:7" x14ac:dyDescent="0.2">
      <c r="A9" s="63"/>
      <c r="B9" s="14" t="s">
        <v>19</v>
      </c>
      <c r="C9" s="11"/>
      <c r="D9" s="61">
        <f>'TAB  CUM A FEVR'!D9+'TAB MARS'!D9</f>
        <v>0</v>
      </c>
      <c r="E9" s="61">
        <f>'TAB  CUM A FEVR'!E9+'TAB MARS'!E9</f>
        <v>0</v>
      </c>
      <c r="F9" s="61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63"/>
      <c r="B10" s="14" t="s">
        <v>20</v>
      </c>
      <c r="C10" s="11"/>
      <c r="D10" s="61">
        <f>'TAB  CUM A FEVR'!D10+'TAB MARS'!D10</f>
        <v>0</v>
      </c>
      <c r="E10" s="61">
        <f>'TAB  CUM A FEVR'!E10+'TAB MARS'!E10</f>
        <v>0</v>
      </c>
      <c r="F10" s="61">
        <f t="shared" si="2"/>
        <v>0</v>
      </c>
      <c r="G10" s="32" t="e">
        <f t="shared" si="3"/>
        <v>#DIV/0!</v>
      </c>
    </row>
    <row r="11" spans="1:7" x14ac:dyDescent="0.2">
      <c r="A11" s="63"/>
      <c r="B11" s="14" t="s">
        <v>27</v>
      </c>
      <c r="C11" s="11"/>
      <c r="D11" s="61">
        <f>'TAB  CUM A FEVR'!D11+'TAB MARS'!D11</f>
        <v>0</v>
      </c>
      <c r="E11" s="61">
        <f>'TAB  CUM A FEVR'!E11+'TAB MARS'!E11</f>
        <v>0</v>
      </c>
      <c r="F11" s="61">
        <f t="shared" si="2"/>
        <v>0</v>
      </c>
      <c r="G11" s="32" t="e">
        <f t="shared" si="3"/>
        <v>#DIV/0!</v>
      </c>
    </row>
    <row r="12" spans="1:7" x14ac:dyDescent="0.2">
      <c r="A12" s="63">
        <v>706</v>
      </c>
      <c r="B12" s="2" t="s">
        <v>34</v>
      </c>
      <c r="C12" s="11"/>
      <c r="D12" s="61">
        <f>'TAB  CUM A FEVR'!D12+'TAB MARS'!D12</f>
        <v>37980.520000000004</v>
      </c>
      <c r="E12" s="61">
        <f>'TAB  CUM A FEVR'!E12+'TAB MARS'!E12</f>
        <v>84793.48</v>
      </c>
      <c r="F12" s="61">
        <f t="shared" si="2"/>
        <v>-46812.959999999992</v>
      </c>
      <c r="G12" s="32">
        <f t="shared" si="3"/>
        <v>-0.55208207046107782</v>
      </c>
    </row>
    <row r="13" spans="1:7" x14ac:dyDescent="0.2">
      <c r="A13" s="63" t="s">
        <v>35</v>
      </c>
      <c r="B13" s="2" t="s">
        <v>36</v>
      </c>
      <c r="C13" s="11"/>
      <c r="D13" s="61">
        <f>'TAB  CUM A FEVR'!D13+'TAB MARS'!D13</f>
        <v>0</v>
      </c>
      <c r="E13" s="61">
        <f>'TAB  CUM A FEVR'!E13+'TAB MARS'!E13</f>
        <v>0</v>
      </c>
      <c r="F13" s="61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64"/>
      <c r="D14" s="40">
        <f>D4+D5+D6+D7+D12+D13</f>
        <v>367601.679</v>
      </c>
      <c r="E14" s="40">
        <f>E4+E5+E6+E7+E12+E13</f>
        <v>778133.26</v>
      </c>
      <c r="F14" s="40">
        <f t="shared" si="2"/>
        <v>-410531.58100000001</v>
      </c>
      <c r="G14" s="34">
        <f t="shared" si="3"/>
        <v>-0.5275851863728328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61">
        <f>'TAB  CUM A FEVR'!D17+'TAB MARS'!D17</f>
        <v>0</v>
      </c>
      <c r="E17" s="61">
        <f>'TAB  CUM A FEVR'!E17+'TAB MARS'!E17</f>
        <v>0</v>
      </c>
      <c r="F17" s="61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65"/>
      <c r="D18" s="61"/>
      <c r="E18" s="61"/>
      <c r="F18" s="66"/>
      <c r="G18" s="36"/>
    </row>
    <row r="19" spans="1:7" x14ac:dyDescent="0.2">
      <c r="A19" s="63">
        <v>72</v>
      </c>
      <c r="B19" s="1" t="s">
        <v>37</v>
      </c>
      <c r="C19" s="10"/>
      <c r="D19" s="61">
        <f>'TAB  CUM A FEVR'!D19+'TAB MARS'!D19</f>
        <v>0</v>
      </c>
      <c r="E19" s="61">
        <f>'TAB  CUM A FEVR'!E19+'TAB MARS'!E19</f>
        <v>0</v>
      </c>
      <c r="F19" s="61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63">
        <v>73</v>
      </c>
      <c r="B20" s="1" t="s">
        <v>38</v>
      </c>
      <c r="C20" s="10"/>
      <c r="D20" s="61">
        <f>'TAB  CUM A FEVR'!D20+'TAB MARS'!D20</f>
        <v>1133</v>
      </c>
      <c r="E20" s="61">
        <f>'TAB  CUM A FEVR'!E20+'TAB MARS'!E20</f>
        <v>476</v>
      </c>
      <c r="F20" s="61">
        <f t="shared" si="6"/>
        <v>657</v>
      </c>
      <c r="G20" s="32">
        <f t="shared" si="7"/>
        <v>1.3802521008403361</v>
      </c>
    </row>
    <row r="21" spans="1:7" x14ac:dyDescent="0.2">
      <c r="A21" s="63">
        <v>74</v>
      </c>
      <c r="B21" s="2" t="s">
        <v>39</v>
      </c>
      <c r="C21" s="11"/>
      <c r="D21" s="61">
        <f>'TAB  CUM A FEVR'!D21+'TAB MARS'!D21</f>
        <v>102</v>
      </c>
      <c r="E21" s="61">
        <f>'TAB  CUM A FEVR'!E21+'TAB MARS'!E21</f>
        <v>0</v>
      </c>
      <c r="F21" s="61">
        <f t="shared" si="6"/>
        <v>102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62"/>
      <c r="D22" s="40">
        <f>D14+D19+D20+D21</f>
        <v>368836.679</v>
      </c>
      <c r="E22" s="40">
        <f>E14+E19+E20+E21</f>
        <v>778609.26</v>
      </c>
      <c r="F22" s="61">
        <f t="shared" si="6"/>
        <v>-409772.58100000001</v>
      </c>
      <c r="G22" s="32">
        <f t="shared" si="7"/>
        <v>-0.52628783402858581</v>
      </c>
    </row>
    <row r="23" spans="1:7" x14ac:dyDescent="0.2">
      <c r="A23" s="63">
        <v>60</v>
      </c>
      <c r="B23" s="3" t="s">
        <v>40</v>
      </c>
      <c r="C23" s="65"/>
      <c r="D23" s="66">
        <f>D24+D25+D26</f>
        <v>85236.630999999994</v>
      </c>
      <c r="E23" s="66">
        <f>E24+E25+E26</f>
        <v>149178.84399999998</v>
      </c>
      <c r="F23" s="61">
        <f t="shared" si="6"/>
        <v>-63942.212999999989</v>
      </c>
      <c r="G23" s="32">
        <f t="shared" si="7"/>
        <v>-0.42862788908593497</v>
      </c>
    </row>
    <row r="24" spans="1:7" x14ac:dyDescent="0.2">
      <c r="A24" s="63">
        <v>600</v>
      </c>
      <c r="B24" s="1" t="s">
        <v>2</v>
      </c>
      <c r="C24" s="10"/>
      <c r="D24" s="61">
        <f>'TAB  CUM A FEVR'!D24+'TAB MARS'!D24</f>
        <v>13814.254000000001</v>
      </c>
      <c r="E24" s="61">
        <f>'TAB  CUM A FEVR'!E24+'TAB MARS'!E24</f>
        <v>30363.48</v>
      </c>
      <c r="F24" s="61">
        <f t="shared" si="6"/>
        <v>-16549.225999999999</v>
      </c>
      <c r="G24" s="32">
        <f t="shared" si="7"/>
        <v>-0.5450371959999315</v>
      </c>
    </row>
    <row r="25" spans="1:7" x14ac:dyDescent="0.2">
      <c r="A25" s="63">
        <v>601</v>
      </c>
      <c r="B25" s="1" t="s">
        <v>3</v>
      </c>
      <c r="C25" s="10"/>
      <c r="D25" s="61">
        <f>'TAB  CUM A FEVR'!D25+'TAB MARS'!D25</f>
        <v>34669.65</v>
      </c>
      <c r="E25" s="61">
        <f>'TAB  CUM A FEVR'!E25+'TAB MARS'!E25</f>
        <v>62291.345999999998</v>
      </c>
      <c r="F25" s="61">
        <f t="shared" si="6"/>
        <v>-27621.695999999996</v>
      </c>
      <c r="G25" s="32">
        <f t="shared" si="7"/>
        <v>-0.44342750275455595</v>
      </c>
    </row>
    <row r="26" spans="1:7" x14ac:dyDescent="0.2">
      <c r="A26" s="63">
        <v>604</v>
      </c>
      <c r="B26" s="1" t="s">
        <v>4</v>
      </c>
      <c r="C26" s="10"/>
      <c r="D26" s="61">
        <f>'TAB  CUM A FEVR'!D26+'TAB MARS'!D26</f>
        <v>36752.726999999999</v>
      </c>
      <c r="E26" s="61">
        <f>'TAB  CUM A FEVR'!E26+'TAB MARS'!E26</f>
        <v>56524.017999999996</v>
      </c>
      <c r="F26" s="61">
        <f t="shared" si="6"/>
        <v>-19771.290999999997</v>
      </c>
      <c r="G26" s="32">
        <f t="shared" si="7"/>
        <v>-0.34978566102643305</v>
      </c>
    </row>
    <row r="27" spans="1:7" x14ac:dyDescent="0.2">
      <c r="A27" s="63">
        <v>61</v>
      </c>
      <c r="B27" s="1" t="s">
        <v>41</v>
      </c>
      <c r="C27" s="10"/>
      <c r="D27" s="61">
        <f>'TAB  CUM A FEVR'!D27+'TAB MARS'!D27</f>
        <v>31537.215</v>
      </c>
      <c r="E27" s="61">
        <f>'TAB  CUM A FEVR'!E27+'TAB MARS'!E27</f>
        <v>40559.641000000003</v>
      </c>
      <c r="F27" s="61">
        <f t="shared" si="6"/>
        <v>-9022.4260000000031</v>
      </c>
      <c r="G27" s="32">
        <f t="shared" si="7"/>
        <v>-0.22244836930386053</v>
      </c>
    </row>
    <row r="28" spans="1:7" x14ac:dyDescent="0.2">
      <c r="A28" s="63">
        <v>62</v>
      </c>
      <c r="B28" s="2" t="s">
        <v>42</v>
      </c>
      <c r="C28" s="11"/>
      <c r="D28" s="61">
        <f>'TAB  CUM A FEVR'!D28+'TAB MARS'!D28</f>
        <v>36842.449999999997</v>
      </c>
      <c r="E28" s="61">
        <f>'TAB  CUM A FEVR'!E28+'TAB MARS'!E28</f>
        <v>98146.471000000005</v>
      </c>
      <c r="F28" s="61">
        <f t="shared" si="6"/>
        <v>-61304.021000000008</v>
      </c>
      <c r="G28" s="32">
        <f t="shared" si="7"/>
        <v>-0.62461767983486649</v>
      </c>
    </row>
    <row r="29" spans="1:7" ht="25.5" x14ac:dyDescent="0.2">
      <c r="A29" s="22"/>
      <c r="B29" s="26" t="s">
        <v>43</v>
      </c>
      <c r="C29" s="62"/>
      <c r="D29" s="40">
        <f>D23+D27+D28</f>
        <v>153616.29599999997</v>
      </c>
      <c r="E29" s="40">
        <f>E23+E27+E28</f>
        <v>287884.95600000001</v>
      </c>
      <c r="F29" s="61">
        <f t="shared" si="6"/>
        <v>-134268.66000000003</v>
      </c>
      <c r="G29" s="32">
        <f t="shared" si="7"/>
        <v>-0.4663969311407854</v>
      </c>
    </row>
    <row r="30" spans="1:7" ht="25.5" x14ac:dyDescent="0.2">
      <c r="A30" s="22"/>
      <c r="B30" s="26" t="s">
        <v>48</v>
      </c>
      <c r="C30" s="62"/>
      <c r="D30" s="40">
        <f>D22-D29</f>
        <v>215220.38300000003</v>
      </c>
      <c r="E30" s="40">
        <f>E22-E29</f>
        <v>490724.304</v>
      </c>
      <c r="F30" s="61">
        <f t="shared" si="6"/>
        <v>-275503.92099999997</v>
      </c>
      <c r="G30" s="32">
        <f t="shared" si="7"/>
        <v>-0.56142302053170767</v>
      </c>
    </row>
    <row r="31" spans="1:7" x14ac:dyDescent="0.2">
      <c r="A31" s="63">
        <v>63</v>
      </c>
      <c r="B31" s="3" t="s">
        <v>46</v>
      </c>
      <c r="C31" s="65"/>
      <c r="D31" s="61">
        <f>'TAB  CUM A FEVR'!D31+'TAB MARS'!D31</f>
        <v>196908.56400000001</v>
      </c>
      <c r="E31" s="61">
        <f>'TAB  CUM A FEVR'!E31+'TAB MARS'!E31</f>
        <v>307962.56599999999</v>
      </c>
      <c r="F31" s="61">
        <f t="shared" si="6"/>
        <v>-111054.00199999998</v>
      </c>
      <c r="G31" s="32">
        <f t="shared" si="7"/>
        <v>-0.36060876957363702</v>
      </c>
    </row>
    <row r="32" spans="1:7" x14ac:dyDescent="0.2">
      <c r="A32" s="63"/>
      <c r="B32" s="13" t="s">
        <v>6</v>
      </c>
      <c r="C32" s="27"/>
      <c r="D32" s="61"/>
      <c r="E32" s="61"/>
      <c r="F32" s="61"/>
      <c r="G32" s="32"/>
    </row>
    <row r="33" spans="1:7" x14ac:dyDescent="0.2">
      <c r="A33" s="63">
        <v>631</v>
      </c>
      <c r="B33" s="15" t="s">
        <v>21</v>
      </c>
      <c r="C33" s="21"/>
      <c r="D33" s="61">
        <f>'TAB  CUM A FEVR'!D33+'TAB MARS'!D33</f>
        <v>0</v>
      </c>
      <c r="E33" s="61">
        <f>'TAB  CUM A FEVR'!E33+'TAB MARS'!E33</f>
        <v>0</v>
      </c>
      <c r="F33" s="61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63"/>
      <c r="B34" s="15"/>
      <c r="C34" s="21"/>
      <c r="D34" s="61"/>
      <c r="E34" s="61"/>
      <c r="F34" s="61"/>
      <c r="G34" s="32"/>
    </row>
    <row r="35" spans="1:7" x14ac:dyDescent="0.2">
      <c r="A35" s="63">
        <v>64</v>
      </c>
      <c r="B35" s="2" t="s">
        <v>47</v>
      </c>
      <c r="C35" s="11"/>
      <c r="D35" s="61">
        <f>'TAB  CUM A FEVR'!D35+'TAB MARS'!D35</f>
        <v>11598.495999999999</v>
      </c>
      <c r="E35" s="61">
        <f>'TAB  CUM A FEVR'!E35+'TAB MARS'!E35</f>
        <v>23840.121999999999</v>
      </c>
      <c r="F35" s="61">
        <f t="shared" ref="F35:F45" si="10">(D35-E35)</f>
        <v>-12241.626</v>
      </c>
      <c r="G35" s="32">
        <f t="shared" ref="G35:G45" si="11">F35/E35</f>
        <v>-0.51348839573891447</v>
      </c>
    </row>
    <row r="36" spans="1:7" ht="25.5" x14ac:dyDescent="0.2">
      <c r="A36" s="22"/>
      <c r="B36" s="26" t="s">
        <v>49</v>
      </c>
      <c r="C36" s="62"/>
      <c r="D36" s="61">
        <f>D30-D31-D35</f>
        <v>6713.3230000000185</v>
      </c>
      <c r="E36" s="61">
        <f>E30-E31-E35</f>
        <v>158921.61600000001</v>
      </c>
      <c r="F36" s="61">
        <f t="shared" si="10"/>
        <v>-152208.29300000001</v>
      </c>
      <c r="G36" s="32">
        <f t="shared" si="11"/>
        <v>-0.95775701777409561</v>
      </c>
    </row>
    <row r="37" spans="1:7" x14ac:dyDescent="0.2">
      <c r="A37" s="63">
        <v>75</v>
      </c>
      <c r="B37" s="3" t="s">
        <v>50</v>
      </c>
      <c r="C37" s="65"/>
      <c r="D37" s="61">
        <f>'TAB  CUM A FEVR'!D37+'TAB MARS'!D37</f>
        <v>3651.5990000000002</v>
      </c>
      <c r="E37" s="61">
        <f>'TAB  CUM A FEVR'!E37+'TAB MARS'!E37</f>
        <v>2691.7829999999999</v>
      </c>
      <c r="F37" s="61">
        <f t="shared" si="10"/>
        <v>959.81600000000026</v>
      </c>
      <c r="G37" s="32">
        <f t="shared" si="11"/>
        <v>0.35657257661557423</v>
      </c>
    </row>
    <row r="38" spans="1:7" x14ac:dyDescent="0.2">
      <c r="A38" s="63">
        <v>65</v>
      </c>
      <c r="B38" s="1" t="s">
        <v>51</v>
      </c>
      <c r="C38" s="10"/>
      <c r="D38" s="61">
        <f>'TAB  CUM A FEVR'!D38+'TAB MARS'!D38</f>
        <v>13895.838</v>
      </c>
      <c r="E38" s="61">
        <f>'TAB  CUM A FEVR'!E38+'TAB MARS'!E38</f>
        <v>3482.232</v>
      </c>
      <c r="F38" s="61">
        <f t="shared" si="10"/>
        <v>10413.606</v>
      </c>
      <c r="G38" s="32">
        <f t="shared" si="11"/>
        <v>2.9904974740338957</v>
      </c>
    </row>
    <row r="39" spans="1:7" ht="25.5" x14ac:dyDescent="0.2">
      <c r="A39" s="63">
        <v>68</v>
      </c>
      <c r="B39" s="16" t="s">
        <v>52</v>
      </c>
      <c r="C39" s="17"/>
      <c r="D39" s="61">
        <f>'TAB  CUM A FEVR'!D39+'TAB MARS'!D39</f>
        <v>143792.65700000001</v>
      </c>
      <c r="E39" s="61">
        <f>'TAB  CUM A FEVR'!E39+'TAB MARS'!E39</f>
        <v>138065.63399999999</v>
      </c>
      <c r="F39" s="61">
        <f t="shared" si="10"/>
        <v>5727.0230000000156</v>
      </c>
      <c r="G39" s="32">
        <f t="shared" si="11"/>
        <v>4.1480438209554854E-2</v>
      </c>
    </row>
    <row r="40" spans="1:7" x14ac:dyDescent="0.2">
      <c r="A40" s="63">
        <v>78</v>
      </c>
      <c r="B40" s="2" t="s">
        <v>53</v>
      </c>
      <c r="C40" s="11"/>
      <c r="D40" s="61">
        <f>'TAB  CUM A FEVR'!D40+'TAB MARS'!D40</f>
        <v>9071.5879999999997</v>
      </c>
      <c r="E40" s="61">
        <f>'TAB  CUM A FEVR'!E40+'TAB MARS'!E40</f>
        <v>2493.2890000000002</v>
      </c>
      <c r="F40" s="61">
        <f t="shared" si="10"/>
        <v>6578.2989999999991</v>
      </c>
      <c r="G40" s="32">
        <f t="shared" si="11"/>
        <v>2.6384021266688293</v>
      </c>
    </row>
    <row r="41" spans="1:7" ht="25.5" x14ac:dyDescent="0.2">
      <c r="A41" s="22"/>
      <c r="B41" s="26" t="s">
        <v>77</v>
      </c>
      <c r="C41" s="62"/>
      <c r="D41" s="61">
        <f>D36+D37-D38-D39+D40</f>
        <v>-138251.98499999999</v>
      </c>
      <c r="E41" s="61">
        <f>E36+E37-E38-E39+E40</f>
        <v>22558.822000000026</v>
      </c>
      <c r="F41" s="61">
        <f t="shared" si="10"/>
        <v>-160810.807</v>
      </c>
      <c r="G41" s="32">
        <f t="shared" si="11"/>
        <v>-7.1285108327021609</v>
      </c>
    </row>
    <row r="42" spans="1:7" x14ac:dyDescent="0.2">
      <c r="A42" s="63">
        <v>76</v>
      </c>
      <c r="B42" s="1" t="s">
        <v>54</v>
      </c>
      <c r="C42" s="10"/>
      <c r="D42" s="61">
        <f>'TAB  CUM A FEVR'!D42+'TAB MARS'!D42</f>
        <v>2945.1959999999999</v>
      </c>
      <c r="E42" s="61">
        <f>'TAB  CUM A FEVR'!E42+'TAB MARS'!E42</f>
        <v>66189.534</v>
      </c>
      <c r="F42" s="61">
        <f t="shared" si="10"/>
        <v>-63244.338000000003</v>
      </c>
      <c r="G42" s="32">
        <f t="shared" si="11"/>
        <v>-0.95550359970807475</v>
      </c>
    </row>
    <row r="43" spans="1:7" x14ac:dyDescent="0.2">
      <c r="A43" s="63">
        <v>66</v>
      </c>
      <c r="B43" s="1" t="s">
        <v>55</v>
      </c>
      <c r="C43" s="10"/>
      <c r="D43" s="61">
        <f>'TAB  CUM A FEVR'!D43+'TAB MARS'!D43</f>
        <v>2520.4449999999997</v>
      </c>
      <c r="E43" s="61">
        <f>'TAB  CUM A FEVR'!E43+'TAB MARS'!E43</f>
        <v>892.95500000000004</v>
      </c>
      <c r="F43" s="61">
        <f t="shared" si="10"/>
        <v>1627.4899999999998</v>
      </c>
      <c r="G43" s="32">
        <f t="shared" si="11"/>
        <v>1.8225890442407509</v>
      </c>
    </row>
    <row r="44" spans="1:7" x14ac:dyDescent="0.2">
      <c r="B44" s="2" t="s">
        <v>56</v>
      </c>
      <c r="C44" s="11"/>
      <c r="D44" s="39">
        <f>D42-D43</f>
        <v>424.7510000000002</v>
      </c>
      <c r="E44" s="39">
        <f>E42-E43</f>
        <v>65296.578999999998</v>
      </c>
      <c r="F44" s="61">
        <f t="shared" si="10"/>
        <v>-64871.827999999994</v>
      </c>
      <c r="G44" s="32">
        <f t="shared" si="11"/>
        <v>-0.99349504971768887</v>
      </c>
    </row>
    <row r="45" spans="1:7" x14ac:dyDescent="0.2">
      <c r="A45" s="22"/>
      <c r="B45" s="19" t="s">
        <v>57</v>
      </c>
      <c r="C45" s="62"/>
      <c r="D45" s="61">
        <f>D41+D44</f>
        <v>-137827.234</v>
      </c>
      <c r="E45" s="61">
        <f>E41+E44</f>
        <v>87855.401000000027</v>
      </c>
      <c r="F45" s="61">
        <f t="shared" si="10"/>
        <v>-225682.63500000001</v>
      </c>
      <c r="G45" s="32">
        <f t="shared" si="11"/>
        <v>-2.5687963680229511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63">
        <v>5</v>
      </c>
      <c r="B49" s="1" t="s">
        <v>22</v>
      </c>
      <c r="C49" s="10"/>
      <c r="D49" s="150">
        <f>'TAB MARS'!D49</f>
        <v>1885309.4</v>
      </c>
      <c r="E49" s="150">
        <f>'TAB MARS'!E49</f>
        <v>867235.68400000001</v>
      </c>
      <c r="F49" s="150">
        <f t="shared" ref="F49" si="12">(D49-E49)</f>
        <v>1018073.7159999999</v>
      </c>
      <c r="G49" s="32">
        <f t="shared" ref="G49" si="13">F49/E49</f>
        <v>1.1739296880685088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63">
        <v>51</v>
      </c>
      <c r="B53" s="20" t="s">
        <v>29</v>
      </c>
      <c r="C53" s="30"/>
      <c r="D53" s="150">
        <f>'TAB MARS'!D53</f>
        <v>0</v>
      </c>
      <c r="E53" s="150">
        <f>'TAB MARS'!E53</f>
        <v>0</v>
      </c>
      <c r="F53" s="15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63">
        <v>510</v>
      </c>
      <c r="B54" s="1" t="s">
        <v>7</v>
      </c>
      <c r="C54" s="10"/>
      <c r="D54" s="150">
        <f>'TAB MARS'!D54</f>
        <v>0</v>
      </c>
      <c r="E54" s="150">
        <f>'TAB MARS'!E54</f>
        <v>0</v>
      </c>
      <c r="F54" s="15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63">
        <v>41</v>
      </c>
      <c r="B56" s="1" t="s">
        <v>8</v>
      </c>
      <c r="C56" s="10"/>
      <c r="D56" s="150">
        <f>D60+D61+D62</f>
        <v>561944.74199999997</v>
      </c>
      <c r="E56" s="150">
        <f>E60+E61+E62</f>
        <v>534148.50699999998</v>
      </c>
      <c r="F56" s="150">
        <f t="shared" ref="F56" si="16">(D56-E56)</f>
        <v>27796.234999999986</v>
      </c>
      <c r="G56" s="32">
        <f t="shared" ref="G56" si="17">F56/E56</f>
        <v>5.2038402496180684E-2</v>
      </c>
    </row>
    <row r="57" spans="1:7" x14ac:dyDescent="0.2">
      <c r="A57" s="63"/>
      <c r="B57" s="1"/>
      <c r="C57" s="10"/>
      <c r="D57" s="150"/>
      <c r="E57" s="150"/>
      <c r="F57" s="150"/>
      <c r="G57" s="32"/>
    </row>
    <row r="58" spans="1:7" x14ac:dyDescent="0.2">
      <c r="A58" s="63"/>
      <c r="B58" s="7" t="s">
        <v>6</v>
      </c>
      <c r="C58" s="29"/>
      <c r="D58" s="150"/>
      <c r="E58" s="150"/>
      <c r="F58" s="150"/>
      <c r="G58" s="32"/>
    </row>
    <row r="59" spans="1:7" x14ac:dyDescent="0.2">
      <c r="A59" s="63"/>
      <c r="B59" s="1"/>
      <c r="C59" s="10"/>
      <c r="D59" s="150"/>
      <c r="E59" s="150"/>
      <c r="F59" s="150"/>
      <c r="G59" s="32"/>
    </row>
    <row r="60" spans="1:7" x14ac:dyDescent="0.2">
      <c r="A60" s="63"/>
      <c r="B60" s="23" t="s">
        <v>23</v>
      </c>
      <c r="C60" s="10"/>
      <c r="D60" s="150">
        <f>'TAB MARS'!D60</f>
        <v>267511.484</v>
      </c>
      <c r="E60" s="150">
        <f>'TAB MARS'!E60</f>
        <v>189977.984</v>
      </c>
      <c r="F60" s="150">
        <f t="shared" ref="F60:F62" si="18">(D60-E60)</f>
        <v>77533.5</v>
      </c>
      <c r="G60" s="32">
        <f t="shared" ref="G60:G62" si="19">F60/E60</f>
        <v>0.40811834280755394</v>
      </c>
    </row>
    <row r="61" spans="1:7" ht="25.5" x14ac:dyDescent="0.2">
      <c r="A61" s="63"/>
      <c r="B61" s="24" t="s">
        <v>58</v>
      </c>
      <c r="C61" s="17"/>
      <c r="D61" s="150">
        <f>'TAB MARS'!D61</f>
        <v>33004.741000000002</v>
      </c>
      <c r="E61" s="150">
        <f>'TAB MARS'!E61</f>
        <v>56496.775000000001</v>
      </c>
      <c r="F61" s="150">
        <f t="shared" si="18"/>
        <v>-23492.034</v>
      </c>
      <c r="G61" s="32">
        <f t="shared" si="19"/>
        <v>-0.41581194678811312</v>
      </c>
    </row>
    <row r="62" spans="1:7" x14ac:dyDescent="0.2">
      <c r="A62" s="63"/>
      <c r="B62" s="23" t="s">
        <v>24</v>
      </c>
      <c r="C62" s="10"/>
      <c r="D62" s="150">
        <f>'TAB MARS'!D62</f>
        <v>261428.51699999999</v>
      </c>
      <c r="E62" s="150">
        <f>'TAB MARS'!E62</f>
        <v>287673.74800000002</v>
      </c>
      <c r="F62" s="150">
        <f t="shared" si="18"/>
        <v>-26245.231000000029</v>
      </c>
      <c r="G62" s="32">
        <f t="shared" si="19"/>
        <v>-9.1232624396439629E-2</v>
      </c>
    </row>
    <row r="63" spans="1:7" x14ac:dyDescent="0.2">
      <c r="A63" s="63"/>
      <c r="B63" s="1"/>
      <c r="C63" s="10"/>
      <c r="D63" s="150"/>
      <c r="E63" s="150"/>
      <c r="F63" s="150"/>
      <c r="G63" s="32"/>
    </row>
    <row r="64" spans="1:7" x14ac:dyDescent="0.2">
      <c r="A64" s="63"/>
      <c r="B64" s="8" t="s">
        <v>26</v>
      </c>
      <c r="C64" s="31"/>
      <c r="D64" s="150">
        <f>'TAB MARS'!D64</f>
        <v>356932.43599999999</v>
      </c>
      <c r="E64" s="150">
        <f>'TAB MARS'!E64</f>
        <v>441751.11099999998</v>
      </c>
      <c r="F64" s="150">
        <f t="shared" ref="F64" si="20">(D64-E64)</f>
        <v>-84818.674999999988</v>
      </c>
      <c r="G64" s="32">
        <f t="shared" ref="G64" si="21">F64/E64</f>
        <v>-0.19200557256776202</v>
      </c>
    </row>
    <row r="65" spans="1:7" x14ac:dyDescent="0.2">
      <c r="A65" s="63"/>
      <c r="B65" s="8"/>
      <c r="C65" s="31"/>
      <c r="D65" s="150"/>
      <c r="E65" s="150"/>
      <c r="F65" s="150"/>
      <c r="G65" s="32"/>
    </row>
    <row r="66" spans="1:7" x14ac:dyDescent="0.2">
      <c r="A66" s="63">
        <v>3</v>
      </c>
      <c r="B66" s="8" t="s">
        <v>15</v>
      </c>
      <c r="C66" s="31"/>
      <c r="D66" s="150"/>
      <c r="E66" s="150"/>
      <c r="F66" s="150"/>
      <c r="G66" s="32"/>
    </row>
    <row r="67" spans="1:7" x14ac:dyDescent="0.2">
      <c r="A67" s="63"/>
      <c r="B67" s="7" t="s">
        <v>6</v>
      </c>
      <c r="C67" s="29"/>
      <c r="D67" s="150"/>
      <c r="E67" s="150"/>
      <c r="F67" s="150"/>
      <c r="G67" s="32"/>
    </row>
    <row r="68" spans="1:7" x14ac:dyDescent="0.2">
      <c r="A68" s="63"/>
      <c r="B68" s="8"/>
      <c r="C68" s="31"/>
      <c r="D68" s="150"/>
      <c r="E68" s="150"/>
      <c r="F68" s="150"/>
      <c r="G68" s="32"/>
    </row>
    <row r="69" spans="1:7" x14ac:dyDescent="0.2">
      <c r="A69" s="63">
        <v>30</v>
      </c>
      <c r="B69" s="25" t="s">
        <v>16</v>
      </c>
      <c r="C69" s="31"/>
      <c r="D69" s="150">
        <f>'TAB MARS'!D69</f>
        <v>12870</v>
      </c>
      <c r="E69" s="150">
        <f>'TAB MARS'!E69</f>
        <v>14647</v>
      </c>
      <c r="F69" s="150">
        <f t="shared" ref="F69:F72" si="22">(D69-E69)</f>
        <v>-1777</v>
      </c>
      <c r="G69" s="32">
        <f t="shared" ref="G69:G72" si="23">F69/E69</f>
        <v>-0.12132177237659589</v>
      </c>
    </row>
    <row r="70" spans="1:7" x14ac:dyDescent="0.2">
      <c r="A70" s="63">
        <v>31</v>
      </c>
      <c r="B70" s="25" t="s">
        <v>17</v>
      </c>
      <c r="C70" s="31"/>
      <c r="D70" s="150">
        <f>'TAB MARS'!D70</f>
        <v>13815</v>
      </c>
      <c r="E70" s="150">
        <f>'TAB MARS'!E70</f>
        <v>23095.359499999999</v>
      </c>
      <c r="F70" s="150">
        <f t="shared" si="22"/>
        <v>-9280.3594999999987</v>
      </c>
      <c r="G70" s="32">
        <f t="shared" si="23"/>
        <v>-0.40182788668000596</v>
      </c>
    </row>
    <row r="71" spans="1:7" x14ac:dyDescent="0.2">
      <c r="A71" s="63">
        <v>32</v>
      </c>
      <c r="B71" s="25" t="s">
        <v>18</v>
      </c>
      <c r="C71" s="31"/>
      <c r="D71" s="150">
        <f>'TAB MARS'!D71</f>
        <v>266133.30699999997</v>
      </c>
      <c r="E71" s="150">
        <f>'TAB MARS'!E71</f>
        <v>273243.679</v>
      </c>
      <c r="F71" s="150">
        <f t="shared" si="22"/>
        <v>-7110.3720000000321</v>
      </c>
      <c r="G71" s="32">
        <f t="shared" si="23"/>
        <v>-2.6022091438755779E-2</v>
      </c>
    </row>
    <row r="72" spans="1:7" x14ac:dyDescent="0.2">
      <c r="A72" s="63">
        <v>37</v>
      </c>
      <c r="B72" s="25" t="s">
        <v>25</v>
      </c>
      <c r="C72" s="31"/>
      <c r="D72" s="150">
        <f>'TAB MARS'!D72</f>
        <v>0</v>
      </c>
      <c r="E72" s="150">
        <f>'TAB MARS'!E72</f>
        <v>0</v>
      </c>
      <c r="F72" s="150">
        <f t="shared" si="22"/>
        <v>0</v>
      </c>
      <c r="G72" s="32" t="e">
        <f t="shared" si="23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61" t="s">
        <v>10</v>
      </c>
      <c r="E78" s="61" t="s">
        <v>11</v>
      </c>
      <c r="F78" s="61" t="s">
        <v>12</v>
      </c>
      <c r="G78" s="32" t="s">
        <v>13</v>
      </c>
    </row>
    <row r="79" spans="1:7" x14ac:dyDescent="0.2">
      <c r="A79" s="63">
        <v>700</v>
      </c>
      <c r="B79" s="1" t="s">
        <v>30</v>
      </c>
      <c r="C79" s="10"/>
      <c r="D79" s="61">
        <f>'TAB  CUM A FEVR'!D79+'TAB MARS'!D79</f>
        <v>23617</v>
      </c>
      <c r="E79" s="61">
        <f>'TAB  CUM A FEVR'!E79+'TAB MARS'!E79</f>
        <v>28566</v>
      </c>
      <c r="F79" s="61">
        <f>(D79-E79)</f>
        <v>-4949</v>
      </c>
      <c r="G79" s="32">
        <f>F79/E79</f>
        <v>-0.1732479171042498</v>
      </c>
    </row>
    <row r="80" spans="1:7" x14ac:dyDescent="0.2">
      <c r="A80" s="63">
        <v>701</v>
      </c>
      <c r="B80" s="1" t="s">
        <v>31</v>
      </c>
      <c r="C80" s="10"/>
      <c r="D80" s="61">
        <f>'TAB  CUM A FEVR'!D80+'TAB MARS'!D80</f>
        <v>62573</v>
      </c>
      <c r="E80" s="61">
        <f>'TAB  CUM A FEVR'!E80+'TAB MARS'!E80</f>
        <v>112991</v>
      </c>
      <c r="F80" s="61">
        <f t="shared" ref="F80:F82" si="24">(D80-E80)</f>
        <v>-50418</v>
      </c>
      <c r="G80" s="32">
        <f t="shared" ref="G80:G82" si="25">F80/E80</f>
        <v>-0.44621253020152046</v>
      </c>
    </row>
    <row r="81" spans="1:7" x14ac:dyDescent="0.2">
      <c r="A81" s="63">
        <v>704</v>
      </c>
      <c r="B81" s="1" t="s">
        <v>32</v>
      </c>
      <c r="C81" s="10"/>
      <c r="D81" s="61">
        <f>'TAB  CUM A FEVR'!D81+'TAB MARS'!D81</f>
        <v>0</v>
      </c>
      <c r="E81" s="61">
        <f>'TAB  CUM A FEVR'!E81+'TAB MARS'!E81</f>
        <v>0</v>
      </c>
      <c r="F81" s="61">
        <f t="shared" si="24"/>
        <v>0</v>
      </c>
      <c r="G81" s="32" t="e">
        <f t="shared" si="25"/>
        <v>#DIV/0!</v>
      </c>
    </row>
    <row r="82" spans="1:7" x14ac:dyDescent="0.2">
      <c r="A82" s="63">
        <v>706</v>
      </c>
      <c r="B82" s="1" t="s">
        <v>33</v>
      </c>
      <c r="C82" s="10"/>
      <c r="D82" s="61">
        <f>'TAB  CUM A FEVR'!D82+'TAB MARS'!D82</f>
        <v>0</v>
      </c>
      <c r="E82" s="61">
        <f>'TAB  CUM A FEVR'!E82+'TAB MARS'!E82</f>
        <v>0</v>
      </c>
      <c r="F82" s="61">
        <f t="shared" si="24"/>
        <v>0</v>
      </c>
      <c r="G82" s="32" t="e">
        <f t="shared" si="25"/>
        <v>#DIV/0!</v>
      </c>
    </row>
    <row r="83" spans="1:7" x14ac:dyDescent="0.2">
      <c r="A83" s="63"/>
      <c r="B83" s="13" t="s">
        <v>6</v>
      </c>
      <c r="C83" s="27"/>
      <c r="D83" s="61"/>
      <c r="E83" s="61"/>
      <c r="F83" s="39"/>
      <c r="G83" s="33"/>
    </row>
    <row r="84" spans="1:7" x14ac:dyDescent="0.2">
      <c r="A84" s="63"/>
      <c r="B84" s="14" t="s">
        <v>19</v>
      </c>
      <c r="C84" s="11"/>
      <c r="D84" s="61">
        <f>'TAB  CUM A FEVR'!D84+'TAB MARS'!D84</f>
        <v>0</v>
      </c>
      <c r="E84" s="61">
        <f>'TAB  CUM A FEVR'!E84+'TAB MARS'!E84</f>
        <v>0</v>
      </c>
      <c r="F84" s="61">
        <f t="shared" ref="F84:F89" si="26">(D84-E84)</f>
        <v>0</v>
      </c>
      <c r="G84" s="32" t="e">
        <f t="shared" ref="G84:G89" si="27">F84/E84</f>
        <v>#DIV/0!</v>
      </c>
    </row>
    <row r="85" spans="1:7" x14ac:dyDescent="0.2">
      <c r="A85" s="63"/>
      <c r="B85" s="14" t="s">
        <v>20</v>
      </c>
      <c r="C85" s="11"/>
      <c r="D85" s="61">
        <f>'TAB  CUM A FEVR'!D85+'TAB MARS'!D85</f>
        <v>0</v>
      </c>
      <c r="E85" s="61">
        <f>'TAB  CUM A FEVR'!E85+'TAB MARS'!E85</f>
        <v>0</v>
      </c>
      <c r="F85" s="61">
        <f t="shared" si="26"/>
        <v>0</v>
      </c>
      <c r="G85" s="32" t="e">
        <f t="shared" si="27"/>
        <v>#DIV/0!</v>
      </c>
    </row>
    <row r="86" spans="1:7" x14ac:dyDescent="0.2">
      <c r="A86" s="63"/>
      <c r="B86" s="14" t="s">
        <v>27</v>
      </c>
      <c r="C86" s="11"/>
      <c r="D86" s="61">
        <f>'TAB  CUM A FEVR'!D86+'TAB MARS'!D86</f>
        <v>0</v>
      </c>
      <c r="E86" s="61">
        <f>'TAB  CUM A FEVR'!E86+'TAB MARS'!E86</f>
        <v>0</v>
      </c>
      <c r="F86" s="61">
        <f t="shared" si="26"/>
        <v>0</v>
      </c>
      <c r="G86" s="32" t="e">
        <f t="shared" si="27"/>
        <v>#DIV/0!</v>
      </c>
    </row>
    <row r="87" spans="1:7" x14ac:dyDescent="0.2">
      <c r="A87" s="63">
        <v>706</v>
      </c>
      <c r="B87" s="2" t="s">
        <v>34</v>
      </c>
      <c r="C87" s="11"/>
      <c r="D87" s="61">
        <f>'TAB  CUM A FEVR'!D87+'TAB MARS'!D87</f>
        <v>93945</v>
      </c>
      <c r="E87" s="61">
        <f>'TAB  CUM A FEVR'!E87+'TAB MARS'!E87</f>
        <v>187743</v>
      </c>
      <c r="F87" s="61">
        <f t="shared" si="26"/>
        <v>-93798</v>
      </c>
      <c r="G87" s="32">
        <f t="shared" si="27"/>
        <v>-0.49960850737444273</v>
      </c>
    </row>
    <row r="88" spans="1:7" x14ac:dyDescent="0.2">
      <c r="A88" s="63" t="s">
        <v>35</v>
      </c>
      <c r="B88" s="2" t="s">
        <v>36</v>
      </c>
      <c r="C88" s="11"/>
      <c r="D88" s="61">
        <f>'TAB  CUM A FEVR'!D88+'TAB MARS'!D88</f>
        <v>0</v>
      </c>
      <c r="E88" s="61">
        <f>'TAB  CUM A FEVR'!E88+'TAB MARS'!E88</f>
        <v>0</v>
      </c>
      <c r="F88" s="61">
        <f t="shared" si="26"/>
        <v>0</v>
      </c>
      <c r="G88" s="32" t="e">
        <f t="shared" si="27"/>
        <v>#DIV/0!</v>
      </c>
    </row>
    <row r="89" spans="1:7" ht="25.5" x14ac:dyDescent="0.2">
      <c r="A89" s="22"/>
      <c r="B89" s="26" t="s">
        <v>45</v>
      </c>
      <c r="C89" s="64"/>
      <c r="D89" s="40">
        <f>D79+D80+D81+D82+D87+D88</f>
        <v>180135</v>
      </c>
      <c r="E89" s="40">
        <f>E79+E80+E81+E82+E87+E88</f>
        <v>329300</v>
      </c>
      <c r="F89" s="40">
        <f t="shared" si="26"/>
        <v>-149165</v>
      </c>
      <c r="G89" s="34">
        <f t="shared" si="27"/>
        <v>-0.45297600971758273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61">
        <f>'TAB  CUM A FEVR'!D92+'TAB MARS'!D92</f>
        <v>0</v>
      </c>
      <c r="E92" s="61">
        <f>'TAB  CUM A FEVR'!E92+'TAB MARS'!E92</f>
        <v>0</v>
      </c>
      <c r="F92" s="61">
        <f t="shared" ref="F92" si="28">(D92-E92)</f>
        <v>0</v>
      </c>
      <c r="G92" s="32" t="e">
        <f t="shared" ref="G92" si="29">F92/E92</f>
        <v>#DIV/0!</v>
      </c>
    </row>
    <row r="93" spans="1:7" x14ac:dyDescent="0.2">
      <c r="B93" s="3"/>
      <c r="C93" s="65"/>
      <c r="D93" s="61"/>
      <c r="E93" s="61"/>
      <c r="F93" s="66"/>
      <c r="G93" s="36"/>
    </row>
    <row r="94" spans="1:7" x14ac:dyDescent="0.2">
      <c r="A94" s="63">
        <v>72</v>
      </c>
      <c r="B94" s="1" t="s">
        <v>37</v>
      </c>
      <c r="C94" s="10"/>
      <c r="D94" s="61">
        <f>'TAB  CUM A FEVR'!D94+'TAB MARS'!D94</f>
        <v>0</v>
      </c>
      <c r="E94" s="61">
        <f>'TAB  CUM A FEVR'!E94+'TAB MARS'!E94</f>
        <v>0</v>
      </c>
      <c r="F94" s="61">
        <f t="shared" ref="F94:F106" si="30">(D94-E94)</f>
        <v>0</v>
      </c>
      <c r="G94" s="32" t="e">
        <f t="shared" ref="G94:G106" si="31">F94/E94</f>
        <v>#DIV/0!</v>
      </c>
    </row>
    <row r="95" spans="1:7" x14ac:dyDescent="0.2">
      <c r="A95" s="63">
        <v>73</v>
      </c>
      <c r="B95" s="1" t="s">
        <v>38</v>
      </c>
      <c r="C95" s="10"/>
      <c r="D95" s="61">
        <f>'TAB  CUM A FEVR'!D95+'TAB MARS'!D95</f>
        <v>0</v>
      </c>
      <c r="E95" s="61">
        <f>'TAB  CUM A FEVR'!E95+'TAB MARS'!E95</f>
        <v>0</v>
      </c>
      <c r="F95" s="61">
        <f t="shared" si="30"/>
        <v>0</v>
      </c>
      <c r="G95" s="32" t="e">
        <f t="shared" si="31"/>
        <v>#DIV/0!</v>
      </c>
    </row>
    <row r="96" spans="1:7" x14ac:dyDescent="0.2">
      <c r="A96" s="63">
        <v>74</v>
      </c>
      <c r="B96" s="2" t="s">
        <v>39</v>
      </c>
      <c r="C96" s="11"/>
      <c r="D96" s="61">
        <f>'TAB  CUM A FEVR'!D96+'TAB MARS'!D96</f>
        <v>0</v>
      </c>
      <c r="E96" s="61">
        <f>'TAB  CUM A FEVR'!E96+'TAB MARS'!E96</f>
        <v>0</v>
      </c>
      <c r="F96" s="61">
        <f t="shared" si="30"/>
        <v>0</v>
      </c>
      <c r="G96" s="32" t="e">
        <f t="shared" si="31"/>
        <v>#DIV/0!</v>
      </c>
    </row>
    <row r="97" spans="1:7" ht="25.5" x14ac:dyDescent="0.2">
      <c r="A97" s="22"/>
      <c r="B97" s="26" t="s">
        <v>44</v>
      </c>
      <c r="C97" s="62"/>
      <c r="D97" s="40">
        <f>D89+D94+D95+D96</f>
        <v>180135</v>
      </c>
      <c r="E97" s="40">
        <f>E89+E94+E95+E96</f>
        <v>329300</v>
      </c>
      <c r="F97" s="61">
        <f t="shared" si="30"/>
        <v>-149165</v>
      </c>
      <c r="G97" s="32">
        <f t="shared" si="31"/>
        <v>-0.45297600971758273</v>
      </c>
    </row>
    <row r="98" spans="1:7" x14ac:dyDescent="0.2">
      <c r="A98" s="63">
        <v>60</v>
      </c>
      <c r="B98" s="3" t="s">
        <v>40</v>
      </c>
      <c r="C98" s="65"/>
      <c r="D98" s="66">
        <f>D99+D100+D101</f>
        <v>48611</v>
      </c>
      <c r="E98" s="66">
        <f>E99+E100+E101</f>
        <v>76801</v>
      </c>
      <c r="F98" s="61">
        <f t="shared" si="30"/>
        <v>-28190</v>
      </c>
      <c r="G98" s="32">
        <f t="shared" si="31"/>
        <v>-0.36705251233707892</v>
      </c>
    </row>
    <row r="99" spans="1:7" x14ac:dyDescent="0.2">
      <c r="A99" s="63">
        <v>600</v>
      </c>
      <c r="B99" s="1" t="s">
        <v>2</v>
      </c>
      <c r="C99" s="10"/>
      <c r="D99" s="61">
        <f>'TAB  CUM A FEVR'!D99+'TAB MARS'!D99</f>
        <v>7320</v>
      </c>
      <c r="E99" s="61">
        <f>'TAB  CUM A FEVR'!E99+'TAB MARS'!E99</f>
        <v>9006</v>
      </c>
      <c r="F99" s="61">
        <f t="shared" si="30"/>
        <v>-1686</v>
      </c>
      <c r="G99" s="32">
        <f t="shared" si="31"/>
        <v>-0.18720852764823451</v>
      </c>
    </row>
    <row r="100" spans="1:7" x14ac:dyDescent="0.2">
      <c r="A100" s="63">
        <v>601</v>
      </c>
      <c r="B100" s="1" t="s">
        <v>3</v>
      </c>
      <c r="C100" s="10"/>
      <c r="D100" s="61">
        <f>'TAB  CUM A FEVR'!D100+'TAB MARS'!D100</f>
        <v>41291</v>
      </c>
      <c r="E100" s="61">
        <f>'TAB  CUM A FEVR'!E100+'TAB MARS'!E100</f>
        <v>67795</v>
      </c>
      <c r="F100" s="61">
        <f t="shared" si="30"/>
        <v>-26504</v>
      </c>
      <c r="G100" s="32">
        <f t="shared" si="31"/>
        <v>-0.39094328490301644</v>
      </c>
    </row>
    <row r="101" spans="1:7" x14ac:dyDescent="0.2">
      <c r="A101" s="63">
        <v>604</v>
      </c>
      <c r="B101" s="1" t="s">
        <v>4</v>
      </c>
      <c r="C101" s="10"/>
      <c r="D101" s="61">
        <f>'TAB  CUM A FEVR'!D101+'TAB MARS'!D101</f>
        <v>0</v>
      </c>
      <c r="E101" s="61">
        <f>'TAB  CUM A FEVR'!E101+'TAB MARS'!E101</f>
        <v>0</v>
      </c>
      <c r="F101" s="61">
        <f t="shared" si="30"/>
        <v>0</v>
      </c>
      <c r="G101" s="32" t="e">
        <f t="shared" si="31"/>
        <v>#DIV/0!</v>
      </c>
    </row>
    <row r="102" spans="1:7" x14ac:dyDescent="0.2">
      <c r="A102" s="63">
        <v>61</v>
      </c>
      <c r="B102" s="1" t="s">
        <v>41</v>
      </c>
      <c r="C102" s="10"/>
      <c r="D102" s="61">
        <f>'TAB  CUM A FEVR'!D102+'TAB MARS'!D102</f>
        <v>0</v>
      </c>
      <c r="E102" s="61">
        <f>'TAB  CUM A FEVR'!E102+'TAB MARS'!E102</f>
        <v>0</v>
      </c>
      <c r="F102" s="61">
        <f t="shared" si="30"/>
        <v>0</v>
      </c>
      <c r="G102" s="32" t="e">
        <f t="shared" si="31"/>
        <v>#DIV/0!</v>
      </c>
    </row>
    <row r="103" spans="1:7" x14ac:dyDescent="0.2">
      <c r="A103" s="63">
        <v>62</v>
      </c>
      <c r="B103" s="2" t="s">
        <v>42</v>
      </c>
      <c r="C103" s="11"/>
      <c r="D103" s="61">
        <f>'TAB  CUM A FEVR'!D103+'TAB MARS'!D103</f>
        <v>17155</v>
      </c>
      <c r="E103" s="61">
        <f>'TAB  CUM A FEVR'!E103+'TAB MARS'!E103</f>
        <v>12486</v>
      </c>
      <c r="F103" s="61">
        <f t="shared" si="30"/>
        <v>4669</v>
      </c>
      <c r="G103" s="32">
        <f t="shared" si="31"/>
        <v>0.37393881146884511</v>
      </c>
    </row>
    <row r="104" spans="1:7" ht="25.5" x14ac:dyDescent="0.2">
      <c r="A104" s="22"/>
      <c r="B104" s="26" t="s">
        <v>43</v>
      </c>
      <c r="C104" s="62"/>
      <c r="D104" s="40">
        <f>D98+D102+D103</f>
        <v>65766</v>
      </c>
      <c r="E104" s="40">
        <f>E98+E102+E103</f>
        <v>89287</v>
      </c>
      <c r="F104" s="61">
        <f t="shared" si="30"/>
        <v>-23521</v>
      </c>
      <c r="G104" s="32">
        <f t="shared" si="31"/>
        <v>-0.26343140658774511</v>
      </c>
    </row>
    <row r="105" spans="1:7" ht="25.5" x14ac:dyDescent="0.2">
      <c r="A105" s="22"/>
      <c r="B105" s="26" t="s">
        <v>48</v>
      </c>
      <c r="C105" s="62"/>
      <c r="D105" s="40">
        <f>D97-D104</f>
        <v>114369</v>
      </c>
      <c r="E105" s="40">
        <f>E97-E104</f>
        <v>240013</v>
      </c>
      <c r="F105" s="61">
        <f t="shared" si="30"/>
        <v>-125644</v>
      </c>
      <c r="G105" s="32">
        <f t="shared" si="31"/>
        <v>-0.52348831104981819</v>
      </c>
    </row>
    <row r="106" spans="1:7" x14ac:dyDescent="0.2">
      <c r="A106" s="63">
        <v>63</v>
      </c>
      <c r="B106" s="3" t="s">
        <v>46</v>
      </c>
      <c r="C106" s="65"/>
      <c r="D106" s="61">
        <f>'TAB  CUM A FEVR'!D106+'TAB MARS'!D106</f>
        <v>130864</v>
      </c>
      <c r="E106" s="61">
        <f>'TAB  CUM A FEVR'!E106+'TAB MARS'!E106</f>
        <v>150024</v>
      </c>
      <c r="F106" s="61">
        <f t="shared" si="30"/>
        <v>-19160</v>
      </c>
      <c r="G106" s="32">
        <f t="shared" si="31"/>
        <v>-0.12771289926945023</v>
      </c>
    </row>
    <row r="107" spans="1:7" x14ac:dyDescent="0.2">
      <c r="A107" s="63"/>
      <c r="B107" s="13" t="s">
        <v>6</v>
      </c>
      <c r="C107" s="27"/>
      <c r="D107" s="61"/>
      <c r="E107" s="61"/>
      <c r="F107" s="61"/>
      <c r="G107" s="32"/>
    </row>
    <row r="108" spans="1:7" x14ac:dyDescent="0.2">
      <c r="A108" s="63">
        <v>631</v>
      </c>
      <c r="B108" s="15" t="s">
        <v>21</v>
      </c>
      <c r="C108" s="21"/>
      <c r="D108" s="61">
        <f>'TAB  CUM A FEVR'!D108+'TAB MARS'!D108</f>
        <v>0</v>
      </c>
      <c r="E108" s="61">
        <f>'TAB  CUM A FEVR'!E108+'TAB MARS'!E108</f>
        <v>0</v>
      </c>
      <c r="F108" s="61">
        <f t="shared" ref="F108" si="32">(D108-E108)</f>
        <v>0</v>
      </c>
      <c r="G108" s="32" t="e">
        <f t="shared" ref="G108" si="33">F108/E108</f>
        <v>#DIV/0!</v>
      </c>
    </row>
    <row r="109" spans="1:7" x14ac:dyDescent="0.2">
      <c r="A109" s="63"/>
      <c r="B109" s="15"/>
      <c r="C109" s="21"/>
      <c r="D109" s="61"/>
      <c r="E109" s="61"/>
      <c r="F109" s="61"/>
      <c r="G109" s="32"/>
    </row>
    <row r="110" spans="1:7" x14ac:dyDescent="0.2">
      <c r="A110" s="63">
        <v>64</v>
      </c>
      <c r="B110" s="2" t="s">
        <v>47</v>
      </c>
      <c r="C110" s="11"/>
      <c r="D110" s="61">
        <f>'TAB  CUM A FEVR'!D110+'TAB MARS'!D110</f>
        <v>5395</v>
      </c>
      <c r="E110" s="61">
        <f>'TAB  CUM A FEVR'!E110+'TAB MARS'!E110</f>
        <v>8918</v>
      </c>
      <c r="F110" s="61">
        <f t="shared" ref="F110:F120" si="34">(D110-E110)</f>
        <v>-3523</v>
      </c>
      <c r="G110" s="32">
        <f t="shared" ref="G110:G120" si="35">F110/E110</f>
        <v>-0.39504373177842567</v>
      </c>
    </row>
    <row r="111" spans="1:7" ht="25.5" x14ac:dyDescent="0.2">
      <c r="A111" s="22"/>
      <c r="B111" s="26" t="s">
        <v>49</v>
      </c>
      <c r="C111" s="62"/>
      <c r="D111" s="61">
        <f>D105-D106-D110</f>
        <v>-21890</v>
      </c>
      <c r="E111" s="61">
        <f>E105-E106-E110</f>
        <v>81071</v>
      </c>
      <c r="F111" s="61">
        <f t="shared" si="34"/>
        <v>-102961</v>
      </c>
      <c r="G111" s="32">
        <f t="shared" si="35"/>
        <v>-1.2700102379395839</v>
      </c>
    </row>
    <row r="112" spans="1:7" x14ac:dyDescent="0.2">
      <c r="A112" s="63">
        <v>75</v>
      </c>
      <c r="B112" s="3" t="s">
        <v>50</v>
      </c>
      <c r="C112" s="65"/>
      <c r="D112" s="61">
        <f>'TAB  CUM A FEVR'!D112+'TAB MARS'!D112</f>
        <v>0</v>
      </c>
      <c r="E112" s="61">
        <f>'TAB  CUM A FEVR'!E112+'TAB MARS'!E112</f>
        <v>0</v>
      </c>
      <c r="F112" s="61">
        <f t="shared" si="34"/>
        <v>0</v>
      </c>
      <c r="G112" s="32" t="e">
        <f t="shared" si="35"/>
        <v>#DIV/0!</v>
      </c>
    </row>
    <row r="113" spans="1:7" x14ac:dyDescent="0.2">
      <c r="A113" s="63">
        <v>65</v>
      </c>
      <c r="B113" s="1" t="s">
        <v>51</v>
      </c>
      <c r="C113" s="10"/>
      <c r="D113" s="61">
        <f>'TAB  CUM A FEVR'!D113+'TAB MARS'!D113</f>
        <v>798</v>
      </c>
      <c r="E113" s="61">
        <f>'TAB  CUM A FEVR'!E113+'TAB MARS'!E113</f>
        <v>18212</v>
      </c>
      <c r="F113" s="61">
        <f t="shared" si="34"/>
        <v>-17414</v>
      </c>
      <c r="G113" s="32">
        <f t="shared" si="35"/>
        <v>-0.95618273665714915</v>
      </c>
    </row>
    <row r="114" spans="1:7" ht="25.5" x14ac:dyDescent="0.2">
      <c r="A114" s="63">
        <v>68</v>
      </c>
      <c r="B114" s="16" t="s">
        <v>52</v>
      </c>
      <c r="C114" s="17"/>
      <c r="D114" s="61">
        <f>'TAB  CUM A FEVR'!D114+'TAB MARS'!D114</f>
        <v>191578</v>
      </c>
      <c r="E114" s="61">
        <f>'TAB  CUM A FEVR'!E114+'TAB MARS'!E114</f>
        <v>166680</v>
      </c>
      <c r="F114" s="61">
        <f t="shared" si="34"/>
        <v>24898</v>
      </c>
      <c r="G114" s="32">
        <f t="shared" si="35"/>
        <v>0.14937604991600673</v>
      </c>
    </row>
    <row r="115" spans="1:7" x14ac:dyDescent="0.2">
      <c r="A115" s="63">
        <v>78</v>
      </c>
      <c r="B115" s="2" t="s">
        <v>53</v>
      </c>
      <c r="C115" s="11"/>
      <c r="D115" s="61">
        <f>'TAB  CUM A FEVR'!D115+'TAB MARS'!D115</f>
        <v>0</v>
      </c>
      <c r="E115" s="61">
        <f>'TAB  CUM A FEVR'!E115+'TAB MARS'!E115</f>
        <v>0</v>
      </c>
      <c r="F115" s="61">
        <f t="shared" si="34"/>
        <v>0</v>
      </c>
      <c r="G115" s="32" t="e">
        <f t="shared" si="35"/>
        <v>#DIV/0!</v>
      </c>
    </row>
    <row r="116" spans="1:7" ht="25.5" x14ac:dyDescent="0.2">
      <c r="A116" s="22"/>
      <c r="B116" s="26" t="s">
        <v>77</v>
      </c>
      <c r="C116" s="62"/>
      <c r="D116" s="61">
        <f>D111+D112-D113-D114+D115</f>
        <v>-214266</v>
      </c>
      <c r="E116" s="61">
        <f>E111+E112-E113-E114+E115</f>
        <v>-103821</v>
      </c>
      <c r="F116" s="61">
        <f t="shared" si="34"/>
        <v>-110445</v>
      </c>
      <c r="G116" s="32">
        <f t="shared" si="35"/>
        <v>1.0638021209581876</v>
      </c>
    </row>
    <row r="117" spans="1:7" x14ac:dyDescent="0.2">
      <c r="A117" s="63">
        <v>76</v>
      </c>
      <c r="B117" s="1" t="s">
        <v>54</v>
      </c>
      <c r="C117" s="10"/>
      <c r="D117" s="61">
        <f>'TAB  CUM A FEVR'!D117+'TAB MARS'!D117</f>
        <v>0</v>
      </c>
      <c r="E117" s="61">
        <f>'TAB  CUM A FEVR'!E117+'TAB MARS'!E117</f>
        <v>0</v>
      </c>
      <c r="F117" s="61">
        <f t="shared" si="34"/>
        <v>0</v>
      </c>
      <c r="G117" s="32" t="e">
        <f t="shared" si="35"/>
        <v>#DIV/0!</v>
      </c>
    </row>
    <row r="118" spans="1:7" x14ac:dyDescent="0.2">
      <c r="A118" s="63">
        <v>66</v>
      </c>
      <c r="B118" s="1" t="s">
        <v>55</v>
      </c>
      <c r="C118" s="10"/>
      <c r="D118" s="61">
        <f>'TAB  CUM A FEVR'!D118+'TAB MARS'!D118</f>
        <v>5967</v>
      </c>
      <c r="E118" s="61">
        <f>'TAB  CUM A FEVR'!E118+'TAB MARS'!E118</f>
        <v>7462</v>
      </c>
      <c r="F118" s="61">
        <f t="shared" si="34"/>
        <v>-1495</v>
      </c>
      <c r="G118" s="32">
        <f t="shared" si="35"/>
        <v>-0.20034843205574912</v>
      </c>
    </row>
    <row r="119" spans="1:7" x14ac:dyDescent="0.2">
      <c r="B119" s="2" t="s">
        <v>56</v>
      </c>
      <c r="C119" s="11"/>
      <c r="D119" s="39">
        <f>D117-D118</f>
        <v>-5967</v>
      </c>
      <c r="E119" s="39">
        <f>E117-E118</f>
        <v>-7462</v>
      </c>
      <c r="F119" s="61">
        <f t="shared" si="34"/>
        <v>1495</v>
      </c>
      <c r="G119" s="32">
        <f t="shared" si="35"/>
        <v>-0.20034843205574912</v>
      </c>
    </row>
    <row r="120" spans="1:7" x14ac:dyDescent="0.2">
      <c r="A120" s="22"/>
      <c r="B120" s="19" t="s">
        <v>57</v>
      </c>
      <c r="C120" s="62"/>
      <c r="D120" s="61">
        <f>D116+D119</f>
        <v>-220233</v>
      </c>
      <c r="E120" s="61">
        <f>E116+E119</f>
        <v>-111283</v>
      </c>
      <c r="F120" s="61">
        <f t="shared" si="34"/>
        <v>-108950</v>
      </c>
      <c r="G120" s="32">
        <f t="shared" si="35"/>
        <v>0.97903543218640765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63">
        <v>5</v>
      </c>
      <c r="B124" s="1" t="s">
        <v>22</v>
      </c>
      <c r="C124" s="10"/>
      <c r="D124" s="150">
        <f>'TAB MARS'!D124</f>
        <v>724752</v>
      </c>
      <c r="E124" s="150">
        <f>'TAB MARS'!E124</f>
        <v>761680</v>
      </c>
      <c r="F124" s="150">
        <f t="shared" ref="F124" si="36">(D124-E124)</f>
        <v>-36928</v>
      </c>
      <c r="G124" s="32">
        <f t="shared" ref="G124" si="37">F124/E124</f>
        <v>-4.8482302279172357E-2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63">
        <v>51</v>
      </c>
      <c r="B128" s="20" t="s">
        <v>29</v>
      </c>
      <c r="C128" s="30"/>
      <c r="D128" s="150">
        <f>'TAB MARS'!D128</f>
        <v>0</v>
      </c>
      <c r="E128" s="150">
        <f>'TAB MARS'!E128</f>
        <v>0</v>
      </c>
      <c r="F128" s="150">
        <f t="shared" ref="F128:F129" si="38">(D128-E128)</f>
        <v>0</v>
      </c>
      <c r="G128" s="32" t="e">
        <f t="shared" ref="G128:G129" si="39">F128/E128</f>
        <v>#DIV/0!</v>
      </c>
    </row>
    <row r="129" spans="1:7" x14ac:dyDescent="0.2">
      <c r="A129" s="63">
        <v>510</v>
      </c>
      <c r="B129" s="1" t="s">
        <v>7</v>
      </c>
      <c r="C129" s="10"/>
      <c r="D129" s="150">
        <f>'TAB MARS'!D129</f>
        <v>0</v>
      </c>
      <c r="E129" s="150">
        <f>'TAB MARS'!E129</f>
        <v>0</v>
      </c>
      <c r="F129" s="150">
        <f t="shared" si="38"/>
        <v>0</v>
      </c>
      <c r="G129" s="32" t="e">
        <f t="shared" si="39"/>
        <v>#DIV/0!</v>
      </c>
    </row>
    <row r="130" spans="1:7" x14ac:dyDescent="0.2">
      <c r="B130" s="3"/>
      <c r="C130" s="28"/>
    </row>
    <row r="131" spans="1:7" x14ac:dyDescent="0.2">
      <c r="A131" s="63">
        <v>41</v>
      </c>
      <c r="B131" s="1" t="s">
        <v>8</v>
      </c>
      <c r="C131" s="10"/>
      <c r="D131" s="150">
        <f>D135+D136+D137</f>
        <v>280762</v>
      </c>
      <c r="E131" s="150">
        <f>E135+E136+E137</f>
        <v>442273</v>
      </c>
      <c r="F131" s="150">
        <f t="shared" ref="F131" si="40">(D131-E131)</f>
        <v>-161511</v>
      </c>
      <c r="G131" s="32">
        <f t="shared" ref="G131" si="41">F131/E131</f>
        <v>-0.36518394747135818</v>
      </c>
    </row>
    <row r="132" spans="1:7" x14ac:dyDescent="0.2">
      <c r="A132" s="63"/>
      <c r="B132" s="1"/>
      <c r="C132" s="10"/>
      <c r="D132" s="150"/>
      <c r="E132" s="150"/>
      <c r="F132" s="150"/>
      <c r="G132" s="32"/>
    </row>
    <row r="133" spans="1:7" x14ac:dyDescent="0.2">
      <c r="A133" s="63"/>
      <c r="B133" s="7" t="s">
        <v>6</v>
      </c>
      <c r="C133" s="29"/>
      <c r="D133" s="150"/>
      <c r="E133" s="150"/>
      <c r="F133" s="150"/>
      <c r="G133" s="32"/>
    </row>
    <row r="134" spans="1:7" x14ac:dyDescent="0.2">
      <c r="A134" s="63"/>
      <c r="B134" s="1"/>
      <c r="C134" s="10"/>
      <c r="D134" s="150"/>
      <c r="E134" s="150"/>
      <c r="F134" s="150"/>
      <c r="G134" s="32"/>
    </row>
    <row r="135" spans="1:7" x14ac:dyDescent="0.2">
      <c r="A135" s="63"/>
      <c r="B135" s="23" t="s">
        <v>23</v>
      </c>
      <c r="C135" s="10"/>
      <c r="D135" s="150">
        <f>'TAB MARS'!D135</f>
        <v>107481</v>
      </c>
      <c r="E135" s="150">
        <f>'TAB MARS'!E135</f>
        <v>155827</v>
      </c>
      <c r="F135" s="150">
        <f t="shared" ref="F135:F137" si="42">(D135-E135)</f>
        <v>-48346</v>
      </c>
      <c r="G135" s="32">
        <f t="shared" ref="G135:G137" si="43">F135/E135</f>
        <v>-0.31025432049644797</v>
      </c>
    </row>
    <row r="136" spans="1:7" ht="25.5" x14ac:dyDescent="0.2">
      <c r="A136" s="63"/>
      <c r="B136" s="24" t="s">
        <v>58</v>
      </c>
      <c r="C136" s="17"/>
      <c r="D136" s="150">
        <f>'TAB MARS'!D136</f>
        <v>74375</v>
      </c>
      <c r="E136" s="150">
        <f>'TAB MARS'!E136</f>
        <v>117387</v>
      </c>
      <c r="F136" s="150">
        <f t="shared" si="42"/>
        <v>-43012</v>
      </c>
      <c r="G136" s="32">
        <f t="shared" si="43"/>
        <v>-0.36641195362348472</v>
      </c>
    </row>
    <row r="137" spans="1:7" x14ac:dyDescent="0.2">
      <c r="A137" s="63"/>
      <c r="B137" s="23" t="s">
        <v>24</v>
      </c>
      <c r="C137" s="10"/>
      <c r="D137" s="150">
        <f>'TAB MARS'!D137</f>
        <v>98906</v>
      </c>
      <c r="E137" s="150">
        <f>'TAB MARS'!E137</f>
        <v>169059</v>
      </c>
      <c r="F137" s="150">
        <f t="shared" si="42"/>
        <v>-70153</v>
      </c>
      <c r="G137" s="32">
        <f t="shared" si="43"/>
        <v>-0.41496164061067436</v>
      </c>
    </row>
    <row r="138" spans="1:7" x14ac:dyDescent="0.2">
      <c r="A138" s="63"/>
      <c r="B138" s="1"/>
      <c r="C138" s="10"/>
      <c r="D138" s="150"/>
      <c r="E138" s="150"/>
      <c r="F138" s="150"/>
      <c r="G138" s="32"/>
    </row>
    <row r="139" spans="1:7" x14ac:dyDescent="0.2">
      <c r="A139" s="63"/>
      <c r="B139" s="8" t="s">
        <v>26</v>
      </c>
      <c r="C139" s="31"/>
      <c r="D139" s="150">
        <f>'TAB MARS'!D139</f>
        <v>124922</v>
      </c>
      <c r="E139" s="150">
        <f>'TAB MARS'!E139</f>
        <v>81915</v>
      </c>
      <c r="F139" s="150">
        <f t="shared" ref="F139" si="44">(D139-E139)</f>
        <v>43007</v>
      </c>
      <c r="G139" s="32">
        <f t="shared" ref="G139" si="45">F139/E139</f>
        <v>0.52501983763657445</v>
      </c>
    </row>
    <row r="140" spans="1:7" x14ac:dyDescent="0.2">
      <c r="A140" s="63"/>
      <c r="B140" s="8"/>
      <c r="C140" s="31"/>
      <c r="D140" s="150"/>
      <c r="E140" s="150"/>
      <c r="F140" s="150"/>
      <c r="G140" s="32"/>
    </row>
    <row r="141" spans="1:7" x14ac:dyDescent="0.2">
      <c r="A141" s="63">
        <v>3</v>
      </c>
      <c r="B141" s="8" t="s">
        <v>15</v>
      </c>
      <c r="C141" s="31"/>
      <c r="D141" s="150"/>
      <c r="E141" s="150"/>
      <c r="F141" s="150"/>
      <c r="G141" s="32"/>
    </row>
    <row r="142" spans="1:7" x14ac:dyDescent="0.2">
      <c r="A142" s="63"/>
      <c r="B142" s="7" t="s">
        <v>6</v>
      </c>
      <c r="C142" s="29"/>
      <c r="D142" s="150"/>
      <c r="E142" s="150"/>
      <c r="F142" s="150"/>
      <c r="G142" s="32"/>
    </row>
    <row r="143" spans="1:7" x14ac:dyDescent="0.2">
      <c r="A143" s="63"/>
      <c r="B143" s="8"/>
      <c r="C143" s="31"/>
      <c r="D143" s="150"/>
      <c r="E143" s="150"/>
      <c r="F143" s="150"/>
      <c r="G143" s="32"/>
    </row>
    <row r="144" spans="1:7" x14ac:dyDescent="0.2">
      <c r="A144" s="63">
        <v>30</v>
      </c>
      <c r="B144" s="25" t="s">
        <v>16</v>
      </c>
      <c r="C144" s="31"/>
      <c r="D144" s="150">
        <f>'TAB MARS'!D144</f>
        <v>4880</v>
      </c>
      <c r="E144" s="150">
        <f>'TAB MARS'!E144</f>
        <v>6528</v>
      </c>
      <c r="F144" s="150">
        <f t="shared" ref="F144:F147" si="46">(D144-E144)</f>
        <v>-1648</v>
      </c>
      <c r="G144" s="32">
        <f t="shared" ref="G144:G147" si="47">F144/E144</f>
        <v>-0.25245098039215685</v>
      </c>
    </row>
    <row r="145" spans="1:7" x14ac:dyDescent="0.2">
      <c r="A145" s="63">
        <v>31</v>
      </c>
      <c r="B145" s="25" t="s">
        <v>17</v>
      </c>
      <c r="C145" s="31"/>
      <c r="D145" s="150">
        <f>'TAB MARS'!D145</f>
        <v>180769</v>
      </c>
      <c r="E145" s="150">
        <f>'TAB MARS'!E145</f>
        <v>554274</v>
      </c>
      <c r="F145" s="150">
        <f t="shared" si="46"/>
        <v>-373505</v>
      </c>
      <c r="G145" s="32">
        <f t="shared" si="47"/>
        <v>-0.67386346824855581</v>
      </c>
    </row>
    <row r="146" spans="1:7" x14ac:dyDescent="0.2">
      <c r="A146" s="63">
        <v>32</v>
      </c>
      <c r="B146" s="25" t="s">
        <v>18</v>
      </c>
      <c r="C146" s="31"/>
      <c r="D146" s="150">
        <f>'TAB MARS'!D146</f>
        <v>158798</v>
      </c>
      <c r="E146" s="150">
        <f>'TAB MARS'!E146</f>
        <v>143921</v>
      </c>
      <c r="F146" s="150">
        <f t="shared" si="46"/>
        <v>14877</v>
      </c>
      <c r="G146" s="32">
        <f t="shared" si="47"/>
        <v>0.10336920949687677</v>
      </c>
    </row>
    <row r="147" spans="1:7" x14ac:dyDescent="0.2">
      <c r="A147" s="63">
        <v>37</v>
      </c>
      <c r="B147" s="25" t="s">
        <v>25</v>
      </c>
      <c r="C147" s="31"/>
      <c r="D147" s="150">
        <f>'TAB MARS'!D147</f>
        <v>0</v>
      </c>
      <c r="E147" s="150">
        <f>'TAB MARS'!E147</f>
        <v>0</v>
      </c>
      <c r="F147" s="150">
        <f t="shared" si="46"/>
        <v>0</v>
      </c>
      <c r="G147" s="32" t="e">
        <f t="shared" si="47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61" t="s">
        <v>10</v>
      </c>
      <c r="E152" s="61" t="s">
        <v>11</v>
      </c>
      <c r="F152" s="61" t="s">
        <v>12</v>
      </c>
      <c r="G152" s="32" t="s">
        <v>13</v>
      </c>
    </row>
    <row r="153" spans="1:7" x14ac:dyDescent="0.2">
      <c r="A153" s="63">
        <v>700</v>
      </c>
      <c r="B153" s="1" t="s">
        <v>30</v>
      </c>
      <c r="C153" s="10"/>
      <c r="D153" s="61">
        <f>'TAB  CUM A FEVR'!D153+'TAB MARS'!D153</f>
        <v>30094</v>
      </c>
      <c r="E153" s="61">
        <f>'TAB  CUM A FEVR'!E153+'TAB MARS'!E153</f>
        <v>61216</v>
      </c>
      <c r="F153" s="61">
        <f>(D153-E153)</f>
        <v>-31122</v>
      </c>
      <c r="G153" s="32">
        <f>F153/E153</f>
        <v>-0.50839649764767381</v>
      </c>
    </row>
    <row r="154" spans="1:7" x14ac:dyDescent="0.2">
      <c r="A154" s="63">
        <v>701</v>
      </c>
      <c r="B154" s="1" t="s">
        <v>31</v>
      </c>
      <c r="C154" s="10"/>
      <c r="D154" s="61">
        <f>'TAB  CUM A FEVR'!D154+'TAB MARS'!D154</f>
        <v>78877</v>
      </c>
      <c r="E154" s="61">
        <f>'TAB  CUM A FEVR'!E154+'TAB MARS'!E154</f>
        <v>90298</v>
      </c>
      <c r="F154" s="61">
        <f t="shared" ref="F154:F156" si="48">(D154-E154)</f>
        <v>-11421</v>
      </c>
      <c r="G154" s="32">
        <f t="shared" ref="G154:G156" si="49">F154/E154</f>
        <v>-0.1264812066712441</v>
      </c>
    </row>
    <row r="155" spans="1:7" x14ac:dyDescent="0.2">
      <c r="A155" s="63">
        <v>704</v>
      </c>
      <c r="B155" s="1" t="s">
        <v>32</v>
      </c>
      <c r="C155" s="10"/>
      <c r="D155" s="61">
        <f>'TAB  CUM A FEVR'!D155+'TAB MARS'!D155</f>
        <v>0</v>
      </c>
      <c r="E155" s="61">
        <f>'TAB  CUM A FEVR'!E155+'TAB MARS'!E155</f>
        <v>0</v>
      </c>
      <c r="F155" s="61">
        <f t="shared" si="48"/>
        <v>0</v>
      </c>
      <c r="G155" s="32" t="e">
        <f t="shared" si="49"/>
        <v>#DIV/0!</v>
      </c>
    </row>
    <row r="156" spans="1:7" x14ac:dyDescent="0.2">
      <c r="A156" s="63">
        <v>706</v>
      </c>
      <c r="B156" s="1" t="s">
        <v>33</v>
      </c>
      <c r="C156" s="10"/>
      <c r="D156" s="61">
        <f>'TAB  CUM A FEVR'!D156+'TAB MARS'!D156</f>
        <v>90501</v>
      </c>
      <c r="E156" s="61">
        <f>'TAB  CUM A FEVR'!E156+'TAB MARS'!E156</f>
        <v>77780</v>
      </c>
      <c r="F156" s="61">
        <f t="shared" si="48"/>
        <v>12721</v>
      </c>
      <c r="G156" s="32">
        <f t="shared" si="49"/>
        <v>0.16355104139881718</v>
      </c>
    </row>
    <row r="157" spans="1:7" x14ac:dyDescent="0.2">
      <c r="A157" s="63"/>
      <c r="B157" s="13" t="s">
        <v>6</v>
      </c>
      <c r="C157" s="27"/>
      <c r="D157" s="61"/>
      <c r="E157" s="61"/>
      <c r="F157" s="39"/>
      <c r="G157" s="33"/>
    </row>
    <row r="158" spans="1:7" x14ac:dyDescent="0.2">
      <c r="A158" s="63"/>
      <c r="B158" s="14" t="s">
        <v>19</v>
      </c>
      <c r="C158" s="11"/>
      <c r="D158" s="61">
        <f>'TAB  CUM A FEVR'!D158+'TAB MARS'!D158</f>
        <v>0</v>
      </c>
      <c r="E158" s="61">
        <f>'TAB  CUM A FEVR'!E158+'TAB MARS'!E158</f>
        <v>0</v>
      </c>
      <c r="F158" s="61">
        <f t="shared" ref="F158:F163" si="50">(D158-E158)</f>
        <v>0</v>
      </c>
      <c r="G158" s="32" t="e">
        <f t="shared" ref="G158:G163" si="51">F158/E158</f>
        <v>#DIV/0!</v>
      </c>
    </row>
    <row r="159" spans="1:7" x14ac:dyDescent="0.2">
      <c r="A159" s="63"/>
      <c r="B159" s="14" t="s">
        <v>20</v>
      </c>
      <c r="C159" s="11"/>
      <c r="D159" s="61">
        <f>'TAB  CUM A FEVR'!D159+'TAB MARS'!D159</f>
        <v>0</v>
      </c>
      <c r="E159" s="61">
        <f>'TAB  CUM A FEVR'!E159+'TAB MARS'!E159</f>
        <v>0</v>
      </c>
      <c r="F159" s="61">
        <f t="shared" si="50"/>
        <v>0</v>
      </c>
      <c r="G159" s="32" t="e">
        <f t="shared" si="51"/>
        <v>#DIV/0!</v>
      </c>
    </row>
    <row r="160" spans="1:7" x14ac:dyDescent="0.2">
      <c r="A160" s="63"/>
      <c r="B160" s="14" t="s">
        <v>27</v>
      </c>
      <c r="C160" s="11"/>
      <c r="D160" s="61">
        <f>'TAB  CUM A FEVR'!D160+'TAB MARS'!D160</f>
        <v>0</v>
      </c>
      <c r="E160" s="61">
        <f>'TAB  CUM A FEVR'!E160+'TAB MARS'!E160</f>
        <v>0</v>
      </c>
      <c r="F160" s="61">
        <f t="shared" si="50"/>
        <v>0</v>
      </c>
      <c r="G160" s="32" t="e">
        <f t="shared" si="51"/>
        <v>#DIV/0!</v>
      </c>
    </row>
    <row r="161" spans="1:7" x14ac:dyDescent="0.2">
      <c r="A161" s="63">
        <v>706</v>
      </c>
      <c r="B161" s="2" t="s">
        <v>34</v>
      </c>
      <c r="C161" s="11"/>
      <c r="D161" s="61">
        <f>'TAB  CUM A FEVR'!D161+'TAB MARS'!D161</f>
        <v>0</v>
      </c>
      <c r="E161" s="61">
        <f>'TAB  CUM A FEVR'!E161+'TAB MARS'!E161</f>
        <v>0</v>
      </c>
      <c r="F161" s="61">
        <f t="shared" si="50"/>
        <v>0</v>
      </c>
      <c r="G161" s="32" t="e">
        <f t="shared" si="51"/>
        <v>#DIV/0!</v>
      </c>
    </row>
    <row r="162" spans="1:7" x14ac:dyDescent="0.2">
      <c r="A162" s="63" t="s">
        <v>35</v>
      </c>
      <c r="B162" s="2" t="s">
        <v>36</v>
      </c>
      <c r="C162" s="11"/>
      <c r="D162" s="61">
        <f>'TAB  CUM A FEVR'!D162+'TAB MARS'!D162</f>
        <v>0</v>
      </c>
      <c r="E162" s="61">
        <f>'TAB  CUM A FEVR'!E162+'TAB MARS'!E162</f>
        <v>0</v>
      </c>
      <c r="F162" s="61">
        <f t="shared" si="50"/>
        <v>0</v>
      </c>
      <c r="G162" s="32" t="e">
        <f t="shared" si="51"/>
        <v>#DIV/0!</v>
      </c>
    </row>
    <row r="163" spans="1:7" ht="25.5" x14ac:dyDescent="0.2">
      <c r="A163" s="22"/>
      <c r="B163" s="26" t="s">
        <v>45</v>
      </c>
      <c r="C163" s="64"/>
      <c r="D163" s="40">
        <f>D153+D154+D155+D156+D161+D162</f>
        <v>199472</v>
      </c>
      <c r="E163" s="40">
        <f>E153+E154+E155+E156+E161+E162</f>
        <v>229294</v>
      </c>
      <c r="F163" s="40">
        <f t="shared" si="50"/>
        <v>-29822</v>
      </c>
      <c r="G163" s="34">
        <f t="shared" si="51"/>
        <v>-0.13006009751672526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61">
        <f>'TAB  CUM A FEVR'!D166+'TAB MARS'!D166</f>
        <v>0</v>
      </c>
      <c r="E166" s="61">
        <f>'TAB  CUM A FEVR'!E166+'TAB MARS'!E166</f>
        <v>0</v>
      </c>
      <c r="F166" s="61">
        <f t="shared" ref="F166" si="52">(D166-E166)</f>
        <v>0</v>
      </c>
      <c r="G166" s="32" t="e">
        <f t="shared" ref="G166" si="53">F166/E166</f>
        <v>#DIV/0!</v>
      </c>
    </row>
    <row r="167" spans="1:7" x14ac:dyDescent="0.2">
      <c r="B167" s="3"/>
      <c r="C167" s="65"/>
      <c r="D167" s="61"/>
      <c r="E167" s="61"/>
      <c r="F167" s="66"/>
      <c r="G167" s="36"/>
    </row>
    <row r="168" spans="1:7" x14ac:dyDescent="0.2">
      <c r="A168" s="63">
        <v>72</v>
      </c>
      <c r="B168" s="1" t="s">
        <v>37</v>
      </c>
      <c r="C168" s="10"/>
      <c r="D168" s="61">
        <f>'TAB  CUM A FEVR'!D168+'TAB MARS'!D168</f>
        <v>0</v>
      </c>
      <c r="E168" s="61">
        <f>'TAB  CUM A FEVR'!E168+'TAB MARS'!E168</f>
        <v>0</v>
      </c>
      <c r="F168" s="61">
        <f t="shared" ref="F168:F180" si="54">(D168-E168)</f>
        <v>0</v>
      </c>
      <c r="G168" s="32" t="e">
        <f t="shared" ref="G168:G180" si="55">F168/E168</f>
        <v>#DIV/0!</v>
      </c>
    </row>
    <row r="169" spans="1:7" x14ac:dyDescent="0.2">
      <c r="A169" s="63">
        <v>73</v>
      </c>
      <c r="B169" s="1" t="s">
        <v>38</v>
      </c>
      <c r="C169" s="10"/>
      <c r="D169" s="61">
        <f>'TAB  CUM A FEVR'!D169+'TAB MARS'!D169</f>
        <v>0</v>
      </c>
      <c r="E169" s="61">
        <f>'TAB  CUM A FEVR'!E169+'TAB MARS'!E169</f>
        <v>0</v>
      </c>
      <c r="F169" s="61">
        <f t="shared" si="54"/>
        <v>0</v>
      </c>
      <c r="G169" s="32" t="e">
        <f t="shared" si="55"/>
        <v>#DIV/0!</v>
      </c>
    </row>
    <row r="170" spans="1:7" x14ac:dyDescent="0.2">
      <c r="A170" s="63">
        <v>74</v>
      </c>
      <c r="B170" s="2" t="s">
        <v>39</v>
      </c>
      <c r="C170" s="11"/>
      <c r="D170" s="61">
        <f>'TAB  CUM A FEVR'!D170+'TAB MARS'!D170</f>
        <v>0</v>
      </c>
      <c r="E170" s="61">
        <f>'TAB  CUM A FEVR'!E170+'TAB MARS'!E170</f>
        <v>0</v>
      </c>
      <c r="F170" s="61">
        <f t="shared" si="54"/>
        <v>0</v>
      </c>
      <c r="G170" s="32" t="e">
        <f t="shared" si="55"/>
        <v>#DIV/0!</v>
      </c>
    </row>
    <row r="171" spans="1:7" ht="25.5" x14ac:dyDescent="0.2">
      <c r="A171" s="22"/>
      <c r="B171" s="26" t="s">
        <v>44</v>
      </c>
      <c r="C171" s="62"/>
      <c r="D171" s="40">
        <f>D163+D168+D169+D170</f>
        <v>199472</v>
      </c>
      <c r="E171" s="40">
        <f>E163+E168+E169+E170</f>
        <v>229294</v>
      </c>
      <c r="F171" s="61">
        <f t="shared" si="54"/>
        <v>-29822</v>
      </c>
      <c r="G171" s="32">
        <f t="shared" si="55"/>
        <v>-0.13006009751672526</v>
      </c>
    </row>
    <row r="172" spans="1:7" x14ac:dyDescent="0.2">
      <c r="A172" s="63">
        <v>60</v>
      </c>
      <c r="B172" s="3" t="s">
        <v>40</v>
      </c>
      <c r="C172" s="65"/>
      <c r="D172" s="66">
        <f>D173+D174+D175</f>
        <v>16388</v>
      </c>
      <c r="E172" s="66">
        <f>E173+E174+E175</f>
        <v>58803</v>
      </c>
      <c r="F172" s="61">
        <f t="shared" si="54"/>
        <v>-42415</v>
      </c>
      <c r="G172" s="32">
        <f t="shared" si="55"/>
        <v>-0.7213067360508818</v>
      </c>
    </row>
    <row r="173" spans="1:7" x14ac:dyDescent="0.2">
      <c r="A173" s="63">
        <v>600</v>
      </c>
      <c r="B173" s="1" t="s">
        <v>2</v>
      </c>
      <c r="C173" s="10"/>
      <c r="D173" s="61">
        <f>'TAB  CUM A FEVR'!D173+'TAB MARS'!D173</f>
        <v>1513</v>
      </c>
      <c r="E173" s="61">
        <f>'TAB  CUM A FEVR'!E173+'TAB MARS'!E173</f>
        <v>8630</v>
      </c>
      <c r="F173" s="61">
        <f t="shared" si="54"/>
        <v>-7117</v>
      </c>
      <c r="G173" s="32">
        <f t="shared" si="55"/>
        <v>-0.82468134414831984</v>
      </c>
    </row>
    <row r="174" spans="1:7" x14ac:dyDescent="0.2">
      <c r="A174" s="63">
        <v>601</v>
      </c>
      <c r="B174" s="1" t="s">
        <v>3</v>
      </c>
      <c r="C174" s="10"/>
      <c r="D174" s="61">
        <f>'TAB  CUM A FEVR'!D174+'TAB MARS'!D174</f>
        <v>7484</v>
      </c>
      <c r="E174" s="61">
        <f>'TAB  CUM A FEVR'!E174+'TAB MARS'!E174</f>
        <v>30756</v>
      </c>
      <c r="F174" s="61">
        <f t="shared" si="54"/>
        <v>-23272</v>
      </c>
      <c r="G174" s="32">
        <f t="shared" si="55"/>
        <v>-0.75666536610742618</v>
      </c>
    </row>
    <row r="175" spans="1:7" x14ac:dyDescent="0.2">
      <c r="A175" s="63">
        <v>604</v>
      </c>
      <c r="B175" s="1" t="s">
        <v>4</v>
      </c>
      <c r="C175" s="10"/>
      <c r="D175" s="61">
        <f>'TAB  CUM A FEVR'!D175+'TAB MARS'!D175</f>
        <v>7391</v>
      </c>
      <c r="E175" s="61">
        <f>'TAB  CUM A FEVR'!E175+'TAB MARS'!E175</f>
        <v>19417</v>
      </c>
      <c r="F175" s="61">
        <f t="shared" si="54"/>
        <v>-12026</v>
      </c>
      <c r="G175" s="32">
        <f t="shared" si="55"/>
        <v>-0.61935417417726735</v>
      </c>
    </row>
    <row r="176" spans="1:7" x14ac:dyDescent="0.2">
      <c r="A176" s="63">
        <v>61</v>
      </c>
      <c r="B176" s="1" t="s">
        <v>41</v>
      </c>
      <c r="C176" s="10"/>
      <c r="D176" s="61">
        <f>'TAB  CUM A FEVR'!D176+'TAB MARS'!D176</f>
        <v>1304</v>
      </c>
      <c r="E176" s="61">
        <f>'TAB  CUM A FEVR'!E176+'TAB MARS'!E176</f>
        <v>8817</v>
      </c>
      <c r="F176" s="61">
        <f t="shared" si="54"/>
        <v>-7513</v>
      </c>
      <c r="G176" s="32">
        <f t="shared" si="55"/>
        <v>-0.85210389021209032</v>
      </c>
    </row>
    <row r="177" spans="1:7" x14ac:dyDescent="0.2">
      <c r="A177" s="63">
        <v>62</v>
      </c>
      <c r="B177" s="2" t="s">
        <v>42</v>
      </c>
      <c r="C177" s="11"/>
      <c r="D177" s="61">
        <f>'TAB  CUM A FEVR'!D177+'TAB MARS'!D177</f>
        <v>2232</v>
      </c>
      <c r="E177" s="61">
        <f>'TAB  CUM A FEVR'!E177+'TAB MARS'!E177</f>
        <v>13065</v>
      </c>
      <c r="F177" s="61">
        <f t="shared" si="54"/>
        <v>-10833</v>
      </c>
      <c r="G177" s="32">
        <f t="shared" si="55"/>
        <v>-0.82916188289322623</v>
      </c>
    </row>
    <row r="178" spans="1:7" ht="25.5" x14ac:dyDescent="0.2">
      <c r="A178" s="22"/>
      <c r="B178" s="26" t="s">
        <v>43</v>
      </c>
      <c r="C178" s="62"/>
      <c r="D178" s="40">
        <f>D172+D176+D177</f>
        <v>19924</v>
      </c>
      <c r="E178" s="40">
        <f>E172+E176+E177</f>
        <v>80685</v>
      </c>
      <c r="F178" s="61">
        <f t="shared" si="54"/>
        <v>-60761</v>
      </c>
      <c r="G178" s="32">
        <f t="shared" si="55"/>
        <v>-0.75306438619322058</v>
      </c>
    </row>
    <row r="179" spans="1:7" ht="25.5" x14ac:dyDescent="0.2">
      <c r="A179" s="22"/>
      <c r="B179" s="26" t="s">
        <v>48</v>
      </c>
      <c r="C179" s="62"/>
      <c r="D179" s="40">
        <f>D171-D178</f>
        <v>179548</v>
      </c>
      <c r="E179" s="40">
        <f>E171-E178</f>
        <v>148609</v>
      </c>
      <c r="F179" s="61">
        <f t="shared" si="54"/>
        <v>30939</v>
      </c>
      <c r="G179" s="32">
        <f t="shared" si="55"/>
        <v>0.20819062102564448</v>
      </c>
    </row>
    <row r="180" spans="1:7" x14ac:dyDescent="0.2">
      <c r="A180" s="63">
        <v>63</v>
      </c>
      <c r="B180" s="3" t="s">
        <v>46</v>
      </c>
      <c r="C180" s="65"/>
      <c r="D180" s="61">
        <f>'TAB  CUM A FEVR'!D180+'TAB MARS'!D180</f>
        <v>144385</v>
      </c>
      <c r="E180" s="61">
        <f>'TAB  CUM A FEVR'!E180+'TAB MARS'!E180</f>
        <v>152702</v>
      </c>
      <c r="F180" s="61">
        <f t="shared" si="54"/>
        <v>-8317</v>
      </c>
      <c r="G180" s="32">
        <f t="shared" si="55"/>
        <v>-5.4465560372490208E-2</v>
      </c>
    </row>
    <row r="181" spans="1:7" x14ac:dyDescent="0.2">
      <c r="A181" s="63"/>
      <c r="B181" s="13" t="s">
        <v>6</v>
      </c>
      <c r="C181" s="27"/>
      <c r="D181" s="61"/>
      <c r="E181" s="61"/>
      <c r="F181" s="61"/>
      <c r="G181" s="32"/>
    </row>
    <row r="182" spans="1:7" x14ac:dyDescent="0.2">
      <c r="A182" s="63">
        <v>631</v>
      </c>
      <c r="B182" s="15" t="s">
        <v>21</v>
      </c>
      <c r="C182" s="21"/>
      <c r="D182" s="61">
        <f>'TAB  CUM A FEVR'!D182+'TAB MARS'!D182</f>
        <v>0</v>
      </c>
      <c r="E182" s="61">
        <f>'TAB  CUM A FEVR'!E182+'TAB MARS'!E182</f>
        <v>0</v>
      </c>
      <c r="F182" s="61">
        <f t="shared" ref="F182" si="56">(D182-E182)</f>
        <v>0</v>
      </c>
      <c r="G182" s="32" t="e">
        <f t="shared" ref="G182" si="57">F182/E182</f>
        <v>#DIV/0!</v>
      </c>
    </row>
    <row r="183" spans="1:7" x14ac:dyDescent="0.2">
      <c r="A183" s="63"/>
      <c r="B183" s="15"/>
      <c r="C183" s="21"/>
      <c r="D183" s="61"/>
      <c r="E183" s="61"/>
      <c r="F183" s="61"/>
      <c r="G183" s="32"/>
    </row>
    <row r="184" spans="1:7" x14ac:dyDescent="0.2">
      <c r="A184" s="63">
        <v>64</v>
      </c>
      <c r="B184" s="2" t="s">
        <v>47</v>
      </c>
      <c r="C184" s="11"/>
      <c r="D184" s="61">
        <f>'TAB  CUM A FEVR'!D184+'TAB MARS'!D184</f>
        <v>3760</v>
      </c>
      <c r="E184" s="61">
        <f>'TAB  CUM A FEVR'!E184+'TAB MARS'!E184</f>
        <v>8905</v>
      </c>
      <c r="F184" s="61">
        <f t="shared" ref="F184:F194" si="58">(D184-E184)</f>
        <v>-5145</v>
      </c>
      <c r="G184" s="32">
        <f t="shared" ref="G184:G194" si="59">F184/E184</f>
        <v>-0.57776530039303764</v>
      </c>
    </row>
    <row r="185" spans="1:7" ht="25.5" x14ac:dyDescent="0.2">
      <c r="A185" s="22"/>
      <c r="B185" s="26" t="s">
        <v>49</v>
      </c>
      <c r="C185" s="62"/>
      <c r="D185" s="61">
        <f>D179-D180-D184</f>
        <v>31403</v>
      </c>
      <c r="E185" s="61">
        <f>E179-E180-E184</f>
        <v>-12998</v>
      </c>
      <c r="F185" s="61">
        <f t="shared" si="58"/>
        <v>44401</v>
      </c>
      <c r="G185" s="32">
        <f t="shared" si="59"/>
        <v>-3.4159870749346055</v>
      </c>
    </row>
    <row r="186" spans="1:7" x14ac:dyDescent="0.2">
      <c r="A186" s="63">
        <v>75</v>
      </c>
      <c r="B186" s="3" t="s">
        <v>50</v>
      </c>
      <c r="C186" s="65"/>
      <c r="D186" s="61">
        <f>'TAB  CUM A FEVR'!D186+'TAB MARS'!D186</f>
        <v>96</v>
      </c>
      <c r="E186" s="61">
        <f>'TAB  CUM A FEVR'!E186+'TAB MARS'!E186</f>
        <v>783</v>
      </c>
      <c r="F186" s="61">
        <f t="shared" si="58"/>
        <v>-687</v>
      </c>
      <c r="G186" s="32">
        <f t="shared" si="59"/>
        <v>-0.87739463601532564</v>
      </c>
    </row>
    <row r="187" spans="1:7" x14ac:dyDescent="0.2">
      <c r="A187" s="63">
        <v>65</v>
      </c>
      <c r="B187" s="1" t="s">
        <v>51</v>
      </c>
      <c r="C187" s="10"/>
      <c r="D187" s="61">
        <f>'TAB  CUM A FEVR'!D187+'TAB MARS'!D187</f>
        <v>0</v>
      </c>
      <c r="E187" s="61">
        <f>'TAB  CUM A FEVR'!E187+'TAB MARS'!E187</f>
        <v>3235</v>
      </c>
      <c r="F187" s="61">
        <f t="shared" si="58"/>
        <v>-3235</v>
      </c>
      <c r="G187" s="32">
        <f t="shared" si="59"/>
        <v>-1</v>
      </c>
    </row>
    <row r="188" spans="1:7" ht="25.5" x14ac:dyDescent="0.2">
      <c r="A188" s="63">
        <v>68</v>
      </c>
      <c r="B188" s="16" t="s">
        <v>52</v>
      </c>
      <c r="C188" s="17"/>
      <c r="D188" s="61">
        <f>'TAB  CUM A FEVR'!D188+'TAB MARS'!D188</f>
        <v>150426</v>
      </c>
      <c r="E188" s="61">
        <f>'TAB  CUM A FEVR'!E188+'TAB MARS'!E188</f>
        <v>150426</v>
      </c>
      <c r="F188" s="61">
        <f t="shared" si="58"/>
        <v>0</v>
      </c>
      <c r="G188" s="32">
        <f t="shared" si="59"/>
        <v>0</v>
      </c>
    </row>
    <row r="189" spans="1:7" x14ac:dyDescent="0.2">
      <c r="A189" s="63">
        <v>78</v>
      </c>
      <c r="B189" s="2" t="s">
        <v>53</v>
      </c>
      <c r="C189" s="11"/>
      <c r="D189" s="61">
        <f>'TAB  CUM A FEVR'!D189+'TAB MARS'!D189</f>
        <v>0</v>
      </c>
      <c r="E189" s="61">
        <f>'TAB  CUM A FEVR'!E189+'TAB MARS'!E189</f>
        <v>0</v>
      </c>
      <c r="F189" s="61">
        <f t="shared" si="58"/>
        <v>0</v>
      </c>
      <c r="G189" s="32" t="e">
        <f t="shared" si="59"/>
        <v>#DIV/0!</v>
      </c>
    </row>
    <row r="190" spans="1:7" ht="25.5" x14ac:dyDescent="0.2">
      <c r="A190" s="22"/>
      <c r="B190" s="26" t="s">
        <v>77</v>
      </c>
      <c r="C190" s="62"/>
      <c r="D190" s="61">
        <f>D185+D186-D187-D188+D189</f>
        <v>-118927</v>
      </c>
      <c r="E190" s="61">
        <f>E185+E186-E187-E188+E189</f>
        <v>-165876</v>
      </c>
      <c r="F190" s="61">
        <f t="shared" si="58"/>
        <v>46949</v>
      </c>
      <c r="G190" s="32">
        <f t="shared" si="59"/>
        <v>-0.28303672622923148</v>
      </c>
    </row>
    <row r="191" spans="1:7" x14ac:dyDescent="0.2">
      <c r="A191" s="63">
        <v>76</v>
      </c>
      <c r="B191" s="1" t="s">
        <v>54</v>
      </c>
      <c r="C191" s="10"/>
      <c r="D191" s="61">
        <f>'TAB  CUM A FEVR'!D191+'TAB MARS'!D191</f>
        <v>0</v>
      </c>
      <c r="E191" s="61">
        <f>'TAB  CUM A FEVR'!E191+'TAB MARS'!E191</f>
        <v>0</v>
      </c>
      <c r="F191" s="61">
        <f t="shared" si="58"/>
        <v>0</v>
      </c>
      <c r="G191" s="32" t="e">
        <f t="shared" si="59"/>
        <v>#DIV/0!</v>
      </c>
    </row>
    <row r="192" spans="1:7" x14ac:dyDescent="0.2">
      <c r="A192" s="63">
        <v>66</v>
      </c>
      <c r="B192" s="1" t="s">
        <v>55</v>
      </c>
      <c r="C192" s="10"/>
      <c r="D192" s="61">
        <f>'TAB  CUM A FEVR'!D192+'TAB MARS'!D192</f>
        <v>6858</v>
      </c>
      <c r="E192" s="61">
        <f>'TAB  CUM A FEVR'!E192+'TAB MARS'!E192</f>
        <v>11522</v>
      </c>
      <c r="F192" s="61">
        <f t="shared" si="58"/>
        <v>-4664</v>
      </c>
      <c r="G192" s="32">
        <f t="shared" si="59"/>
        <v>-0.40479083492449225</v>
      </c>
    </row>
    <row r="193" spans="1:7" x14ac:dyDescent="0.2">
      <c r="B193" s="2" t="s">
        <v>56</v>
      </c>
      <c r="C193" s="11"/>
      <c r="D193" s="39">
        <f>D191-D192</f>
        <v>-6858</v>
      </c>
      <c r="E193" s="39">
        <f>E191-E192</f>
        <v>-11522</v>
      </c>
      <c r="F193" s="61">
        <f t="shared" si="58"/>
        <v>4664</v>
      </c>
      <c r="G193" s="32">
        <f t="shared" si="59"/>
        <v>-0.40479083492449225</v>
      </c>
    </row>
    <row r="194" spans="1:7" x14ac:dyDescent="0.2">
      <c r="A194" s="22"/>
      <c r="B194" s="19" t="s">
        <v>57</v>
      </c>
      <c r="C194" s="62"/>
      <c r="D194" s="61">
        <f>D190+D193</f>
        <v>-125785</v>
      </c>
      <c r="E194" s="61">
        <f>E190+E193</f>
        <v>-177398</v>
      </c>
      <c r="F194" s="61">
        <f t="shared" si="58"/>
        <v>51613</v>
      </c>
      <c r="G194" s="32">
        <f t="shared" si="59"/>
        <v>-0.29094465552035537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63">
        <v>5</v>
      </c>
      <c r="B198" s="1" t="s">
        <v>22</v>
      </c>
      <c r="C198" s="10"/>
      <c r="D198" s="150">
        <f>'TAB MARS'!D198</f>
        <v>85494</v>
      </c>
      <c r="E198" s="150">
        <f>'TAB MARS'!E198</f>
        <v>377850</v>
      </c>
      <c r="F198" s="150">
        <f t="shared" ref="F198" si="60">(D198-E198)</f>
        <v>-292356</v>
      </c>
      <c r="G198" s="32">
        <f t="shared" ref="G198" si="61">F198/E198</f>
        <v>-0.77373560936879715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63">
        <v>51</v>
      </c>
      <c r="B202" s="20" t="s">
        <v>29</v>
      </c>
      <c r="C202" s="30"/>
      <c r="D202" s="150">
        <f>'TAB MARS'!D202</f>
        <v>0</v>
      </c>
      <c r="E202" s="150">
        <f>'TAB MARS'!E202</f>
        <v>0</v>
      </c>
      <c r="F202" s="150">
        <f t="shared" ref="F202:F203" si="62">(D202-E202)</f>
        <v>0</v>
      </c>
      <c r="G202" s="32" t="e">
        <f t="shared" ref="G202:G203" si="63">F202/E202</f>
        <v>#DIV/0!</v>
      </c>
    </row>
    <row r="203" spans="1:7" x14ac:dyDescent="0.2">
      <c r="A203" s="63">
        <v>510</v>
      </c>
      <c r="B203" s="1" t="s">
        <v>7</v>
      </c>
      <c r="C203" s="10"/>
      <c r="D203" s="150">
        <f>'TAB MARS'!D203</f>
        <v>0</v>
      </c>
      <c r="E203" s="150">
        <f>'TAB MARS'!E203</f>
        <v>0</v>
      </c>
      <c r="F203" s="150">
        <f t="shared" si="62"/>
        <v>0</v>
      </c>
      <c r="G203" s="32" t="e">
        <f t="shared" si="63"/>
        <v>#DIV/0!</v>
      </c>
    </row>
    <row r="204" spans="1:7" x14ac:dyDescent="0.2">
      <c r="B204" s="3"/>
      <c r="C204" s="28"/>
    </row>
    <row r="205" spans="1:7" x14ac:dyDescent="0.2">
      <c r="A205" s="63">
        <v>41</v>
      </c>
      <c r="B205" s="1" t="s">
        <v>8</v>
      </c>
      <c r="C205" s="10"/>
      <c r="D205" s="150">
        <f>D209+D210+D211</f>
        <v>184204</v>
      </c>
      <c r="E205" s="150">
        <f>E209+E210+E211</f>
        <v>250903</v>
      </c>
      <c r="F205" s="150">
        <f t="shared" ref="F205" si="64">(D205-E205)</f>
        <v>-66699</v>
      </c>
      <c r="G205" s="32">
        <f t="shared" ref="G205" si="65">F205/E205</f>
        <v>-0.26583580108647564</v>
      </c>
    </row>
    <row r="206" spans="1:7" x14ac:dyDescent="0.2">
      <c r="A206" s="63"/>
      <c r="B206" s="1"/>
      <c r="C206" s="10"/>
      <c r="D206" s="150"/>
      <c r="E206" s="150"/>
      <c r="F206" s="150"/>
      <c r="G206" s="32"/>
    </row>
    <row r="207" spans="1:7" x14ac:dyDescent="0.2">
      <c r="A207" s="63"/>
      <c r="B207" s="7" t="s">
        <v>6</v>
      </c>
      <c r="C207" s="29"/>
      <c r="D207" s="150"/>
      <c r="E207" s="150"/>
      <c r="F207" s="150"/>
      <c r="G207" s="32"/>
    </row>
    <row r="208" spans="1:7" x14ac:dyDescent="0.2">
      <c r="A208" s="63"/>
      <c r="B208" s="1"/>
      <c r="C208" s="10"/>
      <c r="D208" s="150"/>
      <c r="E208" s="150"/>
      <c r="F208" s="150"/>
      <c r="G208" s="32"/>
    </row>
    <row r="209" spans="1:7" x14ac:dyDescent="0.2">
      <c r="A209" s="63"/>
      <c r="B209" s="23" t="s">
        <v>23</v>
      </c>
      <c r="C209" s="10"/>
      <c r="D209" s="150">
        <f>'TAB MARS'!D209</f>
        <v>44891</v>
      </c>
      <c r="E209" s="150">
        <f>'TAB MARS'!E209</f>
        <v>31421</v>
      </c>
      <c r="F209" s="150">
        <f t="shared" ref="F209:F211" si="66">(D209-E209)</f>
        <v>13470</v>
      </c>
      <c r="G209" s="32">
        <f t="shared" ref="G209:G211" si="67">F209/E209</f>
        <v>0.42869418541739601</v>
      </c>
    </row>
    <row r="210" spans="1:7" ht="25.5" x14ac:dyDescent="0.2">
      <c r="A210" s="63"/>
      <c r="B210" s="24" t="s">
        <v>58</v>
      </c>
      <c r="C210" s="17"/>
      <c r="D210" s="150">
        <f>'TAB MARS'!D210</f>
        <v>84038</v>
      </c>
      <c r="E210" s="150">
        <f>'TAB MARS'!E210</f>
        <v>33992</v>
      </c>
      <c r="F210" s="150">
        <f t="shared" si="66"/>
        <v>50046</v>
      </c>
      <c r="G210" s="32">
        <f t="shared" si="67"/>
        <v>1.4722875970816662</v>
      </c>
    </row>
    <row r="211" spans="1:7" x14ac:dyDescent="0.2">
      <c r="A211" s="63"/>
      <c r="B211" s="23" t="s">
        <v>24</v>
      </c>
      <c r="C211" s="10"/>
      <c r="D211" s="150">
        <f>'TAB MARS'!D211</f>
        <v>55275</v>
      </c>
      <c r="E211" s="150">
        <f>'TAB MARS'!E211</f>
        <v>185490</v>
      </c>
      <c r="F211" s="150">
        <f t="shared" si="66"/>
        <v>-130215</v>
      </c>
      <c r="G211" s="32">
        <f t="shared" si="67"/>
        <v>-0.70200549894873043</v>
      </c>
    </row>
    <row r="212" spans="1:7" x14ac:dyDescent="0.2">
      <c r="A212" s="63"/>
      <c r="B212" s="1"/>
      <c r="C212" s="10"/>
      <c r="D212" s="150"/>
      <c r="E212" s="150"/>
      <c r="F212" s="150"/>
      <c r="G212" s="32"/>
    </row>
    <row r="213" spans="1:7" x14ac:dyDescent="0.2">
      <c r="A213" s="63"/>
      <c r="B213" s="8" t="s">
        <v>26</v>
      </c>
      <c r="C213" s="31"/>
      <c r="D213" s="150">
        <f>'TAB MARS'!D213</f>
        <v>272549</v>
      </c>
      <c r="E213" s="150">
        <f>'TAB MARS'!E213</f>
        <v>259194</v>
      </c>
      <c r="F213" s="150">
        <f t="shared" ref="F213" si="68">(D213-E213)</f>
        <v>13355</v>
      </c>
      <c r="G213" s="32">
        <f t="shared" ref="G213" si="69">F213/E213</f>
        <v>5.1525112464023089E-2</v>
      </c>
    </row>
    <row r="214" spans="1:7" x14ac:dyDescent="0.2">
      <c r="A214" s="63"/>
      <c r="B214" s="8"/>
      <c r="C214" s="31"/>
      <c r="D214" s="150"/>
      <c r="E214" s="150"/>
      <c r="F214" s="150"/>
      <c r="G214" s="32"/>
    </row>
    <row r="215" spans="1:7" x14ac:dyDescent="0.2">
      <c r="A215" s="63">
        <v>3</v>
      </c>
      <c r="B215" s="8" t="s">
        <v>15</v>
      </c>
      <c r="C215" s="31"/>
      <c r="D215" s="150"/>
      <c r="E215" s="150"/>
      <c r="F215" s="150"/>
      <c r="G215" s="32"/>
    </row>
    <row r="216" spans="1:7" x14ac:dyDescent="0.2">
      <c r="A216" s="63"/>
      <c r="B216" s="7" t="s">
        <v>6</v>
      </c>
      <c r="C216" s="29"/>
      <c r="D216" s="150"/>
      <c r="E216" s="150"/>
      <c r="F216" s="150"/>
      <c r="G216" s="32"/>
    </row>
    <row r="217" spans="1:7" x14ac:dyDescent="0.2">
      <c r="A217" s="63"/>
      <c r="B217" s="8"/>
      <c r="C217" s="31"/>
      <c r="D217" s="150"/>
      <c r="E217" s="150"/>
      <c r="F217" s="150"/>
      <c r="G217" s="32"/>
    </row>
    <row r="218" spans="1:7" x14ac:dyDescent="0.2">
      <c r="A218" s="63">
        <v>30</v>
      </c>
      <c r="B218" s="25" t="s">
        <v>16</v>
      </c>
      <c r="C218" s="31"/>
      <c r="D218" s="150">
        <f>'TAB MARS'!D218</f>
        <v>23620</v>
      </c>
      <c r="E218" s="150">
        <f>'TAB MARS'!E218</f>
        <v>30893</v>
      </c>
      <c r="F218" s="150">
        <f t="shared" ref="F218:F221" si="70">(D218-E218)</f>
        <v>-7273</v>
      </c>
      <c r="G218" s="32">
        <f t="shared" ref="G218:G221" si="71">F218/E218</f>
        <v>-0.23542550092253908</v>
      </c>
    </row>
    <row r="219" spans="1:7" x14ac:dyDescent="0.2">
      <c r="A219" s="63">
        <v>31</v>
      </c>
      <c r="B219" s="25" t="s">
        <v>17</v>
      </c>
      <c r="C219" s="31"/>
      <c r="D219" s="150">
        <f>'TAB MARS'!D219</f>
        <v>10090</v>
      </c>
      <c r="E219" s="150">
        <f>'TAB MARS'!E219</f>
        <v>8291</v>
      </c>
      <c r="F219" s="150">
        <f t="shared" si="70"/>
        <v>1799</v>
      </c>
      <c r="G219" s="32">
        <f t="shared" si="71"/>
        <v>0.21698226993125075</v>
      </c>
    </row>
    <row r="220" spans="1:7" x14ac:dyDescent="0.2">
      <c r="A220" s="63">
        <v>32</v>
      </c>
      <c r="B220" s="25" t="s">
        <v>18</v>
      </c>
      <c r="C220" s="31"/>
      <c r="D220" s="150">
        <f>'TAB MARS'!D220</f>
        <v>382506</v>
      </c>
      <c r="E220" s="150">
        <f>'TAB MARS'!E220</f>
        <v>487673</v>
      </c>
      <c r="F220" s="150">
        <f t="shared" si="70"/>
        <v>-105167</v>
      </c>
      <c r="G220" s="32">
        <f t="shared" si="71"/>
        <v>-0.21565065115353935</v>
      </c>
    </row>
    <row r="221" spans="1:7" x14ac:dyDescent="0.2">
      <c r="A221" s="63">
        <v>37</v>
      </c>
      <c r="B221" s="25" t="s">
        <v>25</v>
      </c>
      <c r="C221" s="31"/>
      <c r="D221" s="150">
        <f>'TAB MARS'!D221</f>
        <v>0</v>
      </c>
      <c r="E221" s="150">
        <f>'TAB MARS'!E221</f>
        <v>0</v>
      </c>
      <c r="F221" s="150">
        <f t="shared" si="70"/>
        <v>0</v>
      </c>
      <c r="G221" s="32" t="e">
        <f t="shared" si="71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61" t="s">
        <v>10</v>
      </c>
      <c r="E226" s="61" t="s">
        <v>11</v>
      </c>
      <c r="F226" s="61" t="s">
        <v>12</v>
      </c>
      <c r="G226" s="32" t="s">
        <v>13</v>
      </c>
    </row>
    <row r="227" spans="1:7" x14ac:dyDescent="0.2">
      <c r="A227" s="63">
        <v>700</v>
      </c>
      <c r="B227" s="1" t="s">
        <v>30</v>
      </c>
      <c r="C227" s="10"/>
      <c r="D227" s="61">
        <f>'TAB  CUM A FEVR'!D227+'TAB MARS'!D227</f>
        <v>0</v>
      </c>
      <c r="E227" s="61">
        <f>'TAB  CUM A FEVR'!E227+'TAB MARS'!E227</f>
        <v>0</v>
      </c>
      <c r="F227" s="61">
        <f>(D227-E227)</f>
        <v>0</v>
      </c>
      <c r="G227" s="32" t="e">
        <f>F227/E227</f>
        <v>#DIV/0!</v>
      </c>
    </row>
    <row r="228" spans="1:7" x14ac:dyDescent="0.2">
      <c r="A228" s="63">
        <v>701</v>
      </c>
      <c r="B228" s="1" t="s">
        <v>31</v>
      </c>
      <c r="C228" s="10"/>
      <c r="D228" s="61">
        <f>'TAB  CUM A FEVR'!D228+'TAB MARS'!D228</f>
        <v>0</v>
      </c>
      <c r="E228" s="61">
        <f>'TAB  CUM A FEVR'!E228+'TAB MARS'!E228</f>
        <v>0</v>
      </c>
      <c r="F228" s="61">
        <f t="shared" ref="F228:F230" si="72">(D228-E228)</f>
        <v>0</v>
      </c>
      <c r="G228" s="32" t="e">
        <f t="shared" ref="G228:G230" si="73">F228/E228</f>
        <v>#DIV/0!</v>
      </c>
    </row>
    <row r="229" spans="1:7" x14ac:dyDescent="0.2">
      <c r="A229" s="63">
        <v>704</v>
      </c>
      <c r="B229" s="1" t="s">
        <v>32</v>
      </c>
      <c r="C229" s="10"/>
      <c r="D229" s="61">
        <f>'TAB  CUM A FEVR'!D229+'TAB MARS'!D229</f>
        <v>0</v>
      </c>
      <c r="E229" s="61">
        <f>'TAB  CUM A FEVR'!E229+'TAB MARS'!E229</f>
        <v>0</v>
      </c>
      <c r="F229" s="61">
        <f t="shared" si="72"/>
        <v>0</v>
      </c>
      <c r="G229" s="32" t="e">
        <f t="shared" si="73"/>
        <v>#DIV/0!</v>
      </c>
    </row>
    <row r="230" spans="1:7" x14ac:dyDescent="0.2">
      <c r="A230" s="63">
        <v>706</v>
      </c>
      <c r="B230" s="1" t="s">
        <v>33</v>
      </c>
      <c r="C230" s="10"/>
      <c r="D230" s="61">
        <f>'TAB  CUM A FEVR'!D230+'TAB MARS'!D230</f>
        <v>89391</v>
      </c>
      <c r="E230" s="61">
        <f>'TAB  CUM A FEVR'!E230+'TAB MARS'!E230</f>
        <v>93643</v>
      </c>
      <c r="F230" s="61">
        <f t="shared" si="72"/>
        <v>-4252</v>
      </c>
      <c r="G230" s="32">
        <f t="shared" si="73"/>
        <v>-4.5406490607947207E-2</v>
      </c>
    </row>
    <row r="231" spans="1:7" x14ac:dyDescent="0.2">
      <c r="A231" s="63"/>
      <c r="B231" s="13" t="s">
        <v>6</v>
      </c>
      <c r="C231" s="27"/>
      <c r="D231" s="61"/>
      <c r="E231" s="61"/>
      <c r="F231" s="39"/>
      <c r="G231" s="33"/>
    </row>
    <row r="232" spans="1:7" x14ac:dyDescent="0.2">
      <c r="A232" s="63"/>
      <c r="B232" s="14" t="s">
        <v>19</v>
      </c>
      <c r="C232" s="11"/>
      <c r="D232" s="61">
        <f>'TAB  CUM A FEVR'!D232+'TAB MARS'!D232</f>
        <v>0</v>
      </c>
      <c r="E232" s="61">
        <f>'TAB  CUM A FEVR'!E232+'TAB MARS'!E232</f>
        <v>0</v>
      </c>
      <c r="F232" s="61">
        <f t="shared" ref="F232:F237" si="74">(D232-E232)</f>
        <v>0</v>
      </c>
      <c r="G232" s="32" t="e">
        <f t="shared" ref="G232:G237" si="75">F232/E232</f>
        <v>#DIV/0!</v>
      </c>
    </row>
    <row r="233" spans="1:7" x14ac:dyDescent="0.2">
      <c r="A233" s="63"/>
      <c r="B233" s="14" t="s">
        <v>20</v>
      </c>
      <c r="C233" s="11"/>
      <c r="D233" s="61">
        <f>'TAB  CUM A FEVR'!D233+'TAB MARS'!D233</f>
        <v>0</v>
      </c>
      <c r="E233" s="61">
        <f>'TAB  CUM A FEVR'!E233+'TAB MARS'!E233</f>
        <v>0</v>
      </c>
      <c r="F233" s="61">
        <f t="shared" si="74"/>
        <v>0</v>
      </c>
      <c r="G233" s="32" t="e">
        <f t="shared" si="75"/>
        <v>#DIV/0!</v>
      </c>
    </row>
    <row r="234" spans="1:7" x14ac:dyDescent="0.2">
      <c r="A234" s="63"/>
      <c r="B234" s="14" t="s">
        <v>27</v>
      </c>
      <c r="C234" s="11"/>
      <c r="D234" s="61">
        <f>'TAB  CUM A FEVR'!D234+'TAB MARS'!D234</f>
        <v>0</v>
      </c>
      <c r="E234" s="61">
        <f>'TAB  CUM A FEVR'!E234+'TAB MARS'!E234</f>
        <v>0</v>
      </c>
      <c r="F234" s="61">
        <f t="shared" si="74"/>
        <v>0</v>
      </c>
      <c r="G234" s="32" t="e">
        <f t="shared" si="75"/>
        <v>#DIV/0!</v>
      </c>
    </row>
    <row r="235" spans="1:7" x14ac:dyDescent="0.2">
      <c r="A235" s="63">
        <v>706</v>
      </c>
      <c r="B235" s="2" t="s">
        <v>34</v>
      </c>
      <c r="C235" s="11"/>
      <c r="D235" s="61">
        <f>'TAB  CUM A FEVR'!D235+'TAB MARS'!D235</f>
        <v>0</v>
      </c>
      <c r="E235" s="61">
        <f>'TAB  CUM A FEVR'!E235+'TAB MARS'!E235</f>
        <v>0</v>
      </c>
      <c r="F235" s="61">
        <f t="shared" si="74"/>
        <v>0</v>
      </c>
      <c r="G235" s="32" t="e">
        <f t="shared" si="75"/>
        <v>#DIV/0!</v>
      </c>
    </row>
    <row r="236" spans="1:7" x14ac:dyDescent="0.2">
      <c r="A236" s="63" t="s">
        <v>35</v>
      </c>
      <c r="B236" s="2" t="s">
        <v>36</v>
      </c>
      <c r="C236" s="11"/>
      <c r="D236" s="61">
        <f>'TAB  CUM A FEVR'!D236+'TAB MARS'!D236</f>
        <v>0</v>
      </c>
      <c r="E236" s="61">
        <f>'TAB  CUM A FEVR'!E236+'TAB MARS'!E236</f>
        <v>0</v>
      </c>
      <c r="F236" s="61">
        <f t="shared" si="74"/>
        <v>0</v>
      </c>
      <c r="G236" s="32" t="e">
        <f t="shared" si="75"/>
        <v>#DIV/0!</v>
      </c>
    </row>
    <row r="237" spans="1:7" ht="25.5" x14ac:dyDescent="0.2">
      <c r="A237" s="22"/>
      <c r="B237" s="26" t="s">
        <v>45</v>
      </c>
      <c r="C237" s="64"/>
      <c r="D237" s="40">
        <f>D227+D228+D229+D230+D235+D236</f>
        <v>89391</v>
      </c>
      <c r="E237" s="40">
        <f>E227+E228+E229+E230+E235+E236</f>
        <v>93643</v>
      </c>
      <c r="F237" s="40">
        <f t="shared" si="74"/>
        <v>-4252</v>
      </c>
      <c r="G237" s="34">
        <f t="shared" si="75"/>
        <v>-4.5406490607947207E-2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61">
        <f>'TAB  CUM A FEVR'!D240+'TAB MARS'!D240</f>
        <v>0</v>
      </c>
      <c r="E240" s="61">
        <f>'TAB  CUM A FEVR'!E240+'TAB MARS'!E240</f>
        <v>0</v>
      </c>
      <c r="F240" s="61">
        <f t="shared" ref="F240" si="76">(D240-E240)</f>
        <v>0</v>
      </c>
      <c r="G240" s="32" t="e">
        <f t="shared" ref="G240" si="77">F240/E240</f>
        <v>#DIV/0!</v>
      </c>
    </row>
    <row r="241" spans="1:7" x14ac:dyDescent="0.2">
      <c r="B241" s="3"/>
      <c r="C241" s="65"/>
      <c r="D241" s="61"/>
      <c r="E241" s="61"/>
      <c r="F241" s="66"/>
      <c r="G241" s="36"/>
    </row>
    <row r="242" spans="1:7" x14ac:dyDescent="0.2">
      <c r="A242" s="63">
        <v>72</v>
      </c>
      <c r="B242" s="1" t="s">
        <v>37</v>
      </c>
      <c r="C242" s="10"/>
      <c r="D242" s="61">
        <f>'TAB  CUM A FEVR'!D242+'TAB MARS'!D242</f>
        <v>0</v>
      </c>
      <c r="E242" s="61">
        <f>'TAB  CUM A FEVR'!E242+'TAB MARS'!E242</f>
        <v>0</v>
      </c>
      <c r="F242" s="61">
        <f t="shared" ref="F242:F254" si="78">(D242-E242)</f>
        <v>0</v>
      </c>
      <c r="G242" s="32" t="e">
        <f t="shared" ref="G242:G254" si="79">F242/E242</f>
        <v>#DIV/0!</v>
      </c>
    </row>
    <row r="243" spans="1:7" x14ac:dyDescent="0.2">
      <c r="A243" s="63">
        <v>73</v>
      </c>
      <c r="B243" s="1" t="s">
        <v>38</v>
      </c>
      <c r="C243" s="10"/>
      <c r="D243" s="61">
        <f>'TAB  CUM A FEVR'!D243+'TAB MARS'!D243</f>
        <v>0</v>
      </c>
      <c r="E243" s="61">
        <f>'TAB  CUM A FEVR'!E243+'TAB MARS'!E243</f>
        <v>0</v>
      </c>
      <c r="F243" s="61">
        <f t="shared" si="78"/>
        <v>0</v>
      </c>
      <c r="G243" s="32" t="e">
        <f t="shared" si="79"/>
        <v>#DIV/0!</v>
      </c>
    </row>
    <row r="244" spans="1:7" x14ac:dyDescent="0.2">
      <c r="A244" s="63">
        <v>74</v>
      </c>
      <c r="B244" s="2" t="s">
        <v>39</v>
      </c>
      <c r="C244" s="11"/>
      <c r="D244" s="61">
        <f>'TAB  CUM A FEVR'!D244+'TAB MARS'!D244</f>
        <v>0</v>
      </c>
      <c r="E244" s="61">
        <f>'TAB  CUM A FEVR'!E244+'TAB MARS'!E244</f>
        <v>0</v>
      </c>
      <c r="F244" s="61">
        <f t="shared" si="78"/>
        <v>0</v>
      </c>
      <c r="G244" s="32" t="e">
        <f t="shared" si="79"/>
        <v>#DIV/0!</v>
      </c>
    </row>
    <row r="245" spans="1:7" ht="25.5" x14ac:dyDescent="0.2">
      <c r="A245" s="22"/>
      <c r="B245" s="26" t="s">
        <v>44</v>
      </c>
      <c r="C245" s="62"/>
      <c r="D245" s="40">
        <f>D237+D242+D243+D244</f>
        <v>89391</v>
      </c>
      <c r="E245" s="40">
        <f>E237+E242+E243+E244</f>
        <v>93643</v>
      </c>
      <c r="F245" s="61">
        <f t="shared" si="78"/>
        <v>-4252</v>
      </c>
      <c r="G245" s="32">
        <f t="shared" si="79"/>
        <v>-4.5406490607947207E-2</v>
      </c>
    </row>
    <row r="246" spans="1:7" x14ac:dyDescent="0.2">
      <c r="A246" s="63">
        <v>60</v>
      </c>
      <c r="B246" s="3" t="s">
        <v>40</v>
      </c>
      <c r="C246" s="65"/>
      <c r="D246" s="66">
        <f>D247+D248+D249</f>
        <v>23374</v>
      </c>
      <c r="E246" s="66">
        <f>E247+E248+E249</f>
        <v>24287</v>
      </c>
      <c r="F246" s="61">
        <f t="shared" si="78"/>
        <v>-913</v>
      </c>
      <c r="G246" s="32">
        <f t="shared" si="79"/>
        <v>-3.7592127475604233E-2</v>
      </c>
    </row>
    <row r="247" spans="1:7" x14ac:dyDescent="0.2">
      <c r="A247" s="63">
        <v>600</v>
      </c>
      <c r="B247" s="1" t="s">
        <v>2</v>
      </c>
      <c r="C247" s="10"/>
      <c r="D247" s="61">
        <f>'TAB  CUM A FEVR'!D247+'TAB MARS'!D247</f>
        <v>0</v>
      </c>
      <c r="E247" s="61">
        <f>'TAB  CUM A FEVR'!E247+'TAB MARS'!E247</f>
        <v>0</v>
      </c>
      <c r="F247" s="61">
        <f t="shared" si="78"/>
        <v>0</v>
      </c>
      <c r="G247" s="32" t="e">
        <f t="shared" si="79"/>
        <v>#DIV/0!</v>
      </c>
    </row>
    <row r="248" spans="1:7" x14ac:dyDescent="0.2">
      <c r="A248" s="63">
        <v>601</v>
      </c>
      <c r="B248" s="1" t="s">
        <v>3</v>
      </c>
      <c r="C248" s="10"/>
      <c r="D248" s="61">
        <f>'TAB  CUM A FEVR'!D248+'TAB MARS'!D248</f>
        <v>23374</v>
      </c>
      <c r="E248" s="61">
        <f>'TAB  CUM A FEVR'!E248+'TAB MARS'!E248</f>
        <v>24287</v>
      </c>
      <c r="F248" s="61">
        <f t="shared" si="78"/>
        <v>-913</v>
      </c>
      <c r="G248" s="32">
        <f t="shared" si="79"/>
        <v>-3.7592127475604233E-2</v>
      </c>
    </row>
    <row r="249" spans="1:7" x14ac:dyDescent="0.2">
      <c r="A249" s="63">
        <v>604</v>
      </c>
      <c r="B249" s="1" t="s">
        <v>4</v>
      </c>
      <c r="C249" s="10"/>
      <c r="D249" s="61">
        <f>'TAB  CUM A FEVR'!D249+'TAB MARS'!D249</f>
        <v>0</v>
      </c>
      <c r="E249" s="61">
        <f>'TAB  CUM A FEVR'!E249+'TAB MARS'!E249</f>
        <v>0</v>
      </c>
      <c r="F249" s="61">
        <f t="shared" si="78"/>
        <v>0</v>
      </c>
      <c r="G249" s="32" t="e">
        <f t="shared" si="79"/>
        <v>#DIV/0!</v>
      </c>
    </row>
    <row r="250" spans="1:7" x14ac:dyDescent="0.2">
      <c r="A250" s="63">
        <v>61</v>
      </c>
      <c r="B250" s="1" t="s">
        <v>41</v>
      </c>
      <c r="C250" s="10"/>
      <c r="D250" s="61">
        <f>'TAB  CUM A FEVR'!D250+'TAB MARS'!D250</f>
        <v>608</v>
      </c>
      <c r="E250" s="61">
        <f>'TAB  CUM A FEVR'!E250+'TAB MARS'!E250</f>
        <v>1250</v>
      </c>
      <c r="F250" s="61">
        <f t="shared" si="78"/>
        <v>-642</v>
      </c>
      <c r="G250" s="32">
        <f t="shared" si="79"/>
        <v>-0.51359999999999995</v>
      </c>
    </row>
    <row r="251" spans="1:7" x14ac:dyDescent="0.2">
      <c r="A251" s="63">
        <v>62</v>
      </c>
      <c r="B251" s="2" t="s">
        <v>42</v>
      </c>
      <c r="C251" s="11"/>
      <c r="D251" s="61">
        <f>'TAB  CUM A FEVR'!D251+'TAB MARS'!D251</f>
        <v>2368</v>
      </c>
      <c r="E251" s="61">
        <f>'TAB  CUM A FEVR'!E251+'TAB MARS'!E251</f>
        <v>3789</v>
      </c>
      <c r="F251" s="61">
        <f t="shared" si="78"/>
        <v>-1421</v>
      </c>
      <c r="G251" s="32">
        <f t="shared" si="79"/>
        <v>-0.37503299023489045</v>
      </c>
    </row>
    <row r="252" spans="1:7" ht="25.5" x14ac:dyDescent="0.2">
      <c r="A252" s="22"/>
      <c r="B252" s="26" t="s">
        <v>43</v>
      </c>
      <c r="C252" s="62"/>
      <c r="D252" s="40">
        <f>D246+D250+D251</f>
        <v>26350</v>
      </c>
      <c r="E252" s="40">
        <f>E246+E250+E251</f>
        <v>29326</v>
      </c>
      <c r="F252" s="61">
        <f t="shared" si="78"/>
        <v>-2976</v>
      </c>
      <c r="G252" s="32">
        <f t="shared" si="79"/>
        <v>-0.1014799154334038</v>
      </c>
    </row>
    <row r="253" spans="1:7" ht="25.5" x14ac:dyDescent="0.2">
      <c r="A253" s="22"/>
      <c r="B253" s="26" t="s">
        <v>48</v>
      </c>
      <c r="C253" s="62"/>
      <c r="D253" s="40">
        <f>D245-D252</f>
        <v>63041</v>
      </c>
      <c r="E253" s="40">
        <f>E245-E252</f>
        <v>64317</v>
      </c>
      <c r="F253" s="61">
        <f t="shared" si="78"/>
        <v>-1276</v>
      </c>
      <c r="G253" s="32">
        <f t="shared" si="79"/>
        <v>-1.9839233795108602E-2</v>
      </c>
    </row>
    <row r="254" spans="1:7" x14ac:dyDescent="0.2">
      <c r="A254" s="63">
        <v>63</v>
      </c>
      <c r="B254" s="3" t="s">
        <v>46</v>
      </c>
      <c r="C254" s="65"/>
      <c r="D254" s="61">
        <f>'TAB  CUM A FEVR'!D254+'TAB MARS'!D254</f>
        <v>64627</v>
      </c>
      <c r="E254" s="61">
        <f>'TAB  CUM A FEVR'!E254+'TAB MARS'!E254</f>
        <v>75221</v>
      </c>
      <c r="F254" s="61">
        <f t="shared" si="78"/>
        <v>-10594</v>
      </c>
      <c r="G254" s="32">
        <f t="shared" si="79"/>
        <v>-0.14083832972175322</v>
      </c>
    </row>
    <row r="255" spans="1:7" x14ac:dyDescent="0.2">
      <c r="A255" s="63"/>
      <c r="B255" s="13" t="s">
        <v>6</v>
      </c>
      <c r="C255" s="27"/>
      <c r="D255" s="61"/>
      <c r="E255" s="61"/>
      <c r="F255" s="61"/>
      <c r="G255" s="32"/>
    </row>
    <row r="256" spans="1:7" x14ac:dyDescent="0.2">
      <c r="A256" s="63">
        <v>631</v>
      </c>
      <c r="B256" s="15" t="s">
        <v>21</v>
      </c>
      <c r="C256" s="21"/>
      <c r="D256" s="61">
        <f>'TAB  CUM A FEVR'!D256+'TAB MARS'!D256</f>
        <v>0</v>
      </c>
      <c r="E256" s="61">
        <f>'TAB  CUM A FEVR'!E256+'TAB MARS'!E256</f>
        <v>0</v>
      </c>
      <c r="F256" s="61">
        <f t="shared" ref="F256" si="80">(D256-E256)</f>
        <v>0</v>
      </c>
      <c r="G256" s="32" t="e">
        <f t="shared" ref="G256" si="81">F256/E256</f>
        <v>#DIV/0!</v>
      </c>
    </row>
    <row r="257" spans="1:7" x14ac:dyDescent="0.2">
      <c r="A257" s="63"/>
      <c r="B257" s="15"/>
      <c r="C257" s="21"/>
      <c r="D257" s="61"/>
      <c r="E257" s="61"/>
      <c r="F257" s="61"/>
      <c r="G257" s="32"/>
    </row>
    <row r="258" spans="1:7" x14ac:dyDescent="0.2">
      <c r="A258" s="63">
        <v>64</v>
      </c>
      <c r="B258" s="2" t="s">
        <v>47</v>
      </c>
      <c r="C258" s="11"/>
      <c r="D258" s="61">
        <f>'TAB  CUM A FEVR'!D258+'TAB MARS'!D258</f>
        <v>2619</v>
      </c>
      <c r="E258" s="61">
        <f>'TAB  CUM A FEVR'!E258+'TAB MARS'!E258</f>
        <v>2802</v>
      </c>
      <c r="F258" s="61">
        <f t="shared" ref="F258:F268" si="82">(D258-E258)</f>
        <v>-183</v>
      </c>
      <c r="G258" s="32">
        <f t="shared" ref="G258:G268" si="83">F258/E258</f>
        <v>-6.5310492505353313E-2</v>
      </c>
    </row>
    <row r="259" spans="1:7" ht="25.5" x14ac:dyDescent="0.2">
      <c r="A259" s="22"/>
      <c r="B259" s="26" t="s">
        <v>49</v>
      </c>
      <c r="C259" s="62"/>
      <c r="D259" s="61">
        <f>D253-D254-D258</f>
        <v>-4205</v>
      </c>
      <c r="E259" s="61">
        <f>E253-E254-E258</f>
        <v>-13706</v>
      </c>
      <c r="F259" s="61">
        <f t="shared" si="82"/>
        <v>9501</v>
      </c>
      <c r="G259" s="32">
        <f t="shared" si="83"/>
        <v>-0.69320005836859766</v>
      </c>
    </row>
    <row r="260" spans="1:7" x14ac:dyDescent="0.2">
      <c r="A260" s="63">
        <v>75</v>
      </c>
      <c r="B260" s="3" t="s">
        <v>50</v>
      </c>
      <c r="C260" s="65"/>
      <c r="D260" s="61">
        <f>'TAB  CUM A FEVR'!D260+'TAB MARS'!D260</f>
        <v>0</v>
      </c>
      <c r="E260" s="61">
        <f>'TAB  CUM A FEVR'!E260+'TAB MARS'!E260</f>
        <v>217</v>
      </c>
      <c r="F260" s="61">
        <f t="shared" si="82"/>
        <v>-217</v>
      </c>
      <c r="G260" s="32">
        <f t="shared" si="83"/>
        <v>-1</v>
      </c>
    </row>
    <row r="261" spans="1:7" x14ac:dyDescent="0.2">
      <c r="A261" s="63">
        <v>65</v>
      </c>
      <c r="B261" s="1" t="s">
        <v>51</v>
      </c>
      <c r="C261" s="10"/>
      <c r="D261" s="61">
        <f>'TAB  CUM A FEVR'!D261+'TAB MARS'!D261</f>
        <v>270</v>
      </c>
      <c r="E261" s="61">
        <f>'TAB  CUM A FEVR'!E261+'TAB MARS'!E261</f>
        <v>439</v>
      </c>
      <c r="F261" s="61">
        <f t="shared" si="82"/>
        <v>-169</v>
      </c>
      <c r="G261" s="32">
        <f t="shared" si="83"/>
        <v>-0.38496583143507973</v>
      </c>
    </row>
    <row r="262" spans="1:7" ht="25.5" x14ac:dyDescent="0.2">
      <c r="A262" s="63">
        <v>68</v>
      </c>
      <c r="B262" s="16" t="s">
        <v>52</v>
      </c>
      <c r="C262" s="17"/>
      <c r="D262" s="61">
        <f>'TAB  CUM A FEVR'!D262+'TAB MARS'!D262</f>
        <v>16034</v>
      </c>
      <c r="E262" s="61">
        <f>'TAB  CUM A FEVR'!E262+'TAB MARS'!E262</f>
        <v>15650</v>
      </c>
      <c r="F262" s="61">
        <f t="shared" si="82"/>
        <v>384</v>
      </c>
      <c r="G262" s="32">
        <f t="shared" si="83"/>
        <v>2.4536741214057509E-2</v>
      </c>
    </row>
    <row r="263" spans="1:7" x14ac:dyDescent="0.2">
      <c r="A263" s="63">
        <v>78</v>
      </c>
      <c r="B263" s="2" t="s">
        <v>53</v>
      </c>
      <c r="C263" s="11"/>
      <c r="D263" s="61">
        <f>'TAB  CUM A FEVR'!D263+'TAB MARS'!D263</f>
        <v>0</v>
      </c>
      <c r="E263" s="61">
        <f>'TAB  CUM A FEVR'!E263+'TAB MARS'!E263</f>
        <v>0</v>
      </c>
      <c r="F263" s="61">
        <f t="shared" si="82"/>
        <v>0</v>
      </c>
      <c r="G263" s="32" t="e">
        <f t="shared" si="83"/>
        <v>#DIV/0!</v>
      </c>
    </row>
    <row r="264" spans="1:7" ht="25.5" x14ac:dyDescent="0.2">
      <c r="A264" s="22"/>
      <c r="B264" s="26" t="s">
        <v>77</v>
      </c>
      <c r="C264" s="62"/>
      <c r="D264" s="61">
        <f>D259+D260-D261-D262+D263</f>
        <v>-20509</v>
      </c>
      <c r="E264" s="61">
        <f>E259+E260-E261-E262+E263</f>
        <v>-29578</v>
      </c>
      <c r="F264" s="61">
        <f t="shared" si="82"/>
        <v>9069</v>
      </c>
      <c r="G264" s="32">
        <f t="shared" si="83"/>
        <v>-0.30661302319291367</v>
      </c>
    </row>
    <row r="265" spans="1:7" x14ac:dyDescent="0.2">
      <c r="A265" s="63">
        <v>76</v>
      </c>
      <c r="B265" s="1" t="s">
        <v>54</v>
      </c>
      <c r="C265" s="10"/>
      <c r="D265" s="61">
        <f>'TAB  CUM A FEVR'!D265+'TAB MARS'!D265</f>
        <v>0</v>
      </c>
      <c r="E265" s="61">
        <f>'TAB  CUM A FEVR'!E265+'TAB MARS'!E265</f>
        <v>0</v>
      </c>
      <c r="F265" s="61">
        <f t="shared" si="82"/>
        <v>0</v>
      </c>
      <c r="G265" s="32" t="e">
        <f t="shared" si="83"/>
        <v>#DIV/0!</v>
      </c>
    </row>
    <row r="266" spans="1:7" x14ac:dyDescent="0.2">
      <c r="A266" s="63">
        <v>66</v>
      </c>
      <c r="B266" s="1" t="s">
        <v>55</v>
      </c>
      <c r="C266" s="10"/>
      <c r="D266" s="61">
        <f>'TAB  CUM A FEVR'!D266+'TAB MARS'!D266</f>
        <v>0</v>
      </c>
      <c r="E266" s="61">
        <f>'TAB  CUM A FEVR'!E266+'TAB MARS'!E266</f>
        <v>0</v>
      </c>
      <c r="F266" s="61">
        <f t="shared" si="82"/>
        <v>0</v>
      </c>
      <c r="G266" s="32" t="e">
        <f t="shared" si="83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61">
        <f t="shared" si="82"/>
        <v>0</v>
      </c>
      <c r="G267" s="32" t="e">
        <f t="shared" si="83"/>
        <v>#DIV/0!</v>
      </c>
    </row>
    <row r="268" spans="1:7" x14ac:dyDescent="0.2">
      <c r="A268" s="22"/>
      <c r="B268" s="19" t="s">
        <v>57</v>
      </c>
      <c r="C268" s="62"/>
      <c r="D268" s="61">
        <f>D264+D267</f>
        <v>-20509</v>
      </c>
      <c r="E268" s="61">
        <f>E264+E267</f>
        <v>-29578</v>
      </c>
      <c r="F268" s="61">
        <f t="shared" si="82"/>
        <v>9069</v>
      </c>
      <c r="G268" s="32">
        <f t="shared" si="83"/>
        <v>-0.30661302319291367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63">
        <v>5</v>
      </c>
      <c r="B272" s="1" t="s">
        <v>22</v>
      </c>
      <c r="C272" s="10"/>
      <c r="D272" s="150">
        <f>'TAB MARS'!D272</f>
        <v>122829</v>
      </c>
      <c r="E272" s="150">
        <f>'TAB MARS'!E272</f>
        <v>163712</v>
      </c>
      <c r="F272" s="150">
        <f t="shared" ref="F272" si="84">(D272-E272)</f>
        <v>-40883</v>
      </c>
      <c r="G272" s="32">
        <f t="shared" ref="G272" si="85">F272/E272</f>
        <v>-0.24972512705238467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63">
        <v>51</v>
      </c>
      <c r="B276" s="20" t="s">
        <v>29</v>
      </c>
      <c r="C276" s="30"/>
      <c r="D276" s="150">
        <f>'TAB MARS'!D276</f>
        <v>0</v>
      </c>
      <c r="E276" s="150">
        <f>'TAB MARS'!E276</f>
        <v>0</v>
      </c>
      <c r="F276" s="150">
        <f t="shared" ref="F276:F277" si="86">(D276-E276)</f>
        <v>0</v>
      </c>
      <c r="G276" s="32" t="e">
        <f t="shared" ref="G276:G277" si="87">F276/E276</f>
        <v>#DIV/0!</v>
      </c>
    </row>
    <row r="277" spans="1:7" x14ac:dyDescent="0.2">
      <c r="A277" s="63">
        <v>510</v>
      </c>
      <c r="B277" s="1" t="s">
        <v>7</v>
      </c>
      <c r="C277" s="10"/>
      <c r="D277" s="150">
        <f>'TAB MARS'!D277</f>
        <v>0</v>
      </c>
      <c r="E277" s="150">
        <f>'TAB MARS'!E277</f>
        <v>0</v>
      </c>
      <c r="F277" s="150">
        <f t="shared" si="86"/>
        <v>0</v>
      </c>
      <c r="G277" s="32" t="e">
        <f t="shared" si="87"/>
        <v>#DIV/0!</v>
      </c>
    </row>
    <row r="278" spans="1:7" x14ac:dyDescent="0.2">
      <c r="B278" s="3"/>
      <c r="C278" s="28"/>
    </row>
    <row r="279" spans="1:7" x14ac:dyDescent="0.2">
      <c r="A279" s="63">
        <v>41</v>
      </c>
      <c r="B279" s="1" t="s">
        <v>8</v>
      </c>
      <c r="C279" s="10"/>
      <c r="D279" s="150">
        <f>D283+D284+D285</f>
        <v>123143</v>
      </c>
      <c r="E279" s="150">
        <f>E283+E284+E285</f>
        <v>90804</v>
      </c>
      <c r="F279" s="150">
        <f t="shared" ref="F279" si="88">(D279-E279)</f>
        <v>32339</v>
      </c>
      <c r="G279" s="32">
        <f t="shared" ref="G279" si="89">F279/E279</f>
        <v>0.35614069864763664</v>
      </c>
    </row>
    <row r="280" spans="1:7" x14ac:dyDescent="0.2">
      <c r="A280" s="63"/>
      <c r="B280" s="1"/>
      <c r="C280" s="10"/>
      <c r="D280" s="150"/>
      <c r="E280" s="150"/>
      <c r="F280" s="150"/>
      <c r="G280" s="32"/>
    </row>
    <row r="281" spans="1:7" x14ac:dyDescent="0.2">
      <c r="A281" s="63"/>
      <c r="B281" s="7" t="s">
        <v>6</v>
      </c>
      <c r="C281" s="29"/>
      <c r="D281" s="150"/>
      <c r="E281" s="150"/>
      <c r="F281" s="150"/>
      <c r="G281" s="32"/>
    </row>
    <row r="282" spans="1:7" x14ac:dyDescent="0.2">
      <c r="A282" s="63"/>
      <c r="B282" s="1"/>
      <c r="C282" s="10"/>
      <c r="D282" s="150"/>
      <c r="E282" s="150"/>
      <c r="F282" s="150"/>
      <c r="G282" s="32"/>
    </row>
    <row r="283" spans="1:7" x14ac:dyDescent="0.2">
      <c r="A283" s="63"/>
      <c r="B283" s="23" t="s">
        <v>23</v>
      </c>
      <c r="C283" s="10"/>
      <c r="D283" s="150">
        <f>'TAB MARS'!D283</f>
        <v>15097</v>
      </c>
      <c r="E283" s="150">
        <f>'TAB MARS'!E283</f>
        <v>23092</v>
      </c>
      <c r="F283" s="150">
        <f t="shared" ref="F283:F285" si="90">(D283-E283)</f>
        <v>-7995</v>
      </c>
      <c r="G283" s="32">
        <f t="shared" ref="G283:G285" si="91">F283/E283</f>
        <v>-0.34622380045037243</v>
      </c>
    </row>
    <row r="284" spans="1:7" ht="25.5" x14ac:dyDescent="0.2">
      <c r="A284" s="63"/>
      <c r="B284" s="24" t="s">
        <v>58</v>
      </c>
      <c r="C284" s="17"/>
      <c r="D284" s="150">
        <f>'TAB MARS'!D284</f>
        <v>107067</v>
      </c>
      <c r="E284" s="150">
        <f>'TAB MARS'!E284</f>
        <v>60950</v>
      </c>
      <c r="F284" s="150">
        <f t="shared" si="90"/>
        <v>46117</v>
      </c>
      <c r="G284" s="32">
        <f t="shared" si="91"/>
        <v>0.75663658736669404</v>
      </c>
    </row>
    <row r="285" spans="1:7" x14ac:dyDescent="0.2">
      <c r="A285" s="63"/>
      <c r="B285" s="23" t="s">
        <v>24</v>
      </c>
      <c r="C285" s="10"/>
      <c r="D285" s="150">
        <f>'TAB MARS'!D285</f>
        <v>979</v>
      </c>
      <c r="E285" s="150">
        <f>'TAB MARS'!E285</f>
        <v>6762</v>
      </c>
      <c r="F285" s="150">
        <f t="shared" si="90"/>
        <v>-5783</v>
      </c>
      <c r="G285" s="32">
        <f t="shared" si="91"/>
        <v>-0.85522034900916888</v>
      </c>
    </row>
    <row r="286" spans="1:7" x14ac:dyDescent="0.2">
      <c r="A286" s="63"/>
      <c r="B286" s="1"/>
      <c r="C286" s="10"/>
      <c r="D286" s="150"/>
      <c r="E286" s="150"/>
      <c r="F286" s="150"/>
      <c r="G286" s="32"/>
    </row>
    <row r="287" spans="1:7" x14ac:dyDescent="0.2">
      <c r="A287" s="63"/>
      <c r="B287" s="8" t="s">
        <v>26</v>
      </c>
      <c r="C287" s="31"/>
      <c r="D287" s="150">
        <f>'TAB MARS'!D287</f>
        <v>70736</v>
      </c>
      <c r="E287" s="150">
        <f>'TAB MARS'!E287</f>
        <v>39188</v>
      </c>
      <c r="F287" s="150">
        <f t="shared" ref="F287" si="92">(D287-E287)</f>
        <v>31548</v>
      </c>
      <c r="G287" s="32">
        <f t="shared" ref="G287" si="93">F287/E287</f>
        <v>0.80504235990609374</v>
      </c>
    </row>
    <row r="288" spans="1:7" x14ac:dyDescent="0.2">
      <c r="A288" s="63"/>
      <c r="B288" s="8"/>
      <c r="C288" s="31"/>
      <c r="D288" s="150"/>
      <c r="E288" s="150"/>
      <c r="F288" s="150"/>
      <c r="G288" s="32"/>
    </row>
    <row r="289" spans="1:7" x14ac:dyDescent="0.2">
      <c r="A289" s="63">
        <v>3</v>
      </c>
      <c r="B289" s="8" t="s">
        <v>15</v>
      </c>
      <c r="C289" s="31"/>
      <c r="D289" s="150"/>
      <c r="E289" s="150"/>
      <c r="F289" s="150"/>
      <c r="G289" s="32"/>
    </row>
    <row r="290" spans="1:7" x14ac:dyDescent="0.2">
      <c r="A290" s="63"/>
      <c r="B290" s="7" t="s">
        <v>6</v>
      </c>
      <c r="C290" s="29"/>
      <c r="D290" s="150"/>
      <c r="E290" s="150"/>
      <c r="F290" s="150"/>
      <c r="G290" s="32"/>
    </row>
    <row r="291" spans="1:7" x14ac:dyDescent="0.2">
      <c r="A291" s="63"/>
      <c r="B291" s="8"/>
      <c r="C291" s="31"/>
      <c r="D291" s="150"/>
      <c r="E291" s="150"/>
      <c r="F291" s="150"/>
      <c r="G291" s="32"/>
    </row>
    <row r="292" spans="1:7" x14ac:dyDescent="0.2">
      <c r="A292" s="63">
        <v>30</v>
      </c>
      <c r="B292" s="25" t="s">
        <v>16</v>
      </c>
      <c r="C292" s="31"/>
      <c r="D292" s="150">
        <f>'TAB MARS'!D292</f>
        <v>493</v>
      </c>
      <c r="E292" s="150">
        <f>'TAB MARS'!E292</f>
        <v>917</v>
      </c>
      <c r="F292" s="150">
        <f t="shared" ref="F292:F295" si="94">(D292-E292)</f>
        <v>-424</v>
      </c>
      <c r="G292" s="32">
        <f t="shared" ref="G292:G295" si="95">F292/E292</f>
        <v>-0.46237731733914939</v>
      </c>
    </row>
    <row r="293" spans="1:7" x14ac:dyDescent="0.2">
      <c r="A293" s="63">
        <v>31</v>
      </c>
      <c r="B293" s="25" t="s">
        <v>17</v>
      </c>
      <c r="C293" s="31"/>
      <c r="D293" s="150">
        <f>'TAB MARS'!D293</f>
        <v>0</v>
      </c>
      <c r="E293" s="150">
        <f>'TAB MARS'!E293</f>
        <v>0</v>
      </c>
      <c r="F293" s="150">
        <f t="shared" si="94"/>
        <v>0</v>
      </c>
      <c r="G293" s="32" t="e">
        <f t="shared" si="95"/>
        <v>#DIV/0!</v>
      </c>
    </row>
    <row r="294" spans="1:7" x14ac:dyDescent="0.2">
      <c r="A294" s="63">
        <v>32</v>
      </c>
      <c r="B294" s="25" t="s">
        <v>18</v>
      </c>
      <c r="C294" s="31"/>
      <c r="D294" s="150">
        <f>'TAB MARS'!D294</f>
        <v>25261</v>
      </c>
      <c r="E294" s="150">
        <f>'TAB MARS'!E294</f>
        <v>29694</v>
      </c>
      <c r="F294" s="150">
        <f t="shared" si="94"/>
        <v>-4433</v>
      </c>
      <c r="G294" s="32">
        <f t="shared" si="95"/>
        <v>-0.14928941873779214</v>
      </c>
    </row>
    <row r="295" spans="1:7" x14ac:dyDescent="0.2">
      <c r="A295" s="63">
        <v>37</v>
      </c>
      <c r="B295" s="25" t="s">
        <v>25</v>
      </c>
      <c r="C295" s="31"/>
      <c r="D295" s="150">
        <f>'TAB MARS'!D295</f>
        <v>0</v>
      </c>
      <c r="E295" s="150">
        <f>'TAB MARS'!E295</f>
        <v>0</v>
      </c>
      <c r="F295" s="150">
        <f t="shared" si="94"/>
        <v>0</v>
      </c>
      <c r="G295" s="32" t="e">
        <f t="shared" si="95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61" t="s">
        <v>10</v>
      </c>
      <c r="E299" s="61" t="s">
        <v>11</v>
      </c>
      <c r="F299" s="61" t="s">
        <v>12</v>
      </c>
      <c r="G299" s="32" t="s">
        <v>13</v>
      </c>
    </row>
    <row r="300" spans="1:7" ht="12.75" customHeight="1" x14ac:dyDescent="0.2">
      <c r="A300" s="63">
        <v>700</v>
      </c>
      <c r="B300" s="1" t="s">
        <v>30</v>
      </c>
      <c r="C300" s="10"/>
      <c r="D300" s="61">
        <f>'TAB  CUM A FEVR'!D300+'TAB MARS'!D300</f>
        <v>3895</v>
      </c>
      <c r="E300" s="61">
        <f>'TAB  CUM A FEVR'!E300+'TAB MARS'!E300</f>
        <v>11105</v>
      </c>
      <c r="F300" s="61">
        <f>(D300-E300)</f>
        <v>-7210</v>
      </c>
      <c r="G300" s="32">
        <f>F300/E300</f>
        <v>-0.6492570914002701</v>
      </c>
    </row>
    <row r="301" spans="1:7" x14ac:dyDescent="0.2">
      <c r="A301" s="63">
        <v>701</v>
      </c>
      <c r="B301" s="1" t="s">
        <v>31</v>
      </c>
      <c r="C301" s="10"/>
      <c r="D301" s="61">
        <f>'TAB  CUM A FEVR'!D301+'TAB MARS'!D301</f>
        <v>34035</v>
      </c>
      <c r="E301" s="61">
        <f>'TAB  CUM A FEVR'!E301+'TAB MARS'!E301</f>
        <v>58947</v>
      </c>
      <c r="F301" s="61">
        <f t="shared" ref="F301:F303" si="96">(D301-E301)</f>
        <v>-24912</v>
      </c>
      <c r="G301" s="32">
        <f t="shared" ref="G301:G303" si="97">F301/E301</f>
        <v>-0.42261692707007992</v>
      </c>
    </row>
    <row r="302" spans="1:7" x14ac:dyDescent="0.2">
      <c r="A302" s="63">
        <v>704</v>
      </c>
      <c r="B302" s="1" t="s">
        <v>32</v>
      </c>
      <c r="C302" s="10"/>
      <c r="D302" s="61">
        <f>'TAB  CUM A FEVR'!D302+'TAB MARS'!D302</f>
        <v>16615</v>
      </c>
      <c r="E302" s="61">
        <f>'TAB  CUM A FEVR'!E302+'TAB MARS'!E302</f>
        <v>19476</v>
      </c>
      <c r="F302" s="61">
        <f t="shared" si="96"/>
        <v>-2861</v>
      </c>
      <c r="G302" s="32">
        <f t="shared" si="97"/>
        <v>-0.14689874717601151</v>
      </c>
    </row>
    <row r="303" spans="1:7" x14ac:dyDescent="0.2">
      <c r="A303" s="63">
        <v>706</v>
      </c>
      <c r="B303" s="1" t="s">
        <v>33</v>
      </c>
      <c r="C303" s="10"/>
      <c r="D303" s="61">
        <f>'TAB  CUM A FEVR'!D303+'TAB MARS'!D303</f>
        <v>42610</v>
      </c>
      <c r="E303" s="61">
        <f>'TAB  CUM A FEVR'!E303+'TAB MARS'!E303</f>
        <v>53831</v>
      </c>
      <c r="F303" s="61">
        <f t="shared" si="96"/>
        <v>-11221</v>
      </c>
      <c r="G303" s="32">
        <f t="shared" si="97"/>
        <v>-0.20844866340955956</v>
      </c>
    </row>
    <row r="304" spans="1:7" x14ac:dyDescent="0.2">
      <c r="A304" s="63"/>
      <c r="B304" s="13" t="s">
        <v>6</v>
      </c>
      <c r="C304" s="27"/>
      <c r="D304" s="61"/>
      <c r="E304" s="61"/>
      <c r="F304" s="39"/>
      <c r="G304" s="33"/>
    </row>
    <row r="305" spans="1:7" x14ac:dyDescent="0.2">
      <c r="A305" s="63"/>
      <c r="B305" s="14" t="s">
        <v>19</v>
      </c>
      <c r="C305" s="11"/>
      <c r="D305" s="61">
        <f>'TAB  CUM A FEVR'!D305+'TAB MARS'!D305</f>
        <v>0</v>
      </c>
      <c r="E305" s="61">
        <f>'TAB  CUM A FEVR'!E305+'TAB MARS'!E305</f>
        <v>0</v>
      </c>
      <c r="F305" s="61">
        <f t="shared" ref="F305:F310" si="98">(D305-E305)</f>
        <v>0</v>
      </c>
      <c r="G305" s="32" t="e">
        <f t="shared" ref="G305:G310" si="99">F305/E305</f>
        <v>#DIV/0!</v>
      </c>
    </row>
    <row r="306" spans="1:7" x14ac:dyDescent="0.2">
      <c r="A306" s="63"/>
      <c r="B306" s="14" t="s">
        <v>20</v>
      </c>
      <c r="C306" s="11"/>
      <c r="D306" s="61">
        <f>'TAB  CUM A FEVR'!D306+'TAB MARS'!D306</f>
        <v>0</v>
      </c>
      <c r="E306" s="61">
        <f>'TAB  CUM A FEVR'!E306+'TAB MARS'!E306</f>
        <v>0</v>
      </c>
      <c r="F306" s="61">
        <f t="shared" si="98"/>
        <v>0</v>
      </c>
      <c r="G306" s="32" t="e">
        <f t="shared" si="99"/>
        <v>#DIV/0!</v>
      </c>
    </row>
    <row r="307" spans="1:7" x14ac:dyDescent="0.2">
      <c r="A307" s="63"/>
      <c r="B307" s="14" t="s">
        <v>27</v>
      </c>
      <c r="C307" s="11"/>
      <c r="D307" s="61">
        <f>'TAB  CUM A FEVR'!D307+'TAB MARS'!D307</f>
        <v>0</v>
      </c>
      <c r="E307" s="61">
        <f>'TAB  CUM A FEVR'!E307+'TAB MARS'!E307</f>
        <v>0</v>
      </c>
      <c r="F307" s="61">
        <f t="shared" si="98"/>
        <v>0</v>
      </c>
      <c r="G307" s="32" t="e">
        <f t="shared" si="99"/>
        <v>#DIV/0!</v>
      </c>
    </row>
    <row r="308" spans="1:7" x14ac:dyDescent="0.2">
      <c r="A308" s="63">
        <v>706</v>
      </c>
      <c r="B308" s="2" t="s">
        <v>34</v>
      </c>
      <c r="C308" s="11"/>
      <c r="D308" s="61">
        <f>'TAB  CUM A FEVR'!D308+'TAB MARS'!D308</f>
        <v>0</v>
      </c>
      <c r="E308" s="61">
        <f>'TAB  CUM A FEVR'!E308+'TAB MARS'!E308</f>
        <v>0</v>
      </c>
      <c r="F308" s="61">
        <f t="shared" si="98"/>
        <v>0</v>
      </c>
      <c r="G308" s="32" t="e">
        <f t="shared" si="99"/>
        <v>#DIV/0!</v>
      </c>
    </row>
    <row r="309" spans="1:7" x14ac:dyDescent="0.2">
      <c r="A309" s="63" t="s">
        <v>35</v>
      </c>
      <c r="B309" s="2" t="s">
        <v>36</v>
      </c>
      <c r="C309" s="11"/>
      <c r="D309" s="61">
        <f>'TAB  CUM A FEVR'!D309+'TAB MARS'!D309</f>
        <v>1012</v>
      </c>
      <c r="E309" s="61">
        <f>'TAB  CUM A FEVR'!E309+'TAB MARS'!E309</f>
        <v>300</v>
      </c>
      <c r="F309" s="61">
        <f t="shared" si="98"/>
        <v>712</v>
      </c>
      <c r="G309" s="32">
        <f t="shared" si="99"/>
        <v>2.3733333333333335</v>
      </c>
    </row>
    <row r="310" spans="1:7" ht="25.5" x14ac:dyDescent="0.2">
      <c r="A310" s="22"/>
      <c r="B310" s="26" t="s">
        <v>45</v>
      </c>
      <c r="C310" s="64"/>
      <c r="D310" s="40">
        <f>D300+D301+D302+D303+D308+D309</f>
        <v>98167</v>
      </c>
      <c r="E310" s="40">
        <f>E300+E301+E302+E303+E308+E309</f>
        <v>143659</v>
      </c>
      <c r="F310" s="40">
        <f t="shared" si="98"/>
        <v>-45492</v>
      </c>
      <c r="G310" s="34">
        <f t="shared" si="99"/>
        <v>-0.31666655065119487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61">
        <f>'TAB  CUM A FEVR'!D313+'TAB MARS'!D313</f>
        <v>0</v>
      </c>
      <c r="E313" s="61">
        <f>'TAB  CUM A FEVR'!E313+'TAB MARS'!E313</f>
        <v>0</v>
      </c>
      <c r="F313" s="61">
        <f t="shared" ref="F313" si="100">(D313-E313)</f>
        <v>0</v>
      </c>
      <c r="G313" s="32" t="e">
        <f t="shared" ref="G313" si="101">F313/E313</f>
        <v>#DIV/0!</v>
      </c>
    </row>
    <row r="314" spans="1:7" x14ac:dyDescent="0.2">
      <c r="B314" s="3"/>
      <c r="C314" s="65"/>
      <c r="D314" s="61"/>
      <c r="E314" s="61"/>
      <c r="F314" s="66"/>
      <c r="G314" s="36"/>
    </row>
    <row r="315" spans="1:7" x14ac:dyDescent="0.2">
      <c r="A315" s="63">
        <v>72</v>
      </c>
      <c r="B315" s="1" t="s">
        <v>37</v>
      </c>
      <c r="C315" s="10"/>
      <c r="D315" s="61">
        <f>'TAB  CUM A FEVR'!D315+'TAB MARS'!D315</f>
        <v>0</v>
      </c>
      <c r="E315" s="61">
        <f>'TAB  CUM A FEVR'!E315+'TAB MARS'!E315</f>
        <v>0</v>
      </c>
      <c r="F315" s="61">
        <f t="shared" ref="F315:F327" si="102">(D315-E315)</f>
        <v>0</v>
      </c>
      <c r="G315" s="32" t="e">
        <f t="shared" ref="G315:G327" si="103">F315/E315</f>
        <v>#DIV/0!</v>
      </c>
    </row>
    <row r="316" spans="1:7" x14ac:dyDescent="0.2">
      <c r="A316" s="63">
        <v>73</v>
      </c>
      <c r="B316" s="1" t="s">
        <v>38</v>
      </c>
      <c r="C316" s="10"/>
      <c r="D316" s="61">
        <f>'TAB  CUM A FEVR'!D316+'TAB MARS'!D316</f>
        <v>0</v>
      </c>
      <c r="E316" s="61">
        <f>'TAB  CUM A FEVR'!E316+'TAB MARS'!E316</f>
        <v>0</v>
      </c>
      <c r="F316" s="61">
        <f t="shared" si="102"/>
        <v>0</v>
      </c>
      <c r="G316" s="32" t="e">
        <f t="shared" si="103"/>
        <v>#DIV/0!</v>
      </c>
    </row>
    <row r="317" spans="1:7" x14ac:dyDescent="0.2">
      <c r="A317" s="63">
        <v>74</v>
      </c>
      <c r="B317" s="2" t="s">
        <v>39</v>
      </c>
      <c r="C317" s="11"/>
      <c r="D317" s="61">
        <f>'TAB  CUM A FEVR'!D317+'TAB MARS'!D317</f>
        <v>0</v>
      </c>
      <c r="E317" s="61">
        <f>'TAB  CUM A FEVR'!E317+'TAB MARS'!E317</f>
        <v>0</v>
      </c>
      <c r="F317" s="61">
        <f t="shared" si="102"/>
        <v>0</v>
      </c>
      <c r="G317" s="32" t="e">
        <f t="shared" si="103"/>
        <v>#DIV/0!</v>
      </c>
    </row>
    <row r="318" spans="1:7" ht="25.5" x14ac:dyDescent="0.2">
      <c r="A318" s="22"/>
      <c r="B318" s="26" t="s">
        <v>44</v>
      </c>
      <c r="C318" s="62"/>
      <c r="D318" s="40">
        <f>D310+D315+D316+D317</f>
        <v>98167</v>
      </c>
      <c r="E318" s="40">
        <f>E310+E315+E316+E317</f>
        <v>143659</v>
      </c>
      <c r="F318" s="61">
        <f t="shared" si="102"/>
        <v>-45492</v>
      </c>
      <c r="G318" s="32">
        <f t="shared" si="103"/>
        <v>-0.31666655065119487</v>
      </c>
    </row>
    <row r="319" spans="1:7" x14ac:dyDescent="0.2">
      <c r="A319" s="63">
        <v>60</v>
      </c>
      <c r="B319" s="3" t="s">
        <v>40</v>
      </c>
      <c r="C319" s="65"/>
      <c r="D319" s="66">
        <f>D320+D321+D322</f>
        <v>24689</v>
      </c>
      <c r="E319" s="66">
        <f>E320+E321+E322</f>
        <v>36942</v>
      </c>
      <c r="F319" s="61">
        <f t="shared" si="102"/>
        <v>-12253</v>
      </c>
      <c r="G319" s="32">
        <f t="shared" si="103"/>
        <v>-0.33168209625900058</v>
      </c>
    </row>
    <row r="320" spans="1:7" x14ac:dyDescent="0.2">
      <c r="A320" s="63">
        <v>600</v>
      </c>
      <c r="B320" s="1" t="s">
        <v>2</v>
      </c>
      <c r="C320" s="10"/>
      <c r="D320" s="61">
        <f>'TAB  CUM A FEVR'!D320+'TAB MARS'!D320</f>
        <v>1962</v>
      </c>
      <c r="E320" s="61">
        <f>'TAB  CUM A FEVR'!E320+'TAB MARS'!E320</f>
        <v>3788</v>
      </c>
      <c r="F320" s="61">
        <f t="shared" si="102"/>
        <v>-1826</v>
      </c>
      <c r="G320" s="32">
        <f t="shared" si="103"/>
        <v>-0.48204857444561772</v>
      </c>
    </row>
    <row r="321" spans="1:7" x14ac:dyDescent="0.2">
      <c r="A321" s="63">
        <v>601</v>
      </c>
      <c r="B321" s="1" t="s">
        <v>3</v>
      </c>
      <c r="C321" s="10"/>
      <c r="D321" s="61">
        <f>'TAB  CUM A FEVR'!D321+'TAB MARS'!D321</f>
        <v>14578</v>
      </c>
      <c r="E321" s="61">
        <f>'TAB  CUM A FEVR'!E321+'TAB MARS'!E321</f>
        <v>21944</v>
      </c>
      <c r="F321" s="61">
        <f t="shared" si="102"/>
        <v>-7366</v>
      </c>
      <c r="G321" s="32">
        <f t="shared" si="103"/>
        <v>-0.33567262121764491</v>
      </c>
    </row>
    <row r="322" spans="1:7" x14ac:dyDescent="0.2">
      <c r="A322" s="63">
        <v>604</v>
      </c>
      <c r="B322" s="1" t="s">
        <v>4</v>
      </c>
      <c r="C322" s="10"/>
      <c r="D322" s="61">
        <f>'TAB  CUM A FEVR'!D322+'TAB MARS'!D322</f>
        <v>8149</v>
      </c>
      <c r="E322" s="61">
        <f>'TAB  CUM A FEVR'!E322+'TAB MARS'!E322</f>
        <v>11210</v>
      </c>
      <c r="F322" s="61">
        <f t="shared" si="102"/>
        <v>-3061</v>
      </c>
      <c r="G322" s="32">
        <f t="shared" si="103"/>
        <v>-0.27305976806422838</v>
      </c>
    </row>
    <row r="323" spans="1:7" x14ac:dyDescent="0.2">
      <c r="A323" s="63">
        <v>61</v>
      </c>
      <c r="B323" s="1" t="s">
        <v>41</v>
      </c>
      <c r="C323" s="10"/>
      <c r="D323" s="61">
        <f>'TAB  CUM A FEVR'!D323+'TAB MARS'!D323</f>
        <v>1353</v>
      </c>
      <c r="E323" s="61">
        <f>'TAB  CUM A FEVR'!E323+'TAB MARS'!E323</f>
        <v>1545</v>
      </c>
      <c r="F323" s="61">
        <f t="shared" si="102"/>
        <v>-192</v>
      </c>
      <c r="G323" s="32">
        <f t="shared" si="103"/>
        <v>-0.12427184466019417</v>
      </c>
    </row>
    <row r="324" spans="1:7" x14ac:dyDescent="0.2">
      <c r="A324" s="63">
        <v>62</v>
      </c>
      <c r="B324" s="2" t="s">
        <v>42</v>
      </c>
      <c r="C324" s="11"/>
      <c r="D324" s="61">
        <f>'TAB  CUM A FEVR'!D324+'TAB MARS'!D324</f>
        <v>579</v>
      </c>
      <c r="E324" s="61">
        <f>'TAB  CUM A FEVR'!E324+'TAB MARS'!E324</f>
        <v>870</v>
      </c>
      <c r="F324" s="61">
        <f t="shared" si="102"/>
        <v>-291</v>
      </c>
      <c r="G324" s="32">
        <f t="shared" si="103"/>
        <v>-0.33448275862068966</v>
      </c>
    </row>
    <row r="325" spans="1:7" ht="25.5" x14ac:dyDescent="0.2">
      <c r="A325" s="22"/>
      <c r="B325" s="26" t="s">
        <v>43</v>
      </c>
      <c r="C325" s="62"/>
      <c r="D325" s="40">
        <f>D319+D323+D324</f>
        <v>26621</v>
      </c>
      <c r="E325" s="40">
        <f>E319+E323+E324</f>
        <v>39357</v>
      </c>
      <c r="F325" s="61">
        <f t="shared" si="102"/>
        <v>-12736</v>
      </c>
      <c r="G325" s="32">
        <f t="shared" si="103"/>
        <v>-0.32360190055136318</v>
      </c>
    </row>
    <row r="326" spans="1:7" ht="25.5" x14ac:dyDescent="0.2">
      <c r="A326" s="22"/>
      <c r="B326" s="26" t="s">
        <v>48</v>
      </c>
      <c r="C326" s="62"/>
      <c r="D326" s="40">
        <f>D318-D325</f>
        <v>71546</v>
      </c>
      <c r="E326" s="40">
        <f>E318-E325</f>
        <v>104302</v>
      </c>
      <c r="F326" s="61">
        <f t="shared" si="102"/>
        <v>-32756</v>
      </c>
      <c r="G326" s="32">
        <f t="shared" si="103"/>
        <v>-0.31404958677685951</v>
      </c>
    </row>
    <row r="327" spans="1:7" x14ac:dyDescent="0.2">
      <c r="A327" s="63">
        <v>63</v>
      </c>
      <c r="B327" s="3" t="s">
        <v>46</v>
      </c>
      <c r="C327" s="65"/>
      <c r="D327" s="61">
        <f>'TAB  CUM A FEVR'!D327+'TAB MARS'!D327</f>
        <v>54168</v>
      </c>
      <c r="E327" s="61">
        <f>'TAB  CUM A FEVR'!E327+'TAB MARS'!E327</f>
        <v>68047</v>
      </c>
      <c r="F327" s="61">
        <f t="shared" si="102"/>
        <v>-13879</v>
      </c>
      <c r="G327" s="32">
        <f t="shared" si="103"/>
        <v>-0.20396196746366482</v>
      </c>
    </row>
    <row r="328" spans="1:7" x14ac:dyDescent="0.2">
      <c r="A328" s="63"/>
      <c r="B328" s="13" t="s">
        <v>6</v>
      </c>
      <c r="C328" s="27"/>
      <c r="D328" s="61"/>
      <c r="E328" s="61"/>
      <c r="F328" s="61"/>
      <c r="G328" s="32"/>
    </row>
    <row r="329" spans="1:7" x14ac:dyDescent="0.2">
      <c r="A329" s="63">
        <v>631</v>
      </c>
      <c r="B329" s="15" t="s">
        <v>21</v>
      </c>
      <c r="C329" s="21"/>
      <c r="D329" s="61">
        <f>'TAB  CUM A FEVR'!D329+'TAB MARS'!D329</f>
        <v>0</v>
      </c>
      <c r="E329" s="61">
        <f>'TAB  CUM A FEVR'!E329+'TAB MARS'!E329</f>
        <v>0</v>
      </c>
      <c r="F329" s="61">
        <f t="shared" ref="F329" si="104">(D329-E329)</f>
        <v>0</v>
      </c>
      <c r="G329" s="32" t="e">
        <f t="shared" ref="G329" si="105">F329/E329</f>
        <v>#DIV/0!</v>
      </c>
    </row>
    <row r="330" spans="1:7" x14ac:dyDescent="0.2">
      <c r="A330" s="63"/>
      <c r="B330" s="15"/>
      <c r="C330" s="21"/>
      <c r="D330" s="61"/>
      <c r="E330" s="61"/>
      <c r="F330" s="61"/>
      <c r="G330" s="32"/>
    </row>
    <row r="331" spans="1:7" x14ac:dyDescent="0.2">
      <c r="A331" s="63">
        <v>64</v>
      </c>
      <c r="B331" s="2" t="s">
        <v>47</v>
      </c>
      <c r="C331" s="11"/>
      <c r="D331" s="61">
        <f>'TAB  CUM A FEVR'!D331+'TAB MARS'!D331</f>
        <v>3307</v>
      </c>
      <c r="E331" s="61">
        <f>'TAB  CUM A FEVR'!E331+'TAB MARS'!E331</f>
        <v>4681</v>
      </c>
      <c r="F331" s="61">
        <f t="shared" ref="F331:F341" si="106">(D331-E331)</f>
        <v>-1374</v>
      </c>
      <c r="G331" s="32">
        <f t="shared" ref="G331:G341" si="107">F331/E331</f>
        <v>-0.29352702414014098</v>
      </c>
    </row>
    <row r="332" spans="1:7" ht="25.5" x14ac:dyDescent="0.2">
      <c r="A332" s="22"/>
      <c r="B332" s="26" t="s">
        <v>49</v>
      </c>
      <c r="C332" s="62"/>
      <c r="D332" s="61">
        <f>D326-D327-D331</f>
        <v>14071</v>
      </c>
      <c r="E332" s="61">
        <f>E326-E327-E331</f>
        <v>31574</v>
      </c>
      <c r="F332" s="61">
        <f t="shared" si="106"/>
        <v>-17503</v>
      </c>
      <c r="G332" s="32">
        <f t="shared" si="107"/>
        <v>-0.55434851460062073</v>
      </c>
    </row>
    <row r="333" spans="1:7" x14ac:dyDescent="0.2">
      <c r="A333" s="63">
        <v>75</v>
      </c>
      <c r="B333" s="3" t="s">
        <v>50</v>
      </c>
      <c r="C333" s="65"/>
      <c r="D333" s="61">
        <f>'TAB  CUM A FEVR'!D333+'TAB MARS'!D333</f>
        <v>119</v>
      </c>
      <c r="E333" s="61">
        <f>'TAB  CUM A FEVR'!E333+'TAB MARS'!E333</f>
        <v>239</v>
      </c>
      <c r="F333" s="61">
        <f t="shared" si="106"/>
        <v>-120</v>
      </c>
      <c r="G333" s="32">
        <f t="shared" si="107"/>
        <v>-0.502092050209205</v>
      </c>
    </row>
    <row r="334" spans="1:7" x14ac:dyDescent="0.2">
      <c r="A334" s="63">
        <v>65</v>
      </c>
      <c r="B334" s="1" t="s">
        <v>51</v>
      </c>
      <c r="C334" s="10"/>
      <c r="D334" s="61">
        <f>'TAB  CUM A FEVR'!D334+'TAB MARS'!D334</f>
        <v>308</v>
      </c>
      <c r="E334" s="61">
        <f>'TAB  CUM A FEVR'!E334+'TAB MARS'!E334</f>
        <v>179</v>
      </c>
      <c r="F334" s="61">
        <f t="shared" si="106"/>
        <v>129</v>
      </c>
      <c r="G334" s="32">
        <f t="shared" si="107"/>
        <v>0.72067039106145248</v>
      </c>
    </row>
    <row r="335" spans="1:7" ht="25.5" x14ac:dyDescent="0.2">
      <c r="A335" s="63">
        <v>68</v>
      </c>
      <c r="B335" s="16" t="s">
        <v>52</v>
      </c>
      <c r="C335" s="17"/>
      <c r="D335" s="61">
        <f>'TAB  CUM A FEVR'!D335+'TAB MARS'!D335</f>
        <v>6000</v>
      </c>
      <c r="E335" s="61">
        <f>'TAB  CUM A FEVR'!E335+'TAB MARS'!E335</f>
        <v>9357</v>
      </c>
      <c r="F335" s="61">
        <f t="shared" si="106"/>
        <v>-3357</v>
      </c>
      <c r="G335" s="32">
        <f t="shared" si="107"/>
        <v>-0.35876883616543764</v>
      </c>
    </row>
    <row r="336" spans="1:7" x14ac:dyDescent="0.2">
      <c r="A336" s="63">
        <v>78</v>
      </c>
      <c r="B336" s="2" t="s">
        <v>53</v>
      </c>
      <c r="C336" s="11"/>
      <c r="D336" s="61">
        <f>'TAB  CUM A FEVR'!D336+'TAB MARS'!D336</f>
        <v>0</v>
      </c>
      <c r="E336" s="61">
        <f>'TAB  CUM A FEVR'!E336+'TAB MARS'!E336</f>
        <v>0</v>
      </c>
      <c r="F336" s="61">
        <f t="shared" si="106"/>
        <v>0</v>
      </c>
      <c r="G336" s="32" t="e">
        <f t="shared" si="107"/>
        <v>#DIV/0!</v>
      </c>
    </row>
    <row r="337" spans="1:7" ht="25.5" x14ac:dyDescent="0.2">
      <c r="A337" s="22"/>
      <c r="B337" s="26" t="s">
        <v>77</v>
      </c>
      <c r="C337" s="62"/>
      <c r="D337" s="61">
        <f>D332+D333-D334-D335+D336</f>
        <v>7882</v>
      </c>
      <c r="E337" s="61">
        <f>E332+E333-E334-E335+E336</f>
        <v>22277</v>
      </c>
      <c r="F337" s="61">
        <f t="shared" si="106"/>
        <v>-14395</v>
      </c>
      <c r="G337" s="32">
        <f t="shared" si="107"/>
        <v>-0.64618216097320103</v>
      </c>
    </row>
    <row r="338" spans="1:7" x14ac:dyDescent="0.2">
      <c r="A338" s="63">
        <v>76</v>
      </c>
      <c r="B338" s="1" t="s">
        <v>54</v>
      </c>
      <c r="C338" s="10"/>
      <c r="D338" s="61">
        <f>'TAB  CUM A FEVR'!D338+'TAB MARS'!D338</f>
        <v>0</v>
      </c>
      <c r="E338" s="61">
        <f>'TAB  CUM A FEVR'!E338+'TAB MARS'!E338</f>
        <v>0</v>
      </c>
      <c r="F338" s="61">
        <f t="shared" si="106"/>
        <v>0</v>
      </c>
      <c r="G338" s="32" t="e">
        <f t="shared" si="107"/>
        <v>#DIV/0!</v>
      </c>
    </row>
    <row r="339" spans="1:7" x14ac:dyDescent="0.2">
      <c r="A339" s="63">
        <v>66</v>
      </c>
      <c r="B339" s="1" t="s">
        <v>55</v>
      </c>
      <c r="C339" s="10"/>
      <c r="D339" s="61">
        <f>'TAB  CUM A FEVR'!D339+'TAB MARS'!D339</f>
        <v>0</v>
      </c>
      <c r="E339" s="61">
        <f>'TAB  CUM A FEVR'!E339+'TAB MARS'!E339</f>
        <v>0</v>
      </c>
      <c r="F339" s="61">
        <f t="shared" si="106"/>
        <v>0</v>
      </c>
      <c r="G339" s="32" t="e">
        <f t="shared" si="107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61">
        <f t="shared" si="106"/>
        <v>0</v>
      </c>
      <c r="G340" s="32" t="e">
        <f t="shared" si="107"/>
        <v>#DIV/0!</v>
      </c>
    </row>
    <row r="341" spans="1:7" x14ac:dyDescent="0.2">
      <c r="A341" s="22"/>
      <c r="B341" s="19" t="s">
        <v>57</v>
      </c>
      <c r="C341" s="62"/>
      <c r="D341" s="61">
        <f>D337+D340</f>
        <v>7882</v>
      </c>
      <c r="E341" s="61">
        <f>E337+E340</f>
        <v>22277</v>
      </c>
      <c r="F341" s="61">
        <f t="shared" si="106"/>
        <v>-14395</v>
      </c>
      <c r="G341" s="32">
        <f t="shared" si="107"/>
        <v>-0.64618216097320103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63">
        <v>5</v>
      </c>
      <c r="B345" s="1" t="s">
        <v>22</v>
      </c>
      <c r="C345" s="10"/>
      <c r="D345" s="150">
        <f>'TAB MARS'!D345</f>
        <v>151230</v>
      </c>
      <c r="E345" s="150">
        <f>'TAB MARS'!E345</f>
        <v>347795</v>
      </c>
      <c r="F345" s="150">
        <f t="shared" ref="F345" si="108">(D345-E345)</f>
        <v>-196565</v>
      </c>
      <c r="G345" s="32">
        <f t="shared" ref="G345" si="109">F345/E345</f>
        <v>-0.56517488750557077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63">
        <v>51</v>
      </c>
      <c r="B349" s="20" t="s">
        <v>29</v>
      </c>
      <c r="C349" s="30"/>
      <c r="D349" s="150">
        <f>'TAB MARS'!D349</f>
        <v>0</v>
      </c>
      <c r="E349" s="150">
        <f>'TAB MARS'!E349</f>
        <v>0</v>
      </c>
      <c r="F349" s="150">
        <f t="shared" ref="F349:F350" si="110">(D349-E349)</f>
        <v>0</v>
      </c>
      <c r="G349" s="32" t="e">
        <f t="shared" ref="G349:G350" si="111">F349/E349</f>
        <v>#DIV/0!</v>
      </c>
    </row>
    <row r="350" spans="1:7" x14ac:dyDescent="0.2">
      <c r="A350" s="63">
        <v>510</v>
      </c>
      <c r="B350" s="1" t="s">
        <v>7</v>
      </c>
      <c r="C350" s="10"/>
      <c r="D350" s="150">
        <f>'TAB MARS'!D350</f>
        <v>0</v>
      </c>
      <c r="E350" s="150">
        <f>'TAB MARS'!E350</f>
        <v>0</v>
      </c>
      <c r="F350" s="150">
        <f t="shared" si="110"/>
        <v>0</v>
      </c>
      <c r="G350" s="32" t="e">
        <f t="shared" si="111"/>
        <v>#DIV/0!</v>
      </c>
    </row>
    <row r="351" spans="1:7" x14ac:dyDescent="0.2">
      <c r="B351" s="3"/>
      <c r="C351" s="28"/>
    </row>
    <row r="352" spans="1:7" x14ac:dyDescent="0.2">
      <c r="A352" s="63">
        <v>41</v>
      </c>
      <c r="B352" s="1" t="s">
        <v>8</v>
      </c>
      <c r="C352" s="10"/>
      <c r="D352" s="150">
        <f>D356+D357+D358</f>
        <v>151681</v>
      </c>
      <c r="E352" s="150">
        <f>E356+E357+E358</f>
        <v>180647</v>
      </c>
      <c r="F352" s="150">
        <f t="shared" ref="F352" si="112">(D352-E352)</f>
        <v>-28966</v>
      </c>
      <c r="G352" s="32">
        <f t="shared" ref="G352" si="113">F352/E352</f>
        <v>-0.16034586790813021</v>
      </c>
    </row>
    <row r="353" spans="1:7" x14ac:dyDescent="0.2">
      <c r="A353" s="63"/>
      <c r="B353" s="1"/>
      <c r="C353" s="10"/>
      <c r="D353" s="150"/>
      <c r="E353" s="150"/>
      <c r="F353" s="150"/>
      <c r="G353" s="32"/>
    </row>
    <row r="354" spans="1:7" x14ac:dyDescent="0.2">
      <c r="A354" s="63"/>
      <c r="B354" s="7" t="s">
        <v>6</v>
      </c>
      <c r="C354" s="29"/>
      <c r="D354" s="150"/>
      <c r="E354" s="150"/>
      <c r="F354" s="150"/>
      <c r="G354" s="32"/>
    </row>
    <row r="355" spans="1:7" x14ac:dyDescent="0.2">
      <c r="A355" s="63"/>
      <c r="B355" s="1"/>
      <c r="C355" s="10"/>
      <c r="D355" s="150"/>
      <c r="E355" s="150"/>
      <c r="F355" s="150"/>
      <c r="G355" s="32"/>
    </row>
    <row r="356" spans="1:7" x14ac:dyDescent="0.2">
      <c r="A356" s="63"/>
      <c r="B356" s="23" t="s">
        <v>23</v>
      </c>
      <c r="C356" s="10"/>
      <c r="D356" s="150">
        <f>'TAB MARS'!D356</f>
        <v>107562</v>
      </c>
      <c r="E356" s="150">
        <f>'TAB MARS'!E356</f>
        <v>137057</v>
      </c>
      <c r="F356" s="150">
        <f t="shared" ref="F356:F358" si="114">(D356-E356)</f>
        <v>-29495</v>
      </c>
      <c r="G356" s="32">
        <f t="shared" ref="G356:G358" si="115">F356/E356</f>
        <v>-0.21520243402380032</v>
      </c>
    </row>
    <row r="357" spans="1:7" ht="25.5" x14ac:dyDescent="0.2">
      <c r="A357" s="63"/>
      <c r="B357" s="24" t="s">
        <v>58</v>
      </c>
      <c r="C357" s="17"/>
      <c r="D357" s="150">
        <f>'TAB MARS'!D357</f>
        <v>37265</v>
      </c>
      <c r="E357" s="150">
        <f>'TAB MARS'!E357</f>
        <v>37317</v>
      </c>
      <c r="F357" s="150">
        <f t="shared" si="114"/>
        <v>-52</v>
      </c>
      <c r="G357" s="32">
        <f t="shared" si="115"/>
        <v>-1.3934667845753946E-3</v>
      </c>
    </row>
    <row r="358" spans="1:7" x14ac:dyDescent="0.2">
      <c r="A358" s="63"/>
      <c r="B358" s="23" t="s">
        <v>24</v>
      </c>
      <c r="C358" s="10"/>
      <c r="D358" s="150">
        <f>'TAB MARS'!D358</f>
        <v>6854</v>
      </c>
      <c r="E358" s="150">
        <f>'TAB MARS'!E358</f>
        <v>6273</v>
      </c>
      <c r="F358" s="150">
        <f t="shared" si="114"/>
        <v>581</v>
      </c>
      <c r="G358" s="32">
        <f t="shared" si="115"/>
        <v>9.2619161485732501E-2</v>
      </c>
    </row>
    <row r="359" spans="1:7" x14ac:dyDescent="0.2">
      <c r="A359" s="63"/>
      <c r="B359" s="1"/>
      <c r="C359" s="10"/>
      <c r="D359" s="150"/>
      <c r="E359" s="150"/>
      <c r="F359" s="150"/>
      <c r="G359" s="32"/>
    </row>
    <row r="360" spans="1:7" x14ac:dyDescent="0.2">
      <c r="A360" s="63"/>
      <c r="B360" s="8" t="s">
        <v>26</v>
      </c>
      <c r="C360" s="31"/>
      <c r="D360" s="150">
        <f>'TAB MARS'!D360</f>
        <v>27211</v>
      </c>
      <c r="E360" s="150">
        <f>'TAB MARS'!E360</f>
        <v>59396</v>
      </c>
      <c r="F360" s="150">
        <f t="shared" ref="F360" si="116">(D360-E360)</f>
        <v>-32185</v>
      </c>
      <c r="G360" s="32">
        <f t="shared" ref="G360" si="117">F360/E360</f>
        <v>-0.54187150649875415</v>
      </c>
    </row>
    <row r="361" spans="1:7" x14ac:dyDescent="0.2">
      <c r="A361" s="63"/>
      <c r="B361" s="8"/>
      <c r="C361" s="31"/>
      <c r="D361" s="150"/>
      <c r="E361" s="150"/>
      <c r="F361" s="150"/>
      <c r="G361" s="32"/>
    </row>
    <row r="362" spans="1:7" x14ac:dyDescent="0.2">
      <c r="A362" s="63">
        <v>3</v>
      </c>
      <c r="B362" s="8" t="s">
        <v>15</v>
      </c>
      <c r="C362" s="31"/>
      <c r="D362" s="150"/>
      <c r="E362" s="150"/>
      <c r="F362" s="150"/>
      <c r="G362" s="32"/>
    </row>
    <row r="363" spans="1:7" x14ac:dyDescent="0.2">
      <c r="A363" s="63"/>
      <c r="B363" s="7" t="s">
        <v>6</v>
      </c>
      <c r="C363" s="29"/>
      <c r="D363" s="150"/>
      <c r="E363" s="150"/>
      <c r="F363" s="150"/>
      <c r="G363" s="32"/>
    </row>
    <row r="364" spans="1:7" x14ac:dyDescent="0.2">
      <c r="A364" s="63"/>
      <c r="B364" s="8"/>
      <c r="C364" s="31"/>
      <c r="D364" s="150"/>
      <c r="E364" s="150"/>
      <c r="F364" s="150"/>
      <c r="G364" s="32"/>
    </row>
    <row r="365" spans="1:7" x14ac:dyDescent="0.2">
      <c r="A365" s="63">
        <v>30</v>
      </c>
      <c r="B365" s="25" t="s">
        <v>16</v>
      </c>
      <c r="C365" s="31"/>
      <c r="D365" s="150">
        <f>'TAB MARS'!D365</f>
        <v>3743</v>
      </c>
      <c r="E365" s="150">
        <f>'TAB MARS'!E365</f>
        <v>7765</v>
      </c>
      <c r="F365" s="150">
        <f t="shared" ref="F365:F368" si="118">(D365-E365)</f>
        <v>-4022</v>
      </c>
      <c r="G365" s="32">
        <f t="shared" ref="G365:G368" si="119">F365/E365</f>
        <v>-0.51796522858982619</v>
      </c>
    </row>
    <row r="366" spans="1:7" x14ac:dyDescent="0.2">
      <c r="A366" s="63">
        <v>31</v>
      </c>
      <c r="B366" s="25" t="s">
        <v>17</v>
      </c>
      <c r="C366" s="31"/>
      <c r="D366" s="150">
        <f>'TAB MARS'!D366</f>
        <v>1837</v>
      </c>
      <c r="E366" s="150">
        <f>'TAB MARS'!E366</f>
        <v>3993</v>
      </c>
      <c r="F366" s="150">
        <f t="shared" si="118"/>
        <v>-2156</v>
      </c>
      <c r="G366" s="32">
        <f t="shared" si="119"/>
        <v>-0.53994490358126723</v>
      </c>
    </row>
    <row r="367" spans="1:7" x14ac:dyDescent="0.2">
      <c r="A367" s="63">
        <v>32</v>
      </c>
      <c r="B367" s="25" t="s">
        <v>18</v>
      </c>
      <c r="C367" s="31"/>
      <c r="D367" s="150">
        <f>'TAB MARS'!D367</f>
        <v>69413</v>
      </c>
      <c r="E367" s="150">
        <f>'TAB MARS'!E367</f>
        <v>72004</v>
      </c>
      <c r="F367" s="150">
        <f t="shared" si="118"/>
        <v>-2591</v>
      </c>
      <c r="G367" s="32">
        <f t="shared" si="119"/>
        <v>-3.5984111993778121E-2</v>
      </c>
    </row>
    <row r="368" spans="1:7" x14ac:dyDescent="0.2">
      <c r="A368" s="63">
        <v>37</v>
      </c>
      <c r="B368" s="25" t="s">
        <v>25</v>
      </c>
      <c r="C368" s="31"/>
      <c r="D368" s="150">
        <f>'TAB MARS'!D368</f>
        <v>0</v>
      </c>
      <c r="E368" s="150">
        <f>'TAB MARS'!E368</f>
        <v>0</v>
      </c>
      <c r="F368" s="150">
        <f t="shared" si="118"/>
        <v>0</v>
      </c>
      <c r="G368" s="32" t="e">
        <f t="shared" si="11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61" t="s">
        <v>10</v>
      </c>
      <c r="E372" s="61" t="s">
        <v>11</v>
      </c>
      <c r="F372" s="61" t="s">
        <v>12</v>
      </c>
      <c r="G372" s="32" t="s">
        <v>13</v>
      </c>
    </row>
    <row r="373" spans="1:7" x14ac:dyDescent="0.2">
      <c r="A373" s="63">
        <v>700</v>
      </c>
      <c r="B373" s="1" t="s">
        <v>30</v>
      </c>
      <c r="C373" s="10"/>
      <c r="D373" s="61">
        <f>'TAB  CUM A FEVR'!D373+'TAB MARS'!D373</f>
        <v>12822</v>
      </c>
      <c r="E373" s="61">
        <f>'TAB  CUM A FEVR'!E373+'TAB MARS'!E373</f>
        <v>8067</v>
      </c>
      <c r="F373" s="61">
        <f>(D373-E373)</f>
        <v>4755</v>
      </c>
      <c r="G373" s="32">
        <f>F373/E373</f>
        <v>0.58943845295648944</v>
      </c>
    </row>
    <row r="374" spans="1:7" x14ac:dyDescent="0.2">
      <c r="A374" s="63">
        <v>701</v>
      </c>
      <c r="B374" s="1" t="s">
        <v>31</v>
      </c>
      <c r="C374" s="10"/>
      <c r="D374" s="61">
        <f>'TAB  CUM A FEVR'!D374+'TAB MARS'!D374</f>
        <v>73713</v>
      </c>
      <c r="E374" s="61">
        <f>'TAB  CUM A FEVR'!E374+'TAB MARS'!E374</f>
        <v>27794</v>
      </c>
      <c r="F374" s="61">
        <f t="shared" ref="F374:F376" si="120">(D374-E374)</f>
        <v>45919</v>
      </c>
      <c r="G374" s="32">
        <f t="shared" ref="G374:G376" si="121">F374/E374</f>
        <v>1.6521191624091531</v>
      </c>
    </row>
    <row r="375" spans="1:7" x14ac:dyDescent="0.2">
      <c r="A375" s="63">
        <v>704</v>
      </c>
      <c r="B375" s="1" t="s">
        <v>32</v>
      </c>
      <c r="C375" s="10"/>
      <c r="D375" s="61">
        <f>'TAB  CUM A FEVR'!D375+'TAB MARS'!D375</f>
        <v>0</v>
      </c>
      <c r="E375" s="61">
        <f>'TAB  CUM A FEVR'!E375+'TAB MARS'!E375</f>
        <v>0</v>
      </c>
      <c r="F375" s="61">
        <f t="shared" si="120"/>
        <v>0</v>
      </c>
      <c r="G375" s="32" t="e">
        <f t="shared" si="121"/>
        <v>#DIV/0!</v>
      </c>
    </row>
    <row r="376" spans="1:7" x14ac:dyDescent="0.2">
      <c r="A376" s="63">
        <v>706</v>
      </c>
      <c r="B376" s="1" t="s">
        <v>33</v>
      </c>
      <c r="C376" s="10"/>
      <c r="D376" s="61">
        <f>'TAB  CUM A FEVR'!D376+'TAB MARS'!D376</f>
        <v>74313</v>
      </c>
      <c r="E376" s="61">
        <f>'TAB  CUM A FEVR'!E376+'TAB MARS'!E376</f>
        <v>93952</v>
      </c>
      <c r="F376" s="61">
        <f t="shared" si="120"/>
        <v>-19639</v>
      </c>
      <c r="G376" s="32">
        <f t="shared" si="121"/>
        <v>-0.20903227179836512</v>
      </c>
    </row>
    <row r="377" spans="1:7" x14ac:dyDescent="0.2">
      <c r="A377" s="63"/>
      <c r="B377" s="13" t="s">
        <v>6</v>
      </c>
      <c r="C377" s="27"/>
      <c r="D377" s="61"/>
      <c r="E377" s="61"/>
      <c r="F377" s="39"/>
      <c r="G377" s="33"/>
    </row>
    <row r="378" spans="1:7" x14ac:dyDescent="0.2">
      <c r="A378" s="63"/>
      <c r="B378" s="14" t="s">
        <v>19</v>
      </c>
      <c r="C378" s="11"/>
      <c r="D378" s="61">
        <f>'TAB  CUM A FEVR'!D378+'TAB MARS'!D378</f>
        <v>0</v>
      </c>
      <c r="E378" s="61">
        <f>'TAB  CUM A FEVR'!E378+'TAB MARS'!E378</f>
        <v>0</v>
      </c>
      <c r="F378" s="61">
        <f t="shared" ref="F378:F383" si="122">(D378-E378)</f>
        <v>0</v>
      </c>
      <c r="G378" s="32" t="e">
        <f t="shared" ref="G378:G383" si="123">F378/E378</f>
        <v>#DIV/0!</v>
      </c>
    </row>
    <row r="379" spans="1:7" x14ac:dyDescent="0.2">
      <c r="A379" s="63"/>
      <c r="B379" s="14" t="s">
        <v>20</v>
      </c>
      <c r="C379" s="11"/>
      <c r="D379" s="61">
        <f>'TAB  CUM A FEVR'!D379+'TAB MARS'!D379</f>
        <v>0</v>
      </c>
      <c r="E379" s="61">
        <f>'TAB  CUM A FEVR'!E379+'TAB MARS'!E379</f>
        <v>0</v>
      </c>
      <c r="F379" s="61">
        <f t="shared" si="122"/>
        <v>0</v>
      </c>
      <c r="G379" s="32" t="e">
        <f t="shared" si="123"/>
        <v>#DIV/0!</v>
      </c>
    </row>
    <row r="380" spans="1:7" x14ac:dyDescent="0.2">
      <c r="A380" s="63"/>
      <c r="B380" s="14" t="s">
        <v>27</v>
      </c>
      <c r="C380" s="11"/>
      <c r="D380" s="61">
        <f>'TAB  CUM A FEVR'!D380+'TAB MARS'!D380</f>
        <v>0</v>
      </c>
      <c r="E380" s="61">
        <f>'TAB  CUM A FEVR'!E380+'TAB MARS'!E380</f>
        <v>0</v>
      </c>
      <c r="F380" s="61">
        <f t="shared" si="122"/>
        <v>0</v>
      </c>
      <c r="G380" s="32" t="e">
        <f t="shared" si="123"/>
        <v>#DIV/0!</v>
      </c>
    </row>
    <row r="381" spans="1:7" x14ac:dyDescent="0.2">
      <c r="A381" s="63">
        <v>706</v>
      </c>
      <c r="B381" s="2" t="s">
        <v>34</v>
      </c>
      <c r="C381" s="11"/>
      <c r="D381" s="61">
        <f>'TAB  CUM A FEVR'!D381+'TAB MARS'!D381</f>
        <v>0</v>
      </c>
      <c r="E381" s="61">
        <f>'TAB  CUM A FEVR'!E381+'TAB MARS'!E381</f>
        <v>0</v>
      </c>
      <c r="F381" s="61">
        <f t="shared" si="122"/>
        <v>0</v>
      </c>
      <c r="G381" s="32" t="e">
        <f t="shared" si="123"/>
        <v>#DIV/0!</v>
      </c>
    </row>
    <row r="382" spans="1:7" x14ac:dyDescent="0.2">
      <c r="A382" s="63" t="s">
        <v>35</v>
      </c>
      <c r="B382" s="2" t="s">
        <v>36</v>
      </c>
      <c r="C382" s="11"/>
      <c r="D382" s="61">
        <f>'TAB  CUM A FEVR'!D382+'TAB MARS'!D382</f>
        <v>0</v>
      </c>
      <c r="E382" s="61">
        <f>'TAB  CUM A FEVR'!E382+'TAB MARS'!E382</f>
        <v>0</v>
      </c>
      <c r="F382" s="61">
        <f t="shared" si="122"/>
        <v>0</v>
      </c>
      <c r="G382" s="32" t="e">
        <f t="shared" si="123"/>
        <v>#DIV/0!</v>
      </c>
    </row>
    <row r="383" spans="1:7" ht="25.5" x14ac:dyDescent="0.2">
      <c r="A383" s="22"/>
      <c r="B383" s="26" t="s">
        <v>45</v>
      </c>
      <c r="C383" s="64"/>
      <c r="D383" s="40">
        <f>D373+D374+D375+D376+D381+D382</f>
        <v>160848</v>
      </c>
      <c r="E383" s="40">
        <f>E373+E374+E375+E376+E381+E382</f>
        <v>129813</v>
      </c>
      <c r="F383" s="40">
        <f t="shared" si="122"/>
        <v>31035</v>
      </c>
      <c r="G383" s="34">
        <f t="shared" si="123"/>
        <v>0.23907466894686974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61">
        <f>'TAB  CUM A FEVR'!D386+'TAB MARS'!D386</f>
        <v>0</v>
      </c>
      <c r="E386" s="61">
        <f>'TAB  CUM A FEVR'!E386+'TAB MARS'!E386</f>
        <v>0</v>
      </c>
      <c r="F386" s="61">
        <f t="shared" ref="F386" si="124">(D386-E386)</f>
        <v>0</v>
      </c>
      <c r="G386" s="32" t="e">
        <f t="shared" ref="G386" si="125">F386/E386</f>
        <v>#DIV/0!</v>
      </c>
    </row>
    <row r="387" spans="1:7" x14ac:dyDescent="0.2">
      <c r="B387" s="3"/>
      <c r="C387" s="65"/>
      <c r="D387" s="61"/>
      <c r="E387" s="61"/>
      <c r="F387" s="66"/>
      <c r="G387" s="36"/>
    </row>
    <row r="388" spans="1:7" x14ac:dyDescent="0.2">
      <c r="A388" s="63">
        <v>72</v>
      </c>
      <c r="B388" s="1" t="s">
        <v>37</v>
      </c>
      <c r="C388" s="10"/>
      <c r="D388" s="61">
        <f>'TAB  CUM A FEVR'!D388+'TAB MARS'!D388</f>
        <v>0</v>
      </c>
      <c r="E388" s="61">
        <f>'TAB  CUM A FEVR'!E388+'TAB MARS'!E388</f>
        <v>0</v>
      </c>
      <c r="F388" s="61">
        <f t="shared" ref="F388:F400" si="126">(D388-E388)</f>
        <v>0</v>
      </c>
      <c r="G388" s="32" t="e">
        <f t="shared" ref="G388:G400" si="127">F388/E388</f>
        <v>#DIV/0!</v>
      </c>
    </row>
    <row r="389" spans="1:7" x14ac:dyDescent="0.2">
      <c r="A389" s="63">
        <v>73</v>
      </c>
      <c r="B389" s="1" t="s">
        <v>38</v>
      </c>
      <c r="C389" s="10"/>
      <c r="D389" s="61">
        <f>'TAB  CUM A FEVR'!D389+'TAB MARS'!D389</f>
        <v>0</v>
      </c>
      <c r="E389" s="61">
        <f>'TAB  CUM A FEVR'!E389+'TAB MARS'!E389</f>
        <v>0</v>
      </c>
      <c r="F389" s="61">
        <f t="shared" si="126"/>
        <v>0</v>
      </c>
      <c r="G389" s="32" t="e">
        <f t="shared" si="127"/>
        <v>#DIV/0!</v>
      </c>
    </row>
    <row r="390" spans="1:7" x14ac:dyDescent="0.2">
      <c r="A390" s="63">
        <v>74</v>
      </c>
      <c r="B390" s="2" t="s">
        <v>39</v>
      </c>
      <c r="C390" s="11"/>
      <c r="D390" s="61">
        <f>'TAB  CUM A FEVR'!D390+'TAB MARS'!D390</f>
        <v>0</v>
      </c>
      <c r="E390" s="61">
        <f>'TAB  CUM A FEVR'!E390+'TAB MARS'!E390</f>
        <v>0</v>
      </c>
      <c r="F390" s="61">
        <f t="shared" si="126"/>
        <v>0</v>
      </c>
      <c r="G390" s="32" t="e">
        <f t="shared" si="127"/>
        <v>#DIV/0!</v>
      </c>
    </row>
    <row r="391" spans="1:7" ht="25.5" x14ac:dyDescent="0.2">
      <c r="A391" s="22"/>
      <c r="B391" s="26" t="s">
        <v>44</v>
      </c>
      <c r="C391" s="62"/>
      <c r="D391" s="40">
        <f>D383+D388+D389+D390</f>
        <v>160848</v>
      </c>
      <c r="E391" s="40">
        <f>E383+E388+E389+E390</f>
        <v>129813</v>
      </c>
      <c r="F391" s="61">
        <f t="shared" si="126"/>
        <v>31035</v>
      </c>
      <c r="G391" s="32">
        <f t="shared" si="127"/>
        <v>0.23907466894686974</v>
      </c>
    </row>
    <row r="392" spans="1:7" x14ac:dyDescent="0.2">
      <c r="A392" s="63">
        <v>60</v>
      </c>
      <c r="B392" s="3" t="s">
        <v>40</v>
      </c>
      <c r="C392" s="65"/>
      <c r="D392" s="66">
        <f>D393+D394+D395</f>
        <v>23299</v>
      </c>
      <c r="E392" s="66">
        <f>E393+E394+E395</f>
        <v>12890</v>
      </c>
      <c r="F392" s="61">
        <f t="shared" si="126"/>
        <v>10409</v>
      </c>
      <c r="G392" s="32">
        <f t="shared" si="127"/>
        <v>0.80752521334367722</v>
      </c>
    </row>
    <row r="393" spans="1:7" x14ac:dyDescent="0.2">
      <c r="A393" s="63">
        <v>600</v>
      </c>
      <c r="B393" s="1" t="s">
        <v>2</v>
      </c>
      <c r="C393" s="10"/>
      <c r="D393" s="61">
        <f>'TAB  CUM A FEVR'!D393+'TAB MARS'!D393</f>
        <v>3132</v>
      </c>
      <c r="E393" s="61">
        <f>'TAB  CUM A FEVR'!E393+'TAB MARS'!E393</f>
        <v>2266</v>
      </c>
      <c r="F393" s="61">
        <f t="shared" si="126"/>
        <v>866</v>
      </c>
      <c r="G393" s="32">
        <f t="shared" si="127"/>
        <v>0.38217122683142102</v>
      </c>
    </row>
    <row r="394" spans="1:7" x14ac:dyDescent="0.2">
      <c r="A394" s="63">
        <v>601</v>
      </c>
      <c r="B394" s="1" t="s">
        <v>3</v>
      </c>
      <c r="C394" s="10"/>
      <c r="D394" s="61">
        <f>'TAB  CUM A FEVR'!D394+'TAB MARS'!D394</f>
        <v>20167</v>
      </c>
      <c r="E394" s="61">
        <f>'TAB  CUM A FEVR'!E394+'TAB MARS'!E394</f>
        <v>10624</v>
      </c>
      <c r="F394" s="61">
        <f t="shared" si="126"/>
        <v>9543</v>
      </c>
      <c r="G394" s="32">
        <f t="shared" si="127"/>
        <v>0.89824924698795183</v>
      </c>
    </row>
    <row r="395" spans="1:7" x14ac:dyDescent="0.2">
      <c r="A395" s="63">
        <v>604</v>
      </c>
      <c r="B395" s="1" t="s">
        <v>4</v>
      </c>
      <c r="C395" s="10"/>
      <c r="D395" s="61">
        <f>'TAB  CUM A FEVR'!D395+'TAB MARS'!D395</f>
        <v>0</v>
      </c>
      <c r="E395" s="61">
        <f>'TAB  CUM A FEVR'!E395+'TAB MARS'!E395</f>
        <v>0</v>
      </c>
      <c r="F395" s="61">
        <f t="shared" si="126"/>
        <v>0</v>
      </c>
      <c r="G395" s="32" t="e">
        <f t="shared" si="127"/>
        <v>#DIV/0!</v>
      </c>
    </row>
    <row r="396" spans="1:7" x14ac:dyDescent="0.2">
      <c r="A396" s="63">
        <v>61</v>
      </c>
      <c r="B396" s="1" t="s">
        <v>41</v>
      </c>
      <c r="C396" s="10"/>
      <c r="D396" s="61">
        <f>'TAB  CUM A FEVR'!D396+'TAB MARS'!D396</f>
        <v>3418</v>
      </c>
      <c r="E396" s="61">
        <f>'TAB  CUM A FEVR'!E396+'TAB MARS'!E396</f>
        <v>4488</v>
      </c>
      <c r="F396" s="61">
        <f t="shared" si="126"/>
        <v>-1070</v>
      </c>
      <c r="G396" s="32">
        <f t="shared" si="127"/>
        <v>-0.23841354723707664</v>
      </c>
    </row>
    <row r="397" spans="1:7" x14ac:dyDescent="0.2">
      <c r="A397" s="63">
        <v>62</v>
      </c>
      <c r="B397" s="2" t="s">
        <v>42</v>
      </c>
      <c r="C397" s="11"/>
      <c r="D397" s="61">
        <f>'TAB  CUM A FEVR'!D397+'TAB MARS'!D397</f>
        <v>3382</v>
      </c>
      <c r="E397" s="61">
        <f>'TAB  CUM A FEVR'!E397+'TAB MARS'!E397</f>
        <v>3691</v>
      </c>
      <c r="F397" s="61">
        <f t="shared" si="126"/>
        <v>-309</v>
      </c>
      <c r="G397" s="32">
        <f t="shared" si="127"/>
        <v>-8.371714982389597E-2</v>
      </c>
    </row>
    <row r="398" spans="1:7" ht="25.5" x14ac:dyDescent="0.2">
      <c r="A398" s="22"/>
      <c r="B398" s="26" t="s">
        <v>43</v>
      </c>
      <c r="C398" s="62"/>
      <c r="D398" s="40">
        <f>D392+D396+D397</f>
        <v>30099</v>
      </c>
      <c r="E398" s="40">
        <f>E392+E396+E397</f>
        <v>21069</v>
      </c>
      <c r="F398" s="61">
        <f t="shared" si="126"/>
        <v>9030</v>
      </c>
      <c r="G398" s="32">
        <f t="shared" si="127"/>
        <v>0.42859176989890363</v>
      </c>
    </row>
    <row r="399" spans="1:7" ht="25.5" x14ac:dyDescent="0.2">
      <c r="A399" s="22"/>
      <c r="B399" s="26" t="s">
        <v>48</v>
      </c>
      <c r="C399" s="62"/>
      <c r="D399" s="40">
        <f>D391-D398</f>
        <v>130749</v>
      </c>
      <c r="E399" s="40">
        <f>E391-E398</f>
        <v>108744</v>
      </c>
      <c r="F399" s="61">
        <f t="shared" si="126"/>
        <v>22005</v>
      </c>
      <c r="G399" s="32">
        <f t="shared" si="127"/>
        <v>0.20235599205473406</v>
      </c>
    </row>
    <row r="400" spans="1:7" x14ac:dyDescent="0.2">
      <c r="A400" s="63">
        <v>63</v>
      </c>
      <c r="B400" s="3" t="s">
        <v>46</v>
      </c>
      <c r="C400" s="65"/>
      <c r="D400" s="61">
        <f>'TAB  CUM A FEVR'!D400+'TAB MARS'!D400</f>
        <v>101860</v>
      </c>
      <c r="E400" s="61">
        <f>'TAB  CUM A FEVR'!E400+'TAB MARS'!E400</f>
        <v>103557</v>
      </c>
      <c r="F400" s="61">
        <f t="shared" si="126"/>
        <v>-1697</v>
      </c>
      <c r="G400" s="32">
        <f t="shared" si="127"/>
        <v>-1.6387110480218625E-2</v>
      </c>
    </row>
    <row r="401" spans="1:7" x14ac:dyDescent="0.2">
      <c r="A401" s="63"/>
      <c r="B401" s="13" t="s">
        <v>6</v>
      </c>
      <c r="C401" s="27"/>
      <c r="D401" s="61"/>
      <c r="E401" s="61"/>
      <c r="F401" s="61"/>
      <c r="G401" s="32"/>
    </row>
    <row r="402" spans="1:7" x14ac:dyDescent="0.2">
      <c r="A402" s="63">
        <v>631</v>
      </c>
      <c r="B402" s="15" t="s">
        <v>21</v>
      </c>
      <c r="C402" s="21"/>
      <c r="D402" s="61">
        <f>'TAB  CUM A FEVR'!D402+'TAB MARS'!D402</f>
        <v>0</v>
      </c>
      <c r="E402" s="61">
        <f>'TAB  CUM A FEVR'!E402+'TAB MARS'!E402</f>
        <v>0</v>
      </c>
      <c r="F402" s="61">
        <f t="shared" ref="F402" si="128">(D402-E402)</f>
        <v>0</v>
      </c>
      <c r="G402" s="32" t="e">
        <f t="shared" ref="G402" si="129">F402/E402</f>
        <v>#DIV/0!</v>
      </c>
    </row>
    <row r="403" spans="1:7" x14ac:dyDescent="0.2">
      <c r="A403" s="63"/>
      <c r="B403" s="15"/>
      <c r="C403" s="21"/>
      <c r="D403" s="61"/>
      <c r="E403" s="61"/>
      <c r="F403" s="61"/>
      <c r="G403" s="32"/>
    </row>
    <row r="404" spans="1:7" x14ac:dyDescent="0.2">
      <c r="A404" s="63">
        <v>64</v>
      </c>
      <c r="B404" s="2" t="s">
        <v>47</v>
      </c>
      <c r="C404" s="11"/>
      <c r="D404" s="61">
        <f>'TAB  CUM A FEVR'!D404+'TAB MARS'!D404</f>
        <v>4825</v>
      </c>
      <c r="E404" s="61">
        <f>'TAB  CUM A FEVR'!E404+'TAB MARS'!E404</f>
        <v>3762</v>
      </c>
      <c r="F404" s="61">
        <f t="shared" ref="F404:F414" si="130">(D404-E404)</f>
        <v>1063</v>
      </c>
      <c r="G404" s="32">
        <f t="shared" ref="G404:G414" si="131">F404/E404</f>
        <v>0.28256246677299307</v>
      </c>
    </row>
    <row r="405" spans="1:7" ht="25.5" x14ac:dyDescent="0.2">
      <c r="A405" s="22"/>
      <c r="B405" s="26" t="s">
        <v>49</v>
      </c>
      <c r="C405" s="62"/>
      <c r="D405" s="61">
        <f>D399-D400-D404</f>
        <v>24064</v>
      </c>
      <c r="E405" s="61">
        <f>E399-E400-E404</f>
        <v>1425</v>
      </c>
      <c r="F405" s="61">
        <f t="shared" si="130"/>
        <v>22639</v>
      </c>
      <c r="G405" s="32">
        <f t="shared" si="131"/>
        <v>15.887017543859649</v>
      </c>
    </row>
    <row r="406" spans="1:7" x14ac:dyDescent="0.2">
      <c r="A406" s="63">
        <v>75</v>
      </c>
      <c r="B406" s="3" t="s">
        <v>50</v>
      </c>
      <c r="C406" s="65"/>
      <c r="D406" s="61">
        <f>'TAB  CUM A FEVR'!D406+'TAB MARS'!D406</f>
        <v>0</v>
      </c>
      <c r="E406" s="61">
        <f>'TAB  CUM A FEVR'!E406+'TAB MARS'!E406</f>
        <v>0</v>
      </c>
      <c r="F406" s="61">
        <f t="shared" si="130"/>
        <v>0</v>
      </c>
      <c r="G406" s="32" t="e">
        <f t="shared" si="131"/>
        <v>#DIV/0!</v>
      </c>
    </row>
    <row r="407" spans="1:7" x14ac:dyDescent="0.2">
      <c r="A407" s="63">
        <v>65</v>
      </c>
      <c r="B407" s="1" t="s">
        <v>51</v>
      </c>
      <c r="C407" s="10"/>
      <c r="D407" s="61">
        <f>'TAB  CUM A FEVR'!D407+'TAB MARS'!D407</f>
        <v>0</v>
      </c>
      <c r="E407" s="61">
        <f>'TAB  CUM A FEVR'!E407+'TAB MARS'!E407</f>
        <v>0</v>
      </c>
      <c r="F407" s="61">
        <f t="shared" si="130"/>
        <v>0</v>
      </c>
      <c r="G407" s="32" t="e">
        <f t="shared" si="131"/>
        <v>#DIV/0!</v>
      </c>
    </row>
    <row r="408" spans="1:7" ht="25.5" x14ac:dyDescent="0.2">
      <c r="A408" s="63">
        <v>68</v>
      </c>
      <c r="B408" s="16" t="s">
        <v>52</v>
      </c>
      <c r="C408" s="17"/>
      <c r="D408" s="61">
        <f>'TAB  CUM A FEVR'!D408+'TAB MARS'!D408</f>
        <v>26500</v>
      </c>
      <c r="E408" s="61">
        <f>'TAB  CUM A FEVR'!E408+'TAB MARS'!E408</f>
        <v>21000</v>
      </c>
      <c r="F408" s="61">
        <f t="shared" si="130"/>
        <v>5500</v>
      </c>
      <c r="G408" s="32">
        <f t="shared" si="131"/>
        <v>0.26190476190476192</v>
      </c>
    </row>
    <row r="409" spans="1:7" x14ac:dyDescent="0.2">
      <c r="A409" s="63">
        <v>78</v>
      </c>
      <c r="B409" s="2" t="s">
        <v>53</v>
      </c>
      <c r="C409" s="11"/>
      <c r="D409" s="61">
        <f>'TAB  CUM A FEVR'!D409+'TAB MARS'!D409</f>
        <v>0</v>
      </c>
      <c r="E409" s="61">
        <f>'TAB  CUM A FEVR'!E409+'TAB MARS'!E409</f>
        <v>0</v>
      </c>
      <c r="F409" s="61">
        <f t="shared" si="130"/>
        <v>0</v>
      </c>
      <c r="G409" s="32" t="e">
        <f t="shared" si="131"/>
        <v>#DIV/0!</v>
      </c>
    </row>
    <row r="410" spans="1:7" ht="25.5" x14ac:dyDescent="0.2">
      <c r="A410" s="22"/>
      <c r="B410" s="26" t="s">
        <v>77</v>
      </c>
      <c r="C410" s="62"/>
      <c r="D410" s="61">
        <f>D405+D406-D407-D408+D409</f>
        <v>-2436</v>
      </c>
      <c r="E410" s="61">
        <f>E405+E406-E407-E408+E409</f>
        <v>-19575</v>
      </c>
      <c r="F410" s="61">
        <f t="shared" si="130"/>
        <v>17139</v>
      </c>
      <c r="G410" s="32">
        <f t="shared" si="131"/>
        <v>-0.87555555555555553</v>
      </c>
    </row>
    <row r="411" spans="1:7" x14ac:dyDescent="0.2">
      <c r="A411" s="63">
        <v>76</v>
      </c>
      <c r="B411" s="1" t="s">
        <v>54</v>
      </c>
      <c r="C411" s="10"/>
      <c r="D411" s="61">
        <f>'TAB  CUM A FEVR'!D411+'TAB MARS'!D411</f>
        <v>0</v>
      </c>
      <c r="E411" s="61">
        <f>'TAB  CUM A FEVR'!E411+'TAB MARS'!E411</f>
        <v>0</v>
      </c>
      <c r="F411" s="61">
        <f t="shared" si="130"/>
        <v>0</v>
      </c>
      <c r="G411" s="32" t="e">
        <f t="shared" si="131"/>
        <v>#DIV/0!</v>
      </c>
    </row>
    <row r="412" spans="1:7" x14ac:dyDescent="0.2">
      <c r="A412" s="63">
        <v>66</v>
      </c>
      <c r="B412" s="1" t="s">
        <v>55</v>
      </c>
      <c r="C412" s="10"/>
      <c r="D412" s="61">
        <f>'TAB  CUM A FEVR'!D412+'TAB MARS'!D412</f>
        <v>300</v>
      </c>
      <c r="E412" s="61">
        <f>'TAB  CUM A FEVR'!E412+'TAB MARS'!E412</f>
        <v>300</v>
      </c>
      <c r="F412" s="61">
        <f t="shared" si="130"/>
        <v>0</v>
      </c>
      <c r="G412" s="32">
        <f t="shared" si="131"/>
        <v>0</v>
      </c>
    </row>
    <row r="413" spans="1:7" x14ac:dyDescent="0.2">
      <c r="B413" s="2" t="s">
        <v>56</v>
      </c>
      <c r="C413" s="11"/>
      <c r="D413" s="39">
        <f>D411-D412</f>
        <v>-300</v>
      </c>
      <c r="E413" s="39">
        <f>E411-E412</f>
        <v>-300</v>
      </c>
      <c r="F413" s="61">
        <f t="shared" si="130"/>
        <v>0</v>
      </c>
      <c r="G413" s="32">
        <f t="shared" si="131"/>
        <v>0</v>
      </c>
    </row>
    <row r="414" spans="1:7" x14ac:dyDescent="0.2">
      <c r="A414" s="22"/>
      <c r="B414" s="19" t="s">
        <v>57</v>
      </c>
      <c r="C414" s="62"/>
      <c r="D414" s="61">
        <f>D410+D413</f>
        <v>-2736</v>
      </c>
      <c r="E414" s="61">
        <f>E410+E413</f>
        <v>-19875</v>
      </c>
      <c r="F414" s="61">
        <f t="shared" si="130"/>
        <v>17139</v>
      </c>
      <c r="G414" s="32">
        <f t="shared" si="131"/>
        <v>-0.86233962264150943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63">
        <v>5</v>
      </c>
      <c r="B418" s="1" t="s">
        <v>22</v>
      </c>
      <c r="C418" s="10"/>
      <c r="D418" s="150">
        <f>'TAB MARS'!D418</f>
        <v>-51656</v>
      </c>
      <c r="E418" s="150">
        <f>'TAB MARS'!E418</f>
        <v>4205</v>
      </c>
      <c r="F418" s="150">
        <f t="shared" ref="F418" si="132">(D418-E418)</f>
        <v>-55861</v>
      </c>
      <c r="G418" s="32">
        <f t="shared" ref="G418" si="133">F418/E418</f>
        <v>-13.284423305588586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63">
        <v>51</v>
      </c>
      <c r="B422" s="20" t="s">
        <v>29</v>
      </c>
      <c r="C422" s="30"/>
      <c r="D422" s="150">
        <f>'TAB MARS'!D422</f>
        <v>0</v>
      </c>
      <c r="E422" s="150">
        <f>'TAB MARS'!E422</f>
        <v>0</v>
      </c>
      <c r="F422" s="150">
        <f t="shared" ref="F422:F423" si="134">(D422-E422)</f>
        <v>0</v>
      </c>
      <c r="G422" s="32" t="e">
        <f t="shared" ref="G422:G423" si="135">F422/E422</f>
        <v>#DIV/0!</v>
      </c>
    </row>
    <row r="423" spans="1:7" x14ac:dyDescent="0.2">
      <c r="A423" s="63">
        <v>510</v>
      </c>
      <c r="B423" s="1" t="s">
        <v>7</v>
      </c>
      <c r="C423" s="10"/>
      <c r="D423" s="150">
        <f>'TAB MARS'!D423</f>
        <v>0</v>
      </c>
      <c r="E423" s="150">
        <f>'TAB MARS'!E423</f>
        <v>0</v>
      </c>
      <c r="F423" s="150">
        <f t="shared" si="134"/>
        <v>0</v>
      </c>
      <c r="G423" s="32" t="e">
        <f t="shared" si="135"/>
        <v>#DIV/0!</v>
      </c>
    </row>
    <row r="424" spans="1:7" x14ac:dyDescent="0.2">
      <c r="B424" s="3"/>
      <c r="C424" s="28"/>
    </row>
    <row r="425" spans="1:7" x14ac:dyDescent="0.2">
      <c r="A425" s="63">
        <v>41</v>
      </c>
      <c r="B425" s="1" t="s">
        <v>8</v>
      </c>
      <c r="C425" s="10"/>
      <c r="D425" s="150">
        <f>D429+D430+D431</f>
        <v>836937</v>
      </c>
      <c r="E425" s="150">
        <f>E429+E430+E431</f>
        <v>715115</v>
      </c>
      <c r="F425" s="150">
        <f t="shared" ref="F425" si="136">(D425-E425)</f>
        <v>121822</v>
      </c>
      <c r="G425" s="32">
        <f t="shared" ref="G425" si="137">F425/E425</f>
        <v>0.17035302014361325</v>
      </c>
    </row>
    <row r="426" spans="1:7" x14ac:dyDescent="0.2">
      <c r="A426" s="63"/>
      <c r="B426" s="1"/>
      <c r="C426" s="10"/>
      <c r="D426" s="150"/>
      <c r="E426" s="150"/>
      <c r="F426" s="150"/>
      <c r="G426" s="32"/>
    </row>
    <row r="427" spans="1:7" x14ac:dyDescent="0.2">
      <c r="A427" s="63"/>
      <c r="B427" s="7" t="s">
        <v>6</v>
      </c>
      <c r="C427" s="29"/>
      <c r="D427" s="150"/>
      <c r="E427" s="150"/>
      <c r="F427" s="150"/>
      <c r="G427" s="32"/>
    </row>
    <row r="428" spans="1:7" x14ac:dyDescent="0.2">
      <c r="A428" s="63"/>
      <c r="B428" s="1"/>
      <c r="C428" s="10"/>
      <c r="D428" s="150"/>
      <c r="E428" s="150"/>
      <c r="F428" s="150"/>
      <c r="G428" s="32"/>
    </row>
    <row r="429" spans="1:7" x14ac:dyDescent="0.2">
      <c r="A429" s="63"/>
      <c r="B429" s="23" t="s">
        <v>23</v>
      </c>
      <c r="C429" s="10"/>
      <c r="D429" s="150">
        <f>'TAB MARS'!D429</f>
        <v>717925</v>
      </c>
      <c r="E429" s="150">
        <f>'TAB MARS'!E429</f>
        <v>675274</v>
      </c>
      <c r="F429" s="150">
        <f t="shared" ref="F429:F431" si="138">(D429-E429)</f>
        <v>42651</v>
      </c>
      <c r="G429" s="32">
        <f t="shared" ref="G429:G431" si="139">F429/E429</f>
        <v>6.3161027967906361E-2</v>
      </c>
    </row>
    <row r="430" spans="1:7" ht="25.5" x14ac:dyDescent="0.2">
      <c r="A430" s="63"/>
      <c r="B430" s="24" t="s">
        <v>58</v>
      </c>
      <c r="C430" s="17"/>
      <c r="D430" s="150">
        <f>'TAB MARS'!D430</f>
        <v>113933</v>
      </c>
      <c r="E430" s="150">
        <f>'TAB MARS'!E430</f>
        <v>36667</v>
      </c>
      <c r="F430" s="150">
        <f t="shared" si="138"/>
        <v>77266</v>
      </c>
      <c r="G430" s="32">
        <f t="shared" si="139"/>
        <v>2.107235388769193</v>
      </c>
    </row>
    <row r="431" spans="1:7" x14ac:dyDescent="0.2">
      <c r="A431" s="63"/>
      <c r="B431" s="23" t="s">
        <v>24</v>
      </c>
      <c r="C431" s="10"/>
      <c r="D431" s="150">
        <f>'TAB MARS'!D431</f>
        <v>5079</v>
      </c>
      <c r="E431" s="150">
        <f>'TAB MARS'!E431</f>
        <v>3174</v>
      </c>
      <c r="F431" s="150">
        <f t="shared" si="138"/>
        <v>1905</v>
      </c>
      <c r="G431" s="32">
        <f t="shared" si="139"/>
        <v>0.60018903591682415</v>
      </c>
    </row>
    <row r="432" spans="1:7" x14ac:dyDescent="0.2">
      <c r="A432" s="63"/>
      <c r="B432" s="1"/>
      <c r="C432" s="10"/>
      <c r="D432" s="150"/>
      <c r="E432" s="150"/>
      <c r="F432" s="150"/>
      <c r="G432" s="32"/>
    </row>
    <row r="433" spans="1:7" x14ac:dyDescent="0.2">
      <c r="A433" s="63"/>
      <c r="B433" s="8" t="s">
        <v>26</v>
      </c>
      <c r="C433" s="31"/>
      <c r="D433" s="150">
        <f>'TAB MARS'!D433</f>
        <v>206795</v>
      </c>
      <c r="E433" s="150">
        <f>'TAB MARS'!E433</f>
        <v>156965</v>
      </c>
      <c r="F433" s="150">
        <f t="shared" ref="F433" si="140">(D433-E433)</f>
        <v>49830</v>
      </c>
      <c r="G433" s="32">
        <f t="shared" ref="G433" si="141">F433/E433</f>
        <v>0.31745930621476126</v>
      </c>
    </row>
    <row r="434" spans="1:7" x14ac:dyDescent="0.2">
      <c r="A434" s="63"/>
      <c r="B434" s="8"/>
      <c r="C434" s="31"/>
      <c r="D434" s="150"/>
      <c r="E434" s="150"/>
      <c r="F434" s="150"/>
      <c r="G434" s="32"/>
    </row>
    <row r="435" spans="1:7" x14ac:dyDescent="0.2">
      <c r="A435" s="63">
        <v>3</v>
      </c>
      <c r="B435" s="8" t="s">
        <v>15</v>
      </c>
      <c r="C435" s="31"/>
      <c r="D435" s="150"/>
      <c r="E435" s="150"/>
      <c r="F435" s="150"/>
      <c r="G435" s="32"/>
    </row>
    <row r="436" spans="1:7" x14ac:dyDescent="0.2">
      <c r="A436" s="63"/>
      <c r="B436" s="7" t="s">
        <v>6</v>
      </c>
      <c r="C436" s="29"/>
      <c r="D436" s="150"/>
      <c r="E436" s="150"/>
      <c r="F436" s="150"/>
      <c r="G436" s="32"/>
    </row>
    <row r="437" spans="1:7" x14ac:dyDescent="0.2">
      <c r="A437" s="63"/>
      <c r="B437" s="8"/>
      <c r="C437" s="31"/>
      <c r="D437" s="150"/>
      <c r="E437" s="150"/>
      <c r="F437" s="150"/>
      <c r="G437" s="32"/>
    </row>
    <row r="438" spans="1:7" x14ac:dyDescent="0.2">
      <c r="A438" s="63">
        <v>30</v>
      </c>
      <c r="B438" s="25" t="s">
        <v>16</v>
      </c>
      <c r="C438" s="31"/>
      <c r="D438" s="150">
        <f>'TAB MARS'!D438</f>
        <v>1535</v>
      </c>
      <c r="E438" s="150">
        <f>'TAB MARS'!E438</f>
        <v>2041</v>
      </c>
      <c r="F438" s="150">
        <f t="shared" ref="F438:F441" si="142">(D438-E438)</f>
        <v>-506</v>
      </c>
      <c r="G438" s="32">
        <f t="shared" ref="G438:G441" si="143">F438/E438</f>
        <v>-0.24791768740813327</v>
      </c>
    </row>
    <row r="439" spans="1:7" x14ac:dyDescent="0.2">
      <c r="A439" s="63">
        <v>31</v>
      </c>
      <c r="B439" s="25" t="s">
        <v>17</v>
      </c>
      <c r="C439" s="31"/>
      <c r="D439" s="150">
        <f>'TAB MARS'!D439</f>
        <v>877</v>
      </c>
      <c r="E439" s="150">
        <f>'TAB MARS'!E439</f>
        <v>1171</v>
      </c>
      <c r="F439" s="150">
        <f t="shared" si="142"/>
        <v>-294</v>
      </c>
      <c r="G439" s="32">
        <f t="shared" si="143"/>
        <v>-0.25106746370623401</v>
      </c>
    </row>
    <row r="440" spans="1:7" x14ac:dyDescent="0.2">
      <c r="A440" s="63">
        <v>32</v>
      </c>
      <c r="B440" s="25" t="s">
        <v>18</v>
      </c>
      <c r="C440" s="31"/>
      <c r="D440" s="150">
        <f>'TAB MARS'!D440</f>
        <v>116799</v>
      </c>
      <c r="E440" s="150">
        <f>'TAB MARS'!E440</f>
        <v>36700</v>
      </c>
      <c r="F440" s="150">
        <f t="shared" si="142"/>
        <v>80099</v>
      </c>
      <c r="G440" s="32">
        <f t="shared" si="143"/>
        <v>2.1825340599455041</v>
      </c>
    </row>
    <row r="441" spans="1:7" x14ac:dyDescent="0.2">
      <c r="A441" s="63">
        <v>37</v>
      </c>
      <c r="B441" s="25" t="s">
        <v>25</v>
      </c>
      <c r="C441" s="31"/>
      <c r="D441" s="150">
        <f>'TAB MARS'!D441</f>
        <v>0</v>
      </c>
      <c r="E441" s="150">
        <f>'TAB MARS'!E441</f>
        <v>0</v>
      </c>
      <c r="F441" s="150">
        <f t="shared" si="142"/>
        <v>0</v>
      </c>
      <c r="G441" s="32" t="e">
        <f t="shared" si="143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61" t="s">
        <v>10</v>
      </c>
      <c r="E445" s="61" t="s">
        <v>11</v>
      </c>
      <c r="F445" s="61" t="s">
        <v>12</v>
      </c>
      <c r="G445" s="32" t="s">
        <v>13</v>
      </c>
    </row>
    <row r="446" spans="1:7" x14ac:dyDescent="0.2">
      <c r="A446" s="63">
        <v>700</v>
      </c>
      <c r="B446" s="1" t="s">
        <v>30</v>
      </c>
      <c r="C446" s="10"/>
      <c r="D446" s="61">
        <f>'TAB  CUM A FEVR'!D446+'TAB MARS'!D446</f>
        <v>3498</v>
      </c>
      <c r="E446" s="61">
        <f>'TAB  CUM A FEVR'!E446+'TAB MARS'!E446</f>
        <v>17369</v>
      </c>
      <c r="F446" s="61">
        <f>(D446-E446)</f>
        <v>-13871</v>
      </c>
      <c r="G446" s="32">
        <f>F446/E446</f>
        <v>-0.79860671310956299</v>
      </c>
    </row>
    <row r="447" spans="1:7" x14ac:dyDescent="0.2">
      <c r="A447" s="63">
        <v>701</v>
      </c>
      <c r="B447" s="1" t="s">
        <v>31</v>
      </c>
      <c r="C447" s="10"/>
      <c r="D447" s="61">
        <f>'TAB  CUM A FEVR'!D447+'TAB MARS'!D447</f>
        <v>9115</v>
      </c>
      <c r="E447" s="61">
        <f>'TAB  CUM A FEVR'!E447+'TAB MARS'!E447</f>
        <v>77860</v>
      </c>
      <c r="F447" s="61">
        <f t="shared" ref="F447:F449" si="144">(D447-E447)</f>
        <v>-68745</v>
      </c>
      <c r="G447" s="32">
        <f t="shared" ref="G447:G449" si="145">F447/E447</f>
        <v>-0.88293090161828924</v>
      </c>
    </row>
    <row r="448" spans="1:7" x14ac:dyDescent="0.2">
      <c r="A448" s="63">
        <v>704</v>
      </c>
      <c r="B448" s="1" t="s">
        <v>32</v>
      </c>
      <c r="C448" s="10"/>
      <c r="D448" s="61">
        <f>'TAB  CUM A FEVR'!D448+'TAB MARS'!D448</f>
        <v>0</v>
      </c>
      <c r="E448" s="61">
        <f>'TAB  CUM A FEVR'!E448+'TAB MARS'!E448</f>
        <v>0</v>
      </c>
      <c r="F448" s="61">
        <f t="shared" si="144"/>
        <v>0</v>
      </c>
      <c r="G448" s="32" t="e">
        <f t="shared" si="145"/>
        <v>#DIV/0!</v>
      </c>
    </row>
    <row r="449" spans="1:7" x14ac:dyDescent="0.2">
      <c r="A449" s="63">
        <v>706</v>
      </c>
      <c r="B449" s="1" t="s">
        <v>33</v>
      </c>
      <c r="C449" s="10"/>
      <c r="D449" s="61">
        <f>'TAB  CUM A FEVR'!D449+'TAB MARS'!D449</f>
        <v>21198</v>
      </c>
      <c r="E449" s="61">
        <f>'TAB  CUM A FEVR'!E449+'TAB MARS'!E449</f>
        <v>77907</v>
      </c>
      <c r="F449" s="61">
        <f t="shared" si="144"/>
        <v>-56709</v>
      </c>
      <c r="G449" s="32">
        <f t="shared" si="145"/>
        <v>-0.72790634987870151</v>
      </c>
    </row>
    <row r="450" spans="1:7" x14ac:dyDescent="0.2">
      <c r="A450" s="63"/>
      <c r="B450" s="13" t="s">
        <v>6</v>
      </c>
      <c r="C450" s="27"/>
      <c r="D450" s="61"/>
      <c r="E450" s="61"/>
      <c r="F450" s="39"/>
      <c r="G450" s="33"/>
    </row>
    <row r="451" spans="1:7" x14ac:dyDescent="0.2">
      <c r="A451" s="63"/>
      <c r="B451" s="14" t="s">
        <v>19</v>
      </c>
      <c r="C451" s="11"/>
      <c r="D451" s="61">
        <f>'TAB  CUM A FEVR'!D451+'TAB MARS'!D451</f>
        <v>0</v>
      </c>
      <c r="E451" s="61">
        <f>'TAB  CUM A FEVR'!E451+'TAB MARS'!E451</f>
        <v>0</v>
      </c>
      <c r="F451" s="61">
        <f t="shared" ref="F451:F456" si="146">(D451-E451)</f>
        <v>0</v>
      </c>
      <c r="G451" s="32" t="e">
        <f t="shared" ref="G451:G456" si="147">F451/E451</f>
        <v>#DIV/0!</v>
      </c>
    </row>
    <row r="452" spans="1:7" x14ac:dyDescent="0.2">
      <c r="A452" s="63"/>
      <c r="B452" s="14" t="s">
        <v>20</v>
      </c>
      <c r="C452" s="11"/>
      <c r="D452" s="61">
        <f>'TAB  CUM A FEVR'!D452+'TAB MARS'!D452</f>
        <v>0</v>
      </c>
      <c r="E452" s="61">
        <f>'TAB  CUM A FEVR'!E452+'TAB MARS'!E452</f>
        <v>0</v>
      </c>
      <c r="F452" s="61">
        <f t="shared" si="146"/>
        <v>0</v>
      </c>
      <c r="G452" s="32" t="e">
        <f t="shared" si="147"/>
        <v>#DIV/0!</v>
      </c>
    </row>
    <row r="453" spans="1:7" x14ac:dyDescent="0.2">
      <c r="A453" s="63"/>
      <c r="B453" s="14" t="s">
        <v>27</v>
      </c>
      <c r="C453" s="11"/>
      <c r="D453" s="61">
        <f>'TAB  CUM A FEVR'!D453+'TAB MARS'!D453</f>
        <v>0</v>
      </c>
      <c r="E453" s="61">
        <f>'TAB  CUM A FEVR'!E453+'TAB MARS'!E453</f>
        <v>0</v>
      </c>
      <c r="F453" s="61">
        <f t="shared" si="146"/>
        <v>0</v>
      </c>
      <c r="G453" s="32" t="e">
        <f t="shared" si="147"/>
        <v>#DIV/0!</v>
      </c>
    </row>
    <row r="454" spans="1:7" x14ac:dyDescent="0.2">
      <c r="A454" s="63">
        <v>706</v>
      </c>
      <c r="B454" s="2" t="s">
        <v>34</v>
      </c>
      <c r="C454" s="11"/>
      <c r="D454" s="61">
        <f>'TAB  CUM A FEVR'!D454+'TAB MARS'!D454</f>
        <v>0</v>
      </c>
      <c r="E454" s="61">
        <f>'TAB  CUM A FEVR'!E454+'TAB MARS'!E454</f>
        <v>0</v>
      </c>
      <c r="F454" s="61">
        <f t="shared" si="146"/>
        <v>0</v>
      </c>
      <c r="G454" s="32" t="e">
        <f t="shared" si="147"/>
        <v>#DIV/0!</v>
      </c>
    </row>
    <row r="455" spans="1:7" x14ac:dyDescent="0.2">
      <c r="A455" s="63" t="s">
        <v>35</v>
      </c>
      <c r="B455" s="2" t="s">
        <v>36</v>
      </c>
      <c r="C455" s="11"/>
      <c r="D455" s="61">
        <f>'TAB  CUM A FEVR'!D455+'TAB MARS'!D455</f>
        <v>0</v>
      </c>
      <c r="E455" s="61">
        <f>'TAB  CUM A FEVR'!E455+'TAB MARS'!E455</f>
        <v>0</v>
      </c>
      <c r="F455" s="61">
        <f t="shared" si="146"/>
        <v>0</v>
      </c>
      <c r="G455" s="32" t="e">
        <f t="shared" si="147"/>
        <v>#DIV/0!</v>
      </c>
    </row>
    <row r="456" spans="1:7" ht="25.5" x14ac:dyDescent="0.2">
      <c r="A456" s="22"/>
      <c r="B456" s="26" t="s">
        <v>45</v>
      </c>
      <c r="C456" s="64"/>
      <c r="D456" s="40">
        <f>D446+D447+D448+D449+D454+D455</f>
        <v>33811</v>
      </c>
      <c r="E456" s="40">
        <f>E446+E447+E448+E449+E454+E455</f>
        <v>173136</v>
      </c>
      <c r="F456" s="40">
        <f t="shared" si="146"/>
        <v>-139325</v>
      </c>
      <c r="G456" s="34">
        <f t="shared" si="147"/>
        <v>-0.80471421310414937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61">
        <f>'TAB  CUM A FEVR'!D459+'TAB MARS'!D459</f>
        <v>0</v>
      </c>
      <c r="E459" s="61">
        <f>'TAB  CUM A FEVR'!E459+'TAB MARS'!E459</f>
        <v>0</v>
      </c>
      <c r="F459" s="61">
        <f t="shared" ref="F459" si="148">(D459-E459)</f>
        <v>0</v>
      </c>
      <c r="G459" s="32" t="e">
        <f t="shared" ref="G459" si="149">F459/E459</f>
        <v>#DIV/0!</v>
      </c>
    </row>
    <row r="460" spans="1:7" x14ac:dyDescent="0.2">
      <c r="B460" s="3"/>
      <c r="C460" s="65"/>
      <c r="D460" s="61"/>
      <c r="E460" s="61"/>
      <c r="F460" s="66"/>
      <c r="G460" s="36"/>
    </row>
    <row r="461" spans="1:7" x14ac:dyDescent="0.2">
      <c r="A461" s="63">
        <v>72</v>
      </c>
      <c r="B461" s="1" t="s">
        <v>37</v>
      </c>
      <c r="C461" s="10"/>
      <c r="D461" s="61">
        <f>'TAB  CUM A FEVR'!D461+'TAB MARS'!D461</f>
        <v>0</v>
      </c>
      <c r="E461" s="61">
        <f>'TAB  CUM A FEVR'!E461+'TAB MARS'!E461</f>
        <v>0</v>
      </c>
      <c r="F461" s="61">
        <f t="shared" ref="F461:F473" si="150">(D461-E461)</f>
        <v>0</v>
      </c>
      <c r="G461" s="32" t="e">
        <f t="shared" ref="G461:G473" si="151">F461/E461</f>
        <v>#DIV/0!</v>
      </c>
    </row>
    <row r="462" spans="1:7" x14ac:dyDescent="0.2">
      <c r="A462" s="63">
        <v>73</v>
      </c>
      <c r="B462" s="1" t="s">
        <v>38</v>
      </c>
      <c r="C462" s="10"/>
      <c r="D462" s="61">
        <f>'TAB  CUM A FEVR'!D462+'TAB MARS'!D462</f>
        <v>0</v>
      </c>
      <c r="E462" s="61">
        <f>'TAB  CUM A FEVR'!E462+'TAB MARS'!E462</f>
        <v>0</v>
      </c>
      <c r="F462" s="61">
        <f t="shared" si="150"/>
        <v>0</v>
      </c>
      <c r="G462" s="32" t="e">
        <f t="shared" si="151"/>
        <v>#DIV/0!</v>
      </c>
    </row>
    <row r="463" spans="1:7" x14ac:dyDescent="0.2">
      <c r="A463" s="63">
        <v>74</v>
      </c>
      <c r="B463" s="2" t="s">
        <v>39</v>
      </c>
      <c r="C463" s="11"/>
      <c r="D463" s="61">
        <f>'TAB  CUM A FEVR'!D463+'TAB MARS'!D463</f>
        <v>0</v>
      </c>
      <c r="E463" s="61">
        <f>'TAB  CUM A FEVR'!E463+'TAB MARS'!E463</f>
        <v>0</v>
      </c>
      <c r="F463" s="61">
        <f t="shared" si="150"/>
        <v>0</v>
      </c>
      <c r="G463" s="32" t="e">
        <f t="shared" si="151"/>
        <v>#DIV/0!</v>
      </c>
    </row>
    <row r="464" spans="1:7" ht="25.5" x14ac:dyDescent="0.2">
      <c r="A464" s="22"/>
      <c r="B464" s="26" t="s">
        <v>44</v>
      </c>
      <c r="C464" s="62"/>
      <c r="D464" s="40">
        <f>D456+D461+D462+D463</f>
        <v>33811</v>
      </c>
      <c r="E464" s="40">
        <f>E456+E461+E462+E463</f>
        <v>173136</v>
      </c>
      <c r="F464" s="61">
        <f t="shared" si="150"/>
        <v>-139325</v>
      </c>
      <c r="G464" s="32">
        <f t="shared" si="151"/>
        <v>-0.80471421310414937</v>
      </c>
    </row>
    <row r="465" spans="1:7" x14ac:dyDescent="0.2">
      <c r="A465" s="63">
        <v>60</v>
      </c>
      <c r="B465" s="3" t="s">
        <v>40</v>
      </c>
      <c r="C465" s="65"/>
      <c r="D465" s="66">
        <f>D466+D467+D468</f>
        <v>11073.822</v>
      </c>
      <c r="E465" s="66">
        <f>E466+E467+E468</f>
        <v>33050.28</v>
      </c>
      <c r="F465" s="61">
        <f t="shared" si="150"/>
        <v>-21976.457999999999</v>
      </c>
      <c r="G465" s="32">
        <f t="shared" si="151"/>
        <v>-0.66494014574157922</v>
      </c>
    </row>
    <row r="466" spans="1:7" x14ac:dyDescent="0.2">
      <c r="A466" s="63">
        <v>600</v>
      </c>
      <c r="B466" s="1" t="s">
        <v>2</v>
      </c>
      <c r="C466" s="10"/>
      <c r="D466" s="61">
        <f>'TAB  CUM A FEVR'!D466+'TAB MARS'!D466</f>
        <v>772.87400000000002</v>
      </c>
      <c r="E466" s="61">
        <f>'TAB  CUM A FEVR'!E466+'TAB MARS'!E466</f>
        <v>3080.5</v>
      </c>
      <c r="F466" s="61">
        <f t="shared" si="150"/>
        <v>-2307.6260000000002</v>
      </c>
      <c r="G466" s="32">
        <f t="shared" si="151"/>
        <v>-0.74910761240058443</v>
      </c>
    </row>
    <row r="467" spans="1:7" x14ac:dyDescent="0.2">
      <c r="A467" s="63">
        <v>601</v>
      </c>
      <c r="B467" s="1" t="s">
        <v>3</v>
      </c>
      <c r="C467" s="10"/>
      <c r="D467" s="61">
        <f>'TAB  CUM A FEVR'!D467+'TAB MARS'!D467</f>
        <v>3498.9480000000003</v>
      </c>
      <c r="E467" s="61">
        <f>'TAB  CUM A FEVR'!E467+'TAB MARS'!E467</f>
        <v>14206.779999999999</v>
      </c>
      <c r="F467" s="61">
        <f t="shared" si="150"/>
        <v>-10707.831999999999</v>
      </c>
      <c r="G467" s="32">
        <f t="shared" si="151"/>
        <v>-0.75371280473126212</v>
      </c>
    </row>
    <row r="468" spans="1:7" x14ac:dyDescent="0.2">
      <c r="A468" s="63">
        <v>604</v>
      </c>
      <c r="B468" s="1" t="s">
        <v>4</v>
      </c>
      <c r="C468" s="10"/>
      <c r="D468" s="61">
        <f>'TAB  CUM A FEVR'!D468+'TAB MARS'!D468</f>
        <v>6802</v>
      </c>
      <c r="E468" s="61">
        <f>'TAB  CUM A FEVR'!E468+'TAB MARS'!E468</f>
        <v>15763</v>
      </c>
      <c r="F468" s="61">
        <f t="shared" si="150"/>
        <v>-8961</v>
      </c>
      <c r="G468" s="32">
        <f t="shared" si="151"/>
        <v>-0.56848315675950012</v>
      </c>
    </row>
    <row r="469" spans="1:7" x14ac:dyDescent="0.2">
      <c r="A469" s="63">
        <v>61</v>
      </c>
      <c r="B469" s="1" t="s">
        <v>41</v>
      </c>
      <c r="C469" s="10"/>
      <c r="D469" s="61">
        <f>'TAB  CUM A FEVR'!D469+'TAB MARS'!D469</f>
        <v>519</v>
      </c>
      <c r="E469" s="61">
        <f>'TAB  CUM A FEVR'!E469+'TAB MARS'!E469</f>
        <v>1086</v>
      </c>
      <c r="F469" s="61">
        <f t="shared" si="150"/>
        <v>-567</v>
      </c>
      <c r="G469" s="32">
        <f t="shared" si="151"/>
        <v>-0.52209944751381221</v>
      </c>
    </row>
    <row r="470" spans="1:7" x14ac:dyDescent="0.2">
      <c r="A470" s="63">
        <v>62</v>
      </c>
      <c r="B470" s="2" t="s">
        <v>42</v>
      </c>
      <c r="C470" s="11"/>
      <c r="D470" s="61">
        <f>'TAB  CUM A FEVR'!D470+'TAB MARS'!D470</f>
        <v>3820</v>
      </c>
      <c r="E470" s="61">
        <f>'TAB  CUM A FEVR'!E470+'TAB MARS'!E470</f>
        <v>1528</v>
      </c>
      <c r="F470" s="61">
        <f t="shared" si="150"/>
        <v>2292</v>
      </c>
      <c r="G470" s="32">
        <f t="shared" si="151"/>
        <v>1.5</v>
      </c>
    </row>
    <row r="471" spans="1:7" ht="25.5" x14ac:dyDescent="0.2">
      <c r="A471" s="22"/>
      <c r="B471" s="26" t="s">
        <v>43</v>
      </c>
      <c r="C471" s="62"/>
      <c r="D471" s="40">
        <f>D465+D469+D470</f>
        <v>15412.822</v>
      </c>
      <c r="E471" s="40">
        <f>E465+E469+E470</f>
        <v>35664.28</v>
      </c>
      <c r="F471" s="61">
        <f t="shared" si="150"/>
        <v>-20251.457999999999</v>
      </c>
      <c r="G471" s="32">
        <f t="shared" si="151"/>
        <v>-0.56783588509287164</v>
      </c>
    </row>
    <row r="472" spans="1:7" ht="25.5" x14ac:dyDescent="0.2">
      <c r="A472" s="22"/>
      <c r="B472" s="26" t="s">
        <v>48</v>
      </c>
      <c r="C472" s="62"/>
      <c r="D472" s="40">
        <f>D464-D471</f>
        <v>18398.178</v>
      </c>
      <c r="E472" s="40">
        <f>E464-E471</f>
        <v>137471.72</v>
      </c>
      <c r="F472" s="61">
        <f t="shared" si="150"/>
        <v>-119073.542</v>
      </c>
      <c r="G472" s="32">
        <f t="shared" si="151"/>
        <v>-0.86616754340456348</v>
      </c>
    </row>
    <row r="473" spans="1:7" x14ac:dyDescent="0.2">
      <c r="A473" s="63">
        <v>63</v>
      </c>
      <c r="B473" s="3" t="s">
        <v>46</v>
      </c>
      <c r="C473" s="65"/>
      <c r="D473" s="61">
        <f>'TAB  CUM A FEVR'!D473+'TAB MARS'!D473</f>
        <v>82858</v>
      </c>
      <c r="E473" s="61">
        <f>'TAB  CUM A FEVR'!E473+'TAB MARS'!E473</f>
        <v>87622</v>
      </c>
      <c r="F473" s="61">
        <f t="shared" si="150"/>
        <v>-4764</v>
      </c>
      <c r="G473" s="32">
        <f t="shared" si="151"/>
        <v>-5.4369907100956384E-2</v>
      </c>
    </row>
    <row r="474" spans="1:7" x14ac:dyDescent="0.2">
      <c r="A474" s="63"/>
      <c r="B474" s="13" t="s">
        <v>6</v>
      </c>
      <c r="C474" s="27"/>
      <c r="D474" s="61"/>
      <c r="E474" s="61"/>
      <c r="F474" s="61"/>
      <c r="G474" s="32"/>
    </row>
    <row r="475" spans="1:7" x14ac:dyDescent="0.2">
      <c r="A475" s="63">
        <v>631</v>
      </c>
      <c r="B475" s="15" t="s">
        <v>21</v>
      </c>
      <c r="C475" s="21"/>
      <c r="D475" s="61">
        <f>'TAB  CUM A FEVR'!D475+'TAB MARS'!D475</f>
        <v>0</v>
      </c>
      <c r="E475" s="61">
        <f>'TAB  CUM A FEVR'!E475+'TAB MARS'!E475</f>
        <v>0</v>
      </c>
      <c r="F475" s="61">
        <f t="shared" ref="F475" si="152">(D475-E475)</f>
        <v>0</v>
      </c>
      <c r="G475" s="32" t="e">
        <f t="shared" ref="G475" si="153">F475/E475</f>
        <v>#DIV/0!</v>
      </c>
    </row>
    <row r="476" spans="1:7" x14ac:dyDescent="0.2">
      <c r="A476" s="63"/>
      <c r="B476" s="15"/>
      <c r="C476" s="21"/>
      <c r="D476" s="61"/>
      <c r="E476" s="61"/>
      <c r="F476" s="61"/>
      <c r="G476" s="32"/>
    </row>
    <row r="477" spans="1:7" x14ac:dyDescent="0.2">
      <c r="A477" s="63">
        <v>64</v>
      </c>
      <c r="B477" s="2" t="s">
        <v>47</v>
      </c>
      <c r="C477" s="11"/>
      <c r="D477" s="61">
        <f>'TAB  CUM A FEVR'!D477+'TAB MARS'!D477</f>
        <v>994</v>
      </c>
      <c r="E477" s="61">
        <f>'TAB  CUM A FEVR'!E477+'TAB MARS'!E477</f>
        <v>5311</v>
      </c>
      <c r="F477" s="61">
        <f t="shared" ref="F477:F487" si="154">(D477-E477)</f>
        <v>-4317</v>
      </c>
      <c r="G477" s="32">
        <f t="shared" ref="G477:G487" si="155">F477/E477</f>
        <v>-0.81284127282997554</v>
      </c>
    </row>
    <row r="478" spans="1:7" ht="25.5" x14ac:dyDescent="0.2">
      <c r="A478" s="22"/>
      <c r="B478" s="26" t="s">
        <v>49</v>
      </c>
      <c r="C478" s="62"/>
      <c r="D478" s="61">
        <f>D472-D473-D477</f>
        <v>-65453.822</v>
      </c>
      <c r="E478" s="61">
        <f>E472-E473-E477</f>
        <v>44538.720000000001</v>
      </c>
      <c r="F478" s="61">
        <f t="shared" si="154"/>
        <v>-109992.542</v>
      </c>
      <c r="G478" s="32">
        <f t="shared" si="155"/>
        <v>-2.4695936928587079</v>
      </c>
    </row>
    <row r="479" spans="1:7" x14ac:dyDescent="0.2">
      <c r="A479" s="63">
        <v>75</v>
      </c>
      <c r="B479" s="3" t="s">
        <v>50</v>
      </c>
      <c r="C479" s="65"/>
      <c r="D479" s="61">
        <f>'TAB  CUM A FEVR'!D479+'TAB MARS'!D479</f>
        <v>500</v>
      </c>
      <c r="E479" s="61">
        <f>'TAB  CUM A FEVR'!E479+'TAB MARS'!E479</f>
        <v>5737</v>
      </c>
      <c r="F479" s="61">
        <f t="shared" si="154"/>
        <v>-5237</v>
      </c>
      <c r="G479" s="32">
        <f t="shared" si="155"/>
        <v>-0.91284643541920862</v>
      </c>
    </row>
    <row r="480" spans="1:7" x14ac:dyDescent="0.2">
      <c r="A480" s="63">
        <v>65</v>
      </c>
      <c r="B480" s="1" t="s">
        <v>51</v>
      </c>
      <c r="C480" s="10"/>
      <c r="D480" s="61">
        <f>'TAB  CUM A FEVR'!D480+'TAB MARS'!D480</f>
        <v>4210</v>
      </c>
      <c r="E480" s="61">
        <f>'TAB  CUM A FEVR'!E480+'TAB MARS'!E480</f>
        <v>4882</v>
      </c>
      <c r="F480" s="61">
        <f t="shared" si="154"/>
        <v>-672</v>
      </c>
      <c r="G480" s="32">
        <f t="shared" si="155"/>
        <v>-0.13764850471118395</v>
      </c>
    </row>
    <row r="481" spans="1:7" ht="25.5" x14ac:dyDescent="0.2">
      <c r="A481" s="63">
        <v>68</v>
      </c>
      <c r="B481" s="16" t="s">
        <v>52</v>
      </c>
      <c r="C481" s="17"/>
      <c r="D481" s="61">
        <f>'TAB  CUM A FEVR'!D481+'TAB MARS'!D481</f>
        <v>52383</v>
      </c>
      <c r="E481" s="61">
        <f>'TAB  CUM A FEVR'!E481+'TAB MARS'!E481</f>
        <v>675</v>
      </c>
      <c r="F481" s="61">
        <f t="shared" si="154"/>
        <v>51708</v>
      </c>
      <c r="G481" s="32">
        <f t="shared" si="155"/>
        <v>76.604444444444439</v>
      </c>
    </row>
    <row r="482" spans="1:7" x14ac:dyDescent="0.2">
      <c r="A482" s="63">
        <v>78</v>
      </c>
      <c r="B482" s="2" t="s">
        <v>53</v>
      </c>
      <c r="C482" s="11"/>
      <c r="D482" s="61">
        <f>'TAB  CUM A FEVR'!D482+'TAB MARS'!D482</f>
        <v>0</v>
      </c>
      <c r="E482" s="61">
        <f>'TAB  CUM A FEVR'!E482+'TAB MARS'!E482</f>
        <v>0</v>
      </c>
      <c r="F482" s="61">
        <f t="shared" si="154"/>
        <v>0</v>
      </c>
      <c r="G482" s="32" t="e">
        <f t="shared" si="155"/>
        <v>#DIV/0!</v>
      </c>
    </row>
    <row r="483" spans="1:7" ht="25.5" x14ac:dyDescent="0.2">
      <c r="A483" s="22"/>
      <c r="B483" s="26" t="s">
        <v>77</v>
      </c>
      <c r="C483" s="62"/>
      <c r="D483" s="61">
        <f>D478+D479-D480-D481+D482</f>
        <v>-121546.822</v>
      </c>
      <c r="E483" s="61">
        <f>E478+E479-E480-E481+E482</f>
        <v>44718.720000000001</v>
      </c>
      <c r="F483" s="61">
        <f t="shared" si="154"/>
        <v>-166265.54200000002</v>
      </c>
      <c r="G483" s="32">
        <f t="shared" si="155"/>
        <v>-3.7180299883359811</v>
      </c>
    </row>
    <row r="484" spans="1:7" x14ac:dyDescent="0.2">
      <c r="A484" s="63">
        <v>76</v>
      </c>
      <c r="B484" s="1" t="s">
        <v>54</v>
      </c>
      <c r="C484" s="10"/>
      <c r="D484" s="61">
        <f>'TAB  CUM A FEVR'!D484+'TAB MARS'!D484</f>
        <v>0</v>
      </c>
      <c r="E484" s="61">
        <f>'TAB  CUM A FEVR'!E484+'TAB MARS'!E484</f>
        <v>9828</v>
      </c>
      <c r="F484" s="61">
        <f t="shared" si="154"/>
        <v>-9828</v>
      </c>
      <c r="G484" s="32">
        <f t="shared" si="155"/>
        <v>-1</v>
      </c>
    </row>
    <row r="485" spans="1:7" x14ac:dyDescent="0.2">
      <c r="A485" s="63">
        <v>66</v>
      </c>
      <c r="B485" s="1" t="s">
        <v>55</v>
      </c>
      <c r="C485" s="10"/>
      <c r="D485" s="61">
        <f>'TAB  CUM A FEVR'!D485+'TAB MARS'!D485</f>
        <v>0</v>
      </c>
      <c r="E485" s="61">
        <f>'TAB  CUM A FEVR'!E485+'TAB MARS'!E485</f>
        <v>0</v>
      </c>
      <c r="F485" s="61">
        <f t="shared" si="154"/>
        <v>0</v>
      </c>
      <c r="G485" s="32" t="e">
        <f t="shared" si="155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61">
        <f t="shared" si="154"/>
        <v>-9828</v>
      </c>
      <c r="G486" s="32">
        <f t="shared" si="155"/>
        <v>-1</v>
      </c>
    </row>
    <row r="487" spans="1:7" x14ac:dyDescent="0.2">
      <c r="A487" s="22"/>
      <c r="B487" s="19" t="s">
        <v>57</v>
      </c>
      <c r="C487" s="62"/>
      <c r="D487" s="61">
        <f>D483+D486</f>
        <v>-121546.822</v>
      </c>
      <c r="E487" s="61">
        <f>E483+E486</f>
        <v>54546.720000000001</v>
      </c>
      <c r="F487" s="61">
        <f t="shared" si="154"/>
        <v>-176093.54200000002</v>
      </c>
      <c r="G487" s="32">
        <f t="shared" si="155"/>
        <v>-3.2283067066177402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63">
        <v>5</v>
      </c>
      <c r="B491" s="1" t="s">
        <v>22</v>
      </c>
      <c r="C491" s="10"/>
      <c r="D491" s="150">
        <f>'TAB MARS'!D491</f>
        <v>772620</v>
      </c>
      <c r="E491" s="150">
        <f>'TAB MARS'!E491</f>
        <v>890588</v>
      </c>
      <c r="F491" s="150">
        <f t="shared" ref="F491" si="156">(D491-E491)</f>
        <v>-117968</v>
      </c>
      <c r="G491" s="32">
        <f t="shared" ref="G491" si="157">F491/E491</f>
        <v>-0.13246080117854719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63">
        <v>51</v>
      </c>
      <c r="B495" s="20" t="s">
        <v>29</v>
      </c>
      <c r="C495" s="30"/>
      <c r="D495" s="150">
        <f>'TAB MARS'!D495</f>
        <v>0</v>
      </c>
      <c r="E495" s="150">
        <f>'TAB MARS'!E495</f>
        <v>0</v>
      </c>
      <c r="F495" s="150">
        <f t="shared" ref="F495:F496" si="158">(D495-E495)</f>
        <v>0</v>
      </c>
      <c r="G495" s="32" t="e">
        <f t="shared" ref="G495:G496" si="159">F495/E495</f>
        <v>#DIV/0!</v>
      </c>
    </row>
    <row r="496" spans="1:7" x14ac:dyDescent="0.2">
      <c r="A496" s="63">
        <v>510</v>
      </c>
      <c r="B496" s="1" t="s">
        <v>7</v>
      </c>
      <c r="C496" s="10"/>
      <c r="D496" s="150">
        <f>'TAB MARS'!D496</f>
        <v>0</v>
      </c>
      <c r="E496" s="150">
        <f>'TAB MARS'!E496</f>
        <v>0</v>
      </c>
      <c r="F496" s="150">
        <f t="shared" si="158"/>
        <v>0</v>
      </c>
      <c r="G496" s="32" t="e">
        <f t="shared" si="159"/>
        <v>#DIV/0!</v>
      </c>
    </row>
    <row r="497" spans="1:7" x14ac:dyDescent="0.2">
      <c r="B497" s="3"/>
      <c r="C497" s="28"/>
    </row>
    <row r="498" spans="1:7" x14ac:dyDescent="0.2">
      <c r="A498" s="63">
        <v>41</v>
      </c>
      <c r="B498" s="1" t="s">
        <v>8</v>
      </c>
      <c r="C498" s="10"/>
      <c r="D498" s="150">
        <f>D502+D503+D504</f>
        <v>700808</v>
      </c>
      <c r="E498" s="150">
        <f>E502+E503+E504</f>
        <v>447171</v>
      </c>
      <c r="F498" s="150">
        <f t="shared" ref="F498" si="160">(D498-E498)</f>
        <v>253637</v>
      </c>
      <c r="G498" s="32">
        <f t="shared" ref="G498" si="161">F498/E498</f>
        <v>0.567203597728833</v>
      </c>
    </row>
    <row r="499" spans="1:7" x14ac:dyDescent="0.2">
      <c r="A499" s="63"/>
      <c r="B499" s="1"/>
      <c r="C499" s="10"/>
      <c r="D499" s="150"/>
      <c r="E499" s="150"/>
      <c r="F499" s="150"/>
      <c r="G499" s="32"/>
    </row>
    <row r="500" spans="1:7" x14ac:dyDescent="0.2">
      <c r="A500" s="63"/>
      <c r="B500" s="7" t="s">
        <v>6</v>
      </c>
      <c r="C500" s="29"/>
      <c r="D500" s="150"/>
      <c r="E500" s="150"/>
      <c r="F500" s="150"/>
      <c r="G500" s="32"/>
    </row>
    <row r="501" spans="1:7" x14ac:dyDescent="0.2">
      <c r="A501" s="63"/>
      <c r="B501" s="1"/>
      <c r="C501" s="10"/>
      <c r="D501" s="150"/>
      <c r="E501" s="150"/>
      <c r="F501" s="150"/>
      <c r="G501" s="32"/>
    </row>
    <row r="502" spans="1:7" x14ac:dyDescent="0.2">
      <c r="A502" s="63"/>
      <c r="B502" s="23" t="s">
        <v>23</v>
      </c>
      <c r="C502" s="10"/>
      <c r="D502" s="150">
        <f>'TAB MARS'!D502</f>
        <v>280323</v>
      </c>
      <c r="E502" s="150">
        <f>'TAB MARS'!E502</f>
        <v>259359</v>
      </c>
      <c r="F502" s="150">
        <f t="shared" ref="F502:F504" si="162">(D502-E502)</f>
        <v>20964</v>
      </c>
      <c r="G502" s="32">
        <f t="shared" ref="G502:G504" si="163">F502/E502</f>
        <v>8.0830046383584139E-2</v>
      </c>
    </row>
    <row r="503" spans="1:7" ht="25.5" x14ac:dyDescent="0.2">
      <c r="A503" s="63"/>
      <c r="B503" s="24" t="s">
        <v>58</v>
      </c>
      <c r="C503" s="17"/>
      <c r="D503" s="150">
        <f>'TAB MARS'!D503</f>
        <v>175202</v>
      </c>
      <c r="E503" s="150">
        <f>'TAB MARS'!E503</f>
        <v>58132</v>
      </c>
      <c r="F503" s="150">
        <f t="shared" si="162"/>
        <v>117070</v>
      </c>
      <c r="G503" s="32">
        <f t="shared" si="163"/>
        <v>2.0138649969035987</v>
      </c>
    </row>
    <row r="504" spans="1:7" x14ac:dyDescent="0.2">
      <c r="A504" s="63"/>
      <c r="B504" s="23" t="s">
        <v>24</v>
      </c>
      <c r="C504" s="10"/>
      <c r="D504" s="150">
        <f>'TAB MARS'!D504</f>
        <v>245283</v>
      </c>
      <c r="E504" s="150">
        <f>'TAB MARS'!E504</f>
        <v>129680</v>
      </c>
      <c r="F504" s="150">
        <f t="shared" si="162"/>
        <v>115603</v>
      </c>
      <c r="G504" s="32">
        <f t="shared" si="163"/>
        <v>0.89144818013571869</v>
      </c>
    </row>
    <row r="505" spans="1:7" x14ac:dyDescent="0.2">
      <c r="A505" s="63"/>
      <c r="B505" s="1"/>
      <c r="C505" s="10"/>
      <c r="D505" s="150"/>
      <c r="E505" s="150"/>
      <c r="F505" s="150"/>
      <c r="G505" s="32"/>
    </row>
    <row r="506" spans="1:7" x14ac:dyDescent="0.2">
      <c r="A506" s="63"/>
      <c r="B506" s="8" t="s">
        <v>26</v>
      </c>
      <c r="C506" s="31"/>
      <c r="D506" s="150">
        <f>'TAB MARS'!D506</f>
        <v>124143</v>
      </c>
      <c r="E506" s="150">
        <f>'TAB MARS'!E506</f>
        <v>142527</v>
      </c>
      <c r="F506" s="150">
        <f t="shared" ref="F506" si="164">(D506-E506)</f>
        <v>-18384</v>
      </c>
      <c r="G506" s="32">
        <f t="shared" ref="G506" si="165">F506/E506</f>
        <v>-0.12898608684670274</v>
      </c>
    </row>
    <row r="507" spans="1:7" x14ac:dyDescent="0.2">
      <c r="A507" s="63"/>
      <c r="B507" s="8"/>
      <c r="C507" s="31"/>
      <c r="D507" s="150"/>
      <c r="E507" s="150"/>
      <c r="F507" s="150"/>
      <c r="G507" s="32"/>
    </row>
    <row r="508" spans="1:7" x14ac:dyDescent="0.2">
      <c r="A508" s="63">
        <v>3</v>
      </c>
      <c r="B508" s="8" t="s">
        <v>15</v>
      </c>
      <c r="C508" s="31"/>
      <c r="D508" s="150"/>
      <c r="E508" s="150"/>
      <c r="F508" s="150"/>
      <c r="G508" s="32"/>
    </row>
    <row r="509" spans="1:7" x14ac:dyDescent="0.2">
      <c r="A509" s="63"/>
      <c r="B509" s="7" t="s">
        <v>6</v>
      </c>
      <c r="C509" s="29"/>
      <c r="D509" s="150"/>
      <c r="E509" s="150"/>
      <c r="F509" s="150"/>
      <c r="G509" s="32"/>
    </row>
    <row r="510" spans="1:7" x14ac:dyDescent="0.2">
      <c r="A510" s="63"/>
      <c r="B510" s="8"/>
      <c r="C510" s="31"/>
      <c r="D510" s="150"/>
      <c r="E510" s="150"/>
      <c r="F510" s="150"/>
      <c r="G510" s="32"/>
    </row>
    <row r="511" spans="1:7" x14ac:dyDescent="0.2">
      <c r="A511" s="63">
        <v>30</v>
      </c>
      <c r="B511" s="25" t="s">
        <v>16</v>
      </c>
      <c r="C511" s="31"/>
      <c r="D511" s="150">
        <f>'TAB MARS'!D511</f>
        <v>1670</v>
      </c>
      <c r="E511" s="150">
        <f>'TAB MARS'!E511</f>
        <v>1007</v>
      </c>
      <c r="F511" s="150">
        <f t="shared" ref="F511:F514" si="166">(D511-E511)</f>
        <v>663</v>
      </c>
      <c r="G511" s="32">
        <f t="shared" ref="G511:G514" si="167">F511/E511</f>
        <v>0.65839126117179747</v>
      </c>
    </row>
    <row r="512" spans="1:7" x14ac:dyDescent="0.2">
      <c r="A512" s="63">
        <v>31</v>
      </c>
      <c r="B512" s="25" t="s">
        <v>17</v>
      </c>
      <c r="C512" s="31"/>
      <c r="D512" s="150">
        <f>'TAB MARS'!D512</f>
        <v>2234</v>
      </c>
      <c r="E512" s="150">
        <f>'TAB MARS'!E512</f>
        <v>4347</v>
      </c>
      <c r="F512" s="150">
        <f t="shared" si="166"/>
        <v>-2113</v>
      </c>
      <c r="G512" s="32">
        <f t="shared" si="167"/>
        <v>-0.48608235564757302</v>
      </c>
    </row>
    <row r="513" spans="1:7" x14ac:dyDescent="0.2">
      <c r="A513" s="63">
        <v>32</v>
      </c>
      <c r="B513" s="25" t="s">
        <v>18</v>
      </c>
      <c r="C513" s="31"/>
      <c r="D513" s="150">
        <f>'TAB MARS'!D513</f>
        <v>52770</v>
      </c>
      <c r="E513" s="150">
        <f>'TAB MARS'!E513</f>
        <v>47253</v>
      </c>
      <c r="F513" s="150">
        <f t="shared" si="166"/>
        <v>5517</v>
      </c>
      <c r="G513" s="32">
        <f t="shared" si="167"/>
        <v>0.11675449177829979</v>
      </c>
    </row>
    <row r="514" spans="1:7" x14ac:dyDescent="0.2">
      <c r="A514" s="63">
        <v>37</v>
      </c>
      <c r="B514" s="25" t="s">
        <v>25</v>
      </c>
      <c r="C514" s="31"/>
      <c r="D514" s="150">
        <f>'TAB MARS'!D514</f>
        <v>0</v>
      </c>
      <c r="E514" s="150">
        <f>'TAB MARS'!E514</f>
        <v>0</v>
      </c>
      <c r="F514" s="150">
        <f t="shared" si="166"/>
        <v>0</v>
      </c>
      <c r="G514" s="32" t="e">
        <f t="shared" si="167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61" t="s">
        <v>10</v>
      </c>
      <c r="E518" s="61" t="s">
        <v>11</v>
      </c>
      <c r="F518" s="61" t="s">
        <v>12</v>
      </c>
      <c r="G518" s="32" t="s">
        <v>13</v>
      </c>
    </row>
    <row r="519" spans="1:7" x14ac:dyDescent="0.2">
      <c r="A519" s="63">
        <v>700</v>
      </c>
      <c r="B519" s="1" t="s">
        <v>30</v>
      </c>
      <c r="C519" s="10"/>
      <c r="D519" s="61">
        <f>'TAB  CUM A FEVR'!D519+'TAB MARS'!D519</f>
        <v>6802</v>
      </c>
      <c r="E519" s="61">
        <f>'TAB  CUM A FEVR'!E519+'TAB MARS'!E519</f>
        <v>5274</v>
      </c>
      <c r="F519" s="61">
        <f>(D519-E519)</f>
        <v>1528</v>
      </c>
      <c r="G519" s="32">
        <f>F519/E519</f>
        <v>0.28972317026924538</v>
      </c>
    </row>
    <row r="520" spans="1:7" x14ac:dyDescent="0.2">
      <c r="A520" s="63">
        <v>701</v>
      </c>
      <c r="B520" s="1" t="s">
        <v>31</v>
      </c>
      <c r="C520" s="10"/>
      <c r="D520" s="61">
        <f>'TAB  CUM A FEVR'!D520+'TAB MARS'!D520</f>
        <v>7479</v>
      </c>
      <c r="E520" s="61">
        <f>'TAB  CUM A FEVR'!E520+'TAB MARS'!E520</f>
        <v>26106</v>
      </c>
      <c r="F520" s="61">
        <f t="shared" ref="F520:F522" si="168">(D520-E520)</f>
        <v>-18627</v>
      </c>
      <c r="G520" s="32">
        <f t="shared" ref="G520:G522" si="169">F520/E520</f>
        <v>-0.71351413468168234</v>
      </c>
    </row>
    <row r="521" spans="1:7" x14ac:dyDescent="0.2">
      <c r="A521" s="63">
        <v>704</v>
      </c>
      <c r="B521" s="1" t="s">
        <v>32</v>
      </c>
      <c r="C521" s="10"/>
      <c r="D521" s="61">
        <f>'TAB  CUM A FEVR'!D521+'TAB MARS'!D521</f>
        <v>0</v>
      </c>
      <c r="E521" s="61">
        <f>'TAB  CUM A FEVR'!E521+'TAB MARS'!E521</f>
        <v>0</v>
      </c>
      <c r="F521" s="61">
        <f t="shared" si="168"/>
        <v>0</v>
      </c>
      <c r="G521" s="32" t="e">
        <f t="shared" si="169"/>
        <v>#DIV/0!</v>
      </c>
    </row>
    <row r="522" spans="1:7" x14ac:dyDescent="0.2">
      <c r="A522" s="63">
        <v>706</v>
      </c>
      <c r="B522" s="1" t="s">
        <v>33</v>
      </c>
      <c r="C522" s="10"/>
      <c r="D522" s="61">
        <f>'TAB  CUM A FEVR'!D522+'TAB MARS'!D522</f>
        <v>47681</v>
      </c>
      <c r="E522" s="61">
        <f>'TAB  CUM A FEVR'!E522+'TAB MARS'!E522</f>
        <v>34256</v>
      </c>
      <c r="F522" s="61">
        <f t="shared" si="168"/>
        <v>13425</v>
      </c>
      <c r="G522" s="32">
        <f t="shared" si="169"/>
        <v>0.3919021485287249</v>
      </c>
    </row>
    <row r="523" spans="1:7" x14ac:dyDescent="0.2">
      <c r="A523" s="63"/>
      <c r="B523" s="13" t="s">
        <v>6</v>
      </c>
      <c r="C523" s="27"/>
      <c r="D523" s="61"/>
      <c r="E523" s="61"/>
      <c r="F523" s="39"/>
      <c r="G523" s="33"/>
    </row>
    <row r="524" spans="1:7" x14ac:dyDescent="0.2">
      <c r="A524" s="63"/>
      <c r="B524" s="14" t="s">
        <v>19</v>
      </c>
      <c r="C524" s="11"/>
      <c r="D524" s="61">
        <f>'TAB  CUM A FEVR'!D524+'TAB MARS'!D524</f>
        <v>0</v>
      </c>
      <c r="E524" s="61">
        <f>'TAB  CUM A FEVR'!E524+'TAB MARS'!E524</f>
        <v>0</v>
      </c>
      <c r="F524" s="61">
        <f t="shared" ref="F524:F529" si="170">(D524-E524)</f>
        <v>0</v>
      </c>
      <c r="G524" s="32" t="e">
        <f t="shared" ref="G524:G529" si="171">F524/E524</f>
        <v>#DIV/0!</v>
      </c>
    </row>
    <row r="525" spans="1:7" x14ac:dyDescent="0.2">
      <c r="A525" s="63"/>
      <c r="B525" s="14" t="s">
        <v>20</v>
      </c>
      <c r="C525" s="11"/>
      <c r="D525" s="61">
        <f>'TAB  CUM A FEVR'!D525+'TAB MARS'!D525</f>
        <v>0</v>
      </c>
      <c r="E525" s="61">
        <f>'TAB  CUM A FEVR'!E525+'TAB MARS'!E525</f>
        <v>0</v>
      </c>
      <c r="F525" s="61">
        <f t="shared" si="170"/>
        <v>0</v>
      </c>
      <c r="G525" s="32" t="e">
        <f t="shared" si="171"/>
        <v>#DIV/0!</v>
      </c>
    </row>
    <row r="526" spans="1:7" x14ac:dyDescent="0.2">
      <c r="A526" s="63"/>
      <c r="B526" s="14" t="s">
        <v>27</v>
      </c>
      <c r="C526" s="11"/>
      <c r="D526" s="61">
        <f>'TAB  CUM A FEVR'!D526+'TAB MARS'!D526</f>
        <v>0</v>
      </c>
      <c r="E526" s="61">
        <f>'TAB  CUM A FEVR'!E526+'TAB MARS'!E526</f>
        <v>0</v>
      </c>
      <c r="F526" s="61">
        <f t="shared" si="170"/>
        <v>0</v>
      </c>
      <c r="G526" s="32" t="e">
        <f t="shared" si="171"/>
        <v>#DIV/0!</v>
      </c>
    </row>
    <row r="527" spans="1:7" x14ac:dyDescent="0.2">
      <c r="A527" s="63">
        <v>706</v>
      </c>
      <c r="B527" s="2" t="s">
        <v>34</v>
      </c>
      <c r="C527" s="11"/>
      <c r="D527" s="61">
        <f>'TAB  CUM A FEVR'!D527+'TAB MARS'!D527</f>
        <v>0</v>
      </c>
      <c r="E527" s="61">
        <f>'TAB  CUM A FEVR'!E527+'TAB MARS'!E527</f>
        <v>0</v>
      </c>
      <c r="F527" s="61">
        <f t="shared" si="170"/>
        <v>0</v>
      </c>
      <c r="G527" s="32" t="e">
        <f t="shared" si="171"/>
        <v>#DIV/0!</v>
      </c>
    </row>
    <row r="528" spans="1:7" x14ac:dyDescent="0.2">
      <c r="A528" s="63" t="s">
        <v>35</v>
      </c>
      <c r="B528" s="2" t="s">
        <v>36</v>
      </c>
      <c r="C528" s="11"/>
      <c r="D528" s="61">
        <f>'TAB  CUM A FEVR'!D528+'TAB MARS'!D528</f>
        <v>680</v>
      </c>
      <c r="E528" s="61">
        <f>'TAB  CUM A FEVR'!E528+'TAB MARS'!E528</f>
        <v>0</v>
      </c>
      <c r="F528" s="61">
        <f t="shared" si="170"/>
        <v>680</v>
      </c>
      <c r="G528" s="32" t="e">
        <f t="shared" si="171"/>
        <v>#DIV/0!</v>
      </c>
    </row>
    <row r="529" spans="1:7" ht="25.5" x14ac:dyDescent="0.2">
      <c r="A529" s="22"/>
      <c r="B529" s="26" t="s">
        <v>45</v>
      </c>
      <c r="C529" s="64"/>
      <c r="D529" s="40">
        <f>D519+D520+D521+D522+D527+D528</f>
        <v>62642</v>
      </c>
      <c r="E529" s="40">
        <f>E519+E520+E521+E522+E527+E528</f>
        <v>65636</v>
      </c>
      <c r="F529" s="40">
        <f t="shared" si="170"/>
        <v>-2994</v>
      </c>
      <c r="G529" s="34">
        <f t="shared" si="171"/>
        <v>-4.5615211164604791E-2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61">
        <f>'TAB  CUM A FEVR'!D532+'TAB MARS'!D532</f>
        <v>0</v>
      </c>
      <c r="E532" s="61">
        <f>'TAB  CUM A FEVR'!E532+'TAB MARS'!E532</f>
        <v>0</v>
      </c>
      <c r="F532" s="61">
        <f t="shared" ref="F532" si="172">(D532-E532)</f>
        <v>0</v>
      </c>
      <c r="G532" s="32" t="e">
        <f t="shared" ref="G532" si="173">F532/E532</f>
        <v>#DIV/0!</v>
      </c>
    </row>
    <row r="533" spans="1:7" x14ac:dyDescent="0.2">
      <c r="B533" s="3"/>
      <c r="C533" s="65"/>
      <c r="D533" s="61"/>
      <c r="E533" s="61"/>
      <c r="F533" s="66"/>
      <c r="G533" s="36"/>
    </row>
    <row r="534" spans="1:7" x14ac:dyDescent="0.2">
      <c r="A534" s="63">
        <v>72</v>
      </c>
      <c r="B534" s="1" t="s">
        <v>37</v>
      </c>
      <c r="C534" s="10"/>
      <c r="D534" s="61">
        <f>'TAB  CUM A FEVR'!D534+'TAB MARS'!D534</f>
        <v>0</v>
      </c>
      <c r="E534" s="61">
        <f>'TAB  CUM A FEVR'!E534+'TAB MARS'!E534</f>
        <v>0</v>
      </c>
      <c r="F534" s="61">
        <f t="shared" ref="F534:F546" si="174">(D534-E534)</f>
        <v>0</v>
      </c>
      <c r="G534" s="32" t="e">
        <f t="shared" ref="G534:G546" si="175">F534/E534</f>
        <v>#DIV/0!</v>
      </c>
    </row>
    <row r="535" spans="1:7" x14ac:dyDescent="0.2">
      <c r="A535" s="63">
        <v>73</v>
      </c>
      <c r="B535" s="1" t="s">
        <v>38</v>
      </c>
      <c r="C535" s="10"/>
      <c r="D535" s="61">
        <f>'TAB  CUM A FEVR'!D535+'TAB MARS'!D535</f>
        <v>0</v>
      </c>
      <c r="E535" s="61">
        <f>'TAB  CUM A FEVR'!E535+'TAB MARS'!E535</f>
        <v>0</v>
      </c>
      <c r="F535" s="61">
        <f t="shared" si="174"/>
        <v>0</v>
      </c>
      <c r="G535" s="32" t="e">
        <f t="shared" si="175"/>
        <v>#DIV/0!</v>
      </c>
    </row>
    <row r="536" spans="1:7" x14ac:dyDescent="0.2">
      <c r="A536" s="63">
        <v>74</v>
      </c>
      <c r="B536" s="2" t="s">
        <v>39</v>
      </c>
      <c r="C536" s="11"/>
      <c r="D536" s="61">
        <f>'TAB  CUM A FEVR'!D536+'TAB MARS'!D536</f>
        <v>0</v>
      </c>
      <c r="E536" s="61">
        <f>'TAB  CUM A FEVR'!E536+'TAB MARS'!E536</f>
        <v>0</v>
      </c>
      <c r="F536" s="61">
        <f t="shared" si="174"/>
        <v>0</v>
      </c>
      <c r="G536" s="32" t="e">
        <f t="shared" si="175"/>
        <v>#DIV/0!</v>
      </c>
    </row>
    <row r="537" spans="1:7" ht="25.5" x14ac:dyDescent="0.2">
      <c r="A537" s="22"/>
      <c r="B537" s="26" t="s">
        <v>44</v>
      </c>
      <c r="C537" s="62"/>
      <c r="D537" s="40">
        <f>D529+D534+D535+D536</f>
        <v>62642</v>
      </c>
      <c r="E537" s="40">
        <f>E529+E534+E535+E536</f>
        <v>65636</v>
      </c>
      <c r="F537" s="61">
        <f t="shared" si="174"/>
        <v>-2994</v>
      </c>
      <c r="G537" s="32">
        <f t="shared" si="175"/>
        <v>-4.5615211164604791E-2</v>
      </c>
    </row>
    <row r="538" spans="1:7" x14ac:dyDescent="0.2">
      <c r="A538" s="63">
        <v>60</v>
      </c>
      <c r="B538" s="3" t="s">
        <v>40</v>
      </c>
      <c r="C538" s="65"/>
      <c r="D538" s="66">
        <f>D539+D540+D541</f>
        <v>5747</v>
      </c>
      <c r="E538" s="66">
        <f>E539+E540+E541</f>
        <v>6762</v>
      </c>
      <c r="F538" s="61">
        <f t="shared" si="174"/>
        <v>-1015</v>
      </c>
      <c r="G538" s="32">
        <f t="shared" si="175"/>
        <v>-0.15010351966873706</v>
      </c>
    </row>
    <row r="539" spans="1:7" x14ac:dyDescent="0.2">
      <c r="A539" s="63">
        <v>600</v>
      </c>
      <c r="B539" s="1" t="s">
        <v>2</v>
      </c>
      <c r="C539" s="10"/>
      <c r="D539" s="61">
        <f>'TAB  CUM A FEVR'!D539+'TAB MARS'!D539</f>
        <v>1140</v>
      </c>
      <c r="E539" s="61">
        <f>'TAB  CUM A FEVR'!E539+'TAB MARS'!E539</f>
        <v>600</v>
      </c>
      <c r="F539" s="61">
        <f t="shared" si="174"/>
        <v>540</v>
      </c>
      <c r="G539" s="32">
        <f t="shared" si="175"/>
        <v>0.9</v>
      </c>
    </row>
    <row r="540" spans="1:7" x14ac:dyDescent="0.2">
      <c r="A540" s="63">
        <v>601</v>
      </c>
      <c r="B540" s="1" t="s">
        <v>3</v>
      </c>
      <c r="C540" s="10"/>
      <c r="D540" s="61">
        <f>'TAB  CUM A FEVR'!D540+'TAB MARS'!D540</f>
        <v>874</v>
      </c>
      <c r="E540" s="61">
        <f>'TAB  CUM A FEVR'!E540+'TAB MARS'!E540</f>
        <v>4556</v>
      </c>
      <c r="F540" s="61">
        <f t="shared" si="174"/>
        <v>-3682</v>
      </c>
      <c r="G540" s="32">
        <f t="shared" si="175"/>
        <v>-0.80816505706760311</v>
      </c>
    </row>
    <row r="541" spans="1:7" x14ac:dyDescent="0.2">
      <c r="A541" s="63">
        <v>604</v>
      </c>
      <c r="B541" s="1" t="s">
        <v>4</v>
      </c>
      <c r="C541" s="10"/>
      <c r="D541" s="61">
        <f>'TAB  CUM A FEVR'!D541+'TAB MARS'!D541</f>
        <v>3733</v>
      </c>
      <c r="E541" s="61">
        <f>'TAB  CUM A FEVR'!E541+'TAB MARS'!E541</f>
        <v>1606</v>
      </c>
      <c r="F541" s="61">
        <f t="shared" si="174"/>
        <v>2127</v>
      </c>
      <c r="G541" s="32">
        <f t="shared" si="175"/>
        <v>1.3244084682440846</v>
      </c>
    </row>
    <row r="542" spans="1:7" x14ac:dyDescent="0.2">
      <c r="A542" s="63">
        <v>61</v>
      </c>
      <c r="B542" s="1" t="s">
        <v>41</v>
      </c>
      <c r="C542" s="10"/>
      <c r="D542" s="61">
        <f>'TAB  CUM A FEVR'!D542+'TAB MARS'!D542</f>
        <v>62</v>
      </c>
      <c r="E542" s="61">
        <f>'TAB  CUM A FEVR'!E542+'TAB MARS'!E542</f>
        <v>1358</v>
      </c>
      <c r="F542" s="61">
        <f t="shared" si="174"/>
        <v>-1296</v>
      </c>
      <c r="G542" s="32">
        <f t="shared" si="175"/>
        <v>-0.95434462444771728</v>
      </c>
    </row>
    <row r="543" spans="1:7" x14ac:dyDescent="0.2">
      <c r="A543" s="63">
        <v>62</v>
      </c>
      <c r="B543" s="2" t="s">
        <v>42</v>
      </c>
      <c r="C543" s="11"/>
      <c r="D543" s="61">
        <f>'TAB  CUM A FEVR'!D543+'TAB MARS'!D543</f>
        <v>2449</v>
      </c>
      <c r="E543" s="61">
        <f>'TAB  CUM A FEVR'!E543+'TAB MARS'!E543</f>
        <v>1139</v>
      </c>
      <c r="F543" s="61">
        <f t="shared" si="174"/>
        <v>1310</v>
      </c>
      <c r="G543" s="32">
        <f t="shared" si="175"/>
        <v>1.1501316944688322</v>
      </c>
    </row>
    <row r="544" spans="1:7" ht="25.5" x14ac:dyDescent="0.2">
      <c r="A544" s="22"/>
      <c r="B544" s="26" t="s">
        <v>43</v>
      </c>
      <c r="C544" s="62"/>
      <c r="D544" s="40">
        <f>D538+D542+D543</f>
        <v>8258</v>
      </c>
      <c r="E544" s="40">
        <f>E538+E542+E543</f>
        <v>9259</v>
      </c>
      <c r="F544" s="61">
        <f t="shared" si="174"/>
        <v>-1001</v>
      </c>
      <c r="G544" s="32">
        <f t="shared" si="175"/>
        <v>-0.10811102710875904</v>
      </c>
    </row>
    <row r="545" spans="1:7" ht="25.5" x14ac:dyDescent="0.2">
      <c r="A545" s="22"/>
      <c r="B545" s="26" t="s">
        <v>48</v>
      </c>
      <c r="C545" s="62"/>
      <c r="D545" s="40">
        <f>D537-D544</f>
        <v>54384</v>
      </c>
      <c r="E545" s="40">
        <f>E537-E544</f>
        <v>56377</v>
      </c>
      <c r="F545" s="61">
        <f t="shared" si="174"/>
        <v>-1993</v>
      </c>
      <c r="G545" s="32">
        <f t="shared" si="175"/>
        <v>-3.5351295741171046E-2</v>
      </c>
    </row>
    <row r="546" spans="1:7" x14ac:dyDescent="0.2">
      <c r="A546" s="63">
        <v>63</v>
      </c>
      <c r="B546" s="3" t="s">
        <v>46</v>
      </c>
      <c r="C546" s="65"/>
      <c r="D546" s="61">
        <f>'TAB  CUM A FEVR'!D546+'TAB MARS'!D546</f>
        <v>62219</v>
      </c>
      <c r="E546" s="61">
        <f>'TAB  CUM A FEVR'!E546+'TAB MARS'!E546</f>
        <v>52041</v>
      </c>
      <c r="F546" s="61">
        <f t="shared" si="174"/>
        <v>10178</v>
      </c>
      <c r="G546" s="32">
        <f t="shared" si="175"/>
        <v>0.19557656463173267</v>
      </c>
    </row>
    <row r="547" spans="1:7" x14ac:dyDescent="0.2">
      <c r="A547" s="63"/>
      <c r="B547" s="13" t="s">
        <v>6</v>
      </c>
      <c r="C547" s="27"/>
      <c r="D547" s="61"/>
      <c r="E547" s="61"/>
      <c r="F547" s="61"/>
      <c r="G547" s="32"/>
    </row>
    <row r="548" spans="1:7" x14ac:dyDescent="0.2">
      <c r="A548" s="63">
        <v>631</v>
      </c>
      <c r="B548" s="15" t="s">
        <v>21</v>
      </c>
      <c r="C548" s="21"/>
      <c r="D548" s="61">
        <f>'TAB  CUM A FEVR'!D548+'TAB MARS'!D548</f>
        <v>0</v>
      </c>
      <c r="E548" s="61">
        <f>'TAB  CUM A FEVR'!E548+'TAB MARS'!E548</f>
        <v>0</v>
      </c>
      <c r="F548" s="61">
        <f t="shared" ref="F548" si="176">(D548-E548)</f>
        <v>0</v>
      </c>
      <c r="G548" s="32" t="e">
        <f t="shared" ref="G548" si="177">F548/E548</f>
        <v>#DIV/0!</v>
      </c>
    </row>
    <row r="549" spans="1:7" x14ac:dyDescent="0.2">
      <c r="A549" s="63"/>
      <c r="B549" s="15"/>
      <c r="C549" s="21"/>
      <c r="D549" s="61"/>
      <c r="E549" s="61"/>
      <c r="F549" s="61"/>
      <c r="G549" s="32"/>
    </row>
    <row r="550" spans="1:7" x14ac:dyDescent="0.2">
      <c r="A550" s="63">
        <v>64</v>
      </c>
      <c r="B550" s="2" t="s">
        <v>47</v>
      </c>
      <c r="C550" s="11"/>
      <c r="D550" s="61">
        <f>'TAB  CUM A FEVR'!D550+'TAB MARS'!D550</f>
        <v>2720</v>
      </c>
      <c r="E550" s="61">
        <f>'TAB  CUM A FEVR'!E550+'TAB MARS'!E550</f>
        <v>1685</v>
      </c>
      <c r="F550" s="61">
        <f t="shared" ref="F550:F560" si="178">(D550-E550)</f>
        <v>1035</v>
      </c>
      <c r="G550" s="32">
        <f t="shared" ref="G550:G560" si="179">F550/E550</f>
        <v>0.6142433234421365</v>
      </c>
    </row>
    <row r="551" spans="1:7" ht="25.5" x14ac:dyDescent="0.2">
      <c r="A551" s="22"/>
      <c r="B551" s="26" t="s">
        <v>49</v>
      </c>
      <c r="C551" s="62"/>
      <c r="D551" s="61">
        <f>D545-D546-D550</f>
        <v>-10555</v>
      </c>
      <c r="E551" s="61">
        <f>E545-E546-E550</f>
        <v>2651</v>
      </c>
      <c r="F551" s="61">
        <f t="shared" si="178"/>
        <v>-13206</v>
      </c>
      <c r="G551" s="32">
        <f t="shared" si="179"/>
        <v>-4.9815164089023014</v>
      </c>
    </row>
    <row r="552" spans="1:7" x14ac:dyDescent="0.2">
      <c r="A552" s="63">
        <v>75</v>
      </c>
      <c r="B552" s="3" t="s">
        <v>50</v>
      </c>
      <c r="C552" s="65"/>
      <c r="D552" s="61">
        <f>'TAB  CUM A FEVR'!D552+'TAB MARS'!D552</f>
        <v>0</v>
      </c>
      <c r="E552" s="61">
        <f>'TAB  CUM A FEVR'!E552+'TAB MARS'!E552</f>
        <v>20</v>
      </c>
      <c r="F552" s="61">
        <f t="shared" si="178"/>
        <v>-20</v>
      </c>
      <c r="G552" s="32">
        <f t="shared" si="179"/>
        <v>-1</v>
      </c>
    </row>
    <row r="553" spans="1:7" x14ac:dyDescent="0.2">
      <c r="A553" s="63">
        <v>65</v>
      </c>
      <c r="B553" s="1" t="s">
        <v>51</v>
      </c>
      <c r="C553" s="10"/>
      <c r="D553" s="61">
        <f>'TAB  CUM A FEVR'!D553+'TAB MARS'!D553</f>
        <v>76</v>
      </c>
      <c r="E553" s="61">
        <f>'TAB  CUM A FEVR'!E553+'TAB MARS'!E553</f>
        <v>444</v>
      </c>
      <c r="F553" s="61">
        <f t="shared" si="178"/>
        <v>-368</v>
      </c>
      <c r="G553" s="32">
        <f t="shared" si="179"/>
        <v>-0.8288288288288288</v>
      </c>
    </row>
    <row r="554" spans="1:7" ht="25.5" x14ac:dyDescent="0.2">
      <c r="A554" s="63">
        <v>68</v>
      </c>
      <c r="B554" s="16" t="s">
        <v>52</v>
      </c>
      <c r="C554" s="17"/>
      <c r="D554" s="61">
        <f>'TAB  CUM A FEVR'!D554+'TAB MARS'!D554</f>
        <v>5049</v>
      </c>
      <c r="E554" s="61">
        <f>'TAB  CUM A FEVR'!E554+'TAB MARS'!E554</f>
        <v>3815</v>
      </c>
      <c r="F554" s="61">
        <f t="shared" si="178"/>
        <v>1234</v>
      </c>
      <c r="G554" s="32">
        <f t="shared" si="179"/>
        <v>0.32346002621231978</v>
      </c>
    </row>
    <row r="555" spans="1:7" x14ac:dyDescent="0.2">
      <c r="A555" s="63">
        <v>78</v>
      </c>
      <c r="B555" s="2" t="s">
        <v>53</v>
      </c>
      <c r="C555" s="11"/>
      <c r="D555" s="61">
        <f>'TAB  CUM A FEVR'!D555+'TAB MARS'!D555</f>
        <v>0</v>
      </c>
      <c r="E555" s="61">
        <f>'TAB  CUM A FEVR'!E555+'TAB MARS'!E555</f>
        <v>0</v>
      </c>
      <c r="F555" s="61">
        <f t="shared" si="178"/>
        <v>0</v>
      </c>
      <c r="G555" s="32" t="e">
        <f t="shared" si="179"/>
        <v>#DIV/0!</v>
      </c>
    </row>
    <row r="556" spans="1:7" ht="25.5" x14ac:dyDescent="0.2">
      <c r="A556" s="22"/>
      <c r="B556" s="26" t="s">
        <v>77</v>
      </c>
      <c r="C556" s="62"/>
      <c r="D556" s="61">
        <f>D551+D552-D553-D554+D555</f>
        <v>-15680</v>
      </c>
      <c r="E556" s="61">
        <f>E551+E552-E553-E554+E555</f>
        <v>-1588</v>
      </c>
      <c r="F556" s="61">
        <f t="shared" si="178"/>
        <v>-14092</v>
      </c>
      <c r="G556" s="32">
        <f t="shared" si="179"/>
        <v>8.8740554156171285</v>
      </c>
    </row>
    <row r="557" spans="1:7" x14ac:dyDescent="0.2">
      <c r="A557" s="63">
        <v>76</v>
      </c>
      <c r="B557" s="1" t="s">
        <v>54</v>
      </c>
      <c r="C557" s="10"/>
      <c r="D557" s="61">
        <f>'TAB  CUM A FEVR'!D557+'TAB MARS'!D557</f>
        <v>0</v>
      </c>
      <c r="E557" s="61">
        <f>'TAB  CUM A FEVR'!E557+'TAB MARS'!E557</f>
        <v>0</v>
      </c>
      <c r="F557" s="61">
        <f t="shared" si="178"/>
        <v>0</v>
      </c>
      <c r="G557" s="32" t="e">
        <f t="shared" si="179"/>
        <v>#DIV/0!</v>
      </c>
    </row>
    <row r="558" spans="1:7" x14ac:dyDescent="0.2">
      <c r="A558" s="63">
        <v>66</v>
      </c>
      <c r="B558" s="1" t="s">
        <v>55</v>
      </c>
      <c r="C558" s="10"/>
      <c r="D558" s="61">
        <f>'TAB  CUM A FEVR'!D558+'TAB MARS'!D558</f>
        <v>0</v>
      </c>
      <c r="E558" s="61">
        <f>'TAB  CUM A FEVR'!E558+'TAB MARS'!E558</f>
        <v>0</v>
      </c>
      <c r="F558" s="61">
        <f t="shared" si="178"/>
        <v>0</v>
      </c>
      <c r="G558" s="32" t="e">
        <f t="shared" si="179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61">
        <f t="shared" si="178"/>
        <v>0</v>
      </c>
      <c r="G559" s="32" t="e">
        <f t="shared" si="179"/>
        <v>#DIV/0!</v>
      </c>
    </row>
    <row r="560" spans="1:7" x14ac:dyDescent="0.2">
      <c r="A560" s="22"/>
      <c r="B560" s="19" t="s">
        <v>57</v>
      </c>
      <c r="C560" s="62"/>
      <c r="D560" s="61">
        <f>D556+D559</f>
        <v>-15680</v>
      </c>
      <c r="E560" s="61">
        <f>E556+E559</f>
        <v>-1588</v>
      </c>
      <c r="F560" s="61">
        <f t="shared" si="178"/>
        <v>-14092</v>
      </c>
      <c r="G560" s="32">
        <f t="shared" si="179"/>
        <v>8.8740554156171285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63">
        <v>5</v>
      </c>
      <c r="B564" s="1" t="s">
        <v>22</v>
      </c>
      <c r="C564" s="10"/>
      <c r="D564" s="150">
        <f>'TAB MARS'!D564</f>
        <v>-71959</v>
      </c>
      <c r="E564" s="150">
        <f>'TAB MARS'!E564</f>
        <v>-78421</v>
      </c>
      <c r="F564" s="150">
        <f t="shared" ref="F564" si="180">(D564-E564)</f>
        <v>6462</v>
      </c>
      <c r="G564" s="32">
        <f t="shared" ref="G564" si="181">F564/E564</f>
        <v>-8.2401397584830588E-2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63">
        <v>51</v>
      </c>
      <c r="B568" s="20" t="s">
        <v>29</v>
      </c>
      <c r="C568" s="30"/>
      <c r="D568" s="150">
        <f>'TAB MARS'!D568</f>
        <v>0</v>
      </c>
      <c r="E568" s="150">
        <f>'TAB MARS'!E568</f>
        <v>0</v>
      </c>
      <c r="F568" s="150">
        <f t="shared" ref="F568:F569" si="182">(D568-E568)</f>
        <v>0</v>
      </c>
      <c r="G568" s="32" t="e">
        <f t="shared" ref="G568:G569" si="183">F568/E568</f>
        <v>#DIV/0!</v>
      </c>
    </row>
    <row r="569" spans="1:7" x14ac:dyDescent="0.2">
      <c r="A569" s="63">
        <v>510</v>
      </c>
      <c r="B569" s="1" t="s">
        <v>7</v>
      </c>
      <c r="C569" s="10"/>
      <c r="D569" s="150">
        <f>'TAB MARS'!D569</f>
        <v>0</v>
      </c>
      <c r="E569" s="150">
        <f>'TAB MARS'!E569</f>
        <v>0</v>
      </c>
      <c r="F569" s="150">
        <f t="shared" si="182"/>
        <v>0</v>
      </c>
      <c r="G569" s="32" t="e">
        <f t="shared" si="183"/>
        <v>#DIV/0!</v>
      </c>
    </row>
    <row r="570" spans="1:7" x14ac:dyDescent="0.2">
      <c r="B570" s="3"/>
      <c r="C570" s="28"/>
    </row>
    <row r="571" spans="1:7" x14ac:dyDescent="0.2">
      <c r="A571" s="63">
        <v>41</v>
      </c>
      <c r="B571" s="1" t="s">
        <v>8</v>
      </c>
      <c r="C571" s="10"/>
      <c r="D571" s="150">
        <f>D575+D576+D577</f>
        <v>115167</v>
      </c>
      <c r="E571" s="150">
        <f>E575+E576+E577</f>
        <v>90940</v>
      </c>
      <c r="F571" s="150">
        <f t="shared" ref="F571" si="184">(D571-E571)</f>
        <v>24227</v>
      </c>
      <c r="G571" s="32">
        <f t="shared" ref="G571" si="185">F571/E571</f>
        <v>0.26640642181658236</v>
      </c>
    </row>
    <row r="572" spans="1:7" x14ac:dyDescent="0.2">
      <c r="A572" s="63"/>
      <c r="B572" s="1"/>
      <c r="C572" s="10"/>
      <c r="D572" s="150"/>
      <c r="E572" s="150"/>
      <c r="F572" s="150"/>
      <c r="G572" s="32"/>
    </row>
    <row r="573" spans="1:7" x14ac:dyDescent="0.2">
      <c r="A573" s="63"/>
      <c r="B573" s="7" t="s">
        <v>6</v>
      </c>
      <c r="C573" s="29"/>
      <c r="D573" s="150"/>
      <c r="E573" s="150"/>
      <c r="F573" s="150"/>
      <c r="G573" s="32"/>
    </row>
    <row r="574" spans="1:7" x14ac:dyDescent="0.2">
      <c r="A574" s="63"/>
      <c r="B574" s="1"/>
      <c r="C574" s="10"/>
      <c r="D574" s="150"/>
      <c r="E574" s="150"/>
      <c r="F574" s="150"/>
      <c r="G574" s="32"/>
    </row>
    <row r="575" spans="1:7" x14ac:dyDescent="0.2">
      <c r="A575" s="63"/>
      <c r="B575" s="23" t="s">
        <v>23</v>
      </c>
      <c r="C575" s="10"/>
      <c r="D575" s="150">
        <f>'TAB MARS'!D575</f>
        <v>73388</v>
      </c>
      <c r="E575" s="150">
        <f>'TAB MARS'!E575</f>
        <v>20472</v>
      </c>
      <c r="F575" s="150">
        <f t="shared" ref="F575:F577" si="186">(D575-E575)</f>
        <v>52916</v>
      </c>
      <c r="G575" s="32">
        <f t="shared" ref="G575:G577" si="187">F575/E575</f>
        <v>2.5847987495115281</v>
      </c>
    </row>
    <row r="576" spans="1:7" ht="25.5" x14ac:dyDescent="0.2">
      <c r="A576" s="63"/>
      <c r="B576" s="24" t="s">
        <v>58</v>
      </c>
      <c r="C576" s="17"/>
      <c r="D576" s="150">
        <f>'TAB MARS'!D576</f>
        <v>17480</v>
      </c>
      <c r="E576" s="150">
        <f>'TAB MARS'!E576</f>
        <v>47862</v>
      </c>
      <c r="F576" s="150">
        <f t="shared" si="186"/>
        <v>-30382</v>
      </c>
      <c r="G576" s="32">
        <f t="shared" si="187"/>
        <v>-0.63478333542267351</v>
      </c>
    </row>
    <row r="577" spans="1:7" x14ac:dyDescent="0.2">
      <c r="A577" s="63"/>
      <c r="B577" s="23" t="s">
        <v>24</v>
      </c>
      <c r="C577" s="10"/>
      <c r="D577" s="150">
        <f>'TAB MARS'!D577</f>
        <v>24299</v>
      </c>
      <c r="E577" s="150">
        <f>'TAB MARS'!E577</f>
        <v>22606</v>
      </c>
      <c r="F577" s="150">
        <f t="shared" si="186"/>
        <v>1693</v>
      </c>
      <c r="G577" s="32">
        <f t="shared" si="187"/>
        <v>7.4891621693355739E-2</v>
      </c>
    </row>
    <row r="578" spans="1:7" x14ac:dyDescent="0.2">
      <c r="A578" s="63"/>
      <c r="B578" s="1"/>
      <c r="C578" s="10"/>
      <c r="D578" s="150"/>
      <c r="E578" s="150"/>
      <c r="F578" s="150"/>
      <c r="G578" s="32"/>
    </row>
    <row r="579" spans="1:7" x14ac:dyDescent="0.2">
      <c r="A579" s="63"/>
      <c r="B579" s="8" t="s">
        <v>26</v>
      </c>
      <c r="C579" s="31"/>
      <c r="D579" s="150">
        <f>'TAB MARS'!D579</f>
        <v>94493</v>
      </c>
      <c r="E579" s="150">
        <f>'TAB MARS'!E579</f>
        <v>35441</v>
      </c>
      <c r="F579" s="150">
        <f t="shared" ref="F579" si="188">(D579-E579)</f>
        <v>59052</v>
      </c>
      <c r="G579" s="32">
        <f t="shared" ref="G579" si="189">F579/E579</f>
        <v>1.666205806833893</v>
      </c>
    </row>
    <row r="580" spans="1:7" x14ac:dyDescent="0.2">
      <c r="A580" s="63"/>
      <c r="B580" s="8"/>
      <c r="C580" s="31"/>
      <c r="D580" s="150"/>
      <c r="E580" s="150"/>
      <c r="F580" s="150"/>
      <c r="G580" s="32"/>
    </row>
    <row r="581" spans="1:7" x14ac:dyDescent="0.2">
      <c r="A581" s="63">
        <v>3</v>
      </c>
      <c r="B581" s="8" t="s">
        <v>15</v>
      </c>
      <c r="C581" s="31"/>
      <c r="D581" s="150"/>
      <c r="E581" s="150"/>
      <c r="F581" s="150"/>
      <c r="G581" s="32"/>
    </row>
    <row r="582" spans="1:7" x14ac:dyDescent="0.2">
      <c r="A582" s="63"/>
      <c r="B582" s="7" t="s">
        <v>6</v>
      </c>
      <c r="C582" s="29"/>
      <c r="D582" s="150"/>
      <c r="E582" s="150"/>
      <c r="F582" s="150"/>
      <c r="G582" s="32"/>
    </row>
    <row r="583" spans="1:7" x14ac:dyDescent="0.2">
      <c r="A583" s="63"/>
      <c r="B583" s="8"/>
      <c r="C583" s="31"/>
      <c r="D583" s="150"/>
      <c r="E583" s="150"/>
      <c r="F583" s="150"/>
      <c r="G583" s="32"/>
    </row>
    <row r="584" spans="1:7" x14ac:dyDescent="0.2">
      <c r="A584" s="63">
        <v>30</v>
      </c>
      <c r="B584" s="25" t="s">
        <v>16</v>
      </c>
      <c r="C584" s="31"/>
      <c r="D584" s="150">
        <f>'TAB MARS'!D584</f>
        <v>561</v>
      </c>
      <c r="E584" s="150">
        <f>'TAB MARS'!E584</f>
        <v>603</v>
      </c>
      <c r="F584" s="150">
        <f t="shared" ref="F584:F587" si="190">(D584-E584)</f>
        <v>-42</v>
      </c>
      <c r="G584" s="32">
        <f t="shared" ref="G584:G587" si="191">F584/E584</f>
        <v>-6.965174129353234E-2</v>
      </c>
    </row>
    <row r="585" spans="1:7" x14ac:dyDescent="0.2">
      <c r="A585" s="63">
        <v>31</v>
      </c>
      <c r="B585" s="25" t="s">
        <v>17</v>
      </c>
      <c r="C585" s="31"/>
      <c r="D585" s="150">
        <f>'TAB MARS'!D585</f>
        <v>2495</v>
      </c>
      <c r="E585" s="150">
        <f>'TAB MARS'!E585</f>
        <v>2774</v>
      </c>
      <c r="F585" s="150">
        <f t="shared" si="190"/>
        <v>-279</v>
      </c>
      <c r="G585" s="32">
        <f t="shared" si="191"/>
        <v>-0.10057678442682047</v>
      </c>
    </row>
    <row r="586" spans="1:7" x14ac:dyDescent="0.2">
      <c r="A586" s="63">
        <v>32</v>
      </c>
      <c r="B586" s="25" t="s">
        <v>18</v>
      </c>
      <c r="C586" s="31"/>
      <c r="D586" s="150">
        <f>'TAB MARS'!D586</f>
        <v>30612</v>
      </c>
      <c r="E586" s="150">
        <f>'TAB MARS'!E586</f>
        <v>23433</v>
      </c>
      <c r="F586" s="150">
        <f t="shared" si="190"/>
        <v>7179</v>
      </c>
      <c r="G586" s="32">
        <f t="shared" si="191"/>
        <v>0.30636282166175904</v>
      </c>
    </row>
    <row r="587" spans="1:7" x14ac:dyDescent="0.2">
      <c r="A587" s="63">
        <v>37</v>
      </c>
      <c r="B587" s="25" t="s">
        <v>25</v>
      </c>
      <c r="C587" s="31"/>
      <c r="D587" s="150">
        <f>'TAB MARS'!D587</f>
        <v>0</v>
      </c>
      <c r="E587" s="150">
        <f>'TAB MARS'!E587</f>
        <v>0</v>
      </c>
      <c r="F587" s="150">
        <f t="shared" si="190"/>
        <v>0</v>
      </c>
      <c r="G587" s="32" t="e">
        <f t="shared" si="19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61" t="s">
        <v>10</v>
      </c>
      <c r="E591" s="61" t="s">
        <v>11</v>
      </c>
      <c r="F591" s="61" t="s">
        <v>12</v>
      </c>
      <c r="G591" s="32" t="s">
        <v>13</v>
      </c>
    </row>
    <row r="592" spans="1:7" x14ac:dyDescent="0.2">
      <c r="A592" s="63">
        <v>700</v>
      </c>
      <c r="B592" s="1" t="s">
        <v>30</v>
      </c>
      <c r="C592" s="10"/>
      <c r="D592" s="61">
        <f>'TAB  CUM A FEVR'!D592+'TAB MARS'!D592</f>
        <v>1269</v>
      </c>
      <c r="E592" s="61">
        <f>'TAB  CUM A FEVR'!E592+'TAB MARS'!E592</f>
        <v>1554</v>
      </c>
      <c r="F592" s="61">
        <f>(D592-E592)</f>
        <v>-285</v>
      </c>
      <c r="G592" s="32">
        <f>F592/E592</f>
        <v>-0.18339768339768339</v>
      </c>
    </row>
    <row r="593" spans="1:7" x14ac:dyDescent="0.2">
      <c r="A593" s="63">
        <v>701</v>
      </c>
      <c r="B593" s="1" t="s">
        <v>31</v>
      </c>
      <c r="C593" s="10"/>
      <c r="D593" s="61">
        <f>'TAB  CUM A FEVR'!D593+'TAB MARS'!D593</f>
        <v>25573</v>
      </c>
      <c r="E593" s="61">
        <f>'TAB  CUM A FEVR'!E593+'TAB MARS'!E593</f>
        <v>86425</v>
      </c>
      <c r="F593" s="61">
        <f t="shared" ref="F593:F595" si="192">(D593-E593)</f>
        <v>-60852</v>
      </c>
      <c r="G593" s="32">
        <f t="shared" ref="G593:G595" si="193">F593/E593</f>
        <v>-0.70410182238935493</v>
      </c>
    </row>
    <row r="594" spans="1:7" x14ac:dyDescent="0.2">
      <c r="A594" s="63">
        <v>704</v>
      </c>
      <c r="B594" s="1" t="s">
        <v>32</v>
      </c>
      <c r="C594" s="10"/>
      <c r="D594" s="61">
        <f>'TAB  CUM A FEVR'!D594+'TAB MARS'!D594</f>
        <v>0</v>
      </c>
      <c r="E594" s="61">
        <f>'TAB  CUM A FEVR'!E594+'TAB MARS'!E594</f>
        <v>0</v>
      </c>
      <c r="F594" s="61">
        <f t="shared" si="192"/>
        <v>0</v>
      </c>
      <c r="G594" s="32" t="e">
        <f t="shared" si="193"/>
        <v>#DIV/0!</v>
      </c>
    </row>
    <row r="595" spans="1:7" x14ac:dyDescent="0.2">
      <c r="A595" s="63">
        <v>706</v>
      </c>
      <c r="B595" s="1" t="s">
        <v>33</v>
      </c>
      <c r="C595" s="10"/>
      <c r="D595" s="61">
        <f>'TAB  CUM A FEVR'!D595+'TAB MARS'!D595</f>
        <v>16829</v>
      </c>
      <c r="E595" s="61">
        <f>'TAB  CUM A FEVR'!E595+'TAB MARS'!E595</f>
        <v>75463</v>
      </c>
      <c r="F595" s="61">
        <f t="shared" si="192"/>
        <v>-58634</v>
      </c>
      <c r="G595" s="32">
        <f t="shared" si="193"/>
        <v>-0.77699004810304384</v>
      </c>
    </row>
    <row r="596" spans="1:7" x14ac:dyDescent="0.2">
      <c r="A596" s="63"/>
      <c r="B596" s="13" t="s">
        <v>6</v>
      </c>
      <c r="C596" s="27"/>
      <c r="D596" s="61"/>
      <c r="E596" s="61"/>
      <c r="F596" s="39"/>
      <c r="G596" s="33"/>
    </row>
    <row r="597" spans="1:7" x14ac:dyDescent="0.2">
      <c r="A597" s="63"/>
      <c r="B597" s="14" t="s">
        <v>19</v>
      </c>
      <c r="C597" s="11"/>
      <c r="D597" s="61">
        <f>'TAB  CUM A FEVR'!D597+'TAB MARS'!D597</f>
        <v>0</v>
      </c>
      <c r="E597" s="61">
        <f>'TAB  CUM A FEVR'!E597+'TAB MARS'!E597</f>
        <v>0</v>
      </c>
      <c r="F597" s="61">
        <f t="shared" ref="F597:F602" si="194">(D597-E597)</f>
        <v>0</v>
      </c>
      <c r="G597" s="32" t="e">
        <f t="shared" ref="G597:G602" si="195">F597/E597</f>
        <v>#DIV/0!</v>
      </c>
    </row>
    <row r="598" spans="1:7" x14ac:dyDescent="0.2">
      <c r="A598" s="63"/>
      <c r="B598" s="14" t="s">
        <v>20</v>
      </c>
      <c r="C598" s="11"/>
      <c r="D598" s="61">
        <f>'TAB  CUM A FEVR'!D598+'TAB MARS'!D598</f>
        <v>0</v>
      </c>
      <c r="E598" s="61">
        <f>'TAB  CUM A FEVR'!E598+'TAB MARS'!E598</f>
        <v>0</v>
      </c>
      <c r="F598" s="61">
        <f t="shared" si="194"/>
        <v>0</v>
      </c>
      <c r="G598" s="32" t="e">
        <f t="shared" si="195"/>
        <v>#DIV/0!</v>
      </c>
    </row>
    <row r="599" spans="1:7" x14ac:dyDescent="0.2">
      <c r="A599" s="63"/>
      <c r="B599" s="14" t="s">
        <v>27</v>
      </c>
      <c r="C599" s="11"/>
      <c r="D599" s="61">
        <f>'TAB  CUM A FEVR'!D599+'TAB MARS'!D599</f>
        <v>0</v>
      </c>
      <c r="E599" s="61">
        <f>'TAB  CUM A FEVR'!E599+'TAB MARS'!E599</f>
        <v>0</v>
      </c>
      <c r="F599" s="61">
        <f t="shared" si="194"/>
        <v>0</v>
      </c>
      <c r="G599" s="32" t="e">
        <f t="shared" si="195"/>
        <v>#DIV/0!</v>
      </c>
    </row>
    <row r="600" spans="1:7" x14ac:dyDescent="0.2">
      <c r="A600" s="63">
        <v>706</v>
      </c>
      <c r="B600" s="2" t="s">
        <v>34</v>
      </c>
      <c r="C600" s="11"/>
      <c r="D600" s="61">
        <f>'TAB  CUM A FEVR'!D600+'TAB MARS'!D600</f>
        <v>0</v>
      </c>
      <c r="E600" s="61">
        <f>'TAB  CUM A FEVR'!E600+'TAB MARS'!E600</f>
        <v>0</v>
      </c>
      <c r="F600" s="61">
        <f t="shared" si="194"/>
        <v>0</v>
      </c>
      <c r="G600" s="32" t="e">
        <f t="shared" si="195"/>
        <v>#DIV/0!</v>
      </c>
    </row>
    <row r="601" spans="1:7" x14ac:dyDescent="0.2">
      <c r="A601" s="63" t="s">
        <v>35</v>
      </c>
      <c r="B601" s="2" t="s">
        <v>36</v>
      </c>
      <c r="C601" s="11"/>
      <c r="D601" s="61">
        <f>'TAB  CUM A FEVR'!D601+'TAB MARS'!D601</f>
        <v>0</v>
      </c>
      <c r="E601" s="61">
        <f>'TAB  CUM A FEVR'!E601+'TAB MARS'!E601</f>
        <v>0</v>
      </c>
      <c r="F601" s="61">
        <f t="shared" si="194"/>
        <v>0</v>
      </c>
      <c r="G601" s="32" t="e">
        <f t="shared" si="195"/>
        <v>#DIV/0!</v>
      </c>
    </row>
    <row r="602" spans="1:7" ht="25.5" x14ac:dyDescent="0.2">
      <c r="A602" s="22"/>
      <c r="B602" s="26" t="s">
        <v>45</v>
      </c>
      <c r="C602" s="64"/>
      <c r="D602" s="40">
        <f>D592+D593+D594+D595+D600+D601</f>
        <v>43671</v>
      </c>
      <c r="E602" s="40">
        <f>E592+E593+E594+E595+E600+E601</f>
        <v>163442</v>
      </c>
      <c r="F602" s="40">
        <f t="shared" si="194"/>
        <v>-119771</v>
      </c>
      <c r="G602" s="34">
        <f t="shared" si="195"/>
        <v>-0.73280429754897758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61">
        <f>'TAB  CUM A FEVR'!D605+'TAB MARS'!D605</f>
        <v>0</v>
      </c>
      <c r="E605" s="61">
        <f>'TAB  CUM A FEVR'!E605+'TAB MARS'!E605</f>
        <v>0</v>
      </c>
      <c r="F605" s="61">
        <f t="shared" ref="F605" si="196">(D605-E605)</f>
        <v>0</v>
      </c>
      <c r="G605" s="32" t="e">
        <f t="shared" ref="G605" si="197">F605/E605</f>
        <v>#DIV/0!</v>
      </c>
    </row>
    <row r="606" spans="1:7" x14ac:dyDescent="0.2">
      <c r="B606" s="3"/>
      <c r="C606" s="65"/>
      <c r="D606" s="61"/>
      <c r="E606" s="61"/>
      <c r="F606" s="66"/>
      <c r="G606" s="36"/>
    </row>
    <row r="607" spans="1:7" x14ac:dyDescent="0.2">
      <c r="A607" s="63">
        <v>72</v>
      </c>
      <c r="B607" s="1" t="s">
        <v>37</v>
      </c>
      <c r="C607" s="10"/>
      <c r="D607" s="61">
        <f>'TAB  CUM A FEVR'!D607+'TAB MARS'!D607</f>
        <v>0</v>
      </c>
      <c r="E607" s="61">
        <f>'TAB  CUM A FEVR'!E607+'TAB MARS'!E607</f>
        <v>0</v>
      </c>
      <c r="F607" s="61">
        <f t="shared" ref="F607:F619" si="198">(D607-E607)</f>
        <v>0</v>
      </c>
      <c r="G607" s="32" t="e">
        <f t="shared" ref="G607:G619" si="199">F607/E607</f>
        <v>#DIV/0!</v>
      </c>
    </row>
    <row r="608" spans="1:7" x14ac:dyDescent="0.2">
      <c r="A608" s="63">
        <v>73</v>
      </c>
      <c r="B608" s="1" t="s">
        <v>38</v>
      </c>
      <c r="C608" s="10"/>
      <c r="D608" s="61">
        <f>'TAB  CUM A FEVR'!D608+'TAB MARS'!D608</f>
        <v>0</v>
      </c>
      <c r="E608" s="61">
        <f>'TAB  CUM A FEVR'!E608+'TAB MARS'!E608</f>
        <v>0</v>
      </c>
      <c r="F608" s="61">
        <f t="shared" si="198"/>
        <v>0</v>
      </c>
      <c r="G608" s="32" t="e">
        <f t="shared" si="199"/>
        <v>#DIV/0!</v>
      </c>
    </row>
    <row r="609" spans="1:7" x14ac:dyDescent="0.2">
      <c r="A609" s="63">
        <v>74</v>
      </c>
      <c r="B609" s="2" t="s">
        <v>39</v>
      </c>
      <c r="C609" s="11"/>
      <c r="D609" s="61">
        <f>'TAB  CUM A FEVR'!D609+'TAB MARS'!D609</f>
        <v>0</v>
      </c>
      <c r="E609" s="61">
        <f>'TAB  CUM A FEVR'!E609+'TAB MARS'!E609</f>
        <v>0</v>
      </c>
      <c r="F609" s="61">
        <f t="shared" si="198"/>
        <v>0</v>
      </c>
      <c r="G609" s="32" t="e">
        <f t="shared" si="199"/>
        <v>#DIV/0!</v>
      </c>
    </row>
    <row r="610" spans="1:7" ht="25.5" x14ac:dyDescent="0.2">
      <c r="A610" s="22"/>
      <c r="B610" s="26" t="s">
        <v>44</v>
      </c>
      <c r="C610" s="62"/>
      <c r="D610" s="40">
        <f>D602+D607+D608+D609</f>
        <v>43671</v>
      </c>
      <c r="E610" s="40">
        <f>E602+E607+E608+E609</f>
        <v>163442</v>
      </c>
      <c r="F610" s="61">
        <f t="shared" si="198"/>
        <v>-119771</v>
      </c>
      <c r="G610" s="32">
        <f t="shared" si="199"/>
        <v>-0.73280429754897758</v>
      </c>
    </row>
    <row r="611" spans="1:7" x14ac:dyDescent="0.2">
      <c r="A611" s="63">
        <v>60</v>
      </c>
      <c r="B611" s="3" t="s">
        <v>40</v>
      </c>
      <c r="C611" s="65"/>
      <c r="D611" s="66">
        <f>D612+D613+D614</f>
        <v>10204</v>
      </c>
      <c r="E611" s="66">
        <f>E612+E613+E614</f>
        <v>14851</v>
      </c>
      <c r="F611" s="61">
        <f t="shared" si="198"/>
        <v>-4647</v>
      </c>
      <c r="G611" s="32">
        <f t="shared" si="199"/>
        <v>-0.31290822166857452</v>
      </c>
    </row>
    <row r="612" spans="1:7" x14ac:dyDescent="0.2">
      <c r="A612" s="63">
        <v>600</v>
      </c>
      <c r="B612" s="1" t="s">
        <v>2</v>
      </c>
      <c r="C612" s="10"/>
      <c r="D612" s="61">
        <f>'TAB  CUM A FEVR'!D612+'TAB MARS'!D612</f>
        <v>618</v>
      </c>
      <c r="E612" s="61">
        <f>'TAB  CUM A FEVR'!E612+'TAB MARS'!E612</f>
        <v>869</v>
      </c>
      <c r="F612" s="61">
        <f t="shared" si="198"/>
        <v>-251</v>
      </c>
      <c r="G612" s="32">
        <f t="shared" si="199"/>
        <v>-0.28883774453394706</v>
      </c>
    </row>
    <row r="613" spans="1:7" x14ac:dyDescent="0.2">
      <c r="A613" s="63">
        <v>601</v>
      </c>
      <c r="B613" s="1" t="s">
        <v>3</v>
      </c>
      <c r="C613" s="10"/>
      <c r="D613" s="61">
        <f>'TAB  CUM A FEVR'!D613+'TAB MARS'!D613</f>
        <v>9586</v>
      </c>
      <c r="E613" s="61">
        <f>'TAB  CUM A FEVR'!E613+'TAB MARS'!E613</f>
        <v>13982</v>
      </c>
      <c r="F613" s="61">
        <f t="shared" si="198"/>
        <v>-4396</v>
      </c>
      <c r="G613" s="32">
        <f t="shared" si="199"/>
        <v>-0.31440423401516238</v>
      </c>
    </row>
    <row r="614" spans="1:7" x14ac:dyDescent="0.2">
      <c r="A614" s="63">
        <v>604</v>
      </c>
      <c r="B614" s="1" t="s">
        <v>4</v>
      </c>
      <c r="C614" s="10"/>
      <c r="D614" s="61">
        <f>'TAB  CUM A FEVR'!D614+'TAB MARS'!D614</f>
        <v>0</v>
      </c>
      <c r="E614" s="61">
        <f>'TAB  CUM A FEVR'!E614+'TAB MARS'!E614</f>
        <v>0</v>
      </c>
      <c r="F614" s="61">
        <f t="shared" si="198"/>
        <v>0</v>
      </c>
      <c r="G614" s="32" t="e">
        <f t="shared" si="199"/>
        <v>#DIV/0!</v>
      </c>
    </row>
    <row r="615" spans="1:7" x14ac:dyDescent="0.2">
      <c r="A615" s="63">
        <v>61</v>
      </c>
      <c r="B615" s="1" t="s">
        <v>41</v>
      </c>
      <c r="C615" s="10"/>
      <c r="D615" s="61">
        <f>'TAB  CUM A FEVR'!D615+'TAB MARS'!D615</f>
        <v>5666</v>
      </c>
      <c r="E615" s="61">
        <f>'TAB  CUM A FEVR'!E615+'TAB MARS'!E615</f>
        <v>5975</v>
      </c>
      <c r="F615" s="61">
        <f t="shared" si="198"/>
        <v>-309</v>
      </c>
      <c r="G615" s="32">
        <f t="shared" si="199"/>
        <v>-5.1715481171548117E-2</v>
      </c>
    </row>
    <row r="616" spans="1:7" x14ac:dyDescent="0.2">
      <c r="A616" s="63">
        <v>62</v>
      </c>
      <c r="B616" s="2" t="s">
        <v>42</v>
      </c>
      <c r="C616" s="11"/>
      <c r="D616" s="61">
        <f>'TAB  CUM A FEVR'!D616+'TAB MARS'!D616</f>
        <v>4888</v>
      </c>
      <c r="E616" s="61">
        <f>'TAB  CUM A FEVR'!E616+'TAB MARS'!E616</f>
        <v>6552</v>
      </c>
      <c r="F616" s="61">
        <f t="shared" si="198"/>
        <v>-1664</v>
      </c>
      <c r="G616" s="32">
        <f t="shared" si="199"/>
        <v>-0.25396825396825395</v>
      </c>
    </row>
    <row r="617" spans="1:7" ht="25.5" x14ac:dyDescent="0.2">
      <c r="A617" s="22"/>
      <c r="B617" s="26" t="s">
        <v>43</v>
      </c>
      <c r="C617" s="62"/>
      <c r="D617" s="40">
        <f>D611+D615+D616</f>
        <v>20758</v>
      </c>
      <c r="E617" s="40">
        <f>E611+E615+E616</f>
        <v>27378</v>
      </c>
      <c r="F617" s="61">
        <f t="shared" si="198"/>
        <v>-6620</v>
      </c>
      <c r="G617" s="32">
        <f t="shared" si="199"/>
        <v>-0.24179998538972897</v>
      </c>
    </row>
    <row r="618" spans="1:7" ht="25.5" x14ac:dyDescent="0.2">
      <c r="A618" s="22"/>
      <c r="B618" s="26" t="s">
        <v>48</v>
      </c>
      <c r="C618" s="62"/>
      <c r="D618" s="40">
        <f>D610-D617</f>
        <v>22913</v>
      </c>
      <c r="E618" s="40">
        <f>E610-E617</f>
        <v>136064</v>
      </c>
      <c r="F618" s="61">
        <f t="shared" si="198"/>
        <v>-113151</v>
      </c>
      <c r="G618" s="32">
        <f t="shared" si="199"/>
        <v>-0.83160130526810916</v>
      </c>
    </row>
    <row r="619" spans="1:7" x14ac:dyDescent="0.2">
      <c r="A619" s="63">
        <v>63</v>
      </c>
      <c r="B619" s="3" t="s">
        <v>46</v>
      </c>
      <c r="C619" s="65"/>
      <c r="D619" s="61">
        <f>'TAB  CUM A FEVR'!D619+'TAB MARS'!D619</f>
        <v>39603</v>
      </c>
      <c r="E619" s="61">
        <f>'TAB  CUM A FEVR'!E619+'TAB MARS'!E619</f>
        <v>44827</v>
      </c>
      <c r="F619" s="61">
        <f t="shared" si="198"/>
        <v>-5224</v>
      </c>
      <c r="G619" s="32">
        <f t="shared" si="199"/>
        <v>-0.11653690855957347</v>
      </c>
    </row>
    <row r="620" spans="1:7" x14ac:dyDescent="0.2">
      <c r="A620" s="63"/>
      <c r="B620" s="13" t="s">
        <v>6</v>
      </c>
      <c r="C620" s="27"/>
      <c r="D620" s="61"/>
      <c r="E620" s="61"/>
      <c r="F620" s="61"/>
      <c r="G620" s="32"/>
    </row>
    <row r="621" spans="1:7" x14ac:dyDescent="0.2">
      <c r="A621" s="63">
        <v>631</v>
      </c>
      <c r="B621" s="15" t="s">
        <v>21</v>
      </c>
      <c r="C621" s="21"/>
      <c r="D621" s="61">
        <f>'TAB  CUM A FEVR'!D621+'TAB MARS'!D621</f>
        <v>0</v>
      </c>
      <c r="E621" s="61">
        <f>'TAB  CUM A FEVR'!E621+'TAB MARS'!E621</f>
        <v>0</v>
      </c>
      <c r="F621" s="61">
        <f t="shared" ref="F621" si="200">(D621-E621)</f>
        <v>0</v>
      </c>
      <c r="G621" s="32" t="e">
        <f t="shared" ref="G621" si="201">F621/E621</f>
        <v>#DIV/0!</v>
      </c>
    </row>
    <row r="622" spans="1:7" x14ac:dyDescent="0.2">
      <c r="A622" s="63"/>
      <c r="B622" s="15"/>
      <c r="C622" s="21"/>
      <c r="D622" s="61"/>
      <c r="E622" s="61"/>
      <c r="F622" s="61"/>
      <c r="G622" s="32"/>
    </row>
    <row r="623" spans="1:7" x14ac:dyDescent="0.2">
      <c r="A623" s="63">
        <v>64</v>
      </c>
      <c r="B623" s="2" t="s">
        <v>47</v>
      </c>
      <c r="C623" s="11"/>
      <c r="D623" s="61">
        <f>'TAB  CUM A FEVR'!D623+'TAB MARS'!D623</f>
        <v>1311</v>
      </c>
      <c r="E623" s="61">
        <f>'TAB  CUM A FEVR'!E623+'TAB MARS'!E623</f>
        <v>4903</v>
      </c>
      <c r="F623" s="61">
        <f t="shared" ref="F623:F633" si="202">(D623-E623)</f>
        <v>-3592</v>
      </c>
      <c r="G623" s="32">
        <f t="shared" ref="G623:G633" si="203">F623/E623</f>
        <v>-0.73261268611054453</v>
      </c>
    </row>
    <row r="624" spans="1:7" ht="25.5" x14ac:dyDescent="0.2">
      <c r="A624" s="22"/>
      <c r="B624" s="26" t="s">
        <v>49</v>
      </c>
      <c r="C624" s="62"/>
      <c r="D624" s="61">
        <f>D618-D619-D623</f>
        <v>-18001</v>
      </c>
      <c r="E624" s="61">
        <f>E618-E619-E623</f>
        <v>86334</v>
      </c>
      <c r="F624" s="61">
        <f t="shared" si="202"/>
        <v>-104335</v>
      </c>
      <c r="G624" s="32">
        <f t="shared" si="203"/>
        <v>-1.2085041814348925</v>
      </c>
    </row>
    <row r="625" spans="1:7" x14ac:dyDescent="0.2">
      <c r="A625" s="63">
        <v>75</v>
      </c>
      <c r="B625" s="3" t="s">
        <v>50</v>
      </c>
      <c r="C625" s="65"/>
      <c r="D625" s="61">
        <f>'TAB  CUM A FEVR'!D625+'TAB MARS'!D625</f>
        <v>0</v>
      </c>
      <c r="E625" s="61">
        <f>'TAB  CUM A FEVR'!E625+'TAB MARS'!E625</f>
        <v>790</v>
      </c>
      <c r="F625" s="61">
        <f t="shared" si="202"/>
        <v>-790</v>
      </c>
      <c r="G625" s="32">
        <f t="shared" si="203"/>
        <v>-1</v>
      </c>
    </row>
    <row r="626" spans="1:7" x14ac:dyDescent="0.2">
      <c r="A626" s="63">
        <v>65</v>
      </c>
      <c r="B626" s="1" t="s">
        <v>51</v>
      </c>
      <c r="C626" s="10"/>
      <c r="D626" s="61">
        <f>'TAB  CUM A FEVR'!D626+'TAB MARS'!D626</f>
        <v>0</v>
      </c>
      <c r="E626" s="61">
        <f>'TAB  CUM A FEVR'!E626+'TAB MARS'!E626</f>
        <v>342</v>
      </c>
      <c r="F626" s="61">
        <f t="shared" si="202"/>
        <v>-342</v>
      </c>
      <c r="G626" s="32">
        <f t="shared" si="203"/>
        <v>-1</v>
      </c>
    </row>
    <row r="627" spans="1:7" ht="25.5" x14ac:dyDescent="0.2">
      <c r="A627" s="63">
        <v>68</v>
      </c>
      <c r="B627" s="16" t="s">
        <v>52</v>
      </c>
      <c r="C627" s="17"/>
      <c r="D627" s="61">
        <f>'TAB  CUM A FEVR'!D627+'TAB MARS'!D627</f>
        <v>16500</v>
      </c>
      <c r="E627" s="61">
        <f>'TAB  CUM A FEVR'!E627+'TAB MARS'!E627</f>
        <v>32571</v>
      </c>
      <c r="F627" s="61">
        <f t="shared" si="202"/>
        <v>-16071</v>
      </c>
      <c r="G627" s="32">
        <f t="shared" si="203"/>
        <v>-0.49341438703140833</v>
      </c>
    </row>
    <row r="628" spans="1:7" x14ac:dyDescent="0.2">
      <c r="A628" s="63">
        <v>78</v>
      </c>
      <c r="B628" s="2" t="s">
        <v>53</v>
      </c>
      <c r="C628" s="11"/>
      <c r="D628" s="61">
        <f>'TAB  CUM A FEVR'!D628+'TAB MARS'!D628</f>
        <v>0</v>
      </c>
      <c r="E628" s="61">
        <f>'TAB  CUM A FEVR'!E628+'TAB MARS'!E628</f>
        <v>0</v>
      </c>
      <c r="F628" s="61">
        <f t="shared" si="202"/>
        <v>0</v>
      </c>
      <c r="G628" s="32" t="e">
        <f t="shared" si="203"/>
        <v>#DIV/0!</v>
      </c>
    </row>
    <row r="629" spans="1:7" ht="25.5" x14ac:dyDescent="0.2">
      <c r="A629" s="22"/>
      <c r="B629" s="26" t="s">
        <v>77</v>
      </c>
      <c r="C629" s="62"/>
      <c r="D629" s="61">
        <f>D624+D625-D626-D627+D628</f>
        <v>-34501</v>
      </c>
      <c r="E629" s="61">
        <f>E624+E625-E626-E627+E628</f>
        <v>54211</v>
      </c>
      <c r="F629" s="61">
        <f t="shared" si="202"/>
        <v>-88712</v>
      </c>
      <c r="G629" s="32">
        <f t="shared" si="203"/>
        <v>-1.636420652635074</v>
      </c>
    </row>
    <row r="630" spans="1:7" x14ac:dyDescent="0.2">
      <c r="A630" s="63">
        <v>76</v>
      </c>
      <c r="B630" s="1" t="s">
        <v>54</v>
      </c>
      <c r="C630" s="10"/>
      <c r="D630" s="61">
        <f>'TAB  CUM A FEVR'!D630+'TAB MARS'!D630</f>
        <v>0</v>
      </c>
      <c r="E630" s="61">
        <f>'TAB  CUM A FEVR'!E630+'TAB MARS'!E630</f>
        <v>0</v>
      </c>
      <c r="F630" s="61">
        <f t="shared" si="202"/>
        <v>0</v>
      </c>
      <c r="G630" s="32" t="e">
        <f t="shared" si="203"/>
        <v>#DIV/0!</v>
      </c>
    </row>
    <row r="631" spans="1:7" x14ac:dyDescent="0.2">
      <c r="A631" s="63">
        <v>66</v>
      </c>
      <c r="B631" s="1" t="s">
        <v>55</v>
      </c>
      <c r="C631" s="10"/>
      <c r="D631" s="61">
        <f>'TAB  CUM A FEVR'!D631+'TAB MARS'!D631</f>
        <v>0</v>
      </c>
      <c r="E631" s="61">
        <f>'TAB  CUM A FEVR'!E631+'TAB MARS'!E631</f>
        <v>0</v>
      </c>
      <c r="F631" s="61">
        <f t="shared" si="202"/>
        <v>0</v>
      </c>
      <c r="G631" s="32" t="e">
        <f t="shared" si="203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61">
        <f t="shared" si="202"/>
        <v>0</v>
      </c>
      <c r="G632" s="32" t="e">
        <f t="shared" si="203"/>
        <v>#DIV/0!</v>
      </c>
    </row>
    <row r="633" spans="1:7" x14ac:dyDescent="0.2">
      <c r="A633" s="22"/>
      <c r="B633" s="19" t="s">
        <v>57</v>
      </c>
      <c r="C633" s="62"/>
      <c r="D633" s="61">
        <f>D629+D632</f>
        <v>-34501</v>
      </c>
      <c r="E633" s="61">
        <f>E629+E632</f>
        <v>54211</v>
      </c>
      <c r="F633" s="61">
        <f t="shared" si="202"/>
        <v>-88712</v>
      </c>
      <c r="G633" s="32">
        <f t="shared" si="203"/>
        <v>-1.636420652635074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63">
        <v>5</v>
      </c>
      <c r="B637" s="1" t="s">
        <v>22</v>
      </c>
      <c r="C637" s="10"/>
      <c r="D637" s="150">
        <f>'TAB MARS'!D637</f>
        <v>26697</v>
      </c>
      <c r="E637" s="150">
        <f>'TAB MARS'!E637</f>
        <v>90</v>
      </c>
      <c r="F637" s="150">
        <f t="shared" ref="F637" si="204">(D637-E637)</f>
        <v>26607</v>
      </c>
      <c r="G637" s="32">
        <f t="shared" ref="G637" si="205">F637/E637</f>
        <v>295.63333333333333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63">
        <v>51</v>
      </c>
      <c r="B641" s="20" t="s">
        <v>29</v>
      </c>
      <c r="C641" s="30"/>
      <c r="D641" s="150">
        <f>'TAB MARS'!D641</f>
        <v>0</v>
      </c>
      <c r="E641" s="150">
        <f>'TAB MARS'!E641</f>
        <v>0</v>
      </c>
      <c r="F641" s="150">
        <f t="shared" ref="F641:F642" si="206">(D641-E641)</f>
        <v>0</v>
      </c>
      <c r="G641" s="32" t="e">
        <f t="shared" ref="G641:G642" si="207">F641/E641</f>
        <v>#DIV/0!</v>
      </c>
    </row>
    <row r="642" spans="1:7" x14ac:dyDescent="0.2">
      <c r="A642" s="63">
        <v>510</v>
      </c>
      <c r="B642" s="1" t="s">
        <v>7</v>
      </c>
      <c r="C642" s="10"/>
      <c r="D642" s="150">
        <f>'TAB MARS'!D642</f>
        <v>0</v>
      </c>
      <c r="E642" s="150">
        <f>'TAB MARS'!E642</f>
        <v>0</v>
      </c>
      <c r="F642" s="150">
        <f t="shared" si="206"/>
        <v>0</v>
      </c>
      <c r="G642" s="32" t="e">
        <f t="shared" si="207"/>
        <v>#DIV/0!</v>
      </c>
    </row>
    <row r="643" spans="1:7" x14ac:dyDescent="0.2">
      <c r="B643" s="3"/>
      <c r="C643" s="28"/>
    </row>
    <row r="644" spans="1:7" x14ac:dyDescent="0.2">
      <c r="A644" s="63">
        <v>41</v>
      </c>
      <c r="B644" s="1" t="s">
        <v>8</v>
      </c>
      <c r="C644" s="10"/>
      <c r="D644" s="150">
        <f>D648+D649+D650</f>
        <v>96005</v>
      </c>
      <c r="E644" s="150">
        <f>E648+E649+E650</f>
        <v>186018</v>
      </c>
      <c r="F644" s="150">
        <f t="shared" ref="F644" si="208">(D644-E644)</f>
        <v>-90013</v>
      </c>
      <c r="G644" s="32">
        <f t="shared" ref="G644" si="209">F644/E644</f>
        <v>-0.48389403176036727</v>
      </c>
    </row>
    <row r="645" spans="1:7" x14ac:dyDescent="0.2">
      <c r="A645" s="63"/>
      <c r="B645" s="1"/>
      <c r="C645" s="10"/>
      <c r="D645" s="150"/>
      <c r="E645" s="150"/>
      <c r="F645" s="150"/>
      <c r="G645" s="32"/>
    </row>
    <row r="646" spans="1:7" x14ac:dyDescent="0.2">
      <c r="A646" s="63"/>
      <c r="B646" s="7" t="s">
        <v>6</v>
      </c>
      <c r="C646" s="29"/>
      <c r="D646" s="150"/>
      <c r="E646" s="150"/>
      <c r="F646" s="150"/>
      <c r="G646" s="32"/>
    </row>
    <row r="647" spans="1:7" x14ac:dyDescent="0.2">
      <c r="A647" s="63"/>
      <c r="B647" s="1"/>
      <c r="C647" s="10"/>
      <c r="D647" s="150"/>
      <c r="E647" s="150"/>
      <c r="F647" s="150"/>
      <c r="G647" s="32"/>
    </row>
    <row r="648" spans="1:7" x14ac:dyDescent="0.2">
      <c r="A648" s="63"/>
      <c r="B648" s="23" t="s">
        <v>23</v>
      </c>
      <c r="C648" s="10"/>
      <c r="D648" s="150">
        <f>'TAB MARS'!D648</f>
        <v>60258</v>
      </c>
      <c r="E648" s="150">
        <f>'TAB MARS'!E648</f>
        <v>163773</v>
      </c>
      <c r="F648" s="150">
        <f t="shared" ref="F648:F650" si="210">(D648-E648)</f>
        <v>-103515</v>
      </c>
      <c r="G648" s="32">
        <f t="shared" ref="G648:G650" si="211">F648/E648</f>
        <v>-0.63206389331574797</v>
      </c>
    </row>
    <row r="649" spans="1:7" ht="25.5" x14ac:dyDescent="0.2">
      <c r="A649" s="63"/>
      <c r="B649" s="24" t="s">
        <v>58</v>
      </c>
      <c r="C649" s="17"/>
      <c r="D649" s="150">
        <f>'TAB MARS'!D649</f>
        <v>34767</v>
      </c>
      <c r="E649" s="150">
        <f>'TAB MARS'!E649</f>
        <v>15048</v>
      </c>
      <c r="F649" s="150">
        <f t="shared" si="210"/>
        <v>19719</v>
      </c>
      <c r="G649" s="32">
        <f t="shared" si="211"/>
        <v>1.3104066985645932</v>
      </c>
    </row>
    <row r="650" spans="1:7" x14ac:dyDescent="0.2">
      <c r="A650" s="63"/>
      <c r="B650" s="23" t="s">
        <v>24</v>
      </c>
      <c r="C650" s="10"/>
      <c r="D650" s="150">
        <f>'TAB MARS'!D650</f>
        <v>980</v>
      </c>
      <c r="E650" s="150">
        <f>'TAB MARS'!E650</f>
        <v>7197</v>
      </c>
      <c r="F650" s="150">
        <f t="shared" si="210"/>
        <v>-6217</v>
      </c>
      <c r="G650" s="32">
        <f t="shared" si="211"/>
        <v>-0.86383215228567456</v>
      </c>
    </row>
    <row r="651" spans="1:7" x14ac:dyDescent="0.2">
      <c r="A651" s="63"/>
      <c r="B651" s="1"/>
      <c r="C651" s="10"/>
      <c r="D651" s="150"/>
      <c r="E651" s="150"/>
      <c r="F651" s="150"/>
      <c r="G651" s="32"/>
    </row>
    <row r="652" spans="1:7" x14ac:dyDescent="0.2">
      <c r="A652" s="63"/>
      <c r="B652" s="8" t="s">
        <v>26</v>
      </c>
      <c r="C652" s="31"/>
      <c r="D652" s="150">
        <f>'TAB MARS'!D652</f>
        <v>113202</v>
      </c>
      <c r="E652" s="150">
        <f>'TAB MARS'!E652</f>
        <v>259787</v>
      </c>
      <c r="F652" s="150">
        <f t="shared" ref="F652" si="212">(D652-E652)</f>
        <v>-146585</v>
      </c>
      <c r="G652" s="32">
        <f t="shared" ref="G652" si="213">F652/E652</f>
        <v>-0.56425071308418051</v>
      </c>
    </row>
    <row r="653" spans="1:7" x14ac:dyDescent="0.2">
      <c r="A653" s="63"/>
      <c r="B653" s="8"/>
      <c r="C653" s="31"/>
      <c r="D653" s="150"/>
      <c r="E653" s="150"/>
      <c r="F653" s="150"/>
      <c r="G653" s="32"/>
    </row>
    <row r="654" spans="1:7" x14ac:dyDescent="0.2">
      <c r="A654" s="63">
        <v>3</v>
      </c>
      <c r="B654" s="8" t="s">
        <v>15</v>
      </c>
      <c r="C654" s="31"/>
      <c r="D654" s="150"/>
      <c r="E654" s="150"/>
      <c r="F654" s="150"/>
      <c r="G654" s="32"/>
    </row>
    <row r="655" spans="1:7" x14ac:dyDescent="0.2">
      <c r="A655" s="63"/>
      <c r="B655" s="7" t="s">
        <v>6</v>
      </c>
      <c r="C655" s="29"/>
      <c r="D655" s="150"/>
      <c r="E655" s="150"/>
      <c r="F655" s="150"/>
      <c r="G655" s="32"/>
    </row>
    <row r="656" spans="1:7" x14ac:dyDescent="0.2">
      <c r="A656" s="63"/>
      <c r="B656" s="8"/>
      <c r="C656" s="31"/>
      <c r="D656" s="150"/>
      <c r="E656" s="150"/>
      <c r="F656" s="150"/>
      <c r="G656" s="32"/>
    </row>
    <row r="657" spans="1:7" x14ac:dyDescent="0.2">
      <c r="A657" s="63">
        <v>30</v>
      </c>
      <c r="B657" s="25" t="s">
        <v>16</v>
      </c>
      <c r="C657" s="31"/>
      <c r="D657" s="150">
        <f>'TAB MARS'!D657</f>
        <v>4635</v>
      </c>
      <c r="E657" s="150">
        <f>'TAB MARS'!E657</f>
        <v>345</v>
      </c>
      <c r="F657" s="150">
        <f t="shared" ref="F657:F660" si="214">(D657-E657)</f>
        <v>4290</v>
      </c>
      <c r="G657" s="32">
        <f t="shared" ref="G657:G660" si="215">F657/E657</f>
        <v>12.434782608695652</v>
      </c>
    </row>
    <row r="658" spans="1:7" x14ac:dyDescent="0.2">
      <c r="A658" s="63">
        <v>31</v>
      </c>
      <c r="B658" s="25" t="s">
        <v>17</v>
      </c>
      <c r="C658" s="31"/>
      <c r="D658" s="150">
        <f>'TAB MARS'!D658</f>
        <v>1294</v>
      </c>
      <c r="E658" s="150">
        <f>'TAB MARS'!E658</f>
        <v>3845</v>
      </c>
      <c r="F658" s="150">
        <f t="shared" si="214"/>
        <v>-2551</v>
      </c>
      <c r="G658" s="32">
        <f t="shared" si="215"/>
        <v>-0.66345903771131343</v>
      </c>
    </row>
    <row r="659" spans="1:7" x14ac:dyDescent="0.2">
      <c r="A659" s="63">
        <v>32</v>
      </c>
      <c r="B659" s="25" t="s">
        <v>18</v>
      </c>
      <c r="C659" s="31"/>
      <c r="D659" s="150">
        <f>'TAB MARS'!D659</f>
        <v>8415</v>
      </c>
      <c r="E659" s="150">
        <f>'TAB MARS'!E659</f>
        <v>13418</v>
      </c>
      <c r="F659" s="150">
        <f t="shared" si="214"/>
        <v>-5003</v>
      </c>
      <c r="G659" s="32">
        <f t="shared" si="215"/>
        <v>-0.37285735579072887</v>
      </c>
    </row>
    <row r="660" spans="1:7" x14ac:dyDescent="0.2">
      <c r="A660" s="63">
        <v>37</v>
      </c>
      <c r="B660" s="25" t="s">
        <v>25</v>
      </c>
      <c r="C660" s="31"/>
      <c r="D660" s="150">
        <f>'TAB MARS'!D660</f>
        <v>0</v>
      </c>
      <c r="E660" s="150">
        <f>'TAB MARS'!E660</f>
        <v>0</v>
      </c>
      <c r="F660" s="150">
        <f t="shared" si="214"/>
        <v>0</v>
      </c>
      <c r="G660" s="32" t="e">
        <f t="shared" si="215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61" t="s">
        <v>10</v>
      </c>
      <c r="E664" s="61" t="s">
        <v>11</v>
      </c>
      <c r="F664" s="61" t="s">
        <v>12</v>
      </c>
      <c r="G664" s="32" t="s">
        <v>13</v>
      </c>
    </row>
    <row r="665" spans="1:7" x14ac:dyDescent="0.2">
      <c r="A665" s="63">
        <v>700</v>
      </c>
      <c r="B665" s="1" t="s">
        <v>30</v>
      </c>
      <c r="C665" s="10"/>
      <c r="D665" s="61">
        <f>'TAB  CUM A FEVR'!D665+'TAB MARS'!D665</f>
        <v>0</v>
      </c>
      <c r="E665" s="61">
        <f>'TAB  CUM A FEVR'!E665+'TAB MARS'!E665</f>
        <v>0</v>
      </c>
      <c r="F665" s="61">
        <f>(D665-E665)</f>
        <v>0</v>
      </c>
      <c r="G665" s="32" t="e">
        <f>F665/E665</f>
        <v>#DIV/0!</v>
      </c>
    </row>
    <row r="666" spans="1:7" x14ac:dyDescent="0.2">
      <c r="A666" s="63">
        <v>701</v>
      </c>
      <c r="B666" s="1" t="s">
        <v>31</v>
      </c>
      <c r="C666" s="10"/>
      <c r="D666" s="61">
        <f>'TAB  CUM A FEVR'!D666+'TAB MARS'!D666</f>
        <v>0</v>
      </c>
      <c r="E666" s="61">
        <f>'TAB  CUM A FEVR'!E666+'TAB MARS'!E666</f>
        <v>0</v>
      </c>
      <c r="F666" s="61">
        <f t="shared" ref="F666:F668" si="216">(D666-E666)</f>
        <v>0</v>
      </c>
      <c r="G666" s="32" t="e">
        <f t="shared" ref="G666:G668" si="217">F666/E666</f>
        <v>#DIV/0!</v>
      </c>
    </row>
    <row r="667" spans="1:7" x14ac:dyDescent="0.2">
      <c r="A667" s="63">
        <v>704</v>
      </c>
      <c r="B667" s="1" t="s">
        <v>32</v>
      </c>
      <c r="C667" s="10"/>
      <c r="D667" s="61">
        <f>'TAB  CUM A FEVR'!D667+'TAB MARS'!D667</f>
        <v>0</v>
      </c>
      <c r="E667" s="61">
        <f>'TAB  CUM A FEVR'!E667+'TAB MARS'!E667</f>
        <v>0</v>
      </c>
      <c r="F667" s="61">
        <f t="shared" si="216"/>
        <v>0</v>
      </c>
      <c r="G667" s="32" t="e">
        <f t="shared" si="217"/>
        <v>#DIV/0!</v>
      </c>
    </row>
    <row r="668" spans="1:7" x14ac:dyDescent="0.2">
      <c r="A668" s="63">
        <v>706</v>
      </c>
      <c r="B668" s="1" t="s">
        <v>33</v>
      </c>
      <c r="C668" s="10"/>
      <c r="D668" s="61">
        <f>'TAB  CUM A FEVR'!D668+'TAB MARS'!D668</f>
        <v>158971</v>
      </c>
      <c r="E668" s="61">
        <f>'TAB  CUM A FEVR'!E668+'TAB MARS'!E668</f>
        <v>141094</v>
      </c>
      <c r="F668" s="61">
        <f t="shared" si="216"/>
        <v>17877</v>
      </c>
      <c r="G668" s="32">
        <f t="shared" si="217"/>
        <v>0.12670276553219839</v>
      </c>
    </row>
    <row r="669" spans="1:7" x14ac:dyDescent="0.2">
      <c r="A669" s="63"/>
      <c r="B669" s="13" t="s">
        <v>6</v>
      </c>
      <c r="C669" s="27"/>
      <c r="D669" s="61"/>
      <c r="E669" s="61"/>
      <c r="F669" s="39"/>
      <c r="G669" s="33"/>
    </row>
    <row r="670" spans="1:7" x14ac:dyDescent="0.2">
      <c r="A670" s="63"/>
      <c r="B670" s="14" t="s">
        <v>19</v>
      </c>
      <c r="C670" s="11"/>
      <c r="D670" s="61">
        <f>'TAB  CUM A FEVR'!D670+'TAB MARS'!D670</f>
        <v>0</v>
      </c>
      <c r="E670" s="61">
        <f>'TAB  CUM A FEVR'!E670+'TAB MARS'!E670</f>
        <v>0</v>
      </c>
      <c r="F670" s="61">
        <f t="shared" ref="F670:F675" si="218">(D670-E670)</f>
        <v>0</v>
      </c>
      <c r="G670" s="32" t="e">
        <f t="shared" ref="G670:G675" si="219">F670/E670</f>
        <v>#DIV/0!</v>
      </c>
    </row>
    <row r="671" spans="1:7" x14ac:dyDescent="0.2">
      <c r="A671" s="63"/>
      <c r="B671" s="14" t="s">
        <v>20</v>
      </c>
      <c r="C671" s="11"/>
      <c r="D671" s="61">
        <f>'TAB  CUM A FEVR'!D671+'TAB MARS'!D671</f>
        <v>0</v>
      </c>
      <c r="E671" s="61">
        <f>'TAB  CUM A FEVR'!E671+'TAB MARS'!E671</f>
        <v>0</v>
      </c>
      <c r="F671" s="61">
        <f t="shared" si="218"/>
        <v>0</v>
      </c>
      <c r="G671" s="32" t="e">
        <f t="shared" si="219"/>
        <v>#DIV/0!</v>
      </c>
    </row>
    <row r="672" spans="1:7" x14ac:dyDescent="0.2">
      <c r="A672" s="63"/>
      <c r="B672" s="14" t="s">
        <v>27</v>
      </c>
      <c r="C672" s="11"/>
      <c r="D672" s="61">
        <f>'TAB  CUM A FEVR'!D672+'TAB MARS'!D672</f>
        <v>0</v>
      </c>
      <c r="E672" s="61">
        <f>'TAB  CUM A FEVR'!E672+'TAB MARS'!E672</f>
        <v>0</v>
      </c>
      <c r="F672" s="61">
        <f t="shared" si="218"/>
        <v>0</v>
      </c>
      <c r="G672" s="32" t="e">
        <f t="shared" si="219"/>
        <v>#DIV/0!</v>
      </c>
    </row>
    <row r="673" spans="1:7" x14ac:dyDescent="0.2">
      <c r="A673" s="63">
        <v>706</v>
      </c>
      <c r="B673" s="2" t="s">
        <v>34</v>
      </c>
      <c r="C673" s="11"/>
      <c r="D673" s="61">
        <f>'TAB  CUM A FEVR'!D673+'TAB MARS'!D673</f>
        <v>0</v>
      </c>
      <c r="E673" s="61">
        <f>'TAB  CUM A FEVR'!E673+'TAB MARS'!E673</f>
        <v>0</v>
      </c>
      <c r="F673" s="61">
        <f t="shared" si="218"/>
        <v>0</v>
      </c>
      <c r="G673" s="32" t="e">
        <f t="shared" si="219"/>
        <v>#DIV/0!</v>
      </c>
    </row>
    <row r="674" spans="1:7" x14ac:dyDescent="0.2">
      <c r="A674" s="63" t="s">
        <v>35</v>
      </c>
      <c r="B674" s="2" t="s">
        <v>36</v>
      </c>
      <c r="C674" s="11"/>
      <c r="D674" s="61">
        <f>'TAB  CUM A FEVR'!D674+'TAB MARS'!D674</f>
        <v>0</v>
      </c>
      <c r="E674" s="61">
        <f>'TAB  CUM A FEVR'!E674+'TAB MARS'!E674</f>
        <v>0</v>
      </c>
      <c r="F674" s="61">
        <f t="shared" si="218"/>
        <v>0</v>
      </c>
      <c r="G674" s="32" t="e">
        <f t="shared" si="219"/>
        <v>#DIV/0!</v>
      </c>
    </row>
    <row r="675" spans="1:7" ht="25.5" x14ac:dyDescent="0.2">
      <c r="A675" s="22"/>
      <c r="B675" s="26" t="s">
        <v>45</v>
      </c>
      <c r="C675" s="64"/>
      <c r="D675" s="40">
        <f>D665+D666+D667+D668+D673+D674</f>
        <v>158971</v>
      </c>
      <c r="E675" s="40">
        <f>E665+E666+E667+E668+E673+E674</f>
        <v>141094</v>
      </c>
      <c r="F675" s="40">
        <f t="shared" si="218"/>
        <v>17877</v>
      </c>
      <c r="G675" s="34">
        <f t="shared" si="219"/>
        <v>0.12670276553219839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61">
        <f>'TAB  CUM A FEVR'!D678+'TAB MARS'!D678</f>
        <v>0</v>
      </c>
      <c r="E678" s="61">
        <f>'TAB  CUM A FEVR'!E678+'TAB MARS'!E678</f>
        <v>0</v>
      </c>
      <c r="F678" s="61">
        <f t="shared" ref="F678" si="220">(D678-E678)</f>
        <v>0</v>
      </c>
      <c r="G678" s="32" t="e">
        <f t="shared" ref="G678" si="221">F678/E678</f>
        <v>#DIV/0!</v>
      </c>
    </row>
    <row r="679" spans="1:7" x14ac:dyDescent="0.2">
      <c r="B679" s="3"/>
      <c r="C679" s="65"/>
      <c r="D679" s="61"/>
      <c r="E679" s="61"/>
      <c r="F679" s="66"/>
      <c r="G679" s="36"/>
    </row>
    <row r="680" spans="1:7" x14ac:dyDescent="0.2">
      <c r="A680" s="63">
        <v>72</v>
      </c>
      <c r="B680" s="1" t="s">
        <v>37</v>
      </c>
      <c r="C680" s="10"/>
      <c r="D680" s="61">
        <f>'TAB  CUM A FEVR'!D680+'TAB MARS'!D680</f>
        <v>0</v>
      </c>
      <c r="E680" s="61">
        <f>'TAB  CUM A FEVR'!E680+'TAB MARS'!E680</f>
        <v>0</v>
      </c>
      <c r="F680" s="61">
        <f t="shared" ref="F680:F692" si="222">(D680-E680)</f>
        <v>0</v>
      </c>
      <c r="G680" s="32" t="e">
        <f t="shared" ref="G680:G692" si="223">F680/E680</f>
        <v>#DIV/0!</v>
      </c>
    </row>
    <row r="681" spans="1:7" x14ac:dyDescent="0.2">
      <c r="A681" s="63">
        <v>73</v>
      </c>
      <c r="B681" s="1" t="s">
        <v>38</v>
      </c>
      <c r="C681" s="10"/>
      <c r="D681" s="61">
        <f>'TAB  CUM A FEVR'!D681+'TAB MARS'!D681</f>
        <v>0</v>
      </c>
      <c r="E681" s="61">
        <f>'TAB  CUM A FEVR'!E681+'TAB MARS'!E681</f>
        <v>0</v>
      </c>
      <c r="F681" s="61">
        <f t="shared" si="222"/>
        <v>0</v>
      </c>
      <c r="G681" s="32" t="e">
        <f t="shared" si="223"/>
        <v>#DIV/0!</v>
      </c>
    </row>
    <row r="682" spans="1:7" x14ac:dyDescent="0.2">
      <c r="A682" s="63">
        <v>74</v>
      </c>
      <c r="B682" s="2" t="s">
        <v>39</v>
      </c>
      <c r="C682" s="11"/>
      <c r="D682" s="61">
        <f>'TAB  CUM A FEVR'!D682+'TAB MARS'!D682</f>
        <v>0</v>
      </c>
      <c r="E682" s="61">
        <f>'TAB  CUM A FEVR'!E682+'TAB MARS'!E682</f>
        <v>0</v>
      </c>
      <c r="F682" s="61">
        <f t="shared" si="222"/>
        <v>0</v>
      </c>
      <c r="G682" s="32" t="e">
        <f t="shared" si="223"/>
        <v>#DIV/0!</v>
      </c>
    </row>
    <row r="683" spans="1:7" ht="25.5" x14ac:dyDescent="0.2">
      <c r="A683" s="22"/>
      <c r="B683" s="26" t="s">
        <v>44</v>
      </c>
      <c r="C683" s="62"/>
      <c r="D683" s="40">
        <f>D675+D680+D681+D682</f>
        <v>158971</v>
      </c>
      <c r="E683" s="40">
        <f>E675+E680+E681+E682</f>
        <v>141094</v>
      </c>
      <c r="F683" s="61">
        <f t="shared" si="222"/>
        <v>17877</v>
      </c>
      <c r="G683" s="32">
        <f t="shared" si="223"/>
        <v>0.12670276553219839</v>
      </c>
    </row>
    <row r="684" spans="1:7" x14ac:dyDescent="0.2">
      <c r="A684" s="63">
        <v>60</v>
      </c>
      <c r="B684" s="3" t="s">
        <v>40</v>
      </c>
      <c r="C684" s="65"/>
      <c r="D684" s="66">
        <f>D685+D686+D687</f>
        <v>39715</v>
      </c>
      <c r="E684" s="66">
        <f>E685+E686+E687</f>
        <v>32284</v>
      </c>
      <c r="F684" s="61">
        <f t="shared" si="222"/>
        <v>7431</v>
      </c>
      <c r="G684" s="32">
        <f t="shared" si="223"/>
        <v>0.23017593854540949</v>
      </c>
    </row>
    <row r="685" spans="1:7" x14ac:dyDescent="0.2">
      <c r="A685" s="63">
        <v>600</v>
      </c>
      <c r="B685" s="1" t="s">
        <v>2</v>
      </c>
      <c r="C685" s="10"/>
      <c r="D685" s="61">
        <f>'TAB  CUM A FEVR'!D685+'TAB MARS'!D685</f>
        <v>0</v>
      </c>
      <c r="E685" s="61">
        <f>'TAB  CUM A FEVR'!E685+'TAB MARS'!E685</f>
        <v>0</v>
      </c>
      <c r="F685" s="61">
        <f t="shared" si="222"/>
        <v>0</v>
      </c>
      <c r="G685" s="32" t="e">
        <f t="shared" si="223"/>
        <v>#DIV/0!</v>
      </c>
    </row>
    <row r="686" spans="1:7" x14ac:dyDescent="0.2">
      <c r="A686" s="63">
        <v>601</v>
      </c>
      <c r="B686" s="1" t="s">
        <v>3</v>
      </c>
      <c r="C686" s="10"/>
      <c r="D686" s="61">
        <f>'TAB  CUM A FEVR'!D686+'TAB MARS'!D686</f>
        <v>39715</v>
      </c>
      <c r="E686" s="61">
        <f>'TAB  CUM A FEVR'!E686+'TAB MARS'!E686</f>
        <v>32284</v>
      </c>
      <c r="F686" s="61">
        <f t="shared" si="222"/>
        <v>7431</v>
      </c>
      <c r="G686" s="32">
        <f t="shared" si="223"/>
        <v>0.23017593854540949</v>
      </c>
    </row>
    <row r="687" spans="1:7" x14ac:dyDescent="0.2">
      <c r="A687" s="63">
        <v>604</v>
      </c>
      <c r="B687" s="1" t="s">
        <v>4</v>
      </c>
      <c r="C687" s="10"/>
      <c r="D687" s="61">
        <f>'TAB  CUM A FEVR'!D687+'TAB MARS'!D687</f>
        <v>0</v>
      </c>
      <c r="E687" s="61">
        <f>'TAB  CUM A FEVR'!E687+'TAB MARS'!E687</f>
        <v>0</v>
      </c>
      <c r="F687" s="61">
        <f t="shared" si="222"/>
        <v>0</v>
      </c>
      <c r="G687" s="32" t="e">
        <f t="shared" si="223"/>
        <v>#DIV/0!</v>
      </c>
    </row>
    <row r="688" spans="1:7" x14ac:dyDescent="0.2">
      <c r="A688" s="63">
        <v>61</v>
      </c>
      <c r="B688" s="1" t="s">
        <v>41</v>
      </c>
      <c r="C688" s="10"/>
      <c r="D688" s="61">
        <f>'TAB  CUM A FEVR'!D688+'TAB MARS'!D688</f>
        <v>1188</v>
      </c>
      <c r="E688" s="61">
        <f>'TAB  CUM A FEVR'!E688+'TAB MARS'!E688</f>
        <v>795</v>
      </c>
      <c r="F688" s="61">
        <f t="shared" si="222"/>
        <v>393</v>
      </c>
      <c r="G688" s="32">
        <f t="shared" si="223"/>
        <v>0.49433962264150944</v>
      </c>
    </row>
    <row r="689" spans="1:7" x14ac:dyDescent="0.2">
      <c r="A689" s="63">
        <v>62</v>
      </c>
      <c r="B689" s="2" t="s">
        <v>42</v>
      </c>
      <c r="C689" s="11"/>
      <c r="D689" s="61">
        <f>'TAB  CUM A FEVR'!D689+'TAB MARS'!D689</f>
        <v>1563</v>
      </c>
      <c r="E689" s="61">
        <f>'TAB  CUM A FEVR'!E689+'TAB MARS'!E689</f>
        <v>2666</v>
      </c>
      <c r="F689" s="61">
        <f t="shared" si="222"/>
        <v>-1103</v>
      </c>
      <c r="G689" s="32">
        <f t="shared" si="223"/>
        <v>-0.41372843210802701</v>
      </c>
    </row>
    <row r="690" spans="1:7" ht="25.5" x14ac:dyDescent="0.2">
      <c r="A690" s="22"/>
      <c r="B690" s="26" t="s">
        <v>43</v>
      </c>
      <c r="C690" s="62"/>
      <c r="D690" s="40">
        <f>D684+D688+D689</f>
        <v>42466</v>
      </c>
      <c r="E690" s="40">
        <f>E684+E688+E689</f>
        <v>35745</v>
      </c>
      <c r="F690" s="61">
        <f t="shared" si="222"/>
        <v>6721</v>
      </c>
      <c r="G690" s="32">
        <f t="shared" si="223"/>
        <v>0.18802629738424956</v>
      </c>
    </row>
    <row r="691" spans="1:7" ht="25.5" x14ac:dyDescent="0.2">
      <c r="A691" s="22"/>
      <c r="B691" s="26" t="s">
        <v>48</v>
      </c>
      <c r="C691" s="62"/>
      <c r="D691" s="40">
        <f>D683-D690</f>
        <v>116505</v>
      </c>
      <c r="E691" s="40">
        <f>E683-E690</f>
        <v>105349</v>
      </c>
      <c r="F691" s="61">
        <f t="shared" si="222"/>
        <v>11156</v>
      </c>
      <c r="G691" s="32">
        <f t="shared" si="223"/>
        <v>0.1058956421038643</v>
      </c>
    </row>
    <row r="692" spans="1:7" x14ac:dyDescent="0.2">
      <c r="A692" s="63">
        <v>63</v>
      </c>
      <c r="B692" s="3" t="s">
        <v>46</v>
      </c>
      <c r="C692" s="65"/>
      <c r="D692" s="61">
        <f>'TAB  CUM A FEVR'!D692+'TAB MARS'!D692</f>
        <v>65054</v>
      </c>
      <c r="E692" s="61">
        <f>'TAB  CUM A FEVR'!E692+'TAB MARS'!E692</f>
        <v>64279</v>
      </c>
      <c r="F692" s="61">
        <f t="shared" si="222"/>
        <v>775</v>
      </c>
      <c r="G692" s="32">
        <f t="shared" si="223"/>
        <v>1.2056814822881502E-2</v>
      </c>
    </row>
    <row r="693" spans="1:7" x14ac:dyDescent="0.2">
      <c r="A693" s="63"/>
      <c r="B693" s="13" t="s">
        <v>6</v>
      </c>
      <c r="C693" s="27"/>
      <c r="D693" s="61"/>
      <c r="E693" s="61"/>
      <c r="F693" s="61"/>
      <c r="G693" s="32"/>
    </row>
    <row r="694" spans="1:7" x14ac:dyDescent="0.2">
      <c r="A694" s="63">
        <v>631</v>
      </c>
      <c r="B694" s="15" t="s">
        <v>21</v>
      </c>
      <c r="C694" s="21"/>
      <c r="D694" s="61">
        <f>'TAB  CUM A FEVR'!D694+'TAB MARS'!D694</f>
        <v>0</v>
      </c>
      <c r="E694" s="61">
        <f>'TAB  CUM A FEVR'!E694+'TAB MARS'!E694</f>
        <v>0</v>
      </c>
      <c r="F694" s="61">
        <f t="shared" ref="F694" si="224">(D694-E694)</f>
        <v>0</v>
      </c>
      <c r="G694" s="32" t="e">
        <f t="shared" ref="G694" si="225">F694/E694</f>
        <v>#DIV/0!</v>
      </c>
    </row>
    <row r="695" spans="1:7" x14ac:dyDescent="0.2">
      <c r="A695" s="63"/>
      <c r="B695" s="15"/>
      <c r="C695" s="21"/>
      <c r="D695" s="61"/>
      <c r="E695" s="61"/>
      <c r="F695" s="61"/>
      <c r="G695" s="32"/>
    </row>
    <row r="696" spans="1:7" x14ac:dyDescent="0.2">
      <c r="A696" s="63">
        <v>64</v>
      </c>
      <c r="B696" s="2" t="s">
        <v>47</v>
      </c>
      <c r="C696" s="11"/>
      <c r="D696" s="61">
        <f>'TAB  CUM A FEVR'!D696+'TAB MARS'!D696</f>
        <v>4909</v>
      </c>
      <c r="E696" s="61">
        <f>'TAB  CUM A FEVR'!E696+'TAB MARS'!E696</f>
        <v>4289</v>
      </c>
      <c r="F696" s="61">
        <f t="shared" ref="F696:F706" si="226">(D696-E696)</f>
        <v>620</v>
      </c>
      <c r="G696" s="32">
        <f t="shared" ref="G696:G706" si="227">F696/E696</f>
        <v>0.14455584052226625</v>
      </c>
    </row>
    <row r="697" spans="1:7" ht="25.5" x14ac:dyDescent="0.2">
      <c r="A697" s="22"/>
      <c r="B697" s="26" t="s">
        <v>49</v>
      </c>
      <c r="C697" s="62"/>
      <c r="D697" s="61">
        <f>D691-D692-D696</f>
        <v>46542</v>
      </c>
      <c r="E697" s="61">
        <f>E691-E692-E696</f>
        <v>36781</v>
      </c>
      <c r="F697" s="61">
        <f t="shared" si="226"/>
        <v>9761</v>
      </c>
      <c r="G697" s="32">
        <f t="shared" si="227"/>
        <v>0.26538158288246649</v>
      </c>
    </row>
    <row r="698" spans="1:7" x14ac:dyDescent="0.2">
      <c r="A698" s="63">
        <v>75</v>
      </c>
      <c r="B698" s="3" t="s">
        <v>50</v>
      </c>
      <c r="C698" s="65"/>
      <c r="D698" s="61">
        <f>'TAB  CUM A FEVR'!D698+'TAB MARS'!D698</f>
        <v>319</v>
      </c>
      <c r="E698" s="61">
        <f>'TAB  CUM A FEVR'!E698+'TAB MARS'!E698</f>
        <v>1</v>
      </c>
      <c r="F698" s="61">
        <f t="shared" si="226"/>
        <v>318</v>
      </c>
      <c r="G698" s="32">
        <f t="shared" si="227"/>
        <v>318</v>
      </c>
    </row>
    <row r="699" spans="1:7" x14ac:dyDescent="0.2">
      <c r="A699" s="63">
        <v>65</v>
      </c>
      <c r="B699" s="1" t="s">
        <v>51</v>
      </c>
      <c r="C699" s="10"/>
      <c r="D699" s="61">
        <f>'TAB  CUM A FEVR'!D699+'TAB MARS'!D699</f>
        <v>271</v>
      </c>
      <c r="E699" s="61">
        <f>'TAB  CUM A FEVR'!E699+'TAB MARS'!E699</f>
        <v>526</v>
      </c>
      <c r="F699" s="61">
        <f t="shared" si="226"/>
        <v>-255</v>
      </c>
      <c r="G699" s="32">
        <f t="shared" si="227"/>
        <v>-0.48479087452471481</v>
      </c>
    </row>
    <row r="700" spans="1:7" ht="25.5" x14ac:dyDescent="0.2">
      <c r="A700" s="63">
        <v>68</v>
      </c>
      <c r="B700" s="16" t="s">
        <v>52</v>
      </c>
      <c r="C700" s="17"/>
      <c r="D700" s="61">
        <f>'TAB  CUM A FEVR'!D700+'TAB MARS'!D700</f>
        <v>18287</v>
      </c>
      <c r="E700" s="61">
        <f>'TAB  CUM A FEVR'!E700+'TAB MARS'!E700</f>
        <v>19923</v>
      </c>
      <c r="F700" s="61">
        <f t="shared" si="226"/>
        <v>-1636</v>
      </c>
      <c r="G700" s="32">
        <f t="shared" si="227"/>
        <v>-8.211614716659138E-2</v>
      </c>
    </row>
    <row r="701" spans="1:7" x14ac:dyDescent="0.2">
      <c r="A701" s="63">
        <v>78</v>
      </c>
      <c r="B701" s="2" t="s">
        <v>53</v>
      </c>
      <c r="C701" s="11"/>
      <c r="D701" s="61">
        <f>'TAB  CUM A FEVR'!D701+'TAB MARS'!D701</f>
        <v>0</v>
      </c>
      <c r="E701" s="61">
        <f>'TAB  CUM A FEVR'!E701+'TAB MARS'!E701</f>
        <v>0</v>
      </c>
      <c r="F701" s="61">
        <f t="shared" si="226"/>
        <v>0</v>
      </c>
      <c r="G701" s="32" t="e">
        <f t="shared" si="227"/>
        <v>#DIV/0!</v>
      </c>
    </row>
    <row r="702" spans="1:7" ht="25.5" x14ac:dyDescent="0.2">
      <c r="A702" s="22"/>
      <c r="B702" s="26" t="s">
        <v>77</v>
      </c>
      <c r="C702" s="62"/>
      <c r="D702" s="61">
        <f>D697+D698-D699-D700+D701</f>
        <v>28303</v>
      </c>
      <c r="E702" s="61">
        <f>E697+E698-E699-E700+E701</f>
        <v>16333</v>
      </c>
      <c r="F702" s="61">
        <f t="shared" si="226"/>
        <v>11970</v>
      </c>
      <c r="G702" s="32">
        <f t="shared" si="227"/>
        <v>0.73287209943060061</v>
      </c>
    </row>
    <row r="703" spans="1:7" x14ac:dyDescent="0.2">
      <c r="A703" s="63">
        <v>76</v>
      </c>
      <c r="B703" s="1" t="s">
        <v>54</v>
      </c>
      <c r="C703" s="10"/>
      <c r="D703" s="61">
        <f>'TAB  CUM A FEVR'!D703+'TAB MARS'!D703</f>
        <v>2901</v>
      </c>
      <c r="E703" s="61">
        <f>'TAB  CUM A FEVR'!E703+'TAB MARS'!E703</f>
        <v>3453</v>
      </c>
      <c r="F703" s="61">
        <f t="shared" si="226"/>
        <v>-552</v>
      </c>
      <c r="G703" s="32">
        <f t="shared" si="227"/>
        <v>-0.15986099044309296</v>
      </c>
    </row>
    <row r="704" spans="1:7" x14ac:dyDescent="0.2">
      <c r="A704" s="63">
        <v>66</v>
      </c>
      <c r="B704" s="1" t="s">
        <v>55</v>
      </c>
      <c r="C704" s="10"/>
      <c r="D704" s="61">
        <f>'TAB  CUM A FEVR'!D704+'TAB MARS'!D704</f>
        <v>0</v>
      </c>
      <c r="E704" s="61">
        <f>'TAB  CUM A FEVR'!E704+'TAB MARS'!E704</f>
        <v>0</v>
      </c>
      <c r="F704" s="61">
        <f t="shared" si="226"/>
        <v>0</v>
      </c>
      <c r="G704" s="32" t="e">
        <f t="shared" si="227"/>
        <v>#DIV/0!</v>
      </c>
    </row>
    <row r="705" spans="1:7" x14ac:dyDescent="0.2">
      <c r="B705" s="2" t="s">
        <v>56</v>
      </c>
      <c r="C705" s="11"/>
      <c r="D705" s="39">
        <f>D703-D704</f>
        <v>2901</v>
      </c>
      <c r="E705" s="39">
        <f>E703-E704</f>
        <v>3453</v>
      </c>
      <c r="F705" s="61">
        <f t="shared" si="226"/>
        <v>-552</v>
      </c>
      <c r="G705" s="32">
        <f t="shared" si="227"/>
        <v>-0.15986099044309296</v>
      </c>
    </row>
    <row r="706" spans="1:7" x14ac:dyDescent="0.2">
      <c r="A706" s="22"/>
      <c r="B706" s="19" t="s">
        <v>57</v>
      </c>
      <c r="C706" s="62"/>
      <c r="D706" s="61">
        <f>D702+D705</f>
        <v>31204</v>
      </c>
      <c r="E706" s="61">
        <f>E702+E705</f>
        <v>19786</v>
      </c>
      <c r="F706" s="61">
        <f t="shared" si="226"/>
        <v>11418</v>
      </c>
      <c r="G706" s="32">
        <f t="shared" si="227"/>
        <v>0.5770746992823208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63">
        <v>5</v>
      </c>
      <c r="B710" s="1" t="s">
        <v>22</v>
      </c>
      <c r="C710" s="10"/>
      <c r="D710" s="150">
        <f>'TAB MARS'!D710</f>
        <v>644945</v>
      </c>
      <c r="E710" s="150">
        <f>'TAB MARS'!E710</f>
        <v>738244</v>
      </c>
      <c r="F710" s="150">
        <f t="shared" ref="F710" si="228">(D710-E710)</f>
        <v>-93299</v>
      </c>
      <c r="G710" s="32">
        <f t="shared" ref="G710" si="229">F710/E710</f>
        <v>-0.12637962516457973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63">
        <v>51</v>
      </c>
      <c r="B714" s="20" t="s">
        <v>29</v>
      </c>
      <c r="C714" s="30"/>
      <c r="D714" s="150">
        <f>'TAB MARS'!D714</f>
        <v>0</v>
      </c>
      <c r="E714" s="150">
        <f>'TAB MARS'!E714</f>
        <v>0</v>
      </c>
      <c r="F714" s="150">
        <f t="shared" ref="F714:F715" si="230">(D714-E714)</f>
        <v>0</v>
      </c>
      <c r="G714" s="32" t="e">
        <f t="shared" ref="G714:G715" si="231">F714/E714</f>
        <v>#DIV/0!</v>
      </c>
    </row>
    <row r="715" spans="1:7" x14ac:dyDescent="0.2">
      <c r="A715" s="63">
        <v>510</v>
      </c>
      <c r="B715" s="1" t="s">
        <v>7</v>
      </c>
      <c r="C715" s="10"/>
      <c r="D715" s="150">
        <f>'TAB MARS'!D715</f>
        <v>0</v>
      </c>
      <c r="E715" s="150">
        <f>'TAB MARS'!E715</f>
        <v>0</v>
      </c>
      <c r="F715" s="150">
        <f t="shared" si="230"/>
        <v>0</v>
      </c>
      <c r="G715" s="32" t="e">
        <f t="shared" si="231"/>
        <v>#DIV/0!</v>
      </c>
    </row>
    <row r="716" spans="1:7" x14ac:dyDescent="0.2">
      <c r="B716" s="3"/>
      <c r="C716" s="28"/>
    </row>
    <row r="717" spans="1:7" x14ac:dyDescent="0.2">
      <c r="A717" s="63">
        <v>41</v>
      </c>
      <c r="B717" s="1" t="s">
        <v>8</v>
      </c>
      <c r="C717" s="10"/>
      <c r="D717" s="150">
        <f>D721+D722+D723</f>
        <v>260433</v>
      </c>
      <c r="E717" s="150">
        <f>E721+E722+E723</f>
        <v>112594</v>
      </c>
      <c r="F717" s="150">
        <f t="shared" ref="F717" si="232">(D717-E717)</f>
        <v>147839</v>
      </c>
      <c r="G717" s="32">
        <f t="shared" ref="G717" si="233">F717/E717</f>
        <v>1.3130273371582855</v>
      </c>
    </row>
    <row r="718" spans="1:7" x14ac:dyDescent="0.2">
      <c r="A718" s="63"/>
      <c r="B718" s="1"/>
      <c r="C718" s="10"/>
      <c r="D718" s="150"/>
      <c r="E718" s="150"/>
      <c r="F718" s="150"/>
      <c r="G718" s="32"/>
    </row>
    <row r="719" spans="1:7" x14ac:dyDescent="0.2">
      <c r="A719" s="63"/>
      <c r="B719" s="7" t="s">
        <v>6</v>
      </c>
      <c r="C719" s="29"/>
      <c r="D719" s="150"/>
      <c r="E719" s="150"/>
      <c r="F719" s="150"/>
      <c r="G719" s="32"/>
    </row>
    <row r="720" spans="1:7" x14ac:dyDescent="0.2">
      <c r="A720" s="63"/>
      <c r="B720" s="1"/>
      <c r="C720" s="10"/>
      <c r="D720" s="150"/>
      <c r="E720" s="150"/>
      <c r="F720" s="150"/>
      <c r="G720" s="32"/>
    </row>
    <row r="721" spans="1:7" x14ac:dyDescent="0.2">
      <c r="A721" s="63"/>
      <c r="B721" s="23" t="s">
        <v>23</v>
      </c>
      <c r="C721" s="10"/>
      <c r="D721" s="150">
        <f>'TAB MARS'!D721</f>
        <v>123634</v>
      </c>
      <c r="E721" s="150">
        <f>'TAB MARS'!E721</f>
        <v>62739</v>
      </c>
      <c r="F721" s="150">
        <f t="shared" ref="F721:F723" si="234">(D721-E721)</f>
        <v>60895</v>
      </c>
      <c r="G721" s="32">
        <f t="shared" ref="G721:G723" si="235">F721/E721</f>
        <v>0.97060839350324357</v>
      </c>
    </row>
    <row r="722" spans="1:7" ht="25.5" x14ac:dyDescent="0.2">
      <c r="A722" s="63"/>
      <c r="B722" s="24" t="s">
        <v>58</v>
      </c>
      <c r="C722" s="17"/>
      <c r="D722" s="150">
        <f>'TAB MARS'!D722</f>
        <v>124501</v>
      </c>
      <c r="E722" s="150">
        <f>'TAB MARS'!E722</f>
        <v>39510</v>
      </c>
      <c r="F722" s="150">
        <f t="shared" si="234"/>
        <v>84991</v>
      </c>
      <c r="G722" s="32">
        <f t="shared" si="235"/>
        <v>2.1511262971399647</v>
      </c>
    </row>
    <row r="723" spans="1:7" x14ac:dyDescent="0.2">
      <c r="A723" s="63"/>
      <c r="B723" s="23" t="s">
        <v>24</v>
      </c>
      <c r="C723" s="10"/>
      <c r="D723" s="150">
        <f>'TAB MARS'!D723</f>
        <v>12298</v>
      </c>
      <c r="E723" s="150">
        <f>'TAB MARS'!E723</f>
        <v>10345</v>
      </c>
      <c r="F723" s="150">
        <f t="shared" si="234"/>
        <v>1953</v>
      </c>
      <c r="G723" s="32">
        <f t="shared" si="235"/>
        <v>0.18878685355244079</v>
      </c>
    </row>
    <row r="724" spans="1:7" x14ac:dyDescent="0.2">
      <c r="A724" s="63"/>
      <c r="B724" s="1"/>
      <c r="C724" s="10"/>
      <c r="D724" s="150"/>
      <c r="E724" s="150"/>
      <c r="F724" s="150"/>
      <c r="G724" s="32"/>
    </row>
    <row r="725" spans="1:7" x14ac:dyDescent="0.2">
      <c r="A725" s="63"/>
      <c r="B725" s="8" t="s">
        <v>26</v>
      </c>
      <c r="C725" s="31"/>
      <c r="D725" s="150">
        <f>'TAB MARS'!D725</f>
        <v>64208</v>
      </c>
      <c r="E725" s="150">
        <f>'TAB MARS'!E725</f>
        <v>24345</v>
      </c>
      <c r="F725" s="150">
        <f t="shared" ref="F725" si="236">(D725-E725)</f>
        <v>39863</v>
      </c>
      <c r="G725" s="32">
        <f t="shared" ref="G725" si="237">F725/E725</f>
        <v>1.637420414869583</v>
      </c>
    </row>
    <row r="726" spans="1:7" x14ac:dyDescent="0.2">
      <c r="A726" s="63"/>
      <c r="B726" s="8"/>
      <c r="C726" s="31"/>
      <c r="D726" s="150"/>
      <c r="E726" s="150"/>
      <c r="F726" s="150"/>
      <c r="G726" s="32"/>
    </row>
    <row r="727" spans="1:7" x14ac:dyDescent="0.2">
      <c r="A727" s="63">
        <v>3</v>
      </c>
      <c r="B727" s="8" t="s">
        <v>15</v>
      </c>
      <c r="C727" s="31"/>
      <c r="D727" s="150"/>
      <c r="E727" s="150"/>
      <c r="F727" s="150"/>
      <c r="G727" s="32"/>
    </row>
    <row r="728" spans="1:7" x14ac:dyDescent="0.2">
      <c r="A728" s="63"/>
      <c r="B728" s="7" t="s">
        <v>6</v>
      </c>
      <c r="C728" s="29"/>
      <c r="D728" s="150"/>
      <c r="E728" s="150"/>
      <c r="F728" s="150"/>
      <c r="G728" s="32"/>
    </row>
    <row r="729" spans="1:7" x14ac:dyDescent="0.2">
      <c r="A729" s="63"/>
      <c r="B729" s="8"/>
      <c r="C729" s="31"/>
      <c r="D729" s="150"/>
      <c r="E729" s="150"/>
      <c r="F729" s="150"/>
      <c r="G729" s="32"/>
    </row>
    <row r="730" spans="1:7" x14ac:dyDescent="0.2">
      <c r="A730" s="63">
        <v>30</v>
      </c>
      <c r="B730" s="25" t="s">
        <v>16</v>
      </c>
      <c r="C730" s="31"/>
      <c r="D730" s="150">
        <f>'TAB MARS'!D730</f>
        <v>446</v>
      </c>
      <c r="E730" s="150">
        <f>'TAB MARS'!E730</f>
        <v>695</v>
      </c>
      <c r="F730" s="150">
        <f t="shared" ref="F730:F733" si="238">(D730-E730)</f>
        <v>-249</v>
      </c>
      <c r="G730" s="32">
        <f t="shared" ref="G730:G733" si="239">F730/E730</f>
        <v>-0.35827338129496406</v>
      </c>
    </row>
    <row r="731" spans="1:7" x14ac:dyDescent="0.2">
      <c r="A731" s="63">
        <v>31</v>
      </c>
      <c r="B731" s="25" t="s">
        <v>17</v>
      </c>
      <c r="C731" s="31"/>
      <c r="D731" s="150">
        <f>'TAB MARS'!D731</f>
        <v>10879</v>
      </c>
      <c r="E731" s="150">
        <f>'TAB MARS'!E731</f>
        <v>8215</v>
      </c>
      <c r="F731" s="150">
        <f t="shared" si="238"/>
        <v>2664</v>
      </c>
      <c r="G731" s="32">
        <f t="shared" si="239"/>
        <v>0.3242848447961047</v>
      </c>
    </row>
    <row r="732" spans="1:7" x14ac:dyDescent="0.2">
      <c r="A732" s="63">
        <v>32</v>
      </c>
      <c r="B732" s="25" t="s">
        <v>18</v>
      </c>
      <c r="C732" s="31"/>
      <c r="D732" s="150">
        <f>'TAB MARS'!D732</f>
        <v>20140</v>
      </c>
      <c r="E732" s="150">
        <f>'TAB MARS'!E732</f>
        <v>25229</v>
      </c>
      <c r="F732" s="150">
        <f t="shared" si="238"/>
        <v>-5089</v>
      </c>
      <c r="G732" s="32">
        <f t="shared" si="239"/>
        <v>-0.20171231519283364</v>
      </c>
    </row>
    <row r="733" spans="1:7" x14ac:dyDescent="0.2">
      <c r="A733" s="63">
        <v>37</v>
      </c>
      <c r="B733" s="25" t="s">
        <v>25</v>
      </c>
      <c r="C733" s="31"/>
      <c r="D733" s="150">
        <f>'TAB MARS'!D733</f>
        <v>0</v>
      </c>
      <c r="E733" s="150">
        <f>'TAB MARS'!E733</f>
        <v>0</v>
      </c>
      <c r="F733" s="150">
        <f t="shared" si="238"/>
        <v>0</v>
      </c>
      <c r="G733" s="32" t="e">
        <f t="shared" si="23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61" t="s">
        <v>10</v>
      </c>
      <c r="E737" s="61" t="s">
        <v>11</v>
      </c>
      <c r="F737" s="61" t="s">
        <v>12</v>
      </c>
      <c r="G737" s="32" t="s">
        <v>13</v>
      </c>
    </row>
    <row r="738" spans="1:7" x14ac:dyDescent="0.2">
      <c r="A738" s="63">
        <v>700</v>
      </c>
      <c r="B738" s="1" t="s">
        <v>30</v>
      </c>
      <c r="C738" s="10"/>
      <c r="D738" s="61">
        <f>'TAB  CUM A FEVR'!D738+'TAB MARS'!D738</f>
        <v>12397</v>
      </c>
      <c r="E738" s="61">
        <f>'TAB  CUM A FEVR'!E738+'TAB MARS'!E738</f>
        <v>14693</v>
      </c>
      <c r="F738" s="61">
        <f>(D738-E738)</f>
        <v>-2296</v>
      </c>
      <c r="G738" s="32">
        <f>F738/E738</f>
        <v>-0.15626488804192473</v>
      </c>
    </row>
    <row r="739" spans="1:7" x14ac:dyDescent="0.2">
      <c r="A739" s="63">
        <v>701</v>
      </c>
      <c r="B739" s="1" t="s">
        <v>31</v>
      </c>
      <c r="C739" s="10"/>
      <c r="D739" s="61">
        <f>'TAB  CUM A FEVR'!D739+'TAB MARS'!D739</f>
        <v>31844</v>
      </c>
      <c r="E739" s="61">
        <f>'TAB  CUM A FEVR'!E739+'TAB MARS'!E739</f>
        <v>15968</v>
      </c>
      <c r="F739" s="61">
        <f t="shared" ref="F739:F741" si="240">(D739-E739)</f>
        <v>15876</v>
      </c>
      <c r="G739" s="32">
        <f t="shared" ref="G739:G741" si="241">F739/E739</f>
        <v>0.99423847695390777</v>
      </c>
    </row>
    <row r="740" spans="1:7" x14ac:dyDescent="0.2">
      <c r="A740" s="63">
        <v>704</v>
      </c>
      <c r="B740" s="1" t="s">
        <v>32</v>
      </c>
      <c r="C740" s="10"/>
      <c r="D740" s="61">
        <f>'TAB  CUM A FEVR'!D740+'TAB MARS'!D740</f>
        <v>0</v>
      </c>
      <c r="E740" s="61">
        <f>'TAB  CUM A FEVR'!E740+'TAB MARS'!E740</f>
        <v>0</v>
      </c>
      <c r="F740" s="61">
        <f t="shared" si="240"/>
        <v>0</v>
      </c>
      <c r="G740" s="32" t="e">
        <f t="shared" si="241"/>
        <v>#DIV/0!</v>
      </c>
    </row>
    <row r="741" spans="1:7" x14ac:dyDescent="0.2">
      <c r="A741" s="63">
        <v>706</v>
      </c>
      <c r="B741" s="1" t="s">
        <v>33</v>
      </c>
      <c r="C741" s="10"/>
      <c r="D741" s="61">
        <f>'TAB  CUM A FEVR'!D741+'TAB MARS'!D741</f>
        <v>54566</v>
      </c>
      <c r="E741" s="61">
        <f>'TAB  CUM A FEVR'!E741+'TAB MARS'!E741</f>
        <v>15006</v>
      </c>
      <c r="F741" s="61">
        <f t="shared" si="240"/>
        <v>39560</v>
      </c>
      <c r="G741" s="32">
        <f t="shared" si="241"/>
        <v>2.6362788218046114</v>
      </c>
    </row>
    <row r="742" spans="1:7" x14ac:dyDescent="0.2">
      <c r="A742" s="63"/>
      <c r="B742" s="13" t="s">
        <v>6</v>
      </c>
      <c r="C742" s="27"/>
      <c r="D742" s="61"/>
      <c r="E742" s="61"/>
      <c r="F742" s="39"/>
      <c r="G742" s="33"/>
    </row>
    <row r="743" spans="1:7" x14ac:dyDescent="0.2">
      <c r="A743" s="63"/>
      <c r="B743" s="14" t="s">
        <v>19</v>
      </c>
      <c r="C743" s="11"/>
      <c r="D743" s="61">
        <f>'TAB  CUM A FEVR'!D743+'TAB MARS'!D743</f>
        <v>0</v>
      </c>
      <c r="E743" s="61">
        <f>'TAB  CUM A FEVR'!E743+'TAB MARS'!E743</f>
        <v>0</v>
      </c>
      <c r="F743" s="61">
        <f t="shared" ref="F743:F748" si="242">(D743-E743)</f>
        <v>0</v>
      </c>
      <c r="G743" s="32" t="e">
        <f t="shared" ref="G743:G748" si="243">F743/E743</f>
        <v>#DIV/0!</v>
      </c>
    </row>
    <row r="744" spans="1:7" x14ac:dyDescent="0.2">
      <c r="A744" s="63"/>
      <c r="B744" s="14" t="s">
        <v>20</v>
      </c>
      <c r="C744" s="11"/>
      <c r="D744" s="61">
        <f>'TAB  CUM A FEVR'!D744+'TAB MARS'!D744</f>
        <v>0</v>
      </c>
      <c r="E744" s="61">
        <f>'TAB  CUM A FEVR'!E744+'TAB MARS'!E744</f>
        <v>0</v>
      </c>
      <c r="F744" s="61">
        <f t="shared" si="242"/>
        <v>0</v>
      </c>
      <c r="G744" s="32" t="e">
        <f t="shared" si="243"/>
        <v>#DIV/0!</v>
      </c>
    </row>
    <row r="745" spans="1:7" x14ac:dyDescent="0.2">
      <c r="A745" s="63"/>
      <c r="B745" s="14" t="s">
        <v>27</v>
      </c>
      <c r="C745" s="11"/>
      <c r="D745" s="61">
        <f>'TAB  CUM A FEVR'!D745+'TAB MARS'!D745</f>
        <v>0</v>
      </c>
      <c r="E745" s="61">
        <f>'TAB  CUM A FEVR'!E745+'TAB MARS'!E745</f>
        <v>0</v>
      </c>
      <c r="F745" s="61">
        <f t="shared" si="242"/>
        <v>0</v>
      </c>
      <c r="G745" s="32" t="e">
        <f t="shared" si="243"/>
        <v>#DIV/0!</v>
      </c>
    </row>
    <row r="746" spans="1:7" x14ac:dyDescent="0.2">
      <c r="A746" s="63">
        <v>706</v>
      </c>
      <c r="B746" s="2" t="s">
        <v>34</v>
      </c>
      <c r="C746" s="11"/>
      <c r="D746" s="61">
        <f>'TAB  CUM A FEVR'!D746+'TAB MARS'!D746</f>
        <v>12780</v>
      </c>
      <c r="E746" s="61">
        <f>'TAB  CUM A FEVR'!E746+'TAB MARS'!E746</f>
        <v>462</v>
      </c>
      <c r="F746" s="61">
        <f t="shared" si="242"/>
        <v>12318</v>
      </c>
      <c r="G746" s="32">
        <f t="shared" si="243"/>
        <v>26.662337662337663</v>
      </c>
    </row>
    <row r="747" spans="1:7" x14ac:dyDescent="0.2">
      <c r="A747" s="63" t="s">
        <v>35</v>
      </c>
      <c r="B747" s="2" t="s">
        <v>36</v>
      </c>
      <c r="C747" s="11"/>
      <c r="D747" s="61">
        <f>'TAB  CUM A FEVR'!D747+'TAB MARS'!D747</f>
        <v>0</v>
      </c>
      <c r="E747" s="61">
        <f>'TAB  CUM A FEVR'!E747+'TAB MARS'!E747</f>
        <v>0</v>
      </c>
      <c r="F747" s="61">
        <f t="shared" si="242"/>
        <v>0</v>
      </c>
      <c r="G747" s="32" t="e">
        <f t="shared" si="243"/>
        <v>#DIV/0!</v>
      </c>
    </row>
    <row r="748" spans="1:7" ht="25.5" x14ac:dyDescent="0.2">
      <c r="A748" s="22"/>
      <c r="B748" s="26" t="s">
        <v>45</v>
      </c>
      <c r="C748" s="64"/>
      <c r="D748" s="40">
        <f>D738+D739+D740+D741+D746+D747</f>
        <v>111587</v>
      </c>
      <c r="E748" s="40">
        <f>E738+E739+E740+E741+E746+E747</f>
        <v>46129</v>
      </c>
      <c r="F748" s="40">
        <f t="shared" si="242"/>
        <v>65458</v>
      </c>
      <c r="G748" s="34">
        <f t="shared" si="243"/>
        <v>1.4190205727416592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61">
        <f>'TAB  CUM A FEVR'!D751+'TAB MARS'!D751</f>
        <v>0</v>
      </c>
      <c r="E751" s="61">
        <f>'TAB  CUM A FEVR'!E751+'TAB MARS'!E751</f>
        <v>0</v>
      </c>
      <c r="F751" s="61">
        <f t="shared" ref="F751" si="244">(D751-E751)</f>
        <v>0</v>
      </c>
      <c r="G751" s="32" t="e">
        <f t="shared" ref="G751" si="245">F751/E751</f>
        <v>#DIV/0!</v>
      </c>
    </row>
    <row r="752" spans="1:7" x14ac:dyDescent="0.2">
      <c r="B752" s="3"/>
      <c r="C752" s="65"/>
      <c r="D752" s="61"/>
      <c r="E752" s="61"/>
      <c r="F752" s="66"/>
      <c r="G752" s="36"/>
    </row>
    <row r="753" spans="1:7" x14ac:dyDescent="0.2">
      <c r="A753" s="63">
        <v>72</v>
      </c>
      <c r="B753" s="1" t="s">
        <v>37</v>
      </c>
      <c r="C753" s="10"/>
      <c r="D753" s="61">
        <f>'TAB  CUM A FEVR'!D753+'TAB MARS'!D753</f>
        <v>0</v>
      </c>
      <c r="E753" s="61">
        <f>'TAB  CUM A FEVR'!E753+'TAB MARS'!E753</f>
        <v>0</v>
      </c>
      <c r="F753" s="61">
        <f t="shared" ref="F753:F765" si="246">(D753-E753)</f>
        <v>0</v>
      </c>
      <c r="G753" s="32" t="e">
        <f t="shared" ref="G753:G765" si="247">F753/E753</f>
        <v>#DIV/0!</v>
      </c>
    </row>
    <row r="754" spans="1:7" x14ac:dyDescent="0.2">
      <c r="A754" s="63">
        <v>73</v>
      </c>
      <c r="B754" s="1" t="s">
        <v>38</v>
      </c>
      <c r="C754" s="10"/>
      <c r="D754" s="61">
        <f>'TAB  CUM A FEVR'!D754+'TAB MARS'!D754</f>
        <v>0</v>
      </c>
      <c r="E754" s="61">
        <f>'TAB  CUM A FEVR'!E754+'TAB MARS'!E754</f>
        <v>0</v>
      </c>
      <c r="F754" s="61">
        <f t="shared" si="246"/>
        <v>0</v>
      </c>
      <c r="G754" s="32" t="e">
        <f t="shared" si="247"/>
        <v>#DIV/0!</v>
      </c>
    </row>
    <row r="755" spans="1:7" x14ac:dyDescent="0.2">
      <c r="A755" s="63">
        <v>74</v>
      </c>
      <c r="B755" s="2" t="s">
        <v>39</v>
      </c>
      <c r="C755" s="11"/>
      <c r="D755" s="61">
        <f>'TAB  CUM A FEVR'!D755+'TAB MARS'!D755</f>
        <v>0</v>
      </c>
      <c r="E755" s="61">
        <f>'TAB  CUM A FEVR'!E755+'TAB MARS'!E755</f>
        <v>0</v>
      </c>
      <c r="F755" s="61">
        <f t="shared" si="246"/>
        <v>0</v>
      </c>
      <c r="G755" s="32" t="e">
        <f t="shared" si="247"/>
        <v>#DIV/0!</v>
      </c>
    </row>
    <row r="756" spans="1:7" ht="25.5" x14ac:dyDescent="0.2">
      <c r="A756" s="22"/>
      <c r="B756" s="26" t="s">
        <v>44</v>
      </c>
      <c r="C756" s="62"/>
      <c r="D756" s="40">
        <f>D748+D753+D754+D755</f>
        <v>111587</v>
      </c>
      <c r="E756" s="40">
        <f>E748+E753+E754+E755</f>
        <v>46129</v>
      </c>
      <c r="F756" s="61">
        <f t="shared" si="246"/>
        <v>65458</v>
      </c>
      <c r="G756" s="32">
        <f t="shared" si="247"/>
        <v>1.4190205727416592</v>
      </c>
    </row>
    <row r="757" spans="1:7" x14ac:dyDescent="0.2">
      <c r="A757" s="63">
        <v>60</v>
      </c>
      <c r="B757" s="3" t="s">
        <v>40</v>
      </c>
      <c r="C757" s="65"/>
      <c r="D757" s="66">
        <f>D758+D759+D760</f>
        <v>19072</v>
      </c>
      <c r="E757" s="66">
        <f>E758+E759+E760</f>
        <v>14333</v>
      </c>
      <c r="F757" s="61">
        <f t="shared" si="246"/>
        <v>4739</v>
      </c>
      <c r="G757" s="32">
        <f t="shared" si="247"/>
        <v>0.33063559617665528</v>
      </c>
    </row>
    <row r="758" spans="1:7" x14ac:dyDescent="0.2">
      <c r="A758" s="63">
        <v>600</v>
      </c>
      <c r="B758" s="1" t="s">
        <v>2</v>
      </c>
      <c r="C758" s="10"/>
      <c r="D758" s="61">
        <f>'TAB  CUM A FEVR'!D758+'TAB MARS'!D758</f>
        <v>2766</v>
      </c>
      <c r="E758" s="61">
        <f>'TAB  CUM A FEVR'!E758+'TAB MARS'!E758</f>
        <v>3889</v>
      </c>
      <c r="F758" s="61">
        <f t="shared" si="246"/>
        <v>-1123</v>
      </c>
      <c r="G758" s="32">
        <f t="shared" si="247"/>
        <v>-0.28876317819490871</v>
      </c>
    </row>
    <row r="759" spans="1:7" x14ac:dyDescent="0.2">
      <c r="A759" s="63">
        <v>601</v>
      </c>
      <c r="B759" s="1" t="s">
        <v>3</v>
      </c>
      <c r="C759" s="10"/>
      <c r="D759" s="61">
        <f>'TAB  CUM A FEVR'!D759+'TAB MARS'!D759</f>
        <v>16306</v>
      </c>
      <c r="E759" s="61">
        <f>'TAB  CUM A FEVR'!E759+'TAB MARS'!E759</f>
        <v>10444</v>
      </c>
      <c r="F759" s="61">
        <f t="shared" si="246"/>
        <v>5862</v>
      </c>
      <c r="G759" s="32">
        <f t="shared" si="247"/>
        <v>0.56127920337035619</v>
      </c>
    </row>
    <row r="760" spans="1:7" x14ac:dyDescent="0.2">
      <c r="A760" s="63">
        <v>604</v>
      </c>
      <c r="B760" s="1" t="s">
        <v>4</v>
      </c>
      <c r="C760" s="10"/>
      <c r="D760" s="61">
        <f>'TAB  CUM A FEVR'!D760+'TAB MARS'!D760</f>
        <v>0</v>
      </c>
      <c r="E760" s="61">
        <f>'TAB  CUM A FEVR'!E760+'TAB MARS'!E760</f>
        <v>0</v>
      </c>
      <c r="F760" s="61">
        <f t="shared" si="246"/>
        <v>0</v>
      </c>
      <c r="G760" s="32" t="e">
        <f t="shared" si="247"/>
        <v>#DIV/0!</v>
      </c>
    </row>
    <row r="761" spans="1:7" x14ac:dyDescent="0.2">
      <c r="A761" s="63">
        <v>61</v>
      </c>
      <c r="B761" s="1" t="s">
        <v>41</v>
      </c>
      <c r="C761" s="10"/>
      <c r="D761" s="61">
        <f>'TAB  CUM A FEVR'!D761+'TAB MARS'!D761</f>
        <v>5216</v>
      </c>
      <c r="E761" s="61">
        <f>'TAB  CUM A FEVR'!E761+'TAB MARS'!E761</f>
        <v>2524</v>
      </c>
      <c r="F761" s="61">
        <f t="shared" si="246"/>
        <v>2692</v>
      </c>
      <c r="G761" s="32">
        <f t="shared" si="247"/>
        <v>1.0665610142630746</v>
      </c>
    </row>
    <row r="762" spans="1:7" x14ac:dyDescent="0.2">
      <c r="A762" s="63">
        <v>62</v>
      </c>
      <c r="B762" s="2" t="s">
        <v>42</v>
      </c>
      <c r="C762" s="11"/>
      <c r="D762" s="61">
        <f>'TAB  CUM A FEVR'!D762+'TAB MARS'!D762</f>
        <v>10440</v>
      </c>
      <c r="E762" s="61">
        <f>'TAB  CUM A FEVR'!E762+'TAB MARS'!E762</f>
        <v>1133</v>
      </c>
      <c r="F762" s="61">
        <f t="shared" si="246"/>
        <v>9307</v>
      </c>
      <c r="G762" s="32">
        <f t="shared" si="247"/>
        <v>8.2144748455428065</v>
      </c>
    </row>
    <row r="763" spans="1:7" ht="25.5" x14ac:dyDescent="0.2">
      <c r="A763" s="22"/>
      <c r="B763" s="26" t="s">
        <v>43</v>
      </c>
      <c r="C763" s="62"/>
      <c r="D763" s="40">
        <f>D757+D761+D762</f>
        <v>34728</v>
      </c>
      <c r="E763" s="40">
        <f>E757+E761+E762</f>
        <v>17990</v>
      </c>
      <c r="F763" s="61">
        <f t="shared" si="246"/>
        <v>16738</v>
      </c>
      <c r="G763" s="32">
        <f t="shared" si="247"/>
        <v>0.9304057809894386</v>
      </c>
    </row>
    <row r="764" spans="1:7" ht="25.5" x14ac:dyDescent="0.2">
      <c r="A764" s="22"/>
      <c r="B764" s="26" t="s">
        <v>48</v>
      </c>
      <c r="C764" s="62"/>
      <c r="D764" s="40">
        <f>D756-D763</f>
        <v>76859</v>
      </c>
      <c r="E764" s="40">
        <f>E756-E763</f>
        <v>28139</v>
      </c>
      <c r="F764" s="61">
        <f t="shared" si="246"/>
        <v>48720</v>
      </c>
      <c r="G764" s="32">
        <f t="shared" si="247"/>
        <v>1.7314048118270016</v>
      </c>
    </row>
    <row r="765" spans="1:7" x14ac:dyDescent="0.2">
      <c r="A765" s="63">
        <v>63</v>
      </c>
      <c r="B765" s="3" t="s">
        <v>46</v>
      </c>
      <c r="C765" s="65"/>
      <c r="D765" s="61">
        <f>'TAB  CUM A FEVR'!D765+'TAB MARS'!D765</f>
        <v>46695</v>
      </c>
      <c r="E765" s="61">
        <f>'TAB  CUM A FEVR'!E765+'TAB MARS'!E765</f>
        <v>31138</v>
      </c>
      <c r="F765" s="61">
        <f t="shared" si="246"/>
        <v>15557</v>
      </c>
      <c r="G765" s="32">
        <f t="shared" si="247"/>
        <v>0.49961461879375685</v>
      </c>
    </row>
    <row r="766" spans="1:7" x14ac:dyDescent="0.2">
      <c r="A766" s="63"/>
      <c r="B766" s="13" t="s">
        <v>6</v>
      </c>
      <c r="C766" s="27"/>
      <c r="D766" s="61"/>
      <c r="E766" s="61"/>
      <c r="F766" s="61"/>
      <c r="G766" s="32"/>
    </row>
    <row r="767" spans="1:7" x14ac:dyDescent="0.2">
      <c r="A767" s="63">
        <v>631</v>
      </c>
      <c r="B767" s="15" t="s">
        <v>21</v>
      </c>
      <c r="C767" s="21"/>
      <c r="D767" s="61">
        <f>'TAB  CUM A FEVR'!D767+'TAB MARS'!D767</f>
        <v>0</v>
      </c>
      <c r="E767" s="61">
        <f>'TAB  CUM A FEVR'!E767+'TAB MARS'!E767</f>
        <v>0</v>
      </c>
      <c r="F767" s="61">
        <f t="shared" ref="F767" si="248">(D767-E767)</f>
        <v>0</v>
      </c>
      <c r="G767" s="32" t="e">
        <f t="shared" ref="G767" si="249">F767/E767</f>
        <v>#DIV/0!</v>
      </c>
    </row>
    <row r="768" spans="1:7" x14ac:dyDescent="0.2">
      <c r="A768" s="63"/>
      <c r="B768" s="15"/>
      <c r="C768" s="21"/>
      <c r="D768" s="61"/>
      <c r="E768" s="61"/>
      <c r="F768" s="61"/>
      <c r="G768" s="32"/>
    </row>
    <row r="769" spans="1:7" x14ac:dyDescent="0.2">
      <c r="A769" s="63">
        <v>64</v>
      </c>
      <c r="B769" s="2" t="s">
        <v>47</v>
      </c>
      <c r="C769" s="11"/>
      <c r="D769" s="61">
        <f>'TAB  CUM A FEVR'!D769+'TAB MARS'!D769</f>
        <v>3894</v>
      </c>
      <c r="E769" s="61">
        <f>'TAB  CUM A FEVR'!E769+'TAB MARS'!E769</f>
        <v>1844</v>
      </c>
      <c r="F769" s="61">
        <f t="shared" ref="F769:F779" si="250">(D769-E769)</f>
        <v>2050</v>
      </c>
      <c r="G769" s="32">
        <f t="shared" ref="G769:G779" si="251">F769/E769</f>
        <v>1.1117136659436009</v>
      </c>
    </row>
    <row r="770" spans="1:7" ht="25.5" x14ac:dyDescent="0.2">
      <c r="A770" s="22"/>
      <c r="B770" s="26" t="s">
        <v>49</v>
      </c>
      <c r="C770" s="62"/>
      <c r="D770" s="61">
        <f>D764-D765-D769</f>
        <v>26270</v>
      </c>
      <c r="E770" s="61">
        <f>E764-E765-E769</f>
        <v>-4843</v>
      </c>
      <c r="F770" s="61">
        <f t="shared" si="250"/>
        <v>31113</v>
      </c>
      <c r="G770" s="32">
        <f t="shared" si="251"/>
        <v>-6.4243237662605823</v>
      </c>
    </row>
    <row r="771" spans="1:7" x14ac:dyDescent="0.2">
      <c r="A771" s="63">
        <v>75</v>
      </c>
      <c r="B771" s="3" t="s">
        <v>50</v>
      </c>
      <c r="C771" s="65"/>
      <c r="D771" s="61">
        <f>'TAB  CUM A FEVR'!D771+'TAB MARS'!D771</f>
        <v>3890</v>
      </c>
      <c r="E771" s="61">
        <f>'TAB  CUM A FEVR'!E771+'TAB MARS'!E771</f>
        <v>1065</v>
      </c>
      <c r="F771" s="61">
        <f t="shared" si="250"/>
        <v>2825</v>
      </c>
      <c r="G771" s="32">
        <f t="shared" si="251"/>
        <v>2.652582159624413</v>
      </c>
    </row>
    <row r="772" spans="1:7" x14ac:dyDescent="0.2">
      <c r="A772" s="63">
        <v>65</v>
      </c>
      <c r="B772" s="1" t="s">
        <v>51</v>
      </c>
      <c r="C772" s="10"/>
      <c r="D772" s="61">
        <f>'TAB  CUM A FEVR'!D772+'TAB MARS'!D772</f>
        <v>722</v>
      </c>
      <c r="E772" s="61">
        <f>'TAB  CUM A FEVR'!E772+'TAB MARS'!E772</f>
        <v>425</v>
      </c>
      <c r="F772" s="61">
        <f t="shared" si="250"/>
        <v>297</v>
      </c>
      <c r="G772" s="32">
        <f t="shared" si="251"/>
        <v>0.69882352941176473</v>
      </c>
    </row>
    <row r="773" spans="1:7" ht="25.5" x14ac:dyDescent="0.2">
      <c r="A773" s="63">
        <v>68</v>
      </c>
      <c r="B773" s="16" t="s">
        <v>52</v>
      </c>
      <c r="C773" s="17"/>
      <c r="D773" s="61">
        <f>'TAB  CUM A FEVR'!D773+'TAB MARS'!D773</f>
        <v>18145</v>
      </c>
      <c r="E773" s="61">
        <f>'TAB  CUM A FEVR'!E773+'TAB MARS'!E773</f>
        <v>17490</v>
      </c>
      <c r="F773" s="61">
        <f t="shared" si="250"/>
        <v>655</v>
      </c>
      <c r="G773" s="32">
        <f t="shared" si="251"/>
        <v>3.7449971412235564E-2</v>
      </c>
    </row>
    <row r="774" spans="1:7" x14ac:dyDescent="0.2">
      <c r="A774" s="63">
        <v>78</v>
      </c>
      <c r="B774" s="2" t="s">
        <v>53</v>
      </c>
      <c r="C774" s="11"/>
      <c r="D774" s="61">
        <f>'TAB  CUM A FEVR'!D774+'TAB MARS'!D774</f>
        <v>0</v>
      </c>
      <c r="E774" s="61">
        <f>'TAB  CUM A FEVR'!E774+'TAB MARS'!E774</f>
        <v>0</v>
      </c>
      <c r="F774" s="61">
        <f t="shared" si="250"/>
        <v>0</v>
      </c>
      <c r="G774" s="32" t="e">
        <f t="shared" si="251"/>
        <v>#DIV/0!</v>
      </c>
    </row>
    <row r="775" spans="1:7" ht="25.5" x14ac:dyDescent="0.2">
      <c r="A775" s="22"/>
      <c r="B775" s="26" t="s">
        <v>77</v>
      </c>
      <c r="C775" s="62"/>
      <c r="D775" s="61">
        <f>D770+D771-D772-D773+D774</f>
        <v>11293</v>
      </c>
      <c r="E775" s="61">
        <f>E770+E771-E772-E773+E774</f>
        <v>-21693</v>
      </c>
      <c r="F775" s="61">
        <f t="shared" si="250"/>
        <v>32986</v>
      </c>
      <c r="G775" s="32">
        <f t="shared" si="251"/>
        <v>-1.5205826764394044</v>
      </c>
    </row>
    <row r="776" spans="1:7" x14ac:dyDescent="0.2">
      <c r="A776" s="63">
        <v>76</v>
      </c>
      <c r="B776" s="1" t="s">
        <v>54</v>
      </c>
      <c r="C776" s="10"/>
      <c r="D776" s="61">
        <f>'TAB  CUM A FEVR'!D776+'TAB MARS'!D776</f>
        <v>0</v>
      </c>
      <c r="E776" s="61">
        <f>'TAB  CUM A FEVR'!E776+'TAB MARS'!E776</f>
        <v>0</v>
      </c>
      <c r="F776" s="61">
        <f t="shared" si="250"/>
        <v>0</v>
      </c>
      <c r="G776" s="32" t="e">
        <f t="shared" si="251"/>
        <v>#DIV/0!</v>
      </c>
    </row>
    <row r="777" spans="1:7" x14ac:dyDescent="0.2">
      <c r="A777" s="63">
        <v>66</v>
      </c>
      <c r="B777" s="1" t="s">
        <v>55</v>
      </c>
      <c r="C777" s="10"/>
      <c r="D777" s="61">
        <f>'TAB  CUM A FEVR'!D777+'TAB MARS'!D777</f>
        <v>0</v>
      </c>
      <c r="E777" s="61">
        <f>'TAB  CUM A FEVR'!E777+'TAB MARS'!E777</f>
        <v>0</v>
      </c>
      <c r="F777" s="61">
        <f t="shared" si="250"/>
        <v>0</v>
      </c>
      <c r="G777" s="32" t="e">
        <f t="shared" si="25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61">
        <f t="shared" si="250"/>
        <v>0</v>
      </c>
      <c r="G778" s="32" t="e">
        <f t="shared" si="251"/>
        <v>#DIV/0!</v>
      </c>
    </row>
    <row r="779" spans="1:7" x14ac:dyDescent="0.2">
      <c r="A779" s="22"/>
      <c r="B779" s="19" t="s">
        <v>57</v>
      </c>
      <c r="C779" s="62"/>
      <c r="D779" s="61">
        <f>D775+D778</f>
        <v>11293</v>
      </c>
      <c r="E779" s="61">
        <f>E775+E778</f>
        <v>-21693</v>
      </c>
      <c r="F779" s="61">
        <f t="shared" si="250"/>
        <v>32986</v>
      </c>
      <c r="G779" s="32">
        <f t="shared" si="251"/>
        <v>-1.5205826764394044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63">
        <v>5</v>
      </c>
      <c r="B783" s="1" t="s">
        <v>22</v>
      </c>
      <c r="C783" s="10"/>
      <c r="D783" s="150">
        <f>'TAB MARS'!D783</f>
        <v>65344</v>
      </c>
      <c r="E783" s="150">
        <f>'TAB MARS'!E783</f>
        <v>86087</v>
      </c>
      <c r="F783" s="150">
        <f t="shared" ref="F783" si="252">(D783-E783)</f>
        <v>-20743</v>
      </c>
      <c r="G783" s="32">
        <f t="shared" ref="G783" si="253">F783/E783</f>
        <v>-0.24095391871014207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63">
        <v>51</v>
      </c>
      <c r="B787" s="20" t="s">
        <v>29</v>
      </c>
      <c r="C787" s="30"/>
      <c r="D787" s="150">
        <f>'TAB MARS'!D787</f>
        <v>0</v>
      </c>
      <c r="E787" s="150">
        <f>'TAB MARS'!E787</f>
        <v>0</v>
      </c>
      <c r="F787" s="150">
        <f t="shared" ref="F787:F788" si="254">(D787-E787)</f>
        <v>0</v>
      </c>
      <c r="G787" s="32" t="e">
        <f t="shared" ref="G787:G788" si="255">F787/E787</f>
        <v>#DIV/0!</v>
      </c>
    </row>
    <row r="788" spans="1:7" x14ac:dyDescent="0.2">
      <c r="A788" s="63">
        <v>510</v>
      </c>
      <c r="B788" s="1" t="s">
        <v>7</v>
      </c>
      <c r="C788" s="10"/>
      <c r="D788" s="150">
        <f>'TAB MARS'!D788</f>
        <v>0</v>
      </c>
      <c r="E788" s="150">
        <f>'TAB MARS'!E788</f>
        <v>0</v>
      </c>
      <c r="F788" s="150">
        <f t="shared" si="254"/>
        <v>0</v>
      </c>
      <c r="G788" s="32" t="e">
        <f t="shared" si="255"/>
        <v>#DIV/0!</v>
      </c>
    </row>
    <row r="789" spans="1:7" x14ac:dyDescent="0.2">
      <c r="B789" s="3"/>
      <c r="C789" s="28"/>
    </row>
    <row r="790" spans="1:7" x14ac:dyDescent="0.2">
      <c r="A790" s="63">
        <v>41</v>
      </c>
      <c r="B790" s="1" t="s">
        <v>8</v>
      </c>
      <c r="C790" s="10"/>
      <c r="D790" s="150">
        <f>D794+D795+D796</f>
        <v>217163</v>
      </c>
      <c r="E790" s="150">
        <f>E794+E795+E796</f>
        <v>141050</v>
      </c>
      <c r="F790" s="150">
        <f t="shared" ref="F790" si="256">(D790-E790)</f>
        <v>76113</v>
      </c>
      <c r="G790" s="32">
        <f t="shared" ref="G790" si="257">F790/E790</f>
        <v>0.53961715703651192</v>
      </c>
    </row>
    <row r="791" spans="1:7" x14ac:dyDescent="0.2">
      <c r="A791" s="63"/>
      <c r="B791" s="1"/>
      <c r="C791" s="10"/>
      <c r="D791" s="150"/>
      <c r="E791" s="150"/>
      <c r="F791" s="150"/>
      <c r="G791" s="32"/>
    </row>
    <row r="792" spans="1:7" x14ac:dyDescent="0.2">
      <c r="A792" s="63"/>
      <c r="B792" s="7" t="s">
        <v>6</v>
      </c>
      <c r="C792" s="29"/>
      <c r="D792" s="150"/>
      <c r="E792" s="150"/>
      <c r="F792" s="150"/>
      <c r="G792" s="32"/>
    </row>
    <row r="793" spans="1:7" x14ac:dyDescent="0.2">
      <c r="A793" s="63"/>
      <c r="B793" s="1"/>
      <c r="C793" s="10"/>
      <c r="D793" s="150"/>
      <c r="E793" s="150"/>
      <c r="F793" s="150"/>
      <c r="G793" s="32"/>
    </row>
    <row r="794" spans="1:7" x14ac:dyDescent="0.2">
      <c r="A794" s="63"/>
      <c r="B794" s="23" t="s">
        <v>23</v>
      </c>
      <c r="C794" s="10"/>
      <c r="D794" s="150">
        <f>'TAB MARS'!D794</f>
        <v>154574</v>
      </c>
      <c r="E794" s="150">
        <f>'TAB MARS'!E794</f>
        <v>81253</v>
      </c>
      <c r="F794" s="150">
        <f t="shared" ref="F794:F796" si="258">(D794-E794)</f>
        <v>73321</v>
      </c>
      <c r="G794" s="32">
        <f t="shared" ref="G794:G796" si="259">F794/E794</f>
        <v>0.90237898908348002</v>
      </c>
    </row>
    <row r="795" spans="1:7" ht="25.5" x14ac:dyDescent="0.2">
      <c r="A795" s="63"/>
      <c r="B795" s="24" t="s">
        <v>58</v>
      </c>
      <c r="C795" s="17"/>
      <c r="D795" s="150">
        <f>'TAB MARS'!D795</f>
        <v>39798</v>
      </c>
      <c r="E795" s="150">
        <f>'TAB MARS'!E795</f>
        <v>53041</v>
      </c>
      <c r="F795" s="150">
        <f t="shared" si="258"/>
        <v>-13243</v>
      </c>
      <c r="G795" s="32">
        <f t="shared" si="259"/>
        <v>-0.24967477988725703</v>
      </c>
    </row>
    <row r="796" spans="1:7" x14ac:dyDescent="0.2">
      <c r="A796" s="63"/>
      <c r="B796" s="23" t="s">
        <v>24</v>
      </c>
      <c r="C796" s="10"/>
      <c r="D796" s="150">
        <f>'TAB MARS'!D796</f>
        <v>22791</v>
      </c>
      <c r="E796" s="150">
        <f>'TAB MARS'!E796</f>
        <v>6756</v>
      </c>
      <c r="F796" s="150">
        <f t="shared" si="258"/>
        <v>16035</v>
      </c>
      <c r="G796" s="32">
        <f t="shared" si="259"/>
        <v>2.3734458259325044</v>
      </c>
    </row>
    <row r="797" spans="1:7" x14ac:dyDescent="0.2">
      <c r="A797" s="63"/>
      <c r="B797" s="1"/>
      <c r="C797" s="10"/>
      <c r="D797" s="150"/>
      <c r="E797" s="150"/>
      <c r="F797" s="150"/>
      <c r="G797" s="32"/>
    </row>
    <row r="798" spans="1:7" x14ac:dyDescent="0.2">
      <c r="A798" s="63"/>
      <c r="B798" s="8" t="s">
        <v>26</v>
      </c>
      <c r="C798" s="31"/>
      <c r="D798" s="150">
        <f>'TAB MARS'!D798</f>
        <v>31226</v>
      </c>
      <c r="E798" s="150">
        <f>'TAB MARS'!E798</f>
        <v>9257</v>
      </c>
      <c r="F798" s="150">
        <f t="shared" ref="F798" si="260">(D798-E798)</f>
        <v>21969</v>
      </c>
      <c r="G798" s="32">
        <f t="shared" ref="G798" si="261">F798/E798</f>
        <v>2.3732310683806848</v>
      </c>
    </row>
    <row r="799" spans="1:7" x14ac:dyDescent="0.2">
      <c r="A799" s="63"/>
      <c r="B799" s="8"/>
      <c r="C799" s="31"/>
      <c r="D799" s="150"/>
      <c r="E799" s="150"/>
      <c r="F799" s="150"/>
      <c r="G799" s="32"/>
    </row>
    <row r="800" spans="1:7" x14ac:dyDescent="0.2">
      <c r="A800" s="63">
        <v>3</v>
      </c>
      <c r="B800" s="8" t="s">
        <v>15</v>
      </c>
      <c r="C800" s="31"/>
      <c r="D800" s="150"/>
      <c r="E800" s="150"/>
      <c r="F800" s="150"/>
      <c r="G800" s="32"/>
    </row>
    <row r="801" spans="1:7" x14ac:dyDescent="0.2">
      <c r="A801" s="63"/>
      <c r="B801" s="7" t="s">
        <v>6</v>
      </c>
      <c r="C801" s="29"/>
      <c r="D801" s="150"/>
      <c r="E801" s="150"/>
      <c r="F801" s="150"/>
      <c r="G801" s="32"/>
    </row>
    <row r="802" spans="1:7" x14ac:dyDescent="0.2">
      <c r="A802" s="63"/>
      <c r="B802" s="8"/>
      <c r="C802" s="31"/>
      <c r="D802" s="150"/>
      <c r="E802" s="150"/>
      <c r="F802" s="150"/>
      <c r="G802" s="32"/>
    </row>
    <row r="803" spans="1:7" x14ac:dyDescent="0.2">
      <c r="A803" s="63">
        <v>30</v>
      </c>
      <c r="B803" s="25" t="s">
        <v>16</v>
      </c>
      <c r="C803" s="31"/>
      <c r="D803" s="150">
        <f>'TAB MARS'!D803</f>
        <v>12227</v>
      </c>
      <c r="E803" s="150">
        <f>'TAB MARS'!E803</f>
        <v>8229</v>
      </c>
      <c r="F803" s="150">
        <f t="shared" ref="F803:F806" si="262">(D803-E803)</f>
        <v>3998</v>
      </c>
      <c r="G803" s="32">
        <f t="shared" ref="G803:G806" si="263">F803/E803</f>
        <v>0.48584275124559484</v>
      </c>
    </row>
    <row r="804" spans="1:7" x14ac:dyDescent="0.2">
      <c r="A804" s="63">
        <v>31</v>
      </c>
      <c r="B804" s="25" t="s">
        <v>17</v>
      </c>
      <c r="C804" s="31"/>
      <c r="D804" s="150">
        <f>'TAB MARS'!D804</f>
        <v>1284</v>
      </c>
      <c r="E804" s="150">
        <f>'TAB MARS'!E804</f>
        <v>2074</v>
      </c>
      <c r="F804" s="150">
        <f t="shared" si="262"/>
        <v>-790</v>
      </c>
      <c r="G804" s="32">
        <f t="shared" si="263"/>
        <v>-0.38090646094503378</v>
      </c>
    </row>
    <row r="805" spans="1:7" x14ac:dyDescent="0.2">
      <c r="A805" s="63">
        <v>32</v>
      </c>
      <c r="B805" s="25" t="s">
        <v>18</v>
      </c>
      <c r="C805" s="31"/>
      <c r="D805" s="150">
        <f>'TAB MARS'!D805</f>
        <v>9783</v>
      </c>
      <c r="E805" s="150">
        <f>'TAB MARS'!E805</f>
        <v>8418</v>
      </c>
      <c r="F805" s="150">
        <f t="shared" si="262"/>
        <v>1365</v>
      </c>
      <c r="G805" s="32">
        <f t="shared" si="263"/>
        <v>0.16215253029223092</v>
      </c>
    </row>
    <row r="806" spans="1:7" x14ac:dyDescent="0.2">
      <c r="A806" s="63">
        <v>37</v>
      </c>
      <c r="B806" s="25" t="s">
        <v>25</v>
      </c>
      <c r="C806" s="31"/>
      <c r="D806" s="150">
        <f>'TAB MARS'!D806</f>
        <v>0</v>
      </c>
      <c r="E806" s="150">
        <f>'TAB MARS'!E806</f>
        <v>0</v>
      </c>
      <c r="F806" s="150">
        <f t="shared" si="262"/>
        <v>0</v>
      </c>
      <c r="G806" s="32" t="e">
        <f t="shared" si="263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61" t="s">
        <v>10</v>
      </c>
      <c r="E810" s="61" t="s">
        <v>11</v>
      </c>
      <c r="F810" s="61" t="s">
        <v>12</v>
      </c>
      <c r="G810" s="32" t="s">
        <v>13</v>
      </c>
    </row>
    <row r="811" spans="1:7" x14ac:dyDescent="0.2">
      <c r="A811" s="63">
        <v>700</v>
      </c>
      <c r="B811" s="1" t="s">
        <v>30</v>
      </c>
      <c r="C811" s="10"/>
      <c r="D811" s="61">
        <f>'TAB  CUM A FEVR'!D811+'TAB MARS'!D811</f>
        <v>21789</v>
      </c>
      <c r="E811" s="61">
        <f>'TAB  CUM A FEVR'!E811+'TAB MARS'!E811</f>
        <v>22357</v>
      </c>
      <c r="F811" s="61">
        <f>(D811-E811)</f>
        <v>-568</v>
      </c>
      <c r="G811" s="32">
        <f>F811/E811</f>
        <v>-2.5405913136825154E-2</v>
      </c>
    </row>
    <row r="812" spans="1:7" x14ac:dyDescent="0.2">
      <c r="A812" s="63">
        <v>701</v>
      </c>
      <c r="B812" s="1" t="s">
        <v>31</v>
      </c>
      <c r="C812" s="10"/>
      <c r="D812" s="61">
        <f>'TAB  CUM A FEVR'!D812+'TAB MARS'!D812</f>
        <v>3999</v>
      </c>
      <c r="E812" s="61">
        <f>'TAB  CUM A FEVR'!E812+'TAB MARS'!E812</f>
        <v>7774</v>
      </c>
      <c r="F812" s="61">
        <f t="shared" ref="F812:F814" si="264">(D812-E812)</f>
        <v>-3775</v>
      </c>
      <c r="G812" s="32">
        <f t="shared" ref="G812:G814" si="265">F812/E812</f>
        <v>-0.48559300231541036</v>
      </c>
    </row>
    <row r="813" spans="1:7" x14ac:dyDescent="0.2">
      <c r="A813" s="63">
        <v>704</v>
      </c>
      <c r="B813" s="1" t="s">
        <v>32</v>
      </c>
      <c r="C813" s="10"/>
      <c r="D813" s="61">
        <f>'TAB  CUM A FEVR'!D813+'TAB MARS'!D813</f>
        <v>0</v>
      </c>
      <c r="E813" s="61">
        <f>'TAB  CUM A FEVR'!E813+'TAB MARS'!E813</f>
        <v>0</v>
      </c>
      <c r="F813" s="61">
        <f t="shared" si="264"/>
        <v>0</v>
      </c>
      <c r="G813" s="32" t="e">
        <f t="shared" si="265"/>
        <v>#DIV/0!</v>
      </c>
    </row>
    <row r="814" spans="1:7" x14ac:dyDescent="0.2">
      <c r="A814" s="63">
        <v>706</v>
      </c>
      <c r="B814" s="1" t="s">
        <v>33</v>
      </c>
      <c r="C814" s="10"/>
      <c r="D814" s="61">
        <f>'TAB  CUM A FEVR'!D814+'TAB MARS'!D814</f>
        <v>3184</v>
      </c>
      <c r="E814" s="61">
        <f>'TAB  CUM A FEVR'!E814+'TAB MARS'!E814</f>
        <v>6499</v>
      </c>
      <c r="F814" s="61">
        <f t="shared" si="264"/>
        <v>-3315</v>
      </c>
      <c r="G814" s="32">
        <f t="shared" si="265"/>
        <v>-0.51007847361132486</v>
      </c>
    </row>
    <row r="815" spans="1:7" x14ac:dyDescent="0.2">
      <c r="A815" s="63"/>
      <c r="B815" s="13" t="s">
        <v>6</v>
      </c>
      <c r="C815" s="27"/>
      <c r="D815" s="61"/>
      <c r="E815" s="61"/>
      <c r="F815" s="39"/>
      <c r="G815" s="33"/>
    </row>
    <row r="816" spans="1:7" x14ac:dyDescent="0.2">
      <c r="A816" s="63"/>
      <c r="B816" s="14" t="s">
        <v>19</v>
      </c>
      <c r="C816" s="11"/>
      <c r="D816" s="61">
        <f>'TAB  CUM A FEVR'!D816+'TAB MARS'!D816</f>
        <v>0</v>
      </c>
      <c r="E816" s="61">
        <f>'TAB  CUM A FEVR'!E816+'TAB MARS'!E816</f>
        <v>0</v>
      </c>
      <c r="F816" s="61">
        <f t="shared" ref="F816:F821" si="266">(D816-E816)</f>
        <v>0</v>
      </c>
      <c r="G816" s="32" t="e">
        <f t="shared" ref="G816:G821" si="267">F816/E816</f>
        <v>#DIV/0!</v>
      </c>
    </row>
    <row r="817" spans="1:7" x14ac:dyDescent="0.2">
      <c r="A817" s="63"/>
      <c r="B817" s="14" t="s">
        <v>20</v>
      </c>
      <c r="C817" s="11"/>
      <c r="D817" s="61">
        <f>'TAB  CUM A FEVR'!D817+'TAB MARS'!D817</f>
        <v>0</v>
      </c>
      <c r="E817" s="61">
        <f>'TAB  CUM A FEVR'!E817+'TAB MARS'!E817</f>
        <v>0</v>
      </c>
      <c r="F817" s="61">
        <f t="shared" si="266"/>
        <v>0</v>
      </c>
      <c r="G817" s="32" t="e">
        <f t="shared" si="267"/>
        <v>#DIV/0!</v>
      </c>
    </row>
    <row r="818" spans="1:7" x14ac:dyDescent="0.2">
      <c r="A818" s="63"/>
      <c r="B818" s="14" t="s">
        <v>27</v>
      </c>
      <c r="C818" s="11"/>
      <c r="D818" s="61">
        <f>'TAB  CUM A FEVR'!D818+'TAB MARS'!D818</f>
        <v>0</v>
      </c>
      <c r="E818" s="61">
        <f>'TAB  CUM A FEVR'!E818+'TAB MARS'!E818</f>
        <v>0</v>
      </c>
      <c r="F818" s="61">
        <f t="shared" si="266"/>
        <v>0</v>
      </c>
      <c r="G818" s="32" t="e">
        <f t="shared" si="267"/>
        <v>#DIV/0!</v>
      </c>
    </row>
    <row r="819" spans="1:7" x14ac:dyDescent="0.2">
      <c r="A819" s="63">
        <v>706</v>
      </c>
      <c r="B819" s="2" t="s">
        <v>34</v>
      </c>
      <c r="C819" s="11"/>
      <c r="D819" s="61">
        <f>'TAB  CUM A FEVR'!D819+'TAB MARS'!D819</f>
        <v>0</v>
      </c>
      <c r="E819" s="61">
        <f>'TAB  CUM A FEVR'!E819+'TAB MARS'!E819</f>
        <v>0</v>
      </c>
      <c r="F819" s="61">
        <f t="shared" si="266"/>
        <v>0</v>
      </c>
      <c r="G819" s="32" t="e">
        <f t="shared" si="267"/>
        <v>#DIV/0!</v>
      </c>
    </row>
    <row r="820" spans="1:7" x14ac:dyDescent="0.2">
      <c r="A820" s="63" t="s">
        <v>35</v>
      </c>
      <c r="B820" s="2" t="s">
        <v>36</v>
      </c>
      <c r="C820" s="11"/>
      <c r="D820" s="61">
        <f>'TAB  CUM A FEVR'!D820+'TAB MARS'!D820</f>
        <v>0</v>
      </c>
      <c r="E820" s="61">
        <f>'TAB  CUM A FEVR'!E820+'TAB MARS'!E820</f>
        <v>0</v>
      </c>
      <c r="F820" s="61">
        <f t="shared" si="266"/>
        <v>0</v>
      </c>
      <c r="G820" s="32" t="e">
        <f t="shared" si="267"/>
        <v>#DIV/0!</v>
      </c>
    </row>
    <row r="821" spans="1:7" ht="25.5" x14ac:dyDescent="0.2">
      <c r="A821" s="22"/>
      <c r="B821" s="26" t="s">
        <v>45</v>
      </c>
      <c r="C821" s="64"/>
      <c r="D821" s="40">
        <f>D811+D812+D813+D814+D819+D820</f>
        <v>28972</v>
      </c>
      <c r="E821" s="40">
        <f>E811+E812+E813+E814+E819+E820</f>
        <v>36630</v>
      </c>
      <c r="F821" s="40">
        <f t="shared" si="266"/>
        <v>-7658</v>
      </c>
      <c r="G821" s="34">
        <f t="shared" si="267"/>
        <v>-0.20906360906360907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61">
        <f>'TAB  CUM A FEVR'!D824+'TAB MARS'!D824</f>
        <v>0</v>
      </c>
      <c r="E824" s="61">
        <f>'TAB  CUM A FEVR'!E824+'TAB MARS'!E824</f>
        <v>0</v>
      </c>
      <c r="F824" s="61">
        <f t="shared" ref="F824" si="268">(D824-E824)</f>
        <v>0</v>
      </c>
      <c r="G824" s="32" t="e">
        <f t="shared" ref="G824" si="269">F824/E824</f>
        <v>#DIV/0!</v>
      </c>
    </row>
    <row r="825" spans="1:7" x14ac:dyDescent="0.2">
      <c r="B825" s="3"/>
      <c r="C825" s="65"/>
      <c r="D825" s="61"/>
      <c r="E825" s="61"/>
      <c r="F825" s="66"/>
      <c r="G825" s="36"/>
    </row>
    <row r="826" spans="1:7" x14ac:dyDescent="0.2">
      <c r="A826" s="63">
        <v>72</v>
      </c>
      <c r="B826" s="1" t="s">
        <v>37</v>
      </c>
      <c r="C826" s="10"/>
      <c r="D826" s="61">
        <f>'TAB  CUM A FEVR'!D826+'TAB MARS'!D826</f>
        <v>0</v>
      </c>
      <c r="E826" s="61">
        <f>'TAB  CUM A FEVR'!E826+'TAB MARS'!E826</f>
        <v>0</v>
      </c>
      <c r="F826" s="61">
        <f t="shared" ref="F826:F838" si="270">(D826-E826)</f>
        <v>0</v>
      </c>
      <c r="G826" s="32" t="e">
        <f t="shared" ref="G826:G838" si="271">F826/E826</f>
        <v>#DIV/0!</v>
      </c>
    </row>
    <row r="827" spans="1:7" x14ac:dyDescent="0.2">
      <c r="A827" s="63">
        <v>73</v>
      </c>
      <c r="B827" s="1" t="s">
        <v>38</v>
      </c>
      <c r="C827" s="10"/>
      <c r="D827" s="61">
        <f>'TAB  CUM A FEVR'!D827+'TAB MARS'!D827</f>
        <v>0</v>
      </c>
      <c r="E827" s="61">
        <f>'TAB  CUM A FEVR'!E827+'TAB MARS'!E827</f>
        <v>0</v>
      </c>
      <c r="F827" s="61">
        <f t="shared" si="270"/>
        <v>0</v>
      </c>
      <c r="G827" s="32" t="e">
        <f t="shared" si="271"/>
        <v>#DIV/0!</v>
      </c>
    </row>
    <row r="828" spans="1:7" x14ac:dyDescent="0.2">
      <c r="A828" s="63">
        <v>74</v>
      </c>
      <c r="B828" s="2" t="s">
        <v>39</v>
      </c>
      <c r="C828" s="11"/>
      <c r="D828" s="61">
        <f>'TAB  CUM A FEVR'!D828+'TAB MARS'!D828</f>
        <v>0</v>
      </c>
      <c r="E828" s="61">
        <f>'TAB  CUM A FEVR'!E828+'TAB MARS'!E828</f>
        <v>0</v>
      </c>
      <c r="F828" s="61">
        <f t="shared" si="270"/>
        <v>0</v>
      </c>
      <c r="G828" s="32" t="e">
        <f t="shared" si="271"/>
        <v>#DIV/0!</v>
      </c>
    </row>
    <row r="829" spans="1:7" ht="25.5" x14ac:dyDescent="0.2">
      <c r="A829" s="22"/>
      <c r="B829" s="26" t="s">
        <v>44</v>
      </c>
      <c r="C829" s="62"/>
      <c r="D829" s="40">
        <f>D821+D826+D827+D828</f>
        <v>28972</v>
      </c>
      <c r="E829" s="40">
        <f>E821+E826+E827+E828</f>
        <v>36630</v>
      </c>
      <c r="F829" s="61">
        <f t="shared" si="270"/>
        <v>-7658</v>
      </c>
      <c r="G829" s="32">
        <f t="shared" si="271"/>
        <v>-0.20906360906360907</v>
      </c>
    </row>
    <row r="830" spans="1:7" x14ac:dyDescent="0.2">
      <c r="A830" s="63">
        <v>60</v>
      </c>
      <c r="B830" s="3" t="s">
        <v>40</v>
      </c>
      <c r="C830" s="65"/>
      <c r="D830" s="66">
        <f>D831+D832+D833</f>
        <v>9888</v>
      </c>
      <c r="E830" s="66">
        <f>E831+E832+E833</f>
        <v>10111</v>
      </c>
      <c r="F830" s="61">
        <f t="shared" si="270"/>
        <v>-223</v>
      </c>
      <c r="G830" s="32">
        <f t="shared" si="271"/>
        <v>-2.2055187419641974E-2</v>
      </c>
    </row>
    <row r="831" spans="1:7" x14ac:dyDescent="0.2">
      <c r="A831" s="63">
        <v>600</v>
      </c>
      <c r="B831" s="1" t="s">
        <v>2</v>
      </c>
      <c r="C831" s="10"/>
      <c r="D831" s="61">
        <f>'TAB  CUM A FEVR'!D831+'TAB MARS'!D831</f>
        <v>9044</v>
      </c>
      <c r="E831" s="61">
        <f>'TAB  CUM A FEVR'!E831+'TAB MARS'!E831</f>
        <v>9029</v>
      </c>
      <c r="F831" s="61">
        <f t="shared" si="270"/>
        <v>15</v>
      </c>
      <c r="G831" s="32">
        <f t="shared" si="271"/>
        <v>1.6613135452431056E-3</v>
      </c>
    </row>
    <row r="832" spans="1:7" x14ac:dyDescent="0.2">
      <c r="A832" s="63">
        <v>601</v>
      </c>
      <c r="B832" s="1" t="s">
        <v>3</v>
      </c>
      <c r="C832" s="10"/>
      <c r="D832" s="61">
        <f>'TAB  CUM A FEVR'!D832+'TAB MARS'!D832</f>
        <v>16</v>
      </c>
      <c r="E832" s="61">
        <f>'TAB  CUM A FEVR'!E832+'TAB MARS'!E832</f>
        <v>242</v>
      </c>
      <c r="F832" s="61">
        <f t="shared" si="270"/>
        <v>-226</v>
      </c>
      <c r="G832" s="32">
        <f t="shared" si="271"/>
        <v>-0.93388429752066116</v>
      </c>
    </row>
    <row r="833" spans="1:7" x14ac:dyDescent="0.2">
      <c r="A833" s="63">
        <v>604</v>
      </c>
      <c r="B833" s="1" t="s">
        <v>4</v>
      </c>
      <c r="C833" s="10"/>
      <c r="D833" s="61">
        <f>'TAB  CUM A FEVR'!D833+'TAB MARS'!D833</f>
        <v>828</v>
      </c>
      <c r="E833" s="61">
        <f>'TAB  CUM A FEVR'!E833+'TAB MARS'!E833</f>
        <v>840</v>
      </c>
      <c r="F833" s="61">
        <f t="shared" si="270"/>
        <v>-12</v>
      </c>
      <c r="G833" s="32">
        <f t="shared" si="271"/>
        <v>-1.4285714285714285E-2</v>
      </c>
    </row>
    <row r="834" spans="1:7" x14ac:dyDescent="0.2">
      <c r="A834" s="63">
        <v>61</v>
      </c>
      <c r="B834" s="1" t="s">
        <v>41</v>
      </c>
      <c r="C834" s="10"/>
      <c r="D834" s="61">
        <f>'TAB  CUM A FEVR'!D834+'TAB MARS'!D834</f>
        <v>318</v>
      </c>
      <c r="E834" s="61">
        <f>'TAB  CUM A FEVR'!E834+'TAB MARS'!E834</f>
        <v>302</v>
      </c>
      <c r="F834" s="61">
        <f t="shared" si="270"/>
        <v>16</v>
      </c>
      <c r="G834" s="32">
        <f t="shared" si="271"/>
        <v>5.2980132450331126E-2</v>
      </c>
    </row>
    <row r="835" spans="1:7" x14ac:dyDescent="0.2">
      <c r="A835" s="63">
        <v>62</v>
      </c>
      <c r="B835" s="2" t="s">
        <v>42</v>
      </c>
      <c r="C835" s="11"/>
      <c r="D835" s="61">
        <f>'TAB  CUM A FEVR'!D835+'TAB MARS'!D835</f>
        <v>739</v>
      </c>
      <c r="E835" s="61">
        <f>'TAB  CUM A FEVR'!E835+'TAB MARS'!E835</f>
        <v>1952</v>
      </c>
      <c r="F835" s="61">
        <f t="shared" si="270"/>
        <v>-1213</v>
      </c>
      <c r="G835" s="32">
        <f t="shared" si="271"/>
        <v>-0.6214139344262295</v>
      </c>
    </row>
    <row r="836" spans="1:7" ht="25.5" x14ac:dyDescent="0.2">
      <c r="A836" s="22"/>
      <c r="B836" s="26" t="s">
        <v>43</v>
      </c>
      <c r="C836" s="62"/>
      <c r="D836" s="40">
        <f>D830+D834+D835</f>
        <v>10945</v>
      </c>
      <c r="E836" s="40">
        <f>E830+E834+E835</f>
        <v>12365</v>
      </c>
      <c r="F836" s="61">
        <f t="shared" si="270"/>
        <v>-1420</v>
      </c>
      <c r="G836" s="32">
        <f t="shared" si="271"/>
        <v>-0.11484027496967246</v>
      </c>
    </row>
    <row r="837" spans="1:7" ht="25.5" x14ac:dyDescent="0.2">
      <c r="A837" s="22"/>
      <c r="B837" s="26" t="s">
        <v>48</v>
      </c>
      <c r="C837" s="62"/>
      <c r="D837" s="40">
        <f>D829-D836</f>
        <v>18027</v>
      </c>
      <c r="E837" s="40">
        <f>E829-E836</f>
        <v>24265</v>
      </c>
      <c r="F837" s="61">
        <f t="shared" si="270"/>
        <v>-6238</v>
      </c>
      <c r="G837" s="32">
        <f t="shared" si="271"/>
        <v>-0.25707809602307852</v>
      </c>
    </row>
    <row r="838" spans="1:7" x14ac:dyDescent="0.2">
      <c r="A838" s="63">
        <v>63</v>
      </c>
      <c r="B838" s="3" t="s">
        <v>46</v>
      </c>
      <c r="C838" s="65"/>
      <c r="D838" s="61">
        <f>'TAB  CUM A FEVR'!D838+'TAB MARS'!D838</f>
        <v>15886</v>
      </c>
      <c r="E838" s="61">
        <f>'TAB  CUM A FEVR'!E838+'TAB MARS'!E838</f>
        <v>17348</v>
      </c>
      <c r="F838" s="61">
        <f t="shared" si="270"/>
        <v>-1462</v>
      </c>
      <c r="G838" s="32">
        <f t="shared" si="271"/>
        <v>-8.4274844362462534E-2</v>
      </c>
    </row>
    <row r="839" spans="1:7" x14ac:dyDescent="0.2">
      <c r="A839" s="63"/>
      <c r="B839" s="13" t="s">
        <v>6</v>
      </c>
      <c r="C839" s="27"/>
      <c r="D839" s="61"/>
      <c r="E839" s="61"/>
      <c r="F839" s="61"/>
      <c r="G839" s="32"/>
    </row>
    <row r="840" spans="1:7" x14ac:dyDescent="0.2">
      <c r="A840" s="63">
        <v>631</v>
      </c>
      <c r="B840" s="15" t="s">
        <v>21</v>
      </c>
      <c r="C840" s="21"/>
      <c r="D840" s="61">
        <f>'TAB  CUM A FEVR'!D840+'TAB MARS'!D840</f>
        <v>0</v>
      </c>
      <c r="E840" s="61">
        <f>'TAB  CUM A FEVR'!E840+'TAB MARS'!E840</f>
        <v>0</v>
      </c>
      <c r="F840" s="61">
        <f t="shared" ref="F840" si="272">(D840-E840)</f>
        <v>0</v>
      </c>
      <c r="G840" s="32" t="e">
        <f t="shared" ref="G840" si="273">F840/E840</f>
        <v>#DIV/0!</v>
      </c>
    </row>
    <row r="841" spans="1:7" x14ac:dyDescent="0.2">
      <c r="A841" s="63"/>
      <c r="B841" s="15"/>
      <c r="C841" s="21"/>
      <c r="D841" s="61"/>
      <c r="E841" s="61"/>
      <c r="F841" s="61"/>
      <c r="G841" s="32"/>
    </row>
    <row r="842" spans="1:7" x14ac:dyDescent="0.2">
      <c r="A842" s="63">
        <v>64</v>
      </c>
      <c r="B842" s="2" t="s">
        <v>47</v>
      </c>
      <c r="C842" s="11"/>
      <c r="D842" s="61">
        <f>'TAB  CUM A FEVR'!D842+'TAB MARS'!D842</f>
        <v>623</v>
      </c>
      <c r="E842" s="61">
        <f>'TAB  CUM A FEVR'!E842+'TAB MARS'!E842</f>
        <v>741</v>
      </c>
      <c r="F842" s="61">
        <f t="shared" ref="F842:F852" si="274">(D842-E842)</f>
        <v>-118</v>
      </c>
      <c r="G842" s="32">
        <f t="shared" ref="G842:G852" si="275">F842/E842</f>
        <v>-0.15924426450742241</v>
      </c>
    </row>
    <row r="843" spans="1:7" ht="25.5" x14ac:dyDescent="0.2">
      <c r="A843" s="22"/>
      <c r="B843" s="26" t="s">
        <v>49</v>
      </c>
      <c r="C843" s="62"/>
      <c r="D843" s="61">
        <f>D837-D838-D842</f>
        <v>1518</v>
      </c>
      <c r="E843" s="61">
        <f>E837-E838-E842</f>
        <v>6176</v>
      </c>
      <c r="F843" s="61">
        <f t="shared" si="274"/>
        <v>-4658</v>
      </c>
      <c r="G843" s="32">
        <f t="shared" si="275"/>
        <v>-0.75420984455958551</v>
      </c>
    </row>
    <row r="844" spans="1:7" x14ac:dyDescent="0.2">
      <c r="A844" s="63">
        <v>75</v>
      </c>
      <c r="B844" s="3" t="s">
        <v>50</v>
      </c>
      <c r="C844" s="65"/>
      <c r="D844" s="61">
        <f>'TAB  CUM A FEVR'!D844+'TAB MARS'!D844</f>
        <v>0</v>
      </c>
      <c r="E844" s="61">
        <f>'TAB  CUM A FEVR'!E844+'TAB MARS'!E844</f>
        <v>510</v>
      </c>
      <c r="F844" s="61">
        <f t="shared" si="274"/>
        <v>-510</v>
      </c>
      <c r="G844" s="32">
        <f t="shared" si="275"/>
        <v>-1</v>
      </c>
    </row>
    <row r="845" spans="1:7" x14ac:dyDescent="0.2">
      <c r="A845" s="63">
        <v>65</v>
      </c>
      <c r="B845" s="1" t="s">
        <v>51</v>
      </c>
      <c r="C845" s="10"/>
      <c r="D845" s="61">
        <f>'TAB  CUM A FEVR'!D845+'TAB MARS'!D845</f>
        <v>96</v>
      </c>
      <c r="E845" s="61">
        <f>'TAB  CUM A FEVR'!E845+'TAB MARS'!E845</f>
        <v>380</v>
      </c>
      <c r="F845" s="61">
        <f t="shared" si="274"/>
        <v>-284</v>
      </c>
      <c r="G845" s="32">
        <f t="shared" si="275"/>
        <v>-0.74736842105263157</v>
      </c>
    </row>
    <row r="846" spans="1:7" ht="25.5" x14ac:dyDescent="0.2">
      <c r="A846" s="63">
        <v>68</v>
      </c>
      <c r="B846" s="16" t="s">
        <v>52</v>
      </c>
      <c r="C846" s="17"/>
      <c r="D846" s="61">
        <f>'TAB  CUM A FEVR'!D846+'TAB MARS'!D846</f>
        <v>2881</v>
      </c>
      <c r="E846" s="61">
        <f>'TAB  CUM A FEVR'!E846+'TAB MARS'!E846</f>
        <v>2019</v>
      </c>
      <c r="F846" s="61">
        <f t="shared" si="274"/>
        <v>862</v>
      </c>
      <c r="G846" s="32">
        <f t="shared" si="275"/>
        <v>0.4269440316988608</v>
      </c>
    </row>
    <row r="847" spans="1:7" x14ac:dyDescent="0.2">
      <c r="A847" s="63">
        <v>78</v>
      </c>
      <c r="B847" s="2" t="s">
        <v>53</v>
      </c>
      <c r="C847" s="11"/>
      <c r="D847" s="61">
        <f>'TAB  CUM A FEVR'!D847+'TAB MARS'!D847</f>
        <v>0</v>
      </c>
      <c r="E847" s="61">
        <f>'TAB  CUM A FEVR'!E847+'TAB MARS'!E847</f>
        <v>0</v>
      </c>
      <c r="F847" s="61">
        <f t="shared" si="274"/>
        <v>0</v>
      </c>
      <c r="G847" s="32" t="e">
        <f t="shared" si="275"/>
        <v>#DIV/0!</v>
      </c>
    </row>
    <row r="848" spans="1:7" ht="25.5" x14ac:dyDescent="0.2">
      <c r="A848" s="22"/>
      <c r="B848" s="26" t="s">
        <v>77</v>
      </c>
      <c r="C848" s="62"/>
      <c r="D848" s="61">
        <f>D843+D844-D845-D846+D847</f>
        <v>-1459</v>
      </c>
      <c r="E848" s="61">
        <f>E843+E844-E845-E846+E847</f>
        <v>4287</v>
      </c>
      <c r="F848" s="61">
        <f t="shared" si="274"/>
        <v>-5746</v>
      </c>
      <c r="G848" s="32">
        <f t="shared" si="275"/>
        <v>-1.3403312339631444</v>
      </c>
    </row>
    <row r="849" spans="1:7" x14ac:dyDescent="0.2">
      <c r="A849" s="63">
        <v>76</v>
      </c>
      <c r="B849" s="1" t="s">
        <v>54</v>
      </c>
      <c r="C849" s="10"/>
      <c r="D849" s="61">
        <f>'TAB  CUM A FEVR'!D849+'TAB MARS'!D849</f>
        <v>0</v>
      </c>
      <c r="E849" s="61">
        <f>'TAB  CUM A FEVR'!E849+'TAB MARS'!E849</f>
        <v>0</v>
      </c>
      <c r="F849" s="61">
        <f t="shared" si="274"/>
        <v>0</v>
      </c>
      <c r="G849" s="32" t="e">
        <f t="shared" si="275"/>
        <v>#DIV/0!</v>
      </c>
    </row>
    <row r="850" spans="1:7" x14ac:dyDescent="0.2">
      <c r="A850" s="63">
        <v>66</v>
      </c>
      <c r="B850" s="1" t="s">
        <v>55</v>
      </c>
      <c r="C850" s="10"/>
      <c r="D850" s="61">
        <f>'TAB  CUM A FEVR'!D850+'TAB MARS'!D850</f>
        <v>0</v>
      </c>
      <c r="E850" s="61">
        <f>'TAB  CUM A FEVR'!E850+'TAB MARS'!E850</f>
        <v>758</v>
      </c>
      <c r="F850" s="61">
        <f t="shared" si="274"/>
        <v>-758</v>
      </c>
      <c r="G850" s="32">
        <f t="shared" si="275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61">
        <f t="shared" si="274"/>
        <v>758</v>
      </c>
      <c r="G851" s="32">
        <f t="shared" si="275"/>
        <v>-1</v>
      </c>
    </row>
    <row r="852" spans="1:7" x14ac:dyDescent="0.2">
      <c r="A852" s="22"/>
      <c r="B852" s="19" t="s">
        <v>57</v>
      </c>
      <c r="C852" s="62"/>
      <c r="D852" s="61">
        <f>D848+D851</f>
        <v>-1459</v>
      </c>
      <c r="E852" s="61">
        <f>E848+E851</f>
        <v>3529</v>
      </c>
      <c r="F852" s="61">
        <f t="shared" si="274"/>
        <v>-4988</v>
      </c>
      <c r="G852" s="32">
        <f t="shared" si="275"/>
        <v>-1.4134315670161519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63">
        <v>5</v>
      </c>
      <c r="B856" s="1" t="s">
        <v>22</v>
      </c>
      <c r="C856" s="10"/>
      <c r="D856" s="150">
        <f>'TAB MARS'!D856</f>
        <v>41878</v>
      </c>
      <c r="E856" s="150">
        <f>'TAB MARS'!E856</f>
        <v>41295</v>
      </c>
      <c r="F856" s="150">
        <f t="shared" ref="F856" si="276">(D856-E856)</f>
        <v>583</v>
      </c>
      <c r="G856" s="32">
        <f t="shared" ref="G856" si="277">F856/E856</f>
        <v>1.4117931953020947E-2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63">
        <v>51</v>
      </c>
      <c r="B860" s="20" t="s">
        <v>29</v>
      </c>
      <c r="C860" s="30"/>
      <c r="D860" s="150">
        <f>'TAB MARS'!D860</f>
        <v>0</v>
      </c>
      <c r="E860" s="150">
        <f>'TAB MARS'!E860</f>
        <v>0</v>
      </c>
      <c r="F860" s="150">
        <f t="shared" ref="F860:F861" si="278">(D860-E860)</f>
        <v>0</v>
      </c>
      <c r="G860" s="32" t="e">
        <f t="shared" ref="G860:G861" si="279">F860/E860</f>
        <v>#DIV/0!</v>
      </c>
    </row>
    <row r="861" spans="1:7" x14ac:dyDescent="0.2">
      <c r="A861" s="63">
        <v>510</v>
      </c>
      <c r="B861" s="1" t="s">
        <v>7</v>
      </c>
      <c r="C861" s="10"/>
      <c r="D861" s="150">
        <f>'TAB MARS'!D861</f>
        <v>0</v>
      </c>
      <c r="E861" s="150">
        <f>'TAB MARS'!E861</f>
        <v>0</v>
      </c>
      <c r="F861" s="150">
        <f t="shared" si="278"/>
        <v>0</v>
      </c>
      <c r="G861" s="32" t="e">
        <f t="shared" si="279"/>
        <v>#DIV/0!</v>
      </c>
    </row>
    <row r="862" spans="1:7" x14ac:dyDescent="0.2">
      <c r="B862" s="3"/>
      <c r="C862" s="28"/>
    </row>
    <row r="863" spans="1:7" x14ac:dyDescent="0.2">
      <c r="A863" s="63">
        <v>41</v>
      </c>
      <c r="B863" s="1" t="s">
        <v>8</v>
      </c>
      <c r="C863" s="10"/>
      <c r="D863" s="150">
        <f>D867+D868+D869</f>
        <v>117244</v>
      </c>
      <c r="E863" s="150">
        <f>E867+E868+E869</f>
        <v>62401</v>
      </c>
      <c r="F863" s="150">
        <f t="shared" ref="F863" si="280">(D863-E863)</f>
        <v>54843</v>
      </c>
      <c r="G863" s="32">
        <f t="shared" ref="G863" si="281">F863/E863</f>
        <v>0.878880146151504</v>
      </c>
    </row>
    <row r="864" spans="1:7" x14ac:dyDescent="0.2">
      <c r="A864" s="63"/>
      <c r="B864" s="1"/>
      <c r="C864" s="10"/>
      <c r="D864" s="150"/>
      <c r="E864" s="150"/>
      <c r="F864" s="150"/>
      <c r="G864" s="32"/>
    </row>
    <row r="865" spans="1:7" x14ac:dyDescent="0.2">
      <c r="A865" s="63"/>
      <c r="B865" s="7" t="s">
        <v>6</v>
      </c>
      <c r="C865" s="29"/>
      <c r="D865" s="150"/>
      <c r="E865" s="150"/>
      <c r="F865" s="150"/>
      <c r="G865" s="32"/>
    </row>
    <row r="866" spans="1:7" x14ac:dyDescent="0.2">
      <c r="A866" s="63"/>
      <c r="B866" s="1"/>
      <c r="C866" s="10"/>
      <c r="D866" s="150"/>
      <c r="E866" s="150"/>
      <c r="F866" s="150"/>
      <c r="G866" s="32"/>
    </row>
    <row r="867" spans="1:7" x14ac:dyDescent="0.2">
      <c r="A867" s="63"/>
      <c r="B867" s="23" t="s">
        <v>23</v>
      </c>
      <c r="C867" s="10"/>
      <c r="D867" s="150">
        <f>'TAB MARS'!D867</f>
        <v>92477</v>
      </c>
      <c r="E867" s="150">
        <f>'TAB MARS'!E867</f>
        <v>25904</v>
      </c>
      <c r="F867" s="150">
        <f t="shared" ref="F867:F869" si="282">(D867-E867)</f>
        <v>66573</v>
      </c>
      <c r="G867" s="32">
        <f t="shared" ref="G867:G869" si="283">F867/E867</f>
        <v>2.5699891908585548</v>
      </c>
    </row>
    <row r="868" spans="1:7" ht="25.5" x14ac:dyDescent="0.2">
      <c r="A868" s="63"/>
      <c r="B868" s="24" t="s">
        <v>58</v>
      </c>
      <c r="C868" s="17"/>
      <c r="D868" s="150">
        <f>'TAB MARS'!D868</f>
        <v>23264</v>
      </c>
      <c r="E868" s="150">
        <f>'TAB MARS'!E868</f>
        <v>35319</v>
      </c>
      <c r="F868" s="150">
        <f t="shared" si="282"/>
        <v>-12055</v>
      </c>
      <c r="G868" s="32">
        <f t="shared" si="283"/>
        <v>-0.34131770435176534</v>
      </c>
    </row>
    <row r="869" spans="1:7" x14ac:dyDescent="0.2">
      <c r="A869" s="63"/>
      <c r="B869" s="23" t="s">
        <v>24</v>
      </c>
      <c r="C869" s="10"/>
      <c r="D869" s="150">
        <f>'TAB MARS'!D869</f>
        <v>1503</v>
      </c>
      <c r="E869" s="150">
        <f>'TAB MARS'!E869</f>
        <v>1178</v>
      </c>
      <c r="F869" s="150">
        <f t="shared" si="282"/>
        <v>325</v>
      </c>
      <c r="G869" s="32">
        <f t="shared" si="283"/>
        <v>0.27589134125636672</v>
      </c>
    </row>
    <row r="870" spans="1:7" x14ac:dyDescent="0.2">
      <c r="A870" s="63"/>
      <c r="B870" s="1"/>
      <c r="C870" s="10"/>
      <c r="D870" s="150"/>
      <c r="E870" s="150"/>
      <c r="F870" s="150"/>
      <c r="G870" s="32"/>
    </row>
    <row r="871" spans="1:7" x14ac:dyDescent="0.2">
      <c r="A871" s="63"/>
      <c r="B871" s="8" t="s">
        <v>26</v>
      </c>
      <c r="C871" s="31"/>
      <c r="D871" s="150">
        <f>'TAB MARS'!D871</f>
        <v>11114</v>
      </c>
      <c r="E871" s="150">
        <f>'TAB MARS'!E871</f>
        <v>9107</v>
      </c>
      <c r="F871" s="150">
        <f t="shared" ref="F871" si="284">(D871-E871)</f>
        <v>2007</v>
      </c>
      <c r="G871" s="32">
        <f t="shared" ref="G871" si="285">F871/E871</f>
        <v>0.22037992752827495</v>
      </c>
    </row>
    <row r="872" spans="1:7" x14ac:dyDescent="0.2">
      <c r="A872" s="63"/>
      <c r="B872" s="8"/>
      <c r="C872" s="31"/>
      <c r="D872" s="150"/>
      <c r="E872" s="150"/>
      <c r="F872" s="150"/>
      <c r="G872" s="32"/>
    </row>
    <row r="873" spans="1:7" x14ac:dyDescent="0.2">
      <c r="A873" s="63">
        <v>3</v>
      </c>
      <c r="B873" s="8" t="s">
        <v>15</v>
      </c>
      <c r="C873" s="31"/>
      <c r="D873" s="150"/>
      <c r="E873" s="150"/>
      <c r="F873" s="150"/>
      <c r="G873" s="32"/>
    </row>
    <row r="874" spans="1:7" x14ac:dyDescent="0.2">
      <c r="A874" s="63"/>
      <c r="B874" s="7" t="s">
        <v>6</v>
      </c>
      <c r="C874" s="29"/>
      <c r="D874" s="150"/>
      <c r="E874" s="150"/>
      <c r="F874" s="150"/>
      <c r="G874" s="32"/>
    </row>
    <row r="875" spans="1:7" x14ac:dyDescent="0.2">
      <c r="A875" s="63"/>
      <c r="B875" s="8"/>
      <c r="C875" s="31"/>
      <c r="D875" s="150"/>
      <c r="E875" s="150"/>
      <c r="F875" s="150"/>
      <c r="G875" s="32"/>
    </row>
    <row r="876" spans="1:7" x14ac:dyDescent="0.2">
      <c r="A876" s="63">
        <v>30</v>
      </c>
      <c r="B876" s="25" t="s">
        <v>16</v>
      </c>
      <c r="C876" s="31"/>
      <c r="D876" s="150">
        <f>'TAB MARS'!D876</f>
        <v>2230</v>
      </c>
      <c r="E876" s="150">
        <f>'TAB MARS'!E876</f>
        <v>897</v>
      </c>
      <c r="F876" s="150">
        <f t="shared" ref="F876:F879" si="286">(D876-E876)</f>
        <v>1333</v>
      </c>
      <c r="G876" s="32">
        <f t="shared" ref="G876:G879" si="287">F876/E876</f>
        <v>1.4860646599777034</v>
      </c>
    </row>
    <row r="877" spans="1:7" x14ac:dyDescent="0.2">
      <c r="A877" s="63">
        <v>31</v>
      </c>
      <c r="B877" s="25" t="s">
        <v>17</v>
      </c>
      <c r="C877" s="31"/>
      <c r="D877" s="150">
        <f>'TAB MARS'!D877</f>
        <v>5017</v>
      </c>
      <c r="E877" s="150">
        <f>'TAB MARS'!E877</f>
        <v>5094</v>
      </c>
      <c r="F877" s="150">
        <f t="shared" si="286"/>
        <v>-77</v>
      </c>
      <c r="G877" s="32">
        <f t="shared" si="287"/>
        <v>-1.5115822536317236E-2</v>
      </c>
    </row>
    <row r="878" spans="1:7" x14ac:dyDescent="0.2">
      <c r="A878" s="63">
        <v>32</v>
      </c>
      <c r="B878" s="25" t="s">
        <v>18</v>
      </c>
      <c r="C878" s="31"/>
      <c r="D878" s="150">
        <f>'TAB MARS'!D878</f>
        <v>0</v>
      </c>
      <c r="E878" s="150">
        <f>'TAB MARS'!E878</f>
        <v>0</v>
      </c>
      <c r="F878" s="150">
        <f t="shared" si="286"/>
        <v>0</v>
      </c>
      <c r="G878" s="32" t="e">
        <f t="shared" si="287"/>
        <v>#DIV/0!</v>
      </c>
    </row>
    <row r="879" spans="1:7" x14ac:dyDescent="0.2">
      <c r="A879" s="63">
        <v>37</v>
      </c>
      <c r="B879" s="25" t="s">
        <v>25</v>
      </c>
      <c r="C879" s="31"/>
      <c r="D879" s="150">
        <f>'TAB MARS'!D879</f>
        <v>0</v>
      </c>
      <c r="E879" s="150">
        <f>'TAB MARS'!E879</f>
        <v>0</v>
      </c>
      <c r="F879" s="150">
        <f t="shared" si="286"/>
        <v>0</v>
      </c>
      <c r="G879" s="32" t="e">
        <f t="shared" si="287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61" t="s">
        <v>10</v>
      </c>
      <c r="E883" s="61" t="s">
        <v>11</v>
      </c>
      <c r="F883" s="61" t="s">
        <v>12</v>
      </c>
      <c r="G883" s="32" t="s">
        <v>13</v>
      </c>
    </row>
    <row r="884" spans="1:7" x14ac:dyDescent="0.2">
      <c r="A884" s="63">
        <v>700</v>
      </c>
      <c r="B884" s="1" t="s">
        <v>30</v>
      </c>
      <c r="C884" s="10"/>
      <c r="D884" s="61">
        <f>'TAB  CUM A FEVR'!D884+'TAB MARS'!D884</f>
        <v>0</v>
      </c>
      <c r="E884" s="61">
        <f>'TAB  CUM A FEVR'!E884+'TAB MARS'!E884</f>
        <v>0</v>
      </c>
      <c r="F884" s="61">
        <f>(D884-E884)</f>
        <v>0</v>
      </c>
      <c r="G884" s="32" t="e">
        <f>F884/E884</f>
        <v>#DIV/0!</v>
      </c>
    </row>
    <row r="885" spans="1:7" x14ac:dyDescent="0.2">
      <c r="A885" s="63">
        <v>701</v>
      </c>
      <c r="B885" s="1" t="s">
        <v>31</v>
      </c>
      <c r="C885" s="10"/>
      <c r="D885" s="61">
        <f>'TAB  CUM A FEVR'!D885+'TAB MARS'!D885</f>
        <v>0</v>
      </c>
      <c r="E885" s="61">
        <f>'TAB  CUM A FEVR'!E885+'TAB MARS'!E885</f>
        <v>0</v>
      </c>
      <c r="F885" s="61">
        <f t="shared" ref="F885:F887" si="288">(D885-E885)</f>
        <v>0</v>
      </c>
      <c r="G885" s="32" t="e">
        <f t="shared" ref="G885:G887" si="289">F885/E885</f>
        <v>#DIV/0!</v>
      </c>
    </row>
    <row r="886" spans="1:7" x14ac:dyDescent="0.2">
      <c r="A886" s="63">
        <v>704</v>
      </c>
      <c r="B886" s="1" t="s">
        <v>32</v>
      </c>
      <c r="C886" s="10"/>
      <c r="D886" s="61">
        <f>'TAB  CUM A FEVR'!D886+'TAB MARS'!D886</f>
        <v>0</v>
      </c>
      <c r="E886" s="61">
        <f>'TAB  CUM A FEVR'!E886+'TAB MARS'!E886</f>
        <v>0</v>
      </c>
      <c r="F886" s="61">
        <f t="shared" si="288"/>
        <v>0</v>
      </c>
      <c r="G886" s="32" t="e">
        <f t="shared" si="289"/>
        <v>#DIV/0!</v>
      </c>
    </row>
    <row r="887" spans="1:7" x14ac:dyDescent="0.2">
      <c r="A887" s="63">
        <v>706</v>
      </c>
      <c r="B887" s="1" t="s">
        <v>33</v>
      </c>
      <c r="C887" s="10"/>
      <c r="D887" s="61">
        <f>'TAB  CUM A FEVR'!D887+'TAB MARS'!D887</f>
        <v>63282</v>
      </c>
      <c r="E887" s="61">
        <f>'TAB  CUM A FEVR'!E887+'TAB MARS'!E887</f>
        <v>47360</v>
      </c>
      <c r="F887" s="61">
        <f t="shared" si="288"/>
        <v>15922</v>
      </c>
      <c r="G887" s="32">
        <f t="shared" si="289"/>
        <v>0.33619087837837835</v>
      </c>
    </row>
    <row r="888" spans="1:7" x14ac:dyDescent="0.2">
      <c r="A888" s="63"/>
      <c r="B888" s="13" t="s">
        <v>6</v>
      </c>
      <c r="C888" s="27"/>
      <c r="D888" s="61"/>
      <c r="E888" s="61"/>
      <c r="F888" s="39"/>
      <c r="G888" s="33"/>
    </row>
    <row r="889" spans="1:7" x14ac:dyDescent="0.2">
      <c r="A889" s="63"/>
      <c r="B889" s="14" t="s">
        <v>19</v>
      </c>
      <c r="C889" s="11"/>
      <c r="D889" s="61">
        <f>'TAB  CUM A FEVR'!D889+'TAB MARS'!D889</f>
        <v>0</v>
      </c>
      <c r="E889" s="61">
        <f>'TAB  CUM A FEVR'!E889+'TAB MARS'!E889</f>
        <v>0</v>
      </c>
      <c r="F889" s="61">
        <f t="shared" ref="F889:F894" si="290">(D889-E889)</f>
        <v>0</v>
      </c>
      <c r="G889" s="32" t="e">
        <f t="shared" ref="G889:G894" si="291">F889/E889</f>
        <v>#DIV/0!</v>
      </c>
    </row>
    <row r="890" spans="1:7" x14ac:dyDescent="0.2">
      <c r="A890" s="63"/>
      <c r="B890" s="14" t="s">
        <v>20</v>
      </c>
      <c r="C890" s="11"/>
      <c r="D890" s="61">
        <f>'TAB  CUM A FEVR'!D890+'TAB MARS'!D890</f>
        <v>0</v>
      </c>
      <c r="E890" s="61">
        <f>'TAB  CUM A FEVR'!E890+'TAB MARS'!E890</f>
        <v>0</v>
      </c>
      <c r="F890" s="61">
        <f t="shared" si="290"/>
        <v>0</v>
      </c>
      <c r="G890" s="32" t="e">
        <f t="shared" si="291"/>
        <v>#DIV/0!</v>
      </c>
    </row>
    <row r="891" spans="1:7" x14ac:dyDescent="0.2">
      <c r="A891" s="63"/>
      <c r="B891" s="14" t="s">
        <v>27</v>
      </c>
      <c r="C891" s="11"/>
      <c r="D891" s="61">
        <f>'TAB  CUM A FEVR'!D891+'TAB MARS'!D891</f>
        <v>0</v>
      </c>
      <c r="E891" s="61">
        <f>'TAB  CUM A FEVR'!E891+'TAB MARS'!E891</f>
        <v>0</v>
      </c>
      <c r="F891" s="61">
        <f t="shared" si="290"/>
        <v>0</v>
      </c>
      <c r="G891" s="32" t="e">
        <f t="shared" si="291"/>
        <v>#DIV/0!</v>
      </c>
    </row>
    <row r="892" spans="1:7" x14ac:dyDescent="0.2">
      <c r="A892" s="63">
        <v>706</v>
      </c>
      <c r="B892" s="2" t="s">
        <v>34</v>
      </c>
      <c r="C892" s="11"/>
      <c r="D892" s="61">
        <f>'TAB  CUM A FEVR'!D892+'TAB MARS'!D892</f>
        <v>0</v>
      </c>
      <c r="E892" s="61">
        <f>'TAB  CUM A FEVR'!E892+'TAB MARS'!E892</f>
        <v>0</v>
      </c>
      <c r="F892" s="61">
        <f t="shared" si="290"/>
        <v>0</v>
      </c>
      <c r="G892" s="32" t="e">
        <f t="shared" si="291"/>
        <v>#DIV/0!</v>
      </c>
    </row>
    <row r="893" spans="1:7" x14ac:dyDescent="0.2">
      <c r="A893" s="63" t="s">
        <v>35</v>
      </c>
      <c r="B893" s="2" t="s">
        <v>36</v>
      </c>
      <c r="C893" s="11"/>
      <c r="D893" s="61">
        <f>'TAB  CUM A FEVR'!D893+'TAB MARS'!D893</f>
        <v>0</v>
      </c>
      <c r="E893" s="61">
        <f>'TAB  CUM A FEVR'!E893+'TAB MARS'!E893</f>
        <v>0</v>
      </c>
      <c r="F893" s="61">
        <f t="shared" si="290"/>
        <v>0</v>
      </c>
      <c r="G893" s="32" t="e">
        <f t="shared" si="291"/>
        <v>#DIV/0!</v>
      </c>
    </row>
    <row r="894" spans="1:7" ht="25.5" x14ac:dyDescent="0.2">
      <c r="A894" s="22"/>
      <c r="B894" s="26" t="s">
        <v>45</v>
      </c>
      <c r="C894" s="64"/>
      <c r="D894" s="40">
        <f>D884+D885+D886+D887+D892+D893</f>
        <v>63282</v>
      </c>
      <c r="E894" s="40">
        <f>E884+E885+E886+E887+E892+E893</f>
        <v>47360</v>
      </c>
      <c r="F894" s="40">
        <f t="shared" si="290"/>
        <v>15922</v>
      </c>
      <c r="G894" s="34">
        <f t="shared" si="291"/>
        <v>0.33619087837837835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61">
        <f>'TAB  CUM A FEVR'!D897+'TAB MARS'!D897</f>
        <v>0</v>
      </c>
      <c r="E897" s="61">
        <f>'TAB  CUM A FEVR'!E897+'TAB MARS'!E897</f>
        <v>0</v>
      </c>
      <c r="F897" s="61">
        <f t="shared" ref="F897" si="292">(D897-E897)</f>
        <v>0</v>
      </c>
      <c r="G897" s="32" t="e">
        <f t="shared" ref="G897" si="293">F897/E897</f>
        <v>#DIV/0!</v>
      </c>
    </row>
    <row r="898" spans="1:7" x14ac:dyDescent="0.2">
      <c r="B898" s="3"/>
      <c r="C898" s="65"/>
      <c r="D898" s="61"/>
      <c r="E898" s="61"/>
      <c r="F898" s="66"/>
      <c r="G898" s="36"/>
    </row>
    <row r="899" spans="1:7" x14ac:dyDescent="0.2">
      <c r="A899" s="63">
        <v>72</v>
      </c>
      <c r="B899" s="1" t="s">
        <v>37</v>
      </c>
      <c r="C899" s="10"/>
      <c r="D899" s="61">
        <f>'TAB  CUM A FEVR'!D899+'TAB MARS'!D899</f>
        <v>0</v>
      </c>
      <c r="E899" s="61">
        <f>'TAB  CUM A FEVR'!E899+'TAB MARS'!E899</f>
        <v>0</v>
      </c>
      <c r="F899" s="61">
        <f t="shared" ref="F899:F911" si="294">(D899-E899)</f>
        <v>0</v>
      </c>
      <c r="G899" s="32" t="e">
        <f t="shared" ref="G899:G911" si="295">F899/E899</f>
        <v>#DIV/0!</v>
      </c>
    </row>
    <row r="900" spans="1:7" x14ac:dyDescent="0.2">
      <c r="A900" s="63">
        <v>73</v>
      </c>
      <c r="B900" s="1" t="s">
        <v>38</v>
      </c>
      <c r="C900" s="10"/>
      <c r="D900" s="61">
        <f>'TAB  CUM A FEVR'!D900+'TAB MARS'!D900</f>
        <v>0</v>
      </c>
      <c r="E900" s="61">
        <f>'TAB  CUM A FEVR'!E900+'TAB MARS'!E900</f>
        <v>0</v>
      </c>
      <c r="F900" s="61">
        <f t="shared" si="294"/>
        <v>0</v>
      </c>
      <c r="G900" s="32" t="e">
        <f t="shared" si="295"/>
        <v>#DIV/0!</v>
      </c>
    </row>
    <row r="901" spans="1:7" x14ac:dyDescent="0.2">
      <c r="A901" s="63">
        <v>74</v>
      </c>
      <c r="B901" s="2" t="s">
        <v>39</v>
      </c>
      <c r="C901" s="11"/>
      <c r="D901" s="61">
        <f>'TAB  CUM A FEVR'!D901+'TAB MARS'!D901</f>
        <v>0</v>
      </c>
      <c r="E901" s="61">
        <f>'TAB  CUM A FEVR'!E901+'TAB MARS'!E901</f>
        <v>0</v>
      </c>
      <c r="F901" s="61">
        <f t="shared" si="294"/>
        <v>0</v>
      </c>
      <c r="G901" s="32" t="e">
        <f t="shared" si="295"/>
        <v>#DIV/0!</v>
      </c>
    </row>
    <row r="902" spans="1:7" ht="25.5" x14ac:dyDescent="0.2">
      <c r="A902" s="22"/>
      <c r="B902" s="26" t="s">
        <v>44</v>
      </c>
      <c r="C902" s="62"/>
      <c r="D902" s="40">
        <f>D894+D899+D900+D901</f>
        <v>63282</v>
      </c>
      <c r="E902" s="40">
        <f>E894+E899+E900+E901</f>
        <v>47360</v>
      </c>
      <c r="F902" s="61">
        <f t="shared" si="294"/>
        <v>15922</v>
      </c>
      <c r="G902" s="32">
        <f t="shared" si="295"/>
        <v>0.33619087837837835</v>
      </c>
    </row>
    <row r="903" spans="1:7" x14ac:dyDescent="0.2">
      <c r="A903" s="63">
        <v>60</v>
      </c>
      <c r="B903" s="3" t="s">
        <v>40</v>
      </c>
      <c r="C903" s="65"/>
      <c r="D903" s="66">
        <f>D904+D905+D906</f>
        <v>14618</v>
      </c>
      <c r="E903" s="66">
        <f>E904+E905+E906</f>
        <v>9726</v>
      </c>
      <c r="F903" s="61">
        <f t="shared" si="294"/>
        <v>4892</v>
      </c>
      <c r="G903" s="32">
        <f t="shared" si="295"/>
        <v>0.50298169853999586</v>
      </c>
    </row>
    <row r="904" spans="1:7" x14ac:dyDescent="0.2">
      <c r="A904" s="63">
        <v>600</v>
      </c>
      <c r="B904" s="1" t="s">
        <v>2</v>
      </c>
      <c r="C904" s="10"/>
      <c r="D904" s="61">
        <f>'TAB  CUM A FEVR'!D904+'TAB MARS'!D904</f>
        <v>0</v>
      </c>
      <c r="E904" s="61">
        <f>'TAB  CUM A FEVR'!E904+'TAB MARS'!E904</f>
        <v>0</v>
      </c>
      <c r="F904" s="61">
        <f t="shared" si="294"/>
        <v>0</v>
      </c>
      <c r="G904" s="32" t="e">
        <f t="shared" si="295"/>
        <v>#DIV/0!</v>
      </c>
    </row>
    <row r="905" spans="1:7" x14ac:dyDescent="0.2">
      <c r="A905" s="63">
        <v>601</v>
      </c>
      <c r="B905" s="1" t="s">
        <v>3</v>
      </c>
      <c r="C905" s="10"/>
      <c r="D905" s="61">
        <f>'TAB  CUM A FEVR'!D905+'TAB MARS'!D905</f>
        <v>14618</v>
      </c>
      <c r="E905" s="61">
        <f>'TAB  CUM A FEVR'!E905+'TAB MARS'!E905</f>
        <v>9726</v>
      </c>
      <c r="F905" s="61">
        <f t="shared" si="294"/>
        <v>4892</v>
      </c>
      <c r="G905" s="32">
        <f t="shared" si="295"/>
        <v>0.50298169853999586</v>
      </c>
    </row>
    <row r="906" spans="1:7" x14ac:dyDescent="0.2">
      <c r="A906" s="63">
        <v>604</v>
      </c>
      <c r="B906" s="1" t="s">
        <v>4</v>
      </c>
      <c r="C906" s="10"/>
      <c r="D906" s="61">
        <f>'TAB  CUM A FEVR'!D906+'TAB MARS'!D906</f>
        <v>0</v>
      </c>
      <c r="E906" s="61">
        <f>'TAB  CUM A FEVR'!E906+'TAB MARS'!E906</f>
        <v>0</v>
      </c>
      <c r="F906" s="61">
        <f t="shared" si="294"/>
        <v>0</v>
      </c>
      <c r="G906" s="32" t="e">
        <f t="shared" si="295"/>
        <v>#DIV/0!</v>
      </c>
    </row>
    <row r="907" spans="1:7" x14ac:dyDescent="0.2">
      <c r="A907" s="63">
        <v>61</v>
      </c>
      <c r="B907" s="1" t="s">
        <v>41</v>
      </c>
      <c r="C907" s="10"/>
      <c r="D907" s="61">
        <f>'TAB  CUM A FEVR'!D907+'TAB MARS'!D907</f>
        <v>791</v>
      </c>
      <c r="E907" s="61">
        <f>'TAB  CUM A FEVR'!E907+'TAB MARS'!E907</f>
        <v>55</v>
      </c>
      <c r="F907" s="61">
        <f t="shared" si="294"/>
        <v>736</v>
      </c>
      <c r="G907" s="32">
        <f t="shared" si="295"/>
        <v>13.381818181818181</v>
      </c>
    </row>
    <row r="908" spans="1:7" x14ac:dyDescent="0.2">
      <c r="A908" s="63">
        <v>62</v>
      </c>
      <c r="B908" s="2" t="s">
        <v>42</v>
      </c>
      <c r="C908" s="11"/>
      <c r="D908" s="61">
        <f>'TAB  CUM A FEVR'!D908+'TAB MARS'!D908</f>
        <v>1546</v>
      </c>
      <c r="E908" s="61">
        <f>'TAB  CUM A FEVR'!E908+'TAB MARS'!E908</f>
        <v>1957</v>
      </c>
      <c r="F908" s="61">
        <f t="shared" si="294"/>
        <v>-411</v>
      </c>
      <c r="G908" s="32">
        <f t="shared" si="295"/>
        <v>-0.21001532958610117</v>
      </c>
    </row>
    <row r="909" spans="1:7" ht="25.5" x14ac:dyDescent="0.2">
      <c r="A909" s="22"/>
      <c r="B909" s="26" t="s">
        <v>43</v>
      </c>
      <c r="C909" s="62"/>
      <c r="D909" s="40">
        <f>D903+D907+D908</f>
        <v>16955</v>
      </c>
      <c r="E909" s="40">
        <f>E903+E907+E908</f>
        <v>11738</v>
      </c>
      <c r="F909" s="61">
        <f t="shared" si="294"/>
        <v>5217</v>
      </c>
      <c r="G909" s="32">
        <f t="shared" si="295"/>
        <v>0.44445391037655479</v>
      </c>
    </row>
    <row r="910" spans="1:7" ht="25.5" x14ac:dyDescent="0.2">
      <c r="A910" s="22"/>
      <c r="B910" s="26" t="s">
        <v>48</v>
      </c>
      <c r="C910" s="62"/>
      <c r="D910" s="40">
        <f>D902-D909</f>
        <v>46327</v>
      </c>
      <c r="E910" s="40">
        <f>E902-E909</f>
        <v>35622</v>
      </c>
      <c r="F910" s="61">
        <f t="shared" si="294"/>
        <v>10705</v>
      </c>
      <c r="G910" s="32">
        <f t="shared" si="295"/>
        <v>0.30051653472573131</v>
      </c>
    </row>
    <row r="911" spans="1:7" x14ac:dyDescent="0.2">
      <c r="A911" s="63">
        <v>63</v>
      </c>
      <c r="B911" s="3" t="s">
        <v>46</v>
      </c>
      <c r="C911" s="65"/>
      <c r="D911" s="61">
        <f>'TAB  CUM A FEVR'!D911+'TAB MARS'!D911</f>
        <v>28714</v>
      </c>
      <c r="E911" s="61">
        <f>'TAB  CUM A FEVR'!E911+'TAB MARS'!E911</f>
        <v>31791</v>
      </c>
      <c r="F911" s="61">
        <f t="shared" si="294"/>
        <v>-3077</v>
      </c>
      <c r="G911" s="32">
        <f t="shared" si="295"/>
        <v>-9.6788399232487179E-2</v>
      </c>
    </row>
    <row r="912" spans="1:7" x14ac:dyDescent="0.2">
      <c r="A912" s="63"/>
      <c r="B912" s="13" t="s">
        <v>6</v>
      </c>
      <c r="C912" s="27"/>
      <c r="D912" s="61"/>
      <c r="E912" s="61"/>
      <c r="F912" s="61"/>
      <c r="G912" s="32"/>
    </row>
    <row r="913" spans="1:7" x14ac:dyDescent="0.2">
      <c r="A913" s="63">
        <v>631</v>
      </c>
      <c r="B913" s="15" t="s">
        <v>21</v>
      </c>
      <c r="C913" s="21"/>
      <c r="D913" s="61">
        <f>'TAB  CUM A FEVR'!D913+'TAB MARS'!D913</f>
        <v>0</v>
      </c>
      <c r="E913" s="61">
        <f>'TAB  CUM A FEVR'!E913+'TAB MARS'!E913</f>
        <v>0</v>
      </c>
      <c r="F913" s="61">
        <f t="shared" ref="F913" si="296">(D913-E913)</f>
        <v>0</v>
      </c>
      <c r="G913" s="32" t="e">
        <f t="shared" ref="G913" si="297">F913/E913</f>
        <v>#DIV/0!</v>
      </c>
    </row>
    <row r="914" spans="1:7" x14ac:dyDescent="0.2">
      <c r="A914" s="63"/>
      <c r="B914" s="15"/>
      <c r="C914" s="21"/>
      <c r="D914" s="61"/>
      <c r="E914" s="61"/>
      <c r="F914" s="61"/>
      <c r="G914" s="32"/>
    </row>
    <row r="915" spans="1:7" x14ac:dyDescent="0.2">
      <c r="A915" s="63">
        <v>64</v>
      </c>
      <c r="B915" s="2" t="s">
        <v>47</v>
      </c>
      <c r="C915" s="11"/>
      <c r="D915" s="61">
        <f>'TAB  CUM A FEVR'!D915+'TAB MARS'!D915</f>
        <v>2485</v>
      </c>
      <c r="E915" s="61">
        <f>'TAB  CUM A FEVR'!E915+'TAB MARS'!E915</f>
        <v>1783</v>
      </c>
      <c r="F915" s="61">
        <f t="shared" ref="F915:F925" si="298">(D915-E915)</f>
        <v>702</v>
      </c>
      <c r="G915" s="32">
        <f t="shared" ref="G915:G925" si="299">F915/E915</f>
        <v>0.39371845204711159</v>
      </c>
    </row>
    <row r="916" spans="1:7" ht="25.5" x14ac:dyDescent="0.2">
      <c r="A916" s="22"/>
      <c r="B916" s="26" t="s">
        <v>49</v>
      </c>
      <c r="C916" s="62"/>
      <c r="D916" s="61">
        <f>D910-D911-D915</f>
        <v>15128</v>
      </c>
      <c r="E916" s="61">
        <f>E910-E911-E915</f>
        <v>2048</v>
      </c>
      <c r="F916" s="61">
        <f t="shared" si="298"/>
        <v>13080</v>
      </c>
      <c r="G916" s="32">
        <f t="shared" si="299"/>
        <v>6.38671875</v>
      </c>
    </row>
    <row r="917" spans="1:7" x14ac:dyDescent="0.2">
      <c r="A917" s="63">
        <v>75</v>
      </c>
      <c r="B917" s="3" t="s">
        <v>50</v>
      </c>
      <c r="C917" s="65"/>
      <c r="D917" s="61">
        <f>'TAB  CUM A FEVR'!D917+'TAB MARS'!D917</f>
        <v>9</v>
      </c>
      <c r="E917" s="61">
        <f>'TAB  CUM A FEVR'!E917+'TAB MARS'!E917</f>
        <v>229</v>
      </c>
      <c r="F917" s="61">
        <f t="shared" si="298"/>
        <v>-220</v>
      </c>
      <c r="G917" s="32">
        <f t="shared" si="299"/>
        <v>-0.9606986899563319</v>
      </c>
    </row>
    <row r="918" spans="1:7" x14ac:dyDescent="0.2">
      <c r="A918" s="63">
        <v>65</v>
      </c>
      <c r="B918" s="1" t="s">
        <v>51</v>
      </c>
      <c r="C918" s="10"/>
      <c r="D918" s="61">
        <f>'TAB  CUM A FEVR'!D918+'TAB MARS'!D918</f>
        <v>1178</v>
      </c>
      <c r="E918" s="61">
        <f>'TAB  CUM A FEVR'!E918+'TAB MARS'!E918</f>
        <v>233</v>
      </c>
      <c r="F918" s="61">
        <f t="shared" si="298"/>
        <v>945</v>
      </c>
      <c r="G918" s="32">
        <f t="shared" si="299"/>
        <v>4.0557939914163086</v>
      </c>
    </row>
    <row r="919" spans="1:7" ht="25.5" x14ac:dyDescent="0.2">
      <c r="A919" s="63">
        <v>68</v>
      </c>
      <c r="B919" s="16" t="s">
        <v>52</v>
      </c>
      <c r="C919" s="17"/>
      <c r="D919" s="61">
        <f>'TAB  CUM A FEVR'!D919+'TAB MARS'!D919</f>
        <v>1201</v>
      </c>
      <c r="E919" s="61">
        <f>'TAB  CUM A FEVR'!E919+'TAB MARS'!E919</f>
        <v>0</v>
      </c>
      <c r="F919" s="61">
        <f t="shared" si="298"/>
        <v>1201</v>
      </c>
      <c r="G919" s="32" t="e">
        <f t="shared" si="299"/>
        <v>#DIV/0!</v>
      </c>
    </row>
    <row r="920" spans="1:7" x14ac:dyDescent="0.2">
      <c r="A920" s="63">
        <v>78</v>
      </c>
      <c r="B920" s="2" t="s">
        <v>53</v>
      </c>
      <c r="C920" s="11"/>
      <c r="D920" s="61">
        <f>'TAB  CUM A FEVR'!D920+'TAB MARS'!D920</f>
        <v>12029</v>
      </c>
      <c r="E920" s="61">
        <f>'TAB  CUM A FEVR'!E920+'TAB MARS'!E920</f>
        <v>1218</v>
      </c>
      <c r="F920" s="61">
        <f t="shared" si="298"/>
        <v>10811</v>
      </c>
      <c r="G920" s="32">
        <f t="shared" si="299"/>
        <v>8.876026272577997</v>
      </c>
    </row>
    <row r="921" spans="1:7" ht="25.5" x14ac:dyDescent="0.2">
      <c r="A921" s="22"/>
      <c r="B921" s="26" t="s">
        <v>77</v>
      </c>
      <c r="C921" s="62"/>
      <c r="D921" s="61">
        <f>D916+D917-D918-D919+D920</f>
        <v>24787</v>
      </c>
      <c r="E921" s="61">
        <f>E916+E917-E918-E919+E920</f>
        <v>3262</v>
      </c>
      <c r="F921" s="61">
        <f t="shared" si="298"/>
        <v>21525</v>
      </c>
      <c r="G921" s="32">
        <f t="shared" si="299"/>
        <v>6.5987124463519313</v>
      </c>
    </row>
    <row r="922" spans="1:7" x14ac:dyDescent="0.2">
      <c r="A922" s="63">
        <v>76</v>
      </c>
      <c r="B922" s="1" t="s">
        <v>54</v>
      </c>
      <c r="C922" s="10"/>
      <c r="D922" s="61">
        <f>'TAB  CUM A FEVR'!D922+'TAB MARS'!D922</f>
        <v>0</v>
      </c>
      <c r="E922" s="61">
        <f>'TAB  CUM A FEVR'!E922+'TAB MARS'!E922</f>
        <v>20</v>
      </c>
      <c r="F922" s="61">
        <f t="shared" si="298"/>
        <v>-20</v>
      </c>
      <c r="G922" s="32">
        <f t="shared" si="299"/>
        <v>-1</v>
      </c>
    </row>
    <row r="923" spans="1:7" x14ac:dyDescent="0.2">
      <c r="A923" s="63">
        <v>66</v>
      </c>
      <c r="B923" s="1" t="s">
        <v>55</v>
      </c>
      <c r="C923" s="10"/>
      <c r="D923" s="61">
        <f>'TAB  CUM A FEVR'!D923+'TAB MARS'!D923</f>
        <v>0</v>
      </c>
      <c r="E923" s="61">
        <f>'TAB  CUM A FEVR'!E923+'TAB MARS'!E923</f>
        <v>0</v>
      </c>
      <c r="F923" s="61">
        <f t="shared" si="298"/>
        <v>0</v>
      </c>
      <c r="G923" s="32" t="e">
        <f t="shared" si="299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61">
        <f t="shared" si="298"/>
        <v>-20</v>
      </c>
      <c r="G924" s="32">
        <f t="shared" si="299"/>
        <v>-1</v>
      </c>
    </row>
    <row r="925" spans="1:7" x14ac:dyDescent="0.2">
      <c r="A925" s="22"/>
      <c r="B925" s="19" t="s">
        <v>57</v>
      </c>
      <c r="C925" s="62"/>
      <c r="D925" s="61">
        <f>D921+D924</f>
        <v>24787</v>
      </c>
      <c r="E925" s="61">
        <f>E921+E924</f>
        <v>3282</v>
      </c>
      <c r="F925" s="61">
        <f t="shared" si="298"/>
        <v>21505</v>
      </c>
      <c r="G925" s="32">
        <f t="shared" si="299"/>
        <v>6.5524070688604512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63">
        <v>5</v>
      </c>
      <c r="B929" s="1" t="s">
        <v>22</v>
      </c>
      <c r="C929" s="10"/>
      <c r="D929" s="150">
        <f>'TAB MARS'!D929</f>
        <v>11662</v>
      </c>
      <c r="E929" s="150">
        <f>'TAB MARS'!E929</f>
        <v>13516</v>
      </c>
      <c r="F929" s="150">
        <f t="shared" ref="F929" si="300">(D929-E929)</f>
        <v>-1854</v>
      </c>
      <c r="G929" s="32">
        <f t="shared" ref="G929" si="301">F929/E929</f>
        <v>-0.13717076058005326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63">
        <v>51</v>
      </c>
      <c r="B933" s="20" t="s">
        <v>29</v>
      </c>
      <c r="C933" s="30"/>
      <c r="D933" s="150">
        <f>'TAB MARS'!D933</f>
        <v>0</v>
      </c>
      <c r="E933" s="150">
        <f>'TAB MARS'!E933</f>
        <v>0</v>
      </c>
      <c r="F933" s="150">
        <f t="shared" ref="F933:F934" si="302">(D933-E933)</f>
        <v>0</v>
      </c>
      <c r="G933" s="32" t="e">
        <f t="shared" ref="G933:G934" si="303">F933/E933</f>
        <v>#DIV/0!</v>
      </c>
    </row>
    <row r="934" spans="1:7" x14ac:dyDescent="0.2">
      <c r="A934" s="63">
        <v>510</v>
      </c>
      <c r="B934" s="1" t="s">
        <v>7</v>
      </c>
      <c r="C934" s="10"/>
      <c r="D934" s="150">
        <f>'TAB MARS'!D934</f>
        <v>0</v>
      </c>
      <c r="E934" s="150">
        <f>'TAB MARS'!E934</f>
        <v>0</v>
      </c>
      <c r="F934" s="150">
        <f t="shared" si="302"/>
        <v>0</v>
      </c>
      <c r="G934" s="32" t="e">
        <f t="shared" si="303"/>
        <v>#DIV/0!</v>
      </c>
    </row>
    <row r="935" spans="1:7" x14ac:dyDescent="0.2">
      <c r="B935" s="3"/>
      <c r="C935" s="28"/>
    </row>
    <row r="936" spans="1:7" x14ac:dyDescent="0.2">
      <c r="A936" s="63">
        <v>41</v>
      </c>
      <c r="B936" s="1" t="s">
        <v>8</v>
      </c>
      <c r="C936" s="10"/>
      <c r="D936" s="150">
        <f>D940+D941+D942</f>
        <v>58561</v>
      </c>
      <c r="E936" s="150">
        <f>E940+E941+E942</f>
        <v>61353</v>
      </c>
      <c r="F936" s="150">
        <f t="shared" ref="F936" si="304">(D936-E936)</f>
        <v>-2792</v>
      </c>
      <c r="G936" s="32">
        <f t="shared" ref="G936" si="305">F936/E936</f>
        <v>-4.5507147164767822E-2</v>
      </c>
    </row>
    <row r="937" spans="1:7" x14ac:dyDescent="0.2">
      <c r="A937" s="63"/>
      <c r="B937" s="1"/>
      <c r="C937" s="10"/>
      <c r="D937" s="150"/>
      <c r="E937" s="150"/>
      <c r="F937" s="150"/>
      <c r="G937" s="32"/>
    </row>
    <row r="938" spans="1:7" x14ac:dyDescent="0.2">
      <c r="A938" s="63"/>
      <c r="B938" s="7" t="s">
        <v>6</v>
      </c>
      <c r="C938" s="29"/>
      <c r="D938" s="150"/>
      <c r="E938" s="150"/>
      <c r="F938" s="150"/>
      <c r="G938" s="32"/>
    </row>
    <row r="939" spans="1:7" x14ac:dyDescent="0.2">
      <c r="A939" s="63"/>
      <c r="B939" s="1"/>
      <c r="C939" s="10"/>
      <c r="D939" s="150"/>
      <c r="E939" s="150"/>
      <c r="F939" s="150"/>
      <c r="G939" s="32"/>
    </row>
    <row r="940" spans="1:7" x14ac:dyDescent="0.2">
      <c r="A940" s="63"/>
      <c r="B940" s="23" t="s">
        <v>23</v>
      </c>
      <c r="C940" s="10"/>
      <c r="D940" s="150">
        <f>'TAB MARS'!D940</f>
        <v>14518</v>
      </c>
      <c r="E940" s="150">
        <f>'TAB MARS'!E940</f>
        <v>21618</v>
      </c>
      <c r="F940" s="150">
        <f t="shared" ref="F940:F942" si="306">(D940-E940)</f>
        <v>-7100</v>
      </c>
      <c r="G940" s="32">
        <f t="shared" ref="G940:G942" si="307">F940/E940</f>
        <v>-0.32843001202701455</v>
      </c>
    </row>
    <row r="941" spans="1:7" ht="25.5" x14ac:dyDescent="0.2">
      <c r="A941" s="63"/>
      <c r="B941" s="24" t="s">
        <v>58</v>
      </c>
      <c r="C941" s="17"/>
      <c r="D941" s="150">
        <f>'TAB MARS'!D941</f>
        <v>41754</v>
      </c>
      <c r="E941" s="150">
        <f>'TAB MARS'!E941</f>
        <v>36648</v>
      </c>
      <c r="F941" s="150">
        <f t="shared" si="306"/>
        <v>5106</v>
      </c>
      <c r="G941" s="32">
        <f t="shared" si="307"/>
        <v>0.13932547478716437</v>
      </c>
    </row>
    <row r="942" spans="1:7" x14ac:dyDescent="0.2">
      <c r="A942" s="63"/>
      <c r="B942" s="23" t="s">
        <v>24</v>
      </c>
      <c r="C942" s="10"/>
      <c r="D942" s="150">
        <f>'TAB MARS'!D942</f>
        <v>2289</v>
      </c>
      <c r="E942" s="150">
        <f>'TAB MARS'!E942</f>
        <v>3087</v>
      </c>
      <c r="F942" s="150">
        <f t="shared" si="306"/>
        <v>-798</v>
      </c>
      <c r="G942" s="32">
        <f t="shared" si="307"/>
        <v>-0.25850340136054423</v>
      </c>
    </row>
    <row r="943" spans="1:7" x14ac:dyDescent="0.2">
      <c r="A943" s="63"/>
      <c r="B943" s="1"/>
      <c r="C943" s="10"/>
      <c r="D943" s="150"/>
      <c r="E943" s="150"/>
      <c r="F943" s="150"/>
      <c r="G943" s="32"/>
    </row>
    <row r="944" spans="1:7" x14ac:dyDescent="0.2">
      <c r="A944" s="63"/>
      <c r="B944" s="8" t="s">
        <v>26</v>
      </c>
      <c r="C944" s="31"/>
      <c r="D944" s="150">
        <f>'TAB MARS'!D944</f>
        <v>276445</v>
      </c>
      <c r="E944" s="150">
        <f>'TAB MARS'!E944</f>
        <v>189605</v>
      </c>
      <c r="F944" s="150">
        <f t="shared" ref="F944" si="308">(D944-E944)</f>
        <v>86840</v>
      </c>
      <c r="G944" s="32">
        <f t="shared" ref="G944" si="309">F944/E944</f>
        <v>0.45800479945149125</v>
      </c>
    </row>
    <row r="945" spans="1:7" x14ac:dyDescent="0.2">
      <c r="A945" s="63"/>
      <c r="B945" s="8"/>
      <c r="C945" s="31"/>
      <c r="D945" s="150"/>
      <c r="E945" s="150"/>
      <c r="F945" s="150"/>
      <c r="G945" s="32"/>
    </row>
    <row r="946" spans="1:7" x14ac:dyDescent="0.2">
      <c r="A946" s="63">
        <v>3</v>
      </c>
      <c r="B946" s="8" t="s">
        <v>15</v>
      </c>
      <c r="C946" s="31"/>
      <c r="D946" s="150"/>
      <c r="E946" s="150"/>
      <c r="F946" s="150"/>
      <c r="G946" s="32"/>
    </row>
    <row r="947" spans="1:7" x14ac:dyDescent="0.2">
      <c r="A947" s="63"/>
      <c r="B947" s="7" t="s">
        <v>6</v>
      </c>
      <c r="C947" s="29"/>
      <c r="D947" s="150"/>
      <c r="E947" s="150"/>
      <c r="F947" s="150"/>
      <c r="G947" s="32"/>
    </row>
    <row r="948" spans="1:7" x14ac:dyDescent="0.2">
      <c r="A948" s="63"/>
      <c r="B948" s="8"/>
      <c r="C948" s="31"/>
      <c r="D948" s="150"/>
      <c r="E948" s="150"/>
      <c r="F948" s="150"/>
      <c r="G948" s="32"/>
    </row>
    <row r="949" spans="1:7" x14ac:dyDescent="0.2">
      <c r="A949" s="63">
        <v>30</v>
      </c>
      <c r="B949" s="25" t="s">
        <v>16</v>
      </c>
      <c r="C949" s="31"/>
      <c r="D949" s="150">
        <f>'TAB MARS'!D949</f>
        <v>3079</v>
      </c>
      <c r="E949" s="150">
        <f>'TAB MARS'!E949</f>
        <v>1880</v>
      </c>
      <c r="F949" s="150">
        <f t="shared" ref="F949:F952" si="310">(D949-E949)</f>
        <v>1199</v>
      </c>
      <c r="G949" s="32">
        <f t="shared" ref="G949:G952" si="311">F949/E949</f>
        <v>0.63776595744680853</v>
      </c>
    </row>
    <row r="950" spans="1:7" x14ac:dyDescent="0.2">
      <c r="A950" s="63">
        <v>31</v>
      </c>
      <c r="B950" s="25" t="s">
        <v>17</v>
      </c>
      <c r="C950" s="31"/>
      <c r="D950" s="150">
        <f>'TAB MARS'!D950</f>
        <v>1336</v>
      </c>
      <c r="E950" s="150">
        <f>'TAB MARS'!E950</f>
        <v>869</v>
      </c>
      <c r="F950" s="150">
        <f t="shared" si="310"/>
        <v>467</v>
      </c>
      <c r="G950" s="32">
        <f t="shared" si="311"/>
        <v>0.53739930955120829</v>
      </c>
    </row>
    <row r="951" spans="1:7" x14ac:dyDescent="0.2">
      <c r="A951" s="63">
        <v>32</v>
      </c>
      <c r="B951" s="25" t="s">
        <v>18</v>
      </c>
      <c r="C951" s="31"/>
      <c r="D951" s="150">
        <f>'TAB MARS'!D951</f>
        <v>36238</v>
      </c>
      <c r="E951" s="150">
        <f>'TAB MARS'!E951</f>
        <v>34887</v>
      </c>
      <c r="F951" s="150">
        <f t="shared" si="310"/>
        <v>1351</v>
      </c>
      <c r="G951" s="32">
        <f t="shared" si="311"/>
        <v>3.8725026514174338E-2</v>
      </c>
    </row>
    <row r="952" spans="1:7" x14ac:dyDescent="0.2">
      <c r="A952" s="63">
        <v>37</v>
      </c>
      <c r="B952" s="25" t="s">
        <v>25</v>
      </c>
      <c r="C952" s="31"/>
      <c r="D952" s="150">
        <f>'TAB MARS'!D952</f>
        <v>25</v>
      </c>
      <c r="E952" s="150">
        <f>'TAB MARS'!E952</f>
        <v>25</v>
      </c>
      <c r="F952" s="150">
        <f t="shared" si="310"/>
        <v>0</v>
      </c>
      <c r="G952" s="32">
        <f t="shared" si="311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61" t="s">
        <v>10</v>
      </c>
      <c r="E956" s="61" t="s">
        <v>11</v>
      </c>
      <c r="F956" s="61" t="s">
        <v>12</v>
      </c>
      <c r="G956" s="32" t="s">
        <v>13</v>
      </c>
    </row>
    <row r="957" spans="1:7" x14ac:dyDescent="0.2">
      <c r="A957" s="63">
        <v>700</v>
      </c>
      <c r="B957" s="1" t="s">
        <v>30</v>
      </c>
      <c r="C957" s="10"/>
      <c r="D957" s="61">
        <f>'TAB  CUM A FEVR'!D957+'TAB MARS'!D957</f>
        <v>4211</v>
      </c>
      <c r="E957" s="61">
        <f>'TAB  CUM A FEVR'!E957+'TAB MARS'!E957</f>
        <v>4155</v>
      </c>
      <c r="F957" s="61">
        <f>(D957-E957)</f>
        <v>56</v>
      </c>
      <c r="G957" s="32">
        <f>F957/E957</f>
        <v>1.3477737665463297E-2</v>
      </c>
    </row>
    <row r="958" spans="1:7" x14ac:dyDescent="0.2">
      <c r="A958" s="63">
        <v>701</v>
      </c>
      <c r="B958" s="1" t="s">
        <v>31</v>
      </c>
      <c r="C958" s="10"/>
      <c r="D958" s="61">
        <f>'TAB  CUM A FEVR'!D958+'TAB MARS'!D958</f>
        <v>0</v>
      </c>
      <c r="E958" s="61">
        <f>'TAB  CUM A FEVR'!E958+'TAB MARS'!E958</f>
        <v>0</v>
      </c>
      <c r="F958" s="61">
        <f t="shared" ref="F958:F960" si="312">(D958-E958)</f>
        <v>0</v>
      </c>
      <c r="G958" s="32" t="e">
        <f t="shared" ref="G958:G960" si="313">F958/E958</f>
        <v>#DIV/0!</v>
      </c>
    </row>
    <row r="959" spans="1:7" x14ac:dyDescent="0.2">
      <c r="A959" s="63">
        <v>704</v>
      </c>
      <c r="B959" s="1" t="s">
        <v>32</v>
      </c>
      <c r="C959" s="10"/>
      <c r="D959" s="61">
        <f>'TAB  CUM A FEVR'!D959+'TAB MARS'!D959</f>
        <v>0</v>
      </c>
      <c r="E959" s="61">
        <f>'TAB  CUM A FEVR'!E959+'TAB MARS'!E959</f>
        <v>0</v>
      </c>
      <c r="F959" s="61">
        <f t="shared" si="312"/>
        <v>0</v>
      </c>
      <c r="G959" s="32" t="e">
        <f t="shared" si="313"/>
        <v>#DIV/0!</v>
      </c>
    </row>
    <row r="960" spans="1:7" x14ac:dyDescent="0.2">
      <c r="A960" s="63">
        <v>706</v>
      </c>
      <c r="B960" s="1" t="s">
        <v>33</v>
      </c>
      <c r="C960" s="10"/>
      <c r="D960" s="61">
        <f>'TAB  CUM A FEVR'!D960+'TAB MARS'!D960</f>
        <v>181209</v>
      </c>
      <c r="E960" s="61">
        <f>'TAB  CUM A FEVR'!E960+'TAB MARS'!E960</f>
        <v>211641</v>
      </c>
      <c r="F960" s="61">
        <f t="shared" si="312"/>
        <v>-30432</v>
      </c>
      <c r="G960" s="32">
        <f t="shared" si="313"/>
        <v>-0.1437906643797752</v>
      </c>
    </row>
    <row r="961" spans="1:7" x14ac:dyDescent="0.2">
      <c r="A961" s="63"/>
      <c r="B961" s="13" t="s">
        <v>6</v>
      </c>
      <c r="C961" s="27"/>
      <c r="D961" s="61"/>
      <c r="E961" s="61"/>
      <c r="F961" s="39"/>
      <c r="G961" s="33"/>
    </row>
    <row r="962" spans="1:7" x14ac:dyDescent="0.2">
      <c r="A962" s="63"/>
      <c r="B962" s="14" t="s">
        <v>19</v>
      </c>
      <c r="C962" s="11"/>
      <c r="D962" s="61">
        <f>'TAB  CUM A FEVR'!D962+'TAB MARS'!D962</f>
        <v>0</v>
      </c>
      <c r="E962" s="61">
        <f>'TAB  CUM A FEVR'!E962+'TAB MARS'!E962</f>
        <v>0</v>
      </c>
      <c r="F962" s="61">
        <f t="shared" ref="F962:F967" si="314">(D962-E962)</f>
        <v>0</v>
      </c>
      <c r="G962" s="32" t="e">
        <f t="shared" ref="G962:G967" si="315">F962/E962</f>
        <v>#DIV/0!</v>
      </c>
    </row>
    <row r="963" spans="1:7" x14ac:dyDescent="0.2">
      <c r="A963" s="63"/>
      <c r="B963" s="14" t="s">
        <v>20</v>
      </c>
      <c r="C963" s="11"/>
      <c r="D963" s="61">
        <f>'TAB  CUM A FEVR'!D963+'TAB MARS'!D963</f>
        <v>0</v>
      </c>
      <c r="E963" s="61">
        <f>'TAB  CUM A FEVR'!E963+'TAB MARS'!E963</f>
        <v>0</v>
      </c>
      <c r="F963" s="61">
        <f t="shared" si="314"/>
        <v>0</v>
      </c>
      <c r="G963" s="32" t="e">
        <f t="shared" si="315"/>
        <v>#DIV/0!</v>
      </c>
    </row>
    <row r="964" spans="1:7" x14ac:dyDescent="0.2">
      <c r="A964" s="63"/>
      <c r="B964" s="14" t="s">
        <v>27</v>
      </c>
      <c r="C964" s="11"/>
      <c r="D964" s="61">
        <f>'TAB  CUM A FEVR'!D964+'TAB MARS'!D964</f>
        <v>0</v>
      </c>
      <c r="E964" s="61">
        <f>'TAB  CUM A FEVR'!E964+'TAB MARS'!E964</f>
        <v>0</v>
      </c>
      <c r="F964" s="61">
        <f t="shared" si="314"/>
        <v>0</v>
      </c>
      <c r="G964" s="32" t="e">
        <f t="shared" si="315"/>
        <v>#DIV/0!</v>
      </c>
    </row>
    <row r="965" spans="1:7" x14ac:dyDescent="0.2">
      <c r="A965" s="63">
        <v>706</v>
      </c>
      <c r="B965" s="2" t="s">
        <v>34</v>
      </c>
      <c r="C965" s="11"/>
      <c r="D965" s="61">
        <f>'TAB  CUM A FEVR'!D965+'TAB MARS'!D965</f>
        <v>18</v>
      </c>
      <c r="E965" s="61">
        <f>'TAB  CUM A FEVR'!E965+'TAB MARS'!E965</f>
        <v>258</v>
      </c>
      <c r="F965" s="61">
        <f t="shared" si="314"/>
        <v>-240</v>
      </c>
      <c r="G965" s="32">
        <f t="shared" si="315"/>
        <v>-0.93023255813953487</v>
      </c>
    </row>
    <row r="966" spans="1:7" x14ac:dyDescent="0.2">
      <c r="A966" s="63" t="s">
        <v>35</v>
      </c>
      <c r="B966" s="2" t="s">
        <v>36</v>
      </c>
      <c r="C966" s="11"/>
      <c r="D966" s="61">
        <f>'TAB  CUM A FEVR'!D966+'TAB MARS'!D966</f>
        <v>0</v>
      </c>
      <c r="E966" s="61">
        <f>'TAB  CUM A FEVR'!E966+'TAB MARS'!E966</f>
        <v>0</v>
      </c>
      <c r="F966" s="61">
        <f t="shared" si="314"/>
        <v>0</v>
      </c>
      <c r="G966" s="32" t="e">
        <f t="shared" si="315"/>
        <v>#DIV/0!</v>
      </c>
    </row>
    <row r="967" spans="1:7" ht="25.5" x14ac:dyDescent="0.2">
      <c r="A967" s="22"/>
      <c r="B967" s="26" t="s">
        <v>45</v>
      </c>
      <c r="C967" s="64"/>
      <c r="D967" s="40">
        <f>D957+D958+D959+D960+D965+D966</f>
        <v>185438</v>
      </c>
      <c r="E967" s="40">
        <f>E957+E958+E959+E960+E965+E966</f>
        <v>216054</v>
      </c>
      <c r="F967" s="40">
        <f t="shared" si="314"/>
        <v>-30616</v>
      </c>
      <c r="G967" s="34">
        <f t="shared" si="315"/>
        <v>-0.14170531441213771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61">
        <f>'TAB  CUM A FEVR'!D970+'TAB MARS'!D970</f>
        <v>0</v>
      </c>
      <c r="E970" s="61">
        <f>'TAB  CUM A FEVR'!E970+'TAB MARS'!E970</f>
        <v>0</v>
      </c>
      <c r="F970" s="61">
        <f t="shared" ref="F970" si="316">(D970-E970)</f>
        <v>0</v>
      </c>
      <c r="G970" s="32" t="e">
        <f t="shared" ref="G970" si="317">F970/E970</f>
        <v>#DIV/0!</v>
      </c>
    </row>
    <row r="971" spans="1:7" x14ac:dyDescent="0.2">
      <c r="B971" s="3"/>
      <c r="C971" s="65"/>
      <c r="D971" s="61"/>
      <c r="E971" s="61"/>
      <c r="F971" s="66"/>
      <c r="G971" s="36"/>
    </row>
    <row r="972" spans="1:7" x14ac:dyDescent="0.2">
      <c r="A972" s="63">
        <v>72</v>
      </c>
      <c r="B972" s="1" t="s">
        <v>37</v>
      </c>
      <c r="C972" s="10"/>
      <c r="D972" s="61">
        <f>'TAB  CUM A FEVR'!D972+'TAB MARS'!D972</f>
        <v>0</v>
      </c>
      <c r="E972" s="61">
        <f>'TAB  CUM A FEVR'!E972+'TAB MARS'!E972</f>
        <v>0</v>
      </c>
      <c r="F972" s="61">
        <f t="shared" ref="F972:F984" si="318">(D972-E972)</f>
        <v>0</v>
      </c>
      <c r="G972" s="32" t="e">
        <f t="shared" ref="G972:G984" si="319">F972/E972</f>
        <v>#DIV/0!</v>
      </c>
    </row>
    <row r="973" spans="1:7" x14ac:dyDescent="0.2">
      <c r="A973" s="63">
        <v>73</v>
      </c>
      <c r="B973" s="1" t="s">
        <v>38</v>
      </c>
      <c r="C973" s="10"/>
      <c r="D973" s="61">
        <f>'TAB  CUM A FEVR'!D973+'TAB MARS'!D973</f>
        <v>0</v>
      </c>
      <c r="E973" s="61">
        <f>'TAB  CUM A FEVR'!E973+'TAB MARS'!E973</f>
        <v>0</v>
      </c>
      <c r="F973" s="61">
        <f t="shared" si="318"/>
        <v>0</v>
      </c>
      <c r="G973" s="32" t="e">
        <f t="shared" si="319"/>
        <v>#DIV/0!</v>
      </c>
    </row>
    <row r="974" spans="1:7" x14ac:dyDescent="0.2">
      <c r="A974" s="63">
        <v>74</v>
      </c>
      <c r="B974" s="2" t="s">
        <v>39</v>
      </c>
      <c r="C974" s="11"/>
      <c r="D974" s="61">
        <f>'TAB  CUM A FEVR'!D974+'TAB MARS'!D974</f>
        <v>0</v>
      </c>
      <c r="E974" s="61">
        <f>'TAB  CUM A FEVR'!E974+'TAB MARS'!E974</f>
        <v>0</v>
      </c>
      <c r="F974" s="61">
        <f t="shared" si="318"/>
        <v>0</v>
      </c>
      <c r="G974" s="32" t="e">
        <f t="shared" si="319"/>
        <v>#DIV/0!</v>
      </c>
    </row>
    <row r="975" spans="1:7" ht="25.5" x14ac:dyDescent="0.2">
      <c r="A975" s="22"/>
      <c r="B975" s="26" t="s">
        <v>44</v>
      </c>
      <c r="C975" s="62"/>
      <c r="D975" s="40">
        <f>D967+D972+D973+D974</f>
        <v>185438</v>
      </c>
      <c r="E975" s="40">
        <f>E967+E972+E973+E974</f>
        <v>216054</v>
      </c>
      <c r="F975" s="61">
        <f t="shared" si="318"/>
        <v>-30616</v>
      </c>
      <c r="G975" s="32">
        <f t="shared" si="319"/>
        <v>-0.14170531441213771</v>
      </c>
    </row>
    <row r="976" spans="1:7" x14ac:dyDescent="0.2">
      <c r="A976" s="63">
        <v>60</v>
      </c>
      <c r="B976" s="3" t="s">
        <v>40</v>
      </c>
      <c r="C976" s="65"/>
      <c r="D976" s="66">
        <f>D977+D978+D979</f>
        <v>38574</v>
      </c>
      <c r="E976" s="66">
        <f>E977+E978+E979</f>
        <v>51386</v>
      </c>
      <c r="F976" s="61">
        <f t="shared" si="318"/>
        <v>-12812</v>
      </c>
      <c r="G976" s="32">
        <f t="shared" si="319"/>
        <v>-0.24932861090569416</v>
      </c>
    </row>
    <row r="977" spans="1:7" x14ac:dyDescent="0.2">
      <c r="A977" s="63">
        <v>600</v>
      </c>
      <c r="B977" s="1" t="s">
        <v>2</v>
      </c>
      <c r="C977" s="10"/>
      <c r="D977" s="61">
        <f>'TAB  CUM A FEVR'!D977+'TAB MARS'!D977</f>
        <v>2500</v>
      </c>
      <c r="E977" s="61">
        <f>'TAB  CUM A FEVR'!E977+'TAB MARS'!E977</f>
        <v>4199</v>
      </c>
      <c r="F977" s="61">
        <f t="shared" si="318"/>
        <v>-1699</v>
      </c>
      <c r="G977" s="32">
        <f t="shared" si="319"/>
        <v>-0.4046201476542034</v>
      </c>
    </row>
    <row r="978" spans="1:7" x14ac:dyDescent="0.2">
      <c r="A978" s="63">
        <v>601</v>
      </c>
      <c r="B978" s="1" t="s">
        <v>3</v>
      </c>
      <c r="C978" s="10"/>
      <c r="D978" s="61">
        <f>'TAB  CUM A FEVR'!D978+'TAB MARS'!D978</f>
        <v>25615</v>
      </c>
      <c r="E978" s="61">
        <f>'TAB  CUM A FEVR'!E978+'TAB MARS'!E978</f>
        <v>37437</v>
      </c>
      <c r="F978" s="61">
        <f t="shared" si="318"/>
        <v>-11822</v>
      </c>
      <c r="G978" s="32">
        <f t="shared" si="319"/>
        <v>-0.31578385020167216</v>
      </c>
    </row>
    <row r="979" spans="1:7" x14ac:dyDescent="0.2">
      <c r="A979" s="63">
        <v>604</v>
      </c>
      <c r="B979" s="1" t="s">
        <v>4</v>
      </c>
      <c r="C979" s="10"/>
      <c r="D979" s="61">
        <f>'TAB  CUM A FEVR'!D979+'TAB MARS'!D979</f>
        <v>10459</v>
      </c>
      <c r="E979" s="61">
        <f>'TAB  CUM A FEVR'!E979+'TAB MARS'!E979</f>
        <v>9750</v>
      </c>
      <c r="F979" s="61">
        <f t="shared" si="318"/>
        <v>709</v>
      </c>
      <c r="G979" s="32">
        <f t="shared" si="319"/>
        <v>7.2717948717948719E-2</v>
      </c>
    </row>
    <row r="980" spans="1:7" x14ac:dyDescent="0.2">
      <c r="A980" s="63">
        <v>61</v>
      </c>
      <c r="B980" s="1" t="s">
        <v>41</v>
      </c>
      <c r="C980" s="10"/>
      <c r="D980" s="61">
        <f>'TAB  CUM A FEVR'!D980+'TAB MARS'!D980</f>
        <v>2538</v>
      </c>
      <c r="E980" s="61">
        <f>'TAB  CUM A FEVR'!E980+'TAB MARS'!E980</f>
        <v>2807</v>
      </c>
      <c r="F980" s="61">
        <f t="shared" si="318"/>
        <v>-269</v>
      </c>
      <c r="G980" s="32">
        <f t="shared" si="319"/>
        <v>-9.5831848949055928E-2</v>
      </c>
    </row>
    <row r="981" spans="1:7" x14ac:dyDescent="0.2">
      <c r="A981" s="63">
        <v>62</v>
      </c>
      <c r="B981" s="2" t="s">
        <v>42</v>
      </c>
      <c r="C981" s="11"/>
      <c r="D981" s="61">
        <f>'TAB  CUM A FEVR'!D981+'TAB MARS'!D981</f>
        <v>5761</v>
      </c>
      <c r="E981" s="61">
        <f>'TAB  CUM A FEVR'!E981+'TAB MARS'!E981</f>
        <v>5374</v>
      </c>
      <c r="F981" s="61">
        <f t="shared" si="318"/>
        <v>387</v>
      </c>
      <c r="G981" s="32">
        <f t="shared" si="319"/>
        <v>7.2013397841458882E-2</v>
      </c>
    </row>
    <row r="982" spans="1:7" ht="25.5" x14ac:dyDescent="0.2">
      <c r="A982" s="22"/>
      <c r="B982" s="26" t="s">
        <v>43</v>
      </c>
      <c r="C982" s="62"/>
      <c r="D982" s="40">
        <f>D976+D980+D981</f>
        <v>46873</v>
      </c>
      <c r="E982" s="40">
        <f>E976+E980+E981</f>
        <v>59567</v>
      </c>
      <c r="F982" s="61">
        <f t="shared" si="318"/>
        <v>-12694</v>
      </c>
      <c r="G982" s="32">
        <f t="shared" si="319"/>
        <v>-0.213104571323048</v>
      </c>
    </row>
    <row r="983" spans="1:7" ht="25.5" x14ac:dyDescent="0.2">
      <c r="A983" s="22"/>
      <c r="B983" s="26" t="s">
        <v>48</v>
      </c>
      <c r="C983" s="62"/>
      <c r="D983" s="40">
        <f>D975-D982</f>
        <v>138565</v>
      </c>
      <c r="E983" s="40">
        <f>E975-E982</f>
        <v>156487</v>
      </c>
      <c r="F983" s="61">
        <f t="shared" si="318"/>
        <v>-17922</v>
      </c>
      <c r="G983" s="32">
        <f t="shared" si="319"/>
        <v>-0.11452708531699118</v>
      </c>
    </row>
    <row r="984" spans="1:7" x14ac:dyDescent="0.2">
      <c r="A984" s="63">
        <v>63</v>
      </c>
      <c r="B984" s="3" t="s">
        <v>46</v>
      </c>
      <c r="C984" s="65"/>
      <c r="D984" s="61">
        <f>'TAB  CUM A FEVR'!D984+'TAB MARS'!D984</f>
        <v>144793</v>
      </c>
      <c r="E984" s="61">
        <f>'TAB  CUM A FEVR'!E984+'TAB MARS'!E984</f>
        <v>149719</v>
      </c>
      <c r="F984" s="61">
        <f t="shared" si="318"/>
        <v>-4926</v>
      </c>
      <c r="G984" s="32">
        <f t="shared" si="319"/>
        <v>-3.2901635730935956E-2</v>
      </c>
    </row>
    <row r="985" spans="1:7" x14ac:dyDescent="0.2">
      <c r="A985" s="63"/>
      <c r="B985" s="13" t="s">
        <v>6</v>
      </c>
      <c r="C985" s="27"/>
      <c r="D985" s="61"/>
      <c r="E985" s="61"/>
      <c r="F985" s="61"/>
      <c r="G985" s="32"/>
    </row>
    <row r="986" spans="1:7" x14ac:dyDescent="0.2">
      <c r="A986" s="63">
        <v>631</v>
      </c>
      <c r="B986" s="15" t="s">
        <v>21</v>
      </c>
      <c r="C986" s="21"/>
      <c r="D986" s="61">
        <f>'TAB  CUM A FEVR'!D986+'TAB MARS'!D986</f>
        <v>0</v>
      </c>
      <c r="E986" s="61">
        <f>'TAB  CUM A FEVR'!E986+'TAB MARS'!E986</f>
        <v>0</v>
      </c>
      <c r="F986" s="61">
        <f t="shared" ref="F986" si="320">(D986-E986)</f>
        <v>0</v>
      </c>
      <c r="G986" s="32" t="e">
        <f t="shared" ref="G986" si="321">F986/E986</f>
        <v>#DIV/0!</v>
      </c>
    </row>
    <row r="987" spans="1:7" x14ac:dyDescent="0.2">
      <c r="A987" s="63"/>
      <c r="B987" s="15"/>
      <c r="C987" s="21"/>
      <c r="D987" s="61"/>
      <c r="E987" s="61"/>
      <c r="F987" s="61"/>
      <c r="G987" s="32"/>
    </row>
    <row r="988" spans="1:7" x14ac:dyDescent="0.2">
      <c r="A988" s="63">
        <v>64</v>
      </c>
      <c r="B988" s="2" t="s">
        <v>47</v>
      </c>
      <c r="C988" s="11"/>
      <c r="D988" s="61">
        <f>'TAB  CUM A FEVR'!D988+'TAB MARS'!D988</f>
        <v>7279</v>
      </c>
      <c r="E988" s="61">
        <f>'TAB  CUM A FEVR'!E988+'TAB MARS'!E988</f>
        <v>8456</v>
      </c>
      <c r="F988" s="61">
        <f t="shared" ref="F988:F998" si="322">(D988-E988)</f>
        <v>-1177</v>
      </c>
      <c r="G988" s="32">
        <f t="shared" ref="G988:G998" si="323">F988/E988</f>
        <v>-0.13919110690633871</v>
      </c>
    </row>
    <row r="989" spans="1:7" ht="25.5" x14ac:dyDescent="0.2">
      <c r="A989" s="22"/>
      <c r="B989" s="26" t="s">
        <v>49</v>
      </c>
      <c r="C989" s="62"/>
      <c r="D989" s="61">
        <f>D983-D984-D988</f>
        <v>-13507</v>
      </c>
      <c r="E989" s="61">
        <f>E983-E984-E988</f>
        <v>-1688</v>
      </c>
      <c r="F989" s="61">
        <f t="shared" si="322"/>
        <v>-11819</v>
      </c>
      <c r="G989" s="32">
        <f t="shared" si="323"/>
        <v>7.0017772511848344</v>
      </c>
    </row>
    <row r="990" spans="1:7" x14ac:dyDescent="0.2">
      <c r="A990" s="63">
        <v>75</v>
      </c>
      <c r="B990" s="3" t="s">
        <v>50</v>
      </c>
      <c r="C990" s="65"/>
      <c r="D990" s="61">
        <f>'TAB  CUM A FEVR'!D990+'TAB MARS'!D990</f>
        <v>718</v>
      </c>
      <c r="E990" s="61">
        <f>'TAB  CUM A FEVR'!E990+'TAB MARS'!E990</f>
        <v>449</v>
      </c>
      <c r="F990" s="61">
        <f t="shared" si="322"/>
        <v>269</v>
      </c>
      <c r="G990" s="32">
        <f t="shared" si="323"/>
        <v>0.59910913140311806</v>
      </c>
    </row>
    <row r="991" spans="1:7" x14ac:dyDescent="0.2">
      <c r="A991" s="63">
        <v>65</v>
      </c>
      <c r="B991" s="1" t="s">
        <v>51</v>
      </c>
      <c r="C991" s="10"/>
      <c r="D991" s="61">
        <f>'TAB  CUM A FEVR'!D991+'TAB MARS'!D991</f>
        <v>2018</v>
      </c>
      <c r="E991" s="61">
        <f>'TAB  CUM A FEVR'!E991+'TAB MARS'!E991</f>
        <v>2144</v>
      </c>
      <c r="F991" s="61">
        <f t="shared" si="322"/>
        <v>-126</v>
      </c>
      <c r="G991" s="32">
        <f t="shared" si="323"/>
        <v>-5.8768656716417914E-2</v>
      </c>
    </row>
    <row r="992" spans="1:7" ht="25.5" x14ac:dyDescent="0.2">
      <c r="A992" s="63">
        <v>68</v>
      </c>
      <c r="B992" s="16" t="s">
        <v>52</v>
      </c>
      <c r="C992" s="17"/>
      <c r="D992" s="61">
        <f>'TAB  CUM A FEVR'!D992+'TAB MARS'!D992</f>
        <v>32725</v>
      </c>
      <c r="E992" s="61">
        <f>'TAB  CUM A FEVR'!E992+'TAB MARS'!E992</f>
        <v>28895</v>
      </c>
      <c r="F992" s="61">
        <f t="shared" si="322"/>
        <v>3830</v>
      </c>
      <c r="G992" s="32">
        <f t="shared" si="323"/>
        <v>0.13254888388994635</v>
      </c>
    </row>
    <row r="993" spans="1:7" x14ac:dyDescent="0.2">
      <c r="A993" s="63">
        <v>78</v>
      </c>
      <c r="B993" s="2" t="s">
        <v>53</v>
      </c>
      <c r="C993" s="11"/>
      <c r="D993" s="61">
        <f>'TAB  CUM A FEVR'!D993+'TAB MARS'!D993</f>
        <v>21</v>
      </c>
      <c r="E993" s="61">
        <f>'TAB  CUM A FEVR'!E993+'TAB MARS'!E993</f>
        <v>149</v>
      </c>
      <c r="F993" s="61">
        <f t="shared" si="322"/>
        <v>-128</v>
      </c>
      <c r="G993" s="32">
        <f t="shared" si="323"/>
        <v>-0.85906040268456374</v>
      </c>
    </row>
    <row r="994" spans="1:7" ht="25.5" x14ac:dyDescent="0.2">
      <c r="A994" s="22"/>
      <c r="B994" s="26" t="s">
        <v>77</v>
      </c>
      <c r="C994" s="62"/>
      <c r="D994" s="61">
        <f>D989+D990-D991-D992+D993</f>
        <v>-47511</v>
      </c>
      <c r="E994" s="61">
        <f>E989+E990-E991-E992+E993</f>
        <v>-32129</v>
      </c>
      <c r="F994" s="61">
        <f t="shared" si="322"/>
        <v>-15382</v>
      </c>
      <c r="G994" s="32">
        <f t="shared" si="323"/>
        <v>0.47875750879267953</v>
      </c>
    </row>
    <row r="995" spans="1:7" x14ac:dyDescent="0.2">
      <c r="A995" s="63">
        <v>76</v>
      </c>
      <c r="B995" s="1" t="s">
        <v>54</v>
      </c>
      <c r="C995" s="10"/>
      <c r="D995" s="61">
        <f>'TAB  CUM A FEVR'!D995+'TAB MARS'!D995</f>
        <v>0</v>
      </c>
      <c r="E995" s="61">
        <f>'TAB  CUM A FEVR'!E995+'TAB MARS'!E995</f>
        <v>0</v>
      </c>
      <c r="F995" s="61">
        <f t="shared" si="322"/>
        <v>0</v>
      </c>
      <c r="G995" s="32" t="e">
        <f t="shared" si="323"/>
        <v>#DIV/0!</v>
      </c>
    </row>
    <row r="996" spans="1:7" x14ac:dyDescent="0.2">
      <c r="A996" s="63">
        <v>66</v>
      </c>
      <c r="B996" s="1" t="s">
        <v>55</v>
      </c>
      <c r="C996" s="10"/>
      <c r="D996" s="61">
        <f>'TAB  CUM A FEVR'!D996+'TAB MARS'!D996</f>
        <v>0</v>
      </c>
      <c r="E996" s="61">
        <f>'TAB  CUM A FEVR'!E996+'TAB MARS'!E996</f>
        <v>321</v>
      </c>
      <c r="F996" s="61">
        <f t="shared" si="322"/>
        <v>-321</v>
      </c>
      <c r="G996" s="32">
        <f t="shared" si="323"/>
        <v>-1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-321</v>
      </c>
      <c r="F997" s="61">
        <f t="shared" si="322"/>
        <v>321</v>
      </c>
      <c r="G997" s="32">
        <f t="shared" si="323"/>
        <v>-1</v>
      </c>
    </row>
    <row r="998" spans="1:7" x14ac:dyDescent="0.2">
      <c r="A998" s="22"/>
      <c r="B998" s="19" t="s">
        <v>57</v>
      </c>
      <c r="C998" s="62"/>
      <c r="D998" s="61">
        <f>D994+D997</f>
        <v>-47511</v>
      </c>
      <c r="E998" s="61">
        <f>E994+E997</f>
        <v>-32450</v>
      </c>
      <c r="F998" s="61">
        <f t="shared" si="322"/>
        <v>-15061</v>
      </c>
      <c r="G998" s="32">
        <f t="shared" si="323"/>
        <v>0.46412942989214173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63">
        <v>5</v>
      </c>
      <c r="B1002" s="1" t="s">
        <v>22</v>
      </c>
      <c r="C1002" s="10"/>
      <c r="D1002" s="150">
        <f>'TAB MARS'!D1002</f>
        <v>23285</v>
      </c>
      <c r="E1002" s="150">
        <f>'TAB MARS'!E1002</f>
        <v>74153</v>
      </c>
      <c r="F1002" s="150">
        <f t="shared" ref="F1002" si="324">(D1002-E1002)</f>
        <v>-50868</v>
      </c>
      <c r="G1002" s="32">
        <f t="shared" ref="G1002" si="325">F1002/E1002</f>
        <v>-0.68598708076544446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63">
        <v>51</v>
      </c>
      <c r="B1006" s="20" t="s">
        <v>29</v>
      </c>
      <c r="C1006" s="30"/>
      <c r="D1006" s="150">
        <f>'TAB MARS'!D1006</f>
        <v>0</v>
      </c>
      <c r="E1006" s="150">
        <f>'TAB MARS'!E1006</f>
        <v>0</v>
      </c>
      <c r="F1006" s="150">
        <f t="shared" ref="F1006:F1007" si="326">(D1006-E1006)</f>
        <v>0</v>
      </c>
      <c r="G1006" s="32" t="e">
        <f t="shared" ref="G1006:G1007" si="327">F1006/E1006</f>
        <v>#DIV/0!</v>
      </c>
    </row>
    <row r="1007" spans="1:7" x14ac:dyDescent="0.2">
      <c r="A1007" s="63">
        <v>510</v>
      </c>
      <c r="B1007" s="1" t="s">
        <v>7</v>
      </c>
      <c r="C1007" s="10"/>
      <c r="D1007" s="150">
        <f>'TAB MARS'!D1007</f>
        <v>0</v>
      </c>
      <c r="E1007" s="150">
        <f>'TAB MARS'!E1007</f>
        <v>0</v>
      </c>
      <c r="F1007" s="150">
        <f t="shared" si="326"/>
        <v>0</v>
      </c>
      <c r="G1007" s="32" t="e">
        <f t="shared" si="327"/>
        <v>#DIV/0!</v>
      </c>
    </row>
    <row r="1008" spans="1:7" x14ac:dyDescent="0.2">
      <c r="B1008" s="3"/>
      <c r="C1008" s="28"/>
    </row>
    <row r="1009" spans="1:7" x14ac:dyDescent="0.2">
      <c r="A1009" s="63">
        <v>41</v>
      </c>
      <c r="B1009" s="1" t="s">
        <v>8</v>
      </c>
      <c r="C1009" s="10"/>
      <c r="D1009" s="150">
        <f>D1013+D1014+D1015</f>
        <v>319779</v>
      </c>
      <c r="E1009" s="150">
        <f>E1013+E1014+E1015</f>
        <v>241829</v>
      </c>
      <c r="F1009" s="150">
        <f t="shared" ref="F1009" si="328">(D1009-E1009)</f>
        <v>77950</v>
      </c>
      <c r="G1009" s="32">
        <f t="shared" ref="G1009" si="329">F1009/E1009</f>
        <v>0.32233520380103298</v>
      </c>
    </row>
    <row r="1010" spans="1:7" x14ac:dyDescent="0.2">
      <c r="A1010" s="63"/>
      <c r="B1010" s="1"/>
      <c r="C1010" s="10"/>
      <c r="D1010" s="150"/>
      <c r="E1010" s="150"/>
      <c r="F1010" s="150"/>
      <c r="G1010" s="32"/>
    </row>
    <row r="1011" spans="1:7" x14ac:dyDescent="0.2">
      <c r="A1011" s="63"/>
      <c r="B1011" s="7" t="s">
        <v>6</v>
      </c>
      <c r="C1011" s="29"/>
      <c r="D1011" s="150"/>
      <c r="E1011" s="150"/>
      <c r="F1011" s="150"/>
      <c r="G1011" s="32"/>
    </row>
    <row r="1012" spans="1:7" x14ac:dyDescent="0.2">
      <c r="A1012" s="63"/>
      <c r="B1012" s="1"/>
      <c r="C1012" s="10"/>
      <c r="D1012" s="150"/>
      <c r="E1012" s="150"/>
      <c r="F1012" s="150"/>
      <c r="G1012" s="32"/>
    </row>
    <row r="1013" spans="1:7" x14ac:dyDescent="0.2">
      <c r="A1013" s="63"/>
      <c r="B1013" s="23" t="s">
        <v>23</v>
      </c>
      <c r="C1013" s="10"/>
      <c r="D1013" s="150">
        <f>'TAB MARS'!D1013</f>
        <v>241381</v>
      </c>
      <c r="E1013" s="150">
        <f>'TAB MARS'!E1013</f>
        <v>168507</v>
      </c>
      <c r="F1013" s="150">
        <f t="shared" ref="F1013:F1015" si="330">(D1013-E1013)</f>
        <v>72874</v>
      </c>
      <c r="G1013" s="32">
        <f t="shared" ref="G1013:G1015" si="331">F1013/E1013</f>
        <v>0.43246868082631584</v>
      </c>
    </row>
    <row r="1014" spans="1:7" ht="25.5" x14ac:dyDescent="0.2">
      <c r="A1014" s="63"/>
      <c r="B1014" s="24" t="s">
        <v>58</v>
      </c>
      <c r="C1014" s="17"/>
      <c r="D1014" s="150">
        <f>'TAB MARS'!D1014</f>
        <v>77960</v>
      </c>
      <c r="E1014" s="150">
        <f>'TAB MARS'!E1014</f>
        <v>72912</v>
      </c>
      <c r="F1014" s="150">
        <f t="shared" si="330"/>
        <v>5048</v>
      </c>
      <c r="G1014" s="32">
        <f t="shared" si="331"/>
        <v>6.9234145271011627E-2</v>
      </c>
    </row>
    <row r="1015" spans="1:7" x14ac:dyDescent="0.2">
      <c r="A1015" s="63"/>
      <c r="B1015" s="23" t="s">
        <v>24</v>
      </c>
      <c r="C1015" s="10"/>
      <c r="D1015" s="150">
        <f>'TAB MARS'!D1015</f>
        <v>438</v>
      </c>
      <c r="E1015" s="150">
        <f>'TAB MARS'!E1015</f>
        <v>410</v>
      </c>
      <c r="F1015" s="150">
        <f t="shared" si="330"/>
        <v>28</v>
      </c>
      <c r="G1015" s="32">
        <f t="shared" si="331"/>
        <v>6.8292682926829273E-2</v>
      </c>
    </row>
    <row r="1016" spans="1:7" x14ac:dyDescent="0.2">
      <c r="A1016" s="63"/>
      <c r="B1016" s="1"/>
      <c r="C1016" s="10"/>
      <c r="D1016" s="150"/>
      <c r="E1016" s="150"/>
      <c r="F1016" s="150"/>
      <c r="G1016" s="32"/>
    </row>
    <row r="1017" spans="1:7" x14ac:dyDescent="0.2">
      <c r="A1017" s="63"/>
      <c r="B1017" s="8" t="s">
        <v>26</v>
      </c>
      <c r="C1017" s="31"/>
      <c r="D1017" s="150">
        <f>'TAB MARS'!D1017</f>
        <v>125346</v>
      </c>
      <c r="E1017" s="150">
        <f>'TAB MARS'!E1017</f>
        <v>95648</v>
      </c>
      <c r="F1017" s="150">
        <f t="shared" ref="F1017" si="332">(D1017-E1017)</f>
        <v>29698</v>
      </c>
      <c r="G1017" s="32">
        <f t="shared" ref="G1017" si="333">F1017/E1017</f>
        <v>0.31049263967882235</v>
      </c>
    </row>
    <row r="1018" spans="1:7" x14ac:dyDescent="0.2">
      <c r="A1018" s="63"/>
      <c r="B1018" s="8"/>
      <c r="C1018" s="31"/>
      <c r="D1018" s="150"/>
      <c r="E1018" s="150"/>
      <c r="F1018" s="150"/>
      <c r="G1018" s="32"/>
    </row>
    <row r="1019" spans="1:7" x14ac:dyDescent="0.2">
      <c r="A1019" s="63">
        <v>3</v>
      </c>
      <c r="B1019" s="8" t="s">
        <v>15</v>
      </c>
      <c r="C1019" s="31"/>
      <c r="D1019" s="150"/>
      <c r="E1019" s="150"/>
      <c r="F1019" s="150"/>
      <c r="G1019" s="32"/>
    </row>
    <row r="1020" spans="1:7" x14ac:dyDescent="0.2">
      <c r="A1020" s="63"/>
      <c r="B1020" s="7" t="s">
        <v>6</v>
      </c>
      <c r="C1020" s="29"/>
      <c r="D1020" s="150"/>
      <c r="E1020" s="150"/>
      <c r="F1020" s="150"/>
      <c r="G1020" s="32"/>
    </row>
    <row r="1021" spans="1:7" x14ac:dyDescent="0.2">
      <c r="A1021" s="63"/>
      <c r="B1021" s="8"/>
      <c r="C1021" s="31"/>
      <c r="D1021" s="150"/>
      <c r="E1021" s="150"/>
      <c r="F1021" s="150"/>
      <c r="G1021" s="32"/>
    </row>
    <row r="1022" spans="1:7" x14ac:dyDescent="0.2">
      <c r="A1022" s="63">
        <v>30</v>
      </c>
      <c r="B1022" s="25" t="s">
        <v>16</v>
      </c>
      <c r="C1022" s="31"/>
      <c r="D1022" s="150">
        <f>'TAB MARS'!D1022</f>
        <v>952</v>
      </c>
      <c r="E1022" s="150">
        <f>'TAB MARS'!E1022</f>
        <v>2011</v>
      </c>
      <c r="F1022" s="150">
        <f t="shared" ref="F1022:F1025" si="334">(D1022-E1022)</f>
        <v>-1059</v>
      </c>
      <c r="G1022" s="32">
        <f t="shared" ref="G1022:G1025" si="335">F1022/E1022</f>
        <v>-0.52660367976131273</v>
      </c>
    </row>
    <row r="1023" spans="1:7" x14ac:dyDescent="0.2">
      <c r="A1023" s="63">
        <v>31</v>
      </c>
      <c r="B1023" s="25" t="s">
        <v>17</v>
      </c>
      <c r="C1023" s="31"/>
      <c r="D1023" s="150">
        <f>'TAB MARS'!D1023</f>
        <v>3321</v>
      </c>
      <c r="E1023" s="150">
        <f>'TAB MARS'!E1023</f>
        <v>3565</v>
      </c>
      <c r="F1023" s="150">
        <f t="shared" si="334"/>
        <v>-244</v>
      </c>
      <c r="G1023" s="32">
        <f t="shared" si="335"/>
        <v>-6.8443197755960736E-2</v>
      </c>
    </row>
    <row r="1024" spans="1:7" x14ac:dyDescent="0.2">
      <c r="A1024" s="63">
        <v>32</v>
      </c>
      <c r="B1024" s="25" t="s">
        <v>18</v>
      </c>
      <c r="C1024" s="31"/>
      <c r="D1024" s="150">
        <f>'TAB MARS'!D1024</f>
        <v>90779</v>
      </c>
      <c r="E1024" s="150">
        <f>'TAB MARS'!E1024</f>
        <v>75762</v>
      </c>
      <c r="F1024" s="150">
        <f t="shared" si="334"/>
        <v>15017</v>
      </c>
      <c r="G1024" s="32">
        <f t="shared" si="335"/>
        <v>0.19821282437105672</v>
      </c>
    </row>
    <row r="1025" spans="1:7" x14ac:dyDescent="0.2">
      <c r="A1025" s="63">
        <v>37</v>
      </c>
      <c r="B1025" s="25" t="s">
        <v>25</v>
      </c>
      <c r="C1025" s="31"/>
      <c r="D1025" s="150">
        <f>'TAB MARS'!D1025</f>
        <v>0</v>
      </c>
      <c r="E1025" s="150">
        <f>'TAB MARS'!E1025</f>
        <v>0</v>
      </c>
      <c r="F1025" s="150">
        <f t="shared" si="334"/>
        <v>0</v>
      </c>
      <c r="G1025" s="32" t="e">
        <f t="shared" si="335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61" t="s">
        <v>10</v>
      </c>
      <c r="E1029" s="61" t="s">
        <v>11</v>
      </c>
      <c r="F1029" s="61" t="s">
        <v>12</v>
      </c>
      <c r="G1029" s="32" t="s">
        <v>13</v>
      </c>
    </row>
    <row r="1030" spans="1:7" x14ac:dyDescent="0.2">
      <c r="A1030" s="63">
        <v>700</v>
      </c>
      <c r="B1030" s="1" t="s">
        <v>30</v>
      </c>
      <c r="C1030" s="10"/>
      <c r="D1030" s="61">
        <f>'TAB  CUM A FEVR'!D1030+'TAB MARS'!D1030</f>
        <v>1688</v>
      </c>
      <c r="E1030" s="61">
        <f>'TAB  CUM A FEVR'!E1030+'TAB MARS'!E1030</f>
        <v>64</v>
      </c>
      <c r="F1030" s="61">
        <f>(D1030-E1030)</f>
        <v>1624</v>
      </c>
      <c r="G1030" s="32">
        <f>F1030/E1030</f>
        <v>25.375</v>
      </c>
    </row>
    <row r="1031" spans="1:7" x14ac:dyDescent="0.2">
      <c r="A1031" s="63">
        <v>701</v>
      </c>
      <c r="B1031" s="1" t="s">
        <v>31</v>
      </c>
      <c r="C1031" s="10"/>
      <c r="D1031" s="61">
        <f>'TAB  CUM A FEVR'!D1031+'TAB MARS'!D1031</f>
        <v>0</v>
      </c>
      <c r="E1031" s="61">
        <f>'TAB  CUM A FEVR'!E1031+'TAB MARS'!E1031</f>
        <v>0</v>
      </c>
      <c r="F1031" s="61">
        <f t="shared" ref="F1031:F1033" si="336">(D1031-E1031)</f>
        <v>0</v>
      </c>
      <c r="G1031" s="32" t="e">
        <f t="shared" ref="G1031:G1033" si="337">F1031/E1031</f>
        <v>#DIV/0!</v>
      </c>
    </row>
    <row r="1032" spans="1:7" x14ac:dyDescent="0.2">
      <c r="A1032" s="63">
        <v>704</v>
      </c>
      <c r="B1032" s="1" t="s">
        <v>32</v>
      </c>
      <c r="C1032" s="10"/>
      <c r="D1032" s="61">
        <f>'TAB  CUM A FEVR'!D1032+'TAB MARS'!D1032</f>
        <v>0</v>
      </c>
      <c r="E1032" s="61">
        <f>'TAB  CUM A FEVR'!E1032+'TAB MARS'!E1032</f>
        <v>0</v>
      </c>
      <c r="F1032" s="61">
        <f t="shared" si="336"/>
        <v>0</v>
      </c>
      <c r="G1032" s="32" t="e">
        <f t="shared" si="337"/>
        <v>#DIV/0!</v>
      </c>
    </row>
    <row r="1033" spans="1:7" x14ac:dyDescent="0.2">
      <c r="A1033" s="63">
        <v>706</v>
      </c>
      <c r="B1033" s="1" t="s">
        <v>33</v>
      </c>
      <c r="C1033" s="10"/>
      <c r="D1033" s="61">
        <f>'TAB  CUM A FEVR'!D1033+'TAB MARS'!D1033</f>
        <v>0</v>
      </c>
      <c r="E1033" s="61">
        <f>'TAB  CUM A FEVR'!E1033+'TAB MARS'!E1033</f>
        <v>0</v>
      </c>
      <c r="F1033" s="61">
        <f t="shared" si="336"/>
        <v>0</v>
      </c>
      <c r="G1033" s="32" t="e">
        <f t="shared" si="337"/>
        <v>#DIV/0!</v>
      </c>
    </row>
    <row r="1034" spans="1:7" x14ac:dyDescent="0.2">
      <c r="A1034" s="63"/>
      <c r="B1034" s="13" t="s">
        <v>6</v>
      </c>
      <c r="C1034" s="27"/>
      <c r="D1034" s="61"/>
      <c r="E1034" s="61"/>
      <c r="F1034" s="39"/>
      <c r="G1034" s="33"/>
    </row>
    <row r="1035" spans="1:7" x14ac:dyDescent="0.2">
      <c r="A1035" s="63"/>
      <c r="B1035" s="14" t="s">
        <v>19</v>
      </c>
      <c r="C1035" s="11"/>
      <c r="D1035" s="61">
        <f>'TAB  CUM A FEVR'!D1035+'TAB MARS'!D1035</f>
        <v>0</v>
      </c>
      <c r="E1035" s="61">
        <f>'TAB  CUM A FEVR'!E1035+'TAB MARS'!E1035</f>
        <v>0</v>
      </c>
      <c r="F1035" s="61">
        <f t="shared" ref="F1035:F1040" si="338">(D1035-E1035)</f>
        <v>0</v>
      </c>
      <c r="G1035" s="32" t="e">
        <f t="shared" ref="G1035:G1040" si="339">F1035/E1035</f>
        <v>#DIV/0!</v>
      </c>
    </row>
    <row r="1036" spans="1:7" x14ac:dyDescent="0.2">
      <c r="A1036" s="63"/>
      <c r="B1036" s="14" t="s">
        <v>20</v>
      </c>
      <c r="C1036" s="11"/>
      <c r="D1036" s="61">
        <f>'TAB  CUM A FEVR'!D1036+'TAB MARS'!D1036</f>
        <v>0</v>
      </c>
      <c r="E1036" s="61">
        <f>'TAB  CUM A FEVR'!E1036+'TAB MARS'!E1036</f>
        <v>0</v>
      </c>
      <c r="F1036" s="61">
        <f t="shared" si="338"/>
        <v>0</v>
      </c>
      <c r="G1036" s="32" t="e">
        <f t="shared" si="339"/>
        <v>#DIV/0!</v>
      </c>
    </row>
    <row r="1037" spans="1:7" x14ac:dyDescent="0.2">
      <c r="A1037" s="63"/>
      <c r="B1037" s="14" t="s">
        <v>27</v>
      </c>
      <c r="C1037" s="11"/>
      <c r="D1037" s="61">
        <f>'TAB  CUM A FEVR'!D1037+'TAB MARS'!D1037</f>
        <v>0</v>
      </c>
      <c r="E1037" s="61">
        <f>'TAB  CUM A FEVR'!E1037+'TAB MARS'!E1037</f>
        <v>0</v>
      </c>
      <c r="F1037" s="61">
        <f t="shared" si="338"/>
        <v>0</v>
      </c>
      <c r="G1037" s="32" t="e">
        <f t="shared" si="339"/>
        <v>#DIV/0!</v>
      </c>
    </row>
    <row r="1038" spans="1:7" x14ac:dyDescent="0.2">
      <c r="A1038" s="63">
        <v>706</v>
      </c>
      <c r="B1038" s="2" t="s">
        <v>34</v>
      </c>
      <c r="C1038" s="11"/>
      <c r="D1038" s="61">
        <f>'TAB  CUM A FEVR'!D1038+'TAB MARS'!D1038</f>
        <v>91514</v>
      </c>
      <c r="E1038" s="61">
        <f>'TAB  CUM A FEVR'!E1038+'TAB MARS'!E1038</f>
        <v>10258</v>
      </c>
      <c r="F1038" s="61">
        <f t="shared" si="338"/>
        <v>81256</v>
      </c>
      <c r="G1038" s="32">
        <f t="shared" si="339"/>
        <v>7.9212322090076039</v>
      </c>
    </row>
    <row r="1039" spans="1:7" ht="15.75" customHeight="1" x14ac:dyDescent="0.2">
      <c r="A1039" s="63" t="s">
        <v>35</v>
      </c>
      <c r="B1039" s="2" t="s">
        <v>36</v>
      </c>
      <c r="C1039" s="11"/>
      <c r="D1039" s="61">
        <f>'TAB  CUM A FEVR'!D1039+'TAB MARS'!D1039</f>
        <v>150</v>
      </c>
      <c r="E1039" s="61">
        <f>'TAB  CUM A FEVR'!E1039+'TAB MARS'!E1039</f>
        <v>0</v>
      </c>
      <c r="F1039" s="61">
        <f t="shared" si="338"/>
        <v>150</v>
      </c>
      <c r="G1039" s="32" t="e">
        <f t="shared" si="339"/>
        <v>#DIV/0!</v>
      </c>
    </row>
    <row r="1040" spans="1:7" ht="25.5" x14ac:dyDescent="0.2">
      <c r="A1040" s="22"/>
      <c r="B1040" s="26" t="s">
        <v>45</v>
      </c>
      <c r="C1040" s="64"/>
      <c r="D1040" s="40">
        <f>D1030+D1031+D1032+D1033+D1038+D1039</f>
        <v>93352</v>
      </c>
      <c r="E1040" s="40">
        <f>E1030+E1031+E1032+E1033+E1038+E1039</f>
        <v>10322</v>
      </c>
      <c r="F1040" s="40">
        <f t="shared" si="338"/>
        <v>83030</v>
      </c>
      <c r="G1040" s="34">
        <f t="shared" si="339"/>
        <v>8.0439837240844803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61">
        <f>'TAB  CUM A FEVR'!D1043+'TAB MARS'!D1043</f>
        <v>0</v>
      </c>
      <c r="E1043" s="61">
        <f>'TAB  CUM A FEVR'!E1043+'TAB MARS'!E1043</f>
        <v>0</v>
      </c>
      <c r="F1043" s="61">
        <f t="shared" ref="F1043" si="340">(D1043-E1043)</f>
        <v>0</v>
      </c>
      <c r="G1043" s="32" t="e">
        <f t="shared" ref="G1043" si="341">F1043/E1043</f>
        <v>#DIV/0!</v>
      </c>
    </row>
    <row r="1044" spans="1:7" x14ac:dyDescent="0.2">
      <c r="B1044" s="3"/>
      <c r="C1044" s="65"/>
      <c r="D1044" s="61"/>
      <c r="E1044" s="61"/>
      <c r="F1044" s="66"/>
      <c r="G1044" s="36"/>
    </row>
    <row r="1045" spans="1:7" x14ac:dyDescent="0.2">
      <c r="A1045" s="63">
        <v>72</v>
      </c>
      <c r="B1045" s="1" t="s">
        <v>37</v>
      </c>
      <c r="C1045" s="10"/>
      <c r="D1045" s="61">
        <f>'TAB  CUM A FEVR'!D1045+'TAB MARS'!D1045</f>
        <v>0</v>
      </c>
      <c r="E1045" s="61">
        <f>'TAB  CUM A FEVR'!E1045+'TAB MARS'!E1045</f>
        <v>0</v>
      </c>
      <c r="F1045" s="61">
        <f t="shared" ref="F1045:F1057" si="342">(D1045-E1045)</f>
        <v>0</v>
      </c>
      <c r="G1045" s="32" t="e">
        <f t="shared" ref="G1045:G1057" si="343">F1045/E1045</f>
        <v>#DIV/0!</v>
      </c>
    </row>
    <row r="1046" spans="1:7" x14ac:dyDescent="0.2">
      <c r="A1046" s="63">
        <v>73</v>
      </c>
      <c r="B1046" s="1" t="s">
        <v>38</v>
      </c>
      <c r="C1046" s="10"/>
      <c r="D1046" s="61">
        <f>'TAB  CUM A FEVR'!D1046+'TAB MARS'!D1046</f>
        <v>0</v>
      </c>
      <c r="E1046" s="61">
        <f>'TAB  CUM A FEVR'!E1046+'TAB MARS'!E1046</f>
        <v>0</v>
      </c>
      <c r="F1046" s="61">
        <f t="shared" si="342"/>
        <v>0</v>
      </c>
      <c r="G1046" s="32" t="e">
        <f t="shared" si="343"/>
        <v>#DIV/0!</v>
      </c>
    </row>
    <row r="1047" spans="1:7" x14ac:dyDescent="0.2">
      <c r="A1047" s="63">
        <v>74</v>
      </c>
      <c r="B1047" s="2" t="s">
        <v>39</v>
      </c>
      <c r="C1047" s="11"/>
      <c r="D1047" s="61">
        <f>'TAB  CUM A FEVR'!D1047+'TAB MARS'!D1047</f>
        <v>0</v>
      </c>
      <c r="E1047" s="61">
        <f>'TAB  CUM A FEVR'!E1047+'TAB MARS'!E1047</f>
        <v>0</v>
      </c>
      <c r="F1047" s="61">
        <f t="shared" si="342"/>
        <v>0</v>
      </c>
      <c r="G1047" s="32" t="e">
        <f t="shared" si="343"/>
        <v>#DIV/0!</v>
      </c>
    </row>
    <row r="1048" spans="1:7" ht="25.5" x14ac:dyDescent="0.2">
      <c r="A1048" s="22"/>
      <c r="B1048" s="26" t="s">
        <v>44</v>
      </c>
      <c r="C1048" s="62"/>
      <c r="D1048" s="40">
        <f>D1040+D1045+D1046+D1047</f>
        <v>93352</v>
      </c>
      <c r="E1048" s="40">
        <f>E1040+E1045+E1046+E1047</f>
        <v>10322</v>
      </c>
      <c r="F1048" s="61">
        <f t="shared" si="342"/>
        <v>83030</v>
      </c>
      <c r="G1048" s="32">
        <f t="shared" si="343"/>
        <v>8.0439837240844803</v>
      </c>
    </row>
    <row r="1049" spans="1:7" x14ac:dyDescent="0.2">
      <c r="A1049" s="63">
        <v>60</v>
      </c>
      <c r="B1049" s="3" t="s">
        <v>40</v>
      </c>
      <c r="C1049" s="65"/>
      <c r="D1049" s="66">
        <f>D1050+D1051+D1052</f>
        <v>18713</v>
      </c>
      <c r="E1049" s="66">
        <f>E1050+E1051+E1052</f>
        <v>4886</v>
      </c>
      <c r="F1049" s="61">
        <f t="shared" si="342"/>
        <v>13827</v>
      </c>
      <c r="G1049" s="32">
        <f t="shared" si="343"/>
        <v>2.8299222267703641</v>
      </c>
    </row>
    <row r="1050" spans="1:7" x14ac:dyDescent="0.2">
      <c r="A1050" s="63">
        <v>600</v>
      </c>
      <c r="B1050" s="1" t="s">
        <v>2</v>
      </c>
      <c r="C1050" s="10"/>
      <c r="D1050" s="61">
        <f>'TAB  CUM A FEVR'!D1050+'TAB MARS'!D1050</f>
        <v>731</v>
      </c>
      <c r="E1050" s="61">
        <f>'TAB  CUM A FEVR'!E1050+'TAB MARS'!E1050</f>
        <v>302</v>
      </c>
      <c r="F1050" s="61">
        <f t="shared" si="342"/>
        <v>429</v>
      </c>
      <c r="G1050" s="32">
        <f t="shared" si="343"/>
        <v>1.4205298013245033</v>
      </c>
    </row>
    <row r="1051" spans="1:7" x14ac:dyDescent="0.2">
      <c r="A1051" s="63">
        <v>601</v>
      </c>
      <c r="B1051" s="1" t="s">
        <v>3</v>
      </c>
      <c r="C1051" s="10"/>
      <c r="D1051" s="61">
        <f>'TAB  CUM A FEVR'!D1051+'TAB MARS'!D1051</f>
        <v>11514</v>
      </c>
      <c r="E1051" s="61">
        <f>'TAB  CUM A FEVR'!E1051+'TAB MARS'!E1051</f>
        <v>3585</v>
      </c>
      <c r="F1051" s="61">
        <f t="shared" si="342"/>
        <v>7929</v>
      </c>
      <c r="G1051" s="32">
        <f t="shared" si="343"/>
        <v>2.2117154811715483</v>
      </c>
    </row>
    <row r="1052" spans="1:7" x14ac:dyDescent="0.2">
      <c r="A1052" s="63">
        <v>604</v>
      </c>
      <c r="B1052" s="1" t="s">
        <v>4</v>
      </c>
      <c r="C1052" s="10"/>
      <c r="D1052" s="61">
        <f>'TAB  CUM A FEVR'!D1052+'TAB MARS'!D1052</f>
        <v>6468</v>
      </c>
      <c r="E1052" s="61">
        <f>'TAB  CUM A FEVR'!E1052+'TAB MARS'!E1052</f>
        <v>999</v>
      </c>
      <c r="F1052" s="61">
        <f t="shared" si="342"/>
        <v>5469</v>
      </c>
      <c r="G1052" s="32">
        <f t="shared" si="343"/>
        <v>5.4744744744744747</v>
      </c>
    </row>
    <row r="1053" spans="1:7" x14ac:dyDescent="0.2">
      <c r="A1053" s="63">
        <v>61</v>
      </c>
      <c r="B1053" s="1" t="s">
        <v>41</v>
      </c>
      <c r="C1053" s="10"/>
      <c r="D1053" s="61">
        <f>'TAB  CUM A FEVR'!D1053+'TAB MARS'!D1053</f>
        <v>2526</v>
      </c>
      <c r="E1053" s="61">
        <f>'TAB  CUM A FEVR'!E1053+'TAB MARS'!E1053</f>
        <v>0</v>
      </c>
      <c r="F1053" s="61">
        <f t="shared" si="342"/>
        <v>2526</v>
      </c>
      <c r="G1053" s="32" t="e">
        <f t="shared" si="343"/>
        <v>#DIV/0!</v>
      </c>
    </row>
    <row r="1054" spans="1:7" x14ac:dyDescent="0.2">
      <c r="A1054" s="63">
        <v>62</v>
      </c>
      <c r="B1054" s="2" t="s">
        <v>42</v>
      </c>
      <c r="C1054" s="11"/>
      <c r="D1054" s="61">
        <f>'TAB  CUM A FEVR'!D1054+'TAB MARS'!D1054</f>
        <v>4214</v>
      </c>
      <c r="E1054" s="61">
        <f>'TAB  CUM A FEVR'!E1054+'TAB MARS'!E1054</f>
        <v>940</v>
      </c>
      <c r="F1054" s="61">
        <f t="shared" si="342"/>
        <v>3274</v>
      </c>
      <c r="G1054" s="32">
        <f t="shared" si="343"/>
        <v>3.4829787234042553</v>
      </c>
    </row>
    <row r="1055" spans="1:7" ht="25.5" x14ac:dyDescent="0.2">
      <c r="A1055" s="22"/>
      <c r="B1055" s="26" t="s">
        <v>43</v>
      </c>
      <c r="C1055" s="62"/>
      <c r="D1055" s="40">
        <f>D1049+D1053+D1054</f>
        <v>25453</v>
      </c>
      <c r="E1055" s="40">
        <f>E1049+E1053+E1054</f>
        <v>5826</v>
      </c>
      <c r="F1055" s="61">
        <f t="shared" si="342"/>
        <v>19627</v>
      </c>
      <c r="G1055" s="32">
        <f t="shared" si="343"/>
        <v>3.3688637143837967</v>
      </c>
    </row>
    <row r="1056" spans="1:7" ht="25.5" x14ac:dyDescent="0.2">
      <c r="A1056" s="22"/>
      <c r="B1056" s="26" t="s">
        <v>48</v>
      </c>
      <c r="C1056" s="62"/>
      <c r="D1056" s="40">
        <f>D1048-D1055</f>
        <v>67899</v>
      </c>
      <c r="E1056" s="40">
        <f>E1048-E1055</f>
        <v>4496</v>
      </c>
      <c r="F1056" s="61">
        <f t="shared" si="342"/>
        <v>63403</v>
      </c>
      <c r="G1056" s="32">
        <f t="shared" si="343"/>
        <v>14.10209074733096</v>
      </c>
    </row>
    <row r="1057" spans="1:7" x14ac:dyDescent="0.2">
      <c r="A1057" s="63">
        <v>63</v>
      </c>
      <c r="B1057" s="3" t="s">
        <v>46</v>
      </c>
      <c r="C1057" s="65"/>
      <c r="D1057" s="61">
        <f>'TAB  CUM A FEVR'!D1057+'TAB MARS'!D1057</f>
        <v>55944</v>
      </c>
      <c r="E1057" s="61">
        <f>'TAB  CUM A FEVR'!E1057+'TAB MARS'!E1057</f>
        <v>36442</v>
      </c>
      <c r="F1057" s="61">
        <f t="shared" si="342"/>
        <v>19502</v>
      </c>
      <c r="G1057" s="32">
        <f t="shared" si="343"/>
        <v>0.53515174798309639</v>
      </c>
    </row>
    <row r="1058" spans="1:7" x14ac:dyDescent="0.2">
      <c r="A1058" s="63"/>
      <c r="B1058" s="13" t="s">
        <v>6</v>
      </c>
      <c r="C1058" s="27"/>
      <c r="D1058" s="61"/>
      <c r="E1058" s="61"/>
      <c r="F1058" s="61"/>
      <c r="G1058" s="32"/>
    </row>
    <row r="1059" spans="1:7" x14ac:dyDescent="0.2">
      <c r="A1059" s="63">
        <v>631</v>
      </c>
      <c r="B1059" s="15" t="s">
        <v>21</v>
      </c>
      <c r="C1059" s="21"/>
      <c r="D1059" s="61">
        <f>'TAB  CUM A FEVR'!D1059+'TAB MARS'!D1059</f>
        <v>0</v>
      </c>
      <c r="E1059" s="61">
        <f>'TAB  CUM A FEVR'!E1059+'TAB MARS'!E1059</f>
        <v>0</v>
      </c>
      <c r="F1059" s="61">
        <f t="shared" ref="F1059" si="344">(D1059-E1059)</f>
        <v>0</v>
      </c>
      <c r="G1059" s="32" t="e">
        <f t="shared" ref="G1059" si="345">F1059/E1059</f>
        <v>#DIV/0!</v>
      </c>
    </row>
    <row r="1060" spans="1:7" x14ac:dyDescent="0.2">
      <c r="A1060" s="63"/>
      <c r="B1060" s="15"/>
      <c r="C1060" s="21"/>
      <c r="D1060" s="61"/>
      <c r="E1060" s="61"/>
      <c r="F1060" s="61"/>
      <c r="G1060" s="32"/>
    </row>
    <row r="1061" spans="1:7" x14ac:dyDescent="0.2">
      <c r="A1061" s="63">
        <v>64</v>
      </c>
      <c r="B1061" s="2" t="s">
        <v>47</v>
      </c>
      <c r="C1061" s="11"/>
      <c r="D1061" s="61">
        <f>'TAB  CUM A FEVR'!D1061+'TAB MARS'!D1061</f>
        <v>558</v>
      </c>
      <c r="E1061" s="61">
        <f>'TAB  CUM A FEVR'!E1061+'TAB MARS'!E1061</f>
        <v>2</v>
      </c>
      <c r="F1061" s="61">
        <f t="shared" ref="F1061:F1071" si="346">(D1061-E1061)</f>
        <v>556</v>
      </c>
      <c r="G1061" s="32">
        <f t="shared" ref="G1061:G1071" si="347">F1061/E1061</f>
        <v>278</v>
      </c>
    </row>
    <row r="1062" spans="1:7" ht="25.5" x14ac:dyDescent="0.2">
      <c r="A1062" s="22"/>
      <c r="B1062" s="26" t="s">
        <v>49</v>
      </c>
      <c r="C1062" s="62"/>
      <c r="D1062" s="61">
        <f>D1056-D1057-D1061</f>
        <v>11397</v>
      </c>
      <c r="E1062" s="61">
        <f>E1056-E1057-E1061</f>
        <v>-31948</v>
      </c>
      <c r="F1062" s="61">
        <f t="shared" si="346"/>
        <v>43345</v>
      </c>
      <c r="G1062" s="32">
        <f t="shared" si="347"/>
        <v>-1.3567359459121071</v>
      </c>
    </row>
    <row r="1063" spans="1:7" x14ac:dyDescent="0.2">
      <c r="A1063" s="63">
        <v>75</v>
      </c>
      <c r="B1063" s="3" t="s">
        <v>50</v>
      </c>
      <c r="C1063" s="65"/>
      <c r="D1063" s="61">
        <f>'TAB  CUM A FEVR'!D1063+'TAB MARS'!D1063</f>
        <v>7</v>
      </c>
      <c r="E1063" s="61">
        <f>'TAB  CUM A FEVR'!E1063+'TAB MARS'!E1063</f>
        <v>816</v>
      </c>
      <c r="F1063" s="61">
        <f t="shared" si="346"/>
        <v>-809</v>
      </c>
      <c r="G1063" s="32">
        <f t="shared" si="347"/>
        <v>-0.99142156862745101</v>
      </c>
    </row>
    <row r="1064" spans="1:7" x14ac:dyDescent="0.2">
      <c r="A1064" s="63">
        <v>65</v>
      </c>
      <c r="B1064" s="1" t="s">
        <v>51</v>
      </c>
      <c r="C1064" s="10"/>
      <c r="D1064" s="61">
        <f>'TAB  CUM A FEVR'!D1064+'TAB MARS'!D1064</f>
        <v>140</v>
      </c>
      <c r="E1064" s="61">
        <f>'TAB  CUM A FEVR'!E1064+'TAB MARS'!E1064</f>
        <v>685</v>
      </c>
      <c r="F1064" s="61">
        <f t="shared" si="346"/>
        <v>-545</v>
      </c>
      <c r="G1064" s="32">
        <f t="shared" si="347"/>
        <v>-0.79562043795620441</v>
      </c>
    </row>
    <row r="1065" spans="1:7" ht="25.5" x14ac:dyDescent="0.2">
      <c r="A1065" s="63">
        <v>68</v>
      </c>
      <c r="B1065" s="16" t="s">
        <v>52</v>
      </c>
      <c r="C1065" s="17"/>
      <c r="D1065" s="61">
        <f>'TAB  CUM A FEVR'!D1065+'TAB MARS'!D1065</f>
        <v>75000</v>
      </c>
      <c r="E1065" s="61">
        <f>'TAB  CUM A FEVR'!E1065+'TAB MARS'!E1065</f>
        <v>26518</v>
      </c>
      <c r="F1065" s="61">
        <f t="shared" si="346"/>
        <v>48482</v>
      </c>
      <c r="G1065" s="32">
        <f t="shared" si="347"/>
        <v>1.8282675918244211</v>
      </c>
    </row>
    <row r="1066" spans="1:7" x14ac:dyDescent="0.2">
      <c r="A1066" s="63">
        <v>78</v>
      </c>
      <c r="B1066" s="2" t="s">
        <v>53</v>
      </c>
      <c r="C1066" s="11"/>
      <c r="D1066" s="61">
        <f>'TAB  CUM A FEVR'!D1066+'TAB MARS'!D1066</f>
        <v>0</v>
      </c>
      <c r="E1066" s="61">
        <f>'TAB  CUM A FEVR'!E1066+'TAB MARS'!E1066</f>
        <v>0</v>
      </c>
      <c r="F1066" s="61">
        <f t="shared" si="346"/>
        <v>0</v>
      </c>
      <c r="G1066" s="32" t="e">
        <f t="shared" si="347"/>
        <v>#DIV/0!</v>
      </c>
    </row>
    <row r="1067" spans="1:7" ht="25.5" x14ac:dyDescent="0.2">
      <c r="A1067" s="22"/>
      <c r="B1067" s="26" t="s">
        <v>77</v>
      </c>
      <c r="C1067" s="62"/>
      <c r="D1067" s="61">
        <f>D1062+D1063-D1064-D1065+D1066</f>
        <v>-63736</v>
      </c>
      <c r="E1067" s="61">
        <f>E1062+E1063-E1064-E1065+E1066</f>
        <v>-58335</v>
      </c>
      <c r="F1067" s="61">
        <f t="shared" si="346"/>
        <v>-5401</v>
      </c>
      <c r="G1067" s="32">
        <f t="shared" si="347"/>
        <v>9.2585926116396669E-2</v>
      </c>
    </row>
    <row r="1068" spans="1:7" x14ac:dyDescent="0.2">
      <c r="A1068" s="63">
        <v>76</v>
      </c>
      <c r="B1068" s="1" t="s">
        <v>54</v>
      </c>
      <c r="C1068" s="10"/>
      <c r="D1068" s="61">
        <f>'TAB  CUM A FEVR'!D1068+'TAB MARS'!D1068</f>
        <v>0</v>
      </c>
      <c r="E1068" s="61">
        <f>'TAB  CUM A FEVR'!E1068+'TAB MARS'!E1068</f>
        <v>0</v>
      </c>
      <c r="F1068" s="61">
        <f t="shared" si="346"/>
        <v>0</v>
      </c>
      <c r="G1068" s="32" t="e">
        <f t="shared" si="347"/>
        <v>#DIV/0!</v>
      </c>
    </row>
    <row r="1069" spans="1:7" x14ac:dyDescent="0.2">
      <c r="A1069" s="63">
        <v>66</v>
      </c>
      <c r="B1069" s="1" t="s">
        <v>55</v>
      </c>
      <c r="C1069" s="10"/>
      <c r="D1069" s="61">
        <f>'TAB  CUM A FEVR'!D1069+'TAB MARS'!D1069</f>
        <v>0</v>
      </c>
      <c r="E1069" s="61">
        <f>'TAB  CUM A FEVR'!E1069+'TAB MARS'!E1069</f>
        <v>0</v>
      </c>
      <c r="F1069" s="61">
        <f t="shared" si="346"/>
        <v>0</v>
      </c>
      <c r="G1069" s="32" t="e">
        <f t="shared" si="347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61">
        <f t="shared" si="346"/>
        <v>0</v>
      </c>
      <c r="G1070" s="32" t="e">
        <f t="shared" si="347"/>
        <v>#DIV/0!</v>
      </c>
    </row>
    <row r="1071" spans="1:7" x14ac:dyDescent="0.2">
      <c r="A1071" s="22"/>
      <c r="B1071" s="19" t="s">
        <v>57</v>
      </c>
      <c r="C1071" s="62"/>
      <c r="D1071" s="61">
        <f>D1067+D1070</f>
        <v>-63736</v>
      </c>
      <c r="E1071" s="61">
        <f>E1067+E1070</f>
        <v>-58335</v>
      </c>
      <c r="F1071" s="61">
        <f t="shared" si="346"/>
        <v>-5401</v>
      </c>
      <c r="G1071" s="32">
        <f t="shared" si="347"/>
        <v>9.2585926116396669E-2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63">
        <v>5</v>
      </c>
      <c r="B1075" s="1" t="s">
        <v>22</v>
      </c>
      <c r="C1075" s="10"/>
      <c r="D1075" s="150">
        <f>'TAB MARS'!D1075</f>
        <v>-138252</v>
      </c>
      <c r="E1075" s="150">
        <f>'TAB MARS'!E1075</f>
        <v>-144195</v>
      </c>
      <c r="F1075" s="150">
        <f t="shared" ref="F1075" si="348">(D1075-E1075)</f>
        <v>5943</v>
      </c>
      <c r="G1075" s="32">
        <f t="shared" ref="G1075" si="349">F1075/E1075</f>
        <v>-4.1215021325288669E-2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63">
        <v>51</v>
      </c>
      <c r="B1079" s="20" t="s">
        <v>29</v>
      </c>
      <c r="C1079" s="30"/>
      <c r="D1079" s="150">
        <f>'TAB MARS'!D1079</f>
        <v>0</v>
      </c>
      <c r="E1079" s="150">
        <f>'TAB MARS'!E1079</f>
        <v>0</v>
      </c>
      <c r="F1079" s="150">
        <f t="shared" ref="F1079:F1080" si="350">(D1079-E1079)</f>
        <v>0</v>
      </c>
      <c r="G1079" s="32" t="e">
        <f t="shared" ref="G1079:G1080" si="351">F1079/E1079</f>
        <v>#DIV/0!</v>
      </c>
    </row>
    <row r="1080" spans="1:7" x14ac:dyDescent="0.2">
      <c r="A1080" s="63">
        <v>510</v>
      </c>
      <c r="B1080" s="1" t="s">
        <v>7</v>
      </c>
      <c r="C1080" s="10"/>
      <c r="D1080" s="150">
        <f>'TAB MARS'!D1080</f>
        <v>0</v>
      </c>
      <c r="E1080" s="150">
        <f>'TAB MARS'!E1080</f>
        <v>0</v>
      </c>
      <c r="F1080" s="150">
        <f t="shared" si="350"/>
        <v>0</v>
      </c>
      <c r="G1080" s="32" t="e">
        <f t="shared" si="351"/>
        <v>#DIV/0!</v>
      </c>
    </row>
    <row r="1081" spans="1:7" x14ac:dyDescent="0.2">
      <c r="B1081" s="3"/>
      <c r="C1081" s="28"/>
    </row>
    <row r="1082" spans="1:7" x14ac:dyDescent="0.2">
      <c r="A1082" s="63">
        <v>41</v>
      </c>
      <c r="B1082" s="1" t="s">
        <v>8</v>
      </c>
      <c r="C1082" s="10"/>
      <c r="D1082" s="150">
        <f>D1086+D1087+D1088</f>
        <v>142613</v>
      </c>
      <c r="E1082" s="150">
        <f>E1086+E1087+E1088</f>
        <v>61247</v>
      </c>
      <c r="F1082" s="150">
        <f t="shared" ref="F1082" si="352">(D1082-E1082)</f>
        <v>81366</v>
      </c>
      <c r="G1082" s="32">
        <f t="shared" ref="G1082" si="353">F1082/E1082</f>
        <v>1.3284895586722616</v>
      </c>
    </row>
    <row r="1083" spans="1:7" x14ac:dyDescent="0.2">
      <c r="A1083" s="63"/>
      <c r="B1083" s="1"/>
      <c r="C1083" s="10"/>
      <c r="D1083" s="150"/>
      <c r="E1083" s="150"/>
      <c r="F1083" s="150"/>
      <c r="G1083" s="32"/>
    </row>
    <row r="1084" spans="1:7" x14ac:dyDescent="0.2">
      <c r="A1084" s="63"/>
      <c r="B1084" s="7" t="s">
        <v>6</v>
      </c>
      <c r="C1084" s="29"/>
      <c r="D1084" s="150"/>
      <c r="E1084" s="150"/>
      <c r="F1084" s="150"/>
      <c r="G1084" s="32"/>
    </row>
    <row r="1085" spans="1:7" x14ac:dyDescent="0.2">
      <c r="A1085" s="63"/>
      <c r="B1085" s="1"/>
      <c r="C1085" s="10"/>
      <c r="D1085" s="150"/>
      <c r="E1085" s="150"/>
      <c r="F1085" s="150"/>
      <c r="G1085" s="32"/>
    </row>
    <row r="1086" spans="1:7" x14ac:dyDescent="0.2">
      <c r="A1086" s="63"/>
      <c r="B1086" s="23" t="s">
        <v>23</v>
      </c>
      <c r="C1086" s="10"/>
      <c r="D1086" s="150">
        <f>'TAB MARS'!D1086</f>
        <v>0</v>
      </c>
      <c r="E1086" s="150">
        <f>'TAB MARS'!E1086</f>
        <v>0</v>
      </c>
      <c r="F1086" s="150">
        <f t="shared" ref="F1086:F1088" si="354">(D1086-E1086)</f>
        <v>0</v>
      </c>
      <c r="G1086" s="32" t="e">
        <f t="shared" ref="G1086:G1088" si="355">F1086/E1086</f>
        <v>#DIV/0!</v>
      </c>
    </row>
    <row r="1087" spans="1:7" ht="25.5" x14ac:dyDescent="0.2">
      <c r="A1087" s="63"/>
      <c r="B1087" s="24" t="s">
        <v>58</v>
      </c>
      <c r="C1087" s="17"/>
      <c r="D1087" s="150">
        <f>'TAB MARS'!D1087</f>
        <v>142613</v>
      </c>
      <c r="E1087" s="150">
        <f>'TAB MARS'!E1087</f>
        <v>61247</v>
      </c>
      <c r="F1087" s="150">
        <f t="shared" si="354"/>
        <v>81366</v>
      </c>
      <c r="G1087" s="32">
        <f t="shared" si="355"/>
        <v>1.3284895586722616</v>
      </c>
    </row>
    <row r="1088" spans="1:7" x14ac:dyDescent="0.2">
      <c r="A1088" s="63"/>
      <c r="B1088" s="23" t="s">
        <v>24</v>
      </c>
      <c r="C1088" s="10"/>
      <c r="D1088" s="150">
        <f>'TAB MARS'!D1088</f>
        <v>0</v>
      </c>
      <c r="E1088" s="150">
        <f>'TAB MARS'!E1088</f>
        <v>0</v>
      </c>
      <c r="F1088" s="150">
        <f t="shared" si="354"/>
        <v>0</v>
      </c>
      <c r="G1088" s="32" t="e">
        <f t="shared" si="355"/>
        <v>#DIV/0!</v>
      </c>
    </row>
    <row r="1089" spans="1:7" x14ac:dyDescent="0.2">
      <c r="A1089" s="63"/>
      <c r="B1089" s="1"/>
      <c r="C1089" s="10"/>
      <c r="D1089" s="150"/>
      <c r="E1089" s="150"/>
      <c r="F1089" s="150"/>
      <c r="G1089" s="32"/>
    </row>
    <row r="1090" spans="1:7" x14ac:dyDescent="0.2">
      <c r="A1090" s="63"/>
      <c r="B1090" s="8" t="s">
        <v>26</v>
      </c>
      <c r="C1090" s="31"/>
      <c r="D1090" s="150">
        <f>'TAB MARS'!D1090</f>
        <v>123678</v>
      </c>
      <c r="E1090" s="150">
        <f>'TAB MARS'!E1090</f>
        <v>116050</v>
      </c>
      <c r="F1090" s="150">
        <f t="shared" ref="F1090" si="356">(D1090-E1090)</f>
        <v>7628</v>
      </c>
      <c r="G1090" s="32">
        <f t="shared" ref="G1090" si="357">F1090/E1090</f>
        <v>6.5730288668677292E-2</v>
      </c>
    </row>
    <row r="1091" spans="1:7" x14ac:dyDescent="0.2">
      <c r="A1091" s="63"/>
      <c r="B1091" s="8"/>
      <c r="C1091" s="31"/>
      <c r="D1091" s="150"/>
      <c r="E1091" s="150"/>
      <c r="F1091" s="150"/>
      <c r="G1091" s="32"/>
    </row>
    <row r="1092" spans="1:7" x14ac:dyDescent="0.2">
      <c r="A1092" s="63">
        <v>3</v>
      </c>
      <c r="B1092" s="8" t="s">
        <v>15</v>
      </c>
      <c r="C1092" s="31"/>
      <c r="D1092" s="150"/>
      <c r="E1092" s="150"/>
      <c r="F1092" s="150"/>
      <c r="G1092" s="32"/>
    </row>
    <row r="1093" spans="1:7" x14ac:dyDescent="0.2">
      <c r="A1093" s="63"/>
      <c r="B1093" s="7" t="s">
        <v>6</v>
      </c>
      <c r="C1093" s="29"/>
      <c r="D1093" s="150"/>
      <c r="E1093" s="150"/>
      <c r="F1093" s="150"/>
      <c r="G1093" s="32"/>
    </row>
    <row r="1094" spans="1:7" x14ac:dyDescent="0.2">
      <c r="A1094" s="63"/>
      <c r="B1094" s="8"/>
      <c r="C1094" s="31"/>
      <c r="D1094" s="150"/>
      <c r="E1094" s="150"/>
      <c r="F1094" s="150"/>
      <c r="G1094" s="32"/>
    </row>
    <row r="1095" spans="1:7" x14ac:dyDescent="0.2">
      <c r="A1095" s="63">
        <v>30</v>
      </c>
      <c r="B1095" s="25" t="s">
        <v>16</v>
      </c>
      <c r="C1095" s="31"/>
      <c r="D1095" s="150">
        <f>'TAB MARS'!D1095</f>
        <v>90</v>
      </c>
      <c r="E1095" s="150">
        <f>'TAB MARS'!E1095</f>
        <v>109</v>
      </c>
      <c r="F1095" s="150">
        <f t="shared" ref="F1095:F1098" si="358">(D1095-E1095)</f>
        <v>-19</v>
      </c>
      <c r="G1095" s="32">
        <f t="shared" ref="G1095:G1098" si="359">F1095/E1095</f>
        <v>-0.1743119266055046</v>
      </c>
    </row>
    <row r="1096" spans="1:7" x14ac:dyDescent="0.2">
      <c r="A1096" s="63">
        <v>31</v>
      </c>
      <c r="B1096" s="25" t="s">
        <v>17</v>
      </c>
      <c r="C1096" s="31"/>
      <c r="D1096" s="150">
        <f>'TAB MARS'!D1096</f>
        <v>979</v>
      </c>
      <c r="E1096" s="150">
        <f>'TAB MARS'!E1096</f>
        <v>929</v>
      </c>
      <c r="F1096" s="150">
        <f t="shared" si="358"/>
        <v>50</v>
      </c>
      <c r="G1096" s="32">
        <f t="shared" si="359"/>
        <v>5.3821313240043057E-2</v>
      </c>
    </row>
    <row r="1097" spans="1:7" x14ac:dyDescent="0.2">
      <c r="A1097" s="63">
        <v>32</v>
      </c>
      <c r="B1097" s="25" t="s">
        <v>18</v>
      </c>
      <c r="C1097" s="31"/>
      <c r="D1097" s="150">
        <f>'TAB MARS'!D1097</f>
        <v>3673</v>
      </c>
      <c r="E1097" s="150">
        <f>'TAB MARS'!E1097</f>
        <v>2001</v>
      </c>
      <c r="F1097" s="150">
        <f t="shared" si="358"/>
        <v>1672</v>
      </c>
      <c r="G1097" s="32">
        <f t="shared" si="359"/>
        <v>0.83558220889555224</v>
      </c>
    </row>
    <row r="1098" spans="1:7" x14ac:dyDescent="0.2">
      <c r="A1098" s="63">
        <v>37</v>
      </c>
      <c r="B1098" s="25" t="s">
        <v>25</v>
      </c>
      <c r="C1098" s="31"/>
      <c r="D1098" s="150">
        <f>'TAB MARS'!D1098</f>
        <v>0</v>
      </c>
      <c r="E1098" s="150">
        <f>'TAB MARS'!E1098</f>
        <v>0</v>
      </c>
      <c r="F1098" s="150">
        <f t="shared" si="358"/>
        <v>0</v>
      </c>
      <c r="G1098" s="32" t="e">
        <f t="shared" si="35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61" t="s">
        <v>10</v>
      </c>
      <c r="E1102" s="61" t="s">
        <v>11</v>
      </c>
      <c r="F1102" s="61" t="s">
        <v>12</v>
      </c>
      <c r="G1102" s="32" t="s">
        <v>13</v>
      </c>
    </row>
    <row r="1103" spans="1:7" x14ac:dyDescent="0.2">
      <c r="A1103" s="63">
        <v>700</v>
      </c>
      <c r="B1103" s="1" t="s">
        <v>30</v>
      </c>
      <c r="C1103" s="10"/>
      <c r="D1103" s="61">
        <f>'TAB  CUM A FEVR'!D1103+'TAB MARS'!D1103</f>
        <v>1374</v>
      </c>
      <c r="E1103" s="61">
        <f>'TAB  CUM A FEVR'!E1103+'TAB MARS'!E1103</f>
        <v>1300</v>
      </c>
      <c r="F1103" s="61">
        <f>(D1103-E1103)</f>
        <v>74</v>
      </c>
      <c r="G1103" s="32">
        <f>F1103/E1103</f>
        <v>5.6923076923076923E-2</v>
      </c>
    </row>
    <row r="1104" spans="1:7" x14ac:dyDescent="0.2">
      <c r="A1104" s="63">
        <v>701</v>
      </c>
      <c r="B1104" s="1" t="s">
        <v>31</v>
      </c>
      <c r="C1104" s="10"/>
      <c r="D1104" s="61">
        <f>'TAB  CUM A FEVR'!D1104+'TAB MARS'!D1104</f>
        <v>6379</v>
      </c>
      <c r="E1104" s="61">
        <f>'TAB  CUM A FEVR'!E1104+'TAB MARS'!E1104</f>
        <v>7835</v>
      </c>
      <c r="F1104" s="61">
        <f t="shared" ref="F1104:F1106" si="360">(D1104-E1104)</f>
        <v>-1456</v>
      </c>
      <c r="G1104" s="32">
        <f t="shared" ref="G1104:G1106" si="361">F1104/E1104</f>
        <v>-0.18583280153158901</v>
      </c>
    </row>
    <row r="1105" spans="1:7" x14ac:dyDescent="0.2">
      <c r="A1105" s="63">
        <v>704</v>
      </c>
      <c r="B1105" s="1" t="s">
        <v>32</v>
      </c>
      <c r="C1105" s="10"/>
      <c r="D1105" s="61">
        <f>'TAB  CUM A FEVR'!D1105+'TAB MARS'!D1105</f>
        <v>0</v>
      </c>
      <c r="E1105" s="61">
        <f>'TAB  CUM A FEVR'!E1105+'TAB MARS'!E1105</f>
        <v>0</v>
      </c>
      <c r="F1105" s="61">
        <f t="shared" si="360"/>
        <v>0</v>
      </c>
      <c r="G1105" s="32" t="e">
        <f t="shared" si="361"/>
        <v>#DIV/0!</v>
      </c>
    </row>
    <row r="1106" spans="1:7" x14ac:dyDescent="0.2">
      <c r="A1106" s="63">
        <v>706</v>
      </c>
      <c r="B1106" s="1" t="s">
        <v>33</v>
      </c>
      <c r="C1106" s="10"/>
      <c r="D1106" s="61">
        <f>'TAB  CUM A FEVR'!D1106+'TAB MARS'!D1106</f>
        <v>30770</v>
      </c>
      <c r="E1106" s="61">
        <f>'TAB  CUM A FEVR'!E1106+'TAB MARS'!E1106</f>
        <v>39172</v>
      </c>
      <c r="F1106" s="61">
        <f t="shared" si="360"/>
        <v>-8402</v>
      </c>
      <c r="G1106" s="32">
        <f t="shared" si="361"/>
        <v>-0.21448994179515982</v>
      </c>
    </row>
    <row r="1107" spans="1:7" x14ac:dyDescent="0.2">
      <c r="A1107" s="63"/>
      <c r="B1107" s="13" t="s">
        <v>6</v>
      </c>
      <c r="C1107" s="27"/>
      <c r="D1107" s="61"/>
      <c r="E1107" s="61"/>
      <c r="F1107" s="39"/>
      <c r="G1107" s="33"/>
    </row>
    <row r="1108" spans="1:7" x14ac:dyDescent="0.2">
      <c r="A1108" s="63"/>
      <c r="B1108" s="14" t="s">
        <v>19</v>
      </c>
      <c r="C1108" s="11"/>
      <c r="D1108" s="61">
        <f>'TAB  CUM A FEVR'!D1108+'TAB MARS'!D1108</f>
        <v>0</v>
      </c>
      <c r="E1108" s="61">
        <f>'TAB  CUM A FEVR'!E1108+'TAB MARS'!E1108</f>
        <v>0</v>
      </c>
      <c r="F1108" s="61">
        <f t="shared" ref="F1108:F1113" si="362">(D1108-E1108)</f>
        <v>0</v>
      </c>
      <c r="G1108" s="32" t="e">
        <f t="shared" ref="G1108:G1113" si="363">F1108/E1108</f>
        <v>#DIV/0!</v>
      </c>
    </row>
    <row r="1109" spans="1:7" x14ac:dyDescent="0.2">
      <c r="A1109" s="63"/>
      <c r="B1109" s="14" t="s">
        <v>20</v>
      </c>
      <c r="C1109" s="11"/>
      <c r="D1109" s="61">
        <f>'TAB  CUM A FEVR'!D1109+'TAB MARS'!D1109</f>
        <v>0</v>
      </c>
      <c r="E1109" s="61">
        <f>'TAB  CUM A FEVR'!E1109+'TAB MARS'!E1109</f>
        <v>0</v>
      </c>
      <c r="F1109" s="61">
        <f t="shared" si="362"/>
        <v>0</v>
      </c>
      <c r="G1109" s="32" t="e">
        <f t="shared" si="363"/>
        <v>#DIV/0!</v>
      </c>
    </row>
    <row r="1110" spans="1:7" x14ac:dyDescent="0.2">
      <c r="A1110" s="63"/>
      <c r="B1110" s="14" t="s">
        <v>27</v>
      </c>
      <c r="C1110" s="11"/>
      <c r="D1110" s="61">
        <f>'TAB  CUM A FEVR'!D1110+'TAB MARS'!D1110</f>
        <v>0</v>
      </c>
      <c r="E1110" s="61">
        <f>'TAB  CUM A FEVR'!E1110+'TAB MARS'!E1110</f>
        <v>0</v>
      </c>
      <c r="F1110" s="61">
        <f t="shared" si="362"/>
        <v>0</v>
      </c>
      <c r="G1110" s="32" t="e">
        <f t="shared" si="363"/>
        <v>#DIV/0!</v>
      </c>
    </row>
    <row r="1111" spans="1:7" x14ac:dyDescent="0.2">
      <c r="A1111" s="63">
        <v>706</v>
      </c>
      <c r="B1111" s="2" t="s">
        <v>34</v>
      </c>
      <c r="C1111" s="11"/>
      <c r="D1111" s="61">
        <f>'TAB  CUM A FEVR'!D1111+'TAB MARS'!D1111</f>
        <v>0</v>
      </c>
      <c r="E1111" s="61">
        <f>'TAB  CUM A FEVR'!E1111+'TAB MARS'!E1111</f>
        <v>0</v>
      </c>
      <c r="F1111" s="61">
        <f t="shared" si="362"/>
        <v>0</v>
      </c>
      <c r="G1111" s="32" t="e">
        <f t="shared" si="363"/>
        <v>#DIV/0!</v>
      </c>
    </row>
    <row r="1112" spans="1:7" x14ac:dyDescent="0.2">
      <c r="A1112" s="63" t="s">
        <v>35</v>
      </c>
      <c r="B1112" s="2" t="s">
        <v>36</v>
      </c>
      <c r="C1112" s="11"/>
      <c r="D1112" s="61">
        <f>'TAB  CUM A FEVR'!D1112+'TAB MARS'!D1112</f>
        <v>0</v>
      </c>
      <c r="E1112" s="61">
        <f>'TAB  CUM A FEVR'!E1112+'TAB MARS'!E1112</f>
        <v>0</v>
      </c>
      <c r="F1112" s="61">
        <f t="shared" si="362"/>
        <v>0</v>
      </c>
      <c r="G1112" s="32" t="e">
        <f t="shared" si="363"/>
        <v>#DIV/0!</v>
      </c>
    </row>
    <row r="1113" spans="1:7" ht="25.5" x14ac:dyDescent="0.2">
      <c r="A1113" s="22"/>
      <c r="B1113" s="26" t="s">
        <v>45</v>
      </c>
      <c r="C1113" s="64"/>
      <c r="D1113" s="40">
        <f>D1103+D1104+D1105+D1106+D1111+D1112</f>
        <v>38523</v>
      </c>
      <c r="E1113" s="40">
        <f>E1103+E1104+E1105+E1106+E1111+E1112</f>
        <v>48307</v>
      </c>
      <c r="F1113" s="40">
        <f t="shared" si="362"/>
        <v>-9784</v>
      </c>
      <c r="G1113" s="34">
        <f t="shared" si="363"/>
        <v>-0.20253793446084417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61">
        <f>'TAB  CUM A FEVR'!D1116+'TAB MARS'!D1116</f>
        <v>0</v>
      </c>
      <c r="E1116" s="61">
        <f>'TAB  CUM A FEVR'!E1116+'TAB MARS'!E1116</f>
        <v>0</v>
      </c>
      <c r="F1116" s="61">
        <f t="shared" ref="F1116" si="364">(D1116-E1116)</f>
        <v>0</v>
      </c>
      <c r="G1116" s="32" t="e">
        <f t="shared" ref="G1116" si="365">F1116/E1116</f>
        <v>#DIV/0!</v>
      </c>
    </row>
    <row r="1117" spans="1:7" x14ac:dyDescent="0.2">
      <c r="B1117" s="3"/>
      <c r="C1117" s="65"/>
      <c r="D1117" s="61"/>
      <c r="E1117" s="61"/>
      <c r="F1117" s="66"/>
      <c r="G1117" s="36"/>
    </row>
    <row r="1118" spans="1:7" x14ac:dyDescent="0.2">
      <c r="A1118" s="63">
        <v>72</v>
      </c>
      <c r="B1118" s="1" t="s">
        <v>37</v>
      </c>
      <c r="C1118" s="10"/>
      <c r="D1118" s="61">
        <f>'TAB  CUM A FEVR'!D1118+'TAB MARS'!D1118</f>
        <v>0</v>
      </c>
      <c r="E1118" s="61">
        <f>'TAB  CUM A FEVR'!E1118+'TAB MARS'!E1118</f>
        <v>0</v>
      </c>
      <c r="F1118" s="61">
        <f t="shared" ref="F1118:F1130" si="366">(D1118-E1118)</f>
        <v>0</v>
      </c>
      <c r="G1118" s="32" t="e">
        <f t="shared" ref="G1118:G1130" si="367">F1118/E1118</f>
        <v>#DIV/0!</v>
      </c>
    </row>
    <row r="1119" spans="1:7" x14ac:dyDescent="0.2">
      <c r="A1119" s="63">
        <v>73</v>
      </c>
      <c r="B1119" s="1" t="s">
        <v>38</v>
      </c>
      <c r="C1119" s="10"/>
      <c r="D1119" s="61">
        <f>'TAB  CUM A FEVR'!D1119+'TAB MARS'!D1119</f>
        <v>0</v>
      </c>
      <c r="E1119" s="61">
        <f>'TAB  CUM A FEVR'!E1119+'TAB MARS'!E1119</f>
        <v>0</v>
      </c>
      <c r="F1119" s="61">
        <f t="shared" si="366"/>
        <v>0</v>
      </c>
      <c r="G1119" s="32" t="e">
        <f t="shared" si="367"/>
        <v>#DIV/0!</v>
      </c>
    </row>
    <row r="1120" spans="1:7" x14ac:dyDescent="0.2">
      <c r="A1120" s="63">
        <v>74</v>
      </c>
      <c r="B1120" s="2" t="s">
        <v>39</v>
      </c>
      <c r="C1120" s="11"/>
      <c r="D1120" s="61">
        <f>'TAB  CUM A FEVR'!D1120+'TAB MARS'!D1120</f>
        <v>0</v>
      </c>
      <c r="E1120" s="61">
        <f>'TAB  CUM A FEVR'!E1120+'TAB MARS'!E1120</f>
        <v>0</v>
      </c>
      <c r="F1120" s="61">
        <f t="shared" si="366"/>
        <v>0</v>
      </c>
      <c r="G1120" s="32" t="e">
        <f t="shared" si="367"/>
        <v>#DIV/0!</v>
      </c>
    </row>
    <row r="1121" spans="1:7" ht="25.5" x14ac:dyDescent="0.2">
      <c r="A1121" s="22"/>
      <c r="B1121" s="26" t="s">
        <v>44</v>
      </c>
      <c r="C1121" s="62"/>
      <c r="D1121" s="40">
        <f>D1113+D1118+D1119+D1120</f>
        <v>38523</v>
      </c>
      <c r="E1121" s="40">
        <f>E1113+E1118+E1119+E1120</f>
        <v>48307</v>
      </c>
      <c r="F1121" s="61">
        <f t="shared" si="366"/>
        <v>-9784</v>
      </c>
      <c r="G1121" s="32">
        <f t="shared" si="367"/>
        <v>-0.20253793446084417</v>
      </c>
    </row>
    <row r="1122" spans="1:7" x14ac:dyDescent="0.2">
      <c r="A1122" s="63">
        <v>60</v>
      </c>
      <c r="B1122" s="3" t="s">
        <v>40</v>
      </c>
      <c r="C1122" s="65"/>
      <c r="D1122" s="66">
        <f>D1123+D1124+D1125</f>
        <v>8251</v>
      </c>
      <c r="E1122" s="66">
        <f>E1123+E1124+E1125</f>
        <v>10446</v>
      </c>
      <c r="F1122" s="61">
        <f t="shared" si="366"/>
        <v>-2195</v>
      </c>
      <c r="G1122" s="32">
        <f t="shared" si="367"/>
        <v>-0.21012827876699214</v>
      </c>
    </row>
    <row r="1123" spans="1:7" x14ac:dyDescent="0.2">
      <c r="A1123" s="63">
        <v>600</v>
      </c>
      <c r="B1123" s="1" t="s">
        <v>2</v>
      </c>
      <c r="C1123" s="10"/>
      <c r="D1123" s="61">
        <f>'TAB  CUM A FEVR'!D1123+'TAB MARS'!D1123</f>
        <v>1986</v>
      </c>
      <c r="E1123" s="61">
        <f>'TAB  CUM A FEVR'!E1123+'TAB MARS'!E1123</f>
        <v>1198</v>
      </c>
      <c r="F1123" s="61">
        <f t="shared" si="366"/>
        <v>788</v>
      </c>
      <c r="G1123" s="32">
        <f t="shared" si="367"/>
        <v>0.65776293823038401</v>
      </c>
    </row>
    <row r="1124" spans="1:7" x14ac:dyDescent="0.2">
      <c r="A1124" s="63">
        <v>601</v>
      </c>
      <c r="B1124" s="1" t="s">
        <v>3</v>
      </c>
      <c r="C1124" s="10"/>
      <c r="D1124" s="61">
        <f>'TAB  CUM A FEVR'!D1124+'TAB MARS'!D1124</f>
        <v>6265</v>
      </c>
      <c r="E1124" s="61">
        <f>'TAB  CUM A FEVR'!E1124+'TAB MARS'!E1124</f>
        <v>9248</v>
      </c>
      <c r="F1124" s="61">
        <f t="shared" si="366"/>
        <v>-2983</v>
      </c>
      <c r="G1124" s="32">
        <f t="shared" si="367"/>
        <v>-0.3225562283737024</v>
      </c>
    </row>
    <row r="1125" spans="1:7" x14ac:dyDescent="0.2">
      <c r="A1125" s="63">
        <v>604</v>
      </c>
      <c r="B1125" s="1" t="s">
        <v>4</v>
      </c>
      <c r="C1125" s="10"/>
      <c r="D1125" s="61">
        <f>'TAB  CUM A FEVR'!D1125+'TAB MARS'!D1125</f>
        <v>0</v>
      </c>
      <c r="E1125" s="61">
        <f>'TAB  CUM A FEVR'!E1125+'TAB MARS'!E1125</f>
        <v>0</v>
      </c>
      <c r="F1125" s="61">
        <f t="shared" si="366"/>
        <v>0</v>
      </c>
      <c r="G1125" s="32" t="e">
        <f t="shared" si="367"/>
        <v>#DIV/0!</v>
      </c>
    </row>
    <row r="1126" spans="1:7" x14ac:dyDescent="0.2">
      <c r="A1126" s="63">
        <v>61</v>
      </c>
      <c r="B1126" s="1" t="s">
        <v>41</v>
      </c>
      <c r="C1126" s="10"/>
      <c r="D1126" s="61">
        <f>'TAB  CUM A FEVR'!D1126+'TAB MARS'!D1126</f>
        <v>2132</v>
      </c>
      <c r="E1126" s="61">
        <f>'TAB  CUM A FEVR'!E1126+'TAB MARS'!E1126</f>
        <v>1509</v>
      </c>
      <c r="F1126" s="61">
        <f t="shared" si="366"/>
        <v>623</v>
      </c>
      <c r="G1126" s="32">
        <f t="shared" si="367"/>
        <v>0.41285619615639496</v>
      </c>
    </row>
    <row r="1127" spans="1:7" x14ac:dyDescent="0.2">
      <c r="A1127" s="63">
        <v>62</v>
      </c>
      <c r="B1127" s="2" t="s">
        <v>42</v>
      </c>
      <c r="C1127" s="11"/>
      <c r="D1127" s="61">
        <f>'TAB  CUM A FEVR'!D1127+'TAB MARS'!D1127</f>
        <v>3301</v>
      </c>
      <c r="E1127" s="61">
        <f>'TAB  CUM A FEVR'!E1127+'TAB MARS'!E1127</f>
        <v>1718</v>
      </c>
      <c r="F1127" s="61">
        <f t="shared" si="366"/>
        <v>1583</v>
      </c>
      <c r="G1127" s="32">
        <f t="shared" si="367"/>
        <v>0.92142025611175782</v>
      </c>
    </row>
    <row r="1128" spans="1:7" ht="25.5" x14ac:dyDescent="0.2">
      <c r="A1128" s="22"/>
      <c r="B1128" s="26" t="s">
        <v>43</v>
      </c>
      <c r="C1128" s="62"/>
      <c r="D1128" s="40">
        <f>D1122+D1126+D1127</f>
        <v>13684</v>
      </c>
      <c r="E1128" s="40">
        <f>E1122+E1126+E1127</f>
        <v>13673</v>
      </c>
      <c r="F1128" s="61">
        <f t="shared" si="366"/>
        <v>11</v>
      </c>
      <c r="G1128" s="32">
        <f t="shared" si="367"/>
        <v>8.045052292839903E-4</v>
      </c>
    </row>
    <row r="1129" spans="1:7" ht="25.5" x14ac:dyDescent="0.2">
      <c r="A1129" s="22"/>
      <c r="B1129" s="26" t="s">
        <v>48</v>
      </c>
      <c r="C1129" s="62"/>
      <c r="D1129" s="40">
        <f>D1121-D1128</f>
        <v>24839</v>
      </c>
      <c r="E1129" s="40">
        <f>E1121-E1128</f>
        <v>34634</v>
      </c>
      <c r="F1129" s="61">
        <f t="shared" si="366"/>
        <v>-9795</v>
      </c>
      <c r="G1129" s="32">
        <f t="shared" si="367"/>
        <v>-0.28281457527285325</v>
      </c>
    </row>
    <row r="1130" spans="1:7" x14ac:dyDescent="0.2">
      <c r="A1130" s="63">
        <v>63</v>
      </c>
      <c r="B1130" s="3" t="s">
        <v>46</v>
      </c>
      <c r="C1130" s="65"/>
      <c r="D1130" s="61">
        <f>'TAB  CUM A FEVR'!D1130+'TAB MARS'!D1130</f>
        <v>24050</v>
      </c>
      <c r="E1130" s="61">
        <f>'TAB  CUM A FEVR'!E1130+'TAB MARS'!E1130</f>
        <v>26775</v>
      </c>
      <c r="F1130" s="61">
        <f t="shared" si="366"/>
        <v>-2725</v>
      </c>
      <c r="G1130" s="32">
        <f t="shared" si="367"/>
        <v>-0.10177404295051354</v>
      </c>
    </row>
    <row r="1131" spans="1:7" x14ac:dyDescent="0.2">
      <c r="A1131" s="63"/>
      <c r="B1131" s="13" t="s">
        <v>6</v>
      </c>
      <c r="C1131" s="27"/>
      <c r="D1131" s="61"/>
      <c r="E1131" s="61"/>
      <c r="F1131" s="61"/>
      <c r="G1131" s="32"/>
    </row>
    <row r="1132" spans="1:7" x14ac:dyDescent="0.2">
      <c r="A1132" s="63">
        <v>631</v>
      </c>
      <c r="B1132" s="15" t="s">
        <v>21</v>
      </c>
      <c r="C1132" s="21"/>
      <c r="D1132" s="61">
        <f>'TAB  CUM A FEVR'!D1132+'TAB MARS'!D1132</f>
        <v>0</v>
      </c>
      <c r="E1132" s="61">
        <f>'TAB  CUM A FEVR'!E1132+'TAB MARS'!E1132</f>
        <v>0</v>
      </c>
      <c r="F1132" s="61">
        <f t="shared" ref="F1132" si="368">(D1132-E1132)</f>
        <v>0</v>
      </c>
      <c r="G1132" s="32" t="e">
        <f t="shared" ref="G1132" si="369">F1132/E1132</f>
        <v>#DIV/0!</v>
      </c>
    </row>
    <row r="1133" spans="1:7" x14ac:dyDescent="0.2">
      <c r="A1133" s="63"/>
      <c r="B1133" s="15"/>
      <c r="C1133" s="21"/>
      <c r="D1133" s="61"/>
      <c r="E1133" s="61"/>
      <c r="F1133" s="61"/>
      <c r="G1133" s="32"/>
    </row>
    <row r="1134" spans="1:7" x14ac:dyDescent="0.2">
      <c r="A1134" s="63">
        <v>64</v>
      </c>
      <c r="B1134" s="2" t="s">
        <v>47</v>
      </c>
      <c r="C1134" s="11"/>
      <c r="D1134" s="61">
        <f>'TAB  CUM A FEVR'!D1134+'TAB MARS'!D1134</f>
        <v>1760</v>
      </c>
      <c r="E1134" s="61">
        <f>'TAB  CUM A FEVR'!E1134+'TAB MARS'!E1134</f>
        <v>2497</v>
      </c>
      <c r="F1134" s="61">
        <f t="shared" ref="F1134:F1144" si="370">(D1134-E1134)</f>
        <v>-737</v>
      </c>
      <c r="G1134" s="32">
        <f t="shared" ref="G1134:G1144" si="371">F1134/E1134</f>
        <v>-0.29515418502202645</v>
      </c>
    </row>
    <row r="1135" spans="1:7" ht="25.5" x14ac:dyDescent="0.2">
      <c r="A1135" s="22"/>
      <c r="B1135" s="26" t="s">
        <v>49</v>
      </c>
      <c r="C1135" s="62"/>
      <c r="D1135" s="61">
        <f>D1129-D1130-D1134</f>
        <v>-971</v>
      </c>
      <c r="E1135" s="61">
        <f>E1129-E1130-E1134</f>
        <v>5362</v>
      </c>
      <c r="F1135" s="61">
        <f t="shared" si="370"/>
        <v>-6333</v>
      </c>
      <c r="G1135" s="32">
        <f t="shared" si="371"/>
        <v>-1.1810891458411041</v>
      </c>
    </row>
    <row r="1136" spans="1:7" x14ac:dyDescent="0.2">
      <c r="A1136" s="63">
        <v>75</v>
      </c>
      <c r="B1136" s="3" t="s">
        <v>50</v>
      </c>
      <c r="C1136" s="65"/>
      <c r="D1136" s="61">
        <f>'TAB  CUM A FEVR'!D1136+'TAB MARS'!D1136</f>
        <v>0</v>
      </c>
      <c r="E1136" s="61">
        <f>'TAB  CUM A FEVR'!E1136+'TAB MARS'!E1136</f>
        <v>0</v>
      </c>
      <c r="F1136" s="61">
        <f t="shared" si="370"/>
        <v>0</v>
      </c>
      <c r="G1136" s="32" t="e">
        <f t="shared" si="371"/>
        <v>#DIV/0!</v>
      </c>
    </row>
    <row r="1137" spans="1:7" x14ac:dyDescent="0.2">
      <c r="A1137" s="63">
        <v>65</v>
      </c>
      <c r="B1137" s="1" t="s">
        <v>51</v>
      </c>
      <c r="C1137" s="10"/>
      <c r="D1137" s="61">
        <f>'TAB  CUM A FEVR'!D1137+'TAB MARS'!D1137</f>
        <v>10805</v>
      </c>
      <c r="E1137" s="61">
        <f>'TAB  CUM A FEVR'!E1137+'TAB MARS'!E1137</f>
        <v>5555</v>
      </c>
      <c r="F1137" s="61">
        <f t="shared" si="370"/>
        <v>5250</v>
      </c>
      <c r="G1137" s="32">
        <f t="shared" si="371"/>
        <v>0.94509450945094509</v>
      </c>
    </row>
    <row r="1138" spans="1:7" ht="25.5" x14ac:dyDescent="0.2">
      <c r="A1138" s="63">
        <v>68</v>
      </c>
      <c r="B1138" s="16" t="s">
        <v>52</v>
      </c>
      <c r="C1138" s="17"/>
      <c r="D1138" s="61">
        <f>'TAB  CUM A FEVR'!D1138+'TAB MARS'!D1138</f>
        <v>4196</v>
      </c>
      <c r="E1138" s="61">
        <f>'TAB  CUM A FEVR'!E1138+'TAB MARS'!E1138</f>
        <v>4009</v>
      </c>
      <c r="F1138" s="61">
        <f t="shared" si="370"/>
        <v>187</v>
      </c>
      <c r="G1138" s="32">
        <f t="shared" si="371"/>
        <v>4.6645048640558739E-2</v>
      </c>
    </row>
    <row r="1139" spans="1:7" x14ac:dyDescent="0.2">
      <c r="A1139" s="63">
        <v>78</v>
      </c>
      <c r="B1139" s="2" t="s">
        <v>53</v>
      </c>
      <c r="C1139" s="11"/>
      <c r="D1139" s="61">
        <f>'TAB  CUM A FEVR'!D1139+'TAB MARS'!D1139</f>
        <v>0</v>
      </c>
      <c r="E1139" s="61">
        <f>'TAB  CUM A FEVR'!E1139+'TAB MARS'!E1139</f>
        <v>0</v>
      </c>
      <c r="F1139" s="61">
        <f t="shared" si="370"/>
        <v>0</v>
      </c>
      <c r="G1139" s="32" t="e">
        <f t="shared" si="371"/>
        <v>#DIV/0!</v>
      </c>
    </row>
    <row r="1140" spans="1:7" ht="25.5" x14ac:dyDescent="0.2">
      <c r="A1140" s="22"/>
      <c r="B1140" s="26" t="s">
        <v>77</v>
      </c>
      <c r="C1140" s="62"/>
      <c r="D1140" s="61">
        <f>D1135+D1136-D1137-D1138+D1139</f>
        <v>-15972</v>
      </c>
      <c r="E1140" s="61">
        <f>E1135+E1136-E1137-E1138+E1139</f>
        <v>-4202</v>
      </c>
      <c r="F1140" s="61">
        <f t="shared" si="370"/>
        <v>-11770</v>
      </c>
      <c r="G1140" s="32">
        <f t="shared" si="371"/>
        <v>2.8010471204188483</v>
      </c>
    </row>
    <row r="1141" spans="1:7" x14ac:dyDescent="0.2">
      <c r="A1141" s="63">
        <v>76</v>
      </c>
      <c r="B1141" s="1" t="s">
        <v>54</v>
      </c>
      <c r="C1141" s="10"/>
      <c r="D1141" s="61">
        <f>'TAB  CUM A FEVR'!D1141+'TAB MARS'!D1141</f>
        <v>201</v>
      </c>
      <c r="E1141" s="61">
        <f>'TAB  CUM A FEVR'!E1141+'TAB MARS'!E1141</f>
        <v>281</v>
      </c>
      <c r="F1141" s="61">
        <f t="shared" si="370"/>
        <v>-80</v>
      </c>
      <c r="G1141" s="32">
        <f t="shared" si="371"/>
        <v>-0.28469750889679718</v>
      </c>
    </row>
    <row r="1142" spans="1:7" x14ac:dyDescent="0.2">
      <c r="A1142" s="63">
        <v>66</v>
      </c>
      <c r="B1142" s="1" t="s">
        <v>55</v>
      </c>
      <c r="C1142" s="10"/>
      <c r="D1142" s="61">
        <f>'TAB  CUM A FEVR'!D1142+'TAB MARS'!D1142</f>
        <v>0</v>
      </c>
      <c r="E1142" s="61">
        <f>'TAB  CUM A FEVR'!E1142+'TAB MARS'!E1142</f>
        <v>0</v>
      </c>
      <c r="F1142" s="61">
        <f t="shared" si="370"/>
        <v>0</v>
      </c>
      <c r="G1142" s="32" t="e">
        <f t="shared" si="371"/>
        <v>#DIV/0!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281</v>
      </c>
      <c r="F1143" s="61">
        <f t="shared" si="370"/>
        <v>-80</v>
      </c>
      <c r="G1143" s="32">
        <f t="shared" si="371"/>
        <v>-0.28469750889679718</v>
      </c>
    </row>
    <row r="1144" spans="1:7" x14ac:dyDescent="0.2">
      <c r="A1144" s="22"/>
      <c r="B1144" s="19" t="s">
        <v>57</v>
      </c>
      <c r="C1144" s="62"/>
      <c r="D1144" s="61">
        <f>D1140+D1143</f>
        <v>-15771</v>
      </c>
      <c r="E1144" s="61">
        <f>E1140+E1143</f>
        <v>-3921</v>
      </c>
      <c r="F1144" s="61">
        <f t="shared" si="370"/>
        <v>-11850</v>
      </c>
      <c r="G1144" s="32">
        <f t="shared" si="371"/>
        <v>3.0221882172915073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63">
        <v>5</v>
      </c>
      <c r="B1148" s="1" t="s">
        <v>22</v>
      </c>
      <c r="C1148" s="10"/>
      <c r="D1148" s="150">
        <f>'TAB MARS'!D1148</f>
        <v>16232</v>
      </c>
      <c r="E1148" s="150">
        <f>'TAB MARS'!E1148</f>
        <v>65738</v>
      </c>
      <c r="F1148" s="150">
        <f t="shared" ref="F1148" si="372">(D1148-E1148)</f>
        <v>-49506</v>
      </c>
      <c r="G1148" s="32">
        <f t="shared" ref="G1148" si="373">F1148/E1148</f>
        <v>-0.7530804101128723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63">
        <v>51</v>
      </c>
      <c r="B1152" s="20" t="s">
        <v>29</v>
      </c>
      <c r="C1152" s="30"/>
      <c r="D1152" s="150">
        <f>'TAB MARS'!D1152</f>
        <v>0</v>
      </c>
      <c r="E1152" s="150">
        <f>'TAB MARS'!E1152</f>
        <v>0</v>
      </c>
      <c r="F1152" s="150">
        <f t="shared" ref="F1152:F1153" si="374">(D1152-E1152)</f>
        <v>0</v>
      </c>
      <c r="G1152" s="32" t="e">
        <f t="shared" ref="G1152:G1153" si="375">F1152/E1152</f>
        <v>#DIV/0!</v>
      </c>
    </row>
    <row r="1153" spans="1:7" x14ac:dyDescent="0.2">
      <c r="A1153" s="63">
        <v>510</v>
      </c>
      <c r="B1153" s="1" t="s">
        <v>7</v>
      </c>
      <c r="C1153" s="10"/>
      <c r="D1153" s="150">
        <f>'TAB MARS'!D1153</f>
        <v>0</v>
      </c>
      <c r="E1153" s="150">
        <f>'TAB MARS'!E1153</f>
        <v>0</v>
      </c>
      <c r="F1153" s="150">
        <f t="shared" si="374"/>
        <v>0</v>
      </c>
      <c r="G1153" s="32" t="e">
        <f t="shared" si="375"/>
        <v>#DIV/0!</v>
      </c>
    </row>
    <row r="1154" spans="1:7" x14ac:dyDescent="0.2">
      <c r="B1154" s="3"/>
      <c r="C1154" s="28"/>
    </row>
    <row r="1155" spans="1:7" x14ac:dyDescent="0.2">
      <c r="A1155" s="63">
        <v>41</v>
      </c>
      <c r="B1155" s="1" t="s">
        <v>8</v>
      </c>
      <c r="C1155" s="10"/>
      <c r="D1155" s="150">
        <f>D1159+D1160+D1161</f>
        <v>37943</v>
      </c>
      <c r="E1155" s="150">
        <f>E1159+E1160+E1161</f>
        <v>15125</v>
      </c>
      <c r="F1155" s="150">
        <f t="shared" ref="F1155" si="376">(D1155-E1155)</f>
        <v>22818</v>
      </c>
      <c r="G1155" s="32">
        <f t="shared" ref="G1155" si="377">F1155/E1155</f>
        <v>1.5086280991735537</v>
      </c>
    </row>
    <row r="1156" spans="1:7" x14ac:dyDescent="0.2">
      <c r="A1156" s="63"/>
      <c r="B1156" s="1"/>
      <c r="C1156" s="10"/>
      <c r="D1156" s="150"/>
      <c r="E1156" s="150"/>
      <c r="F1156" s="150"/>
      <c r="G1156" s="32"/>
    </row>
    <row r="1157" spans="1:7" x14ac:dyDescent="0.2">
      <c r="A1157" s="63"/>
      <c r="B1157" s="7" t="s">
        <v>6</v>
      </c>
      <c r="C1157" s="29"/>
      <c r="D1157" s="150"/>
      <c r="E1157" s="150"/>
      <c r="F1157" s="150"/>
      <c r="G1157" s="32"/>
    </row>
    <row r="1158" spans="1:7" x14ac:dyDescent="0.2">
      <c r="A1158" s="63"/>
      <c r="B1158" s="1"/>
      <c r="C1158" s="10"/>
      <c r="D1158" s="150"/>
      <c r="E1158" s="150"/>
      <c r="F1158" s="150"/>
      <c r="G1158" s="32"/>
    </row>
    <row r="1159" spans="1:7" x14ac:dyDescent="0.2">
      <c r="A1159" s="63"/>
      <c r="B1159" s="23" t="s">
        <v>23</v>
      </c>
      <c r="C1159" s="10"/>
      <c r="D1159" s="150">
        <f>'TAB MARS'!D1159</f>
        <v>33270</v>
      </c>
      <c r="E1159" s="150">
        <f>'TAB MARS'!E1159</f>
        <v>4818</v>
      </c>
      <c r="F1159" s="150">
        <f t="shared" ref="F1159:F1161" si="378">(D1159-E1159)</f>
        <v>28452</v>
      </c>
      <c r="G1159" s="32">
        <f t="shared" ref="G1159:G1161" si="379">F1159/E1159</f>
        <v>5.9053549190535488</v>
      </c>
    </row>
    <row r="1160" spans="1:7" ht="25.5" x14ac:dyDescent="0.2">
      <c r="A1160" s="63"/>
      <c r="B1160" s="24" t="s">
        <v>58</v>
      </c>
      <c r="C1160" s="17"/>
      <c r="D1160" s="150">
        <f>'TAB MARS'!D1160</f>
        <v>4526</v>
      </c>
      <c r="E1160" s="150">
        <f>'TAB MARS'!E1160</f>
        <v>10230</v>
      </c>
      <c r="F1160" s="150">
        <f t="shared" si="378"/>
        <v>-5704</v>
      </c>
      <c r="G1160" s="32">
        <f t="shared" si="379"/>
        <v>-0.55757575757575761</v>
      </c>
    </row>
    <row r="1161" spans="1:7" x14ac:dyDescent="0.2">
      <c r="A1161" s="63"/>
      <c r="B1161" s="23" t="s">
        <v>24</v>
      </c>
      <c r="C1161" s="10"/>
      <c r="D1161" s="150">
        <f>'TAB MARS'!D1161</f>
        <v>147</v>
      </c>
      <c r="E1161" s="150">
        <f>'TAB MARS'!E1161</f>
        <v>77</v>
      </c>
      <c r="F1161" s="150">
        <f t="shared" si="378"/>
        <v>70</v>
      </c>
      <c r="G1161" s="32">
        <f t="shared" si="379"/>
        <v>0.90909090909090906</v>
      </c>
    </row>
    <row r="1162" spans="1:7" x14ac:dyDescent="0.2">
      <c r="A1162" s="63"/>
      <c r="B1162" s="1"/>
      <c r="C1162" s="10"/>
      <c r="D1162" s="150"/>
      <c r="E1162" s="150"/>
      <c r="F1162" s="150"/>
      <c r="G1162" s="32"/>
    </row>
    <row r="1163" spans="1:7" x14ac:dyDescent="0.2">
      <c r="A1163" s="63"/>
      <c r="B1163" s="8" t="s">
        <v>26</v>
      </c>
      <c r="C1163" s="31"/>
      <c r="D1163" s="200">
        <f>'TAB MARS'!D1163</f>
        <v>21405</v>
      </c>
      <c r="E1163" s="200">
        <f>'TAB MARS'!E1163</f>
        <v>31000</v>
      </c>
      <c r="F1163" s="150">
        <f t="shared" ref="F1163" si="380">(D1163-E1163)</f>
        <v>-9595</v>
      </c>
      <c r="G1163" s="32">
        <f t="shared" ref="G1163" si="381">F1163/E1163</f>
        <v>-0.30951612903225806</v>
      </c>
    </row>
    <row r="1164" spans="1:7" x14ac:dyDescent="0.2">
      <c r="A1164" s="63"/>
      <c r="B1164" s="8"/>
      <c r="C1164" s="31"/>
      <c r="D1164" s="150"/>
      <c r="E1164" s="150"/>
      <c r="F1164" s="150"/>
      <c r="G1164" s="32"/>
    </row>
    <row r="1165" spans="1:7" x14ac:dyDescent="0.2">
      <c r="A1165" s="63">
        <v>3</v>
      </c>
      <c r="B1165" s="8" t="s">
        <v>15</v>
      </c>
      <c r="C1165" s="31"/>
      <c r="D1165" s="150"/>
      <c r="E1165" s="150"/>
      <c r="F1165" s="150"/>
      <c r="G1165" s="32"/>
    </row>
    <row r="1166" spans="1:7" x14ac:dyDescent="0.2">
      <c r="A1166" s="63"/>
      <c r="B1166" s="7" t="s">
        <v>6</v>
      </c>
      <c r="C1166" s="29"/>
      <c r="D1166" s="150"/>
      <c r="E1166" s="150"/>
      <c r="F1166" s="150"/>
      <c r="G1166" s="32"/>
    </row>
    <row r="1167" spans="1:7" x14ac:dyDescent="0.2">
      <c r="A1167" s="63"/>
      <c r="B1167" s="8"/>
      <c r="C1167" s="31"/>
      <c r="D1167" s="150"/>
      <c r="E1167" s="150"/>
      <c r="F1167" s="150"/>
      <c r="G1167" s="32"/>
    </row>
    <row r="1168" spans="1:7" x14ac:dyDescent="0.2">
      <c r="A1168" s="63">
        <v>30</v>
      </c>
      <c r="B1168" s="25" t="s">
        <v>16</v>
      </c>
      <c r="C1168" s="31"/>
      <c r="D1168" s="150">
        <f>'TAB MARS'!D1168</f>
        <v>1201</v>
      </c>
      <c r="E1168" s="150">
        <f>'TAB MARS'!E1168</f>
        <v>193</v>
      </c>
      <c r="F1168" s="150">
        <f t="shared" ref="F1168:F1171" si="382">(D1168-E1168)</f>
        <v>1008</v>
      </c>
      <c r="G1168" s="32">
        <f t="shared" ref="G1168:G1171" si="383">F1168/E1168</f>
        <v>5.2227979274611398</v>
      </c>
    </row>
    <row r="1169" spans="1:7" x14ac:dyDescent="0.2">
      <c r="A1169" s="63">
        <v>31</v>
      </c>
      <c r="B1169" s="25" t="s">
        <v>17</v>
      </c>
      <c r="C1169" s="31"/>
      <c r="D1169" s="150">
        <f>'TAB MARS'!D1169</f>
        <v>542</v>
      </c>
      <c r="E1169" s="150">
        <f>'TAB MARS'!E1169</f>
        <v>460</v>
      </c>
      <c r="F1169" s="150">
        <f t="shared" si="382"/>
        <v>82</v>
      </c>
      <c r="G1169" s="32">
        <f t="shared" si="383"/>
        <v>0.17826086956521739</v>
      </c>
    </row>
    <row r="1170" spans="1:7" x14ac:dyDescent="0.2">
      <c r="A1170" s="63">
        <v>32</v>
      </c>
      <c r="B1170" s="25" t="s">
        <v>18</v>
      </c>
      <c r="C1170" s="31"/>
      <c r="D1170" s="150">
        <f>'TAB MARS'!D1170</f>
        <v>21256</v>
      </c>
      <c r="E1170" s="150">
        <f>'TAB MARS'!E1170</f>
        <v>21517</v>
      </c>
      <c r="F1170" s="150">
        <f t="shared" si="382"/>
        <v>-261</v>
      </c>
      <c r="G1170" s="32">
        <f t="shared" si="383"/>
        <v>-1.2129943765394804E-2</v>
      </c>
    </row>
    <row r="1171" spans="1:7" x14ac:dyDescent="0.2">
      <c r="A1171" s="63">
        <v>37</v>
      </c>
      <c r="B1171" s="25" t="s">
        <v>25</v>
      </c>
      <c r="C1171" s="31"/>
      <c r="D1171" s="150">
        <f>'TAB MARS'!D1171</f>
        <v>0</v>
      </c>
      <c r="E1171" s="150">
        <f>'TAB MARS'!E1171</f>
        <v>0</v>
      </c>
      <c r="F1171" s="150">
        <f t="shared" si="382"/>
        <v>0</v>
      </c>
      <c r="G1171" s="32" t="e">
        <f t="shared" si="383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61" t="s">
        <v>10</v>
      </c>
      <c r="E1176" s="61" t="s">
        <v>11</v>
      </c>
      <c r="F1176" s="61" t="s">
        <v>12</v>
      </c>
      <c r="G1176" s="32" t="s">
        <v>13</v>
      </c>
    </row>
    <row r="1177" spans="1:7" x14ac:dyDescent="0.2">
      <c r="A1177" s="63">
        <v>700</v>
      </c>
      <c r="B1177" s="1" t="s">
        <v>30</v>
      </c>
      <c r="C1177" s="10"/>
      <c r="D1177" s="61">
        <f>'TAB  CUM A FEVR'!D1177+'TAB MARS'!D1177</f>
        <v>1901</v>
      </c>
      <c r="E1177" s="61">
        <f>'TAB  CUM A FEVR'!E1177+'TAB MARS'!E1177</f>
        <v>0</v>
      </c>
      <c r="F1177" s="61">
        <f>(D1177-E1177)</f>
        <v>1901</v>
      </c>
      <c r="G1177" s="32" t="e">
        <f>F1177/E1177</f>
        <v>#DIV/0!</v>
      </c>
    </row>
    <row r="1178" spans="1:7" x14ac:dyDescent="0.2">
      <c r="A1178" s="63">
        <v>701</v>
      </c>
      <c r="B1178" s="1" t="s">
        <v>31</v>
      </c>
      <c r="C1178" s="10"/>
      <c r="D1178" s="61">
        <f>'TAB  CUM A FEVR'!D1178+'TAB MARS'!D1178</f>
        <v>2059</v>
      </c>
      <c r="E1178" s="61">
        <f>'TAB  CUM A FEVR'!E1178+'TAB MARS'!E1178</f>
        <v>0</v>
      </c>
      <c r="F1178" s="61">
        <f t="shared" ref="F1178:F1180" si="384">(D1178-E1178)</f>
        <v>2059</v>
      </c>
      <c r="G1178" s="32" t="e">
        <f t="shared" ref="G1178:G1180" si="385">F1178/E1178</f>
        <v>#DIV/0!</v>
      </c>
    </row>
    <row r="1179" spans="1:7" x14ac:dyDescent="0.2">
      <c r="A1179" s="63">
        <v>704</v>
      </c>
      <c r="B1179" s="1" t="s">
        <v>32</v>
      </c>
      <c r="C1179" s="10"/>
      <c r="D1179" s="61">
        <f>'TAB  CUM A FEVR'!D1179+'TAB MARS'!D1179</f>
        <v>0</v>
      </c>
      <c r="E1179" s="61">
        <f>'TAB  CUM A FEVR'!E1179+'TAB MARS'!E1179</f>
        <v>0</v>
      </c>
      <c r="F1179" s="61">
        <f t="shared" si="384"/>
        <v>0</v>
      </c>
      <c r="G1179" s="32" t="e">
        <f t="shared" si="385"/>
        <v>#DIV/0!</v>
      </c>
    </row>
    <row r="1180" spans="1:7" x14ac:dyDescent="0.2">
      <c r="A1180" s="63">
        <v>706</v>
      </c>
      <c r="B1180" s="1" t="s">
        <v>33</v>
      </c>
      <c r="C1180" s="10"/>
      <c r="D1180" s="61">
        <f>'TAB  CUM A FEVR'!D1180+'TAB MARS'!D1180</f>
        <v>1088</v>
      </c>
      <c r="E1180" s="61">
        <f>'TAB  CUM A FEVR'!E1180+'TAB MARS'!E1180</f>
        <v>120</v>
      </c>
      <c r="F1180" s="61">
        <f t="shared" si="384"/>
        <v>968</v>
      </c>
      <c r="G1180" s="32">
        <f t="shared" si="385"/>
        <v>8.0666666666666664</v>
      </c>
    </row>
    <row r="1181" spans="1:7" x14ac:dyDescent="0.2">
      <c r="A1181" s="63"/>
      <c r="B1181" s="13" t="s">
        <v>6</v>
      </c>
      <c r="C1181" s="27"/>
      <c r="D1181" s="61"/>
      <c r="E1181" s="61"/>
      <c r="F1181" s="39"/>
      <c r="G1181" s="33"/>
    </row>
    <row r="1182" spans="1:7" x14ac:dyDescent="0.2">
      <c r="A1182" s="63"/>
      <c r="B1182" s="14" t="s">
        <v>19</v>
      </c>
      <c r="C1182" s="11"/>
      <c r="D1182" s="61">
        <f>'TAB  CUM A FEVR'!D1182+'TAB MARS'!D1182</f>
        <v>0</v>
      </c>
      <c r="E1182" s="61">
        <f>'TAB  CUM A FEVR'!E1182+'TAB MARS'!E1182</f>
        <v>0</v>
      </c>
      <c r="F1182" s="61">
        <f t="shared" ref="F1182:F1187" si="386">(D1182-E1182)</f>
        <v>0</v>
      </c>
      <c r="G1182" s="32" t="e">
        <f t="shared" ref="G1182:G1187" si="387">F1182/E1182</f>
        <v>#DIV/0!</v>
      </c>
    </row>
    <row r="1183" spans="1:7" x14ac:dyDescent="0.2">
      <c r="A1183" s="63"/>
      <c r="B1183" s="14" t="s">
        <v>20</v>
      </c>
      <c r="C1183" s="11"/>
      <c r="D1183" s="61">
        <f>'TAB  CUM A FEVR'!D1183+'TAB MARS'!D1183</f>
        <v>0</v>
      </c>
      <c r="E1183" s="61">
        <f>'TAB  CUM A FEVR'!E1183+'TAB MARS'!E1183</f>
        <v>0</v>
      </c>
      <c r="F1183" s="61">
        <f t="shared" si="386"/>
        <v>0</v>
      </c>
      <c r="G1183" s="32" t="e">
        <f t="shared" si="387"/>
        <v>#DIV/0!</v>
      </c>
    </row>
    <row r="1184" spans="1:7" x14ac:dyDescent="0.2">
      <c r="A1184" s="63"/>
      <c r="B1184" s="14" t="s">
        <v>27</v>
      </c>
      <c r="C1184" s="11"/>
      <c r="D1184" s="61">
        <f>'TAB  CUM A FEVR'!D1184+'TAB MARS'!D1184</f>
        <v>0</v>
      </c>
      <c r="E1184" s="61">
        <f>'TAB  CUM A FEVR'!E1184+'TAB MARS'!E1184</f>
        <v>0</v>
      </c>
      <c r="F1184" s="61">
        <f t="shared" si="386"/>
        <v>0</v>
      </c>
      <c r="G1184" s="32" t="e">
        <f t="shared" si="387"/>
        <v>#DIV/0!</v>
      </c>
    </row>
    <row r="1185" spans="1:7" x14ac:dyDescent="0.2">
      <c r="A1185" s="63">
        <v>706</v>
      </c>
      <c r="B1185" s="2" t="s">
        <v>34</v>
      </c>
      <c r="C1185" s="11"/>
      <c r="D1185" s="61">
        <f>'TAB  CUM A FEVR'!D1185+'TAB MARS'!D1185</f>
        <v>0</v>
      </c>
      <c r="E1185" s="61">
        <f>'TAB  CUM A FEVR'!E1185+'TAB MARS'!E1185</f>
        <v>0</v>
      </c>
      <c r="F1185" s="61">
        <f t="shared" si="386"/>
        <v>0</v>
      </c>
      <c r="G1185" s="32" t="e">
        <f t="shared" si="387"/>
        <v>#DIV/0!</v>
      </c>
    </row>
    <row r="1186" spans="1:7" x14ac:dyDescent="0.2">
      <c r="A1186" s="63" t="s">
        <v>35</v>
      </c>
      <c r="B1186" s="2" t="s">
        <v>36</v>
      </c>
      <c r="C1186" s="11"/>
      <c r="D1186" s="61">
        <f>'TAB  CUM A FEVR'!D1186+'TAB MARS'!D1186</f>
        <v>2</v>
      </c>
      <c r="E1186" s="61">
        <f>'TAB  CUM A FEVR'!E1186+'TAB MARS'!E1186</f>
        <v>0</v>
      </c>
      <c r="F1186" s="61">
        <f t="shared" si="386"/>
        <v>2</v>
      </c>
      <c r="G1186" s="32" t="e">
        <f t="shared" si="387"/>
        <v>#DIV/0!</v>
      </c>
    </row>
    <row r="1187" spans="1:7" ht="25.5" x14ac:dyDescent="0.2">
      <c r="A1187" s="22"/>
      <c r="B1187" s="26" t="s">
        <v>45</v>
      </c>
      <c r="C1187" s="64"/>
      <c r="D1187" s="40">
        <f>D1177+D1178+D1179+D1180+D1185+D1186</f>
        <v>5050</v>
      </c>
      <c r="E1187" s="40">
        <f>E1177+E1178+E1179+E1180+E1185+E1186</f>
        <v>120</v>
      </c>
      <c r="F1187" s="40">
        <f t="shared" si="386"/>
        <v>4930</v>
      </c>
      <c r="G1187" s="34">
        <f t="shared" si="387"/>
        <v>41.083333333333336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61">
        <f>'TAB  CUM A FEVR'!D1190+'TAB MARS'!D1190</f>
        <v>0</v>
      </c>
      <c r="E1190" s="61">
        <f>'TAB  CUM A FEVR'!E1190+'TAB MARS'!E1190</f>
        <v>0</v>
      </c>
      <c r="F1190" s="61">
        <f t="shared" ref="F1190" si="388">(D1190-E1190)</f>
        <v>0</v>
      </c>
      <c r="G1190" s="32" t="e">
        <f t="shared" ref="G1190" si="389">F1190/E1190</f>
        <v>#DIV/0!</v>
      </c>
    </row>
    <row r="1191" spans="1:7" x14ac:dyDescent="0.2">
      <c r="B1191" s="3"/>
      <c r="C1191" s="65"/>
      <c r="D1191" s="61"/>
      <c r="E1191" s="61"/>
      <c r="F1191" s="66"/>
      <c r="G1191" s="36"/>
    </row>
    <row r="1192" spans="1:7" x14ac:dyDescent="0.2">
      <c r="A1192" s="63">
        <v>72</v>
      </c>
      <c r="B1192" s="1" t="s">
        <v>37</v>
      </c>
      <c r="C1192" s="10"/>
      <c r="D1192" s="61">
        <f>'TAB  CUM A FEVR'!D1192+'TAB MARS'!D1192</f>
        <v>0</v>
      </c>
      <c r="E1192" s="61">
        <f>'TAB  CUM A FEVR'!E1192+'TAB MARS'!E1192</f>
        <v>0</v>
      </c>
      <c r="F1192" s="61">
        <f t="shared" ref="F1192:F1204" si="390">(D1192-E1192)</f>
        <v>0</v>
      </c>
      <c r="G1192" s="32" t="e">
        <f t="shared" ref="G1192:G1204" si="391">F1192/E1192</f>
        <v>#DIV/0!</v>
      </c>
    </row>
    <row r="1193" spans="1:7" x14ac:dyDescent="0.2">
      <c r="A1193" s="63">
        <v>73</v>
      </c>
      <c r="B1193" s="1" t="s">
        <v>38</v>
      </c>
      <c r="C1193" s="10"/>
      <c r="D1193" s="61">
        <f>'TAB  CUM A FEVR'!D1193+'TAB MARS'!D1193</f>
        <v>0</v>
      </c>
      <c r="E1193" s="61">
        <f>'TAB  CUM A FEVR'!E1193+'TAB MARS'!E1193</f>
        <v>0</v>
      </c>
      <c r="F1193" s="61">
        <f t="shared" si="390"/>
        <v>0</v>
      </c>
      <c r="G1193" s="32" t="e">
        <f t="shared" si="391"/>
        <v>#DIV/0!</v>
      </c>
    </row>
    <row r="1194" spans="1:7" x14ac:dyDescent="0.2">
      <c r="A1194" s="63">
        <v>74</v>
      </c>
      <c r="B1194" s="2" t="s">
        <v>39</v>
      </c>
      <c r="C1194" s="11"/>
      <c r="D1194" s="61">
        <f>'TAB  CUM A FEVR'!D1194+'TAB MARS'!D1194</f>
        <v>0</v>
      </c>
      <c r="E1194" s="61">
        <f>'TAB  CUM A FEVR'!E1194+'TAB MARS'!E1194</f>
        <v>0</v>
      </c>
      <c r="F1194" s="61">
        <f t="shared" si="390"/>
        <v>0</v>
      </c>
      <c r="G1194" s="32" t="e">
        <f t="shared" si="391"/>
        <v>#DIV/0!</v>
      </c>
    </row>
    <row r="1195" spans="1:7" ht="25.5" x14ac:dyDescent="0.2">
      <c r="A1195" s="22"/>
      <c r="B1195" s="26" t="s">
        <v>44</v>
      </c>
      <c r="C1195" s="62"/>
      <c r="D1195" s="40">
        <f>D1187+D1192+D1193+D1194</f>
        <v>5050</v>
      </c>
      <c r="E1195" s="40">
        <f>E1187+E1192+E1193+E1194</f>
        <v>120</v>
      </c>
      <c r="F1195" s="61">
        <f t="shared" si="390"/>
        <v>4930</v>
      </c>
      <c r="G1195" s="32">
        <f t="shared" si="391"/>
        <v>41.083333333333336</v>
      </c>
    </row>
    <row r="1196" spans="1:7" x14ac:dyDescent="0.2">
      <c r="A1196" s="63">
        <v>60</v>
      </c>
      <c r="B1196" s="3" t="s">
        <v>40</v>
      </c>
      <c r="C1196" s="65"/>
      <c r="D1196" s="66">
        <f>D1197+D1198+D1199</f>
        <v>2088</v>
      </c>
      <c r="E1196" s="66">
        <f>E1197+E1198+E1199</f>
        <v>179</v>
      </c>
      <c r="F1196" s="61">
        <f t="shared" si="390"/>
        <v>1909</v>
      </c>
      <c r="G1196" s="32">
        <f t="shared" si="391"/>
        <v>10.664804469273744</v>
      </c>
    </row>
    <row r="1197" spans="1:7" x14ac:dyDescent="0.2">
      <c r="A1197" s="63">
        <v>600</v>
      </c>
      <c r="B1197" s="1" t="s">
        <v>2</v>
      </c>
      <c r="C1197" s="10"/>
      <c r="D1197" s="61">
        <f>'TAB  CUM A FEVR'!D1197+'TAB MARS'!D1197</f>
        <v>622</v>
      </c>
      <c r="E1197" s="61">
        <f>'TAB  CUM A FEVR'!E1197+'TAB MARS'!E1197</f>
        <v>79</v>
      </c>
      <c r="F1197" s="61">
        <f t="shared" si="390"/>
        <v>543</v>
      </c>
      <c r="G1197" s="32">
        <f t="shared" si="391"/>
        <v>6.8734177215189876</v>
      </c>
    </row>
    <row r="1198" spans="1:7" x14ac:dyDescent="0.2">
      <c r="A1198" s="63">
        <v>601</v>
      </c>
      <c r="B1198" s="1" t="s">
        <v>3</v>
      </c>
      <c r="C1198" s="10"/>
      <c r="D1198" s="61">
        <f>'TAB  CUM A FEVR'!D1198+'TAB MARS'!D1198</f>
        <v>1466</v>
      </c>
      <c r="E1198" s="61">
        <f>'TAB  CUM A FEVR'!E1198+'TAB MARS'!E1198</f>
        <v>100</v>
      </c>
      <c r="F1198" s="61">
        <f t="shared" si="390"/>
        <v>1366</v>
      </c>
      <c r="G1198" s="32">
        <f t="shared" si="391"/>
        <v>13.66</v>
      </c>
    </row>
    <row r="1199" spans="1:7" x14ac:dyDescent="0.2">
      <c r="A1199" s="63">
        <v>604</v>
      </c>
      <c r="B1199" s="1" t="s">
        <v>4</v>
      </c>
      <c r="C1199" s="10"/>
      <c r="D1199" s="61">
        <f>'TAB  CUM A FEVR'!D1199+'TAB MARS'!D1199</f>
        <v>0</v>
      </c>
      <c r="E1199" s="61">
        <f>'TAB  CUM A FEVR'!E1199+'TAB MARS'!E1199</f>
        <v>0</v>
      </c>
      <c r="F1199" s="61">
        <f t="shared" si="390"/>
        <v>0</v>
      </c>
      <c r="G1199" s="32" t="e">
        <f t="shared" si="391"/>
        <v>#DIV/0!</v>
      </c>
    </row>
    <row r="1200" spans="1:7" x14ac:dyDescent="0.2">
      <c r="A1200" s="63">
        <v>61</v>
      </c>
      <c r="B1200" s="1" t="s">
        <v>41</v>
      </c>
      <c r="C1200" s="10"/>
      <c r="D1200" s="61">
        <f>'TAB  CUM A FEVR'!D1200+'TAB MARS'!D1200</f>
        <v>289</v>
      </c>
      <c r="E1200" s="61">
        <f>'TAB  CUM A FEVR'!E1200+'TAB MARS'!E1200</f>
        <v>395</v>
      </c>
      <c r="F1200" s="61">
        <f t="shared" si="390"/>
        <v>-106</v>
      </c>
      <c r="G1200" s="32">
        <f t="shared" si="391"/>
        <v>-0.26835443037974682</v>
      </c>
    </row>
    <row r="1201" spans="1:7" x14ac:dyDescent="0.2">
      <c r="A1201" s="63">
        <v>62</v>
      </c>
      <c r="B1201" s="2" t="s">
        <v>42</v>
      </c>
      <c r="C1201" s="11"/>
      <c r="D1201" s="61">
        <f>'TAB  CUM A FEVR'!D1201+'TAB MARS'!D1201</f>
        <v>155</v>
      </c>
      <c r="E1201" s="61">
        <f>'TAB  CUM A FEVR'!E1201+'TAB MARS'!E1201</f>
        <v>112</v>
      </c>
      <c r="F1201" s="61">
        <f t="shared" si="390"/>
        <v>43</v>
      </c>
      <c r="G1201" s="32">
        <f t="shared" si="391"/>
        <v>0.38392857142857145</v>
      </c>
    </row>
    <row r="1202" spans="1:7" ht="25.5" x14ac:dyDescent="0.2">
      <c r="A1202" s="22"/>
      <c r="B1202" s="26" t="s">
        <v>43</v>
      </c>
      <c r="C1202" s="62"/>
      <c r="D1202" s="40">
        <f>D1196+D1200+D1201</f>
        <v>2532</v>
      </c>
      <c r="E1202" s="40">
        <f>E1196+E1200+E1201</f>
        <v>686</v>
      </c>
      <c r="F1202" s="61">
        <f t="shared" si="390"/>
        <v>1846</v>
      </c>
      <c r="G1202" s="32">
        <f t="shared" si="391"/>
        <v>2.6909620991253642</v>
      </c>
    </row>
    <row r="1203" spans="1:7" ht="25.5" x14ac:dyDescent="0.2">
      <c r="A1203" s="22"/>
      <c r="B1203" s="26" t="s">
        <v>48</v>
      </c>
      <c r="C1203" s="62"/>
      <c r="D1203" s="40">
        <f>D1195-D1202</f>
        <v>2518</v>
      </c>
      <c r="E1203" s="40">
        <f>E1195-E1202</f>
        <v>-566</v>
      </c>
      <c r="F1203" s="61">
        <f t="shared" si="390"/>
        <v>3084</v>
      </c>
      <c r="G1203" s="32">
        <f t="shared" si="391"/>
        <v>-5.4487632508833919</v>
      </c>
    </row>
    <row r="1204" spans="1:7" x14ac:dyDescent="0.2">
      <c r="A1204" s="63">
        <v>63</v>
      </c>
      <c r="B1204" s="3" t="s">
        <v>46</v>
      </c>
      <c r="C1204" s="65"/>
      <c r="D1204" s="61">
        <f>'TAB  CUM A FEVR'!D1204+'TAB MARS'!D1204</f>
        <v>12745</v>
      </c>
      <c r="E1204" s="61">
        <f>'TAB  CUM A FEVR'!E1204+'TAB MARS'!E1204</f>
        <v>10637</v>
      </c>
      <c r="F1204" s="61">
        <f t="shared" si="390"/>
        <v>2108</v>
      </c>
      <c r="G1204" s="32">
        <f t="shared" si="391"/>
        <v>0.19817617749365424</v>
      </c>
    </row>
    <row r="1205" spans="1:7" x14ac:dyDescent="0.2">
      <c r="A1205" s="63"/>
      <c r="B1205" s="13" t="s">
        <v>6</v>
      </c>
      <c r="C1205" s="27"/>
      <c r="D1205" s="61"/>
      <c r="E1205" s="61"/>
      <c r="F1205" s="61"/>
      <c r="G1205" s="32"/>
    </row>
    <row r="1206" spans="1:7" x14ac:dyDescent="0.2">
      <c r="A1206" s="63">
        <v>631</v>
      </c>
      <c r="B1206" s="15" t="s">
        <v>21</v>
      </c>
      <c r="C1206" s="21"/>
      <c r="D1206" s="61">
        <f>'TAB  CUM A FEVR'!D1206+'TAB MARS'!D1206</f>
        <v>0</v>
      </c>
      <c r="E1206" s="61">
        <f>'TAB  CUM A FEVR'!E1206+'TAB MARS'!E1206</f>
        <v>0</v>
      </c>
      <c r="F1206" s="61">
        <f t="shared" ref="F1206" si="392">(D1206-E1206)</f>
        <v>0</v>
      </c>
      <c r="G1206" s="32" t="e">
        <f t="shared" ref="G1206" si="393">F1206/E1206</f>
        <v>#DIV/0!</v>
      </c>
    </row>
    <row r="1207" spans="1:7" x14ac:dyDescent="0.2">
      <c r="A1207" s="63"/>
      <c r="B1207" s="15"/>
      <c r="C1207" s="21"/>
      <c r="D1207" s="61"/>
      <c r="E1207" s="61"/>
      <c r="F1207" s="61"/>
      <c r="G1207" s="32"/>
    </row>
    <row r="1208" spans="1:7" x14ac:dyDescent="0.2">
      <c r="A1208" s="63">
        <v>64</v>
      </c>
      <c r="B1208" s="2" t="s">
        <v>47</v>
      </c>
      <c r="C1208" s="11"/>
      <c r="D1208" s="61">
        <f>'TAB  CUM A FEVR'!D1208+'TAB MARS'!D1208</f>
        <v>356</v>
      </c>
      <c r="E1208" s="61">
        <f>'TAB  CUM A FEVR'!E1208+'TAB MARS'!E1208</f>
        <v>172</v>
      </c>
      <c r="F1208" s="61">
        <f t="shared" ref="F1208:F1218" si="394">(D1208-E1208)</f>
        <v>184</v>
      </c>
      <c r="G1208" s="32">
        <f t="shared" ref="G1208:G1218" si="395">F1208/E1208</f>
        <v>1.069767441860465</v>
      </c>
    </row>
    <row r="1209" spans="1:7" ht="25.5" x14ac:dyDescent="0.2">
      <c r="A1209" s="22"/>
      <c r="B1209" s="26" t="s">
        <v>49</v>
      </c>
      <c r="C1209" s="62"/>
      <c r="D1209" s="61">
        <f>D1203-D1204-D1208</f>
        <v>-10583</v>
      </c>
      <c r="E1209" s="61">
        <f>E1203-E1204-E1208</f>
        <v>-11375</v>
      </c>
      <c r="F1209" s="61">
        <f t="shared" si="394"/>
        <v>792</v>
      </c>
      <c r="G1209" s="32">
        <f t="shared" si="395"/>
        <v>-6.9626373626373625E-2</v>
      </c>
    </row>
    <row r="1210" spans="1:7" x14ac:dyDescent="0.2">
      <c r="A1210" s="63">
        <v>75</v>
      </c>
      <c r="B1210" s="3" t="s">
        <v>50</v>
      </c>
      <c r="C1210" s="65"/>
      <c r="D1210" s="61">
        <f>'TAB  CUM A FEVR'!D1210+'TAB MARS'!D1210</f>
        <v>0</v>
      </c>
      <c r="E1210" s="61">
        <f>'TAB  CUM A FEVR'!E1210+'TAB MARS'!E1210</f>
        <v>117</v>
      </c>
      <c r="F1210" s="61">
        <f t="shared" si="394"/>
        <v>-117</v>
      </c>
      <c r="G1210" s="32">
        <f t="shared" si="395"/>
        <v>-1</v>
      </c>
    </row>
    <row r="1211" spans="1:7" x14ac:dyDescent="0.2">
      <c r="A1211" s="63">
        <v>65</v>
      </c>
      <c r="B1211" s="1" t="s">
        <v>51</v>
      </c>
      <c r="C1211" s="10"/>
      <c r="D1211" s="61">
        <f>'TAB  CUM A FEVR'!D1211+'TAB MARS'!D1211</f>
        <v>154</v>
      </c>
      <c r="E1211" s="61">
        <f>'TAB  CUM A FEVR'!E1211+'TAB MARS'!E1211</f>
        <v>361</v>
      </c>
      <c r="F1211" s="61">
        <f t="shared" si="394"/>
        <v>-207</v>
      </c>
      <c r="G1211" s="32">
        <f t="shared" si="395"/>
        <v>-0.57340720221606645</v>
      </c>
    </row>
    <row r="1212" spans="1:7" ht="25.5" x14ac:dyDescent="0.2">
      <c r="A1212" s="63">
        <v>68</v>
      </c>
      <c r="B1212" s="16" t="s">
        <v>52</v>
      </c>
      <c r="C1212" s="17"/>
      <c r="D1212" s="61">
        <f>'TAB  CUM A FEVR'!D1212+'TAB MARS'!D1212</f>
        <v>4</v>
      </c>
      <c r="E1212" s="61">
        <f>'TAB  CUM A FEVR'!E1212+'TAB MARS'!E1212</f>
        <v>8</v>
      </c>
      <c r="F1212" s="61">
        <f t="shared" si="394"/>
        <v>-4</v>
      </c>
      <c r="G1212" s="32">
        <f t="shared" si="395"/>
        <v>-0.5</v>
      </c>
    </row>
    <row r="1213" spans="1:7" x14ac:dyDescent="0.2">
      <c r="A1213" s="63">
        <v>78</v>
      </c>
      <c r="B1213" s="2" t="s">
        <v>53</v>
      </c>
      <c r="C1213" s="11"/>
      <c r="D1213" s="61">
        <f>'TAB  CUM A FEVR'!D1213+'TAB MARS'!D1213</f>
        <v>0</v>
      </c>
      <c r="E1213" s="61">
        <f>'TAB  CUM A FEVR'!E1213+'TAB MARS'!E1213</f>
        <v>0</v>
      </c>
      <c r="F1213" s="61">
        <f t="shared" si="394"/>
        <v>0</v>
      </c>
      <c r="G1213" s="32" t="e">
        <f t="shared" si="395"/>
        <v>#DIV/0!</v>
      </c>
    </row>
    <row r="1214" spans="1:7" ht="25.5" x14ac:dyDescent="0.2">
      <c r="A1214" s="22"/>
      <c r="B1214" s="26" t="s">
        <v>77</v>
      </c>
      <c r="C1214" s="62"/>
      <c r="D1214" s="61">
        <f>D1209+D1210-D1211-D1212+D1213</f>
        <v>-10741</v>
      </c>
      <c r="E1214" s="61">
        <f>E1209+E1210-E1211-E1212+E1213</f>
        <v>-11627</v>
      </c>
      <c r="F1214" s="61">
        <f t="shared" si="394"/>
        <v>886</v>
      </c>
      <c r="G1214" s="32">
        <f t="shared" si="395"/>
        <v>-7.6201943751612627E-2</v>
      </c>
    </row>
    <row r="1215" spans="1:7" x14ac:dyDescent="0.2">
      <c r="A1215" s="63">
        <v>76</v>
      </c>
      <c r="B1215" s="1" t="s">
        <v>54</v>
      </c>
      <c r="C1215" s="10"/>
      <c r="D1215" s="61">
        <f>'TAB  CUM A FEVR'!D1215+'TAB MARS'!D1215</f>
        <v>0</v>
      </c>
      <c r="E1215" s="61">
        <f>'TAB  CUM A FEVR'!E1215+'TAB MARS'!E1215</f>
        <v>0</v>
      </c>
      <c r="F1215" s="61">
        <f t="shared" si="394"/>
        <v>0</v>
      </c>
      <c r="G1215" s="32" t="e">
        <f t="shared" si="395"/>
        <v>#DIV/0!</v>
      </c>
    </row>
    <row r="1216" spans="1:7" x14ac:dyDescent="0.2">
      <c r="A1216" s="63">
        <v>66</v>
      </c>
      <c r="B1216" s="1" t="s">
        <v>55</v>
      </c>
      <c r="C1216" s="10"/>
      <c r="D1216" s="61">
        <f>'TAB  CUM A FEVR'!D1216+'TAB MARS'!D1216</f>
        <v>0</v>
      </c>
      <c r="E1216" s="61">
        <f>'TAB  CUM A FEVR'!E1216+'TAB MARS'!E1216</f>
        <v>0</v>
      </c>
      <c r="F1216" s="61">
        <f t="shared" si="394"/>
        <v>0</v>
      </c>
      <c r="G1216" s="32" t="e">
        <f t="shared" si="395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61">
        <f t="shared" si="394"/>
        <v>0</v>
      </c>
      <c r="G1217" s="32" t="e">
        <f t="shared" si="395"/>
        <v>#DIV/0!</v>
      </c>
    </row>
    <row r="1218" spans="1:7" x14ac:dyDescent="0.2">
      <c r="A1218" s="22"/>
      <c r="B1218" s="19" t="s">
        <v>57</v>
      </c>
      <c r="C1218" s="62"/>
      <c r="D1218" s="61">
        <f>D1214+D1217</f>
        <v>-10741</v>
      </c>
      <c r="E1218" s="61">
        <f>E1214+E1217</f>
        <v>-11627</v>
      </c>
      <c r="F1218" s="61">
        <f t="shared" si="394"/>
        <v>886</v>
      </c>
      <c r="G1218" s="32">
        <f t="shared" si="395"/>
        <v>-7.6201943751612627E-2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63">
        <v>5</v>
      </c>
      <c r="B1222" s="1" t="s">
        <v>22</v>
      </c>
      <c r="C1222" s="10"/>
      <c r="D1222" s="150">
        <f>'TAB MARS'!D1222</f>
        <v>4511</v>
      </c>
      <c r="E1222" s="150">
        <f>'TAB MARS'!E1222</f>
        <v>5159</v>
      </c>
      <c r="F1222" s="150">
        <f t="shared" ref="F1222" si="396">(D1222-E1222)</f>
        <v>-648</v>
      </c>
      <c r="G1222" s="32">
        <f t="shared" ref="G1222" si="397">F1222/E1222</f>
        <v>-0.12560573754603604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63">
        <v>51</v>
      </c>
      <c r="B1226" s="20" t="s">
        <v>29</v>
      </c>
      <c r="C1226" s="30"/>
      <c r="D1226" s="150">
        <f>'TAB MARS'!D1226</f>
        <v>0</v>
      </c>
      <c r="E1226" s="150">
        <f>'TAB MARS'!E1226</f>
        <v>0</v>
      </c>
      <c r="F1226" s="150">
        <f t="shared" ref="F1226:F1227" si="398">(D1226-E1226)</f>
        <v>0</v>
      </c>
      <c r="G1226" s="32" t="e">
        <f t="shared" ref="G1226:G1227" si="399">F1226/E1226</f>
        <v>#DIV/0!</v>
      </c>
    </row>
    <row r="1227" spans="1:7" x14ac:dyDescent="0.2">
      <c r="A1227" s="63">
        <v>510</v>
      </c>
      <c r="B1227" s="1" t="s">
        <v>7</v>
      </c>
      <c r="C1227" s="10"/>
      <c r="D1227" s="150">
        <f>'TAB MARS'!D1227</f>
        <v>0</v>
      </c>
      <c r="E1227" s="150">
        <f>'TAB MARS'!E1227</f>
        <v>0</v>
      </c>
      <c r="F1227" s="150">
        <f t="shared" si="398"/>
        <v>0</v>
      </c>
      <c r="G1227" s="32" t="e">
        <f t="shared" si="399"/>
        <v>#DIV/0!</v>
      </c>
    </row>
    <row r="1228" spans="1:7" x14ac:dyDescent="0.2">
      <c r="B1228" s="3"/>
      <c r="C1228" s="28"/>
    </row>
    <row r="1229" spans="1:7" x14ac:dyDescent="0.2">
      <c r="A1229" s="63">
        <v>41</v>
      </c>
      <c r="B1229" s="1" t="s">
        <v>8</v>
      </c>
      <c r="C1229" s="10"/>
      <c r="D1229" s="150">
        <f>D1233+D1234+D1235</f>
        <v>8450</v>
      </c>
      <c r="E1229" s="150">
        <f>E1233+E1234+E1235</f>
        <v>8568</v>
      </c>
      <c r="F1229" s="150">
        <f t="shared" ref="F1229" si="400">(D1229-E1229)</f>
        <v>-118</v>
      </c>
      <c r="G1229" s="32">
        <f t="shared" ref="G1229" si="401">F1229/E1229</f>
        <v>-1.3772175536881419E-2</v>
      </c>
    </row>
    <row r="1230" spans="1:7" x14ac:dyDescent="0.2">
      <c r="A1230" s="63"/>
      <c r="B1230" s="1"/>
      <c r="C1230" s="10"/>
      <c r="D1230" s="150"/>
      <c r="E1230" s="150"/>
      <c r="F1230" s="150"/>
      <c r="G1230" s="32"/>
    </row>
    <row r="1231" spans="1:7" ht="12.75" customHeight="1" x14ac:dyDescent="0.2">
      <c r="A1231" s="63"/>
      <c r="B1231" s="7" t="s">
        <v>6</v>
      </c>
      <c r="C1231" s="29"/>
      <c r="D1231" s="150"/>
      <c r="E1231" s="150"/>
      <c r="F1231" s="150"/>
      <c r="G1231" s="32"/>
    </row>
    <row r="1232" spans="1:7" x14ac:dyDescent="0.2">
      <c r="A1232" s="63"/>
      <c r="B1232" s="1"/>
      <c r="C1232" s="10"/>
      <c r="D1232" s="150"/>
      <c r="E1232" s="150"/>
      <c r="F1232" s="150"/>
      <c r="G1232" s="32"/>
    </row>
    <row r="1233" spans="1:7" x14ac:dyDescent="0.2">
      <c r="A1233" s="63"/>
      <c r="B1233" s="23" t="s">
        <v>23</v>
      </c>
      <c r="C1233" s="10"/>
      <c r="D1233" s="150">
        <f>'TAB MARS'!D1233</f>
        <v>6144</v>
      </c>
      <c r="E1233" s="150">
        <f>'TAB MARS'!E1233</f>
        <v>6155</v>
      </c>
      <c r="F1233" s="150">
        <f t="shared" ref="F1233:F1235" si="402">(D1233-E1233)</f>
        <v>-11</v>
      </c>
      <c r="G1233" s="32">
        <f t="shared" ref="G1233:G1235" si="403">F1233/E1233</f>
        <v>-1.7871649065800163E-3</v>
      </c>
    </row>
    <row r="1234" spans="1:7" ht="25.5" x14ac:dyDescent="0.2">
      <c r="A1234" s="63"/>
      <c r="B1234" s="24" t="s">
        <v>58</v>
      </c>
      <c r="C1234" s="17"/>
      <c r="D1234" s="150">
        <f>'TAB MARS'!D1234</f>
        <v>1074</v>
      </c>
      <c r="E1234" s="150">
        <f>'TAB MARS'!E1234</f>
        <v>1156</v>
      </c>
      <c r="F1234" s="150">
        <f t="shared" si="402"/>
        <v>-82</v>
      </c>
      <c r="G1234" s="32">
        <f t="shared" si="403"/>
        <v>-7.0934256055363326E-2</v>
      </c>
    </row>
    <row r="1235" spans="1:7" x14ac:dyDescent="0.2">
      <c r="A1235" s="63"/>
      <c r="B1235" s="23" t="s">
        <v>24</v>
      </c>
      <c r="C1235" s="10"/>
      <c r="D1235" s="150">
        <f>'TAB MARS'!D1235</f>
        <v>1232</v>
      </c>
      <c r="E1235" s="150">
        <f>'TAB MARS'!E1235</f>
        <v>1257</v>
      </c>
      <c r="F1235" s="150">
        <f t="shared" si="402"/>
        <v>-25</v>
      </c>
      <c r="G1235" s="32">
        <f t="shared" si="403"/>
        <v>-1.9888623707239459E-2</v>
      </c>
    </row>
    <row r="1236" spans="1:7" x14ac:dyDescent="0.2">
      <c r="A1236" s="63"/>
      <c r="B1236" s="1"/>
      <c r="C1236" s="10"/>
      <c r="D1236" s="150"/>
      <c r="E1236" s="150"/>
      <c r="F1236" s="150"/>
      <c r="G1236" s="32"/>
    </row>
    <row r="1237" spans="1:7" x14ac:dyDescent="0.2">
      <c r="A1237" s="63"/>
      <c r="B1237" s="8" t="s">
        <v>26</v>
      </c>
      <c r="C1237" s="31"/>
      <c r="D1237" s="150">
        <f>'TAB MARS'!D1237</f>
        <v>8256</v>
      </c>
      <c r="E1237" s="150">
        <f>'TAB MARS'!E1237</f>
        <v>10443</v>
      </c>
      <c r="F1237" s="150">
        <f t="shared" ref="F1237" si="404">(D1237-E1237)</f>
        <v>-2187</v>
      </c>
      <c r="G1237" s="32">
        <f t="shared" ref="G1237" si="405">F1237/E1237</f>
        <v>-0.2094225797184717</v>
      </c>
    </row>
    <row r="1238" spans="1:7" x14ac:dyDescent="0.2">
      <c r="A1238" s="63"/>
      <c r="B1238" s="8"/>
      <c r="C1238" s="31"/>
      <c r="D1238" s="150"/>
      <c r="E1238" s="150"/>
      <c r="F1238" s="150"/>
      <c r="G1238" s="32"/>
    </row>
    <row r="1239" spans="1:7" x14ac:dyDescent="0.2">
      <c r="A1239" s="63">
        <v>3</v>
      </c>
      <c r="B1239" s="8" t="s">
        <v>15</v>
      </c>
      <c r="C1239" s="31"/>
      <c r="D1239" s="150"/>
      <c r="E1239" s="150"/>
      <c r="F1239" s="150"/>
      <c r="G1239" s="32"/>
    </row>
    <row r="1240" spans="1:7" x14ac:dyDescent="0.2">
      <c r="A1240" s="63"/>
      <c r="B1240" s="7" t="s">
        <v>6</v>
      </c>
      <c r="C1240" s="29"/>
      <c r="D1240" s="150"/>
      <c r="E1240" s="150"/>
      <c r="F1240" s="150"/>
      <c r="G1240" s="32"/>
    </row>
    <row r="1241" spans="1:7" x14ac:dyDescent="0.2">
      <c r="A1241" s="63"/>
      <c r="B1241" s="8"/>
      <c r="C1241" s="31"/>
      <c r="D1241" s="150"/>
      <c r="E1241" s="150"/>
      <c r="F1241" s="150"/>
      <c r="G1241" s="32"/>
    </row>
    <row r="1242" spans="1:7" x14ac:dyDescent="0.2">
      <c r="A1242" s="63">
        <v>30</v>
      </c>
      <c r="B1242" s="25" t="s">
        <v>16</v>
      </c>
      <c r="C1242" s="31"/>
      <c r="D1242" s="150">
        <f>'TAB MARS'!D1242</f>
        <v>1691</v>
      </c>
      <c r="E1242" s="150">
        <f>'TAB MARS'!E1242</f>
        <v>1356</v>
      </c>
      <c r="F1242" s="150">
        <f t="shared" ref="F1242:F1245" si="406">(D1242-E1242)</f>
        <v>335</v>
      </c>
      <c r="G1242" s="32">
        <f t="shared" ref="G1242:G1245" si="407">F1242/E1242</f>
        <v>0.24705014749262535</v>
      </c>
    </row>
    <row r="1243" spans="1:7" x14ac:dyDescent="0.2">
      <c r="A1243" s="63">
        <v>31</v>
      </c>
      <c r="B1243" s="25" t="s">
        <v>17</v>
      </c>
      <c r="C1243" s="31"/>
      <c r="D1243" s="150">
        <f>'TAB MARS'!D1243</f>
        <v>64</v>
      </c>
      <c r="E1243" s="150">
        <f>'TAB MARS'!E1243</f>
        <v>0</v>
      </c>
      <c r="F1243" s="150">
        <f t="shared" si="406"/>
        <v>64</v>
      </c>
      <c r="G1243" s="32" t="e">
        <f t="shared" si="407"/>
        <v>#DIV/0!</v>
      </c>
    </row>
    <row r="1244" spans="1:7" x14ac:dyDescent="0.2">
      <c r="A1244" s="63">
        <v>32</v>
      </c>
      <c r="B1244" s="25" t="s">
        <v>18</v>
      </c>
      <c r="C1244" s="31"/>
      <c r="D1244" s="150">
        <f>'TAB MARS'!D1244</f>
        <v>1715</v>
      </c>
      <c r="E1244" s="150">
        <f>'TAB MARS'!E1244</f>
        <v>983</v>
      </c>
      <c r="F1244" s="150">
        <f t="shared" si="406"/>
        <v>732</v>
      </c>
      <c r="G1244" s="32">
        <f t="shared" si="407"/>
        <v>0.74465920651068163</v>
      </c>
    </row>
    <row r="1245" spans="1:7" x14ac:dyDescent="0.2">
      <c r="A1245" s="63">
        <v>37</v>
      </c>
      <c r="B1245" s="25" t="s">
        <v>25</v>
      </c>
      <c r="C1245" s="31"/>
      <c r="D1245" s="150">
        <f>'TAB MARS'!D1245</f>
        <v>0</v>
      </c>
      <c r="E1245" s="150">
        <f>'TAB MARS'!E1245</f>
        <v>0</v>
      </c>
      <c r="F1245" s="150">
        <f t="shared" si="406"/>
        <v>0</v>
      </c>
      <c r="G1245" s="32" t="e">
        <f t="shared" si="407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61" t="s">
        <v>10</v>
      </c>
      <c r="E1249" s="61" t="s">
        <v>11</v>
      </c>
      <c r="F1249" s="61" t="s">
        <v>12</v>
      </c>
      <c r="G1249" s="32" t="s">
        <v>13</v>
      </c>
    </row>
    <row r="1250" spans="1:7" x14ac:dyDescent="0.2">
      <c r="A1250" s="63">
        <v>700</v>
      </c>
      <c r="B1250" s="1" t="s">
        <v>30</v>
      </c>
      <c r="C1250" s="10"/>
      <c r="D1250" s="61">
        <f>D4+D79+D153+D227+D300+D373+D446+D519+D592+D665+D738+D811+D884+D957+D1030+D1103+D1177</f>
        <v>154326.56</v>
      </c>
      <c r="E1250" s="61">
        <f>E4+E79+E153+E227+E300+E373+E446+E519+E592+E665+E738+E811+E884+E957+E1030+E1103+E1177</f>
        <v>218698.91</v>
      </c>
      <c r="F1250" s="61">
        <f>(D1250-E1250)</f>
        <v>-64372.350000000006</v>
      </c>
      <c r="G1250" s="32">
        <f>F1250/E1250</f>
        <v>-0.29434234491612238</v>
      </c>
    </row>
    <row r="1251" spans="1:7" x14ac:dyDescent="0.2">
      <c r="A1251" s="63">
        <v>701</v>
      </c>
      <c r="B1251" s="1" t="s">
        <v>31</v>
      </c>
      <c r="C1251" s="10"/>
      <c r="D1251" s="61">
        <f t="shared" ref="D1251:E1253" si="408">D5+D80+D154+D228+D301+D374+D447+D520+D593+D666+D739+D812+D885+D958+D1031+D1104+D1178</f>
        <v>449807.63</v>
      </c>
      <c r="E1251" s="61">
        <f t="shared" si="408"/>
        <v>716368.33000000007</v>
      </c>
      <c r="F1251" s="61">
        <f t="shared" ref="F1251:F1253" si="409">(D1251-E1251)</f>
        <v>-266560.70000000007</v>
      </c>
      <c r="G1251" s="32">
        <f t="shared" ref="G1251:G1253" si="410">F1251/E1251</f>
        <v>-0.37210006198906093</v>
      </c>
    </row>
    <row r="1252" spans="1:7" x14ac:dyDescent="0.2">
      <c r="A1252" s="63">
        <v>704</v>
      </c>
      <c r="B1252" s="1" t="s">
        <v>32</v>
      </c>
      <c r="C1252" s="10"/>
      <c r="D1252" s="61">
        <f t="shared" si="408"/>
        <v>16615</v>
      </c>
      <c r="E1252" s="61">
        <f t="shared" si="408"/>
        <v>19476</v>
      </c>
      <c r="F1252" s="61">
        <f t="shared" si="409"/>
        <v>-2861</v>
      </c>
      <c r="G1252" s="32">
        <f t="shared" si="410"/>
        <v>-0.14689874717601151</v>
      </c>
    </row>
    <row r="1253" spans="1:7" x14ac:dyDescent="0.2">
      <c r="A1253" s="63">
        <v>706</v>
      </c>
      <c r="B1253" s="1" t="s">
        <v>33</v>
      </c>
      <c r="C1253" s="10"/>
      <c r="D1253" s="61">
        <f t="shared" si="408"/>
        <v>1062082.969</v>
      </c>
      <c r="E1253" s="61">
        <f t="shared" si="408"/>
        <v>1413714.54</v>
      </c>
      <c r="F1253" s="61">
        <f t="shared" si="409"/>
        <v>-351631.571</v>
      </c>
      <c r="G1253" s="32">
        <f t="shared" si="410"/>
        <v>-0.24872883531352799</v>
      </c>
    </row>
    <row r="1254" spans="1:7" x14ac:dyDescent="0.2">
      <c r="A1254" s="63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63"/>
      <c r="B1255" s="14" t="s">
        <v>19</v>
      </c>
      <c r="C1255" s="11"/>
      <c r="D1255" s="61">
        <f t="shared" ref="D1255:E1257" si="411">D9+D84+D158+D232+D305+D378+D451+D524+D597+D670+D743+D816+D889+D962+D1035+D1108</f>
        <v>0</v>
      </c>
      <c r="E1255" s="61">
        <f t="shared" si="411"/>
        <v>0</v>
      </c>
      <c r="F1255" s="61">
        <f t="shared" ref="F1255:F1260" si="412">(D1255-E1255)</f>
        <v>0</v>
      </c>
      <c r="G1255" s="32" t="e">
        <f t="shared" ref="G1255:G1260" si="413">F1255/E1255</f>
        <v>#DIV/0!</v>
      </c>
    </row>
    <row r="1256" spans="1:7" x14ac:dyDescent="0.2">
      <c r="A1256" s="63"/>
      <c r="B1256" s="14" t="s">
        <v>20</v>
      </c>
      <c r="C1256" s="11"/>
      <c r="D1256" s="61">
        <f t="shared" si="411"/>
        <v>0</v>
      </c>
      <c r="E1256" s="61">
        <f t="shared" si="411"/>
        <v>0</v>
      </c>
      <c r="F1256" s="61">
        <f t="shared" si="412"/>
        <v>0</v>
      </c>
      <c r="G1256" s="32" t="e">
        <f t="shared" si="413"/>
        <v>#DIV/0!</v>
      </c>
    </row>
    <row r="1257" spans="1:7" x14ac:dyDescent="0.2">
      <c r="A1257" s="63"/>
      <c r="B1257" s="14" t="s">
        <v>27</v>
      </c>
      <c r="C1257" s="11"/>
      <c r="D1257" s="61">
        <f t="shared" si="411"/>
        <v>0</v>
      </c>
      <c r="E1257" s="61">
        <f t="shared" si="411"/>
        <v>0</v>
      </c>
      <c r="F1257" s="61">
        <f t="shared" si="412"/>
        <v>0</v>
      </c>
      <c r="G1257" s="32" t="e">
        <f t="shared" si="413"/>
        <v>#DIV/0!</v>
      </c>
    </row>
    <row r="1258" spans="1:7" x14ac:dyDescent="0.2">
      <c r="A1258" s="63">
        <v>706</v>
      </c>
      <c r="B1258" s="2" t="s">
        <v>34</v>
      </c>
      <c r="C1258" s="11"/>
      <c r="D1258" s="61">
        <f t="shared" ref="D1258:E1259" si="414">D12+D87+D161+D235+D308+D381+D454+D527+D600+D673+D746+D819+D892+D965+D1038+D1111+D1185</f>
        <v>236237.52000000002</v>
      </c>
      <c r="E1258" s="61">
        <f t="shared" si="414"/>
        <v>283514.48</v>
      </c>
      <c r="F1258" s="61">
        <f t="shared" si="412"/>
        <v>-47276.959999999963</v>
      </c>
      <c r="G1258" s="32">
        <f t="shared" si="413"/>
        <v>-0.16675324660666349</v>
      </c>
    </row>
    <row r="1259" spans="1:7" x14ac:dyDescent="0.2">
      <c r="A1259" s="63" t="s">
        <v>35</v>
      </c>
      <c r="B1259" s="2" t="s">
        <v>36</v>
      </c>
      <c r="C1259" s="11"/>
      <c r="D1259" s="61">
        <f t="shared" si="414"/>
        <v>1844</v>
      </c>
      <c r="E1259" s="61">
        <f t="shared" si="414"/>
        <v>300</v>
      </c>
      <c r="F1259" s="61">
        <f t="shared" si="412"/>
        <v>1544</v>
      </c>
      <c r="G1259" s="32">
        <f t="shared" si="413"/>
        <v>5.1466666666666665</v>
      </c>
    </row>
    <row r="1260" spans="1:7" ht="25.5" x14ac:dyDescent="0.2">
      <c r="A1260" s="22"/>
      <c r="B1260" s="26" t="s">
        <v>45</v>
      </c>
      <c r="C1260" s="64"/>
      <c r="D1260" s="40">
        <f>D1250+D1251+D1252+D1253+D1258+D1259</f>
        <v>1920913.679</v>
      </c>
      <c r="E1260" s="40">
        <f>E1250+E1251+E1252+E1253+E1258+E1259</f>
        <v>2652072.2600000002</v>
      </c>
      <c r="F1260" s="40">
        <f t="shared" si="412"/>
        <v>-731158.58100000024</v>
      </c>
      <c r="G1260" s="137">
        <f t="shared" si="413"/>
        <v>-0.27569331048317675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61">
        <f t="shared" ref="D1263:E1263" si="415">D17+D92+D166+D240+D313+D386+D459+D532+D605+D678+D751+D824+D897+D970+D1043+D1116+D1190</f>
        <v>0</v>
      </c>
      <c r="E1263" s="61">
        <f t="shared" si="415"/>
        <v>0</v>
      </c>
      <c r="F1263" s="61">
        <f t="shared" ref="F1263" si="416">(D1263-E1263)</f>
        <v>0</v>
      </c>
      <c r="G1263" s="32" t="e">
        <f t="shared" ref="G1263" si="417">F1263/E1263</f>
        <v>#DIV/0!</v>
      </c>
    </row>
    <row r="1264" spans="1:7" x14ac:dyDescent="0.2">
      <c r="B1264" s="3"/>
      <c r="C1264" s="65"/>
      <c r="D1264" s="61"/>
      <c r="E1264" s="61"/>
      <c r="F1264" s="66"/>
      <c r="G1264" s="36"/>
    </row>
    <row r="1265" spans="1:7" x14ac:dyDescent="0.2">
      <c r="A1265" s="63">
        <v>72</v>
      </c>
      <c r="B1265" s="1" t="s">
        <v>37</v>
      </c>
      <c r="C1265" s="10"/>
      <c r="D1265" s="61">
        <f t="shared" ref="D1265:E1265" si="418">D19+D94+D168+D242+D315+D388+D461+D534+D607+D680+D753+D826+D899+D972+D1045+D1118+D1192</f>
        <v>0</v>
      </c>
      <c r="E1265" s="61">
        <f t="shared" si="418"/>
        <v>0</v>
      </c>
      <c r="F1265" s="61">
        <f t="shared" ref="F1265:F1277" si="419">(D1265-E1265)</f>
        <v>0</v>
      </c>
      <c r="G1265" s="32" t="e">
        <f t="shared" ref="G1265:G1277" si="420">F1265/E1265</f>
        <v>#DIV/0!</v>
      </c>
    </row>
    <row r="1266" spans="1:7" x14ac:dyDescent="0.2">
      <c r="A1266" s="63">
        <v>73</v>
      </c>
      <c r="B1266" s="1" t="s">
        <v>38</v>
      </c>
      <c r="C1266" s="10"/>
      <c r="D1266" s="61">
        <f t="shared" ref="D1266:E1266" si="421">D20+D95+D169+D243+D316+D389+D462+D535+D608+D681+D754+D827+D900+D973+D1046+D1119+D1193</f>
        <v>1133</v>
      </c>
      <c r="E1266" s="61">
        <f t="shared" si="421"/>
        <v>476</v>
      </c>
      <c r="F1266" s="61">
        <f t="shared" si="419"/>
        <v>657</v>
      </c>
      <c r="G1266" s="32">
        <f t="shared" si="420"/>
        <v>1.3802521008403361</v>
      </c>
    </row>
    <row r="1267" spans="1:7" x14ac:dyDescent="0.2">
      <c r="A1267" s="63">
        <v>74</v>
      </c>
      <c r="B1267" s="2" t="s">
        <v>39</v>
      </c>
      <c r="C1267" s="11"/>
      <c r="D1267" s="61">
        <f t="shared" ref="D1267:E1267" si="422">D21+D96+D170+D244+D317+D390+D463+D536+D609+D682+D755+D828+D901+D974+D1047+D1120+D1194</f>
        <v>102</v>
      </c>
      <c r="E1267" s="61">
        <f t="shared" si="422"/>
        <v>0</v>
      </c>
      <c r="F1267" s="61">
        <f t="shared" si="419"/>
        <v>102</v>
      </c>
      <c r="G1267" s="32" t="e">
        <f t="shared" si="420"/>
        <v>#DIV/0!</v>
      </c>
    </row>
    <row r="1268" spans="1:7" ht="25.5" x14ac:dyDescent="0.2">
      <c r="A1268" s="22"/>
      <c r="B1268" s="26" t="s">
        <v>44</v>
      </c>
      <c r="C1268" s="62"/>
      <c r="D1268" s="40">
        <f>D1260+D1265+D1266+D1267</f>
        <v>1922148.679</v>
      </c>
      <c r="E1268" s="40">
        <f>E1260+E1265+E1266+E1267</f>
        <v>2652548.2600000002</v>
      </c>
      <c r="F1268" s="61">
        <f t="shared" si="419"/>
        <v>-730399.58100000024</v>
      </c>
      <c r="G1268" s="101">
        <f t="shared" si="420"/>
        <v>-0.27535769735627741</v>
      </c>
    </row>
    <row r="1269" spans="1:7" x14ac:dyDescent="0.2">
      <c r="A1269" s="63">
        <v>60</v>
      </c>
      <c r="B1269" s="3" t="s">
        <v>40</v>
      </c>
      <c r="C1269" s="65"/>
      <c r="D1269" s="66">
        <f>D1270+D1271+D1272</f>
        <v>399541.45300000004</v>
      </c>
      <c r="E1269" s="66">
        <f>E1270+E1271+E1272</f>
        <v>546916.12399999995</v>
      </c>
      <c r="F1269" s="61">
        <f t="shared" si="419"/>
        <v>-147374.67099999991</v>
      </c>
      <c r="G1269" s="32">
        <f t="shared" si="420"/>
        <v>-0.26946484942177334</v>
      </c>
    </row>
    <row r="1270" spans="1:7" x14ac:dyDescent="0.2">
      <c r="A1270" s="63">
        <v>600</v>
      </c>
      <c r="B1270" s="1" t="s">
        <v>2</v>
      </c>
      <c r="C1270" s="10"/>
      <c r="D1270" s="61">
        <f t="shared" ref="D1270:E1274" si="423">D24+D99+D173+D247+D320+D393+D466+D539+D612+D685+D758+D831+D904+D977+D1050+D1123+D1197</f>
        <v>47921.127999999997</v>
      </c>
      <c r="E1270" s="61">
        <f t="shared" si="423"/>
        <v>77298.98</v>
      </c>
      <c r="F1270" s="61">
        <f t="shared" si="419"/>
        <v>-29377.851999999999</v>
      </c>
      <c r="G1270" s="32">
        <f t="shared" si="420"/>
        <v>-0.38005484677805579</v>
      </c>
    </row>
    <row r="1271" spans="1:7" x14ac:dyDescent="0.2">
      <c r="A1271" s="63">
        <v>601</v>
      </c>
      <c r="B1271" s="1" t="s">
        <v>3</v>
      </c>
      <c r="C1271" s="10"/>
      <c r="D1271" s="61">
        <f t="shared" si="423"/>
        <v>271037.598</v>
      </c>
      <c r="E1271" s="61">
        <f t="shared" si="423"/>
        <v>353508.12599999999</v>
      </c>
      <c r="F1271" s="61">
        <f t="shared" si="419"/>
        <v>-82470.527999999991</v>
      </c>
      <c r="G1271" s="32">
        <f t="shared" si="420"/>
        <v>-0.23329174617049678</v>
      </c>
    </row>
    <row r="1272" spans="1:7" x14ac:dyDescent="0.2">
      <c r="A1272" s="63">
        <v>604</v>
      </c>
      <c r="B1272" s="1" t="s">
        <v>4</v>
      </c>
      <c r="C1272" s="10"/>
      <c r="D1272" s="61">
        <f t="shared" si="423"/>
        <v>80582.726999999999</v>
      </c>
      <c r="E1272" s="61">
        <f t="shared" si="423"/>
        <v>116109.018</v>
      </c>
      <c r="F1272" s="61">
        <f t="shared" si="419"/>
        <v>-35526.290999999997</v>
      </c>
      <c r="G1272" s="32">
        <f t="shared" si="420"/>
        <v>-0.30597357218196436</v>
      </c>
    </row>
    <row r="1273" spans="1:7" x14ac:dyDescent="0.2">
      <c r="A1273" s="63">
        <v>61</v>
      </c>
      <c r="B1273" s="1" t="s">
        <v>41</v>
      </c>
      <c r="C1273" s="10"/>
      <c r="D1273" s="61">
        <f t="shared" si="423"/>
        <v>59465.214999999997</v>
      </c>
      <c r="E1273" s="61">
        <f t="shared" si="423"/>
        <v>73465.641000000003</v>
      </c>
      <c r="F1273" s="61">
        <f t="shared" si="419"/>
        <v>-14000.426000000007</v>
      </c>
      <c r="G1273" s="32">
        <f t="shared" si="420"/>
        <v>-0.19057107253716069</v>
      </c>
    </row>
    <row r="1274" spans="1:7" x14ac:dyDescent="0.2">
      <c r="A1274" s="63">
        <v>62</v>
      </c>
      <c r="B1274" s="2" t="s">
        <v>42</v>
      </c>
      <c r="C1274" s="11"/>
      <c r="D1274" s="61">
        <f t="shared" si="423"/>
        <v>101434.45</v>
      </c>
      <c r="E1274" s="61">
        <f t="shared" si="423"/>
        <v>157118.47100000002</v>
      </c>
      <c r="F1274" s="61">
        <f t="shared" si="419"/>
        <v>-55684.021000000022</v>
      </c>
      <c r="G1274" s="32">
        <f t="shared" si="420"/>
        <v>-0.35440785953167797</v>
      </c>
    </row>
    <row r="1275" spans="1:7" ht="25.5" x14ac:dyDescent="0.2">
      <c r="A1275" s="22"/>
      <c r="B1275" s="26" t="s">
        <v>43</v>
      </c>
      <c r="C1275" s="62"/>
      <c r="D1275" s="40">
        <f>D1269+D1273+D1274</f>
        <v>560441.11800000002</v>
      </c>
      <c r="E1275" s="40">
        <f>E1269+E1273+E1274</f>
        <v>777500.23599999992</v>
      </c>
      <c r="F1275" s="61">
        <f t="shared" si="419"/>
        <v>-217059.1179999999</v>
      </c>
      <c r="G1275" s="101">
        <f t="shared" si="420"/>
        <v>-0.27917562972932641</v>
      </c>
    </row>
    <row r="1276" spans="1:7" ht="25.5" x14ac:dyDescent="0.2">
      <c r="A1276" s="22"/>
      <c r="B1276" s="26" t="s">
        <v>48</v>
      </c>
      <c r="C1276" s="62"/>
      <c r="D1276" s="40">
        <f>D1268-D1275</f>
        <v>1361707.561</v>
      </c>
      <c r="E1276" s="40">
        <f>E1268-E1275</f>
        <v>1875048.0240000002</v>
      </c>
      <c r="F1276" s="61">
        <f t="shared" si="419"/>
        <v>-513340.46300000022</v>
      </c>
      <c r="G1276" s="101">
        <f t="shared" si="420"/>
        <v>-0.27377456813340806</v>
      </c>
    </row>
    <row r="1277" spans="1:7" x14ac:dyDescent="0.2">
      <c r="A1277" s="63">
        <v>63</v>
      </c>
      <c r="B1277" s="3" t="s">
        <v>46</v>
      </c>
      <c r="C1277" s="65"/>
      <c r="D1277" s="61">
        <f t="shared" ref="D1277:E1279" si="424">D31+D106+D180+D254+D327+D400+D473+D546+D619+D692+D765+D838+D911+D984+D1057+D1130+D1204</f>
        <v>1271373.564</v>
      </c>
      <c r="E1277" s="61">
        <f t="shared" si="424"/>
        <v>1410132.5660000001</v>
      </c>
      <c r="F1277" s="61">
        <f t="shared" si="419"/>
        <v>-138759.00200000009</v>
      </c>
      <c r="G1277" s="32">
        <f t="shared" si="420"/>
        <v>-9.8401388171330331E-2</v>
      </c>
    </row>
    <row r="1278" spans="1:7" x14ac:dyDescent="0.2">
      <c r="A1278" s="63"/>
      <c r="B1278" s="13" t="s">
        <v>6</v>
      </c>
      <c r="C1278" s="27"/>
      <c r="D1278" s="61"/>
      <c r="E1278" s="61"/>
      <c r="F1278" s="61"/>
      <c r="G1278" s="32"/>
    </row>
    <row r="1279" spans="1:7" x14ac:dyDescent="0.2">
      <c r="A1279" s="63">
        <v>631</v>
      </c>
      <c r="B1279" s="15" t="s">
        <v>21</v>
      </c>
      <c r="C1279" s="21"/>
      <c r="D1279" s="61">
        <f t="shared" si="424"/>
        <v>0</v>
      </c>
      <c r="E1279" s="61">
        <f t="shared" si="424"/>
        <v>0</v>
      </c>
      <c r="F1279" s="61">
        <f t="shared" ref="F1279" si="425">(D1279-E1279)</f>
        <v>0</v>
      </c>
      <c r="G1279" s="32" t="e">
        <f t="shared" ref="G1279" si="426">F1279/E1279</f>
        <v>#DIV/0!</v>
      </c>
    </row>
    <row r="1280" spans="1:7" x14ac:dyDescent="0.2">
      <c r="A1280" s="63"/>
      <c r="B1280" s="15"/>
      <c r="C1280" s="21"/>
      <c r="D1280" s="61"/>
      <c r="E1280" s="61"/>
      <c r="F1280" s="61"/>
      <c r="G1280" s="32"/>
    </row>
    <row r="1281" spans="1:7" x14ac:dyDescent="0.2">
      <c r="A1281" s="63">
        <v>64</v>
      </c>
      <c r="B1281" s="2" t="s">
        <v>47</v>
      </c>
      <c r="C1281" s="11"/>
      <c r="D1281" s="61">
        <f>D35+D110+D184+D258+D331+D404+D477+D550+D623+D696+D769+D842+D915+D988+D1061+D1134+D1208</f>
        <v>58393.495999999999</v>
      </c>
      <c r="E1281" s="61">
        <f>E35+E110+E184+E258+E331+E404+E477+E550+E623+E696+E769+E842+E915+E988+E1061+E1134+E1208</f>
        <v>84591.122000000003</v>
      </c>
      <c r="F1281" s="61">
        <f t="shared" ref="F1281:F1291" si="427">(D1281-E1281)</f>
        <v>-26197.626000000004</v>
      </c>
      <c r="G1281" s="32">
        <f t="shared" ref="G1281:G1291" si="428">F1281/E1281</f>
        <v>-0.30969710982199766</v>
      </c>
    </row>
    <row r="1282" spans="1:7" ht="25.5" x14ac:dyDescent="0.2">
      <c r="A1282" s="22"/>
      <c r="B1282" s="26" t="s">
        <v>49</v>
      </c>
      <c r="C1282" s="62"/>
      <c r="D1282" s="61">
        <f>D1276-D1277-D1281</f>
        <v>31940.500999999975</v>
      </c>
      <c r="E1282" s="61">
        <f>E1276-E1277-E1281</f>
        <v>380324.33600000013</v>
      </c>
      <c r="F1282" s="61">
        <f t="shared" si="427"/>
        <v>-348383.83500000014</v>
      </c>
      <c r="G1282" s="32">
        <f t="shared" si="428"/>
        <v>-0.91601773019331589</v>
      </c>
    </row>
    <row r="1283" spans="1:7" x14ac:dyDescent="0.2">
      <c r="A1283" s="63">
        <v>75</v>
      </c>
      <c r="B1283" s="3" t="s">
        <v>50</v>
      </c>
      <c r="C1283" s="65"/>
      <c r="D1283" s="61">
        <f t="shared" ref="D1283:E1286" si="429">D37+D112+D186+D260+D333+D406+D479+D552+D625+D698+D771+D844+D917+D990+D1063+D1136+D1210</f>
        <v>9309.5990000000002</v>
      </c>
      <c r="E1283" s="61">
        <f t="shared" si="429"/>
        <v>13664.782999999999</v>
      </c>
      <c r="F1283" s="61">
        <f t="shared" si="427"/>
        <v>-4355.1839999999993</v>
      </c>
      <c r="G1283" s="32">
        <f t="shared" si="428"/>
        <v>-0.31871592838320223</v>
      </c>
    </row>
    <row r="1284" spans="1:7" x14ac:dyDescent="0.2">
      <c r="A1284" s="63">
        <v>65</v>
      </c>
      <c r="B1284" s="1" t="s">
        <v>51</v>
      </c>
      <c r="C1284" s="10"/>
      <c r="D1284" s="61">
        <f t="shared" si="429"/>
        <v>34941.838000000003</v>
      </c>
      <c r="E1284" s="61">
        <f t="shared" si="429"/>
        <v>41524.232000000004</v>
      </c>
      <c r="F1284" s="61">
        <f t="shared" si="427"/>
        <v>-6582.3940000000002</v>
      </c>
      <c r="G1284" s="32">
        <f t="shared" si="428"/>
        <v>-0.1585193435967702</v>
      </c>
    </row>
    <row r="1285" spans="1:7" ht="25.5" x14ac:dyDescent="0.2">
      <c r="A1285" s="63">
        <v>68</v>
      </c>
      <c r="B1285" s="16" t="s">
        <v>52</v>
      </c>
      <c r="C1285" s="17"/>
      <c r="D1285" s="61">
        <f t="shared" si="429"/>
        <v>760701.65700000001</v>
      </c>
      <c r="E1285" s="61">
        <f t="shared" si="429"/>
        <v>637101.63399999996</v>
      </c>
      <c r="F1285" s="61">
        <f t="shared" si="427"/>
        <v>123600.02300000004</v>
      </c>
      <c r="G1285" s="32">
        <f t="shared" si="428"/>
        <v>0.19400361952297246</v>
      </c>
    </row>
    <row r="1286" spans="1:7" x14ac:dyDescent="0.2">
      <c r="A1286" s="63">
        <v>78</v>
      </c>
      <c r="B1286" s="2" t="s">
        <v>53</v>
      </c>
      <c r="C1286" s="11"/>
      <c r="D1286" s="61">
        <f t="shared" si="429"/>
        <v>21121.588</v>
      </c>
      <c r="E1286" s="61">
        <f t="shared" si="429"/>
        <v>3860.2890000000002</v>
      </c>
      <c r="F1286" s="61">
        <f t="shared" si="427"/>
        <v>17261.298999999999</v>
      </c>
      <c r="G1286" s="32">
        <f t="shared" si="428"/>
        <v>4.4715043355562232</v>
      </c>
    </row>
    <row r="1287" spans="1:7" ht="25.5" x14ac:dyDescent="0.2">
      <c r="A1287" s="22"/>
      <c r="B1287" s="26" t="s">
        <v>77</v>
      </c>
      <c r="C1287" s="62"/>
      <c r="D1287" s="61">
        <f>D1282+D1283-D1284-D1285+D1286</f>
        <v>-733271.80700000003</v>
      </c>
      <c r="E1287" s="61">
        <f>E1282+E1283-E1284-E1285+E1286</f>
        <v>-280776.45799999987</v>
      </c>
      <c r="F1287" s="61">
        <f t="shared" si="427"/>
        <v>-452495.34900000016</v>
      </c>
      <c r="G1287" s="32">
        <f t="shared" si="428"/>
        <v>1.6115857868682153</v>
      </c>
    </row>
    <row r="1288" spans="1:7" x14ac:dyDescent="0.2">
      <c r="A1288" s="63">
        <v>76</v>
      </c>
      <c r="B1288" s="1" t="s">
        <v>54</v>
      </c>
      <c r="C1288" s="10"/>
      <c r="D1288" s="61">
        <f t="shared" ref="D1288:E1289" si="430">D42+D117+D191+D265+D338+D411+D484+D557+D630+D703+D776+D849+D922+D995+D1068+D1141+D1215</f>
        <v>6047.1959999999999</v>
      </c>
      <c r="E1288" s="61">
        <f t="shared" si="430"/>
        <v>79771.534</v>
      </c>
      <c r="F1288" s="61">
        <f t="shared" si="427"/>
        <v>-73724.338000000003</v>
      </c>
      <c r="G1288" s="32">
        <f t="shared" si="428"/>
        <v>-0.92419356007369746</v>
      </c>
    </row>
    <row r="1289" spans="1:7" x14ac:dyDescent="0.2">
      <c r="A1289" s="63">
        <v>66</v>
      </c>
      <c r="B1289" s="1" t="s">
        <v>55</v>
      </c>
      <c r="C1289" s="10"/>
      <c r="D1289" s="61">
        <f t="shared" si="430"/>
        <v>15645.445</v>
      </c>
      <c r="E1289" s="61">
        <f t="shared" si="430"/>
        <v>21255.955000000002</v>
      </c>
      <c r="F1289" s="61">
        <f t="shared" si="427"/>
        <v>-5610.510000000002</v>
      </c>
      <c r="G1289" s="32">
        <f t="shared" si="428"/>
        <v>-0.26395003188518235</v>
      </c>
    </row>
    <row r="1290" spans="1:7" x14ac:dyDescent="0.2">
      <c r="B1290" s="2" t="s">
        <v>56</v>
      </c>
      <c r="C1290" s="11"/>
      <c r="D1290" s="39">
        <f>D1288-D1289</f>
        <v>-9598.2489999999998</v>
      </c>
      <c r="E1290" s="39">
        <f>E1288-E1289</f>
        <v>58515.578999999998</v>
      </c>
      <c r="F1290" s="61">
        <f t="shared" si="427"/>
        <v>-68113.827999999994</v>
      </c>
      <c r="G1290" s="32">
        <f t="shared" si="428"/>
        <v>-1.1640289503074044</v>
      </c>
    </row>
    <row r="1291" spans="1:7" x14ac:dyDescent="0.2">
      <c r="A1291" s="22"/>
      <c r="B1291" s="19" t="s">
        <v>57</v>
      </c>
      <c r="C1291" s="62"/>
      <c r="D1291" s="61">
        <f>D1287+D1290</f>
        <v>-742870.05599999998</v>
      </c>
      <c r="E1291" s="61">
        <f>E1287+E1290</f>
        <v>-222260.87899999987</v>
      </c>
      <c r="F1291" s="61">
        <f t="shared" si="427"/>
        <v>-520609.17700000014</v>
      </c>
      <c r="G1291" s="32">
        <f t="shared" si="428"/>
        <v>2.3423338346466291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63">
        <v>5</v>
      </c>
      <c r="B1295" s="1" t="s">
        <v>22</v>
      </c>
      <c r="C1295" s="10"/>
      <c r="D1295" s="68">
        <f t="shared" ref="D1295:E1295" si="431">D49+D124+D198+D272+D345+D418+D491+D564+D637+D710+D783+D856+D929+D1002+D1075+D1148+D1222</f>
        <v>4314921.4000000004</v>
      </c>
      <c r="E1295" s="68">
        <f t="shared" si="431"/>
        <v>4214731.6840000004</v>
      </c>
      <c r="F1295" s="61">
        <f t="shared" ref="F1295" si="432">(D1295-E1295)</f>
        <v>100189.71600000001</v>
      </c>
      <c r="G1295" s="32">
        <f t="shared" ref="G1295" si="433">F1295/E1295</f>
        <v>2.3771315355694184E-2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63">
        <v>51</v>
      </c>
      <c r="B1299" s="20" t="s">
        <v>29</v>
      </c>
      <c r="C1299" s="30"/>
      <c r="D1299" s="68">
        <f t="shared" ref="D1299:E1299" si="434">D53+D128+D202+D276+D349+D422+D495+D568+D641+D714+D787+D860+D933+D1006+D1079+D1152</f>
        <v>0</v>
      </c>
      <c r="E1299" s="68">
        <f t="shared" si="434"/>
        <v>0</v>
      </c>
      <c r="F1299" s="61">
        <f t="shared" ref="F1299:F1300" si="435">(D1299-E1299)</f>
        <v>0</v>
      </c>
      <c r="G1299" s="32" t="e">
        <f t="shared" ref="G1299:G1300" si="436">F1299/E1299</f>
        <v>#DIV/0!</v>
      </c>
    </row>
    <row r="1300" spans="1:7" x14ac:dyDescent="0.2">
      <c r="A1300" s="63">
        <v>510</v>
      </c>
      <c r="B1300" s="1" t="s">
        <v>7</v>
      </c>
      <c r="C1300" s="10"/>
      <c r="D1300" s="68">
        <f t="shared" ref="D1300:E1300" si="437">D54+D129+D203+D277+D350+D423+D496+D569+D642+D715+D788+D861+D934+D1007+D1080+D1153+D1227</f>
        <v>0</v>
      </c>
      <c r="E1300" s="68">
        <f t="shared" si="437"/>
        <v>0</v>
      </c>
      <c r="F1300" s="61">
        <f t="shared" si="435"/>
        <v>0</v>
      </c>
      <c r="G1300" s="32" t="e">
        <f t="shared" si="436"/>
        <v>#DIV/0!</v>
      </c>
    </row>
    <row r="1301" spans="1:7" x14ac:dyDescent="0.2">
      <c r="B1301" s="3"/>
      <c r="C1301" s="28"/>
    </row>
    <row r="1302" spans="1:7" x14ac:dyDescent="0.2">
      <c r="A1302" s="63">
        <v>41</v>
      </c>
      <c r="B1302" s="1" t="s">
        <v>8</v>
      </c>
      <c r="C1302" s="10"/>
      <c r="D1302" s="68">
        <f>D1306+D1307+D1308</f>
        <v>4212837.7420000006</v>
      </c>
      <c r="E1302" s="68">
        <f>E1306+E1307+E1308</f>
        <v>3642186.5070000002</v>
      </c>
      <c r="F1302" s="61">
        <f t="shared" ref="F1302" si="438">(D1302-E1302)</f>
        <v>570651.23500000034</v>
      </c>
      <c r="G1302" s="32">
        <f t="shared" ref="G1302" si="439">F1302/E1302</f>
        <v>0.15667820247624686</v>
      </c>
    </row>
    <row r="1303" spans="1:7" x14ac:dyDescent="0.2">
      <c r="A1303" s="63"/>
      <c r="B1303" s="1"/>
      <c r="C1303" s="10"/>
      <c r="D1303" s="68"/>
      <c r="E1303" s="68"/>
      <c r="F1303" s="61"/>
      <c r="G1303" s="32"/>
    </row>
    <row r="1304" spans="1:7" x14ac:dyDescent="0.2">
      <c r="A1304" s="63"/>
      <c r="B1304" s="7" t="s">
        <v>6</v>
      </c>
      <c r="C1304" s="29"/>
      <c r="D1304" s="68"/>
      <c r="E1304" s="68"/>
      <c r="F1304" s="61"/>
      <c r="G1304" s="32"/>
    </row>
    <row r="1305" spans="1:7" x14ac:dyDescent="0.2">
      <c r="A1305" s="63"/>
      <c r="B1305" s="1"/>
      <c r="C1305" s="10"/>
      <c r="D1305" s="68"/>
      <c r="E1305" s="68"/>
      <c r="F1305" s="61"/>
      <c r="G1305" s="32"/>
    </row>
    <row r="1306" spans="1:7" x14ac:dyDescent="0.2">
      <c r="A1306" s="63"/>
      <c r="B1306" s="23" t="s">
        <v>23</v>
      </c>
      <c r="C1306" s="10"/>
      <c r="D1306" s="68">
        <f t="shared" ref="D1306:E1308" si="440">D60+D135+D209+D283+D356+D429+D502+D575+D648+D721+D794+D867+D940+D1013+D1086+D1159+D1233</f>
        <v>2340434.4840000002</v>
      </c>
      <c r="E1306" s="68">
        <f t="shared" si="440"/>
        <v>2027246.9839999999</v>
      </c>
      <c r="F1306" s="61">
        <f t="shared" ref="F1306:F1308" si="441">(D1306-E1306)</f>
        <v>313187.50000000023</v>
      </c>
      <c r="G1306" s="32">
        <f t="shared" ref="G1306:G1308" si="442">F1306/E1306</f>
        <v>0.15448906939895599</v>
      </c>
    </row>
    <row r="1307" spans="1:7" ht="25.5" x14ac:dyDescent="0.2">
      <c r="A1307" s="63"/>
      <c r="B1307" s="24" t="s">
        <v>58</v>
      </c>
      <c r="C1307" s="17"/>
      <c r="D1307" s="68">
        <f t="shared" si="440"/>
        <v>1132621.7409999999</v>
      </c>
      <c r="E1307" s="68">
        <f t="shared" si="440"/>
        <v>773914.77500000002</v>
      </c>
      <c r="F1307" s="61">
        <f t="shared" si="441"/>
        <v>358706.9659999999</v>
      </c>
      <c r="G1307" s="32">
        <f t="shared" si="442"/>
        <v>0.46349672804734848</v>
      </c>
    </row>
    <row r="1308" spans="1:7" x14ac:dyDescent="0.2">
      <c r="A1308" s="63"/>
      <c r="B1308" s="23" t="s">
        <v>24</v>
      </c>
      <c r="C1308" s="10"/>
      <c r="D1308" s="68">
        <f t="shared" si="440"/>
        <v>739781.51699999999</v>
      </c>
      <c r="E1308" s="68">
        <f t="shared" si="440"/>
        <v>841024.74800000002</v>
      </c>
      <c r="F1308" s="61">
        <f t="shared" si="441"/>
        <v>-101243.23100000003</v>
      </c>
      <c r="G1308" s="32">
        <f t="shared" si="442"/>
        <v>-0.12038079882995313</v>
      </c>
    </row>
    <row r="1309" spans="1:7" x14ac:dyDescent="0.2">
      <c r="A1309" s="63"/>
      <c r="B1309" s="1"/>
      <c r="C1309" s="10"/>
      <c r="D1309" s="68"/>
      <c r="E1309" s="68"/>
      <c r="F1309" s="61"/>
      <c r="G1309" s="32"/>
    </row>
    <row r="1310" spans="1:7" x14ac:dyDescent="0.2">
      <c r="A1310" s="63"/>
      <c r="B1310" s="8" t="s">
        <v>26</v>
      </c>
      <c r="C1310" s="31"/>
      <c r="D1310" s="68">
        <f t="shared" ref="D1310:E1310" si="443">D64+D139+D213+D287+D360+D433+D506+D579+D652+D725+D798+D871+D944+D1017+D1090+D1163+D1237</f>
        <v>2052661.436</v>
      </c>
      <c r="E1310" s="68">
        <f t="shared" si="443"/>
        <v>1961619.111</v>
      </c>
      <c r="F1310" s="61">
        <f t="shared" ref="F1310" si="444">(D1310-E1310)</f>
        <v>91042.324999999953</v>
      </c>
      <c r="G1310" s="32">
        <f t="shared" ref="G1310" si="445">F1310/E1310</f>
        <v>4.6411826072385746E-2</v>
      </c>
    </row>
    <row r="1311" spans="1:7" x14ac:dyDescent="0.2">
      <c r="A1311" s="63"/>
      <c r="B1311" s="8"/>
      <c r="C1311" s="31"/>
      <c r="D1311" s="68"/>
      <c r="E1311" s="68"/>
      <c r="F1311" s="61"/>
      <c r="G1311" s="32"/>
    </row>
    <row r="1312" spans="1:7" x14ac:dyDescent="0.2">
      <c r="A1312" s="63">
        <v>3</v>
      </c>
      <c r="B1312" s="8" t="s">
        <v>15</v>
      </c>
      <c r="C1312" s="31"/>
      <c r="D1312" s="68">
        <f>D1315+D1316+D1317+D1318</f>
        <v>1607072.307</v>
      </c>
      <c r="E1312" s="68">
        <f>E1315+E1316+E1317+E1318</f>
        <v>1999274.0385</v>
      </c>
      <c r="F1312" s="61">
        <f t="shared" ref="F1312" si="446">(D1312-E1312)</f>
        <v>-392201.73149999999</v>
      </c>
      <c r="G1312" s="32">
        <f t="shared" ref="G1312" si="447">F1312/E1312</f>
        <v>-0.19617207243598186</v>
      </c>
    </row>
    <row r="1313" spans="1:7" x14ac:dyDescent="0.2">
      <c r="A1313" s="63"/>
      <c r="B1313" s="7" t="s">
        <v>6</v>
      </c>
      <c r="C1313" s="29"/>
      <c r="D1313" s="68"/>
      <c r="E1313" s="68"/>
      <c r="F1313" s="61"/>
      <c r="G1313" s="32"/>
    </row>
    <row r="1314" spans="1:7" x14ac:dyDescent="0.2">
      <c r="A1314" s="63"/>
      <c r="B1314" s="8"/>
      <c r="C1314" s="31"/>
      <c r="D1314" s="68"/>
      <c r="E1314" s="68"/>
      <c r="F1314" s="61"/>
      <c r="G1314" s="32"/>
    </row>
    <row r="1315" spans="1:7" x14ac:dyDescent="0.2">
      <c r="A1315" s="63">
        <v>30</v>
      </c>
      <c r="B1315" s="25" t="s">
        <v>16</v>
      </c>
      <c r="C1315" s="31"/>
      <c r="D1315" s="68">
        <f t="shared" ref="D1315:E1318" si="448">D69+D144+D218+D292+D365+D438+D511+D584+D657+D730+D803+D876+D949+D1022+D1095+D1168+D1242</f>
        <v>75923</v>
      </c>
      <c r="E1315" s="68">
        <f t="shared" si="448"/>
        <v>80116</v>
      </c>
      <c r="F1315" s="61">
        <f t="shared" ref="F1315:F1318" si="449">(D1315-E1315)</f>
        <v>-4193</v>
      </c>
      <c r="G1315" s="32">
        <f t="shared" ref="G1315:G1318" si="450">F1315/E1315</f>
        <v>-5.2336611912726545E-2</v>
      </c>
    </row>
    <row r="1316" spans="1:7" x14ac:dyDescent="0.2">
      <c r="A1316" s="63">
        <v>31</v>
      </c>
      <c r="B1316" s="25" t="s">
        <v>17</v>
      </c>
      <c r="C1316" s="31"/>
      <c r="D1316" s="68">
        <f t="shared" si="448"/>
        <v>236833</v>
      </c>
      <c r="E1316" s="68">
        <f t="shared" si="448"/>
        <v>622996.35950000002</v>
      </c>
      <c r="F1316" s="61">
        <f t="shared" si="449"/>
        <v>-386163.35950000002</v>
      </c>
      <c r="G1316" s="32">
        <f t="shared" si="450"/>
        <v>-0.61984850089641652</v>
      </c>
    </row>
    <row r="1317" spans="1:7" x14ac:dyDescent="0.2">
      <c r="A1317" s="63">
        <v>32</v>
      </c>
      <c r="B1317" s="25" t="s">
        <v>18</v>
      </c>
      <c r="C1317" s="31"/>
      <c r="D1317" s="68">
        <f t="shared" si="448"/>
        <v>1294291.307</v>
      </c>
      <c r="E1317" s="68">
        <f t="shared" si="448"/>
        <v>1296136.679</v>
      </c>
      <c r="F1317" s="61">
        <f t="shared" si="449"/>
        <v>-1845.3719999999739</v>
      </c>
      <c r="G1317" s="32">
        <f t="shared" si="450"/>
        <v>-1.4237479965644687E-3</v>
      </c>
    </row>
    <row r="1318" spans="1:7" x14ac:dyDescent="0.2">
      <c r="A1318" s="63">
        <v>37</v>
      </c>
      <c r="B1318" s="25" t="s">
        <v>25</v>
      </c>
      <c r="C1318" s="31"/>
      <c r="D1318" s="68">
        <f t="shared" si="448"/>
        <v>25</v>
      </c>
      <c r="E1318" s="68">
        <f t="shared" si="448"/>
        <v>25</v>
      </c>
      <c r="F1318" s="61">
        <f t="shared" si="449"/>
        <v>0</v>
      </c>
      <c r="G1318" s="32">
        <f t="shared" si="450"/>
        <v>0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F955:G955"/>
    <mergeCell ref="B1000:C1000"/>
    <mergeCell ref="D1000:E1000"/>
    <mergeCell ref="F1000:G1000"/>
    <mergeCell ref="A1027:G1027"/>
    <mergeCell ref="A1028:A1029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1174:G1174"/>
    <mergeCell ref="A1175:A1176"/>
    <mergeCell ref="B1175:B1176"/>
    <mergeCell ref="C1175:C1176"/>
    <mergeCell ref="D1175:E1175"/>
    <mergeCell ref="F1175:G1175"/>
    <mergeCell ref="A881:G881"/>
    <mergeCell ref="A882:A883"/>
    <mergeCell ref="B882:B883"/>
    <mergeCell ref="C882:C883"/>
    <mergeCell ref="D882:E882"/>
    <mergeCell ref="F882:G882"/>
    <mergeCell ref="B1028:B1029"/>
    <mergeCell ref="C1028:C1029"/>
    <mergeCell ref="D1028:E1028"/>
    <mergeCell ref="F1028:G1028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B1073:C1073"/>
    <mergeCell ref="D1073:E1073"/>
    <mergeCell ref="F1073:G1073"/>
    <mergeCell ref="A1100:G1100"/>
    <mergeCell ref="A1101:A1102"/>
    <mergeCell ref="B1293:C1293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  <mergeCell ref="B1101:B1102"/>
    <mergeCell ref="C1101:C1102"/>
    <mergeCell ref="D1101:E1101"/>
    <mergeCell ref="F1101:G1101"/>
    <mergeCell ref="B1220:C1220"/>
    <mergeCell ref="D1220:E1220"/>
    <mergeCell ref="F1220:G1220"/>
    <mergeCell ref="B1146:C1146"/>
    <mergeCell ref="D1146:E1146"/>
    <mergeCell ref="F1146:G1146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1er trimestre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workbookViewId="0">
      <selection activeCell="D4" sqref="D4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205" t="s">
        <v>10</v>
      </c>
      <c r="E3" s="205" t="s">
        <v>11</v>
      </c>
      <c r="F3" s="205" t="s">
        <v>12</v>
      </c>
      <c r="G3" s="32" t="s">
        <v>13</v>
      </c>
    </row>
    <row r="4" spans="1:7" x14ac:dyDescent="0.2">
      <c r="A4" s="201">
        <v>700</v>
      </c>
      <c r="B4" s="1" t="s">
        <v>30</v>
      </c>
      <c r="C4" s="10"/>
      <c r="D4" s="205">
        <f>'TAB  CUM A FEVR'!D4+'TAB MARS'!D4</f>
        <v>28969.559999999998</v>
      </c>
      <c r="E4" s="205">
        <f>'TAB  CUM A FEVR'!E4+'TAB MARS'!E4</f>
        <v>42978.91</v>
      </c>
      <c r="F4" s="205">
        <f>(D4-E4)</f>
        <v>-14009.350000000006</v>
      </c>
      <c r="G4" s="32">
        <f>F4/E4</f>
        <v>-0.32595870858521087</v>
      </c>
    </row>
    <row r="5" spans="1:7" x14ac:dyDescent="0.2">
      <c r="A5" s="201">
        <v>701</v>
      </c>
      <c r="B5" s="1" t="s">
        <v>31</v>
      </c>
      <c r="C5" s="10"/>
      <c r="D5" s="205">
        <f>'TAB  CUM A FEVR'!D5+'TAB MARS'!D5</f>
        <v>114161.63</v>
      </c>
      <c r="E5" s="205">
        <f>'TAB  CUM A FEVR'!E5+'TAB MARS'!E5</f>
        <v>204370.33000000002</v>
      </c>
      <c r="F5" s="205">
        <f t="shared" ref="F5:F7" si="0">(D5-E5)</f>
        <v>-90208.700000000012</v>
      </c>
      <c r="G5" s="32">
        <f t="shared" ref="G5:G7" si="1">F5/E5</f>
        <v>-0.44139822057340711</v>
      </c>
    </row>
    <row r="6" spans="1:7" x14ac:dyDescent="0.2">
      <c r="A6" s="201">
        <v>704</v>
      </c>
      <c r="B6" s="1" t="s">
        <v>32</v>
      </c>
      <c r="C6" s="10"/>
      <c r="D6" s="205">
        <f>'TAB  CUM A FEVR'!D6+'TAB MARS'!D6</f>
        <v>0</v>
      </c>
      <c r="E6" s="205">
        <f>'TAB  CUM A FEVR'!E6+'TAB MARS'!E6</f>
        <v>0</v>
      </c>
      <c r="F6" s="205">
        <f t="shared" si="0"/>
        <v>0</v>
      </c>
      <c r="G6" s="32" t="e">
        <f t="shared" si="1"/>
        <v>#DIV/0!</v>
      </c>
    </row>
    <row r="7" spans="1:7" x14ac:dyDescent="0.2">
      <c r="A7" s="201">
        <v>706</v>
      </c>
      <c r="B7" s="1" t="s">
        <v>33</v>
      </c>
      <c r="C7" s="10"/>
      <c r="D7" s="205">
        <f>'TAB  CUM A FEVR'!D7+'TAB MARS'!D7</f>
        <v>186489.96899999998</v>
      </c>
      <c r="E7" s="205">
        <f>'TAB  CUM A FEVR'!E7+'TAB MARS'!E7</f>
        <v>445990.54</v>
      </c>
      <c r="F7" s="205">
        <f t="shared" si="0"/>
        <v>-259500.571</v>
      </c>
      <c r="G7" s="32">
        <f t="shared" si="1"/>
        <v>-0.58185218681992679</v>
      </c>
    </row>
    <row r="8" spans="1:7" x14ac:dyDescent="0.2">
      <c r="A8" s="201"/>
      <c r="B8" s="13" t="s">
        <v>6</v>
      </c>
      <c r="C8" s="27"/>
      <c r="D8" s="205"/>
      <c r="E8" s="205"/>
      <c r="F8" s="39"/>
      <c r="G8" s="33"/>
    </row>
    <row r="9" spans="1:7" x14ac:dyDescent="0.2">
      <c r="A9" s="201"/>
      <c r="B9" s="14" t="s">
        <v>19</v>
      </c>
      <c r="C9" s="11"/>
      <c r="D9" s="205">
        <f>'TAB  CUM A FEVR'!D9+'TAB MARS'!D9</f>
        <v>0</v>
      </c>
      <c r="E9" s="205">
        <f>'TAB  CUM A FEVR'!E9+'TAB MARS'!E9</f>
        <v>0</v>
      </c>
      <c r="F9" s="205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201"/>
      <c r="B10" s="14" t="s">
        <v>20</v>
      </c>
      <c r="C10" s="11"/>
      <c r="D10" s="205">
        <f>'TAB  CUM A FEVR'!D10+'TAB MARS'!D10</f>
        <v>0</v>
      </c>
      <c r="E10" s="205">
        <f>'TAB  CUM A FEVR'!E10+'TAB MARS'!E10</f>
        <v>0</v>
      </c>
      <c r="F10" s="205">
        <f t="shared" si="2"/>
        <v>0</v>
      </c>
      <c r="G10" s="32" t="e">
        <f t="shared" si="3"/>
        <v>#DIV/0!</v>
      </c>
    </row>
    <row r="11" spans="1:7" x14ac:dyDescent="0.2">
      <c r="A11" s="201"/>
      <c r="B11" s="14" t="s">
        <v>27</v>
      </c>
      <c r="C11" s="11"/>
      <c r="D11" s="205">
        <f>'TAB  CUM A FEVR'!D11+'TAB MARS'!D11</f>
        <v>0</v>
      </c>
      <c r="E11" s="205">
        <f>'TAB  CUM A FEVR'!E11+'TAB MARS'!E11</f>
        <v>0</v>
      </c>
      <c r="F11" s="205">
        <f t="shared" si="2"/>
        <v>0</v>
      </c>
      <c r="G11" s="32" t="e">
        <f t="shared" si="3"/>
        <v>#DIV/0!</v>
      </c>
    </row>
    <row r="12" spans="1:7" x14ac:dyDescent="0.2">
      <c r="A12" s="201">
        <v>706</v>
      </c>
      <c r="B12" s="2" t="s">
        <v>34</v>
      </c>
      <c r="C12" s="11"/>
      <c r="D12" s="205">
        <f>'TAB  CUM A FEVR'!D12+'TAB MARS'!D12</f>
        <v>37980.520000000004</v>
      </c>
      <c r="E12" s="205">
        <f>'TAB  CUM A FEVR'!E12+'TAB MARS'!E12</f>
        <v>84793.48</v>
      </c>
      <c r="F12" s="205">
        <f t="shared" si="2"/>
        <v>-46812.959999999992</v>
      </c>
      <c r="G12" s="32">
        <f t="shared" si="3"/>
        <v>-0.55208207046107782</v>
      </c>
    </row>
    <row r="13" spans="1:7" x14ac:dyDescent="0.2">
      <c r="A13" s="201" t="s">
        <v>35</v>
      </c>
      <c r="B13" s="2" t="s">
        <v>36</v>
      </c>
      <c r="C13" s="11"/>
      <c r="D13" s="205">
        <f>'TAB  CUM A FEVR'!D13+'TAB MARS'!D13</f>
        <v>0</v>
      </c>
      <c r="E13" s="205">
        <f>'TAB  CUM A FEVR'!E13+'TAB MARS'!E13</f>
        <v>0</v>
      </c>
      <c r="F13" s="205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202"/>
      <c r="D14" s="40">
        <f>D4+D5+D6+D7+D12+D13</f>
        <v>367601.679</v>
      </c>
      <c r="E14" s="40">
        <f>E4+E5+E6+E7+E12+E13</f>
        <v>778133.26</v>
      </c>
      <c r="F14" s="40">
        <f t="shared" si="2"/>
        <v>-410531.58100000001</v>
      </c>
      <c r="G14" s="34">
        <f t="shared" si="3"/>
        <v>-0.5275851863728328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205">
        <f>'TAB  CUM A FEVR'!D17+'TAB MARS'!D17</f>
        <v>0</v>
      </c>
      <c r="E17" s="205">
        <f>'TAB  CUM A FEVR'!E17+'TAB MARS'!E17</f>
        <v>0</v>
      </c>
      <c r="F17" s="205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203"/>
      <c r="D18" s="205"/>
      <c r="E18" s="205"/>
      <c r="F18" s="204"/>
      <c r="G18" s="36"/>
    </row>
    <row r="19" spans="1:7" x14ac:dyDescent="0.2">
      <c r="A19" s="201">
        <v>72</v>
      </c>
      <c r="B19" s="1" t="s">
        <v>37</v>
      </c>
      <c r="C19" s="10"/>
      <c r="D19" s="205">
        <f>'TAB  CUM A FEVR'!D19+'TAB MARS'!D19</f>
        <v>0</v>
      </c>
      <c r="E19" s="205">
        <f>'TAB  CUM A FEVR'!E19+'TAB MARS'!E19</f>
        <v>0</v>
      </c>
      <c r="F19" s="205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201">
        <v>73</v>
      </c>
      <c r="B20" s="1" t="s">
        <v>38</v>
      </c>
      <c r="C20" s="10"/>
      <c r="D20" s="205">
        <f>'TAB  CUM A FEVR'!D20+'TAB MARS'!D20</f>
        <v>1133</v>
      </c>
      <c r="E20" s="205">
        <f>'TAB  CUM A FEVR'!E20+'TAB MARS'!E20</f>
        <v>476</v>
      </c>
      <c r="F20" s="205">
        <f t="shared" si="6"/>
        <v>657</v>
      </c>
      <c r="G20" s="32">
        <f t="shared" si="7"/>
        <v>1.3802521008403361</v>
      </c>
    </row>
    <row r="21" spans="1:7" x14ac:dyDescent="0.2">
      <c r="A21" s="201">
        <v>74</v>
      </c>
      <c r="B21" s="2" t="s">
        <v>39</v>
      </c>
      <c r="C21" s="11"/>
      <c r="D21" s="205">
        <f>'TAB  CUM A FEVR'!D21+'TAB MARS'!D21</f>
        <v>102</v>
      </c>
      <c r="E21" s="205">
        <f>'TAB  CUM A FEVR'!E21+'TAB MARS'!E21</f>
        <v>0</v>
      </c>
      <c r="F21" s="205">
        <f t="shared" si="6"/>
        <v>102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206"/>
      <c r="D22" s="40">
        <f>D14+D19+D20+D21</f>
        <v>368836.679</v>
      </c>
      <c r="E22" s="40">
        <f>E14+E19+E20+E21</f>
        <v>778609.26</v>
      </c>
      <c r="F22" s="205">
        <f t="shared" si="6"/>
        <v>-409772.58100000001</v>
      </c>
      <c r="G22" s="32">
        <f t="shared" si="7"/>
        <v>-0.52628783402858581</v>
      </c>
    </row>
    <row r="23" spans="1:7" x14ac:dyDescent="0.2">
      <c r="A23" s="201">
        <v>60</v>
      </c>
      <c r="B23" s="3" t="s">
        <v>40</v>
      </c>
      <c r="C23" s="203"/>
      <c r="D23" s="204">
        <f>D24+D25+D26</f>
        <v>85236.630999999994</v>
      </c>
      <c r="E23" s="204">
        <f>E24+E25+E26</f>
        <v>149178.84399999998</v>
      </c>
      <c r="F23" s="205">
        <f t="shared" si="6"/>
        <v>-63942.212999999989</v>
      </c>
      <c r="G23" s="32">
        <f t="shared" si="7"/>
        <v>-0.42862788908593497</v>
      </c>
    </row>
    <row r="24" spans="1:7" x14ac:dyDescent="0.2">
      <c r="A24" s="201">
        <v>600</v>
      </c>
      <c r="B24" s="1" t="s">
        <v>2</v>
      </c>
      <c r="C24" s="10"/>
      <c r="D24" s="205">
        <f>'TAB  CUM A FEVR'!D24+'TAB MARS'!D24</f>
        <v>13814.254000000001</v>
      </c>
      <c r="E24" s="205">
        <f>'TAB  CUM A FEVR'!E24+'TAB MARS'!E24</f>
        <v>30363.48</v>
      </c>
      <c r="F24" s="205">
        <f t="shared" si="6"/>
        <v>-16549.225999999999</v>
      </c>
      <c r="G24" s="32">
        <f t="shared" si="7"/>
        <v>-0.5450371959999315</v>
      </c>
    </row>
    <row r="25" spans="1:7" x14ac:dyDescent="0.2">
      <c r="A25" s="201">
        <v>601</v>
      </c>
      <c r="B25" s="1" t="s">
        <v>3</v>
      </c>
      <c r="C25" s="10"/>
      <c r="D25" s="205">
        <f>'TAB  CUM A FEVR'!D25+'TAB MARS'!D25</f>
        <v>34669.65</v>
      </c>
      <c r="E25" s="205">
        <f>'TAB  CUM A FEVR'!E25+'TAB MARS'!E25</f>
        <v>62291.345999999998</v>
      </c>
      <c r="F25" s="205">
        <f t="shared" si="6"/>
        <v>-27621.695999999996</v>
      </c>
      <c r="G25" s="32">
        <f t="shared" si="7"/>
        <v>-0.44342750275455595</v>
      </c>
    </row>
    <row r="26" spans="1:7" x14ac:dyDescent="0.2">
      <c r="A26" s="201">
        <v>604</v>
      </c>
      <c r="B26" s="1" t="s">
        <v>4</v>
      </c>
      <c r="C26" s="10"/>
      <c r="D26" s="205">
        <f>'TAB  CUM A FEVR'!D26+'TAB MARS'!D26</f>
        <v>36752.726999999999</v>
      </c>
      <c r="E26" s="205">
        <f>'TAB  CUM A FEVR'!E26+'TAB MARS'!E26</f>
        <v>56524.017999999996</v>
      </c>
      <c r="F26" s="205">
        <f t="shared" si="6"/>
        <v>-19771.290999999997</v>
      </c>
      <c r="G26" s="32">
        <f t="shared" si="7"/>
        <v>-0.34978566102643305</v>
      </c>
    </row>
    <row r="27" spans="1:7" x14ac:dyDescent="0.2">
      <c r="A27" s="201">
        <v>61</v>
      </c>
      <c r="B27" s="1" t="s">
        <v>41</v>
      </c>
      <c r="C27" s="10"/>
      <c r="D27" s="205">
        <f>'TAB  CUM A FEVR'!D27+'TAB MARS'!D27</f>
        <v>31537.215</v>
      </c>
      <c r="E27" s="205">
        <f>'TAB  CUM A FEVR'!E27+'TAB MARS'!E27</f>
        <v>40559.641000000003</v>
      </c>
      <c r="F27" s="205">
        <f t="shared" si="6"/>
        <v>-9022.4260000000031</v>
      </c>
      <c r="G27" s="32">
        <f t="shared" si="7"/>
        <v>-0.22244836930386053</v>
      </c>
    </row>
    <row r="28" spans="1:7" x14ac:dyDescent="0.2">
      <c r="A28" s="201">
        <v>62</v>
      </c>
      <c r="B28" s="2" t="s">
        <v>42</v>
      </c>
      <c r="C28" s="11"/>
      <c r="D28" s="205">
        <f>'TAB  CUM A FEVR'!D28+'TAB MARS'!D28</f>
        <v>36842.449999999997</v>
      </c>
      <c r="E28" s="205">
        <f>'TAB  CUM A FEVR'!E28+'TAB MARS'!E28</f>
        <v>98146.471000000005</v>
      </c>
      <c r="F28" s="205">
        <f t="shared" si="6"/>
        <v>-61304.021000000008</v>
      </c>
      <c r="G28" s="32">
        <f t="shared" si="7"/>
        <v>-0.62461767983486649</v>
      </c>
    </row>
    <row r="29" spans="1:7" ht="25.5" x14ac:dyDescent="0.2">
      <c r="A29" s="22"/>
      <c r="B29" s="26" t="s">
        <v>43</v>
      </c>
      <c r="C29" s="206"/>
      <c r="D29" s="40">
        <f>D23+D27+D28</f>
        <v>153616.29599999997</v>
      </c>
      <c r="E29" s="40">
        <f>E23+E27+E28</f>
        <v>287884.95600000001</v>
      </c>
      <c r="F29" s="205">
        <f t="shared" si="6"/>
        <v>-134268.66000000003</v>
      </c>
      <c r="G29" s="32">
        <f t="shared" si="7"/>
        <v>-0.4663969311407854</v>
      </c>
    </row>
    <row r="30" spans="1:7" ht="25.5" x14ac:dyDescent="0.2">
      <c r="A30" s="22"/>
      <c r="B30" s="26" t="s">
        <v>48</v>
      </c>
      <c r="C30" s="206"/>
      <c r="D30" s="40">
        <f>D22-D29</f>
        <v>215220.38300000003</v>
      </c>
      <c r="E30" s="40">
        <f>E22-E29</f>
        <v>490724.304</v>
      </c>
      <c r="F30" s="205">
        <f t="shared" si="6"/>
        <v>-275503.92099999997</v>
      </c>
      <c r="G30" s="32">
        <f t="shared" si="7"/>
        <v>-0.56142302053170767</v>
      </c>
    </row>
    <row r="31" spans="1:7" x14ac:dyDescent="0.2">
      <c r="A31" s="201">
        <v>63</v>
      </c>
      <c r="B31" s="3" t="s">
        <v>46</v>
      </c>
      <c r="C31" s="203"/>
      <c r="D31" s="205">
        <f>'TAB  CUM A FEVR'!D31+'TAB MARS'!D31</f>
        <v>196908.56400000001</v>
      </c>
      <c r="E31" s="205">
        <f>'TAB  CUM A FEVR'!E31+'TAB MARS'!E31</f>
        <v>307962.56599999999</v>
      </c>
      <c r="F31" s="205">
        <f t="shared" si="6"/>
        <v>-111054.00199999998</v>
      </c>
      <c r="G31" s="32">
        <f t="shared" si="7"/>
        <v>-0.36060876957363702</v>
      </c>
    </row>
    <row r="32" spans="1:7" x14ac:dyDescent="0.2">
      <c r="A32" s="201"/>
      <c r="B32" s="13" t="s">
        <v>6</v>
      </c>
      <c r="C32" s="27"/>
      <c r="D32" s="205"/>
      <c r="E32" s="205"/>
      <c r="F32" s="205"/>
      <c r="G32" s="32"/>
    </row>
    <row r="33" spans="1:7" x14ac:dyDescent="0.2">
      <c r="A33" s="201">
        <v>631</v>
      </c>
      <c r="B33" s="15" t="s">
        <v>21</v>
      </c>
      <c r="C33" s="21"/>
      <c r="D33" s="205">
        <f>'TAB  CUM A FEVR'!D33+'TAB MARS'!D33</f>
        <v>0</v>
      </c>
      <c r="E33" s="205">
        <f>'TAB  CUM A FEVR'!E33+'TAB MARS'!E33</f>
        <v>0</v>
      </c>
      <c r="F33" s="205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201"/>
      <c r="B34" s="15"/>
      <c r="C34" s="21"/>
      <c r="D34" s="205"/>
      <c r="E34" s="205"/>
      <c r="F34" s="205"/>
      <c r="G34" s="32"/>
    </row>
    <row r="35" spans="1:7" x14ac:dyDescent="0.2">
      <c r="A35" s="201">
        <v>64</v>
      </c>
      <c r="B35" s="2" t="s">
        <v>47</v>
      </c>
      <c r="C35" s="11"/>
      <c r="D35" s="205">
        <f>'TAB  CUM A FEVR'!D35+'TAB MARS'!D35</f>
        <v>11598.495999999999</v>
      </c>
      <c r="E35" s="205">
        <f>'TAB  CUM A FEVR'!E35+'TAB MARS'!E35</f>
        <v>23840.121999999999</v>
      </c>
      <c r="F35" s="205">
        <f t="shared" ref="F35:F45" si="10">(D35-E35)</f>
        <v>-12241.626</v>
      </c>
      <c r="G35" s="32">
        <f t="shared" ref="G35:G45" si="11">F35/E35</f>
        <v>-0.51348839573891447</v>
      </c>
    </row>
    <row r="36" spans="1:7" ht="25.5" x14ac:dyDescent="0.2">
      <c r="A36" s="22"/>
      <c r="B36" s="26" t="s">
        <v>49</v>
      </c>
      <c r="C36" s="206"/>
      <c r="D36" s="205">
        <f>D30-D31-D35</f>
        <v>6713.3230000000185</v>
      </c>
      <c r="E36" s="205">
        <f>E30-E31-E35</f>
        <v>158921.61600000001</v>
      </c>
      <c r="F36" s="205">
        <f t="shared" si="10"/>
        <v>-152208.29300000001</v>
      </c>
      <c r="G36" s="32">
        <f t="shared" si="11"/>
        <v>-0.95775701777409561</v>
      </c>
    </row>
    <row r="37" spans="1:7" x14ac:dyDescent="0.2">
      <c r="A37" s="201">
        <v>75</v>
      </c>
      <c r="B37" s="3" t="s">
        <v>50</v>
      </c>
      <c r="C37" s="203"/>
      <c r="D37" s="205">
        <f>'TAB  CUM A FEVR'!D37+'TAB MARS'!D37</f>
        <v>3651.5990000000002</v>
      </c>
      <c r="E37" s="205">
        <f>'TAB  CUM A FEVR'!E37+'TAB MARS'!E37</f>
        <v>2691.7829999999999</v>
      </c>
      <c r="F37" s="205">
        <f t="shared" si="10"/>
        <v>959.81600000000026</v>
      </c>
      <c r="G37" s="32">
        <f t="shared" si="11"/>
        <v>0.35657257661557423</v>
      </c>
    </row>
    <row r="38" spans="1:7" x14ac:dyDescent="0.2">
      <c r="A38" s="201">
        <v>65</v>
      </c>
      <c r="B38" s="1" t="s">
        <v>51</v>
      </c>
      <c r="C38" s="10"/>
      <c r="D38" s="205">
        <f>'TAB  CUM A FEVR'!D38+'TAB MARS'!D38</f>
        <v>13895.838</v>
      </c>
      <c r="E38" s="205">
        <f>'TAB  CUM A FEVR'!E38+'TAB MARS'!E38</f>
        <v>3482.232</v>
      </c>
      <c r="F38" s="205">
        <f t="shared" si="10"/>
        <v>10413.606</v>
      </c>
      <c r="G38" s="32">
        <f t="shared" si="11"/>
        <v>2.9904974740338957</v>
      </c>
    </row>
    <row r="39" spans="1:7" ht="25.5" x14ac:dyDescent="0.2">
      <c r="A39" s="201">
        <v>68</v>
      </c>
      <c r="B39" s="16" t="s">
        <v>52</v>
      </c>
      <c r="C39" s="17"/>
      <c r="D39" s="205">
        <f>'TAB  CUM A FEVR'!D39+'TAB MARS'!D39</f>
        <v>143792.65700000001</v>
      </c>
      <c r="E39" s="205">
        <f>'TAB  CUM A FEVR'!E39+'TAB MARS'!E39</f>
        <v>138065.63399999999</v>
      </c>
      <c r="F39" s="205">
        <f t="shared" si="10"/>
        <v>5727.0230000000156</v>
      </c>
      <c r="G39" s="32">
        <f t="shared" si="11"/>
        <v>4.1480438209554854E-2</v>
      </c>
    </row>
    <row r="40" spans="1:7" x14ac:dyDescent="0.2">
      <c r="A40" s="201">
        <v>78</v>
      </c>
      <c r="B40" s="2" t="s">
        <v>53</v>
      </c>
      <c r="C40" s="11"/>
      <c r="D40" s="205">
        <f>'TAB  CUM A FEVR'!D40+'TAB MARS'!D40</f>
        <v>9071.5879999999997</v>
      </c>
      <c r="E40" s="205">
        <f>'TAB  CUM A FEVR'!E40+'TAB MARS'!E40</f>
        <v>2493.2890000000002</v>
      </c>
      <c r="F40" s="205">
        <f t="shared" si="10"/>
        <v>6578.2989999999991</v>
      </c>
      <c r="G40" s="32">
        <f t="shared" si="11"/>
        <v>2.6384021266688293</v>
      </c>
    </row>
    <row r="41" spans="1:7" ht="25.5" x14ac:dyDescent="0.2">
      <c r="A41" s="22"/>
      <c r="B41" s="26" t="s">
        <v>77</v>
      </c>
      <c r="C41" s="206"/>
      <c r="D41" s="205">
        <f>D36+D37-D38-D39+D40</f>
        <v>-138251.98499999999</v>
      </c>
      <c r="E41" s="205">
        <f>E36+E37-E38-E39+E40</f>
        <v>22558.822000000026</v>
      </c>
      <c r="F41" s="205">
        <f t="shared" si="10"/>
        <v>-160810.807</v>
      </c>
      <c r="G41" s="32">
        <f t="shared" si="11"/>
        <v>-7.1285108327021609</v>
      </c>
    </row>
    <row r="42" spans="1:7" x14ac:dyDescent="0.2">
      <c r="A42" s="201">
        <v>76</v>
      </c>
      <c r="B42" s="1" t="s">
        <v>54</v>
      </c>
      <c r="C42" s="10"/>
      <c r="D42" s="205">
        <f>'TAB  CUM A FEVR'!D42+'TAB MARS'!D42</f>
        <v>2945.1959999999999</v>
      </c>
      <c r="E42" s="205">
        <f>'TAB  CUM A FEVR'!E42+'TAB MARS'!E42</f>
        <v>66189.534</v>
      </c>
      <c r="F42" s="205">
        <f t="shared" si="10"/>
        <v>-63244.338000000003</v>
      </c>
      <c r="G42" s="32">
        <f t="shared" si="11"/>
        <v>-0.95550359970807475</v>
      </c>
    </row>
    <row r="43" spans="1:7" x14ac:dyDescent="0.2">
      <c r="A43" s="201">
        <v>66</v>
      </c>
      <c r="B43" s="1" t="s">
        <v>55</v>
      </c>
      <c r="C43" s="10"/>
      <c r="D43" s="205">
        <f>'TAB  CUM A FEVR'!D43+'TAB MARS'!D43</f>
        <v>2520.4449999999997</v>
      </c>
      <c r="E43" s="205">
        <f>'TAB  CUM A FEVR'!E43+'TAB MARS'!E43</f>
        <v>892.95500000000004</v>
      </c>
      <c r="F43" s="205">
        <f t="shared" si="10"/>
        <v>1627.4899999999998</v>
      </c>
      <c r="G43" s="32">
        <f t="shared" si="11"/>
        <v>1.8225890442407509</v>
      </c>
    </row>
    <row r="44" spans="1:7" x14ac:dyDescent="0.2">
      <c r="B44" s="2" t="s">
        <v>56</v>
      </c>
      <c r="C44" s="11"/>
      <c r="D44" s="39">
        <f>D42-D43</f>
        <v>424.7510000000002</v>
      </c>
      <c r="E44" s="39">
        <f>E42-E43</f>
        <v>65296.578999999998</v>
      </c>
      <c r="F44" s="205">
        <f t="shared" si="10"/>
        <v>-64871.827999999994</v>
      </c>
      <c r="G44" s="32">
        <f t="shared" si="11"/>
        <v>-0.99349504971768887</v>
      </c>
    </row>
    <row r="45" spans="1:7" x14ac:dyDescent="0.2">
      <c r="A45" s="22"/>
      <c r="B45" s="19" t="s">
        <v>57</v>
      </c>
      <c r="C45" s="206"/>
      <c r="D45" s="205">
        <f>D41+D44</f>
        <v>-137827.234</v>
      </c>
      <c r="E45" s="205">
        <f>E41+E44</f>
        <v>87855.401000000027</v>
      </c>
      <c r="F45" s="205">
        <f t="shared" si="10"/>
        <v>-225682.63500000001</v>
      </c>
      <c r="G45" s="32">
        <f t="shared" si="11"/>
        <v>-2.5687963680229511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201">
        <v>5</v>
      </c>
      <c r="B49" s="1" t="s">
        <v>22</v>
      </c>
      <c r="C49" s="10"/>
      <c r="D49" s="205">
        <f>'TAB MARS'!D49</f>
        <v>1885309.4</v>
      </c>
      <c r="E49" s="205">
        <f>'TAB MARS'!E49</f>
        <v>867235.68400000001</v>
      </c>
      <c r="F49" s="205">
        <f t="shared" ref="F49" si="12">(D49-E49)</f>
        <v>1018073.7159999999</v>
      </c>
      <c r="G49" s="32">
        <f t="shared" ref="G49" si="13">F49/E49</f>
        <v>1.1739296880685088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201">
        <v>51</v>
      </c>
      <c r="B53" s="20" t="s">
        <v>29</v>
      </c>
      <c r="C53" s="30"/>
      <c r="D53" s="205">
        <f>'TAB MARS'!D53</f>
        <v>0</v>
      </c>
      <c r="E53" s="205">
        <f>'TAB MARS'!E53</f>
        <v>0</v>
      </c>
      <c r="F53" s="205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201">
        <v>510</v>
      </c>
      <c r="B54" s="1" t="s">
        <v>7</v>
      </c>
      <c r="C54" s="10"/>
      <c r="D54" s="205">
        <f>'TAB MARS'!D54</f>
        <v>0</v>
      </c>
      <c r="E54" s="205">
        <f>'TAB MARS'!E54</f>
        <v>0</v>
      </c>
      <c r="F54" s="205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201">
        <v>41</v>
      </c>
      <c r="B56" s="1" t="s">
        <v>8</v>
      </c>
      <c r="C56" s="10"/>
      <c r="D56" s="205">
        <f>D60+D61+D62</f>
        <v>561944.74199999997</v>
      </c>
      <c r="E56" s="205">
        <f>E60+E61+E62</f>
        <v>534148.50699999998</v>
      </c>
      <c r="F56" s="205">
        <f t="shared" ref="F56" si="16">(D56-E56)</f>
        <v>27796.234999999986</v>
      </c>
      <c r="G56" s="32">
        <f t="shared" ref="G56" si="17">F56/E56</f>
        <v>5.2038402496180684E-2</v>
      </c>
    </row>
    <row r="57" spans="1:7" x14ac:dyDescent="0.2">
      <c r="A57" s="201"/>
      <c r="B57" s="1"/>
      <c r="C57" s="10"/>
      <c r="D57" s="205"/>
      <c r="E57" s="205"/>
      <c r="F57" s="205"/>
      <c r="G57" s="32"/>
    </row>
    <row r="58" spans="1:7" x14ac:dyDescent="0.2">
      <c r="A58" s="201"/>
      <c r="B58" s="7" t="s">
        <v>6</v>
      </c>
      <c r="C58" s="29"/>
      <c r="D58" s="205"/>
      <c r="E58" s="205"/>
      <c r="F58" s="205"/>
      <c r="G58" s="32"/>
    </row>
    <row r="59" spans="1:7" x14ac:dyDescent="0.2">
      <c r="A59" s="201"/>
      <c r="B59" s="1"/>
      <c r="C59" s="10"/>
      <c r="D59" s="205"/>
      <c r="E59" s="205"/>
      <c r="F59" s="205"/>
      <c r="G59" s="32"/>
    </row>
    <row r="60" spans="1:7" x14ac:dyDescent="0.2">
      <c r="A60" s="201"/>
      <c r="B60" s="23" t="s">
        <v>23</v>
      </c>
      <c r="C60" s="10"/>
      <c r="D60" s="205">
        <f>'TAB MARS'!D60</f>
        <v>267511.484</v>
      </c>
      <c r="E60" s="205">
        <f>'TAB MARS'!E60</f>
        <v>189977.984</v>
      </c>
      <c r="F60" s="205">
        <f t="shared" ref="F60:F62" si="18">(D60-E60)</f>
        <v>77533.5</v>
      </c>
      <c r="G60" s="32">
        <f t="shared" ref="G60:G62" si="19">F60/E60</f>
        <v>0.40811834280755394</v>
      </c>
    </row>
    <row r="61" spans="1:7" ht="25.5" x14ac:dyDescent="0.2">
      <c r="A61" s="201"/>
      <c r="B61" s="24" t="s">
        <v>58</v>
      </c>
      <c r="C61" s="17"/>
      <c r="D61" s="205">
        <f>'TAB MARS'!D61</f>
        <v>33004.741000000002</v>
      </c>
      <c r="E61" s="205">
        <f>'TAB MARS'!E61</f>
        <v>56496.775000000001</v>
      </c>
      <c r="F61" s="205">
        <f t="shared" si="18"/>
        <v>-23492.034</v>
      </c>
      <c r="G61" s="32">
        <f t="shared" si="19"/>
        <v>-0.41581194678811312</v>
      </c>
    </row>
    <row r="62" spans="1:7" x14ac:dyDescent="0.2">
      <c r="A62" s="201"/>
      <c r="B62" s="23" t="s">
        <v>24</v>
      </c>
      <c r="C62" s="10"/>
      <c r="D62" s="205">
        <f>'TAB MARS'!D62</f>
        <v>261428.51699999999</v>
      </c>
      <c r="E62" s="205">
        <f>'TAB MARS'!E62</f>
        <v>287673.74800000002</v>
      </c>
      <c r="F62" s="205">
        <f t="shared" si="18"/>
        <v>-26245.231000000029</v>
      </c>
      <c r="G62" s="32">
        <f t="shared" si="19"/>
        <v>-9.1232624396439629E-2</v>
      </c>
    </row>
    <row r="63" spans="1:7" x14ac:dyDescent="0.2">
      <c r="A63" s="201"/>
      <c r="B63" s="1"/>
      <c r="C63" s="10"/>
      <c r="D63" s="205"/>
      <c r="E63" s="205"/>
      <c r="F63" s="205"/>
      <c r="G63" s="32"/>
    </row>
    <row r="64" spans="1:7" x14ac:dyDescent="0.2">
      <c r="A64" s="201"/>
      <c r="B64" s="8" t="s">
        <v>26</v>
      </c>
      <c r="C64" s="31"/>
      <c r="D64" s="205">
        <f>'TAB MARS'!D64</f>
        <v>356932.43599999999</v>
      </c>
      <c r="E64" s="205">
        <f>'TAB MARS'!E64</f>
        <v>441751.11099999998</v>
      </c>
      <c r="F64" s="205">
        <f t="shared" ref="F64" si="20">(D64-E64)</f>
        <v>-84818.674999999988</v>
      </c>
      <c r="G64" s="32">
        <f t="shared" ref="G64" si="21">F64/E64</f>
        <v>-0.19200557256776202</v>
      </c>
    </row>
    <row r="65" spans="1:7" x14ac:dyDescent="0.2">
      <c r="A65" s="201"/>
      <c r="B65" s="8"/>
      <c r="C65" s="31"/>
      <c r="D65" s="205"/>
      <c r="E65" s="205"/>
      <c r="F65" s="205"/>
      <c r="G65" s="32"/>
    </row>
    <row r="66" spans="1:7" x14ac:dyDescent="0.2">
      <c r="A66" s="201">
        <v>3</v>
      </c>
      <c r="B66" s="8" t="s">
        <v>15</v>
      </c>
      <c r="C66" s="31"/>
      <c r="D66" s="205"/>
      <c r="E66" s="205"/>
      <c r="F66" s="205"/>
      <c r="G66" s="32"/>
    </row>
    <row r="67" spans="1:7" x14ac:dyDescent="0.2">
      <c r="A67" s="201"/>
      <c r="B67" s="7" t="s">
        <v>6</v>
      </c>
      <c r="C67" s="29"/>
      <c r="D67" s="205"/>
      <c r="E67" s="205"/>
      <c r="F67" s="205"/>
      <c r="G67" s="32"/>
    </row>
    <row r="68" spans="1:7" x14ac:dyDescent="0.2">
      <c r="A68" s="201"/>
      <c r="B68" s="8"/>
      <c r="C68" s="31"/>
      <c r="D68" s="205"/>
      <c r="E68" s="205"/>
      <c r="F68" s="205"/>
      <c r="G68" s="32"/>
    </row>
    <row r="69" spans="1:7" x14ac:dyDescent="0.2">
      <c r="A69" s="201">
        <v>30</v>
      </c>
      <c r="B69" s="25" t="s">
        <v>16</v>
      </c>
      <c r="C69" s="31"/>
      <c r="D69" s="205">
        <f>'TAB MARS'!D69</f>
        <v>12870</v>
      </c>
      <c r="E69" s="205">
        <f>'TAB MARS'!E69</f>
        <v>14647</v>
      </c>
      <c r="F69" s="205">
        <f t="shared" ref="F69:F72" si="22">(D69-E69)</f>
        <v>-1777</v>
      </c>
      <c r="G69" s="32">
        <f t="shared" ref="G69:G72" si="23">F69/E69</f>
        <v>-0.12132177237659589</v>
      </c>
    </row>
    <row r="70" spans="1:7" x14ac:dyDescent="0.2">
      <c r="A70" s="201">
        <v>31</v>
      </c>
      <c r="B70" s="25" t="s">
        <v>17</v>
      </c>
      <c r="C70" s="31"/>
      <c r="D70" s="205">
        <f>'TAB MARS'!D70</f>
        <v>13815</v>
      </c>
      <c r="E70" s="205">
        <f>'TAB MARS'!E70</f>
        <v>23095.359499999999</v>
      </c>
      <c r="F70" s="205">
        <f t="shared" si="22"/>
        <v>-9280.3594999999987</v>
      </c>
      <c r="G70" s="32">
        <f t="shared" si="23"/>
        <v>-0.40182788668000596</v>
      </c>
    </row>
    <row r="71" spans="1:7" x14ac:dyDescent="0.2">
      <c r="A71" s="201">
        <v>32</v>
      </c>
      <c r="B71" s="25" t="s">
        <v>18</v>
      </c>
      <c r="C71" s="31"/>
      <c r="D71" s="205">
        <f>'TAB MARS'!D71</f>
        <v>266133.30699999997</v>
      </c>
      <c r="E71" s="205">
        <f>'TAB MARS'!E71</f>
        <v>273243.679</v>
      </c>
      <c r="F71" s="205">
        <f t="shared" si="22"/>
        <v>-7110.3720000000321</v>
      </c>
      <c r="G71" s="32">
        <f t="shared" si="23"/>
        <v>-2.6022091438755779E-2</v>
      </c>
    </row>
    <row r="72" spans="1:7" x14ac:dyDescent="0.2">
      <c r="A72" s="201">
        <v>37</v>
      </c>
      <c r="B72" s="25" t="s">
        <v>25</v>
      </c>
      <c r="C72" s="31"/>
      <c r="D72" s="205">
        <f>'TAB MARS'!D72</f>
        <v>0</v>
      </c>
      <c r="E72" s="205">
        <f>'TAB MARS'!E72</f>
        <v>0</v>
      </c>
      <c r="F72" s="205">
        <f t="shared" si="22"/>
        <v>0</v>
      </c>
      <c r="G72" s="32" t="e">
        <f t="shared" si="23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205" t="s">
        <v>10</v>
      </c>
      <c r="E78" s="205" t="s">
        <v>11</v>
      </c>
      <c r="F78" s="205" t="s">
        <v>12</v>
      </c>
      <c r="G78" s="32" t="s">
        <v>13</v>
      </c>
    </row>
    <row r="79" spans="1:7" x14ac:dyDescent="0.2">
      <c r="A79" s="201">
        <v>700</v>
      </c>
      <c r="B79" s="1" t="s">
        <v>30</v>
      </c>
      <c r="C79" s="10"/>
      <c r="D79" s="205">
        <f>'TAB  CUM A FEVR'!D79+'TAB MARS'!D79</f>
        <v>23617</v>
      </c>
      <c r="E79" s="205">
        <f>'TAB  CUM A FEVR'!E79+'TAB MARS'!E79</f>
        <v>28566</v>
      </c>
      <c r="F79" s="205">
        <f>(D79-E79)</f>
        <v>-4949</v>
      </c>
      <c r="G79" s="32">
        <f>F79/E79</f>
        <v>-0.1732479171042498</v>
      </c>
    </row>
    <row r="80" spans="1:7" x14ac:dyDescent="0.2">
      <c r="A80" s="201">
        <v>701</v>
      </c>
      <c r="B80" s="1" t="s">
        <v>31</v>
      </c>
      <c r="C80" s="10"/>
      <c r="D80" s="205">
        <f>'TAB  CUM A FEVR'!D80+'TAB MARS'!D80</f>
        <v>62573</v>
      </c>
      <c r="E80" s="205">
        <f>'TAB  CUM A FEVR'!E80+'TAB MARS'!E80</f>
        <v>112991</v>
      </c>
      <c r="F80" s="205">
        <f t="shared" ref="F80:F82" si="24">(D80-E80)</f>
        <v>-50418</v>
      </c>
      <c r="G80" s="32">
        <f t="shared" ref="G80:G82" si="25">F80/E80</f>
        <v>-0.44621253020152046</v>
      </c>
    </row>
    <row r="81" spans="1:7" x14ac:dyDescent="0.2">
      <c r="A81" s="201">
        <v>704</v>
      </c>
      <c r="B81" s="1" t="s">
        <v>32</v>
      </c>
      <c r="C81" s="10"/>
      <c r="D81" s="205">
        <f>'TAB  CUM A FEVR'!D81+'TAB MARS'!D81</f>
        <v>0</v>
      </c>
      <c r="E81" s="205">
        <f>'TAB  CUM A FEVR'!E81+'TAB MARS'!E81</f>
        <v>0</v>
      </c>
      <c r="F81" s="205">
        <f t="shared" si="24"/>
        <v>0</v>
      </c>
      <c r="G81" s="32" t="e">
        <f t="shared" si="25"/>
        <v>#DIV/0!</v>
      </c>
    </row>
    <row r="82" spans="1:7" x14ac:dyDescent="0.2">
      <c r="A82" s="201">
        <v>706</v>
      </c>
      <c r="B82" s="1" t="s">
        <v>33</v>
      </c>
      <c r="C82" s="10"/>
      <c r="D82" s="205">
        <f>'TAB  CUM A FEVR'!D82+'TAB MARS'!D82</f>
        <v>0</v>
      </c>
      <c r="E82" s="205">
        <f>'TAB  CUM A FEVR'!E82+'TAB MARS'!E82</f>
        <v>0</v>
      </c>
      <c r="F82" s="205">
        <f t="shared" si="24"/>
        <v>0</v>
      </c>
      <c r="G82" s="32" t="e">
        <f t="shared" si="25"/>
        <v>#DIV/0!</v>
      </c>
    </row>
    <row r="83" spans="1:7" x14ac:dyDescent="0.2">
      <c r="A83" s="201"/>
      <c r="B83" s="13" t="s">
        <v>6</v>
      </c>
      <c r="C83" s="27"/>
      <c r="D83" s="205"/>
      <c r="E83" s="205"/>
      <c r="F83" s="39"/>
      <c r="G83" s="33"/>
    </row>
    <row r="84" spans="1:7" x14ac:dyDescent="0.2">
      <c r="A84" s="201"/>
      <c r="B84" s="14" t="s">
        <v>19</v>
      </c>
      <c r="C84" s="11"/>
      <c r="D84" s="205">
        <f>'TAB  CUM A FEVR'!D84+'TAB MARS'!D84</f>
        <v>0</v>
      </c>
      <c r="E84" s="205">
        <f>'TAB  CUM A FEVR'!E84+'TAB MARS'!E84</f>
        <v>0</v>
      </c>
      <c r="F84" s="205">
        <f t="shared" ref="F84:F89" si="26">(D84-E84)</f>
        <v>0</v>
      </c>
      <c r="G84" s="32" t="e">
        <f t="shared" ref="G84:G89" si="27">F84/E84</f>
        <v>#DIV/0!</v>
      </c>
    </row>
    <row r="85" spans="1:7" x14ac:dyDescent="0.2">
      <c r="A85" s="201"/>
      <c r="B85" s="14" t="s">
        <v>20</v>
      </c>
      <c r="C85" s="11"/>
      <c r="D85" s="205">
        <f>'TAB  CUM A FEVR'!D85+'TAB MARS'!D85</f>
        <v>0</v>
      </c>
      <c r="E85" s="205">
        <f>'TAB  CUM A FEVR'!E85+'TAB MARS'!E85</f>
        <v>0</v>
      </c>
      <c r="F85" s="205">
        <f t="shared" si="26"/>
        <v>0</v>
      </c>
      <c r="G85" s="32" t="e">
        <f t="shared" si="27"/>
        <v>#DIV/0!</v>
      </c>
    </row>
    <row r="86" spans="1:7" x14ac:dyDescent="0.2">
      <c r="A86" s="201"/>
      <c r="B86" s="14" t="s">
        <v>27</v>
      </c>
      <c r="C86" s="11"/>
      <c r="D86" s="205">
        <f>'TAB  CUM A FEVR'!D86+'TAB MARS'!D86</f>
        <v>0</v>
      </c>
      <c r="E86" s="205">
        <f>'TAB  CUM A FEVR'!E86+'TAB MARS'!E86</f>
        <v>0</v>
      </c>
      <c r="F86" s="205">
        <f t="shared" si="26"/>
        <v>0</v>
      </c>
      <c r="G86" s="32" t="e">
        <f t="shared" si="27"/>
        <v>#DIV/0!</v>
      </c>
    </row>
    <row r="87" spans="1:7" x14ac:dyDescent="0.2">
      <c r="A87" s="201">
        <v>706</v>
      </c>
      <c r="B87" s="2" t="s">
        <v>34</v>
      </c>
      <c r="C87" s="11"/>
      <c r="D87" s="205">
        <f>'TAB  CUM A FEVR'!D87+'TAB MARS'!D87</f>
        <v>93945</v>
      </c>
      <c r="E87" s="205">
        <f>'TAB  CUM A FEVR'!E87+'TAB MARS'!E87</f>
        <v>187743</v>
      </c>
      <c r="F87" s="205">
        <f t="shared" si="26"/>
        <v>-93798</v>
      </c>
      <c r="G87" s="32">
        <f t="shared" si="27"/>
        <v>-0.49960850737444273</v>
      </c>
    </row>
    <row r="88" spans="1:7" x14ac:dyDescent="0.2">
      <c r="A88" s="201" t="s">
        <v>35</v>
      </c>
      <c r="B88" s="2" t="s">
        <v>36</v>
      </c>
      <c r="C88" s="11"/>
      <c r="D88" s="205">
        <f>'TAB  CUM A FEVR'!D88+'TAB MARS'!D88</f>
        <v>0</v>
      </c>
      <c r="E88" s="205">
        <f>'TAB  CUM A FEVR'!E88+'TAB MARS'!E88</f>
        <v>0</v>
      </c>
      <c r="F88" s="205">
        <f t="shared" si="26"/>
        <v>0</v>
      </c>
      <c r="G88" s="32" t="e">
        <f t="shared" si="27"/>
        <v>#DIV/0!</v>
      </c>
    </row>
    <row r="89" spans="1:7" ht="25.5" x14ac:dyDescent="0.2">
      <c r="A89" s="22"/>
      <c r="B89" s="26" t="s">
        <v>45</v>
      </c>
      <c r="C89" s="202"/>
      <c r="D89" s="40">
        <f>D79+D80+D81+D82+D87+D88</f>
        <v>180135</v>
      </c>
      <c r="E89" s="40">
        <f>E79+E80+E81+E82+E87+E88</f>
        <v>329300</v>
      </c>
      <c r="F89" s="40">
        <f t="shared" si="26"/>
        <v>-149165</v>
      </c>
      <c r="G89" s="34">
        <f t="shared" si="27"/>
        <v>-0.45297600971758273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205">
        <f>'TAB  CUM A FEVR'!D92+'TAB MARS'!D92</f>
        <v>0</v>
      </c>
      <c r="E92" s="205">
        <f>'TAB  CUM A FEVR'!E92+'TAB MARS'!E92</f>
        <v>0</v>
      </c>
      <c r="F92" s="205">
        <f t="shared" ref="F92" si="28">(D92-E92)</f>
        <v>0</v>
      </c>
      <c r="G92" s="32" t="e">
        <f t="shared" ref="G92" si="29">F92/E92</f>
        <v>#DIV/0!</v>
      </c>
    </row>
    <row r="93" spans="1:7" x14ac:dyDescent="0.2">
      <c r="B93" s="3"/>
      <c r="C93" s="203"/>
      <c r="D93" s="205"/>
      <c r="E93" s="205"/>
      <c r="F93" s="204"/>
      <c r="G93" s="36"/>
    </row>
    <row r="94" spans="1:7" x14ac:dyDescent="0.2">
      <c r="A94" s="201">
        <v>72</v>
      </c>
      <c r="B94" s="1" t="s">
        <v>37</v>
      </c>
      <c r="C94" s="10"/>
      <c r="D94" s="205">
        <f>'TAB  CUM A FEVR'!D94+'TAB MARS'!D94</f>
        <v>0</v>
      </c>
      <c r="E94" s="205">
        <f>'TAB  CUM A FEVR'!E94+'TAB MARS'!E94</f>
        <v>0</v>
      </c>
      <c r="F94" s="205">
        <f t="shared" ref="F94:F106" si="30">(D94-E94)</f>
        <v>0</v>
      </c>
      <c r="G94" s="32" t="e">
        <f t="shared" ref="G94:G106" si="31">F94/E94</f>
        <v>#DIV/0!</v>
      </c>
    </row>
    <row r="95" spans="1:7" x14ac:dyDescent="0.2">
      <c r="A95" s="201">
        <v>73</v>
      </c>
      <c r="B95" s="1" t="s">
        <v>38</v>
      </c>
      <c r="C95" s="10"/>
      <c r="D95" s="205">
        <f>'TAB  CUM A FEVR'!D95+'TAB MARS'!D95</f>
        <v>0</v>
      </c>
      <c r="E95" s="205">
        <f>'TAB  CUM A FEVR'!E95+'TAB MARS'!E95</f>
        <v>0</v>
      </c>
      <c r="F95" s="205">
        <f t="shared" si="30"/>
        <v>0</v>
      </c>
      <c r="G95" s="32" t="e">
        <f t="shared" si="31"/>
        <v>#DIV/0!</v>
      </c>
    </row>
    <row r="96" spans="1:7" x14ac:dyDescent="0.2">
      <c r="A96" s="201">
        <v>74</v>
      </c>
      <c r="B96" s="2" t="s">
        <v>39</v>
      </c>
      <c r="C96" s="11"/>
      <c r="D96" s="205">
        <f>'TAB  CUM A FEVR'!D96+'TAB MARS'!D96</f>
        <v>0</v>
      </c>
      <c r="E96" s="205">
        <f>'TAB  CUM A FEVR'!E96+'TAB MARS'!E96</f>
        <v>0</v>
      </c>
      <c r="F96" s="205">
        <f t="shared" si="30"/>
        <v>0</v>
      </c>
      <c r="G96" s="32" t="e">
        <f t="shared" si="31"/>
        <v>#DIV/0!</v>
      </c>
    </row>
    <row r="97" spans="1:7" ht="25.5" x14ac:dyDescent="0.2">
      <c r="A97" s="22"/>
      <c r="B97" s="26" t="s">
        <v>44</v>
      </c>
      <c r="C97" s="206"/>
      <c r="D97" s="40">
        <f>D89+D94+D95+D96</f>
        <v>180135</v>
      </c>
      <c r="E97" s="40">
        <f>E89+E94+E95+E96</f>
        <v>329300</v>
      </c>
      <c r="F97" s="205">
        <f t="shared" si="30"/>
        <v>-149165</v>
      </c>
      <c r="G97" s="32">
        <f t="shared" si="31"/>
        <v>-0.45297600971758273</v>
      </c>
    </row>
    <row r="98" spans="1:7" x14ac:dyDescent="0.2">
      <c r="A98" s="201">
        <v>60</v>
      </c>
      <c r="B98" s="3" t="s">
        <v>40</v>
      </c>
      <c r="C98" s="203"/>
      <c r="D98" s="204">
        <f>D99+D100+D101</f>
        <v>48611</v>
      </c>
      <c r="E98" s="204">
        <f>E99+E100+E101</f>
        <v>76801</v>
      </c>
      <c r="F98" s="205">
        <f t="shared" si="30"/>
        <v>-28190</v>
      </c>
      <c r="G98" s="32">
        <f t="shared" si="31"/>
        <v>-0.36705251233707892</v>
      </c>
    </row>
    <row r="99" spans="1:7" x14ac:dyDescent="0.2">
      <c r="A99" s="201">
        <v>600</v>
      </c>
      <c r="B99" s="1" t="s">
        <v>2</v>
      </c>
      <c r="C99" s="10"/>
      <c r="D99" s="205">
        <f>'TAB  CUM A FEVR'!D99+'TAB MARS'!D99</f>
        <v>7320</v>
      </c>
      <c r="E99" s="205">
        <f>'TAB  CUM A FEVR'!E99+'TAB MARS'!E99</f>
        <v>9006</v>
      </c>
      <c r="F99" s="205">
        <f t="shared" si="30"/>
        <v>-1686</v>
      </c>
      <c r="G99" s="32">
        <f t="shared" si="31"/>
        <v>-0.18720852764823451</v>
      </c>
    </row>
    <row r="100" spans="1:7" x14ac:dyDescent="0.2">
      <c r="A100" s="201">
        <v>601</v>
      </c>
      <c r="B100" s="1" t="s">
        <v>3</v>
      </c>
      <c r="C100" s="10"/>
      <c r="D100" s="205">
        <f>'TAB  CUM A FEVR'!D100+'TAB MARS'!D100</f>
        <v>41291</v>
      </c>
      <c r="E100" s="205">
        <f>'TAB  CUM A FEVR'!E100+'TAB MARS'!E100</f>
        <v>67795</v>
      </c>
      <c r="F100" s="205">
        <f t="shared" si="30"/>
        <v>-26504</v>
      </c>
      <c r="G100" s="32">
        <f t="shared" si="31"/>
        <v>-0.39094328490301644</v>
      </c>
    </row>
    <row r="101" spans="1:7" x14ac:dyDescent="0.2">
      <c r="A101" s="201">
        <v>604</v>
      </c>
      <c r="B101" s="1" t="s">
        <v>4</v>
      </c>
      <c r="C101" s="10"/>
      <c r="D101" s="205">
        <f>'TAB  CUM A FEVR'!D101+'TAB MARS'!D101</f>
        <v>0</v>
      </c>
      <c r="E101" s="205">
        <f>'TAB  CUM A FEVR'!E101+'TAB MARS'!E101</f>
        <v>0</v>
      </c>
      <c r="F101" s="205">
        <f t="shared" si="30"/>
        <v>0</v>
      </c>
      <c r="G101" s="32" t="e">
        <f t="shared" si="31"/>
        <v>#DIV/0!</v>
      </c>
    </row>
    <row r="102" spans="1:7" x14ac:dyDescent="0.2">
      <c r="A102" s="201">
        <v>61</v>
      </c>
      <c r="B102" s="1" t="s">
        <v>41</v>
      </c>
      <c r="C102" s="10"/>
      <c r="D102" s="205">
        <f>'TAB  CUM A FEVR'!D102+'TAB MARS'!D102</f>
        <v>0</v>
      </c>
      <c r="E102" s="205">
        <f>'TAB  CUM A FEVR'!E102+'TAB MARS'!E102</f>
        <v>0</v>
      </c>
      <c r="F102" s="205">
        <f t="shared" si="30"/>
        <v>0</v>
      </c>
      <c r="G102" s="32" t="e">
        <f t="shared" si="31"/>
        <v>#DIV/0!</v>
      </c>
    </row>
    <row r="103" spans="1:7" x14ac:dyDescent="0.2">
      <c r="A103" s="201">
        <v>62</v>
      </c>
      <c r="B103" s="2" t="s">
        <v>42</v>
      </c>
      <c r="C103" s="11"/>
      <c r="D103" s="205">
        <f>'TAB  CUM A FEVR'!D103+'TAB MARS'!D103</f>
        <v>17155</v>
      </c>
      <c r="E103" s="205">
        <f>'TAB  CUM A FEVR'!E103+'TAB MARS'!E103</f>
        <v>12486</v>
      </c>
      <c r="F103" s="205">
        <f t="shared" si="30"/>
        <v>4669</v>
      </c>
      <c r="G103" s="32">
        <f t="shared" si="31"/>
        <v>0.37393881146884511</v>
      </c>
    </row>
    <row r="104" spans="1:7" ht="25.5" x14ac:dyDescent="0.2">
      <c r="A104" s="22"/>
      <c r="B104" s="26" t="s">
        <v>43</v>
      </c>
      <c r="C104" s="206"/>
      <c r="D104" s="40">
        <f>D98+D102+D103</f>
        <v>65766</v>
      </c>
      <c r="E104" s="40">
        <f>E98+E102+E103</f>
        <v>89287</v>
      </c>
      <c r="F104" s="205">
        <f t="shared" si="30"/>
        <v>-23521</v>
      </c>
      <c r="G104" s="32">
        <f t="shared" si="31"/>
        <v>-0.26343140658774511</v>
      </c>
    </row>
    <row r="105" spans="1:7" ht="25.5" x14ac:dyDescent="0.2">
      <c r="A105" s="22"/>
      <c r="B105" s="26" t="s">
        <v>48</v>
      </c>
      <c r="C105" s="206"/>
      <c r="D105" s="40">
        <f>D97-D104</f>
        <v>114369</v>
      </c>
      <c r="E105" s="40">
        <f>E97-E104</f>
        <v>240013</v>
      </c>
      <c r="F105" s="205">
        <f t="shared" si="30"/>
        <v>-125644</v>
      </c>
      <c r="G105" s="32">
        <f t="shared" si="31"/>
        <v>-0.52348831104981819</v>
      </c>
    </row>
    <row r="106" spans="1:7" x14ac:dyDescent="0.2">
      <c r="A106" s="201">
        <v>63</v>
      </c>
      <c r="B106" s="3" t="s">
        <v>46</v>
      </c>
      <c r="C106" s="203"/>
      <c r="D106" s="205">
        <f>'TAB  CUM A FEVR'!D106+'TAB MARS'!D106</f>
        <v>130864</v>
      </c>
      <c r="E106" s="205">
        <f>'TAB  CUM A FEVR'!E106+'TAB MARS'!E106</f>
        <v>150024</v>
      </c>
      <c r="F106" s="205">
        <f t="shared" si="30"/>
        <v>-19160</v>
      </c>
      <c r="G106" s="32">
        <f t="shared" si="31"/>
        <v>-0.12771289926945023</v>
      </c>
    </row>
    <row r="107" spans="1:7" x14ac:dyDescent="0.2">
      <c r="A107" s="201"/>
      <c r="B107" s="13" t="s">
        <v>6</v>
      </c>
      <c r="C107" s="27"/>
      <c r="D107" s="205"/>
      <c r="E107" s="205"/>
      <c r="F107" s="205"/>
      <c r="G107" s="32"/>
    </row>
    <row r="108" spans="1:7" x14ac:dyDescent="0.2">
      <c r="A108" s="201">
        <v>631</v>
      </c>
      <c r="B108" s="15" t="s">
        <v>21</v>
      </c>
      <c r="C108" s="21"/>
      <c r="D108" s="205">
        <f>'TAB  CUM A FEVR'!D108+'TAB MARS'!D108</f>
        <v>0</v>
      </c>
      <c r="E108" s="205">
        <f>'TAB  CUM A FEVR'!E108+'TAB MARS'!E108</f>
        <v>0</v>
      </c>
      <c r="F108" s="205">
        <f t="shared" ref="F108" si="32">(D108-E108)</f>
        <v>0</v>
      </c>
      <c r="G108" s="32" t="e">
        <f t="shared" ref="G108" si="33">F108/E108</f>
        <v>#DIV/0!</v>
      </c>
    </row>
    <row r="109" spans="1:7" x14ac:dyDescent="0.2">
      <c r="A109" s="201"/>
      <c r="B109" s="15"/>
      <c r="C109" s="21"/>
      <c r="D109" s="205"/>
      <c r="E109" s="205"/>
      <c r="F109" s="205"/>
      <c r="G109" s="32"/>
    </row>
    <row r="110" spans="1:7" x14ac:dyDescent="0.2">
      <c r="A110" s="201">
        <v>64</v>
      </c>
      <c r="B110" s="2" t="s">
        <v>47</v>
      </c>
      <c r="C110" s="11"/>
      <c r="D110" s="205">
        <f>'TAB  CUM A FEVR'!D110+'TAB MARS'!D110</f>
        <v>5395</v>
      </c>
      <c r="E110" s="205">
        <f>'TAB  CUM A FEVR'!E110+'TAB MARS'!E110</f>
        <v>8918</v>
      </c>
      <c r="F110" s="205">
        <f t="shared" ref="F110:F120" si="34">(D110-E110)</f>
        <v>-3523</v>
      </c>
      <c r="G110" s="32">
        <f t="shared" ref="G110:G120" si="35">F110/E110</f>
        <v>-0.39504373177842567</v>
      </c>
    </row>
    <row r="111" spans="1:7" ht="25.5" x14ac:dyDescent="0.2">
      <c r="A111" s="22"/>
      <c r="B111" s="26" t="s">
        <v>49</v>
      </c>
      <c r="C111" s="206"/>
      <c r="D111" s="205">
        <f>D105-D106-D110</f>
        <v>-21890</v>
      </c>
      <c r="E111" s="205">
        <f>E105-E106-E110</f>
        <v>81071</v>
      </c>
      <c r="F111" s="205">
        <f t="shared" si="34"/>
        <v>-102961</v>
      </c>
      <c r="G111" s="32">
        <f t="shared" si="35"/>
        <v>-1.2700102379395839</v>
      </c>
    </row>
    <row r="112" spans="1:7" x14ac:dyDescent="0.2">
      <c r="A112" s="201">
        <v>75</v>
      </c>
      <c r="B112" s="3" t="s">
        <v>50</v>
      </c>
      <c r="C112" s="203"/>
      <c r="D112" s="205">
        <f>'TAB  CUM A FEVR'!D112+'TAB MARS'!D112</f>
        <v>0</v>
      </c>
      <c r="E112" s="205">
        <f>'TAB  CUM A FEVR'!E112+'TAB MARS'!E112</f>
        <v>0</v>
      </c>
      <c r="F112" s="205">
        <f t="shared" si="34"/>
        <v>0</v>
      </c>
      <c r="G112" s="32" t="e">
        <f t="shared" si="35"/>
        <v>#DIV/0!</v>
      </c>
    </row>
    <row r="113" spans="1:7" x14ac:dyDescent="0.2">
      <c r="A113" s="201">
        <v>65</v>
      </c>
      <c r="B113" s="1" t="s">
        <v>51</v>
      </c>
      <c r="C113" s="10"/>
      <c r="D113" s="205">
        <f>'TAB  CUM A FEVR'!D113+'TAB MARS'!D113</f>
        <v>798</v>
      </c>
      <c r="E113" s="205">
        <f>'TAB  CUM A FEVR'!E113+'TAB MARS'!E113</f>
        <v>18212</v>
      </c>
      <c r="F113" s="205">
        <f t="shared" si="34"/>
        <v>-17414</v>
      </c>
      <c r="G113" s="32">
        <f t="shared" si="35"/>
        <v>-0.95618273665714915</v>
      </c>
    </row>
    <row r="114" spans="1:7" ht="25.5" x14ac:dyDescent="0.2">
      <c r="A114" s="201">
        <v>68</v>
      </c>
      <c r="B114" s="16" t="s">
        <v>52</v>
      </c>
      <c r="C114" s="17"/>
      <c r="D114" s="205">
        <f>'TAB  CUM A FEVR'!D114+'TAB MARS'!D114</f>
        <v>191578</v>
      </c>
      <c r="E114" s="205">
        <f>'TAB  CUM A FEVR'!E114+'TAB MARS'!E114</f>
        <v>166680</v>
      </c>
      <c r="F114" s="205">
        <f t="shared" si="34"/>
        <v>24898</v>
      </c>
      <c r="G114" s="32">
        <f t="shared" si="35"/>
        <v>0.14937604991600673</v>
      </c>
    </row>
    <row r="115" spans="1:7" x14ac:dyDescent="0.2">
      <c r="A115" s="201">
        <v>78</v>
      </c>
      <c r="B115" s="2" t="s">
        <v>53</v>
      </c>
      <c r="C115" s="11"/>
      <c r="D115" s="205">
        <f>'TAB  CUM A FEVR'!D115+'TAB MARS'!D115</f>
        <v>0</v>
      </c>
      <c r="E115" s="205">
        <f>'TAB  CUM A FEVR'!E115+'TAB MARS'!E115</f>
        <v>0</v>
      </c>
      <c r="F115" s="205">
        <f t="shared" si="34"/>
        <v>0</v>
      </c>
      <c r="G115" s="32" t="e">
        <f t="shared" si="35"/>
        <v>#DIV/0!</v>
      </c>
    </row>
    <row r="116" spans="1:7" ht="25.5" x14ac:dyDescent="0.2">
      <c r="A116" s="22"/>
      <c r="B116" s="26" t="s">
        <v>77</v>
      </c>
      <c r="C116" s="206"/>
      <c r="D116" s="205">
        <f>D111+D112-D113-D114+D115</f>
        <v>-214266</v>
      </c>
      <c r="E116" s="205">
        <f>E111+E112-E113-E114+E115</f>
        <v>-103821</v>
      </c>
      <c r="F116" s="205">
        <f t="shared" si="34"/>
        <v>-110445</v>
      </c>
      <c r="G116" s="32">
        <f t="shared" si="35"/>
        <v>1.0638021209581876</v>
      </c>
    </row>
    <row r="117" spans="1:7" x14ac:dyDescent="0.2">
      <c r="A117" s="201">
        <v>76</v>
      </c>
      <c r="B117" s="1" t="s">
        <v>54</v>
      </c>
      <c r="C117" s="10"/>
      <c r="D117" s="205">
        <f>'TAB  CUM A FEVR'!D117+'TAB MARS'!D117</f>
        <v>0</v>
      </c>
      <c r="E117" s="205">
        <f>'TAB  CUM A FEVR'!E117+'TAB MARS'!E117</f>
        <v>0</v>
      </c>
      <c r="F117" s="205">
        <f t="shared" si="34"/>
        <v>0</v>
      </c>
      <c r="G117" s="32" t="e">
        <f t="shared" si="35"/>
        <v>#DIV/0!</v>
      </c>
    </row>
    <row r="118" spans="1:7" x14ac:dyDescent="0.2">
      <c r="A118" s="201">
        <v>66</v>
      </c>
      <c r="B118" s="1" t="s">
        <v>55</v>
      </c>
      <c r="C118" s="10"/>
      <c r="D118" s="205">
        <f>'TAB  CUM A FEVR'!D118+'TAB MARS'!D118</f>
        <v>5967</v>
      </c>
      <c r="E118" s="205">
        <f>'TAB  CUM A FEVR'!E118+'TAB MARS'!E118</f>
        <v>7462</v>
      </c>
      <c r="F118" s="205">
        <f t="shared" si="34"/>
        <v>-1495</v>
      </c>
      <c r="G118" s="32">
        <f t="shared" si="35"/>
        <v>-0.20034843205574912</v>
      </c>
    </row>
    <row r="119" spans="1:7" x14ac:dyDescent="0.2">
      <c r="B119" s="2" t="s">
        <v>56</v>
      </c>
      <c r="C119" s="11"/>
      <c r="D119" s="39">
        <f>D117-D118</f>
        <v>-5967</v>
      </c>
      <c r="E119" s="39">
        <f>E117-E118</f>
        <v>-7462</v>
      </c>
      <c r="F119" s="205">
        <f t="shared" si="34"/>
        <v>1495</v>
      </c>
      <c r="G119" s="32">
        <f t="shared" si="35"/>
        <v>-0.20034843205574912</v>
      </c>
    </row>
    <row r="120" spans="1:7" x14ac:dyDescent="0.2">
      <c r="A120" s="22"/>
      <c r="B120" s="19" t="s">
        <v>57</v>
      </c>
      <c r="C120" s="206"/>
      <c r="D120" s="205">
        <f>D116+D119</f>
        <v>-220233</v>
      </c>
      <c r="E120" s="205">
        <f>E116+E119</f>
        <v>-111283</v>
      </c>
      <c r="F120" s="205">
        <f t="shared" si="34"/>
        <v>-108950</v>
      </c>
      <c r="G120" s="32">
        <f t="shared" si="35"/>
        <v>0.97903543218640765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201">
        <v>5</v>
      </c>
      <c r="B124" s="1" t="s">
        <v>22</v>
      </c>
      <c r="C124" s="10"/>
      <c r="D124" s="205">
        <f>'TAB MARS'!D124</f>
        <v>724752</v>
      </c>
      <c r="E124" s="205">
        <f>'TAB MARS'!E124</f>
        <v>761680</v>
      </c>
      <c r="F124" s="205">
        <f t="shared" ref="F124" si="36">(D124-E124)</f>
        <v>-36928</v>
      </c>
      <c r="G124" s="32">
        <f t="shared" ref="G124" si="37">F124/E124</f>
        <v>-4.8482302279172357E-2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201">
        <v>51</v>
      </c>
      <c r="B128" s="20" t="s">
        <v>29</v>
      </c>
      <c r="C128" s="30"/>
      <c r="D128" s="205">
        <f>'TAB MARS'!D128</f>
        <v>0</v>
      </c>
      <c r="E128" s="205">
        <f>'TAB MARS'!E128</f>
        <v>0</v>
      </c>
      <c r="F128" s="205">
        <f t="shared" ref="F128:F129" si="38">(D128-E128)</f>
        <v>0</v>
      </c>
      <c r="G128" s="32" t="e">
        <f t="shared" ref="G128:G129" si="39">F128/E128</f>
        <v>#DIV/0!</v>
      </c>
    </row>
    <row r="129" spans="1:7" x14ac:dyDescent="0.2">
      <c r="A129" s="201">
        <v>510</v>
      </c>
      <c r="B129" s="1" t="s">
        <v>7</v>
      </c>
      <c r="C129" s="10"/>
      <c r="D129" s="205">
        <f>'TAB MARS'!D129</f>
        <v>0</v>
      </c>
      <c r="E129" s="205">
        <f>'TAB MARS'!E129</f>
        <v>0</v>
      </c>
      <c r="F129" s="205">
        <f t="shared" si="38"/>
        <v>0</v>
      </c>
      <c r="G129" s="32" t="e">
        <f t="shared" si="39"/>
        <v>#DIV/0!</v>
      </c>
    </row>
    <row r="130" spans="1:7" x14ac:dyDescent="0.2">
      <c r="B130" s="3"/>
      <c r="C130" s="28"/>
    </row>
    <row r="131" spans="1:7" x14ac:dyDescent="0.2">
      <c r="A131" s="201">
        <v>41</v>
      </c>
      <c r="B131" s="1" t="s">
        <v>8</v>
      </c>
      <c r="C131" s="10"/>
      <c r="D131" s="205">
        <f>D135+D136+D137</f>
        <v>280762</v>
      </c>
      <c r="E131" s="205">
        <f>E135+E136+E137</f>
        <v>442273</v>
      </c>
      <c r="F131" s="205">
        <f t="shared" ref="F131" si="40">(D131-E131)</f>
        <v>-161511</v>
      </c>
      <c r="G131" s="32">
        <f t="shared" ref="G131" si="41">F131/E131</f>
        <v>-0.36518394747135818</v>
      </c>
    </row>
    <row r="132" spans="1:7" x14ac:dyDescent="0.2">
      <c r="A132" s="201"/>
      <c r="B132" s="1"/>
      <c r="C132" s="10"/>
      <c r="D132" s="205"/>
      <c r="E132" s="205"/>
      <c r="F132" s="205"/>
      <c r="G132" s="32"/>
    </row>
    <row r="133" spans="1:7" x14ac:dyDescent="0.2">
      <c r="A133" s="201"/>
      <c r="B133" s="7" t="s">
        <v>6</v>
      </c>
      <c r="C133" s="29"/>
      <c r="D133" s="205"/>
      <c r="E133" s="205"/>
      <c r="F133" s="205"/>
      <c r="G133" s="32"/>
    </row>
    <row r="134" spans="1:7" x14ac:dyDescent="0.2">
      <c r="A134" s="201"/>
      <c r="B134" s="1"/>
      <c r="C134" s="10"/>
      <c r="D134" s="205"/>
      <c r="E134" s="205"/>
      <c r="F134" s="205"/>
      <c r="G134" s="32"/>
    </row>
    <row r="135" spans="1:7" x14ac:dyDescent="0.2">
      <c r="A135" s="201"/>
      <c r="B135" s="23" t="s">
        <v>23</v>
      </c>
      <c r="C135" s="10"/>
      <c r="D135" s="205">
        <f>'TAB MARS'!D135</f>
        <v>107481</v>
      </c>
      <c r="E135" s="205">
        <f>'TAB MARS'!E135</f>
        <v>155827</v>
      </c>
      <c r="F135" s="205">
        <f t="shared" ref="F135:F137" si="42">(D135-E135)</f>
        <v>-48346</v>
      </c>
      <c r="G135" s="32">
        <f t="shared" ref="G135:G137" si="43">F135/E135</f>
        <v>-0.31025432049644797</v>
      </c>
    </row>
    <row r="136" spans="1:7" ht="25.5" x14ac:dyDescent="0.2">
      <c r="A136" s="201"/>
      <c r="B136" s="24" t="s">
        <v>58</v>
      </c>
      <c r="C136" s="17"/>
      <c r="D136" s="205">
        <f>'TAB MARS'!D136</f>
        <v>74375</v>
      </c>
      <c r="E136" s="205">
        <f>'TAB MARS'!E136</f>
        <v>117387</v>
      </c>
      <c r="F136" s="205">
        <f t="shared" si="42"/>
        <v>-43012</v>
      </c>
      <c r="G136" s="32">
        <f t="shared" si="43"/>
        <v>-0.36641195362348472</v>
      </c>
    </row>
    <row r="137" spans="1:7" x14ac:dyDescent="0.2">
      <c r="A137" s="201"/>
      <c r="B137" s="23" t="s">
        <v>24</v>
      </c>
      <c r="C137" s="10"/>
      <c r="D137" s="205">
        <f>'TAB MARS'!D137</f>
        <v>98906</v>
      </c>
      <c r="E137" s="205">
        <f>'TAB MARS'!E137</f>
        <v>169059</v>
      </c>
      <c r="F137" s="205">
        <f t="shared" si="42"/>
        <v>-70153</v>
      </c>
      <c r="G137" s="32">
        <f t="shared" si="43"/>
        <v>-0.41496164061067436</v>
      </c>
    </row>
    <row r="138" spans="1:7" x14ac:dyDescent="0.2">
      <c r="A138" s="201"/>
      <c r="B138" s="1"/>
      <c r="C138" s="10"/>
      <c r="D138" s="205"/>
      <c r="E138" s="205"/>
      <c r="F138" s="205"/>
      <c r="G138" s="32"/>
    </row>
    <row r="139" spans="1:7" x14ac:dyDescent="0.2">
      <c r="A139" s="201"/>
      <c r="B139" s="8" t="s">
        <v>26</v>
      </c>
      <c r="C139" s="31"/>
      <c r="D139" s="205">
        <f>'TAB MARS'!D139</f>
        <v>124922</v>
      </c>
      <c r="E139" s="205">
        <f>'TAB MARS'!E139</f>
        <v>81915</v>
      </c>
      <c r="F139" s="205">
        <f t="shared" ref="F139" si="44">(D139-E139)</f>
        <v>43007</v>
      </c>
      <c r="G139" s="32">
        <f t="shared" ref="G139" si="45">F139/E139</f>
        <v>0.52501983763657445</v>
      </c>
    </row>
    <row r="140" spans="1:7" x14ac:dyDescent="0.2">
      <c r="A140" s="201"/>
      <c r="B140" s="8"/>
      <c r="C140" s="31"/>
      <c r="D140" s="205"/>
      <c r="E140" s="205"/>
      <c r="F140" s="205"/>
      <c r="G140" s="32"/>
    </row>
    <row r="141" spans="1:7" x14ac:dyDescent="0.2">
      <c r="A141" s="201">
        <v>3</v>
      </c>
      <c r="B141" s="8" t="s">
        <v>15</v>
      </c>
      <c r="C141" s="31"/>
      <c r="D141" s="205"/>
      <c r="E141" s="205"/>
      <c r="F141" s="205"/>
      <c r="G141" s="32"/>
    </row>
    <row r="142" spans="1:7" x14ac:dyDescent="0.2">
      <c r="A142" s="201"/>
      <c r="B142" s="7" t="s">
        <v>6</v>
      </c>
      <c r="C142" s="29"/>
      <c r="D142" s="205"/>
      <c r="E142" s="205"/>
      <c r="F142" s="205"/>
      <c r="G142" s="32"/>
    </row>
    <row r="143" spans="1:7" x14ac:dyDescent="0.2">
      <c r="A143" s="201"/>
      <c r="B143" s="8"/>
      <c r="C143" s="31"/>
      <c r="D143" s="205"/>
      <c r="E143" s="205"/>
      <c r="F143" s="205"/>
      <c r="G143" s="32"/>
    </row>
    <row r="144" spans="1:7" x14ac:dyDescent="0.2">
      <c r="A144" s="201">
        <v>30</v>
      </c>
      <c r="B144" s="25" t="s">
        <v>16</v>
      </c>
      <c r="C144" s="31"/>
      <c r="D144" s="205">
        <f>'TAB MARS'!D144</f>
        <v>4880</v>
      </c>
      <c r="E144" s="205">
        <f>'TAB MARS'!E144</f>
        <v>6528</v>
      </c>
      <c r="F144" s="205">
        <f t="shared" ref="F144:F147" si="46">(D144-E144)</f>
        <v>-1648</v>
      </c>
      <c r="G144" s="32">
        <f t="shared" ref="G144:G147" si="47">F144/E144</f>
        <v>-0.25245098039215685</v>
      </c>
    </row>
    <row r="145" spans="1:7" x14ac:dyDescent="0.2">
      <c r="A145" s="201">
        <v>31</v>
      </c>
      <c r="B145" s="25" t="s">
        <v>17</v>
      </c>
      <c r="C145" s="31"/>
      <c r="D145" s="205">
        <f>'TAB MARS'!D145</f>
        <v>180769</v>
      </c>
      <c r="E145" s="205">
        <f>'TAB MARS'!E145</f>
        <v>554274</v>
      </c>
      <c r="F145" s="205">
        <f t="shared" si="46"/>
        <v>-373505</v>
      </c>
      <c r="G145" s="32">
        <f t="shared" si="47"/>
        <v>-0.67386346824855581</v>
      </c>
    </row>
    <row r="146" spans="1:7" x14ac:dyDescent="0.2">
      <c r="A146" s="201">
        <v>32</v>
      </c>
      <c r="B146" s="25" t="s">
        <v>18</v>
      </c>
      <c r="C146" s="31"/>
      <c r="D146" s="205">
        <f>'TAB MARS'!D146</f>
        <v>158798</v>
      </c>
      <c r="E146" s="205">
        <f>'TAB MARS'!E146</f>
        <v>143921</v>
      </c>
      <c r="F146" s="205">
        <f t="shared" si="46"/>
        <v>14877</v>
      </c>
      <c r="G146" s="32">
        <f t="shared" si="47"/>
        <v>0.10336920949687677</v>
      </c>
    </row>
    <row r="147" spans="1:7" x14ac:dyDescent="0.2">
      <c r="A147" s="201">
        <v>37</v>
      </c>
      <c r="B147" s="25" t="s">
        <v>25</v>
      </c>
      <c r="C147" s="31"/>
      <c r="D147" s="205">
        <f>'TAB MARS'!D147</f>
        <v>0</v>
      </c>
      <c r="E147" s="205">
        <f>'TAB MARS'!E147</f>
        <v>0</v>
      </c>
      <c r="F147" s="205">
        <f t="shared" si="46"/>
        <v>0</v>
      </c>
      <c r="G147" s="32" t="e">
        <f t="shared" si="47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205" t="s">
        <v>10</v>
      </c>
      <c r="E152" s="205" t="s">
        <v>11</v>
      </c>
      <c r="F152" s="205" t="s">
        <v>12</v>
      </c>
      <c r="G152" s="32" t="s">
        <v>13</v>
      </c>
    </row>
    <row r="153" spans="1:7" x14ac:dyDescent="0.2">
      <c r="A153" s="201">
        <v>700</v>
      </c>
      <c r="B153" s="1" t="s">
        <v>30</v>
      </c>
      <c r="C153" s="10"/>
      <c r="D153" s="205">
        <f>'TAB  CUM A FEVR'!D153+'TAB MARS'!D153</f>
        <v>30094</v>
      </c>
      <c r="E153" s="205">
        <f>'TAB  CUM A FEVR'!E153+'TAB MARS'!E153</f>
        <v>61216</v>
      </c>
      <c r="F153" s="205">
        <f>(D153-E153)</f>
        <v>-31122</v>
      </c>
      <c r="G153" s="32">
        <f>F153/E153</f>
        <v>-0.50839649764767381</v>
      </c>
    </row>
    <row r="154" spans="1:7" x14ac:dyDescent="0.2">
      <c r="A154" s="201">
        <v>701</v>
      </c>
      <c r="B154" s="1" t="s">
        <v>31</v>
      </c>
      <c r="C154" s="10"/>
      <c r="D154" s="205">
        <f>'TAB  CUM A FEVR'!D154+'TAB MARS'!D154</f>
        <v>78877</v>
      </c>
      <c r="E154" s="205">
        <f>'TAB  CUM A FEVR'!E154+'TAB MARS'!E154</f>
        <v>90298</v>
      </c>
      <c r="F154" s="205">
        <f t="shared" ref="F154:F156" si="48">(D154-E154)</f>
        <v>-11421</v>
      </c>
      <c r="G154" s="32">
        <f t="shared" ref="G154:G156" si="49">F154/E154</f>
        <v>-0.1264812066712441</v>
      </c>
    </row>
    <row r="155" spans="1:7" x14ac:dyDescent="0.2">
      <c r="A155" s="201">
        <v>704</v>
      </c>
      <c r="B155" s="1" t="s">
        <v>32</v>
      </c>
      <c r="C155" s="10"/>
      <c r="D155" s="205">
        <f>'TAB  CUM A FEVR'!D155+'TAB MARS'!D155</f>
        <v>0</v>
      </c>
      <c r="E155" s="205">
        <f>'TAB  CUM A FEVR'!E155+'TAB MARS'!E155</f>
        <v>0</v>
      </c>
      <c r="F155" s="205">
        <f t="shared" si="48"/>
        <v>0</v>
      </c>
      <c r="G155" s="32" t="e">
        <f t="shared" si="49"/>
        <v>#DIV/0!</v>
      </c>
    </row>
    <row r="156" spans="1:7" x14ac:dyDescent="0.2">
      <c r="A156" s="201">
        <v>706</v>
      </c>
      <c r="B156" s="1" t="s">
        <v>33</v>
      </c>
      <c r="C156" s="10"/>
      <c r="D156" s="205">
        <f>'TAB  CUM A FEVR'!D156+'TAB MARS'!D156</f>
        <v>90501</v>
      </c>
      <c r="E156" s="205">
        <f>'TAB  CUM A FEVR'!E156+'TAB MARS'!E156</f>
        <v>77780</v>
      </c>
      <c r="F156" s="205">
        <f t="shared" si="48"/>
        <v>12721</v>
      </c>
      <c r="G156" s="32">
        <f t="shared" si="49"/>
        <v>0.16355104139881718</v>
      </c>
    </row>
    <row r="157" spans="1:7" x14ac:dyDescent="0.2">
      <c r="A157" s="201"/>
      <c r="B157" s="13" t="s">
        <v>6</v>
      </c>
      <c r="C157" s="27"/>
      <c r="D157" s="205"/>
      <c r="E157" s="205"/>
      <c r="F157" s="39"/>
      <c r="G157" s="33"/>
    </row>
    <row r="158" spans="1:7" x14ac:dyDescent="0.2">
      <c r="A158" s="201"/>
      <c r="B158" s="14" t="s">
        <v>19</v>
      </c>
      <c r="C158" s="11"/>
      <c r="D158" s="205">
        <f>'TAB  CUM A FEVR'!D158+'TAB MARS'!D158</f>
        <v>0</v>
      </c>
      <c r="E158" s="205">
        <f>'TAB  CUM A FEVR'!E158+'TAB MARS'!E158</f>
        <v>0</v>
      </c>
      <c r="F158" s="205">
        <f t="shared" ref="F158:F163" si="50">(D158-E158)</f>
        <v>0</v>
      </c>
      <c r="G158" s="32" t="e">
        <f t="shared" ref="G158:G163" si="51">F158/E158</f>
        <v>#DIV/0!</v>
      </c>
    </row>
    <row r="159" spans="1:7" x14ac:dyDescent="0.2">
      <c r="A159" s="201"/>
      <c r="B159" s="14" t="s">
        <v>20</v>
      </c>
      <c r="C159" s="11"/>
      <c r="D159" s="205">
        <f>'TAB  CUM A FEVR'!D159+'TAB MARS'!D159</f>
        <v>0</v>
      </c>
      <c r="E159" s="205">
        <f>'TAB  CUM A FEVR'!E159+'TAB MARS'!E159</f>
        <v>0</v>
      </c>
      <c r="F159" s="205">
        <f t="shared" si="50"/>
        <v>0</v>
      </c>
      <c r="G159" s="32" t="e">
        <f t="shared" si="51"/>
        <v>#DIV/0!</v>
      </c>
    </row>
    <row r="160" spans="1:7" x14ac:dyDescent="0.2">
      <c r="A160" s="201"/>
      <c r="B160" s="14" t="s">
        <v>27</v>
      </c>
      <c r="C160" s="11"/>
      <c r="D160" s="205">
        <f>'TAB  CUM A FEVR'!D160+'TAB MARS'!D160</f>
        <v>0</v>
      </c>
      <c r="E160" s="205">
        <f>'TAB  CUM A FEVR'!E160+'TAB MARS'!E160</f>
        <v>0</v>
      </c>
      <c r="F160" s="205">
        <f t="shared" si="50"/>
        <v>0</v>
      </c>
      <c r="G160" s="32" t="e">
        <f t="shared" si="51"/>
        <v>#DIV/0!</v>
      </c>
    </row>
    <row r="161" spans="1:7" x14ac:dyDescent="0.2">
      <c r="A161" s="201">
        <v>706</v>
      </c>
      <c r="B161" s="2" t="s">
        <v>34</v>
      </c>
      <c r="C161" s="11"/>
      <c r="D161" s="205">
        <f>'TAB  CUM A FEVR'!D161+'TAB MARS'!D161</f>
        <v>0</v>
      </c>
      <c r="E161" s="205">
        <f>'TAB  CUM A FEVR'!E161+'TAB MARS'!E161</f>
        <v>0</v>
      </c>
      <c r="F161" s="205">
        <f t="shared" si="50"/>
        <v>0</v>
      </c>
      <c r="G161" s="32" t="e">
        <f t="shared" si="51"/>
        <v>#DIV/0!</v>
      </c>
    </row>
    <row r="162" spans="1:7" x14ac:dyDescent="0.2">
      <c r="A162" s="201" t="s">
        <v>35</v>
      </c>
      <c r="B162" s="2" t="s">
        <v>36</v>
      </c>
      <c r="C162" s="11"/>
      <c r="D162" s="205">
        <f>'TAB  CUM A FEVR'!D162+'TAB MARS'!D162</f>
        <v>0</v>
      </c>
      <c r="E162" s="205">
        <f>'TAB  CUM A FEVR'!E162+'TAB MARS'!E162</f>
        <v>0</v>
      </c>
      <c r="F162" s="205">
        <f t="shared" si="50"/>
        <v>0</v>
      </c>
      <c r="G162" s="32" t="e">
        <f t="shared" si="51"/>
        <v>#DIV/0!</v>
      </c>
    </row>
    <row r="163" spans="1:7" ht="25.5" x14ac:dyDescent="0.2">
      <c r="A163" s="22"/>
      <c r="B163" s="26" t="s">
        <v>45</v>
      </c>
      <c r="C163" s="202"/>
      <c r="D163" s="40">
        <f>D153+D154+D155+D156+D161+D162</f>
        <v>199472</v>
      </c>
      <c r="E163" s="40">
        <f>E153+E154+E155+E156+E161+E162</f>
        <v>229294</v>
      </c>
      <c r="F163" s="40">
        <f t="shared" si="50"/>
        <v>-29822</v>
      </c>
      <c r="G163" s="34">
        <f t="shared" si="51"/>
        <v>-0.13006009751672526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205">
        <f>'TAB  CUM A FEVR'!D166+'TAB MARS'!D166</f>
        <v>0</v>
      </c>
      <c r="E166" s="205">
        <f>'TAB  CUM A FEVR'!E166+'TAB MARS'!E166</f>
        <v>0</v>
      </c>
      <c r="F166" s="205">
        <f t="shared" ref="F166" si="52">(D166-E166)</f>
        <v>0</v>
      </c>
      <c r="G166" s="32" t="e">
        <f t="shared" ref="G166" si="53">F166/E166</f>
        <v>#DIV/0!</v>
      </c>
    </row>
    <row r="167" spans="1:7" x14ac:dyDescent="0.2">
      <c r="B167" s="3"/>
      <c r="C167" s="203"/>
      <c r="D167" s="205"/>
      <c r="E167" s="205"/>
      <c r="F167" s="204"/>
      <c r="G167" s="36"/>
    </row>
    <row r="168" spans="1:7" x14ac:dyDescent="0.2">
      <c r="A168" s="201">
        <v>72</v>
      </c>
      <c r="B168" s="1" t="s">
        <v>37</v>
      </c>
      <c r="C168" s="10"/>
      <c r="D168" s="205">
        <f>'TAB  CUM A FEVR'!D168+'TAB MARS'!D168</f>
        <v>0</v>
      </c>
      <c r="E168" s="205">
        <f>'TAB  CUM A FEVR'!E168+'TAB MARS'!E168</f>
        <v>0</v>
      </c>
      <c r="F168" s="205">
        <f t="shared" ref="F168:F180" si="54">(D168-E168)</f>
        <v>0</v>
      </c>
      <c r="G168" s="32" t="e">
        <f t="shared" ref="G168:G180" si="55">F168/E168</f>
        <v>#DIV/0!</v>
      </c>
    </row>
    <row r="169" spans="1:7" x14ac:dyDescent="0.2">
      <c r="A169" s="201">
        <v>73</v>
      </c>
      <c r="B169" s="1" t="s">
        <v>38</v>
      </c>
      <c r="C169" s="10"/>
      <c r="D169" s="205">
        <f>'TAB  CUM A FEVR'!D169+'TAB MARS'!D169</f>
        <v>0</v>
      </c>
      <c r="E169" s="205">
        <f>'TAB  CUM A FEVR'!E169+'TAB MARS'!E169</f>
        <v>0</v>
      </c>
      <c r="F169" s="205">
        <f t="shared" si="54"/>
        <v>0</v>
      </c>
      <c r="G169" s="32" t="e">
        <f t="shared" si="55"/>
        <v>#DIV/0!</v>
      </c>
    </row>
    <row r="170" spans="1:7" x14ac:dyDescent="0.2">
      <c r="A170" s="201">
        <v>74</v>
      </c>
      <c r="B170" s="2" t="s">
        <v>39</v>
      </c>
      <c r="C170" s="11"/>
      <c r="D170" s="205">
        <f>'TAB  CUM A FEVR'!D170+'TAB MARS'!D170</f>
        <v>0</v>
      </c>
      <c r="E170" s="205">
        <f>'TAB  CUM A FEVR'!E170+'TAB MARS'!E170</f>
        <v>0</v>
      </c>
      <c r="F170" s="205">
        <f t="shared" si="54"/>
        <v>0</v>
      </c>
      <c r="G170" s="32" t="e">
        <f t="shared" si="55"/>
        <v>#DIV/0!</v>
      </c>
    </row>
    <row r="171" spans="1:7" ht="25.5" x14ac:dyDescent="0.2">
      <c r="A171" s="22"/>
      <c r="B171" s="26" t="s">
        <v>44</v>
      </c>
      <c r="C171" s="206"/>
      <c r="D171" s="40">
        <f>D163+D168+D169+D170</f>
        <v>199472</v>
      </c>
      <c r="E171" s="40">
        <f>E163+E168+E169+E170</f>
        <v>229294</v>
      </c>
      <c r="F171" s="205">
        <f t="shared" si="54"/>
        <v>-29822</v>
      </c>
      <c r="G171" s="32">
        <f t="shared" si="55"/>
        <v>-0.13006009751672526</v>
      </c>
    </row>
    <row r="172" spans="1:7" x14ac:dyDescent="0.2">
      <c r="A172" s="201">
        <v>60</v>
      </c>
      <c r="B172" s="3" t="s">
        <v>40</v>
      </c>
      <c r="C172" s="203"/>
      <c r="D172" s="204">
        <f>D173+D174+D175</f>
        <v>16388</v>
      </c>
      <c r="E172" s="204">
        <f>E173+E174+E175</f>
        <v>58803</v>
      </c>
      <c r="F172" s="205">
        <f t="shared" si="54"/>
        <v>-42415</v>
      </c>
      <c r="G172" s="32">
        <f t="shared" si="55"/>
        <v>-0.7213067360508818</v>
      </c>
    </row>
    <row r="173" spans="1:7" x14ac:dyDescent="0.2">
      <c r="A173" s="201">
        <v>600</v>
      </c>
      <c r="B173" s="1" t="s">
        <v>2</v>
      </c>
      <c r="C173" s="10"/>
      <c r="D173" s="205">
        <f>'TAB  CUM A FEVR'!D173+'TAB MARS'!D173</f>
        <v>1513</v>
      </c>
      <c r="E173" s="205">
        <f>'TAB  CUM A FEVR'!E173+'TAB MARS'!E173</f>
        <v>8630</v>
      </c>
      <c r="F173" s="205">
        <f t="shared" si="54"/>
        <v>-7117</v>
      </c>
      <c r="G173" s="32">
        <f t="shared" si="55"/>
        <v>-0.82468134414831984</v>
      </c>
    </row>
    <row r="174" spans="1:7" x14ac:dyDescent="0.2">
      <c r="A174" s="201">
        <v>601</v>
      </c>
      <c r="B174" s="1" t="s">
        <v>3</v>
      </c>
      <c r="C174" s="10"/>
      <c r="D174" s="205">
        <f>'TAB  CUM A FEVR'!D174+'TAB MARS'!D174</f>
        <v>7484</v>
      </c>
      <c r="E174" s="205">
        <f>'TAB  CUM A FEVR'!E174+'TAB MARS'!E174</f>
        <v>30756</v>
      </c>
      <c r="F174" s="205">
        <f t="shared" si="54"/>
        <v>-23272</v>
      </c>
      <c r="G174" s="32">
        <f t="shared" si="55"/>
        <v>-0.75666536610742618</v>
      </c>
    </row>
    <row r="175" spans="1:7" x14ac:dyDescent="0.2">
      <c r="A175" s="201">
        <v>604</v>
      </c>
      <c r="B175" s="1" t="s">
        <v>4</v>
      </c>
      <c r="C175" s="10"/>
      <c r="D175" s="205">
        <f>'TAB  CUM A FEVR'!D175+'TAB MARS'!D175</f>
        <v>7391</v>
      </c>
      <c r="E175" s="205">
        <f>'TAB  CUM A FEVR'!E175+'TAB MARS'!E175</f>
        <v>19417</v>
      </c>
      <c r="F175" s="205">
        <f t="shared" si="54"/>
        <v>-12026</v>
      </c>
      <c r="G175" s="32">
        <f t="shared" si="55"/>
        <v>-0.61935417417726735</v>
      </c>
    </row>
    <row r="176" spans="1:7" x14ac:dyDescent="0.2">
      <c r="A176" s="201">
        <v>61</v>
      </c>
      <c r="B176" s="1" t="s">
        <v>41</v>
      </c>
      <c r="C176" s="10"/>
      <c r="D176" s="205">
        <f>'TAB  CUM A FEVR'!D176+'TAB MARS'!D176</f>
        <v>1304</v>
      </c>
      <c r="E176" s="205">
        <f>'TAB  CUM A FEVR'!E176+'TAB MARS'!E176</f>
        <v>8817</v>
      </c>
      <c r="F176" s="205">
        <f t="shared" si="54"/>
        <v>-7513</v>
      </c>
      <c r="G176" s="32">
        <f t="shared" si="55"/>
        <v>-0.85210389021209032</v>
      </c>
    </row>
    <row r="177" spans="1:7" x14ac:dyDescent="0.2">
      <c r="A177" s="201">
        <v>62</v>
      </c>
      <c r="B177" s="2" t="s">
        <v>42</v>
      </c>
      <c r="C177" s="11"/>
      <c r="D177" s="205">
        <f>'TAB  CUM A FEVR'!D177+'TAB MARS'!D177</f>
        <v>2232</v>
      </c>
      <c r="E177" s="205">
        <f>'TAB  CUM A FEVR'!E177+'TAB MARS'!E177</f>
        <v>13065</v>
      </c>
      <c r="F177" s="205">
        <f t="shared" si="54"/>
        <v>-10833</v>
      </c>
      <c r="G177" s="32">
        <f t="shared" si="55"/>
        <v>-0.82916188289322623</v>
      </c>
    </row>
    <row r="178" spans="1:7" ht="25.5" x14ac:dyDescent="0.2">
      <c r="A178" s="22"/>
      <c r="B178" s="26" t="s">
        <v>43</v>
      </c>
      <c r="C178" s="206"/>
      <c r="D178" s="40">
        <f>D172+D176+D177</f>
        <v>19924</v>
      </c>
      <c r="E178" s="40">
        <f>E172+E176+E177</f>
        <v>80685</v>
      </c>
      <c r="F178" s="205">
        <f t="shared" si="54"/>
        <v>-60761</v>
      </c>
      <c r="G178" s="32">
        <f t="shared" si="55"/>
        <v>-0.75306438619322058</v>
      </c>
    </row>
    <row r="179" spans="1:7" ht="25.5" x14ac:dyDescent="0.2">
      <c r="A179" s="22"/>
      <c r="B179" s="26" t="s">
        <v>48</v>
      </c>
      <c r="C179" s="206"/>
      <c r="D179" s="40">
        <f>D171-D178</f>
        <v>179548</v>
      </c>
      <c r="E179" s="40">
        <f>E171-E178</f>
        <v>148609</v>
      </c>
      <c r="F179" s="205">
        <f t="shared" si="54"/>
        <v>30939</v>
      </c>
      <c r="G179" s="32">
        <f t="shared" si="55"/>
        <v>0.20819062102564448</v>
      </c>
    </row>
    <row r="180" spans="1:7" x14ac:dyDescent="0.2">
      <c r="A180" s="201">
        <v>63</v>
      </c>
      <c r="B180" s="3" t="s">
        <v>46</v>
      </c>
      <c r="C180" s="203"/>
      <c r="D180" s="205">
        <f>'TAB  CUM A FEVR'!D180+'TAB MARS'!D180</f>
        <v>144385</v>
      </c>
      <c r="E180" s="205">
        <f>'TAB  CUM A FEVR'!E180+'TAB MARS'!E180</f>
        <v>152702</v>
      </c>
      <c r="F180" s="205">
        <f t="shared" si="54"/>
        <v>-8317</v>
      </c>
      <c r="G180" s="32">
        <f t="shared" si="55"/>
        <v>-5.4465560372490208E-2</v>
      </c>
    </row>
    <row r="181" spans="1:7" x14ac:dyDescent="0.2">
      <c r="A181" s="201"/>
      <c r="B181" s="13" t="s">
        <v>6</v>
      </c>
      <c r="C181" s="27"/>
      <c r="D181" s="205"/>
      <c r="E181" s="205"/>
      <c r="F181" s="205"/>
      <c r="G181" s="32"/>
    </row>
    <row r="182" spans="1:7" x14ac:dyDescent="0.2">
      <c r="A182" s="201">
        <v>631</v>
      </c>
      <c r="B182" s="15" t="s">
        <v>21</v>
      </c>
      <c r="C182" s="21"/>
      <c r="D182" s="205">
        <f>'TAB  CUM A FEVR'!D182+'TAB MARS'!D182</f>
        <v>0</v>
      </c>
      <c r="E182" s="205">
        <f>'TAB  CUM A FEVR'!E182+'TAB MARS'!E182</f>
        <v>0</v>
      </c>
      <c r="F182" s="205">
        <f t="shared" ref="F182" si="56">(D182-E182)</f>
        <v>0</v>
      </c>
      <c r="G182" s="32" t="e">
        <f t="shared" ref="G182" si="57">F182/E182</f>
        <v>#DIV/0!</v>
      </c>
    </row>
    <row r="183" spans="1:7" x14ac:dyDescent="0.2">
      <c r="A183" s="201"/>
      <c r="B183" s="15"/>
      <c r="C183" s="21"/>
      <c r="D183" s="205"/>
      <c r="E183" s="205"/>
      <c r="F183" s="205"/>
      <c r="G183" s="32"/>
    </row>
    <row r="184" spans="1:7" x14ac:dyDescent="0.2">
      <c r="A184" s="201">
        <v>64</v>
      </c>
      <c r="B184" s="2" t="s">
        <v>47</v>
      </c>
      <c r="C184" s="11"/>
      <c r="D184" s="205">
        <f>'TAB  CUM A FEVR'!D184+'TAB MARS'!D184</f>
        <v>3760</v>
      </c>
      <c r="E184" s="205">
        <f>'TAB  CUM A FEVR'!E184+'TAB MARS'!E184</f>
        <v>8905</v>
      </c>
      <c r="F184" s="205">
        <f t="shared" ref="F184:F194" si="58">(D184-E184)</f>
        <v>-5145</v>
      </c>
      <c r="G184" s="32">
        <f t="shared" ref="G184:G194" si="59">F184/E184</f>
        <v>-0.57776530039303764</v>
      </c>
    </row>
    <row r="185" spans="1:7" ht="25.5" x14ac:dyDescent="0.2">
      <c r="A185" s="22"/>
      <c r="B185" s="26" t="s">
        <v>49</v>
      </c>
      <c r="C185" s="206"/>
      <c r="D185" s="205">
        <f>D179-D180-D184</f>
        <v>31403</v>
      </c>
      <c r="E185" s="205">
        <f>E179-E180-E184</f>
        <v>-12998</v>
      </c>
      <c r="F185" s="205">
        <f t="shared" si="58"/>
        <v>44401</v>
      </c>
      <c r="G185" s="32">
        <f t="shared" si="59"/>
        <v>-3.4159870749346055</v>
      </c>
    </row>
    <row r="186" spans="1:7" x14ac:dyDescent="0.2">
      <c r="A186" s="201">
        <v>75</v>
      </c>
      <c r="B186" s="3" t="s">
        <v>50</v>
      </c>
      <c r="C186" s="203"/>
      <c r="D186" s="205">
        <f>'TAB  CUM A FEVR'!D186+'TAB MARS'!D186</f>
        <v>96</v>
      </c>
      <c r="E186" s="205">
        <f>'TAB  CUM A FEVR'!E186+'TAB MARS'!E186</f>
        <v>783</v>
      </c>
      <c r="F186" s="205">
        <f t="shared" si="58"/>
        <v>-687</v>
      </c>
      <c r="G186" s="32">
        <f t="shared" si="59"/>
        <v>-0.87739463601532564</v>
      </c>
    </row>
    <row r="187" spans="1:7" x14ac:dyDescent="0.2">
      <c r="A187" s="201">
        <v>65</v>
      </c>
      <c r="B187" s="1" t="s">
        <v>51</v>
      </c>
      <c r="C187" s="10"/>
      <c r="D187" s="205">
        <f>'TAB  CUM A FEVR'!D187+'TAB MARS'!D187</f>
        <v>0</v>
      </c>
      <c r="E187" s="205">
        <f>'TAB  CUM A FEVR'!E187+'TAB MARS'!E187</f>
        <v>3235</v>
      </c>
      <c r="F187" s="205">
        <f t="shared" si="58"/>
        <v>-3235</v>
      </c>
      <c r="G187" s="32">
        <f t="shared" si="59"/>
        <v>-1</v>
      </c>
    </row>
    <row r="188" spans="1:7" ht="25.5" x14ac:dyDescent="0.2">
      <c r="A188" s="201">
        <v>68</v>
      </c>
      <c r="B188" s="16" t="s">
        <v>52</v>
      </c>
      <c r="C188" s="17"/>
      <c r="D188" s="205">
        <f>'TAB  CUM A FEVR'!D188+'TAB MARS'!D188</f>
        <v>150426</v>
      </c>
      <c r="E188" s="205">
        <f>'TAB  CUM A FEVR'!E188+'TAB MARS'!E188</f>
        <v>150426</v>
      </c>
      <c r="F188" s="205">
        <f t="shared" si="58"/>
        <v>0</v>
      </c>
      <c r="G188" s="32">
        <f t="shared" si="59"/>
        <v>0</v>
      </c>
    </row>
    <row r="189" spans="1:7" x14ac:dyDescent="0.2">
      <c r="A189" s="201">
        <v>78</v>
      </c>
      <c r="B189" s="2" t="s">
        <v>53</v>
      </c>
      <c r="C189" s="11"/>
      <c r="D189" s="205">
        <f>'TAB  CUM A FEVR'!D189+'TAB MARS'!D189</f>
        <v>0</v>
      </c>
      <c r="E189" s="205">
        <f>'TAB  CUM A FEVR'!E189+'TAB MARS'!E189</f>
        <v>0</v>
      </c>
      <c r="F189" s="205">
        <f t="shared" si="58"/>
        <v>0</v>
      </c>
      <c r="G189" s="32" t="e">
        <f t="shared" si="59"/>
        <v>#DIV/0!</v>
      </c>
    </row>
    <row r="190" spans="1:7" ht="25.5" x14ac:dyDescent="0.2">
      <c r="A190" s="22"/>
      <c r="B190" s="26" t="s">
        <v>77</v>
      </c>
      <c r="C190" s="206"/>
      <c r="D190" s="205">
        <f>D185+D186-D187-D188+D189</f>
        <v>-118927</v>
      </c>
      <c r="E190" s="205">
        <f>E185+E186-E187-E188+E189</f>
        <v>-165876</v>
      </c>
      <c r="F190" s="205">
        <f t="shared" si="58"/>
        <v>46949</v>
      </c>
      <c r="G190" s="32">
        <f t="shared" si="59"/>
        <v>-0.28303672622923148</v>
      </c>
    </row>
    <row r="191" spans="1:7" x14ac:dyDescent="0.2">
      <c r="A191" s="201">
        <v>76</v>
      </c>
      <c r="B191" s="1" t="s">
        <v>54</v>
      </c>
      <c r="C191" s="10"/>
      <c r="D191" s="205">
        <f>'TAB  CUM A FEVR'!D191+'TAB MARS'!D191</f>
        <v>0</v>
      </c>
      <c r="E191" s="205">
        <f>'TAB  CUM A FEVR'!E191+'TAB MARS'!E191</f>
        <v>0</v>
      </c>
      <c r="F191" s="205">
        <f t="shared" si="58"/>
        <v>0</v>
      </c>
      <c r="G191" s="32" t="e">
        <f t="shared" si="59"/>
        <v>#DIV/0!</v>
      </c>
    </row>
    <row r="192" spans="1:7" x14ac:dyDescent="0.2">
      <c r="A192" s="201">
        <v>66</v>
      </c>
      <c r="B192" s="1" t="s">
        <v>55</v>
      </c>
      <c r="C192" s="10"/>
      <c r="D192" s="205">
        <f>'TAB  CUM A FEVR'!D192+'TAB MARS'!D192</f>
        <v>6858</v>
      </c>
      <c r="E192" s="205">
        <f>'TAB  CUM A FEVR'!E192+'TAB MARS'!E192</f>
        <v>11522</v>
      </c>
      <c r="F192" s="205">
        <f t="shared" si="58"/>
        <v>-4664</v>
      </c>
      <c r="G192" s="32">
        <f t="shared" si="59"/>
        <v>-0.40479083492449225</v>
      </c>
    </row>
    <row r="193" spans="1:7" x14ac:dyDescent="0.2">
      <c r="B193" s="2" t="s">
        <v>56</v>
      </c>
      <c r="C193" s="11"/>
      <c r="D193" s="39">
        <f>D191-D192</f>
        <v>-6858</v>
      </c>
      <c r="E193" s="39">
        <f>E191-E192</f>
        <v>-11522</v>
      </c>
      <c r="F193" s="205">
        <f t="shared" si="58"/>
        <v>4664</v>
      </c>
      <c r="G193" s="32">
        <f t="shared" si="59"/>
        <v>-0.40479083492449225</v>
      </c>
    </row>
    <row r="194" spans="1:7" x14ac:dyDescent="0.2">
      <c r="A194" s="22"/>
      <c r="B194" s="19" t="s">
        <v>57</v>
      </c>
      <c r="C194" s="206"/>
      <c r="D194" s="205">
        <f>D190+D193</f>
        <v>-125785</v>
      </c>
      <c r="E194" s="205">
        <f>E190+E193</f>
        <v>-177398</v>
      </c>
      <c r="F194" s="205">
        <f t="shared" si="58"/>
        <v>51613</v>
      </c>
      <c r="G194" s="32">
        <f t="shared" si="59"/>
        <v>-0.29094465552035537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201">
        <v>5</v>
      </c>
      <c r="B198" s="1" t="s">
        <v>22</v>
      </c>
      <c r="C198" s="10"/>
      <c r="D198" s="205">
        <f>'TAB MARS'!D198</f>
        <v>85494</v>
      </c>
      <c r="E198" s="205">
        <f>'TAB MARS'!E198</f>
        <v>377850</v>
      </c>
      <c r="F198" s="205">
        <f t="shared" ref="F198" si="60">(D198-E198)</f>
        <v>-292356</v>
      </c>
      <c r="G198" s="32">
        <f t="shared" ref="G198" si="61">F198/E198</f>
        <v>-0.77373560936879715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201">
        <v>51</v>
      </c>
      <c r="B202" s="20" t="s">
        <v>29</v>
      </c>
      <c r="C202" s="30"/>
      <c r="D202" s="205">
        <f>'TAB MARS'!D202</f>
        <v>0</v>
      </c>
      <c r="E202" s="205">
        <f>'TAB MARS'!E202</f>
        <v>0</v>
      </c>
      <c r="F202" s="205">
        <f t="shared" ref="F202:F203" si="62">(D202-E202)</f>
        <v>0</v>
      </c>
      <c r="G202" s="32" t="e">
        <f t="shared" ref="G202:G203" si="63">F202/E202</f>
        <v>#DIV/0!</v>
      </c>
    </row>
    <row r="203" spans="1:7" x14ac:dyDescent="0.2">
      <c r="A203" s="201">
        <v>510</v>
      </c>
      <c r="B203" s="1" t="s">
        <v>7</v>
      </c>
      <c r="C203" s="10"/>
      <c r="D203" s="205">
        <f>'TAB MARS'!D203</f>
        <v>0</v>
      </c>
      <c r="E203" s="205">
        <f>'TAB MARS'!E203</f>
        <v>0</v>
      </c>
      <c r="F203" s="205">
        <f t="shared" si="62"/>
        <v>0</v>
      </c>
      <c r="G203" s="32" t="e">
        <f t="shared" si="63"/>
        <v>#DIV/0!</v>
      </c>
    </row>
    <row r="204" spans="1:7" x14ac:dyDescent="0.2">
      <c r="B204" s="3"/>
      <c r="C204" s="28"/>
    </row>
    <row r="205" spans="1:7" x14ac:dyDescent="0.2">
      <c r="A205" s="201">
        <v>41</v>
      </c>
      <c r="B205" s="1" t="s">
        <v>8</v>
      </c>
      <c r="C205" s="10"/>
      <c r="D205" s="205">
        <f>D209+D210+D211</f>
        <v>184204</v>
      </c>
      <c r="E205" s="205">
        <f>E209+E210+E211</f>
        <v>250903</v>
      </c>
      <c r="F205" s="205">
        <f t="shared" ref="F205" si="64">(D205-E205)</f>
        <v>-66699</v>
      </c>
      <c r="G205" s="32">
        <f t="shared" ref="G205" si="65">F205/E205</f>
        <v>-0.26583580108647564</v>
      </c>
    </row>
    <row r="206" spans="1:7" x14ac:dyDescent="0.2">
      <c r="A206" s="201"/>
      <c r="B206" s="1"/>
      <c r="C206" s="10"/>
      <c r="D206" s="205"/>
      <c r="E206" s="205"/>
      <c r="F206" s="205"/>
      <c r="G206" s="32"/>
    </row>
    <row r="207" spans="1:7" x14ac:dyDescent="0.2">
      <c r="A207" s="201"/>
      <c r="B207" s="7" t="s">
        <v>6</v>
      </c>
      <c r="C207" s="29"/>
      <c r="D207" s="205"/>
      <c r="E207" s="205"/>
      <c r="F207" s="205"/>
      <c r="G207" s="32"/>
    </row>
    <row r="208" spans="1:7" x14ac:dyDescent="0.2">
      <c r="A208" s="201"/>
      <c r="B208" s="1"/>
      <c r="C208" s="10"/>
      <c r="D208" s="205"/>
      <c r="E208" s="205"/>
      <c r="F208" s="205"/>
      <c r="G208" s="32"/>
    </row>
    <row r="209" spans="1:7" x14ac:dyDescent="0.2">
      <c r="A209" s="201"/>
      <c r="B209" s="23" t="s">
        <v>23</v>
      </c>
      <c r="C209" s="10"/>
      <c r="D209" s="205">
        <f>'TAB MARS'!D209</f>
        <v>44891</v>
      </c>
      <c r="E209" s="205">
        <f>'TAB MARS'!E209</f>
        <v>31421</v>
      </c>
      <c r="F209" s="205">
        <f t="shared" ref="F209:F211" si="66">(D209-E209)</f>
        <v>13470</v>
      </c>
      <c r="G209" s="32">
        <f t="shared" ref="G209:G211" si="67">F209/E209</f>
        <v>0.42869418541739601</v>
      </c>
    </row>
    <row r="210" spans="1:7" ht="25.5" x14ac:dyDescent="0.2">
      <c r="A210" s="201"/>
      <c r="B210" s="24" t="s">
        <v>58</v>
      </c>
      <c r="C210" s="17"/>
      <c r="D210" s="205">
        <f>'TAB MARS'!D210</f>
        <v>84038</v>
      </c>
      <c r="E210" s="205">
        <f>'TAB MARS'!E210</f>
        <v>33992</v>
      </c>
      <c r="F210" s="205">
        <f t="shared" si="66"/>
        <v>50046</v>
      </c>
      <c r="G210" s="32">
        <f t="shared" si="67"/>
        <v>1.4722875970816662</v>
      </c>
    </row>
    <row r="211" spans="1:7" x14ac:dyDescent="0.2">
      <c r="A211" s="201"/>
      <c r="B211" s="23" t="s">
        <v>24</v>
      </c>
      <c r="C211" s="10"/>
      <c r="D211" s="205">
        <f>'TAB MARS'!D211</f>
        <v>55275</v>
      </c>
      <c r="E211" s="205">
        <f>'TAB MARS'!E211</f>
        <v>185490</v>
      </c>
      <c r="F211" s="205">
        <f t="shared" si="66"/>
        <v>-130215</v>
      </c>
      <c r="G211" s="32">
        <f t="shared" si="67"/>
        <v>-0.70200549894873043</v>
      </c>
    </row>
    <row r="212" spans="1:7" x14ac:dyDescent="0.2">
      <c r="A212" s="201"/>
      <c r="B212" s="1"/>
      <c r="C212" s="10"/>
      <c r="D212" s="205"/>
      <c r="E212" s="205"/>
      <c r="F212" s="205"/>
      <c r="G212" s="32"/>
    </row>
    <row r="213" spans="1:7" x14ac:dyDescent="0.2">
      <c r="A213" s="201"/>
      <c r="B213" s="8" t="s">
        <v>26</v>
      </c>
      <c r="C213" s="31"/>
      <c r="D213" s="205">
        <f>'TAB MARS'!D213</f>
        <v>272549</v>
      </c>
      <c r="E213" s="205">
        <f>'TAB MARS'!E213</f>
        <v>259194</v>
      </c>
      <c r="F213" s="205">
        <f t="shared" ref="F213" si="68">(D213-E213)</f>
        <v>13355</v>
      </c>
      <c r="G213" s="32">
        <f t="shared" ref="G213" si="69">F213/E213</f>
        <v>5.1525112464023089E-2</v>
      </c>
    </row>
    <row r="214" spans="1:7" x14ac:dyDescent="0.2">
      <c r="A214" s="201"/>
      <c r="B214" s="8"/>
      <c r="C214" s="31"/>
      <c r="D214" s="205"/>
      <c r="E214" s="205"/>
      <c r="F214" s="205"/>
      <c r="G214" s="32"/>
    </row>
    <row r="215" spans="1:7" x14ac:dyDescent="0.2">
      <c r="A215" s="201">
        <v>3</v>
      </c>
      <c r="B215" s="8" t="s">
        <v>15</v>
      </c>
      <c r="C215" s="31"/>
      <c r="D215" s="205"/>
      <c r="E215" s="205"/>
      <c r="F215" s="205"/>
      <c r="G215" s="32"/>
    </row>
    <row r="216" spans="1:7" x14ac:dyDescent="0.2">
      <c r="A216" s="201"/>
      <c r="B216" s="7" t="s">
        <v>6</v>
      </c>
      <c r="C216" s="29"/>
      <c r="D216" s="205"/>
      <c r="E216" s="205"/>
      <c r="F216" s="205"/>
      <c r="G216" s="32"/>
    </row>
    <row r="217" spans="1:7" x14ac:dyDescent="0.2">
      <c r="A217" s="201"/>
      <c r="B217" s="8"/>
      <c r="C217" s="31"/>
      <c r="D217" s="205"/>
      <c r="E217" s="205"/>
      <c r="F217" s="205"/>
      <c r="G217" s="32"/>
    </row>
    <row r="218" spans="1:7" x14ac:dyDescent="0.2">
      <c r="A218" s="201">
        <v>30</v>
      </c>
      <c r="B218" s="25" t="s">
        <v>16</v>
      </c>
      <c r="C218" s="31"/>
      <c r="D218" s="205">
        <f>'TAB MARS'!D218</f>
        <v>23620</v>
      </c>
      <c r="E218" s="205">
        <f>'TAB MARS'!E218</f>
        <v>30893</v>
      </c>
      <c r="F218" s="205">
        <f t="shared" ref="F218:F221" si="70">(D218-E218)</f>
        <v>-7273</v>
      </c>
      <c r="G218" s="32">
        <f t="shared" ref="G218:G221" si="71">F218/E218</f>
        <v>-0.23542550092253908</v>
      </c>
    </row>
    <row r="219" spans="1:7" x14ac:dyDescent="0.2">
      <c r="A219" s="201">
        <v>31</v>
      </c>
      <c r="B219" s="25" t="s">
        <v>17</v>
      </c>
      <c r="C219" s="31"/>
      <c r="D219" s="205">
        <f>'TAB MARS'!D219</f>
        <v>10090</v>
      </c>
      <c r="E219" s="205">
        <f>'TAB MARS'!E219</f>
        <v>8291</v>
      </c>
      <c r="F219" s="205">
        <f t="shared" si="70"/>
        <v>1799</v>
      </c>
      <c r="G219" s="32">
        <f t="shared" si="71"/>
        <v>0.21698226993125075</v>
      </c>
    </row>
    <row r="220" spans="1:7" x14ac:dyDescent="0.2">
      <c r="A220" s="201">
        <v>32</v>
      </c>
      <c r="B220" s="25" t="s">
        <v>18</v>
      </c>
      <c r="C220" s="31"/>
      <c r="D220" s="205">
        <f>'TAB MARS'!D220</f>
        <v>382506</v>
      </c>
      <c r="E220" s="205">
        <f>'TAB MARS'!E220</f>
        <v>487673</v>
      </c>
      <c r="F220" s="205">
        <f t="shared" si="70"/>
        <v>-105167</v>
      </c>
      <c r="G220" s="32">
        <f t="shared" si="71"/>
        <v>-0.21565065115353935</v>
      </c>
    </row>
    <row r="221" spans="1:7" x14ac:dyDescent="0.2">
      <c r="A221" s="201">
        <v>37</v>
      </c>
      <c r="B221" s="25" t="s">
        <v>25</v>
      </c>
      <c r="C221" s="31"/>
      <c r="D221" s="205">
        <f>'TAB MARS'!D221</f>
        <v>0</v>
      </c>
      <c r="E221" s="205">
        <f>'TAB MARS'!E221</f>
        <v>0</v>
      </c>
      <c r="F221" s="205">
        <f t="shared" si="70"/>
        <v>0</v>
      </c>
      <c r="G221" s="32" t="e">
        <f t="shared" si="71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205" t="s">
        <v>10</v>
      </c>
      <c r="E226" s="205" t="s">
        <v>11</v>
      </c>
      <c r="F226" s="205" t="s">
        <v>12</v>
      </c>
      <c r="G226" s="32" t="s">
        <v>13</v>
      </c>
    </row>
    <row r="227" spans="1:7" x14ac:dyDescent="0.2">
      <c r="A227" s="201">
        <v>700</v>
      </c>
      <c r="B227" s="1" t="s">
        <v>30</v>
      </c>
      <c r="C227" s="10"/>
      <c r="D227" s="205">
        <f>'TAB  CUM A FEVR'!D227+'TAB MARS'!D227</f>
        <v>0</v>
      </c>
      <c r="E227" s="205">
        <f>'TAB  CUM A FEVR'!E227+'TAB MARS'!E227</f>
        <v>0</v>
      </c>
      <c r="F227" s="205">
        <f>(D227-E227)</f>
        <v>0</v>
      </c>
      <c r="G227" s="32" t="e">
        <f>F227/E227</f>
        <v>#DIV/0!</v>
      </c>
    </row>
    <row r="228" spans="1:7" x14ac:dyDescent="0.2">
      <c r="A228" s="201">
        <v>701</v>
      </c>
      <c r="B228" s="1" t="s">
        <v>31</v>
      </c>
      <c r="C228" s="10"/>
      <c r="D228" s="205">
        <f>'TAB  CUM A FEVR'!D228+'TAB MARS'!D228</f>
        <v>0</v>
      </c>
      <c r="E228" s="205">
        <f>'TAB  CUM A FEVR'!E228+'TAB MARS'!E228</f>
        <v>0</v>
      </c>
      <c r="F228" s="205">
        <f t="shared" ref="F228:F230" si="72">(D228-E228)</f>
        <v>0</v>
      </c>
      <c r="G228" s="32" t="e">
        <f t="shared" ref="G228:G230" si="73">F228/E228</f>
        <v>#DIV/0!</v>
      </c>
    </row>
    <row r="229" spans="1:7" x14ac:dyDescent="0.2">
      <c r="A229" s="201">
        <v>704</v>
      </c>
      <c r="B229" s="1" t="s">
        <v>32</v>
      </c>
      <c r="C229" s="10"/>
      <c r="D229" s="205">
        <f>'TAB  CUM A FEVR'!D229+'TAB MARS'!D229</f>
        <v>0</v>
      </c>
      <c r="E229" s="205">
        <f>'TAB  CUM A FEVR'!E229+'TAB MARS'!E229</f>
        <v>0</v>
      </c>
      <c r="F229" s="205">
        <f t="shared" si="72"/>
        <v>0</v>
      </c>
      <c r="G229" s="32" t="e">
        <f t="shared" si="73"/>
        <v>#DIV/0!</v>
      </c>
    </row>
    <row r="230" spans="1:7" x14ac:dyDescent="0.2">
      <c r="A230" s="201">
        <v>706</v>
      </c>
      <c r="B230" s="1" t="s">
        <v>33</v>
      </c>
      <c r="C230" s="10"/>
      <c r="D230" s="205">
        <f>'TAB  CUM A FEVR'!D230+'TAB MARS'!D230</f>
        <v>89391</v>
      </c>
      <c r="E230" s="205">
        <f>'TAB  CUM A FEVR'!E230+'TAB MARS'!E230</f>
        <v>93643</v>
      </c>
      <c r="F230" s="205">
        <f t="shared" si="72"/>
        <v>-4252</v>
      </c>
      <c r="G230" s="32">
        <f t="shared" si="73"/>
        <v>-4.5406490607947207E-2</v>
      </c>
    </row>
    <row r="231" spans="1:7" x14ac:dyDescent="0.2">
      <c r="A231" s="201"/>
      <c r="B231" s="13" t="s">
        <v>6</v>
      </c>
      <c r="C231" s="27"/>
      <c r="D231" s="205"/>
      <c r="E231" s="205"/>
      <c r="F231" s="39"/>
      <c r="G231" s="33"/>
    </row>
    <row r="232" spans="1:7" x14ac:dyDescent="0.2">
      <c r="A232" s="201"/>
      <c r="B232" s="14" t="s">
        <v>19</v>
      </c>
      <c r="C232" s="11"/>
      <c r="D232" s="205">
        <f>'TAB  CUM A FEVR'!D232+'TAB MARS'!D232</f>
        <v>0</v>
      </c>
      <c r="E232" s="205">
        <f>'TAB  CUM A FEVR'!E232+'TAB MARS'!E232</f>
        <v>0</v>
      </c>
      <c r="F232" s="205">
        <f t="shared" ref="F232:F237" si="74">(D232-E232)</f>
        <v>0</v>
      </c>
      <c r="G232" s="32" t="e">
        <f t="shared" ref="G232:G237" si="75">F232/E232</f>
        <v>#DIV/0!</v>
      </c>
    </row>
    <row r="233" spans="1:7" x14ac:dyDescent="0.2">
      <c r="A233" s="201"/>
      <c r="B233" s="14" t="s">
        <v>20</v>
      </c>
      <c r="C233" s="11"/>
      <c r="D233" s="205">
        <f>'TAB  CUM A FEVR'!D233+'TAB MARS'!D233</f>
        <v>0</v>
      </c>
      <c r="E233" s="205">
        <f>'TAB  CUM A FEVR'!E233+'TAB MARS'!E233</f>
        <v>0</v>
      </c>
      <c r="F233" s="205">
        <f t="shared" si="74"/>
        <v>0</v>
      </c>
      <c r="G233" s="32" t="e">
        <f t="shared" si="75"/>
        <v>#DIV/0!</v>
      </c>
    </row>
    <row r="234" spans="1:7" x14ac:dyDescent="0.2">
      <c r="A234" s="201"/>
      <c r="B234" s="14" t="s">
        <v>27</v>
      </c>
      <c r="C234" s="11"/>
      <c r="D234" s="205">
        <f>'TAB  CUM A FEVR'!D234+'TAB MARS'!D234</f>
        <v>0</v>
      </c>
      <c r="E234" s="205">
        <f>'TAB  CUM A FEVR'!E234+'TAB MARS'!E234</f>
        <v>0</v>
      </c>
      <c r="F234" s="205">
        <f t="shared" si="74"/>
        <v>0</v>
      </c>
      <c r="G234" s="32" t="e">
        <f t="shared" si="75"/>
        <v>#DIV/0!</v>
      </c>
    </row>
    <row r="235" spans="1:7" x14ac:dyDescent="0.2">
      <c r="A235" s="201">
        <v>706</v>
      </c>
      <c r="B235" s="2" t="s">
        <v>34</v>
      </c>
      <c r="C235" s="11"/>
      <c r="D235" s="205">
        <f>'TAB  CUM A FEVR'!D235+'TAB MARS'!D235</f>
        <v>0</v>
      </c>
      <c r="E235" s="205">
        <f>'TAB  CUM A FEVR'!E235+'TAB MARS'!E235</f>
        <v>0</v>
      </c>
      <c r="F235" s="205">
        <f t="shared" si="74"/>
        <v>0</v>
      </c>
      <c r="G235" s="32" t="e">
        <f t="shared" si="75"/>
        <v>#DIV/0!</v>
      </c>
    </row>
    <row r="236" spans="1:7" x14ac:dyDescent="0.2">
      <c r="A236" s="201" t="s">
        <v>35</v>
      </c>
      <c r="B236" s="2" t="s">
        <v>36</v>
      </c>
      <c r="C236" s="11"/>
      <c r="D236" s="205">
        <f>'TAB  CUM A FEVR'!D236+'TAB MARS'!D236</f>
        <v>0</v>
      </c>
      <c r="E236" s="205">
        <f>'TAB  CUM A FEVR'!E236+'TAB MARS'!E236</f>
        <v>0</v>
      </c>
      <c r="F236" s="205">
        <f t="shared" si="74"/>
        <v>0</v>
      </c>
      <c r="G236" s="32" t="e">
        <f t="shared" si="75"/>
        <v>#DIV/0!</v>
      </c>
    </row>
    <row r="237" spans="1:7" ht="25.5" x14ac:dyDescent="0.2">
      <c r="A237" s="22"/>
      <c r="B237" s="26" t="s">
        <v>45</v>
      </c>
      <c r="C237" s="202"/>
      <c r="D237" s="40">
        <f>D227+D228+D229+D230+D235+D236</f>
        <v>89391</v>
      </c>
      <c r="E237" s="40">
        <f>E227+E228+E229+E230+E235+E236</f>
        <v>93643</v>
      </c>
      <c r="F237" s="40">
        <f t="shared" si="74"/>
        <v>-4252</v>
      </c>
      <c r="G237" s="34">
        <f t="shared" si="75"/>
        <v>-4.5406490607947207E-2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205">
        <f>'TAB  CUM A FEVR'!D240+'TAB MARS'!D240</f>
        <v>0</v>
      </c>
      <c r="E240" s="205">
        <f>'TAB  CUM A FEVR'!E240+'TAB MARS'!E240</f>
        <v>0</v>
      </c>
      <c r="F240" s="205">
        <f t="shared" ref="F240" si="76">(D240-E240)</f>
        <v>0</v>
      </c>
      <c r="G240" s="32" t="e">
        <f t="shared" ref="G240" si="77">F240/E240</f>
        <v>#DIV/0!</v>
      </c>
    </row>
    <row r="241" spans="1:7" x14ac:dyDescent="0.2">
      <c r="B241" s="3"/>
      <c r="C241" s="203"/>
      <c r="D241" s="205"/>
      <c r="E241" s="205"/>
      <c r="F241" s="204"/>
      <c r="G241" s="36"/>
    </row>
    <row r="242" spans="1:7" x14ac:dyDescent="0.2">
      <c r="A242" s="201">
        <v>72</v>
      </c>
      <c r="B242" s="1" t="s">
        <v>37</v>
      </c>
      <c r="C242" s="10"/>
      <c r="D242" s="205">
        <f>'TAB  CUM A FEVR'!D242+'TAB MARS'!D242</f>
        <v>0</v>
      </c>
      <c r="E242" s="205">
        <f>'TAB  CUM A FEVR'!E242+'TAB MARS'!E242</f>
        <v>0</v>
      </c>
      <c r="F242" s="205">
        <f t="shared" ref="F242:F254" si="78">(D242-E242)</f>
        <v>0</v>
      </c>
      <c r="G242" s="32" t="e">
        <f t="shared" ref="G242:G254" si="79">F242/E242</f>
        <v>#DIV/0!</v>
      </c>
    </row>
    <row r="243" spans="1:7" x14ac:dyDescent="0.2">
      <c r="A243" s="201">
        <v>73</v>
      </c>
      <c r="B243" s="1" t="s">
        <v>38</v>
      </c>
      <c r="C243" s="10"/>
      <c r="D243" s="205">
        <f>'TAB  CUM A FEVR'!D243+'TAB MARS'!D243</f>
        <v>0</v>
      </c>
      <c r="E243" s="205">
        <f>'TAB  CUM A FEVR'!E243+'TAB MARS'!E243</f>
        <v>0</v>
      </c>
      <c r="F243" s="205">
        <f t="shared" si="78"/>
        <v>0</v>
      </c>
      <c r="G243" s="32" t="e">
        <f t="shared" si="79"/>
        <v>#DIV/0!</v>
      </c>
    </row>
    <row r="244" spans="1:7" x14ac:dyDescent="0.2">
      <c r="A244" s="201">
        <v>74</v>
      </c>
      <c r="B244" s="2" t="s">
        <v>39</v>
      </c>
      <c r="C244" s="11"/>
      <c r="D244" s="205">
        <f>'TAB  CUM A FEVR'!D244+'TAB MARS'!D244</f>
        <v>0</v>
      </c>
      <c r="E244" s="205">
        <f>'TAB  CUM A FEVR'!E244+'TAB MARS'!E244</f>
        <v>0</v>
      </c>
      <c r="F244" s="205">
        <f t="shared" si="78"/>
        <v>0</v>
      </c>
      <c r="G244" s="32" t="e">
        <f t="shared" si="79"/>
        <v>#DIV/0!</v>
      </c>
    </row>
    <row r="245" spans="1:7" ht="25.5" x14ac:dyDescent="0.2">
      <c r="A245" s="22"/>
      <c r="B245" s="26" t="s">
        <v>44</v>
      </c>
      <c r="C245" s="206"/>
      <c r="D245" s="40">
        <f>D237+D242+D243+D244</f>
        <v>89391</v>
      </c>
      <c r="E245" s="40">
        <f>E237+E242+E243+E244</f>
        <v>93643</v>
      </c>
      <c r="F245" s="205">
        <f t="shared" si="78"/>
        <v>-4252</v>
      </c>
      <c r="G245" s="32">
        <f t="shared" si="79"/>
        <v>-4.5406490607947207E-2</v>
      </c>
    </row>
    <row r="246" spans="1:7" x14ac:dyDescent="0.2">
      <c r="A246" s="201">
        <v>60</v>
      </c>
      <c r="B246" s="3" t="s">
        <v>40</v>
      </c>
      <c r="C246" s="203"/>
      <c r="D246" s="204">
        <f>D247+D248+D249</f>
        <v>23374</v>
      </c>
      <c r="E246" s="204">
        <f>E247+E248+E249</f>
        <v>24287</v>
      </c>
      <c r="F246" s="205">
        <f t="shared" si="78"/>
        <v>-913</v>
      </c>
      <c r="G246" s="32">
        <f t="shared" si="79"/>
        <v>-3.7592127475604233E-2</v>
      </c>
    </row>
    <row r="247" spans="1:7" x14ac:dyDescent="0.2">
      <c r="A247" s="201">
        <v>600</v>
      </c>
      <c r="B247" s="1" t="s">
        <v>2</v>
      </c>
      <c r="C247" s="10"/>
      <c r="D247" s="205">
        <f>'TAB  CUM A FEVR'!D247+'TAB MARS'!D247</f>
        <v>0</v>
      </c>
      <c r="E247" s="205">
        <f>'TAB  CUM A FEVR'!E247+'TAB MARS'!E247</f>
        <v>0</v>
      </c>
      <c r="F247" s="205">
        <f t="shared" si="78"/>
        <v>0</v>
      </c>
      <c r="G247" s="32" t="e">
        <f t="shared" si="79"/>
        <v>#DIV/0!</v>
      </c>
    </row>
    <row r="248" spans="1:7" x14ac:dyDescent="0.2">
      <c r="A248" s="201">
        <v>601</v>
      </c>
      <c r="B248" s="1" t="s">
        <v>3</v>
      </c>
      <c r="C248" s="10"/>
      <c r="D248" s="205">
        <f>'TAB  CUM A FEVR'!D248+'TAB MARS'!D248</f>
        <v>23374</v>
      </c>
      <c r="E248" s="205">
        <f>'TAB  CUM A FEVR'!E248+'TAB MARS'!E248</f>
        <v>24287</v>
      </c>
      <c r="F248" s="205">
        <f t="shared" si="78"/>
        <v>-913</v>
      </c>
      <c r="G248" s="32">
        <f t="shared" si="79"/>
        <v>-3.7592127475604233E-2</v>
      </c>
    </row>
    <row r="249" spans="1:7" x14ac:dyDescent="0.2">
      <c r="A249" s="201">
        <v>604</v>
      </c>
      <c r="B249" s="1" t="s">
        <v>4</v>
      </c>
      <c r="C249" s="10"/>
      <c r="D249" s="205">
        <f>'TAB  CUM A FEVR'!D249+'TAB MARS'!D249</f>
        <v>0</v>
      </c>
      <c r="E249" s="205">
        <f>'TAB  CUM A FEVR'!E249+'TAB MARS'!E249</f>
        <v>0</v>
      </c>
      <c r="F249" s="205">
        <f t="shared" si="78"/>
        <v>0</v>
      </c>
      <c r="G249" s="32" t="e">
        <f t="shared" si="79"/>
        <v>#DIV/0!</v>
      </c>
    </row>
    <row r="250" spans="1:7" x14ac:dyDescent="0.2">
      <c r="A250" s="201">
        <v>61</v>
      </c>
      <c r="B250" s="1" t="s">
        <v>41</v>
      </c>
      <c r="C250" s="10"/>
      <c r="D250" s="205">
        <f>'TAB  CUM A FEVR'!D250+'TAB MARS'!D250</f>
        <v>608</v>
      </c>
      <c r="E250" s="205">
        <f>'TAB  CUM A FEVR'!E250+'TAB MARS'!E250</f>
        <v>1250</v>
      </c>
      <c r="F250" s="205">
        <f t="shared" si="78"/>
        <v>-642</v>
      </c>
      <c r="G250" s="32">
        <f t="shared" si="79"/>
        <v>-0.51359999999999995</v>
      </c>
    </row>
    <row r="251" spans="1:7" x14ac:dyDescent="0.2">
      <c r="A251" s="201">
        <v>62</v>
      </c>
      <c r="B251" s="2" t="s">
        <v>42</v>
      </c>
      <c r="C251" s="11"/>
      <c r="D251" s="205">
        <f>'TAB  CUM A FEVR'!D251+'TAB MARS'!D251</f>
        <v>2368</v>
      </c>
      <c r="E251" s="205">
        <f>'TAB  CUM A FEVR'!E251+'TAB MARS'!E251</f>
        <v>3789</v>
      </c>
      <c r="F251" s="205">
        <f t="shared" si="78"/>
        <v>-1421</v>
      </c>
      <c r="G251" s="32">
        <f t="shared" si="79"/>
        <v>-0.37503299023489045</v>
      </c>
    </row>
    <row r="252" spans="1:7" ht="25.5" x14ac:dyDescent="0.2">
      <c r="A252" s="22"/>
      <c r="B252" s="26" t="s">
        <v>43</v>
      </c>
      <c r="C252" s="206"/>
      <c r="D252" s="40">
        <f>D246+D250+D251</f>
        <v>26350</v>
      </c>
      <c r="E252" s="40">
        <f>E246+E250+E251</f>
        <v>29326</v>
      </c>
      <c r="F252" s="205">
        <f t="shared" si="78"/>
        <v>-2976</v>
      </c>
      <c r="G252" s="32">
        <f t="shared" si="79"/>
        <v>-0.1014799154334038</v>
      </c>
    </row>
    <row r="253" spans="1:7" ht="25.5" x14ac:dyDescent="0.2">
      <c r="A253" s="22"/>
      <c r="B253" s="26" t="s">
        <v>48</v>
      </c>
      <c r="C253" s="206"/>
      <c r="D253" s="40">
        <f>D245-D252</f>
        <v>63041</v>
      </c>
      <c r="E253" s="40">
        <f>E245-E252</f>
        <v>64317</v>
      </c>
      <c r="F253" s="205">
        <f t="shared" si="78"/>
        <v>-1276</v>
      </c>
      <c r="G253" s="32">
        <f t="shared" si="79"/>
        <v>-1.9839233795108602E-2</v>
      </c>
    </row>
    <row r="254" spans="1:7" x14ac:dyDescent="0.2">
      <c r="A254" s="201">
        <v>63</v>
      </c>
      <c r="B254" s="3" t="s">
        <v>46</v>
      </c>
      <c r="C254" s="203"/>
      <c r="D254" s="205">
        <f>'TAB  CUM A FEVR'!D254+'TAB MARS'!D254</f>
        <v>64627</v>
      </c>
      <c r="E254" s="205">
        <f>'TAB  CUM A FEVR'!E254+'TAB MARS'!E254</f>
        <v>75221</v>
      </c>
      <c r="F254" s="205">
        <f t="shared" si="78"/>
        <v>-10594</v>
      </c>
      <c r="G254" s="32">
        <f t="shared" si="79"/>
        <v>-0.14083832972175322</v>
      </c>
    </row>
    <row r="255" spans="1:7" x14ac:dyDescent="0.2">
      <c r="A255" s="201"/>
      <c r="B255" s="13" t="s">
        <v>6</v>
      </c>
      <c r="C255" s="27"/>
      <c r="D255" s="205"/>
      <c r="E255" s="205"/>
      <c r="F255" s="205"/>
      <c r="G255" s="32"/>
    </row>
    <row r="256" spans="1:7" x14ac:dyDescent="0.2">
      <c r="A256" s="201">
        <v>631</v>
      </c>
      <c r="B256" s="15" t="s">
        <v>21</v>
      </c>
      <c r="C256" s="21"/>
      <c r="D256" s="205">
        <f>'TAB  CUM A FEVR'!D256+'TAB MARS'!D256</f>
        <v>0</v>
      </c>
      <c r="E256" s="205">
        <f>'TAB  CUM A FEVR'!E256+'TAB MARS'!E256</f>
        <v>0</v>
      </c>
      <c r="F256" s="205">
        <f t="shared" ref="F256" si="80">(D256-E256)</f>
        <v>0</v>
      </c>
      <c r="G256" s="32" t="e">
        <f t="shared" ref="G256" si="81">F256/E256</f>
        <v>#DIV/0!</v>
      </c>
    </row>
    <row r="257" spans="1:7" x14ac:dyDescent="0.2">
      <c r="A257" s="201"/>
      <c r="B257" s="15"/>
      <c r="C257" s="21"/>
      <c r="D257" s="205"/>
      <c r="E257" s="205"/>
      <c r="F257" s="205"/>
      <c r="G257" s="32"/>
    </row>
    <row r="258" spans="1:7" x14ac:dyDescent="0.2">
      <c r="A258" s="201">
        <v>64</v>
      </c>
      <c r="B258" s="2" t="s">
        <v>47</v>
      </c>
      <c r="C258" s="11"/>
      <c r="D258" s="205">
        <f>'TAB  CUM A FEVR'!D258+'TAB MARS'!D258</f>
        <v>2619</v>
      </c>
      <c r="E258" s="205">
        <f>'TAB  CUM A FEVR'!E258+'TAB MARS'!E258</f>
        <v>2802</v>
      </c>
      <c r="F258" s="205">
        <f t="shared" ref="F258:F268" si="82">(D258-E258)</f>
        <v>-183</v>
      </c>
      <c r="G258" s="32">
        <f t="shared" ref="G258:G268" si="83">F258/E258</f>
        <v>-6.5310492505353313E-2</v>
      </c>
    </row>
    <row r="259" spans="1:7" ht="25.5" x14ac:dyDescent="0.2">
      <c r="A259" s="22"/>
      <c r="B259" s="26" t="s">
        <v>49</v>
      </c>
      <c r="C259" s="206"/>
      <c r="D259" s="205">
        <f>D253-D254-D258</f>
        <v>-4205</v>
      </c>
      <c r="E259" s="205">
        <f>E253-E254-E258</f>
        <v>-13706</v>
      </c>
      <c r="F259" s="205">
        <f t="shared" si="82"/>
        <v>9501</v>
      </c>
      <c r="G259" s="32">
        <f t="shared" si="83"/>
        <v>-0.69320005836859766</v>
      </c>
    </row>
    <row r="260" spans="1:7" x14ac:dyDescent="0.2">
      <c r="A260" s="201">
        <v>75</v>
      </c>
      <c r="B260" s="3" t="s">
        <v>50</v>
      </c>
      <c r="C260" s="203"/>
      <c r="D260" s="205">
        <f>'TAB  CUM A FEVR'!D260+'TAB MARS'!D260</f>
        <v>0</v>
      </c>
      <c r="E260" s="205">
        <f>'TAB  CUM A FEVR'!E260+'TAB MARS'!E260</f>
        <v>217</v>
      </c>
      <c r="F260" s="205">
        <f t="shared" si="82"/>
        <v>-217</v>
      </c>
      <c r="G260" s="32">
        <f t="shared" si="83"/>
        <v>-1</v>
      </c>
    </row>
    <row r="261" spans="1:7" x14ac:dyDescent="0.2">
      <c r="A261" s="201">
        <v>65</v>
      </c>
      <c r="B261" s="1" t="s">
        <v>51</v>
      </c>
      <c r="C261" s="10"/>
      <c r="D261" s="205">
        <f>'TAB  CUM A FEVR'!D261+'TAB MARS'!D261</f>
        <v>270</v>
      </c>
      <c r="E261" s="205">
        <f>'TAB  CUM A FEVR'!E261+'TAB MARS'!E261</f>
        <v>439</v>
      </c>
      <c r="F261" s="205">
        <f t="shared" si="82"/>
        <v>-169</v>
      </c>
      <c r="G261" s="32">
        <f t="shared" si="83"/>
        <v>-0.38496583143507973</v>
      </c>
    </row>
    <row r="262" spans="1:7" ht="25.5" x14ac:dyDescent="0.2">
      <c r="A262" s="201">
        <v>68</v>
      </c>
      <c r="B262" s="16" t="s">
        <v>52</v>
      </c>
      <c r="C262" s="17"/>
      <c r="D262" s="205">
        <f>'TAB  CUM A FEVR'!D262+'TAB MARS'!D262</f>
        <v>16034</v>
      </c>
      <c r="E262" s="205">
        <f>'TAB  CUM A FEVR'!E262+'TAB MARS'!E262</f>
        <v>15650</v>
      </c>
      <c r="F262" s="205">
        <f t="shared" si="82"/>
        <v>384</v>
      </c>
      <c r="G262" s="32">
        <f t="shared" si="83"/>
        <v>2.4536741214057509E-2</v>
      </c>
    </row>
    <row r="263" spans="1:7" x14ac:dyDescent="0.2">
      <c r="A263" s="201">
        <v>78</v>
      </c>
      <c r="B263" s="2" t="s">
        <v>53</v>
      </c>
      <c r="C263" s="11"/>
      <c r="D263" s="205">
        <f>'TAB  CUM A FEVR'!D263+'TAB MARS'!D263</f>
        <v>0</v>
      </c>
      <c r="E263" s="205">
        <f>'TAB  CUM A FEVR'!E263+'TAB MARS'!E263</f>
        <v>0</v>
      </c>
      <c r="F263" s="205">
        <f t="shared" si="82"/>
        <v>0</v>
      </c>
      <c r="G263" s="32" t="e">
        <f t="shared" si="83"/>
        <v>#DIV/0!</v>
      </c>
    </row>
    <row r="264" spans="1:7" ht="25.5" x14ac:dyDescent="0.2">
      <c r="A264" s="22"/>
      <c r="B264" s="26" t="s">
        <v>77</v>
      </c>
      <c r="C264" s="206"/>
      <c r="D264" s="205">
        <f>D259+D260-D261-D262+D263</f>
        <v>-20509</v>
      </c>
      <c r="E264" s="205">
        <f>E259+E260-E261-E262+E263</f>
        <v>-29578</v>
      </c>
      <c r="F264" s="205">
        <f t="shared" si="82"/>
        <v>9069</v>
      </c>
      <c r="G264" s="32">
        <f t="shared" si="83"/>
        <v>-0.30661302319291367</v>
      </c>
    </row>
    <row r="265" spans="1:7" x14ac:dyDescent="0.2">
      <c r="A265" s="201">
        <v>76</v>
      </c>
      <c r="B265" s="1" t="s">
        <v>54</v>
      </c>
      <c r="C265" s="10"/>
      <c r="D265" s="205">
        <f>'TAB  CUM A FEVR'!D265+'TAB MARS'!D265</f>
        <v>0</v>
      </c>
      <c r="E265" s="205">
        <f>'TAB  CUM A FEVR'!E265+'TAB MARS'!E265</f>
        <v>0</v>
      </c>
      <c r="F265" s="205">
        <f t="shared" si="82"/>
        <v>0</v>
      </c>
      <c r="G265" s="32" t="e">
        <f t="shared" si="83"/>
        <v>#DIV/0!</v>
      </c>
    </row>
    <row r="266" spans="1:7" x14ac:dyDescent="0.2">
      <c r="A266" s="201">
        <v>66</v>
      </c>
      <c r="B266" s="1" t="s">
        <v>55</v>
      </c>
      <c r="C266" s="10"/>
      <c r="D266" s="205">
        <f>'TAB  CUM A FEVR'!D266+'TAB MARS'!D266</f>
        <v>0</v>
      </c>
      <c r="E266" s="205">
        <f>'TAB  CUM A FEVR'!E266+'TAB MARS'!E266</f>
        <v>0</v>
      </c>
      <c r="F266" s="205">
        <f t="shared" si="82"/>
        <v>0</v>
      </c>
      <c r="G266" s="32" t="e">
        <f t="shared" si="83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205">
        <f t="shared" si="82"/>
        <v>0</v>
      </c>
      <c r="G267" s="32" t="e">
        <f t="shared" si="83"/>
        <v>#DIV/0!</v>
      </c>
    </row>
    <row r="268" spans="1:7" x14ac:dyDescent="0.2">
      <c r="A268" s="22"/>
      <c r="B268" s="19" t="s">
        <v>57</v>
      </c>
      <c r="C268" s="206"/>
      <c r="D268" s="205">
        <f>D264+D267</f>
        <v>-20509</v>
      </c>
      <c r="E268" s="205">
        <f>E264+E267</f>
        <v>-29578</v>
      </c>
      <c r="F268" s="205">
        <f t="shared" si="82"/>
        <v>9069</v>
      </c>
      <c r="G268" s="32">
        <f t="shared" si="83"/>
        <v>-0.30661302319291367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201">
        <v>5</v>
      </c>
      <c r="B272" s="1" t="s">
        <v>22</v>
      </c>
      <c r="C272" s="10"/>
      <c r="D272" s="205">
        <f>'TAB MARS'!D272</f>
        <v>122829</v>
      </c>
      <c r="E272" s="205">
        <f>'TAB MARS'!E272</f>
        <v>163712</v>
      </c>
      <c r="F272" s="205">
        <f t="shared" ref="F272" si="84">(D272-E272)</f>
        <v>-40883</v>
      </c>
      <c r="G272" s="32">
        <f t="shared" ref="G272" si="85">F272/E272</f>
        <v>-0.24972512705238467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201">
        <v>51</v>
      </c>
      <c r="B276" s="20" t="s">
        <v>29</v>
      </c>
      <c r="C276" s="30"/>
      <c r="D276" s="205">
        <f>'TAB MARS'!D276</f>
        <v>0</v>
      </c>
      <c r="E276" s="205">
        <f>'TAB MARS'!E276</f>
        <v>0</v>
      </c>
      <c r="F276" s="205">
        <f t="shared" ref="F276:F277" si="86">(D276-E276)</f>
        <v>0</v>
      </c>
      <c r="G276" s="32" t="e">
        <f t="shared" ref="G276:G277" si="87">F276/E276</f>
        <v>#DIV/0!</v>
      </c>
    </row>
    <row r="277" spans="1:7" x14ac:dyDescent="0.2">
      <c r="A277" s="201">
        <v>510</v>
      </c>
      <c r="B277" s="1" t="s">
        <v>7</v>
      </c>
      <c r="C277" s="10"/>
      <c r="D277" s="205">
        <f>'TAB MARS'!D277</f>
        <v>0</v>
      </c>
      <c r="E277" s="205">
        <f>'TAB MARS'!E277</f>
        <v>0</v>
      </c>
      <c r="F277" s="205">
        <f t="shared" si="86"/>
        <v>0</v>
      </c>
      <c r="G277" s="32" t="e">
        <f t="shared" si="87"/>
        <v>#DIV/0!</v>
      </c>
    </row>
    <row r="278" spans="1:7" x14ac:dyDescent="0.2">
      <c r="B278" s="3"/>
      <c r="C278" s="28"/>
    </row>
    <row r="279" spans="1:7" x14ac:dyDescent="0.2">
      <c r="A279" s="201">
        <v>41</v>
      </c>
      <c r="B279" s="1" t="s">
        <v>8</v>
      </c>
      <c r="C279" s="10"/>
      <c r="D279" s="205">
        <f>D283+D284+D285</f>
        <v>123143</v>
      </c>
      <c r="E279" s="205">
        <f>E283+E284+E285</f>
        <v>90804</v>
      </c>
      <c r="F279" s="205">
        <f t="shared" ref="F279" si="88">(D279-E279)</f>
        <v>32339</v>
      </c>
      <c r="G279" s="32">
        <f t="shared" ref="G279" si="89">F279/E279</f>
        <v>0.35614069864763664</v>
      </c>
    </row>
    <row r="280" spans="1:7" x14ac:dyDescent="0.2">
      <c r="A280" s="201"/>
      <c r="B280" s="1"/>
      <c r="C280" s="10"/>
      <c r="D280" s="205"/>
      <c r="E280" s="205"/>
      <c r="F280" s="205"/>
      <c r="G280" s="32"/>
    </row>
    <row r="281" spans="1:7" x14ac:dyDescent="0.2">
      <c r="A281" s="201"/>
      <c r="B281" s="7" t="s">
        <v>6</v>
      </c>
      <c r="C281" s="29"/>
      <c r="D281" s="205"/>
      <c r="E281" s="205"/>
      <c r="F281" s="205"/>
      <c r="G281" s="32"/>
    </row>
    <row r="282" spans="1:7" x14ac:dyDescent="0.2">
      <c r="A282" s="201"/>
      <c r="B282" s="1"/>
      <c r="C282" s="10"/>
      <c r="D282" s="205"/>
      <c r="E282" s="205"/>
      <c r="F282" s="205"/>
      <c r="G282" s="32"/>
    </row>
    <row r="283" spans="1:7" x14ac:dyDescent="0.2">
      <c r="A283" s="201"/>
      <c r="B283" s="23" t="s">
        <v>23</v>
      </c>
      <c r="C283" s="10"/>
      <c r="D283" s="205">
        <f>'TAB MARS'!D283</f>
        <v>15097</v>
      </c>
      <c r="E283" s="205">
        <f>'TAB MARS'!E283</f>
        <v>23092</v>
      </c>
      <c r="F283" s="205">
        <f t="shared" ref="F283:F285" si="90">(D283-E283)</f>
        <v>-7995</v>
      </c>
      <c r="G283" s="32">
        <f t="shared" ref="G283:G285" si="91">F283/E283</f>
        <v>-0.34622380045037243</v>
      </c>
    </row>
    <row r="284" spans="1:7" ht="25.5" x14ac:dyDescent="0.2">
      <c r="A284" s="201"/>
      <c r="B284" s="24" t="s">
        <v>58</v>
      </c>
      <c r="C284" s="17"/>
      <c r="D284" s="205">
        <f>'TAB MARS'!D284</f>
        <v>107067</v>
      </c>
      <c r="E284" s="205">
        <f>'TAB MARS'!E284</f>
        <v>60950</v>
      </c>
      <c r="F284" s="205">
        <f t="shared" si="90"/>
        <v>46117</v>
      </c>
      <c r="G284" s="32">
        <f t="shared" si="91"/>
        <v>0.75663658736669404</v>
      </c>
    </row>
    <row r="285" spans="1:7" x14ac:dyDescent="0.2">
      <c r="A285" s="201"/>
      <c r="B285" s="23" t="s">
        <v>24</v>
      </c>
      <c r="C285" s="10"/>
      <c r="D285" s="205">
        <f>'TAB MARS'!D285</f>
        <v>979</v>
      </c>
      <c r="E285" s="205">
        <f>'TAB MARS'!E285</f>
        <v>6762</v>
      </c>
      <c r="F285" s="205">
        <f t="shared" si="90"/>
        <v>-5783</v>
      </c>
      <c r="G285" s="32">
        <f t="shared" si="91"/>
        <v>-0.85522034900916888</v>
      </c>
    </row>
    <row r="286" spans="1:7" x14ac:dyDescent="0.2">
      <c r="A286" s="201"/>
      <c r="B286" s="1"/>
      <c r="C286" s="10"/>
      <c r="D286" s="205"/>
      <c r="E286" s="205"/>
      <c r="F286" s="205"/>
      <c r="G286" s="32"/>
    </row>
    <row r="287" spans="1:7" x14ac:dyDescent="0.2">
      <c r="A287" s="201"/>
      <c r="B287" s="8" t="s">
        <v>26</v>
      </c>
      <c r="C287" s="31"/>
      <c r="D287" s="205">
        <f>'TAB MARS'!D287</f>
        <v>70736</v>
      </c>
      <c r="E287" s="205">
        <f>'TAB MARS'!E287</f>
        <v>39188</v>
      </c>
      <c r="F287" s="205">
        <f t="shared" ref="F287" si="92">(D287-E287)</f>
        <v>31548</v>
      </c>
      <c r="G287" s="32">
        <f t="shared" ref="G287" si="93">F287/E287</f>
        <v>0.80504235990609374</v>
      </c>
    </row>
    <row r="288" spans="1:7" x14ac:dyDescent="0.2">
      <c r="A288" s="201"/>
      <c r="B288" s="8"/>
      <c r="C288" s="31"/>
      <c r="D288" s="205"/>
      <c r="E288" s="205"/>
      <c r="F288" s="205"/>
      <c r="G288" s="32"/>
    </row>
    <row r="289" spans="1:7" x14ac:dyDescent="0.2">
      <c r="A289" s="201">
        <v>3</v>
      </c>
      <c r="B289" s="8" t="s">
        <v>15</v>
      </c>
      <c r="C289" s="31"/>
      <c r="D289" s="205"/>
      <c r="E289" s="205"/>
      <c r="F289" s="205"/>
      <c r="G289" s="32"/>
    </row>
    <row r="290" spans="1:7" x14ac:dyDescent="0.2">
      <c r="A290" s="201"/>
      <c r="B290" s="7" t="s">
        <v>6</v>
      </c>
      <c r="C290" s="29"/>
      <c r="D290" s="205"/>
      <c r="E290" s="205"/>
      <c r="F290" s="205"/>
      <c r="G290" s="32"/>
    </row>
    <row r="291" spans="1:7" x14ac:dyDescent="0.2">
      <c r="A291" s="201"/>
      <c r="B291" s="8"/>
      <c r="C291" s="31"/>
      <c r="D291" s="205"/>
      <c r="E291" s="205"/>
      <c r="F291" s="205"/>
      <c r="G291" s="32"/>
    </row>
    <row r="292" spans="1:7" x14ac:dyDescent="0.2">
      <c r="A292" s="201">
        <v>30</v>
      </c>
      <c r="B292" s="25" t="s">
        <v>16</v>
      </c>
      <c r="C292" s="31"/>
      <c r="D292" s="205">
        <f>'TAB MARS'!D292</f>
        <v>493</v>
      </c>
      <c r="E292" s="205">
        <f>'TAB MARS'!E292</f>
        <v>917</v>
      </c>
      <c r="F292" s="205">
        <f t="shared" ref="F292:F295" si="94">(D292-E292)</f>
        <v>-424</v>
      </c>
      <c r="G292" s="32">
        <f t="shared" ref="G292:G295" si="95">F292/E292</f>
        <v>-0.46237731733914939</v>
      </c>
    </row>
    <row r="293" spans="1:7" x14ac:dyDescent="0.2">
      <c r="A293" s="201">
        <v>31</v>
      </c>
      <c r="B293" s="25" t="s">
        <v>17</v>
      </c>
      <c r="C293" s="31"/>
      <c r="D293" s="205">
        <f>'TAB MARS'!D293</f>
        <v>0</v>
      </c>
      <c r="E293" s="205">
        <f>'TAB MARS'!E293</f>
        <v>0</v>
      </c>
      <c r="F293" s="205">
        <f t="shared" si="94"/>
        <v>0</v>
      </c>
      <c r="G293" s="32" t="e">
        <f t="shared" si="95"/>
        <v>#DIV/0!</v>
      </c>
    </row>
    <row r="294" spans="1:7" x14ac:dyDescent="0.2">
      <c r="A294" s="201">
        <v>32</v>
      </c>
      <c r="B294" s="25" t="s">
        <v>18</v>
      </c>
      <c r="C294" s="31"/>
      <c r="D294" s="205">
        <f>'TAB MARS'!D294</f>
        <v>25261</v>
      </c>
      <c r="E294" s="205">
        <f>'TAB MARS'!E294</f>
        <v>29694</v>
      </c>
      <c r="F294" s="205">
        <f t="shared" si="94"/>
        <v>-4433</v>
      </c>
      <c r="G294" s="32">
        <f t="shared" si="95"/>
        <v>-0.14928941873779214</v>
      </c>
    </row>
    <row r="295" spans="1:7" x14ac:dyDescent="0.2">
      <c r="A295" s="201">
        <v>37</v>
      </c>
      <c r="B295" s="25" t="s">
        <v>25</v>
      </c>
      <c r="C295" s="31"/>
      <c r="D295" s="205">
        <f>'TAB MARS'!D295</f>
        <v>0</v>
      </c>
      <c r="E295" s="205">
        <f>'TAB MARS'!E295</f>
        <v>0</v>
      </c>
      <c r="F295" s="205">
        <f t="shared" si="94"/>
        <v>0</v>
      </c>
      <c r="G295" s="32" t="e">
        <f t="shared" si="95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205" t="s">
        <v>10</v>
      </c>
      <c r="E299" s="205" t="s">
        <v>11</v>
      </c>
      <c r="F299" s="205" t="s">
        <v>12</v>
      </c>
      <c r="G299" s="32" t="s">
        <v>13</v>
      </c>
    </row>
    <row r="300" spans="1:7" ht="12.75" customHeight="1" x14ac:dyDescent="0.2">
      <c r="A300" s="201">
        <v>700</v>
      </c>
      <c r="B300" s="1" t="s">
        <v>30</v>
      </c>
      <c r="C300" s="10"/>
      <c r="D300" s="205">
        <f>'TAB  CUM A FEVR'!D300+'TAB MARS'!D300</f>
        <v>3895</v>
      </c>
      <c r="E300" s="205">
        <f>'TAB  CUM A FEVR'!E300+'TAB MARS'!E300</f>
        <v>11105</v>
      </c>
      <c r="F300" s="205">
        <f>(D300-E300)</f>
        <v>-7210</v>
      </c>
      <c r="G300" s="32">
        <f>F300/E300</f>
        <v>-0.6492570914002701</v>
      </c>
    </row>
    <row r="301" spans="1:7" x14ac:dyDescent="0.2">
      <c r="A301" s="201">
        <v>701</v>
      </c>
      <c r="B301" s="1" t="s">
        <v>31</v>
      </c>
      <c r="C301" s="10"/>
      <c r="D301" s="205">
        <f>'TAB  CUM A FEVR'!D301+'TAB MARS'!D301</f>
        <v>34035</v>
      </c>
      <c r="E301" s="205">
        <f>'TAB  CUM A FEVR'!E301+'TAB MARS'!E301</f>
        <v>58947</v>
      </c>
      <c r="F301" s="205">
        <f t="shared" ref="F301:F303" si="96">(D301-E301)</f>
        <v>-24912</v>
      </c>
      <c r="G301" s="32">
        <f t="shared" ref="G301:G303" si="97">F301/E301</f>
        <v>-0.42261692707007992</v>
      </c>
    </row>
    <row r="302" spans="1:7" x14ac:dyDescent="0.2">
      <c r="A302" s="201">
        <v>704</v>
      </c>
      <c r="B302" s="1" t="s">
        <v>32</v>
      </c>
      <c r="C302" s="10"/>
      <c r="D302" s="205">
        <f>'TAB  CUM A FEVR'!D302+'TAB MARS'!D302</f>
        <v>16615</v>
      </c>
      <c r="E302" s="205">
        <f>'TAB  CUM A FEVR'!E302+'TAB MARS'!E302</f>
        <v>19476</v>
      </c>
      <c r="F302" s="205">
        <f t="shared" si="96"/>
        <v>-2861</v>
      </c>
      <c r="G302" s="32">
        <f t="shared" si="97"/>
        <v>-0.14689874717601151</v>
      </c>
    </row>
    <row r="303" spans="1:7" x14ac:dyDescent="0.2">
      <c r="A303" s="201">
        <v>706</v>
      </c>
      <c r="B303" s="1" t="s">
        <v>33</v>
      </c>
      <c r="C303" s="10"/>
      <c r="D303" s="205">
        <f>'TAB  CUM A FEVR'!D303+'TAB MARS'!D303</f>
        <v>42610</v>
      </c>
      <c r="E303" s="205">
        <f>'TAB  CUM A FEVR'!E303+'TAB MARS'!E303</f>
        <v>53831</v>
      </c>
      <c r="F303" s="205">
        <f t="shared" si="96"/>
        <v>-11221</v>
      </c>
      <c r="G303" s="32">
        <f t="shared" si="97"/>
        <v>-0.20844866340955956</v>
      </c>
    </row>
    <row r="304" spans="1:7" x14ac:dyDescent="0.2">
      <c r="A304" s="201"/>
      <c r="B304" s="13" t="s">
        <v>6</v>
      </c>
      <c r="C304" s="27"/>
      <c r="D304" s="205"/>
      <c r="E304" s="205"/>
      <c r="F304" s="39"/>
      <c r="G304" s="33"/>
    </row>
    <row r="305" spans="1:7" x14ac:dyDescent="0.2">
      <c r="A305" s="201"/>
      <c r="B305" s="14" t="s">
        <v>19</v>
      </c>
      <c r="C305" s="11"/>
      <c r="D305" s="205">
        <f>'TAB  CUM A FEVR'!D305+'TAB MARS'!D305</f>
        <v>0</v>
      </c>
      <c r="E305" s="205">
        <f>'TAB  CUM A FEVR'!E305+'TAB MARS'!E305</f>
        <v>0</v>
      </c>
      <c r="F305" s="205">
        <f t="shared" ref="F305:F310" si="98">(D305-E305)</f>
        <v>0</v>
      </c>
      <c r="G305" s="32" t="e">
        <f t="shared" ref="G305:G310" si="99">F305/E305</f>
        <v>#DIV/0!</v>
      </c>
    </row>
    <row r="306" spans="1:7" x14ac:dyDescent="0.2">
      <c r="A306" s="201"/>
      <c r="B306" s="14" t="s">
        <v>20</v>
      </c>
      <c r="C306" s="11"/>
      <c r="D306" s="205">
        <f>'TAB  CUM A FEVR'!D306+'TAB MARS'!D306</f>
        <v>0</v>
      </c>
      <c r="E306" s="205">
        <f>'TAB  CUM A FEVR'!E306+'TAB MARS'!E306</f>
        <v>0</v>
      </c>
      <c r="F306" s="205">
        <f t="shared" si="98"/>
        <v>0</v>
      </c>
      <c r="G306" s="32" t="e">
        <f t="shared" si="99"/>
        <v>#DIV/0!</v>
      </c>
    </row>
    <row r="307" spans="1:7" x14ac:dyDescent="0.2">
      <c r="A307" s="201"/>
      <c r="B307" s="14" t="s">
        <v>27</v>
      </c>
      <c r="C307" s="11"/>
      <c r="D307" s="205">
        <f>'TAB  CUM A FEVR'!D307+'TAB MARS'!D307</f>
        <v>0</v>
      </c>
      <c r="E307" s="205">
        <f>'TAB  CUM A FEVR'!E307+'TAB MARS'!E307</f>
        <v>0</v>
      </c>
      <c r="F307" s="205">
        <f t="shared" si="98"/>
        <v>0</v>
      </c>
      <c r="G307" s="32" t="e">
        <f t="shared" si="99"/>
        <v>#DIV/0!</v>
      </c>
    </row>
    <row r="308" spans="1:7" x14ac:dyDescent="0.2">
      <c r="A308" s="201">
        <v>706</v>
      </c>
      <c r="B308" s="2" t="s">
        <v>34</v>
      </c>
      <c r="C308" s="11"/>
      <c r="D308" s="205">
        <f>'TAB  CUM A FEVR'!D308+'TAB MARS'!D308</f>
        <v>0</v>
      </c>
      <c r="E308" s="205">
        <f>'TAB  CUM A FEVR'!E308+'TAB MARS'!E308</f>
        <v>0</v>
      </c>
      <c r="F308" s="205">
        <f t="shared" si="98"/>
        <v>0</v>
      </c>
      <c r="G308" s="32" t="e">
        <f t="shared" si="99"/>
        <v>#DIV/0!</v>
      </c>
    </row>
    <row r="309" spans="1:7" x14ac:dyDescent="0.2">
      <c r="A309" s="201" t="s">
        <v>35</v>
      </c>
      <c r="B309" s="2" t="s">
        <v>36</v>
      </c>
      <c r="C309" s="11"/>
      <c r="D309" s="205">
        <f>'TAB  CUM A FEVR'!D309+'TAB MARS'!D309</f>
        <v>1012</v>
      </c>
      <c r="E309" s="205">
        <f>'TAB  CUM A FEVR'!E309+'TAB MARS'!E309</f>
        <v>300</v>
      </c>
      <c r="F309" s="205">
        <f t="shared" si="98"/>
        <v>712</v>
      </c>
      <c r="G309" s="32">
        <f t="shared" si="99"/>
        <v>2.3733333333333335</v>
      </c>
    </row>
    <row r="310" spans="1:7" ht="25.5" x14ac:dyDescent="0.2">
      <c r="A310" s="22"/>
      <c r="B310" s="26" t="s">
        <v>45</v>
      </c>
      <c r="C310" s="202"/>
      <c r="D310" s="40">
        <f>D300+D301+D302+D303+D308+D309</f>
        <v>98167</v>
      </c>
      <c r="E310" s="40">
        <f>E300+E301+E302+E303+E308+E309</f>
        <v>143659</v>
      </c>
      <c r="F310" s="40">
        <f t="shared" si="98"/>
        <v>-45492</v>
      </c>
      <c r="G310" s="34">
        <f t="shared" si="99"/>
        <v>-0.31666655065119487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205">
        <f>'TAB  CUM A FEVR'!D313+'TAB MARS'!D313</f>
        <v>0</v>
      </c>
      <c r="E313" s="205">
        <f>'TAB  CUM A FEVR'!E313+'TAB MARS'!E313</f>
        <v>0</v>
      </c>
      <c r="F313" s="205">
        <f t="shared" ref="F313" si="100">(D313-E313)</f>
        <v>0</v>
      </c>
      <c r="G313" s="32" t="e">
        <f t="shared" ref="G313" si="101">F313/E313</f>
        <v>#DIV/0!</v>
      </c>
    </row>
    <row r="314" spans="1:7" x14ac:dyDescent="0.2">
      <c r="B314" s="3"/>
      <c r="C314" s="203"/>
      <c r="D314" s="205"/>
      <c r="E314" s="205"/>
      <c r="F314" s="204"/>
      <c r="G314" s="36"/>
    </row>
    <row r="315" spans="1:7" x14ac:dyDescent="0.2">
      <c r="A315" s="201">
        <v>72</v>
      </c>
      <c r="B315" s="1" t="s">
        <v>37</v>
      </c>
      <c r="C315" s="10"/>
      <c r="D315" s="205">
        <f>'TAB  CUM A FEVR'!D315+'TAB MARS'!D315</f>
        <v>0</v>
      </c>
      <c r="E315" s="205">
        <f>'TAB  CUM A FEVR'!E315+'TAB MARS'!E315</f>
        <v>0</v>
      </c>
      <c r="F315" s="205">
        <f t="shared" ref="F315:F327" si="102">(D315-E315)</f>
        <v>0</v>
      </c>
      <c r="G315" s="32" t="e">
        <f t="shared" ref="G315:G327" si="103">F315/E315</f>
        <v>#DIV/0!</v>
      </c>
    </row>
    <row r="316" spans="1:7" x14ac:dyDescent="0.2">
      <c r="A316" s="201">
        <v>73</v>
      </c>
      <c r="B316" s="1" t="s">
        <v>38</v>
      </c>
      <c r="C316" s="10"/>
      <c r="D316" s="205">
        <f>'TAB  CUM A FEVR'!D316+'TAB MARS'!D316</f>
        <v>0</v>
      </c>
      <c r="E316" s="205">
        <f>'TAB  CUM A FEVR'!E316+'TAB MARS'!E316</f>
        <v>0</v>
      </c>
      <c r="F316" s="205">
        <f t="shared" si="102"/>
        <v>0</v>
      </c>
      <c r="G316" s="32" t="e">
        <f t="shared" si="103"/>
        <v>#DIV/0!</v>
      </c>
    </row>
    <row r="317" spans="1:7" x14ac:dyDescent="0.2">
      <c r="A317" s="201">
        <v>74</v>
      </c>
      <c r="B317" s="2" t="s">
        <v>39</v>
      </c>
      <c r="C317" s="11"/>
      <c r="D317" s="205">
        <f>'TAB  CUM A FEVR'!D317+'TAB MARS'!D317</f>
        <v>0</v>
      </c>
      <c r="E317" s="205">
        <f>'TAB  CUM A FEVR'!E317+'TAB MARS'!E317</f>
        <v>0</v>
      </c>
      <c r="F317" s="205">
        <f t="shared" si="102"/>
        <v>0</v>
      </c>
      <c r="G317" s="32" t="e">
        <f t="shared" si="103"/>
        <v>#DIV/0!</v>
      </c>
    </row>
    <row r="318" spans="1:7" ht="25.5" x14ac:dyDescent="0.2">
      <c r="A318" s="22"/>
      <c r="B318" s="26" t="s">
        <v>44</v>
      </c>
      <c r="C318" s="206"/>
      <c r="D318" s="40">
        <f>D310+D315+D316+D317</f>
        <v>98167</v>
      </c>
      <c r="E318" s="40">
        <f>E310+E315+E316+E317</f>
        <v>143659</v>
      </c>
      <c r="F318" s="205">
        <f t="shared" si="102"/>
        <v>-45492</v>
      </c>
      <c r="G318" s="32">
        <f t="shared" si="103"/>
        <v>-0.31666655065119487</v>
      </c>
    </row>
    <row r="319" spans="1:7" x14ac:dyDescent="0.2">
      <c r="A319" s="201">
        <v>60</v>
      </c>
      <c r="B319" s="3" t="s">
        <v>40</v>
      </c>
      <c r="C319" s="203"/>
      <c r="D319" s="204">
        <f>D320+D321+D322</f>
        <v>24689</v>
      </c>
      <c r="E319" s="204">
        <f>E320+E321+E322</f>
        <v>36942</v>
      </c>
      <c r="F319" s="205">
        <f t="shared" si="102"/>
        <v>-12253</v>
      </c>
      <c r="G319" s="32">
        <f t="shared" si="103"/>
        <v>-0.33168209625900058</v>
      </c>
    </row>
    <row r="320" spans="1:7" x14ac:dyDescent="0.2">
      <c r="A320" s="201">
        <v>600</v>
      </c>
      <c r="B320" s="1" t="s">
        <v>2</v>
      </c>
      <c r="C320" s="10"/>
      <c r="D320" s="205">
        <f>'TAB  CUM A FEVR'!D320+'TAB MARS'!D320</f>
        <v>1962</v>
      </c>
      <c r="E320" s="205">
        <f>'TAB  CUM A FEVR'!E320+'TAB MARS'!E320</f>
        <v>3788</v>
      </c>
      <c r="F320" s="205">
        <f t="shared" si="102"/>
        <v>-1826</v>
      </c>
      <c r="G320" s="32">
        <f t="shared" si="103"/>
        <v>-0.48204857444561772</v>
      </c>
    </row>
    <row r="321" spans="1:7" x14ac:dyDescent="0.2">
      <c r="A321" s="201">
        <v>601</v>
      </c>
      <c r="B321" s="1" t="s">
        <v>3</v>
      </c>
      <c r="C321" s="10"/>
      <c r="D321" s="205">
        <f>'TAB  CUM A FEVR'!D321+'TAB MARS'!D321</f>
        <v>14578</v>
      </c>
      <c r="E321" s="205">
        <f>'TAB  CUM A FEVR'!E321+'TAB MARS'!E321</f>
        <v>21944</v>
      </c>
      <c r="F321" s="205">
        <f t="shared" si="102"/>
        <v>-7366</v>
      </c>
      <c r="G321" s="32">
        <f t="shared" si="103"/>
        <v>-0.33567262121764491</v>
      </c>
    </row>
    <row r="322" spans="1:7" x14ac:dyDescent="0.2">
      <c r="A322" s="201">
        <v>604</v>
      </c>
      <c r="B322" s="1" t="s">
        <v>4</v>
      </c>
      <c r="C322" s="10"/>
      <c r="D322" s="205">
        <f>'TAB  CUM A FEVR'!D322+'TAB MARS'!D322</f>
        <v>8149</v>
      </c>
      <c r="E322" s="205">
        <f>'TAB  CUM A FEVR'!E322+'TAB MARS'!E322</f>
        <v>11210</v>
      </c>
      <c r="F322" s="205">
        <f t="shared" si="102"/>
        <v>-3061</v>
      </c>
      <c r="G322" s="32">
        <f t="shared" si="103"/>
        <v>-0.27305976806422838</v>
      </c>
    </row>
    <row r="323" spans="1:7" x14ac:dyDescent="0.2">
      <c r="A323" s="201">
        <v>61</v>
      </c>
      <c r="B323" s="1" t="s">
        <v>41</v>
      </c>
      <c r="C323" s="10"/>
      <c r="D323" s="205">
        <f>'TAB  CUM A FEVR'!D323+'TAB MARS'!D323</f>
        <v>1353</v>
      </c>
      <c r="E323" s="205">
        <f>'TAB  CUM A FEVR'!E323+'TAB MARS'!E323</f>
        <v>1545</v>
      </c>
      <c r="F323" s="205">
        <f t="shared" si="102"/>
        <v>-192</v>
      </c>
      <c r="G323" s="32">
        <f t="shared" si="103"/>
        <v>-0.12427184466019417</v>
      </c>
    </row>
    <row r="324" spans="1:7" x14ac:dyDescent="0.2">
      <c r="A324" s="201">
        <v>62</v>
      </c>
      <c r="B324" s="2" t="s">
        <v>42</v>
      </c>
      <c r="C324" s="11"/>
      <c r="D324" s="205">
        <f>'TAB  CUM A FEVR'!D324+'TAB MARS'!D324</f>
        <v>579</v>
      </c>
      <c r="E324" s="205">
        <f>'TAB  CUM A FEVR'!E324+'TAB MARS'!E324</f>
        <v>870</v>
      </c>
      <c r="F324" s="205">
        <f t="shared" si="102"/>
        <v>-291</v>
      </c>
      <c r="G324" s="32">
        <f t="shared" si="103"/>
        <v>-0.33448275862068966</v>
      </c>
    </row>
    <row r="325" spans="1:7" ht="25.5" x14ac:dyDescent="0.2">
      <c r="A325" s="22"/>
      <c r="B325" s="26" t="s">
        <v>43</v>
      </c>
      <c r="C325" s="206"/>
      <c r="D325" s="40">
        <f>D319+D323+D324</f>
        <v>26621</v>
      </c>
      <c r="E325" s="40">
        <f>E319+E323+E324</f>
        <v>39357</v>
      </c>
      <c r="F325" s="205">
        <f t="shared" si="102"/>
        <v>-12736</v>
      </c>
      <c r="G325" s="32">
        <f t="shared" si="103"/>
        <v>-0.32360190055136318</v>
      </c>
    </row>
    <row r="326" spans="1:7" ht="25.5" x14ac:dyDescent="0.2">
      <c r="A326" s="22"/>
      <c r="B326" s="26" t="s">
        <v>48</v>
      </c>
      <c r="C326" s="206"/>
      <c r="D326" s="40">
        <f>D318-D325</f>
        <v>71546</v>
      </c>
      <c r="E326" s="40">
        <f>E318-E325</f>
        <v>104302</v>
      </c>
      <c r="F326" s="205">
        <f t="shared" si="102"/>
        <v>-32756</v>
      </c>
      <c r="G326" s="32">
        <f t="shared" si="103"/>
        <v>-0.31404958677685951</v>
      </c>
    </row>
    <row r="327" spans="1:7" x14ac:dyDescent="0.2">
      <c r="A327" s="201">
        <v>63</v>
      </c>
      <c r="B327" s="3" t="s">
        <v>46</v>
      </c>
      <c r="C327" s="203"/>
      <c r="D327" s="205">
        <f>'TAB  CUM A FEVR'!D327+'TAB MARS'!D327</f>
        <v>54168</v>
      </c>
      <c r="E327" s="205">
        <f>'TAB  CUM A FEVR'!E327+'TAB MARS'!E327</f>
        <v>68047</v>
      </c>
      <c r="F327" s="205">
        <f t="shared" si="102"/>
        <v>-13879</v>
      </c>
      <c r="G327" s="32">
        <f t="shared" si="103"/>
        <v>-0.20396196746366482</v>
      </c>
    </row>
    <row r="328" spans="1:7" x14ac:dyDescent="0.2">
      <c r="A328" s="201"/>
      <c r="B328" s="13" t="s">
        <v>6</v>
      </c>
      <c r="C328" s="27"/>
      <c r="D328" s="205"/>
      <c r="E328" s="205"/>
      <c r="F328" s="205"/>
      <c r="G328" s="32"/>
    </row>
    <row r="329" spans="1:7" x14ac:dyDescent="0.2">
      <c r="A329" s="201">
        <v>631</v>
      </c>
      <c r="B329" s="15" t="s">
        <v>21</v>
      </c>
      <c r="C329" s="21"/>
      <c r="D329" s="205">
        <f>'TAB  CUM A FEVR'!D329+'TAB MARS'!D329</f>
        <v>0</v>
      </c>
      <c r="E329" s="205">
        <f>'TAB  CUM A FEVR'!E329+'TAB MARS'!E329</f>
        <v>0</v>
      </c>
      <c r="F329" s="205">
        <f t="shared" ref="F329" si="104">(D329-E329)</f>
        <v>0</v>
      </c>
      <c r="G329" s="32" t="e">
        <f t="shared" ref="G329" si="105">F329/E329</f>
        <v>#DIV/0!</v>
      </c>
    </row>
    <row r="330" spans="1:7" x14ac:dyDescent="0.2">
      <c r="A330" s="201"/>
      <c r="B330" s="15"/>
      <c r="C330" s="21"/>
      <c r="D330" s="205"/>
      <c r="E330" s="205"/>
      <c r="F330" s="205"/>
      <c r="G330" s="32"/>
    </row>
    <row r="331" spans="1:7" x14ac:dyDescent="0.2">
      <c r="A331" s="201">
        <v>64</v>
      </c>
      <c r="B331" s="2" t="s">
        <v>47</v>
      </c>
      <c r="C331" s="11"/>
      <c r="D331" s="205">
        <f>'TAB  CUM A FEVR'!D331+'TAB MARS'!D331</f>
        <v>3307</v>
      </c>
      <c r="E331" s="205">
        <f>'TAB  CUM A FEVR'!E331+'TAB MARS'!E331</f>
        <v>4681</v>
      </c>
      <c r="F331" s="205">
        <f t="shared" ref="F331:F341" si="106">(D331-E331)</f>
        <v>-1374</v>
      </c>
      <c r="G331" s="32">
        <f t="shared" ref="G331:G341" si="107">F331/E331</f>
        <v>-0.29352702414014098</v>
      </c>
    </row>
    <row r="332" spans="1:7" ht="25.5" x14ac:dyDescent="0.2">
      <c r="A332" s="22"/>
      <c r="B332" s="26" t="s">
        <v>49</v>
      </c>
      <c r="C332" s="206"/>
      <c r="D332" s="205">
        <f>D326-D327-D331</f>
        <v>14071</v>
      </c>
      <c r="E332" s="205">
        <f>E326-E327-E331</f>
        <v>31574</v>
      </c>
      <c r="F332" s="205">
        <f t="shared" si="106"/>
        <v>-17503</v>
      </c>
      <c r="G332" s="32">
        <f t="shared" si="107"/>
        <v>-0.55434851460062073</v>
      </c>
    </row>
    <row r="333" spans="1:7" x14ac:dyDescent="0.2">
      <c r="A333" s="201">
        <v>75</v>
      </c>
      <c r="B333" s="3" t="s">
        <v>50</v>
      </c>
      <c r="C333" s="203"/>
      <c r="D333" s="205">
        <f>'TAB  CUM A FEVR'!D333+'TAB MARS'!D333</f>
        <v>119</v>
      </c>
      <c r="E333" s="205">
        <f>'TAB  CUM A FEVR'!E333+'TAB MARS'!E333</f>
        <v>239</v>
      </c>
      <c r="F333" s="205">
        <f t="shared" si="106"/>
        <v>-120</v>
      </c>
      <c r="G333" s="32">
        <f t="shared" si="107"/>
        <v>-0.502092050209205</v>
      </c>
    </row>
    <row r="334" spans="1:7" x14ac:dyDescent="0.2">
      <c r="A334" s="201">
        <v>65</v>
      </c>
      <c r="B334" s="1" t="s">
        <v>51</v>
      </c>
      <c r="C334" s="10"/>
      <c r="D334" s="205">
        <f>'TAB  CUM A FEVR'!D334+'TAB MARS'!D334</f>
        <v>308</v>
      </c>
      <c r="E334" s="205">
        <f>'TAB  CUM A FEVR'!E334+'TAB MARS'!E334</f>
        <v>179</v>
      </c>
      <c r="F334" s="205">
        <f t="shared" si="106"/>
        <v>129</v>
      </c>
      <c r="G334" s="32">
        <f t="shared" si="107"/>
        <v>0.72067039106145248</v>
      </c>
    </row>
    <row r="335" spans="1:7" ht="25.5" x14ac:dyDescent="0.2">
      <c r="A335" s="201">
        <v>68</v>
      </c>
      <c r="B335" s="16" t="s">
        <v>52</v>
      </c>
      <c r="C335" s="17"/>
      <c r="D335" s="205">
        <f>'TAB  CUM A FEVR'!D335+'TAB MARS'!D335</f>
        <v>6000</v>
      </c>
      <c r="E335" s="205">
        <f>'TAB  CUM A FEVR'!E335+'TAB MARS'!E335</f>
        <v>9357</v>
      </c>
      <c r="F335" s="205">
        <f t="shared" si="106"/>
        <v>-3357</v>
      </c>
      <c r="G335" s="32">
        <f t="shared" si="107"/>
        <v>-0.35876883616543764</v>
      </c>
    </row>
    <row r="336" spans="1:7" x14ac:dyDescent="0.2">
      <c r="A336" s="201">
        <v>78</v>
      </c>
      <c r="B336" s="2" t="s">
        <v>53</v>
      </c>
      <c r="C336" s="11"/>
      <c r="D336" s="205">
        <f>'TAB  CUM A FEVR'!D336+'TAB MARS'!D336</f>
        <v>0</v>
      </c>
      <c r="E336" s="205">
        <f>'TAB  CUM A FEVR'!E336+'TAB MARS'!E336</f>
        <v>0</v>
      </c>
      <c r="F336" s="205">
        <f t="shared" si="106"/>
        <v>0</v>
      </c>
      <c r="G336" s="32" t="e">
        <f t="shared" si="107"/>
        <v>#DIV/0!</v>
      </c>
    </row>
    <row r="337" spans="1:7" ht="25.5" x14ac:dyDescent="0.2">
      <c r="A337" s="22"/>
      <c r="B337" s="26" t="s">
        <v>77</v>
      </c>
      <c r="C337" s="206"/>
      <c r="D337" s="205">
        <f>D332+D333-D334-D335+D336</f>
        <v>7882</v>
      </c>
      <c r="E337" s="205">
        <f>E332+E333-E334-E335+E336</f>
        <v>22277</v>
      </c>
      <c r="F337" s="205">
        <f t="shared" si="106"/>
        <v>-14395</v>
      </c>
      <c r="G337" s="32">
        <f t="shared" si="107"/>
        <v>-0.64618216097320103</v>
      </c>
    </row>
    <row r="338" spans="1:7" x14ac:dyDescent="0.2">
      <c r="A338" s="201">
        <v>76</v>
      </c>
      <c r="B338" s="1" t="s">
        <v>54</v>
      </c>
      <c r="C338" s="10"/>
      <c r="D338" s="205">
        <f>'TAB  CUM A FEVR'!D338+'TAB MARS'!D338</f>
        <v>0</v>
      </c>
      <c r="E338" s="205">
        <f>'TAB  CUM A FEVR'!E338+'TAB MARS'!E338</f>
        <v>0</v>
      </c>
      <c r="F338" s="205">
        <f t="shared" si="106"/>
        <v>0</v>
      </c>
      <c r="G338" s="32" t="e">
        <f t="shared" si="107"/>
        <v>#DIV/0!</v>
      </c>
    </row>
    <row r="339" spans="1:7" x14ac:dyDescent="0.2">
      <c r="A339" s="201">
        <v>66</v>
      </c>
      <c r="B339" s="1" t="s">
        <v>55</v>
      </c>
      <c r="C339" s="10"/>
      <c r="D339" s="205">
        <f>'TAB  CUM A FEVR'!D339+'TAB MARS'!D339</f>
        <v>0</v>
      </c>
      <c r="E339" s="205">
        <f>'TAB  CUM A FEVR'!E339+'TAB MARS'!E339</f>
        <v>0</v>
      </c>
      <c r="F339" s="205">
        <f t="shared" si="106"/>
        <v>0</v>
      </c>
      <c r="G339" s="32" t="e">
        <f t="shared" si="107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205">
        <f t="shared" si="106"/>
        <v>0</v>
      </c>
      <c r="G340" s="32" t="e">
        <f t="shared" si="107"/>
        <v>#DIV/0!</v>
      </c>
    </row>
    <row r="341" spans="1:7" x14ac:dyDescent="0.2">
      <c r="A341" s="22"/>
      <c r="B341" s="19" t="s">
        <v>57</v>
      </c>
      <c r="C341" s="206"/>
      <c r="D341" s="205">
        <f>D337+D340</f>
        <v>7882</v>
      </c>
      <c r="E341" s="205">
        <f>E337+E340</f>
        <v>22277</v>
      </c>
      <c r="F341" s="205">
        <f t="shared" si="106"/>
        <v>-14395</v>
      </c>
      <c r="G341" s="32">
        <f t="shared" si="107"/>
        <v>-0.64618216097320103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201">
        <v>5</v>
      </c>
      <c r="B345" s="1" t="s">
        <v>22</v>
      </c>
      <c r="C345" s="10"/>
      <c r="D345" s="205">
        <f>'TAB MARS'!D345</f>
        <v>151230</v>
      </c>
      <c r="E345" s="205">
        <f>'TAB MARS'!E345</f>
        <v>347795</v>
      </c>
      <c r="F345" s="205">
        <f t="shared" ref="F345" si="108">(D345-E345)</f>
        <v>-196565</v>
      </c>
      <c r="G345" s="32">
        <f t="shared" ref="G345" si="109">F345/E345</f>
        <v>-0.56517488750557077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201">
        <v>51</v>
      </c>
      <c r="B349" s="20" t="s">
        <v>29</v>
      </c>
      <c r="C349" s="30"/>
      <c r="D349" s="205">
        <f>'TAB MARS'!D349</f>
        <v>0</v>
      </c>
      <c r="E349" s="205">
        <f>'TAB MARS'!E349</f>
        <v>0</v>
      </c>
      <c r="F349" s="205">
        <f t="shared" ref="F349:F350" si="110">(D349-E349)</f>
        <v>0</v>
      </c>
      <c r="G349" s="32" t="e">
        <f t="shared" ref="G349:G350" si="111">F349/E349</f>
        <v>#DIV/0!</v>
      </c>
    </row>
    <row r="350" spans="1:7" x14ac:dyDescent="0.2">
      <c r="A350" s="201">
        <v>510</v>
      </c>
      <c r="B350" s="1" t="s">
        <v>7</v>
      </c>
      <c r="C350" s="10"/>
      <c r="D350" s="205">
        <f>'TAB MARS'!D350</f>
        <v>0</v>
      </c>
      <c r="E350" s="205">
        <f>'TAB MARS'!E350</f>
        <v>0</v>
      </c>
      <c r="F350" s="205">
        <f t="shared" si="110"/>
        <v>0</v>
      </c>
      <c r="G350" s="32" t="e">
        <f t="shared" si="111"/>
        <v>#DIV/0!</v>
      </c>
    </row>
    <row r="351" spans="1:7" x14ac:dyDescent="0.2">
      <c r="B351" s="3"/>
      <c r="C351" s="28"/>
    </row>
    <row r="352" spans="1:7" x14ac:dyDescent="0.2">
      <c r="A352" s="201">
        <v>41</v>
      </c>
      <c r="B352" s="1" t="s">
        <v>8</v>
      </c>
      <c r="C352" s="10"/>
      <c r="D352" s="205">
        <f>D356+D357+D358</f>
        <v>151681</v>
      </c>
      <c r="E352" s="205">
        <f>E356+E357+E358</f>
        <v>180647</v>
      </c>
      <c r="F352" s="205">
        <f t="shared" ref="F352" si="112">(D352-E352)</f>
        <v>-28966</v>
      </c>
      <c r="G352" s="32">
        <f t="shared" ref="G352" si="113">F352/E352</f>
        <v>-0.16034586790813021</v>
      </c>
    </row>
    <row r="353" spans="1:7" x14ac:dyDescent="0.2">
      <c r="A353" s="201"/>
      <c r="B353" s="1"/>
      <c r="C353" s="10"/>
      <c r="D353" s="205"/>
      <c r="E353" s="205"/>
      <c r="F353" s="205"/>
      <c r="G353" s="32"/>
    </row>
    <row r="354" spans="1:7" x14ac:dyDescent="0.2">
      <c r="A354" s="201"/>
      <c r="B354" s="7" t="s">
        <v>6</v>
      </c>
      <c r="C354" s="29"/>
      <c r="D354" s="205"/>
      <c r="E354" s="205"/>
      <c r="F354" s="205"/>
      <c r="G354" s="32"/>
    </row>
    <row r="355" spans="1:7" x14ac:dyDescent="0.2">
      <c r="A355" s="201"/>
      <c r="B355" s="1"/>
      <c r="C355" s="10"/>
      <c r="D355" s="205"/>
      <c r="E355" s="205"/>
      <c r="F355" s="205"/>
      <c r="G355" s="32"/>
    </row>
    <row r="356" spans="1:7" x14ac:dyDescent="0.2">
      <c r="A356" s="201"/>
      <c r="B356" s="23" t="s">
        <v>23</v>
      </c>
      <c r="C356" s="10"/>
      <c r="D356" s="205">
        <f>'TAB MARS'!D356</f>
        <v>107562</v>
      </c>
      <c r="E356" s="205">
        <f>'TAB MARS'!E356</f>
        <v>137057</v>
      </c>
      <c r="F356" s="205">
        <f t="shared" ref="F356:F358" si="114">(D356-E356)</f>
        <v>-29495</v>
      </c>
      <c r="G356" s="32">
        <f t="shared" ref="G356:G358" si="115">F356/E356</f>
        <v>-0.21520243402380032</v>
      </c>
    </row>
    <row r="357" spans="1:7" ht="25.5" x14ac:dyDescent="0.2">
      <c r="A357" s="201"/>
      <c r="B357" s="24" t="s">
        <v>58</v>
      </c>
      <c r="C357" s="17"/>
      <c r="D357" s="205">
        <f>'TAB MARS'!D357</f>
        <v>37265</v>
      </c>
      <c r="E357" s="205">
        <f>'TAB MARS'!E357</f>
        <v>37317</v>
      </c>
      <c r="F357" s="205">
        <f t="shared" si="114"/>
        <v>-52</v>
      </c>
      <c r="G357" s="32">
        <f t="shared" si="115"/>
        <v>-1.3934667845753946E-3</v>
      </c>
    </row>
    <row r="358" spans="1:7" x14ac:dyDescent="0.2">
      <c r="A358" s="201"/>
      <c r="B358" s="23" t="s">
        <v>24</v>
      </c>
      <c r="C358" s="10"/>
      <c r="D358" s="205">
        <f>'TAB MARS'!D358</f>
        <v>6854</v>
      </c>
      <c r="E358" s="205">
        <f>'TAB MARS'!E358</f>
        <v>6273</v>
      </c>
      <c r="F358" s="205">
        <f t="shared" si="114"/>
        <v>581</v>
      </c>
      <c r="G358" s="32">
        <f t="shared" si="115"/>
        <v>9.2619161485732501E-2</v>
      </c>
    </row>
    <row r="359" spans="1:7" x14ac:dyDescent="0.2">
      <c r="A359" s="201"/>
      <c r="B359" s="1"/>
      <c r="C359" s="10"/>
      <c r="D359" s="205"/>
      <c r="E359" s="205"/>
      <c r="F359" s="205"/>
      <c r="G359" s="32"/>
    </row>
    <row r="360" spans="1:7" x14ac:dyDescent="0.2">
      <c r="A360" s="201"/>
      <c r="B360" s="8" t="s">
        <v>26</v>
      </c>
      <c r="C360" s="31"/>
      <c r="D360" s="205">
        <f>'TAB MARS'!D360</f>
        <v>27211</v>
      </c>
      <c r="E360" s="205">
        <f>'TAB MARS'!E360</f>
        <v>59396</v>
      </c>
      <c r="F360" s="205">
        <f t="shared" ref="F360" si="116">(D360-E360)</f>
        <v>-32185</v>
      </c>
      <c r="G360" s="32">
        <f t="shared" ref="G360" si="117">F360/E360</f>
        <v>-0.54187150649875415</v>
      </c>
    </row>
    <row r="361" spans="1:7" x14ac:dyDescent="0.2">
      <c r="A361" s="201"/>
      <c r="B361" s="8"/>
      <c r="C361" s="31"/>
      <c r="D361" s="205"/>
      <c r="E361" s="205"/>
      <c r="F361" s="205"/>
      <c r="G361" s="32"/>
    </row>
    <row r="362" spans="1:7" x14ac:dyDescent="0.2">
      <c r="A362" s="201">
        <v>3</v>
      </c>
      <c r="B362" s="8" t="s">
        <v>15</v>
      </c>
      <c r="C362" s="31"/>
      <c r="D362" s="205"/>
      <c r="E362" s="205"/>
      <c r="F362" s="205"/>
      <c r="G362" s="32"/>
    </row>
    <row r="363" spans="1:7" x14ac:dyDescent="0.2">
      <c r="A363" s="201"/>
      <c r="B363" s="7" t="s">
        <v>6</v>
      </c>
      <c r="C363" s="29"/>
      <c r="D363" s="205"/>
      <c r="E363" s="205"/>
      <c r="F363" s="205"/>
      <c r="G363" s="32"/>
    </row>
    <row r="364" spans="1:7" x14ac:dyDescent="0.2">
      <c r="A364" s="201"/>
      <c r="B364" s="8"/>
      <c r="C364" s="31"/>
      <c r="D364" s="205"/>
      <c r="E364" s="205"/>
      <c r="F364" s="205"/>
      <c r="G364" s="32"/>
    </row>
    <row r="365" spans="1:7" x14ac:dyDescent="0.2">
      <c r="A365" s="201">
        <v>30</v>
      </c>
      <c r="B365" s="25" t="s">
        <v>16</v>
      </c>
      <c r="C365" s="31"/>
      <c r="D365" s="205">
        <f>'TAB MARS'!D365</f>
        <v>3743</v>
      </c>
      <c r="E365" s="205">
        <f>'TAB MARS'!E365</f>
        <v>7765</v>
      </c>
      <c r="F365" s="205">
        <f t="shared" ref="F365:F368" si="118">(D365-E365)</f>
        <v>-4022</v>
      </c>
      <c r="G365" s="32">
        <f t="shared" ref="G365:G368" si="119">F365/E365</f>
        <v>-0.51796522858982619</v>
      </c>
    </row>
    <row r="366" spans="1:7" x14ac:dyDescent="0.2">
      <c r="A366" s="201">
        <v>31</v>
      </c>
      <c r="B366" s="25" t="s">
        <v>17</v>
      </c>
      <c r="C366" s="31"/>
      <c r="D366" s="205">
        <f>'TAB MARS'!D366</f>
        <v>1837</v>
      </c>
      <c r="E366" s="205">
        <f>'TAB MARS'!E366</f>
        <v>3993</v>
      </c>
      <c r="F366" s="205">
        <f t="shared" si="118"/>
        <v>-2156</v>
      </c>
      <c r="G366" s="32">
        <f t="shared" si="119"/>
        <v>-0.53994490358126723</v>
      </c>
    </row>
    <row r="367" spans="1:7" x14ac:dyDescent="0.2">
      <c r="A367" s="201">
        <v>32</v>
      </c>
      <c r="B367" s="25" t="s">
        <v>18</v>
      </c>
      <c r="C367" s="31"/>
      <c r="D367" s="205">
        <f>'TAB MARS'!D367</f>
        <v>69413</v>
      </c>
      <c r="E367" s="205">
        <f>'TAB MARS'!E367</f>
        <v>72004</v>
      </c>
      <c r="F367" s="205">
        <f t="shared" si="118"/>
        <v>-2591</v>
      </c>
      <c r="G367" s="32">
        <f t="shared" si="119"/>
        <v>-3.5984111993778121E-2</v>
      </c>
    </row>
    <row r="368" spans="1:7" x14ac:dyDescent="0.2">
      <c r="A368" s="201">
        <v>37</v>
      </c>
      <c r="B368" s="25" t="s">
        <v>25</v>
      </c>
      <c r="C368" s="31"/>
      <c r="D368" s="205">
        <f>'TAB MARS'!D368</f>
        <v>0</v>
      </c>
      <c r="E368" s="205">
        <f>'TAB MARS'!E368</f>
        <v>0</v>
      </c>
      <c r="F368" s="205">
        <f t="shared" si="118"/>
        <v>0</v>
      </c>
      <c r="G368" s="32" t="e">
        <f t="shared" si="11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205" t="s">
        <v>10</v>
      </c>
      <c r="E372" s="205" t="s">
        <v>11</v>
      </c>
      <c r="F372" s="205" t="s">
        <v>12</v>
      </c>
      <c r="G372" s="32" t="s">
        <v>13</v>
      </c>
    </row>
    <row r="373" spans="1:7" x14ac:dyDescent="0.2">
      <c r="A373" s="201">
        <v>700</v>
      </c>
      <c r="B373" s="1" t="s">
        <v>30</v>
      </c>
      <c r="C373" s="10"/>
      <c r="D373" s="205">
        <f>'TAB  CUM A FEVR'!D373+'TAB MARS'!D373</f>
        <v>12822</v>
      </c>
      <c r="E373" s="205">
        <f>'TAB  CUM A FEVR'!E373+'TAB MARS'!E373</f>
        <v>8067</v>
      </c>
      <c r="F373" s="205">
        <f>(D373-E373)</f>
        <v>4755</v>
      </c>
      <c r="G373" s="32">
        <f>F373/E373</f>
        <v>0.58943845295648944</v>
      </c>
    </row>
    <row r="374" spans="1:7" x14ac:dyDescent="0.2">
      <c r="A374" s="201">
        <v>701</v>
      </c>
      <c r="B374" s="1" t="s">
        <v>31</v>
      </c>
      <c r="C374" s="10"/>
      <c r="D374" s="205">
        <f>'TAB  CUM A FEVR'!D374+'TAB MARS'!D374</f>
        <v>73713</v>
      </c>
      <c r="E374" s="205">
        <f>'TAB  CUM A FEVR'!E374+'TAB MARS'!E374</f>
        <v>27794</v>
      </c>
      <c r="F374" s="205">
        <f t="shared" ref="F374:F376" si="120">(D374-E374)</f>
        <v>45919</v>
      </c>
      <c r="G374" s="32">
        <f t="shared" ref="G374:G376" si="121">F374/E374</f>
        <v>1.6521191624091531</v>
      </c>
    </row>
    <row r="375" spans="1:7" x14ac:dyDescent="0.2">
      <c r="A375" s="201">
        <v>704</v>
      </c>
      <c r="B375" s="1" t="s">
        <v>32</v>
      </c>
      <c r="C375" s="10"/>
      <c r="D375" s="205">
        <f>'TAB  CUM A FEVR'!D375+'TAB MARS'!D375</f>
        <v>0</v>
      </c>
      <c r="E375" s="205">
        <f>'TAB  CUM A FEVR'!E375+'TAB MARS'!E375</f>
        <v>0</v>
      </c>
      <c r="F375" s="205">
        <f t="shared" si="120"/>
        <v>0</v>
      </c>
      <c r="G375" s="32" t="e">
        <f t="shared" si="121"/>
        <v>#DIV/0!</v>
      </c>
    </row>
    <row r="376" spans="1:7" x14ac:dyDescent="0.2">
      <c r="A376" s="201">
        <v>706</v>
      </c>
      <c r="B376" s="1" t="s">
        <v>33</v>
      </c>
      <c r="C376" s="10"/>
      <c r="D376" s="205">
        <f>'TAB  CUM A FEVR'!D376+'TAB MARS'!D376</f>
        <v>74313</v>
      </c>
      <c r="E376" s="205">
        <f>'TAB  CUM A FEVR'!E376+'TAB MARS'!E376</f>
        <v>93952</v>
      </c>
      <c r="F376" s="205">
        <f t="shared" si="120"/>
        <v>-19639</v>
      </c>
      <c r="G376" s="32">
        <f t="shared" si="121"/>
        <v>-0.20903227179836512</v>
      </c>
    </row>
    <row r="377" spans="1:7" x14ac:dyDescent="0.2">
      <c r="A377" s="201"/>
      <c r="B377" s="13" t="s">
        <v>6</v>
      </c>
      <c r="C377" s="27"/>
      <c r="D377" s="205"/>
      <c r="E377" s="205"/>
      <c r="F377" s="39"/>
      <c r="G377" s="33"/>
    </row>
    <row r="378" spans="1:7" x14ac:dyDescent="0.2">
      <c r="A378" s="201"/>
      <c r="B378" s="14" t="s">
        <v>19</v>
      </c>
      <c r="C378" s="11"/>
      <c r="D378" s="205">
        <f>'TAB  CUM A FEVR'!D378+'TAB MARS'!D378</f>
        <v>0</v>
      </c>
      <c r="E378" s="205">
        <f>'TAB  CUM A FEVR'!E378+'TAB MARS'!E378</f>
        <v>0</v>
      </c>
      <c r="F378" s="205">
        <f t="shared" ref="F378:F383" si="122">(D378-E378)</f>
        <v>0</v>
      </c>
      <c r="G378" s="32" t="e">
        <f t="shared" ref="G378:G383" si="123">F378/E378</f>
        <v>#DIV/0!</v>
      </c>
    </row>
    <row r="379" spans="1:7" x14ac:dyDescent="0.2">
      <c r="A379" s="201"/>
      <c r="B379" s="14" t="s">
        <v>20</v>
      </c>
      <c r="C379" s="11"/>
      <c r="D379" s="205">
        <f>'TAB  CUM A FEVR'!D379+'TAB MARS'!D379</f>
        <v>0</v>
      </c>
      <c r="E379" s="205">
        <f>'TAB  CUM A FEVR'!E379+'TAB MARS'!E379</f>
        <v>0</v>
      </c>
      <c r="F379" s="205">
        <f t="shared" si="122"/>
        <v>0</v>
      </c>
      <c r="G379" s="32" t="e">
        <f t="shared" si="123"/>
        <v>#DIV/0!</v>
      </c>
    </row>
    <row r="380" spans="1:7" x14ac:dyDescent="0.2">
      <c r="A380" s="201"/>
      <c r="B380" s="14" t="s">
        <v>27</v>
      </c>
      <c r="C380" s="11"/>
      <c r="D380" s="205">
        <f>'TAB  CUM A FEVR'!D380+'TAB MARS'!D380</f>
        <v>0</v>
      </c>
      <c r="E380" s="205">
        <f>'TAB  CUM A FEVR'!E380+'TAB MARS'!E380</f>
        <v>0</v>
      </c>
      <c r="F380" s="205">
        <f t="shared" si="122"/>
        <v>0</v>
      </c>
      <c r="G380" s="32" t="e">
        <f t="shared" si="123"/>
        <v>#DIV/0!</v>
      </c>
    </row>
    <row r="381" spans="1:7" x14ac:dyDescent="0.2">
      <c r="A381" s="201">
        <v>706</v>
      </c>
      <c r="B381" s="2" t="s">
        <v>34</v>
      </c>
      <c r="C381" s="11"/>
      <c r="D381" s="205">
        <f>'TAB  CUM A FEVR'!D381+'TAB MARS'!D381</f>
        <v>0</v>
      </c>
      <c r="E381" s="205">
        <f>'TAB  CUM A FEVR'!E381+'TAB MARS'!E381</f>
        <v>0</v>
      </c>
      <c r="F381" s="205">
        <f t="shared" si="122"/>
        <v>0</v>
      </c>
      <c r="G381" s="32" t="e">
        <f t="shared" si="123"/>
        <v>#DIV/0!</v>
      </c>
    </row>
    <row r="382" spans="1:7" x14ac:dyDescent="0.2">
      <c r="A382" s="201" t="s">
        <v>35</v>
      </c>
      <c r="B382" s="2" t="s">
        <v>36</v>
      </c>
      <c r="C382" s="11"/>
      <c r="D382" s="205">
        <f>'TAB  CUM A FEVR'!D382+'TAB MARS'!D382</f>
        <v>0</v>
      </c>
      <c r="E382" s="205">
        <f>'TAB  CUM A FEVR'!E382+'TAB MARS'!E382</f>
        <v>0</v>
      </c>
      <c r="F382" s="205">
        <f t="shared" si="122"/>
        <v>0</v>
      </c>
      <c r="G382" s="32" t="e">
        <f t="shared" si="123"/>
        <v>#DIV/0!</v>
      </c>
    </row>
    <row r="383" spans="1:7" ht="25.5" x14ac:dyDescent="0.2">
      <c r="A383" s="22"/>
      <c r="B383" s="26" t="s">
        <v>45</v>
      </c>
      <c r="C383" s="202"/>
      <c r="D383" s="40">
        <f>D373+D374+D375+D376+D381+D382</f>
        <v>160848</v>
      </c>
      <c r="E383" s="40">
        <f>E373+E374+E375+E376+E381+E382</f>
        <v>129813</v>
      </c>
      <c r="F383" s="40">
        <f t="shared" si="122"/>
        <v>31035</v>
      </c>
      <c r="G383" s="34">
        <f t="shared" si="123"/>
        <v>0.23907466894686974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205">
        <f>'TAB  CUM A FEVR'!D386+'TAB MARS'!D386</f>
        <v>0</v>
      </c>
      <c r="E386" s="205">
        <f>'TAB  CUM A FEVR'!E386+'TAB MARS'!E386</f>
        <v>0</v>
      </c>
      <c r="F386" s="205">
        <f t="shared" ref="F386" si="124">(D386-E386)</f>
        <v>0</v>
      </c>
      <c r="G386" s="32" t="e">
        <f t="shared" ref="G386" si="125">F386/E386</f>
        <v>#DIV/0!</v>
      </c>
    </row>
    <row r="387" spans="1:7" x14ac:dyDescent="0.2">
      <c r="B387" s="3"/>
      <c r="C387" s="203"/>
      <c r="D387" s="205"/>
      <c r="E387" s="205"/>
      <c r="F387" s="204"/>
      <c r="G387" s="36"/>
    </row>
    <row r="388" spans="1:7" x14ac:dyDescent="0.2">
      <c r="A388" s="201">
        <v>72</v>
      </c>
      <c r="B388" s="1" t="s">
        <v>37</v>
      </c>
      <c r="C388" s="10"/>
      <c r="D388" s="205">
        <f>'TAB  CUM A FEVR'!D388+'TAB MARS'!D388</f>
        <v>0</v>
      </c>
      <c r="E388" s="205">
        <f>'TAB  CUM A FEVR'!E388+'TAB MARS'!E388</f>
        <v>0</v>
      </c>
      <c r="F388" s="205">
        <f t="shared" ref="F388:F400" si="126">(D388-E388)</f>
        <v>0</v>
      </c>
      <c r="G388" s="32" t="e">
        <f t="shared" ref="G388:G400" si="127">F388/E388</f>
        <v>#DIV/0!</v>
      </c>
    </row>
    <row r="389" spans="1:7" x14ac:dyDescent="0.2">
      <c r="A389" s="201">
        <v>73</v>
      </c>
      <c r="B389" s="1" t="s">
        <v>38</v>
      </c>
      <c r="C389" s="10"/>
      <c r="D389" s="205">
        <f>'TAB  CUM A FEVR'!D389+'TAB MARS'!D389</f>
        <v>0</v>
      </c>
      <c r="E389" s="205">
        <f>'TAB  CUM A FEVR'!E389+'TAB MARS'!E389</f>
        <v>0</v>
      </c>
      <c r="F389" s="205">
        <f t="shared" si="126"/>
        <v>0</v>
      </c>
      <c r="G389" s="32" t="e">
        <f t="shared" si="127"/>
        <v>#DIV/0!</v>
      </c>
    </row>
    <row r="390" spans="1:7" x14ac:dyDescent="0.2">
      <c r="A390" s="201">
        <v>74</v>
      </c>
      <c r="B390" s="2" t="s">
        <v>39</v>
      </c>
      <c r="C390" s="11"/>
      <c r="D390" s="205">
        <f>'TAB  CUM A FEVR'!D390+'TAB MARS'!D390</f>
        <v>0</v>
      </c>
      <c r="E390" s="205">
        <f>'TAB  CUM A FEVR'!E390+'TAB MARS'!E390</f>
        <v>0</v>
      </c>
      <c r="F390" s="205">
        <f t="shared" si="126"/>
        <v>0</v>
      </c>
      <c r="G390" s="32" t="e">
        <f t="shared" si="127"/>
        <v>#DIV/0!</v>
      </c>
    </row>
    <row r="391" spans="1:7" ht="25.5" x14ac:dyDescent="0.2">
      <c r="A391" s="22"/>
      <c r="B391" s="26" t="s">
        <v>44</v>
      </c>
      <c r="C391" s="206"/>
      <c r="D391" s="40">
        <f>D383+D388+D389+D390</f>
        <v>160848</v>
      </c>
      <c r="E391" s="40">
        <f>E383+E388+E389+E390</f>
        <v>129813</v>
      </c>
      <c r="F391" s="205">
        <f t="shared" si="126"/>
        <v>31035</v>
      </c>
      <c r="G391" s="32">
        <f t="shared" si="127"/>
        <v>0.23907466894686974</v>
      </c>
    </row>
    <row r="392" spans="1:7" x14ac:dyDescent="0.2">
      <c r="A392" s="201">
        <v>60</v>
      </c>
      <c r="B392" s="3" t="s">
        <v>40</v>
      </c>
      <c r="C392" s="203"/>
      <c r="D392" s="204">
        <f>D393+D394+D395</f>
        <v>23299</v>
      </c>
      <c r="E392" s="204">
        <f>E393+E394+E395</f>
        <v>12890</v>
      </c>
      <c r="F392" s="205">
        <f t="shared" si="126"/>
        <v>10409</v>
      </c>
      <c r="G392" s="32">
        <f t="shared" si="127"/>
        <v>0.80752521334367722</v>
      </c>
    </row>
    <row r="393" spans="1:7" x14ac:dyDescent="0.2">
      <c r="A393" s="201">
        <v>600</v>
      </c>
      <c r="B393" s="1" t="s">
        <v>2</v>
      </c>
      <c r="C393" s="10"/>
      <c r="D393" s="205">
        <f>'TAB  CUM A FEVR'!D393+'TAB MARS'!D393</f>
        <v>3132</v>
      </c>
      <c r="E393" s="205">
        <f>'TAB  CUM A FEVR'!E393+'TAB MARS'!E393</f>
        <v>2266</v>
      </c>
      <c r="F393" s="205">
        <f t="shared" si="126"/>
        <v>866</v>
      </c>
      <c r="G393" s="32">
        <f t="shared" si="127"/>
        <v>0.38217122683142102</v>
      </c>
    </row>
    <row r="394" spans="1:7" x14ac:dyDescent="0.2">
      <c r="A394" s="201">
        <v>601</v>
      </c>
      <c r="B394" s="1" t="s">
        <v>3</v>
      </c>
      <c r="C394" s="10"/>
      <c r="D394" s="205">
        <f>'TAB  CUM A FEVR'!D394+'TAB MARS'!D394</f>
        <v>20167</v>
      </c>
      <c r="E394" s="205">
        <f>'TAB  CUM A FEVR'!E394+'TAB MARS'!E394</f>
        <v>10624</v>
      </c>
      <c r="F394" s="205">
        <f t="shared" si="126"/>
        <v>9543</v>
      </c>
      <c r="G394" s="32">
        <f t="shared" si="127"/>
        <v>0.89824924698795183</v>
      </c>
    </row>
    <row r="395" spans="1:7" x14ac:dyDescent="0.2">
      <c r="A395" s="201">
        <v>604</v>
      </c>
      <c r="B395" s="1" t="s">
        <v>4</v>
      </c>
      <c r="C395" s="10"/>
      <c r="D395" s="205">
        <f>'TAB  CUM A FEVR'!D395+'TAB MARS'!D395</f>
        <v>0</v>
      </c>
      <c r="E395" s="205">
        <f>'TAB  CUM A FEVR'!E395+'TAB MARS'!E395</f>
        <v>0</v>
      </c>
      <c r="F395" s="205">
        <f t="shared" si="126"/>
        <v>0</v>
      </c>
      <c r="G395" s="32" t="e">
        <f t="shared" si="127"/>
        <v>#DIV/0!</v>
      </c>
    </row>
    <row r="396" spans="1:7" x14ac:dyDescent="0.2">
      <c r="A396" s="201">
        <v>61</v>
      </c>
      <c r="B396" s="1" t="s">
        <v>41</v>
      </c>
      <c r="C396" s="10"/>
      <c r="D396" s="205">
        <f>'TAB  CUM A FEVR'!D396+'TAB MARS'!D396</f>
        <v>3418</v>
      </c>
      <c r="E396" s="205">
        <f>'TAB  CUM A FEVR'!E396+'TAB MARS'!E396</f>
        <v>4488</v>
      </c>
      <c r="F396" s="205">
        <f t="shared" si="126"/>
        <v>-1070</v>
      </c>
      <c r="G396" s="32">
        <f t="shared" si="127"/>
        <v>-0.23841354723707664</v>
      </c>
    </row>
    <row r="397" spans="1:7" x14ac:dyDescent="0.2">
      <c r="A397" s="201">
        <v>62</v>
      </c>
      <c r="B397" s="2" t="s">
        <v>42</v>
      </c>
      <c r="C397" s="11"/>
      <c r="D397" s="205">
        <f>'TAB  CUM A FEVR'!D397+'TAB MARS'!D397</f>
        <v>3382</v>
      </c>
      <c r="E397" s="205">
        <f>'TAB  CUM A FEVR'!E397+'TAB MARS'!E397</f>
        <v>3691</v>
      </c>
      <c r="F397" s="205">
        <f t="shared" si="126"/>
        <v>-309</v>
      </c>
      <c r="G397" s="32">
        <f t="shared" si="127"/>
        <v>-8.371714982389597E-2</v>
      </c>
    </row>
    <row r="398" spans="1:7" ht="25.5" x14ac:dyDescent="0.2">
      <c r="A398" s="22"/>
      <c r="B398" s="26" t="s">
        <v>43</v>
      </c>
      <c r="C398" s="206"/>
      <c r="D398" s="40">
        <f>D392+D396+D397</f>
        <v>30099</v>
      </c>
      <c r="E398" s="40">
        <f>E392+E396+E397</f>
        <v>21069</v>
      </c>
      <c r="F398" s="205">
        <f t="shared" si="126"/>
        <v>9030</v>
      </c>
      <c r="G398" s="32">
        <f t="shared" si="127"/>
        <v>0.42859176989890363</v>
      </c>
    </row>
    <row r="399" spans="1:7" ht="25.5" x14ac:dyDescent="0.2">
      <c r="A399" s="22"/>
      <c r="B399" s="26" t="s">
        <v>48</v>
      </c>
      <c r="C399" s="206"/>
      <c r="D399" s="40">
        <f>D391-D398</f>
        <v>130749</v>
      </c>
      <c r="E399" s="40">
        <f>E391-E398</f>
        <v>108744</v>
      </c>
      <c r="F399" s="205">
        <f t="shared" si="126"/>
        <v>22005</v>
      </c>
      <c r="G399" s="32">
        <f t="shared" si="127"/>
        <v>0.20235599205473406</v>
      </c>
    </row>
    <row r="400" spans="1:7" x14ac:dyDescent="0.2">
      <c r="A400" s="201">
        <v>63</v>
      </c>
      <c r="B400" s="3" t="s">
        <v>46</v>
      </c>
      <c r="C400" s="203"/>
      <c r="D400" s="205">
        <f>'TAB  CUM A FEVR'!D400+'TAB MARS'!D400</f>
        <v>101860</v>
      </c>
      <c r="E400" s="205">
        <f>'TAB  CUM A FEVR'!E400+'TAB MARS'!E400</f>
        <v>103557</v>
      </c>
      <c r="F400" s="205">
        <f t="shared" si="126"/>
        <v>-1697</v>
      </c>
      <c r="G400" s="32">
        <f t="shared" si="127"/>
        <v>-1.6387110480218625E-2</v>
      </c>
    </row>
    <row r="401" spans="1:7" x14ac:dyDescent="0.2">
      <c r="A401" s="201"/>
      <c r="B401" s="13" t="s">
        <v>6</v>
      </c>
      <c r="C401" s="27"/>
      <c r="D401" s="205"/>
      <c r="E401" s="205"/>
      <c r="F401" s="205"/>
      <c r="G401" s="32"/>
    </row>
    <row r="402" spans="1:7" x14ac:dyDescent="0.2">
      <c r="A402" s="201">
        <v>631</v>
      </c>
      <c r="B402" s="15" t="s">
        <v>21</v>
      </c>
      <c r="C402" s="21"/>
      <c r="D402" s="205">
        <f>'TAB  CUM A FEVR'!D402+'TAB MARS'!D402</f>
        <v>0</v>
      </c>
      <c r="E402" s="205">
        <f>'TAB  CUM A FEVR'!E402+'TAB MARS'!E402</f>
        <v>0</v>
      </c>
      <c r="F402" s="205">
        <f t="shared" ref="F402" si="128">(D402-E402)</f>
        <v>0</v>
      </c>
      <c r="G402" s="32" t="e">
        <f t="shared" ref="G402" si="129">F402/E402</f>
        <v>#DIV/0!</v>
      </c>
    </row>
    <row r="403" spans="1:7" x14ac:dyDescent="0.2">
      <c r="A403" s="201"/>
      <c r="B403" s="15"/>
      <c r="C403" s="21"/>
      <c r="D403" s="205"/>
      <c r="E403" s="205"/>
      <c r="F403" s="205"/>
      <c r="G403" s="32"/>
    </row>
    <row r="404" spans="1:7" x14ac:dyDescent="0.2">
      <c r="A404" s="201">
        <v>64</v>
      </c>
      <c r="B404" s="2" t="s">
        <v>47</v>
      </c>
      <c r="C404" s="11"/>
      <c r="D404" s="205">
        <f>'TAB  CUM A FEVR'!D404+'TAB MARS'!D404</f>
        <v>4825</v>
      </c>
      <c r="E404" s="205">
        <f>'TAB  CUM A FEVR'!E404+'TAB MARS'!E404</f>
        <v>3762</v>
      </c>
      <c r="F404" s="205">
        <f t="shared" ref="F404:F414" si="130">(D404-E404)</f>
        <v>1063</v>
      </c>
      <c r="G404" s="32">
        <f t="shared" ref="G404:G414" si="131">F404/E404</f>
        <v>0.28256246677299307</v>
      </c>
    </row>
    <row r="405" spans="1:7" ht="25.5" x14ac:dyDescent="0.2">
      <c r="A405" s="22"/>
      <c r="B405" s="26" t="s">
        <v>49</v>
      </c>
      <c r="C405" s="206"/>
      <c r="D405" s="205">
        <f>D399-D400-D404</f>
        <v>24064</v>
      </c>
      <c r="E405" s="205">
        <f>E399-E400-E404</f>
        <v>1425</v>
      </c>
      <c r="F405" s="205">
        <f t="shared" si="130"/>
        <v>22639</v>
      </c>
      <c r="G405" s="32">
        <f t="shared" si="131"/>
        <v>15.887017543859649</v>
      </c>
    </row>
    <row r="406" spans="1:7" x14ac:dyDescent="0.2">
      <c r="A406" s="201">
        <v>75</v>
      </c>
      <c r="B406" s="3" t="s">
        <v>50</v>
      </c>
      <c r="C406" s="203"/>
      <c r="D406" s="205">
        <f>'TAB  CUM A FEVR'!D406+'TAB MARS'!D406</f>
        <v>0</v>
      </c>
      <c r="E406" s="205">
        <f>'TAB  CUM A FEVR'!E406+'TAB MARS'!E406</f>
        <v>0</v>
      </c>
      <c r="F406" s="205">
        <f t="shared" si="130"/>
        <v>0</v>
      </c>
      <c r="G406" s="32" t="e">
        <f t="shared" si="131"/>
        <v>#DIV/0!</v>
      </c>
    </row>
    <row r="407" spans="1:7" x14ac:dyDescent="0.2">
      <c r="A407" s="201">
        <v>65</v>
      </c>
      <c r="B407" s="1" t="s">
        <v>51</v>
      </c>
      <c r="C407" s="10"/>
      <c r="D407" s="205">
        <f>'TAB  CUM A FEVR'!D407+'TAB MARS'!D407</f>
        <v>0</v>
      </c>
      <c r="E407" s="205">
        <f>'TAB  CUM A FEVR'!E407+'TAB MARS'!E407</f>
        <v>0</v>
      </c>
      <c r="F407" s="205">
        <f t="shared" si="130"/>
        <v>0</v>
      </c>
      <c r="G407" s="32" t="e">
        <f t="shared" si="131"/>
        <v>#DIV/0!</v>
      </c>
    </row>
    <row r="408" spans="1:7" ht="25.5" x14ac:dyDescent="0.2">
      <c r="A408" s="201">
        <v>68</v>
      </c>
      <c r="B408" s="16" t="s">
        <v>52</v>
      </c>
      <c r="C408" s="17"/>
      <c r="D408" s="205">
        <f>'TAB  CUM A FEVR'!D408+'TAB MARS'!D408</f>
        <v>26500</v>
      </c>
      <c r="E408" s="205">
        <f>'TAB  CUM A FEVR'!E408+'TAB MARS'!E408</f>
        <v>21000</v>
      </c>
      <c r="F408" s="205">
        <f t="shared" si="130"/>
        <v>5500</v>
      </c>
      <c r="G408" s="32">
        <f t="shared" si="131"/>
        <v>0.26190476190476192</v>
      </c>
    </row>
    <row r="409" spans="1:7" x14ac:dyDescent="0.2">
      <c r="A409" s="201">
        <v>78</v>
      </c>
      <c r="B409" s="2" t="s">
        <v>53</v>
      </c>
      <c r="C409" s="11"/>
      <c r="D409" s="205">
        <f>'TAB  CUM A FEVR'!D409+'TAB MARS'!D409</f>
        <v>0</v>
      </c>
      <c r="E409" s="205">
        <f>'TAB  CUM A FEVR'!E409+'TAB MARS'!E409</f>
        <v>0</v>
      </c>
      <c r="F409" s="205">
        <f t="shared" si="130"/>
        <v>0</v>
      </c>
      <c r="G409" s="32" t="e">
        <f t="shared" si="131"/>
        <v>#DIV/0!</v>
      </c>
    </row>
    <row r="410" spans="1:7" ht="25.5" x14ac:dyDescent="0.2">
      <c r="A410" s="22"/>
      <c r="B410" s="26" t="s">
        <v>77</v>
      </c>
      <c r="C410" s="206"/>
      <c r="D410" s="205">
        <f>D405+D406-D407-D408+D409</f>
        <v>-2436</v>
      </c>
      <c r="E410" s="205">
        <f>E405+E406-E407-E408+E409</f>
        <v>-19575</v>
      </c>
      <c r="F410" s="205">
        <f t="shared" si="130"/>
        <v>17139</v>
      </c>
      <c r="G410" s="32">
        <f t="shared" si="131"/>
        <v>-0.87555555555555553</v>
      </c>
    </row>
    <row r="411" spans="1:7" x14ac:dyDescent="0.2">
      <c r="A411" s="201">
        <v>76</v>
      </c>
      <c r="B411" s="1" t="s">
        <v>54</v>
      </c>
      <c r="C411" s="10"/>
      <c r="D411" s="205">
        <f>'TAB  CUM A FEVR'!D411+'TAB MARS'!D411</f>
        <v>0</v>
      </c>
      <c r="E411" s="205">
        <f>'TAB  CUM A FEVR'!E411+'TAB MARS'!E411</f>
        <v>0</v>
      </c>
      <c r="F411" s="205">
        <f t="shared" si="130"/>
        <v>0</v>
      </c>
      <c r="G411" s="32" t="e">
        <f t="shared" si="131"/>
        <v>#DIV/0!</v>
      </c>
    </row>
    <row r="412" spans="1:7" x14ac:dyDescent="0.2">
      <c r="A412" s="201">
        <v>66</v>
      </c>
      <c r="B412" s="1" t="s">
        <v>55</v>
      </c>
      <c r="C412" s="10"/>
      <c r="D412" s="205">
        <f>'TAB  CUM A FEVR'!D412+'TAB MARS'!D412</f>
        <v>300</v>
      </c>
      <c r="E412" s="205">
        <f>'TAB  CUM A FEVR'!E412+'TAB MARS'!E412</f>
        <v>300</v>
      </c>
      <c r="F412" s="205">
        <f t="shared" si="130"/>
        <v>0</v>
      </c>
      <c r="G412" s="32">
        <f t="shared" si="131"/>
        <v>0</v>
      </c>
    </row>
    <row r="413" spans="1:7" x14ac:dyDescent="0.2">
      <c r="B413" s="2" t="s">
        <v>56</v>
      </c>
      <c r="C413" s="11"/>
      <c r="D413" s="39">
        <f>D411-D412</f>
        <v>-300</v>
      </c>
      <c r="E413" s="39">
        <f>E411-E412</f>
        <v>-300</v>
      </c>
      <c r="F413" s="205">
        <f t="shared" si="130"/>
        <v>0</v>
      </c>
      <c r="G413" s="32">
        <f t="shared" si="131"/>
        <v>0</v>
      </c>
    </row>
    <row r="414" spans="1:7" x14ac:dyDescent="0.2">
      <c r="A414" s="22"/>
      <c r="B414" s="19" t="s">
        <v>57</v>
      </c>
      <c r="C414" s="206"/>
      <c r="D414" s="205">
        <f>D410+D413</f>
        <v>-2736</v>
      </c>
      <c r="E414" s="205">
        <f>E410+E413</f>
        <v>-19875</v>
      </c>
      <c r="F414" s="205">
        <f t="shared" si="130"/>
        <v>17139</v>
      </c>
      <c r="G414" s="32">
        <f t="shared" si="131"/>
        <v>-0.86233962264150943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201">
        <v>5</v>
      </c>
      <c r="B418" s="1" t="s">
        <v>22</v>
      </c>
      <c r="C418" s="10"/>
      <c r="D418" s="205">
        <f>'TAB MARS'!D418</f>
        <v>-51656</v>
      </c>
      <c r="E418" s="205">
        <f>'TAB MARS'!E418</f>
        <v>4205</v>
      </c>
      <c r="F418" s="205">
        <f t="shared" ref="F418" si="132">(D418-E418)</f>
        <v>-55861</v>
      </c>
      <c r="G418" s="32">
        <f t="shared" ref="G418" si="133">F418/E418</f>
        <v>-13.284423305588586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201">
        <v>51</v>
      </c>
      <c r="B422" s="20" t="s">
        <v>29</v>
      </c>
      <c r="C422" s="30"/>
      <c r="D422" s="205">
        <f>'TAB MARS'!D422</f>
        <v>0</v>
      </c>
      <c r="E422" s="205">
        <f>'TAB MARS'!E422</f>
        <v>0</v>
      </c>
      <c r="F422" s="205">
        <f t="shared" ref="F422:F423" si="134">(D422-E422)</f>
        <v>0</v>
      </c>
      <c r="G422" s="32" t="e">
        <f t="shared" ref="G422:G423" si="135">F422/E422</f>
        <v>#DIV/0!</v>
      </c>
    </row>
    <row r="423" spans="1:7" x14ac:dyDescent="0.2">
      <c r="A423" s="201">
        <v>510</v>
      </c>
      <c r="B423" s="1" t="s">
        <v>7</v>
      </c>
      <c r="C423" s="10"/>
      <c r="D423" s="205">
        <f>'TAB MARS'!D423</f>
        <v>0</v>
      </c>
      <c r="E423" s="205">
        <f>'TAB MARS'!E423</f>
        <v>0</v>
      </c>
      <c r="F423" s="205">
        <f t="shared" si="134"/>
        <v>0</v>
      </c>
      <c r="G423" s="32" t="e">
        <f t="shared" si="135"/>
        <v>#DIV/0!</v>
      </c>
    </row>
    <row r="424" spans="1:7" x14ac:dyDescent="0.2">
      <c r="B424" s="3"/>
      <c r="C424" s="28"/>
    </row>
    <row r="425" spans="1:7" x14ac:dyDescent="0.2">
      <c r="A425" s="201">
        <v>41</v>
      </c>
      <c r="B425" s="1" t="s">
        <v>8</v>
      </c>
      <c r="C425" s="10"/>
      <c r="D425" s="205">
        <f>D429+D430+D431</f>
        <v>836937</v>
      </c>
      <c r="E425" s="205">
        <f>E429+E430+E431</f>
        <v>715115</v>
      </c>
      <c r="F425" s="205">
        <f t="shared" ref="F425" si="136">(D425-E425)</f>
        <v>121822</v>
      </c>
      <c r="G425" s="32">
        <f t="shared" ref="G425" si="137">F425/E425</f>
        <v>0.17035302014361325</v>
      </c>
    </row>
    <row r="426" spans="1:7" x14ac:dyDescent="0.2">
      <c r="A426" s="201"/>
      <c r="B426" s="1"/>
      <c r="C426" s="10"/>
      <c r="D426" s="205"/>
      <c r="E426" s="205"/>
      <c r="F426" s="205"/>
      <c r="G426" s="32"/>
    </row>
    <row r="427" spans="1:7" x14ac:dyDescent="0.2">
      <c r="A427" s="201"/>
      <c r="B427" s="7" t="s">
        <v>6</v>
      </c>
      <c r="C427" s="29"/>
      <c r="D427" s="205"/>
      <c r="E427" s="205"/>
      <c r="F427" s="205"/>
      <c r="G427" s="32"/>
    </row>
    <row r="428" spans="1:7" x14ac:dyDescent="0.2">
      <c r="A428" s="201"/>
      <c r="B428" s="1"/>
      <c r="C428" s="10"/>
      <c r="D428" s="205"/>
      <c r="E428" s="205"/>
      <c r="F428" s="205"/>
      <c r="G428" s="32"/>
    </row>
    <row r="429" spans="1:7" x14ac:dyDescent="0.2">
      <c r="A429" s="201"/>
      <c r="B429" s="23" t="s">
        <v>23</v>
      </c>
      <c r="C429" s="10"/>
      <c r="D429" s="205">
        <f>'TAB MARS'!D429</f>
        <v>717925</v>
      </c>
      <c r="E429" s="205">
        <f>'TAB MARS'!E429</f>
        <v>675274</v>
      </c>
      <c r="F429" s="205">
        <f t="shared" ref="F429:F431" si="138">(D429-E429)</f>
        <v>42651</v>
      </c>
      <c r="G429" s="32">
        <f t="shared" ref="G429:G431" si="139">F429/E429</f>
        <v>6.3161027967906361E-2</v>
      </c>
    </row>
    <row r="430" spans="1:7" ht="25.5" x14ac:dyDescent="0.2">
      <c r="A430" s="201"/>
      <c r="B430" s="24" t="s">
        <v>58</v>
      </c>
      <c r="C430" s="17"/>
      <c r="D430" s="205">
        <f>'TAB MARS'!D430</f>
        <v>113933</v>
      </c>
      <c r="E430" s="205">
        <f>'TAB MARS'!E430</f>
        <v>36667</v>
      </c>
      <c r="F430" s="205">
        <f t="shared" si="138"/>
        <v>77266</v>
      </c>
      <c r="G430" s="32">
        <f t="shared" si="139"/>
        <v>2.107235388769193</v>
      </c>
    </row>
    <row r="431" spans="1:7" x14ac:dyDescent="0.2">
      <c r="A431" s="201"/>
      <c r="B431" s="23" t="s">
        <v>24</v>
      </c>
      <c r="C431" s="10"/>
      <c r="D431" s="205">
        <f>'TAB MARS'!D431</f>
        <v>5079</v>
      </c>
      <c r="E431" s="205">
        <f>'TAB MARS'!E431</f>
        <v>3174</v>
      </c>
      <c r="F431" s="205">
        <f t="shared" si="138"/>
        <v>1905</v>
      </c>
      <c r="G431" s="32">
        <f t="shared" si="139"/>
        <v>0.60018903591682415</v>
      </c>
    </row>
    <row r="432" spans="1:7" x14ac:dyDescent="0.2">
      <c r="A432" s="201"/>
      <c r="B432" s="1"/>
      <c r="C432" s="10"/>
      <c r="D432" s="205"/>
      <c r="E432" s="205"/>
      <c r="F432" s="205"/>
      <c r="G432" s="32"/>
    </row>
    <row r="433" spans="1:7" x14ac:dyDescent="0.2">
      <c r="A433" s="201"/>
      <c r="B433" s="8" t="s">
        <v>26</v>
      </c>
      <c r="C433" s="31"/>
      <c r="D433" s="205">
        <f>'TAB MARS'!D433</f>
        <v>206795</v>
      </c>
      <c r="E433" s="205">
        <f>'TAB MARS'!E433</f>
        <v>156965</v>
      </c>
      <c r="F433" s="205">
        <f t="shared" ref="F433" si="140">(D433-E433)</f>
        <v>49830</v>
      </c>
      <c r="G433" s="32">
        <f t="shared" ref="G433" si="141">F433/E433</f>
        <v>0.31745930621476126</v>
      </c>
    </row>
    <row r="434" spans="1:7" x14ac:dyDescent="0.2">
      <c r="A434" s="201"/>
      <c r="B434" s="8"/>
      <c r="C434" s="31"/>
      <c r="D434" s="205"/>
      <c r="E434" s="205"/>
      <c r="F434" s="205"/>
      <c r="G434" s="32"/>
    </row>
    <row r="435" spans="1:7" x14ac:dyDescent="0.2">
      <c r="A435" s="201">
        <v>3</v>
      </c>
      <c r="B435" s="8" t="s">
        <v>15</v>
      </c>
      <c r="C435" s="31"/>
      <c r="D435" s="205"/>
      <c r="E435" s="205"/>
      <c r="F435" s="205"/>
      <c r="G435" s="32"/>
    </row>
    <row r="436" spans="1:7" x14ac:dyDescent="0.2">
      <c r="A436" s="201"/>
      <c r="B436" s="7" t="s">
        <v>6</v>
      </c>
      <c r="C436" s="29"/>
      <c r="D436" s="205"/>
      <c r="E436" s="205"/>
      <c r="F436" s="205"/>
      <c r="G436" s="32"/>
    </row>
    <row r="437" spans="1:7" x14ac:dyDescent="0.2">
      <c r="A437" s="201"/>
      <c r="B437" s="8"/>
      <c r="C437" s="31"/>
      <c r="D437" s="205"/>
      <c r="E437" s="205"/>
      <c r="F437" s="205"/>
      <c r="G437" s="32"/>
    </row>
    <row r="438" spans="1:7" x14ac:dyDescent="0.2">
      <c r="A438" s="201">
        <v>30</v>
      </c>
      <c r="B438" s="25" t="s">
        <v>16</v>
      </c>
      <c r="C438" s="31"/>
      <c r="D438" s="205">
        <f>'TAB MARS'!D438</f>
        <v>1535</v>
      </c>
      <c r="E438" s="205">
        <f>'TAB MARS'!E438</f>
        <v>2041</v>
      </c>
      <c r="F438" s="205">
        <f t="shared" ref="F438:F441" si="142">(D438-E438)</f>
        <v>-506</v>
      </c>
      <c r="G438" s="32">
        <f t="shared" ref="G438:G441" si="143">F438/E438</f>
        <v>-0.24791768740813327</v>
      </c>
    </row>
    <row r="439" spans="1:7" x14ac:dyDescent="0.2">
      <c r="A439" s="201">
        <v>31</v>
      </c>
      <c r="B439" s="25" t="s">
        <v>17</v>
      </c>
      <c r="C439" s="31"/>
      <c r="D439" s="205">
        <f>'TAB MARS'!D439</f>
        <v>877</v>
      </c>
      <c r="E439" s="205">
        <f>'TAB MARS'!E439</f>
        <v>1171</v>
      </c>
      <c r="F439" s="205">
        <f t="shared" si="142"/>
        <v>-294</v>
      </c>
      <c r="G439" s="32">
        <f t="shared" si="143"/>
        <v>-0.25106746370623401</v>
      </c>
    </row>
    <row r="440" spans="1:7" x14ac:dyDescent="0.2">
      <c r="A440" s="201">
        <v>32</v>
      </c>
      <c r="B440" s="25" t="s">
        <v>18</v>
      </c>
      <c r="C440" s="31"/>
      <c r="D440" s="205">
        <f>'TAB MARS'!D440</f>
        <v>116799</v>
      </c>
      <c r="E440" s="205">
        <f>'TAB MARS'!E440</f>
        <v>36700</v>
      </c>
      <c r="F440" s="205">
        <f t="shared" si="142"/>
        <v>80099</v>
      </c>
      <c r="G440" s="32">
        <f t="shared" si="143"/>
        <v>2.1825340599455041</v>
      </c>
    </row>
    <row r="441" spans="1:7" x14ac:dyDescent="0.2">
      <c r="A441" s="201">
        <v>37</v>
      </c>
      <c r="B441" s="25" t="s">
        <v>25</v>
      </c>
      <c r="C441" s="31"/>
      <c r="D441" s="205">
        <f>'TAB MARS'!D441</f>
        <v>0</v>
      </c>
      <c r="E441" s="205">
        <f>'TAB MARS'!E441</f>
        <v>0</v>
      </c>
      <c r="F441" s="205">
        <f t="shared" si="142"/>
        <v>0</v>
      </c>
      <c r="G441" s="32" t="e">
        <f t="shared" si="143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205" t="s">
        <v>10</v>
      </c>
      <c r="E445" s="205" t="s">
        <v>11</v>
      </c>
      <c r="F445" s="205" t="s">
        <v>12</v>
      </c>
      <c r="G445" s="32" t="s">
        <v>13</v>
      </c>
    </row>
    <row r="446" spans="1:7" x14ac:dyDescent="0.2">
      <c r="A446" s="201">
        <v>700</v>
      </c>
      <c r="B446" s="1" t="s">
        <v>30</v>
      </c>
      <c r="C446" s="10"/>
      <c r="D446" s="205">
        <f>'TAB  CUM A FEVR'!D446+'TAB MARS'!D446</f>
        <v>3498</v>
      </c>
      <c r="E446" s="205">
        <f>'TAB  CUM A FEVR'!E446+'TAB MARS'!E446</f>
        <v>17369</v>
      </c>
      <c r="F446" s="205">
        <f>(D446-E446)</f>
        <v>-13871</v>
      </c>
      <c r="G446" s="32">
        <f>F446/E446</f>
        <v>-0.79860671310956299</v>
      </c>
    </row>
    <row r="447" spans="1:7" x14ac:dyDescent="0.2">
      <c r="A447" s="201">
        <v>701</v>
      </c>
      <c r="B447" s="1" t="s">
        <v>31</v>
      </c>
      <c r="C447" s="10"/>
      <c r="D447" s="205">
        <f>'TAB  CUM A FEVR'!D447+'TAB MARS'!D447</f>
        <v>9115</v>
      </c>
      <c r="E447" s="205">
        <f>'TAB  CUM A FEVR'!E447+'TAB MARS'!E447</f>
        <v>77860</v>
      </c>
      <c r="F447" s="205">
        <f t="shared" ref="F447:F449" si="144">(D447-E447)</f>
        <v>-68745</v>
      </c>
      <c r="G447" s="32">
        <f t="shared" ref="G447:G449" si="145">F447/E447</f>
        <v>-0.88293090161828924</v>
      </c>
    </row>
    <row r="448" spans="1:7" x14ac:dyDescent="0.2">
      <c r="A448" s="201">
        <v>704</v>
      </c>
      <c r="B448" s="1" t="s">
        <v>32</v>
      </c>
      <c r="C448" s="10"/>
      <c r="D448" s="205">
        <f>'TAB  CUM A FEVR'!D448+'TAB MARS'!D448</f>
        <v>0</v>
      </c>
      <c r="E448" s="205">
        <f>'TAB  CUM A FEVR'!E448+'TAB MARS'!E448</f>
        <v>0</v>
      </c>
      <c r="F448" s="205">
        <f t="shared" si="144"/>
        <v>0</v>
      </c>
      <c r="G448" s="32" t="e">
        <f t="shared" si="145"/>
        <v>#DIV/0!</v>
      </c>
    </row>
    <row r="449" spans="1:7" x14ac:dyDescent="0.2">
      <c r="A449" s="201">
        <v>706</v>
      </c>
      <c r="B449" s="1" t="s">
        <v>33</v>
      </c>
      <c r="C449" s="10"/>
      <c r="D449" s="205">
        <f>'TAB  CUM A FEVR'!D449+'TAB MARS'!D449</f>
        <v>21198</v>
      </c>
      <c r="E449" s="205">
        <f>'TAB  CUM A FEVR'!E449+'TAB MARS'!E449</f>
        <v>77907</v>
      </c>
      <c r="F449" s="205">
        <f t="shared" si="144"/>
        <v>-56709</v>
      </c>
      <c r="G449" s="32">
        <f t="shared" si="145"/>
        <v>-0.72790634987870151</v>
      </c>
    </row>
    <row r="450" spans="1:7" x14ac:dyDescent="0.2">
      <c r="A450" s="201"/>
      <c r="B450" s="13" t="s">
        <v>6</v>
      </c>
      <c r="C450" s="27"/>
      <c r="D450" s="205"/>
      <c r="E450" s="205"/>
      <c r="F450" s="39"/>
      <c r="G450" s="33"/>
    </row>
    <row r="451" spans="1:7" x14ac:dyDescent="0.2">
      <c r="A451" s="201"/>
      <c r="B451" s="14" t="s">
        <v>19</v>
      </c>
      <c r="C451" s="11"/>
      <c r="D451" s="205">
        <f>'TAB  CUM A FEVR'!D451+'TAB MARS'!D451</f>
        <v>0</v>
      </c>
      <c r="E451" s="205">
        <f>'TAB  CUM A FEVR'!E451+'TAB MARS'!E451</f>
        <v>0</v>
      </c>
      <c r="F451" s="205">
        <f t="shared" ref="F451:F456" si="146">(D451-E451)</f>
        <v>0</v>
      </c>
      <c r="G451" s="32" t="e">
        <f t="shared" ref="G451:G456" si="147">F451/E451</f>
        <v>#DIV/0!</v>
      </c>
    </row>
    <row r="452" spans="1:7" x14ac:dyDescent="0.2">
      <c r="A452" s="201"/>
      <c r="B452" s="14" t="s">
        <v>20</v>
      </c>
      <c r="C452" s="11"/>
      <c r="D452" s="205">
        <f>'TAB  CUM A FEVR'!D452+'TAB MARS'!D452</f>
        <v>0</v>
      </c>
      <c r="E452" s="205">
        <f>'TAB  CUM A FEVR'!E452+'TAB MARS'!E452</f>
        <v>0</v>
      </c>
      <c r="F452" s="205">
        <f t="shared" si="146"/>
        <v>0</v>
      </c>
      <c r="G452" s="32" t="e">
        <f t="shared" si="147"/>
        <v>#DIV/0!</v>
      </c>
    </row>
    <row r="453" spans="1:7" x14ac:dyDescent="0.2">
      <c r="A453" s="201"/>
      <c r="B453" s="14" t="s">
        <v>27</v>
      </c>
      <c r="C453" s="11"/>
      <c r="D453" s="205">
        <f>'TAB  CUM A FEVR'!D453+'TAB MARS'!D453</f>
        <v>0</v>
      </c>
      <c r="E453" s="205">
        <f>'TAB  CUM A FEVR'!E453+'TAB MARS'!E453</f>
        <v>0</v>
      </c>
      <c r="F453" s="205">
        <f t="shared" si="146"/>
        <v>0</v>
      </c>
      <c r="G453" s="32" t="e">
        <f t="shared" si="147"/>
        <v>#DIV/0!</v>
      </c>
    </row>
    <row r="454" spans="1:7" x14ac:dyDescent="0.2">
      <c r="A454" s="201">
        <v>706</v>
      </c>
      <c r="B454" s="2" t="s">
        <v>34</v>
      </c>
      <c r="C454" s="11"/>
      <c r="D454" s="205">
        <f>'TAB  CUM A FEVR'!D454+'TAB MARS'!D454</f>
        <v>0</v>
      </c>
      <c r="E454" s="205">
        <f>'TAB  CUM A FEVR'!E454+'TAB MARS'!E454</f>
        <v>0</v>
      </c>
      <c r="F454" s="205">
        <f t="shared" si="146"/>
        <v>0</v>
      </c>
      <c r="G454" s="32" t="e">
        <f t="shared" si="147"/>
        <v>#DIV/0!</v>
      </c>
    </row>
    <row r="455" spans="1:7" x14ac:dyDescent="0.2">
      <c r="A455" s="201" t="s">
        <v>35</v>
      </c>
      <c r="B455" s="2" t="s">
        <v>36</v>
      </c>
      <c r="C455" s="11"/>
      <c r="D455" s="205">
        <f>'TAB  CUM A FEVR'!D455+'TAB MARS'!D455</f>
        <v>0</v>
      </c>
      <c r="E455" s="205">
        <f>'TAB  CUM A FEVR'!E455+'TAB MARS'!E455</f>
        <v>0</v>
      </c>
      <c r="F455" s="205">
        <f t="shared" si="146"/>
        <v>0</v>
      </c>
      <c r="G455" s="32" t="e">
        <f t="shared" si="147"/>
        <v>#DIV/0!</v>
      </c>
    </row>
    <row r="456" spans="1:7" ht="25.5" x14ac:dyDescent="0.2">
      <c r="A456" s="22"/>
      <c r="B456" s="26" t="s">
        <v>45</v>
      </c>
      <c r="C456" s="202"/>
      <c r="D456" s="40">
        <f>D446+D447+D448+D449+D454+D455</f>
        <v>33811</v>
      </c>
      <c r="E456" s="40">
        <f>E446+E447+E448+E449+E454+E455</f>
        <v>173136</v>
      </c>
      <c r="F456" s="40">
        <f t="shared" si="146"/>
        <v>-139325</v>
      </c>
      <c r="G456" s="34">
        <f t="shared" si="147"/>
        <v>-0.80471421310414937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205">
        <f>'TAB  CUM A FEVR'!D459+'TAB MARS'!D459</f>
        <v>0</v>
      </c>
      <c r="E459" s="205">
        <f>'TAB  CUM A FEVR'!E459+'TAB MARS'!E459</f>
        <v>0</v>
      </c>
      <c r="F459" s="205">
        <f t="shared" ref="F459" si="148">(D459-E459)</f>
        <v>0</v>
      </c>
      <c r="G459" s="32" t="e">
        <f t="shared" ref="G459" si="149">F459/E459</f>
        <v>#DIV/0!</v>
      </c>
    </row>
    <row r="460" spans="1:7" x14ac:dyDescent="0.2">
      <c r="B460" s="3"/>
      <c r="C460" s="203"/>
      <c r="D460" s="205"/>
      <c r="E460" s="205"/>
      <c r="F460" s="204"/>
      <c r="G460" s="36"/>
    </row>
    <row r="461" spans="1:7" x14ac:dyDescent="0.2">
      <c r="A461" s="201">
        <v>72</v>
      </c>
      <c r="B461" s="1" t="s">
        <v>37</v>
      </c>
      <c r="C461" s="10"/>
      <c r="D461" s="205">
        <f>'TAB  CUM A FEVR'!D461+'TAB MARS'!D461</f>
        <v>0</v>
      </c>
      <c r="E461" s="205">
        <f>'TAB  CUM A FEVR'!E461+'TAB MARS'!E461</f>
        <v>0</v>
      </c>
      <c r="F461" s="205">
        <f t="shared" ref="F461:F473" si="150">(D461-E461)</f>
        <v>0</v>
      </c>
      <c r="G461" s="32" t="e">
        <f t="shared" ref="G461:G473" si="151">F461/E461</f>
        <v>#DIV/0!</v>
      </c>
    </row>
    <row r="462" spans="1:7" x14ac:dyDescent="0.2">
      <c r="A462" s="201">
        <v>73</v>
      </c>
      <c r="B462" s="1" t="s">
        <v>38</v>
      </c>
      <c r="C462" s="10"/>
      <c r="D462" s="205">
        <f>'TAB  CUM A FEVR'!D462+'TAB MARS'!D462</f>
        <v>0</v>
      </c>
      <c r="E462" s="205">
        <f>'TAB  CUM A FEVR'!E462+'TAB MARS'!E462</f>
        <v>0</v>
      </c>
      <c r="F462" s="205">
        <f t="shared" si="150"/>
        <v>0</v>
      </c>
      <c r="G462" s="32" t="e">
        <f t="shared" si="151"/>
        <v>#DIV/0!</v>
      </c>
    </row>
    <row r="463" spans="1:7" x14ac:dyDescent="0.2">
      <c r="A463" s="201">
        <v>74</v>
      </c>
      <c r="B463" s="2" t="s">
        <v>39</v>
      </c>
      <c r="C463" s="11"/>
      <c r="D463" s="205">
        <f>'TAB  CUM A FEVR'!D463+'TAB MARS'!D463</f>
        <v>0</v>
      </c>
      <c r="E463" s="205">
        <f>'TAB  CUM A FEVR'!E463+'TAB MARS'!E463</f>
        <v>0</v>
      </c>
      <c r="F463" s="205">
        <f t="shared" si="150"/>
        <v>0</v>
      </c>
      <c r="G463" s="32" t="e">
        <f t="shared" si="151"/>
        <v>#DIV/0!</v>
      </c>
    </row>
    <row r="464" spans="1:7" ht="25.5" x14ac:dyDescent="0.2">
      <c r="A464" s="22"/>
      <c r="B464" s="26" t="s">
        <v>44</v>
      </c>
      <c r="C464" s="206"/>
      <c r="D464" s="40">
        <f>D456+D461+D462+D463</f>
        <v>33811</v>
      </c>
      <c r="E464" s="40">
        <f>E456+E461+E462+E463</f>
        <v>173136</v>
      </c>
      <c r="F464" s="205">
        <f t="shared" si="150"/>
        <v>-139325</v>
      </c>
      <c r="G464" s="32">
        <f t="shared" si="151"/>
        <v>-0.80471421310414937</v>
      </c>
    </row>
    <row r="465" spans="1:7" x14ac:dyDescent="0.2">
      <c r="A465" s="201">
        <v>60</v>
      </c>
      <c r="B465" s="3" t="s">
        <v>40</v>
      </c>
      <c r="C465" s="203"/>
      <c r="D465" s="204">
        <f>D466+D467+D468</f>
        <v>11073.822</v>
      </c>
      <c r="E465" s="204">
        <f>E466+E467+E468</f>
        <v>33050.28</v>
      </c>
      <c r="F465" s="205">
        <f t="shared" si="150"/>
        <v>-21976.457999999999</v>
      </c>
      <c r="G465" s="32">
        <f t="shared" si="151"/>
        <v>-0.66494014574157922</v>
      </c>
    </row>
    <row r="466" spans="1:7" x14ac:dyDescent="0.2">
      <c r="A466" s="201">
        <v>600</v>
      </c>
      <c r="B466" s="1" t="s">
        <v>2</v>
      </c>
      <c r="C466" s="10"/>
      <c r="D466" s="205">
        <f>'TAB  CUM A FEVR'!D466+'TAB MARS'!D466</f>
        <v>772.87400000000002</v>
      </c>
      <c r="E466" s="205">
        <f>'TAB  CUM A FEVR'!E466+'TAB MARS'!E466</f>
        <v>3080.5</v>
      </c>
      <c r="F466" s="205">
        <f t="shared" si="150"/>
        <v>-2307.6260000000002</v>
      </c>
      <c r="G466" s="32">
        <f t="shared" si="151"/>
        <v>-0.74910761240058443</v>
      </c>
    </row>
    <row r="467" spans="1:7" x14ac:dyDescent="0.2">
      <c r="A467" s="201">
        <v>601</v>
      </c>
      <c r="B467" s="1" t="s">
        <v>3</v>
      </c>
      <c r="C467" s="10"/>
      <c r="D467" s="205">
        <f>'TAB  CUM A FEVR'!D467+'TAB MARS'!D467</f>
        <v>3498.9480000000003</v>
      </c>
      <c r="E467" s="205">
        <f>'TAB  CUM A FEVR'!E467+'TAB MARS'!E467</f>
        <v>14206.779999999999</v>
      </c>
      <c r="F467" s="205">
        <f t="shared" si="150"/>
        <v>-10707.831999999999</v>
      </c>
      <c r="G467" s="32">
        <f t="shared" si="151"/>
        <v>-0.75371280473126212</v>
      </c>
    </row>
    <row r="468" spans="1:7" x14ac:dyDescent="0.2">
      <c r="A468" s="201">
        <v>604</v>
      </c>
      <c r="B468" s="1" t="s">
        <v>4</v>
      </c>
      <c r="C468" s="10"/>
      <c r="D468" s="205">
        <f>'TAB  CUM A FEVR'!D468+'TAB MARS'!D468</f>
        <v>6802</v>
      </c>
      <c r="E468" s="205">
        <f>'TAB  CUM A FEVR'!E468+'TAB MARS'!E468</f>
        <v>15763</v>
      </c>
      <c r="F468" s="205">
        <f t="shared" si="150"/>
        <v>-8961</v>
      </c>
      <c r="G468" s="32">
        <f t="shared" si="151"/>
        <v>-0.56848315675950012</v>
      </c>
    </row>
    <row r="469" spans="1:7" x14ac:dyDescent="0.2">
      <c r="A469" s="201">
        <v>61</v>
      </c>
      <c r="B469" s="1" t="s">
        <v>41</v>
      </c>
      <c r="C469" s="10"/>
      <c r="D469" s="205">
        <f>'TAB  CUM A FEVR'!D469+'TAB MARS'!D469</f>
        <v>519</v>
      </c>
      <c r="E469" s="205">
        <f>'TAB  CUM A FEVR'!E469+'TAB MARS'!E469</f>
        <v>1086</v>
      </c>
      <c r="F469" s="205">
        <f t="shared" si="150"/>
        <v>-567</v>
      </c>
      <c r="G469" s="32">
        <f t="shared" si="151"/>
        <v>-0.52209944751381221</v>
      </c>
    </row>
    <row r="470" spans="1:7" x14ac:dyDescent="0.2">
      <c r="A470" s="201">
        <v>62</v>
      </c>
      <c r="B470" s="2" t="s">
        <v>42</v>
      </c>
      <c r="C470" s="11"/>
      <c r="D470" s="205">
        <f>'TAB  CUM A FEVR'!D470+'TAB MARS'!D470</f>
        <v>3820</v>
      </c>
      <c r="E470" s="205">
        <f>'TAB  CUM A FEVR'!E470+'TAB MARS'!E470</f>
        <v>1528</v>
      </c>
      <c r="F470" s="205">
        <f t="shared" si="150"/>
        <v>2292</v>
      </c>
      <c r="G470" s="32">
        <f t="shared" si="151"/>
        <v>1.5</v>
      </c>
    </row>
    <row r="471" spans="1:7" ht="25.5" x14ac:dyDescent="0.2">
      <c r="A471" s="22"/>
      <c r="B471" s="26" t="s">
        <v>43</v>
      </c>
      <c r="C471" s="206"/>
      <c r="D471" s="40">
        <f>D465+D469+D470</f>
        <v>15412.822</v>
      </c>
      <c r="E471" s="40">
        <f>E465+E469+E470</f>
        <v>35664.28</v>
      </c>
      <c r="F471" s="205">
        <f t="shared" si="150"/>
        <v>-20251.457999999999</v>
      </c>
      <c r="G471" s="32">
        <f t="shared" si="151"/>
        <v>-0.56783588509287164</v>
      </c>
    </row>
    <row r="472" spans="1:7" ht="25.5" x14ac:dyDescent="0.2">
      <c r="A472" s="22"/>
      <c r="B472" s="26" t="s">
        <v>48</v>
      </c>
      <c r="C472" s="206"/>
      <c r="D472" s="40">
        <f>D464-D471</f>
        <v>18398.178</v>
      </c>
      <c r="E472" s="40">
        <f>E464-E471</f>
        <v>137471.72</v>
      </c>
      <c r="F472" s="205">
        <f t="shared" si="150"/>
        <v>-119073.542</v>
      </c>
      <c r="G472" s="32">
        <f t="shared" si="151"/>
        <v>-0.86616754340456348</v>
      </c>
    </row>
    <row r="473" spans="1:7" x14ac:dyDescent="0.2">
      <c r="A473" s="201">
        <v>63</v>
      </c>
      <c r="B473" s="3" t="s">
        <v>46</v>
      </c>
      <c r="C473" s="203"/>
      <c r="D473" s="205">
        <f>'TAB  CUM A FEVR'!D473+'TAB MARS'!D473</f>
        <v>82858</v>
      </c>
      <c r="E473" s="205">
        <f>'TAB  CUM A FEVR'!E473+'TAB MARS'!E473</f>
        <v>87622</v>
      </c>
      <c r="F473" s="205">
        <f t="shared" si="150"/>
        <v>-4764</v>
      </c>
      <c r="G473" s="32">
        <f t="shared" si="151"/>
        <v>-5.4369907100956384E-2</v>
      </c>
    </row>
    <row r="474" spans="1:7" x14ac:dyDescent="0.2">
      <c r="A474" s="201"/>
      <c r="B474" s="13" t="s">
        <v>6</v>
      </c>
      <c r="C474" s="27"/>
      <c r="D474" s="205"/>
      <c r="E474" s="205"/>
      <c r="F474" s="205"/>
      <c r="G474" s="32"/>
    </row>
    <row r="475" spans="1:7" x14ac:dyDescent="0.2">
      <c r="A475" s="201">
        <v>631</v>
      </c>
      <c r="B475" s="15" t="s">
        <v>21</v>
      </c>
      <c r="C475" s="21"/>
      <c r="D475" s="205">
        <f>'TAB  CUM A FEVR'!D475+'TAB MARS'!D475</f>
        <v>0</v>
      </c>
      <c r="E475" s="205">
        <f>'TAB  CUM A FEVR'!E475+'TAB MARS'!E475</f>
        <v>0</v>
      </c>
      <c r="F475" s="205">
        <f t="shared" ref="F475" si="152">(D475-E475)</f>
        <v>0</v>
      </c>
      <c r="G475" s="32" t="e">
        <f t="shared" ref="G475" si="153">F475/E475</f>
        <v>#DIV/0!</v>
      </c>
    </row>
    <row r="476" spans="1:7" x14ac:dyDescent="0.2">
      <c r="A476" s="201"/>
      <c r="B476" s="15"/>
      <c r="C476" s="21"/>
      <c r="D476" s="205"/>
      <c r="E476" s="205"/>
      <c r="F476" s="205"/>
      <c r="G476" s="32"/>
    </row>
    <row r="477" spans="1:7" x14ac:dyDescent="0.2">
      <c r="A477" s="201">
        <v>64</v>
      </c>
      <c r="B477" s="2" t="s">
        <v>47</v>
      </c>
      <c r="C477" s="11"/>
      <c r="D477" s="205">
        <f>'TAB  CUM A FEVR'!D477+'TAB MARS'!D477</f>
        <v>994</v>
      </c>
      <c r="E477" s="205">
        <f>'TAB  CUM A FEVR'!E477+'TAB MARS'!E477</f>
        <v>5311</v>
      </c>
      <c r="F477" s="205">
        <f t="shared" ref="F477:F487" si="154">(D477-E477)</f>
        <v>-4317</v>
      </c>
      <c r="G477" s="32">
        <f t="shared" ref="G477:G487" si="155">F477/E477</f>
        <v>-0.81284127282997554</v>
      </c>
    </row>
    <row r="478" spans="1:7" ht="25.5" x14ac:dyDescent="0.2">
      <c r="A478" s="22"/>
      <c r="B478" s="26" t="s">
        <v>49</v>
      </c>
      <c r="C478" s="206"/>
      <c r="D478" s="205">
        <f>D472-D473-D477</f>
        <v>-65453.822</v>
      </c>
      <c r="E478" s="205">
        <f>E472-E473-E477</f>
        <v>44538.720000000001</v>
      </c>
      <c r="F478" s="205">
        <f t="shared" si="154"/>
        <v>-109992.542</v>
      </c>
      <c r="G478" s="32">
        <f t="shared" si="155"/>
        <v>-2.4695936928587079</v>
      </c>
    </row>
    <row r="479" spans="1:7" x14ac:dyDescent="0.2">
      <c r="A479" s="201">
        <v>75</v>
      </c>
      <c r="B479" s="3" t="s">
        <v>50</v>
      </c>
      <c r="C479" s="203"/>
      <c r="D479" s="205">
        <f>'TAB  CUM A FEVR'!D479+'TAB MARS'!D479</f>
        <v>500</v>
      </c>
      <c r="E479" s="205">
        <f>'TAB  CUM A FEVR'!E479+'TAB MARS'!E479</f>
        <v>5737</v>
      </c>
      <c r="F479" s="205">
        <f t="shared" si="154"/>
        <v>-5237</v>
      </c>
      <c r="G479" s="32">
        <f t="shared" si="155"/>
        <v>-0.91284643541920862</v>
      </c>
    </row>
    <row r="480" spans="1:7" x14ac:dyDescent="0.2">
      <c r="A480" s="201">
        <v>65</v>
      </c>
      <c r="B480" s="1" t="s">
        <v>51</v>
      </c>
      <c r="C480" s="10"/>
      <c r="D480" s="205">
        <f>'TAB  CUM A FEVR'!D480+'TAB MARS'!D480</f>
        <v>4210</v>
      </c>
      <c r="E480" s="205">
        <f>'TAB  CUM A FEVR'!E480+'TAB MARS'!E480</f>
        <v>4882</v>
      </c>
      <c r="F480" s="205">
        <f t="shared" si="154"/>
        <v>-672</v>
      </c>
      <c r="G480" s="32">
        <f t="shared" si="155"/>
        <v>-0.13764850471118395</v>
      </c>
    </row>
    <row r="481" spans="1:7" ht="25.5" x14ac:dyDescent="0.2">
      <c r="A481" s="201">
        <v>68</v>
      </c>
      <c r="B481" s="16" t="s">
        <v>52</v>
      </c>
      <c r="C481" s="17"/>
      <c r="D481" s="205">
        <f>'TAB  CUM A FEVR'!D481+'TAB MARS'!D481</f>
        <v>52383</v>
      </c>
      <c r="E481" s="205">
        <f>'TAB  CUM A FEVR'!E481+'TAB MARS'!E481</f>
        <v>675</v>
      </c>
      <c r="F481" s="205">
        <f t="shared" si="154"/>
        <v>51708</v>
      </c>
      <c r="G481" s="32">
        <f t="shared" si="155"/>
        <v>76.604444444444439</v>
      </c>
    </row>
    <row r="482" spans="1:7" x14ac:dyDescent="0.2">
      <c r="A482" s="201">
        <v>78</v>
      </c>
      <c r="B482" s="2" t="s">
        <v>53</v>
      </c>
      <c r="C482" s="11"/>
      <c r="D482" s="205">
        <f>'TAB  CUM A FEVR'!D482+'TAB MARS'!D482</f>
        <v>0</v>
      </c>
      <c r="E482" s="205">
        <f>'TAB  CUM A FEVR'!E482+'TAB MARS'!E482</f>
        <v>0</v>
      </c>
      <c r="F482" s="205">
        <f t="shared" si="154"/>
        <v>0</v>
      </c>
      <c r="G482" s="32" t="e">
        <f t="shared" si="155"/>
        <v>#DIV/0!</v>
      </c>
    </row>
    <row r="483" spans="1:7" ht="25.5" x14ac:dyDescent="0.2">
      <c r="A483" s="22"/>
      <c r="B483" s="26" t="s">
        <v>77</v>
      </c>
      <c r="C483" s="206"/>
      <c r="D483" s="205">
        <f>D478+D479-D480-D481+D482</f>
        <v>-121546.822</v>
      </c>
      <c r="E483" s="205">
        <f>E478+E479-E480-E481+E482</f>
        <v>44718.720000000001</v>
      </c>
      <c r="F483" s="205">
        <f t="shared" si="154"/>
        <v>-166265.54200000002</v>
      </c>
      <c r="G483" s="32">
        <f t="shared" si="155"/>
        <v>-3.7180299883359811</v>
      </c>
    </row>
    <row r="484" spans="1:7" x14ac:dyDescent="0.2">
      <c r="A484" s="201">
        <v>76</v>
      </c>
      <c r="B484" s="1" t="s">
        <v>54</v>
      </c>
      <c r="C484" s="10"/>
      <c r="D484" s="205">
        <f>'TAB  CUM A FEVR'!D484+'TAB MARS'!D484</f>
        <v>0</v>
      </c>
      <c r="E484" s="205">
        <f>'TAB  CUM A FEVR'!E484+'TAB MARS'!E484</f>
        <v>9828</v>
      </c>
      <c r="F484" s="205">
        <f t="shared" si="154"/>
        <v>-9828</v>
      </c>
      <c r="G484" s="32">
        <f t="shared" si="155"/>
        <v>-1</v>
      </c>
    </row>
    <row r="485" spans="1:7" x14ac:dyDescent="0.2">
      <c r="A485" s="201">
        <v>66</v>
      </c>
      <c r="B485" s="1" t="s">
        <v>55</v>
      </c>
      <c r="C485" s="10"/>
      <c r="D485" s="205">
        <f>'TAB  CUM A FEVR'!D485+'TAB MARS'!D485</f>
        <v>0</v>
      </c>
      <c r="E485" s="205">
        <f>'TAB  CUM A FEVR'!E485+'TAB MARS'!E485</f>
        <v>0</v>
      </c>
      <c r="F485" s="205">
        <f t="shared" si="154"/>
        <v>0</v>
      </c>
      <c r="G485" s="32" t="e">
        <f t="shared" si="155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205">
        <f t="shared" si="154"/>
        <v>-9828</v>
      </c>
      <c r="G486" s="32">
        <f t="shared" si="155"/>
        <v>-1</v>
      </c>
    </row>
    <row r="487" spans="1:7" x14ac:dyDescent="0.2">
      <c r="A487" s="22"/>
      <c r="B487" s="19" t="s">
        <v>57</v>
      </c>
      <c r="C487" s="206"/>
      <c r="D487" s="205">
        <f>D483+D486</f>
        <v>-121546.822</v>
      </c>
      <c r="E487" s="205">
        <f>E483+E486</f>
        <v>54546.720000000001</v>
      </c>
      <c r="F487" s="205">
        <f t="shared" si="154"/>
        <v>-176093.54200000002</v>
      </c>
      <c r="G487" s="32">
        <f t="shared" si="155"/>
        <v>-3.2283067066177402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201">
        <v>5</v>
      </c>
      <c r="B491" s="1" t="s">
        <v>22</v>
      </c>
      <c r="C491" s="10"/>
      <c r="D491" s="205">
        <f>'TAB MARS'!D491</f>
        <v>772620</v>
      </c>
      <c r="E491" s="205">
        <f>'TAB MARS'!E491</f>
        <v>890588</v>
      </c>
      <c r="F491" s="205">
        <f t="shared" ref="F491" si="156">(D491-E491)</f>
        <v>-117968</v>
      </c>
      <c r="G491" s="32">
        <f t="shared" ref="G491" si="157">F491/E491</f>
        <v>-0.13246080117854719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201">
        <v>51</v>
      </c>
      <c r="B495" s="20" t="s">
        <v>29</v>
      </c>
      <c r="C495" s="30"/>
      <c r="D495" s="205">
        <f>'TAB MARS'!D495</f>
        <v>0</v>
      </c>
      <c r="E495" s="205">
        <f>'TAB MARS'!E495</f>
        <v>0</v>
      </c>
      <c r="F495" s="205">
        <f t="shared" ref="F495:F496" si="158">(D495-E495)</f>
        <v>0</v>
      </c>
      <c r="G495" s="32" t="e">
        <f t="shared" ref="G495:G496" si="159">F495/E495</f>
        <v>#DIV/0!</v>
      </c>
    </row>
    <row r="496" spans="1:7" x14ac:dyDescent="0.2">
      <c r="A496" s="201">
        <v>510</v>
      </c>
      <c r="B496" s="1" t="s">
        <v>7</v>
      </c>
      <c r="C496" s="10"/>
      <c r="D496" s="205">
        <f>'TAB MARS'!D496</f>
        <v>0</v>
      </c>
      <c r="E496" s="205">
        <f>'TAB MARS'!E496</f>
        <v>0</v>
      </c>
      <c r="F496" s="205">
        <f t="shared" si="158"/>
        <v>0</v>
      </c>
      <c r="G496" s="32" t="e">
        <f t="shared" si="159"/>
        <v>#DIV/0!</v>
      </c>
    </row>
    <row r="497" spans="1:7" x14ac:dyDescent="0.2">
      <c r="B497" s="3"/>
      <c r="C497" s="28"/>
    </row>
    <row r="498" spans="1:7" x14ac:dyDescent="0.2">
      <c r="A498" s="201">
        <v>41</v>
      </c>
      <c r="B498" s="1" t="s">
        <v>8</v>
      </c>
      <c r="C498" s="10"/>
      <c r="D498" s="205">
        <f>D502+D503+D504</f>
        <v>700808</v>
      </c>
      <c r="E498" s="205">
        <f>E502+E503+E504</f>
        <v>447171</v>
      </c>
      <c r="F498" s="205">
        <f t="shared" ref="F498" si="160">(D498-E498)</f>
        <v>253637</v>
      </c>
      <c r="G498" s="32">
        <f t="shared" ref="G498" si="161">F498/E498</f>
        <v>0.567203597728833</v>
      </c>
    </row>
    <row r="499" spans="1:7" x14ac:dyDescent="0.2">
      <c r="A499" s="201"/>
      <c r="B499" s="1"/>
      <c r="C499" s="10"/>
      <c r="D499" s="205"/>
      <c r="E499" s="205"/>
      <c r="F499" s="205"/>
      <c r="G499" s="32"/>
    </row>
    <row r="500" spans="1:7" x14ac:dyDescent="0.2">
      <c r="A500" s="201"/>
      <c r="B500" s="7" t="s">
        <v>6</v>
      </c>
      <c r="C500" s="29"/>
      <c r="D500" s="205"/>
      <c r="E500" s="205"/>
      <c r="F500" s="205"/>
      <c r="G500" s="32"/>
    </row>
    <row r="501" spans="1:7" x14ac:dyDescent="0.2">
      <c r="A501" s="201"/>
      <c r="B501" s="1"/>
      <c r="C501" s="10"/>
      <c r="D501" s="205"/>
      <c r="E501" s="205"/>
      <c r="F501" s="205"/>
      <c r="G501" s="32"/>
    </row>
    <row r="502" spans="1:7" x14ac:dyDescent="0.2">
      <c r="A502" s="201"/>
      <c r="B502" s="23" t="s">
        <v>23</v>
      </c>
      <c r="C502" s="10"/>
      <c r="D502" s="205">
        <f>'TAB MARS'!D502</f>
        <v>280323</v>
      </c>
      <c r="E502" s="205">
        <f>'TAB MARS'!E502</f>
        <v>259359</v>
      </c>
      <c r="F502" s="205">
        <f t="shared" ref="F502:F504" si="162">(D502-E502)</f>
        <v>20964</v>
      </c>
      <c r="G502" s="32">
        <f t="shared" ref="G502:G504" si="163">F502/E502</f>
        <v>8.0830046383584139E-2</v>
      </c>
    </row>
    <row r="503" spans="1:7" ht="25.5" x14ac:dyDescent="0.2">
      <c r="A503" s="201"/>
      <c r="B503" s="24" t="s">
        <v>58</v>
      </c>
      <c r="C503" s="17"/>
      <c r="D503" s="205">
        <f>'TAB MARS'!D503</f>
        <v>175202</v>
      </c>
      <c r="E503" s="205">
        <f>'TAB MARS'!E503</f>
        <v>58132</v>
      </c>
      <c r="F503" s="205">
        <f t="shared" si="162"/>
        <v>117070</v>
      </c>
      <c r="G503" s="32">
        <f t="shared" si="163"/>
        <v>2.0138649969035987</v>
      </c>
    </row>
    <row r="504" spans="1:7" x14ac:dyDescent="0.2">
      <c r="A504" s="201"/>
      <c r="B504" s="23" t="s">
        <v>24</v>
      </c>
      <c r="C504" s="10"/>
      <c r="D504" s="205">
        <f>'TAB MARS'!D504</f>
        <v>245283</v>
      </c>
      <c r="E504" s="205">
        <f>'TAB MARS'!E504</f>
        <v>129680</v>
      </c>
      <c r="F504" s="205">
        <f t="shared" si="162"/>
        <v>115603</v>
      </c>
      <c r="G504" s="32">
        <f t="shared" si="163"/>
        <v>0.89144818013571869</v>
      </c>
    </row>
    <row r="505" spans="1:7" x14ac:dyDescent="0.2">
      <c r="A505" s="201"/>
      <c r="B505" s="1"/>
      <c r="C505" s="10"/>
      <c r="D505" s="205"/>
      <c r="E505" s="205"/>
      <c r="F505" s="205"/>
      <c r="G505" s="32"/>
    </row>
    <row r="506" spans="1:7" x14ac:dyDescent="0.2">
      <c r="A506" s="201"/>
      <c r="B506" s="8" t="s">
        <v>26</v>
      </c>
      <c r="C506" s="31"/>
      <c r="D506" s="205">
        <f>'TAB MARS'!D506</f>
        <v>124143</v>
      </c>
      <c r="E506" s="205">
        <f>'TAB MARS'!E506</f>
        <v>142527</v>
      </c>
      <c r="F506" s="205">
        <f t="shared" ref="F506" si="164">(D506-E506)</f>
        <v>-18384</v>
      </c>
      <c r="G506" s="32">
        <f t="shared" ref="G506" si="165">F506/E506</f>
        <v>-0.12898608684670274</v>
      </c>
    </row>
    <row r="507" spans="1:7" x14ac:dyDescent="0.2">
      <c r="A507" s="201"/>
      <c r="B507" s="8"/>
      <c r="C507" s="31"/>
      <c r="D507" s="205"/>
      <c r="E507" s="205"/>
      <c r="F507" s="205"/>
      <c r="G507" s="32"/>
    </row>
    <row r="508" spans="1:7" x14ac:dyDescent="0.2">
      <c r="A508" s="201">
        <v>3</v>
      </c>
      <c r="B508" s="8" t="s">
        <v>15</v>
      </c>
      <c r="C508" s="31"/>
      <c r="D508" s="205"/>
      <c r="E508" s="205"/>
      <c r="F508" s="205"/>
      <c r="G508" s="32"/>
    </row>
    <row r="509" spans="1:7" x14ac:dyDescent="0.2">
      <c r="A509" s="201"/>
      <c r="B509" s="7" t="s">
        <v>6</v>
      </c>
      <c r="C509" s="29"/>
      <c r="D509" s="205"/>
      <c r="E509" s="205"/>
      <c r="F509" s="205"/>
      <c r="G509" s="32"/>
    </row>
    <row r="510" spans="1:7" x14ac:dyDescent="0.2">
      <c r="A510" s="201"/>
      <c r="B510" s="8"/>
      <c r="C510" s="31"/>
      <c r="D510" s="205"/>
      <c r="E510" s="205"/>
      <c r="F510" s="205"/>
      <c r="G510" s="32"/>
    </row>
    <row r="511" spans="1:7" x14ac:dyDescent="0.2">
      <c r="A511" s="201">
        <v>30</v>
      </c>
      <c r="B511" s="25" t="s">
        <v>16</v>
      </c>
      <c r="C511" s="31"/>
      <c r="D511" s="205">
        <f>'TAB MARS'!D511</f>
        <v>1670</v>
      </c>
      <c r="E511" s="205">
        <f>'TAB MARS'!E511</f>
        <v>1007</v>
      </c>
      <c r="F511" s="205">
        <f t="shared" ref="F511:F514" si="166">(D511-E511)</f>
        <v>663</v>
      </c>
      <c r="G511" s="32">
        <f t="shared" ref="G511:G514" si="167">F511/E511</f>
        <v>0.65839126117179747</v>
      </c>
    </row>
    <row r="512" spans="1:7" x14ac:dyDescent="0.2">
      <c r="A512" s="201">
        <v>31</v>
      </c>
      <c r="B512" s="25" t="s">
        <v>17</v>
      </c>
      <c r="C512" s="31"/>
      <c r="D512" s="205">
        <f>'TAB MARS'!D512</f>
        <v>2234</v>
      </c>
      <c r="E512" s="205">
        <f>'TAB MARS'!E512</f>
        <v>4347</v>
      </c>
      <c r="F512" s="205">
        <f t="shared" si="166"/>
        <v>-2113</v>
      </c>
      <c r="G512" s="32">
        <f t="shared" si="167"/>
        <v>-0.48608235564757302</v>
      </c>
    </row>
    <row r="513" spans="1:7" x14ac:dyDescent="0.2">
      <c r="A513" s="201">
        <v>32</v>
      </c>
      <c r="B513" s="25" t="s">
        <v>18</v>
      </c>
      <c r="C513" s="31"/>
      <c r="D513" s="205">
        <f>'TAB MARS'!D513</f>
        <v>52770</v>
      </c>
      <c r="E513" s="205">
        <f>'TAB MARS'!E513</f>
        <v>47253</v>
      </c>
      <c r="F513" s="205">
        <f t="shared" si="166"/>
        <v>5517</v>
      </c>
      <c r="G513" s="32">
        <f t="shared" si="167"/>
        <v>0.11675449177829979</v>
      </c>
    </row>
    <row r="514" spans="1:7" x14ac:dyDescent="0.2">
      <c r="A514" s="201">
        <v>37</v>
      </c>
      <c r="B514" s="25" t="s">
        <v>25</v>
      </c>
      <c r="C514" s="31"/>
      <c r="D514" s="205">
        <f>'TAB MARS'!D514</f>
        <v>0</v>
      </c>
      <c r="E514" s="205">
        <f>'TAB MARS'!E514</f>
        <v>0</v>
      </c>
      <c r="F514" s="205">
        <f t="shared" si="166"/>
        <v>0</v>
      </c>
      <c r="G514" s="32" t="e">
        <f t="shared" si="167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205" t="s">
        <v>10</v>
      </c>
      <c r="E518" s="205" t="s">
        <v>11</v>
      </c>
      <c r="F518" s="205" t="s">
        <v>12</v>
      </c>
      <c r="G518" s="32" t="s">
        <v>13</v>
      </c>
    </row>
    <row r="519" spans="1:7" x14ac:dyDescent="0.2">
      <c r="A519" s="201">
        <v>700</v>
      </c>
      <c r="B519" s="1" t="s">
        <v>30</v>
      </c>
      <c r="C519" s="10"/>
      <c r="D519" s="205">
        <f>'TAB  CUM A FEVR'!D519+'TAB MARS'!D519</f>
        <v>6802</v>
      </c>
      <c r="E519" s="205">
        <f>'TAB  CUM A FEVR'!E519+'TAB MARS'!E519</f>
        <v>5274</v>
      </c>
      <c r="F519" s="205">
        <f>(D519-E519)</f>
        <v>1528</v>
      </c>
      <c r="G519" s="32">
        <f>F519/E519</f>
        <v>0.28972317026924538</v>
      </c>
    </row>
    <row r="520" spans="1:7" x14ac:dyDescent="0.2">
      <c r="A520" s="201">
        <v>701</v>
      </c>
      <c r="B520" s="1" t="s">
        <v>31</v>
      </c>
      <c r="C520" s="10"/>
      <c r="D520" s="205">
        <f>'TAB  CUM A FEVR'!D520+'TAB MARS'!D520</f>
        <v>7479</v>
      </c>
      <c r="E520" s="205">
        <f>'TAB  CUM A FEVR'!E520+'TAB MARS'!E520</f>
        <v>26106</v>
      </c>
      <c r="F520" s="205">
        <f t="shared" ref="F520:F522" si="168">(D520-E520)</f>
        <v>-18627</v>
      </c>
      <c r="G520" s="32">
        <f t="shared" ref="G520:G522" si="169">F520/E520</f>
        <v>-0.71351413468168234</v>
      </c>
    </row>
    <row r="521" spans="1:7" x14ac:dyDescent="0.2">
      <c r="A521" s="201">
        <v>704</v>
      </c>
      <c r="B521" s="1" t="s">
        <v>32</v>
      </c>
      <c r="C521" s="10"/>
      <c r="D521" s="205">
        <f>'TAB  CUM A FEVR'!D521+'TAB MARS'!D521</f>
        <v>0</v>
      </c>
      <c r="E521" s="205">
        <f>'TAB  CUM A FEVR'!E521+'TAB MARS'!E521</f>
        <v>0</v>
      </c>
      <c r="F521" s="205">
        <f t="shared" si="168"/>
        <v>0</v>
      </c>
      <c r="G521" s="32" t="e">
        <f t="shared" si="169"/>
        <v>#DIV/0!</v>
      </c>
    </row>
    <row r="522" spans="1:7" x14ac:dyDescent="0.2">
      <c r="A522" s="201">
        <v>706</v>
      </c>
      <c r="B522" s="1" t="s">
        <v>33</v>
      </c>
      <c r="C522" s="10"/>
      <c r="D522" s="205">
        <f>'TAB  CUM A FEVR'!D522+'TAB MARS'!D522</f>
        <v>47681</v>
      </c>
      <c r="E522" s="205">
        <f>'TAB  CUM A FEVR'!E522+'TAB MARS'!E522</f>
        <v>34256</v>
      </c>
      <c r="F522" s="205">
        <f t="shared" si="168"/>
        <v>13425</v>
      </c>
      <c r="G522" s="32">
        <f t="shared" si="169"/>
        <v>0.3919021485287249</v>
      </c>
    </row>
    <row r="523" spans="1:7" x14ac:dyDescent="0.2">
      <c r="A523" s="201"/>
      <c r="B523" s="13" t="s">
        <v>6</v>
      </c>
      <c r="C523" s="27"/>
      <c r="D523" s="205"/>
      <c r="E523" s="205"/>
      <c r="F523" s="39"/>
      <c r="G523" s="33"/>
    </row>
    <row r="524" spans="1:7" x14ac:dyDescent="0.2">
      <c r="A524" s="201"/>
      <c r="B524" s="14" t="s">
        <v>19</v>
      </c>
      <c r="C524" s="11"/>
      <c r="D524" s="205">
        <f>'TAB  CUM A FEVR'!D524+'TAB MARS'!D524</f>
        <v>0</v>
      </c>
      <c r="E524" s="205">
        <f>'TAB  CUM A FEVR'!E524+'TAB MARS'!E524</f>
        <v>0</v>
      </c>
      <c r="F524" s="205">
        <f t="shared" ref="F524:F529" si="170">(D524-E524)</f>
        <v>0</v>
      </c>
      <c r="G524" s="32" t="e">
        <f t="shared" ref="G524:G529" si="171">F524/E524</f>
        <v>#DIV/0!</v>
      </c>
    </row>
    <row r="525" spans="1:7" x14ac:dyDescent="0.2">
      <c r="A525" s="201"/>
      <c r="B525" s="14" t="s">
        <v>20</v>
      </c>
      <c r="C525" s="11"/>
      <c r="D525" s="205">
        <f>'TAB  CUM A FEVR'!D525+'TAB MARS'!D525</f>
        <v>0</v>
      </c>
      <c r="E525" s="205">
        <f>'TAB  CUM A FEVR'!E525+'TAB MARS'!E525</f>
        <v>0</v>
      </c>
      <c r="F525" s="205">
        <f t="shared" si="170"/>
        <v>0</v>
      </c>
      <c r="G525" s="32" t="e">
        <f t="shared" si="171"/>
        <v>#DIV/0!</v>
      </c>
    </row>
    <row r="526" spans="1:7" x14ac:dyDescent="0.2">
      <c r="A526" s="201"/>
      <c r="B526" s="14" t="s">
        <v>27</v>
      </c>
      <c r="C526" s="11"/>
      <c r="D526" s="205">
        <f>'TAB  CUM A FEVR'!D526+'TAB MARS'!D526</f>
        <v>0</v>
      </c>
      <c r="E526" s="205">
        <f>'TAB  CUM A FEVR'!E526+'TAB MARS'!E526</f>
        <v>0</v>
      </c>
      <c r="F526" s="205">
        <f t="shared" si="170"/>
        <v>0</v>
      </c>
      <c r="G526" s="32" t="e">
        <f t="shared" si="171"/>
        <v>#DIV/0!</v>
      </c>
    </row>
    <row r="527" spans="1:7" x14ac:dyDescent="0.2">
      <c r="A527" s="201">
        <v>706</v>
      </c>
      <c r="B527" s="2" t="s">
        <v>34</v>
      </c>
      <c r="C527" s="11"/>
      <c r="D527" s="205">
        <f>'TAB  CUM A FEVR'!D527+'TAB MARS'!D527</f>
        <v>0</v>
      </c>
      <c r="E527" s="205">
        <f>'TAB  CUM A FEVR'!E527+'TAB MARS'!E527</f>
        <v>0</v>
      </c>
      <c r="F527" s="205">
        <f t="shared" si="170"/>
        <v>0</v>
      </c>
      <c r="G527" s="32" t="e">
        <f t="shared" si="171"/>
        <v>#DIV/0!</v>
      </c>
    </row>
    <row r="528" spans="1:7" x14ac:dyDescent="0.2">
      <c r="A528" s="201" t="s">
        <v>35</v>
      </c>
      <c r="B528" s="2" t="s">
        <v>36</v>
      </c>
      <c r="C528" s="11"/>
      <c r="D528" s="205">
        <f>'TAB  CUM A FEVR'!D528+'TAB MARS'!D528</f>
        <v>680</v>
      </c>
      <c r="E528" s="205">
        <f>'TAB  CUM A FEVR'!E528+'TAB MARS'!E528</f>
        <v>0</v>
      </c>
      <c r="F528" s="205">
        <f t="shared" si="170"/>
        <v>680</v>
      </c>
      <c r="G528" s="32" t="e">
        <f t="shared" si="171"/>
        <v>#DIV/0!</v>
      </c>
    </row>
    <row r="529" spans="1:7" ht="25.5" x14ac:dyDescent="0.2">
      <c r="A529" s="22"/>
      <c r="B529" s="26" t="s">
        <v>45</v>
      </c>
      <c r="C529" s="202"/>
      <c r="D529" s="40">
        <f>D519+D520+D521+D522+D527+D528</f>
        <v>62642</v>
      </c>
      <c r="E529" s="40">
        <f>E519+E520+E521+E522+E527+E528</f>
        <v>65636</v>
      </c>
      <c r="F529" s="40">
        <f t="shared" si="170"/>
        <v>-2994</v>
      </c>
      <c r="G529" s="34">
        <f t="shared" si="171"/>
        <v>-4.5615211164604791E-2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205">
        <f>'TAB  CUM A FEVR'!D532+'TAB MARS'!D532</f>
        <v>0</v>
      </c>
      <c r="E532" s="205">
        <f>'TAB  CUM A FEVR'!E532+'TAB MARS'!E532</f>
        <v>0</v>
      </c>
      <c r="F532" s="205">
        <f t="shared" ref="F532" si="172">(D532-E532)</f>
        <v>0</v>
      </c>
      <c r="G532" s="32" t="e">
        <f t="shared" ref="G532" si="173">F532/E532</f>
        <v>#DIV/0!</v>
      </c>
    </row>
    <row r="533" spans="1:7" x14ac:dyDescent="0.2">
      <c r="B533" s="3"/>
      <c r="C533" s="203"/>
      <c r="D533" s="205"/>
      <c r="E533" s="205"/>
      <c r="F533" s="204"/>
      <c r="G533" s="36"/>
    </row>
    <row r="534" spans="1:7" x14ac:dyDescent="0.2">
      <c r="A534" s="201">
        <v>72</v>
      </c>
      <c r="B534" s="1" t="s">
        <v>37</v>
      </c>
      <c r="C534" s="10"/>
      <c r="D534" s="205">
        <f>'TAB  CUM A FEVR'!D534+'TAB MARS'!D534</f>
        <v>0</v>
      </c>
      <c r="E534" s="205">
        <f>'TAB  CUM A FEVR'!E534+'TAB MARS'!E534</f>
        <v>0</v>
      </c>
      <c r="F534" s="205">
        <f t="shared" ref="F534:F546" si="174">(D534-E534)</f>
        <v>0</v>
      </c>
      <c r="G534" s="32" t="e">
        <f t="shared" ref="G534:G546" si="175">F534/E534</f>
        <v>#DIV/0!</v>
      </c>
    </row>
    <row r="535" spans="1:7" x14ac:dyDescent="0.2">
      <c r="A535" s="201">
        <v>73</v>
      </c>
      <c r="B535" s="1" t="s">
        <v>38</v>
      </c>
      <c r="C535" s="10"/>
      <c r="D535" s="205">
        <f>'TAB  CUM A FEVR'!D535+'TAB MARS'!D535</f>
        <v>0</v>
      </c>
      <c r="E535" s="205">
        <f>'TAB  CUM A FEVR'!E535+'TAB MARS'!E535</f>
        <v>0</v>
      </c>
      <c r="F535" s="205">
        <f t="shared" si="174"/>
        <v>0</v>
      </c>
      <c r="G535" s="32" t="e">
        <f t="shared" si="175"/>
        <v>#DIV/0!</v>
      </c>
    </row>
    <row r="536" spans="1:7" x14ac:dyDescent="0.2">
      <c r="A536" s="201">
        <v>74</v>
      </c>
      <c r="B536" s="2" t="s">
        <v>39</v>
      </c>
      <c r="C536" s="11"/>
      <c r="D536" s="205">
        <f>'TAB  CUM A FEVR'!D536+'TAB MARS'!D536</f>
        <v>0</v>
      </c>
      <c r="E536" s="205">
        <f>'TAB  CUM A FEVR'!E536+'TAB MARS'!E536</f>
        <v>0</v>
      </c>
      <c r="F536" s="205">
        <f t="shared" si="174"/>
        <v>0</v>
      </c>
      <c r="G536" s="32" t="e">
        <f t="shared" si="175"/>
        <v>#DIV/0!</v>
      </c>
    </row>
    <row r="537" spans="1:7" ht="25.5" x14ac:dyDescent="0.2">
      <c r="A537" s="22"/>
      <c r="B537" s="26" t="s">
        <v>44</v>
      </c>
      <c r="C537" s="206"/>
      <c r="D537" s="40">
        <f>D529+D534+D535+D536</f>
        <v>62642</v>
      </c>
      <c r="E537" s="40">
        <f>E529+E534+E535+E536</f>
        <v>65636</v>
      </c>
      <c r="F537" s="205">
        <f t="shared" si="174"/>
        <v>-2994</v>
      </c>
      <c r="G537" s="32">
        <f t="shared" si="175"/>
        <v>-4.5615211164604791E-2</v>
      </c>
    </row>
    <row r="538" spans="1:7" x14ac:dyDescent="0.2">
      <c r="A538" s="201">
        <v>60</v>
      </c>
      <c r="B538" s="3" t="s">
        <v>40</v>
      </c>
      <c r="C538" s="203"/>
      <c r="D538" s="204">
        <f>D539+D540+D541</f>
        <v>5747</v>
      </c>
      <c r="E538" s="204">
        <f>E539+E540+E541</f>
        <v>6762</v>
      </c>
      <c r="F538" s="205">
        <f t="shared" si="174"/>
        <v>-1015</v>
      </c>
      <c r="G538" s="32">
        <f t="shared" si="175"/>
        <v>-0.15010351966873706</v>
      </c>
    </row>
    <row r="539" spans="1:7" x14ac:dyDescent="0.2">
      <c r="A539" s="201">
        <v>600</v>
      </c>
      <c r="B539" s="1" t="s">
        <v>2</v>
      </c>
      <c r="C539" s="10"/>
      <c r="D539" s="205">
        <f>'TAB  CUM A FEVR'!D539+'TAB MARS'!D539</f>
        <v>1140</v>
      </c>
      <c r="E539" s="205">
        <f>'TAB  CUM A FEVR'!E539+'TAB MARS'!E539</f>
        <v>600</v>
      </c>
      <c r="F539" s="205">
        <f t="shared" si="174"/>
        <v>540</v>
      </c>
      <c r="G539" s="32">
        <f t="shared" si="175"/>
        <v>0.9</v>
      </c>
    </row>
    <row r="540" spans="1:7" x14ac:dyDescent="0.2">
      <c r="A540" s="201">
        <v>601</v>
      </c>
      <c r="B540" s="1" t="s">
        <v>3</v>
      </c>
      <c r="C540" s="10"/>
      <c r="D540" s="205">
        <f>'TAB  CUM A FEVR'!D540+'TAB MARS'!D540</f>
        <v>874</v>
      </c>
      <c r="E540" s="205">
        <f>'TAB  CUM A FEVR'!E540+'TAB MARS'!E540</f>
        <v>4556</v>
      </c>
      <c r="F540" s="205">
        <f t="shared" si="174"/>
        <v>-3682</v>
      </c>
      <c r="G540" s="32">
        <f t="shared" si="175"/>
        <v>-0.80816505706760311</v>
      </c>
    </row>
    <row r="541" spans="1:7" x14ac:dyDescent="0.2">
      <c r="A541" s="201">
        <v>604</v>
      </c>
      <c r="B541" s="1" t="s">
        <v>4</v>
      </c>
      <c r="C541" s="10"/>
      <c r="D541" s="205">
        <f>'TAB  CUM A FEVR'!D541+'TAB MARS'!D541</f>
        <v>3733</v>
      </c>
      <c r="E541" s="205">
        <f>'TAB  CUM A FEVR'!E541+'TAB MARS'!E541</f>
        <v>1606</v>
      </c>
      <c r="F541" s="205">
        <f t="shared" si="174"/>
        <v>2127</v>
      </c>
      <c r="G541" s="32">
        <f t="shared" si="175"/>
        <v>1.3244084682440846</v>
      </c>
    </row>
    <row r="542" spans="1:7" x14ac:dyDescent="0.2">
      <c r="A542" s="201">
        <v>61</v>
      </c>
      <c r="B542" s="1" t="s">
        <v>41</v>
      </c>
      <c r="C542" s="10"/>
      <c r="D542" s="205">
        <f>'TAB  CUM A FEVR'!D542+'TAB MARS'!D542</f>
        <v>62</v>
      </c>
      <c r="E542" s="205">
        <f>'TAB  CUM A FEVR'!E542+'TAB MARS'!E542</f>
        <v>1358</v>
      </c>
      <c r="F542" s="205">
        <f t="shared" si="174"/>
        <v>-1296</v>
      </c>
      <c r="G542" s="32">
        <f t="shared" si="175"/>
        <v>-0.95434462444771728</v>
      </c>
    </row>
    <row r="543" spans="1:7" x14ac:dyDescent="0.2">
      <c r="A543" s="201">
        <v>62</v>
      </c>
      <c r="B543" s="2" t="s">
        <v>42</v>
      </c>
      <c r="C543" s="11"/>
      <c r="D543" s="205">
        <f>'TAB  CUM A FEVR'!D543+'TAB MARS'!D543</f>
        <v>2449</v>
      </c>
      <c r="E543" s="205">
        <f>'TAB  CUM A FEVR'!E543+'TAB MARS'!E543</f>
        <v>1139</v>
      </c>
      <c r="F543" s="205">
        <f t="shared" si="174"/>
        <v>1310</v>
      </c>
      <c r="G543" s="32">
        <f t="shared" si="175"/>
        <v>1.1501316944688322</v>
      </c>
    </row>
    <row r="544" spans="1:7" ht="25.5" x14ac:dyDescent="0.2">
      <c r="A544" s="22"/>
      <c r="B544" s="26" t="s">
        <v>43</v>
      </c>
      <c r="C544" s="206"/>
      <c r="D544" s="40">
        <f>D538+D542+D543</f>
        <v>8258</v>
      </c>
      <c r="E544" s="40">
        <f>E538+E542+E543</f>
        <v>9259</v>
      </c>
      <c r="F544" s="205">
        <f t="shared" si="174"/>
        <v>-1001</v>
      </c>
      <c r="G544" s="32">
        <f t="shared" si="175"/>
        <v>-0.10811102710875904</v>
      </c>
    </row>
    <row r="545" spans="1:7" ht="25.5" x14ac:dyDescent="0.2">
      <c r="A545" s="22"/>
      <c r="B545" s="26" t="s">
        <v>48</v>
      </c>
      <c r="C545" s="206"/>
      <c r="D545" s="40">
        <f>D537-D544</f>
        <v>54384</v>
      </c>
      <c r="E545" s="40">
        <f>E537-E544</f>
        <v>56377</v>
      </c>
      <c r="F545" s="205">
        <f t="shared" si="174"/>
        <v>-1993</v>
      </c>
      <c r="G545" s="32">
        <f t="shared" si="175"/>
        <v>-3.5351295741171046E-2</v>
      </c>
    </row>
    <row r="546" spans="1:7" x14ac:dyDescent="0.2">
      <c r="A546" s="201">
        <v>63</v>
      </c>
      <c r="B546" s="3" t="s">
        <v>46</v>
      </c>
      <c r="C546" s="203"/>
      <c r="D546" s="205">
        <f>'TAB  CUM A FEVR'!D546+'TAB MARS'!D546</f>
        <v>62219</v>
      </c>
      <c r="E546" s="205">
        <f>'TAB  CUM A FEVR'!E546+'TAB MARS'!E546</f>
        <v>52041</v>
      </c>
      <c r="F546" s="205">
        <f t="shared" si="174"/>
        <v>10178</v>
      </c>
      <c r="G546" s="32">
        <f t="shared" si="175"/>
        <v>0.19557656463173267</v>
      </c>
    </row>
    <row r="547" spans="1:7" x14ac:dyDescent="0.2">
      <c r="A547" s="201"/>
      <c r="B547" s="13" t="s">
        <v>6</v>
      </c>
      <c r="C547" s="27"/>
      <c r="D547" s="205"/>
      <c r="E547" s="205"/>
      <c r="F547" s="205"/>
      <c r="G547" s="32"/>
    </row>
    <row r="548" spans="1:7" x14ac:dyDescent="0.2">
      <c r="A548" s="201">
        <v>631</v>
      </c>
      <c r="B548" s="15" t="s">
        <v>21</v>
      </c>
      <c r="C548" s="21"/>
      <c r="D548" s="205">
        <f>'TAB  CUM A FEVR'!D548+'TAB MARS'!D548</f>
        <v>0</v>
      </c>
      <c r="E548" s="205">
        <f>'TAB  CUM A FEVR'!E548+'TAB MARS'!E548</f>
        <v>0</v>
      </c>
      <c r="F548" s="205">
        <f t="shared" ref="F548" si="176">(D548-E548)</f>
        <v>0</v>
      </c>
      <c r="G548" s="32" t="e">
        <f t="shared" ref="G548" si="177">F548/E548</f>
        <v>#DIV/0!</v>
      </c>
    </row>
    <row r="549" spans="1:7" x14ac:dyDescent="0.2">
      <c r="A549" s="201"/>
      <c r="B549" s="15"/>
      <c r="C549" s="21"/>
      <c r="D549" s="205"/>
      <c r="E549" s="205"/>
      <c r="F549" s="205"/>
      <c r="G549" s="32"/>
    </row>
    <row r="550" spans="1:7" x14ac:dyDescent="0.2">
      <c r="A550" s="201">
        <v>64</v>
      </c>
      <c r="B550" s="2" t="s">
        <v>47</v>
      </c>
      <c r="C550" s="11"/>
      <c r="D550" s="205">
        <f>'TAB  CUM A FEVR'!D550+'TAB MARS'!D550</f>
        <v>2720</v>
      </c>
      <c r="E550" s="205">
        <f>'TAB  CUM A FEVR'!E550+'TAB MARS'!E550</f>
        <v>1685</v>
      </c>
      <c r="F550" s="205">
        <f t="shared" ref="F550:F560" si="178">(D550-E550)</f>
        <v>1035</v>
      </c>
      <c r="G550" s="32">
        <f t="shared" ref="G550:G560" si="179">F550/E550</f>
        <v>0.6142433234421365</v>
      </c>
    </row>
    <row r="551" spans="1:7" ht="25.5" x14ac:dyDescent="0.2">
      <c r="A551" s="22"/>
      <c r="B551" s="26" t="s">
        <v>49</v>
      </c>
      <c r="C551" s="206"/>
      <c r="D551" s="205">
        <f>D545-D546-D550</f>
        <v>-10555</v>
      </c>
      <c r="E551" s="205">
        <f>E545-E546-E550</f>
        <v>2651</v>
      </c>
      <c r="F551" s="205">
        <f t="shared" si="178"/>
        <v>-13206</v>
      </c>
      <c r="G551" s="32">
        <f t="shared" si="179"/>
        <v>-4.9815164089023014</v>
      </c>
    </row>
    <row r="552" spans="1:7" x14ac:dyDescent="0.2">
      <c r="A552" s="201">
        <v>75</v>
      </c>
      <c r="B552" s="3" t="s">
        <v>50</v>
      </c>
      <c r="C552" s="203"/>
      <c r="D552" s="205">
        <f>'TAB  CUM A FEVR'!D552+'TAB MARS'!D552</f>
        <v>0</v>
      </c>
      <c r="E552" s="205">
        <f>'TAB  CUM A FEVR'!E552+'TAB MARS'!E552</f>
        <v>20</v>
      </c>
      <c r="F552" s="205">
        <f t="shared" si="178"/>
        <v>-20</v>
      </c>
      <c r="G552" s="32">
        <f t="shared" si="179"/>
        <v>-1</v>
      </c>
    </row>
    <row r="553" spans="1:7" x14ac:dyDescent="0.2">
      <c r="A553" s="201">
        <v>65</v>
      </c>
      <c r="B553" s="1" t="s">
        <v>51</v>
      </c>
      <c r="C553" s="10"/>
      <c r="D553" s="205">
        <f>'TAB  CUM A FEVR'!D553+'TAB MARS'!D553</f>
        <v>76</v>
      </c>
      <c r="E553" s="205">
        <f>'TAB  CUM A FEVR'!E553+'TAB MARS'!E553</f>
        <v>444</v>
      </c>
      <c r="F553" s="205">
        <f t="shared" si="178"/>
        <v>-368</v>
      </c>
      <c r="G553" s="32">
        <f t="shared" si="179"/>
        <v>-0.8288288288288288</v>
      </c>
    </row>
    <row r="554" spans="1:7" ht="25.5" x14ac:dyDescent="0.2">
      <c r="A554" s="201">
        <v>68</v>
      </c>
      <c r="B554" s="16" t="s">
        <v>52</v>
      </c>
      <c r="C554" s="17"/>
      <c r="D554" s="205">
        <f>'TAB  CUM A FEVR'!D554+'TAB MARS'!D554</f>
        <v>5049</v>
      </c>
      <c r="E554" s="205">
        <f>'TAB  CUM A FEVR'!E554+'TAB MARS'!E554</f>
        <v>3815</v>
      </c>
      <c r="F554" s="205">
        <f t="shared" si="178"/>
        <v>1234</v>
      </c>
      <c r="G554" s="32">
        <f t="shared" si="179"/>
        <v>0.32346002621231978</v>
      </c>
    </row>
    <row r="555" spans="1:7" x14ac:dyDescent="0.2">
      <c r="A555" s="201">
        <v>78</v>
      </c>
      <c r="B555" s="2" t="s">
        <v>53</v>
      </c>
      <c r="C555" s="11"/>
      <c r="D555" s="205">
        <f>'TAB  CUM A FEVR'!D555+'TAB MARS'!D555</f>
        <v>0</v>
      </c>
      <c r="E555" s="205">
        <f>'TAB  CUM A FEVR'!E555+'TAB MARS'!E555</f>
        <v>0</v>
      </c>
      <c r="F555" s="205">
        <f t="shared" si="178"/>
        <v>0</v>
      </c>
      <c r="G555" s="32" t="e">
        <f t="shared" si="179"/>
        <v>#DIV/0!</v>
      </c>
    </row>
    <row r="556" spans="1:7" ht="25.5" x14ac:dyDescent="0.2">
      <c r="A556" s="22"/>
      <c r="B556" s="26" t="s">
        <v>77</v>
      </c>
      <c r="C556" s="206"/>
      <c r="D556" s="205">
        <f>D551+D552-D553-D554+D555</f>
        <v>-15680</v>
      </c>
      <c r="E556" s="205">
        <f>E551+E552-E553-E554+E555</f>
        <v>-1588</v>
      </c>
      <c r="F556" s="205">
        <f t="shared" si="178"/>
        <v>-14092</v>
      </c>
      <c r="G556" s="32">
        <f t="shared" si="179"/>
        <v>8.8740554156171285</v>
      </c>
    </row>
    <row r="557" spans="1:7" x14ac:dyDescent="0.2">
      <c r="A557" s="201">
        <v>76</v>
      </c>
      <c r="B557" s="1" t="s">
        <v>54</v>
      </c>
      <c r="C557" s="10"/>
      <c r="D557" s="205">
        <f>'TAB  CUM A FEVR'!D557+'TAB MARS'!D557</f>
        <v>0</v>
      </c>
      <c r="E557" s="205">
        <f>'TAB  CUM A FEVR'!E557+'TAB MARS'!E557</f>
        <v>0</v>
      </c>
      <c r="F557" s="205">
        <f t="shared" si="178"/>
        <v>0</v>
      </c>
      <c r="G557" s="32" t="e">
        <f t="shared" si="179"/>
        <v>#DIV/0!</v>
      </c>
    </row>
    <row r="558" spans="1:7" x14ac:dyDescent="0.2">
      <c r="A558" s="201">
        <v>66</v>
      </c>
      <c r="B558" s="1" t="s">
        <v>55</v>
      </c>
      <c r="C558" s="10"/>
      <c r="D558" s="205">
        <f>'TAB  CUM A FEVR'!D558+'TAB MARS'!D558</f>
        <v>0</v>
      </c>
      <c r="E558" s="205">
        <f>'TAB  CUM A FEVR'!E558+'TAB MARS'!E558</f>
        <v>0</v>
      </c>
      <c r="F558" s="205">
        <f t="shared" si="178"/>
        <v>0</v>
      </c>
      <c r="G558" s="32" t="e">
        <f t="shared" si="179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205">
        <f t="shared" si="178"/>
        <v>0</v>
      </c>
      <c r="G559" s="32" t="e">
        <f t="shared" si="179"/>
        <v>#DIV/0!</v>
      </c>
    </row>
    <row r="560" spans="1:7" x14ac:dyDescent="0.2">
      <c r="A560" s="22"/>
      <c r="B560" s="19" t="s">
        <v>57</v>
      </c>
      <c r="C560" s="206"/>
      <c r="D560" s="205">
        <f>D556+D559</f>
        <v>-15680</v>
      </c>
      <c r="E560" s="205">
        <f>E556+E559</f>
        <v>-1588</v>
      </c>
      <c r="F560" s="205">
        <f t="shared" si="178"/>
        <v>-14092</v>
      </c>
      <c r="G560" s="32">
        <f t="shared" si="179"/>
        <v>8.8740554156171285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201">
        <v>5</v>
      </c>
      <c r="B564" s="1" t="s">
        <v>22</v>
      </c>
      <c r="C564" s="10"/>
      <c r="D564" s="205">
        <f>'TAB MARS'!D564</f>
        <v>-71959</v>
      </c>
      <c r="E564" s="205">
        <f>'TAB MARS'!E564</f>
        <v>-78421</v>
      </c>
      <c r="F564" s="205">
        <f t="shared" ref="F564" si="180">(D564-E564)</f>
        <v>6462</v>
      </c>
      <c r="G564" s="32">
        <f t="shared" ref="G564" si="181">F564/E564</f>
        <v>-8.2401397584830588E-2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201">
        <v>51</v>
      </c>
      <c r="B568" s="20" t="s">
        <v>29</v>
      </c>
      <c r="C568" s="30"/>
      <c r="D568" s="205">
        <f>'TAB MARS'!D568</f>
        <v>0</v>
      </c>
      <c r="E568" s="205">
        <f>'TAB MARS'!E568</f>
        <v>0</v>
      </c>
      <c r="F568" s="205">
        <f t="shared" ref="F568:F569" si="182">(D568-E568)</f>
        <v>0</v>
      </c>
      <c r="G568" s="32" t="e">
        <f t="shared" ref="G568:G569" si="183">F568/E568</f>
        <v>#DIV/0!</v>
      </c>
    </row>
    <row r="569" spans="1:7" x14ac:dyDescent="0.2">
      <c r="A569" s="201">
        <v>510</v>
      </c>
      <c r="B569" s="1" t="s">
        <v>7</v>
      </c>
      <c r="C569" s="10"/>
      <c r="D569" s="205">
        <f>'TAB MARS'!D569</f>
        <v>0</v>
      </c>
      <c r="E569" s="205">
        <f>'TAB MARS'!E569</f>
        <v>0</v>
      </c>
      <c r="F569" s="205">
        <f t="shared" si="182"/>
        <v>0</v>
      </c>
      <c r="G569" s="32" t="e">
        <f t="shared" si="183"/>
        <v>#DIV/0!</v>
      </c>
    </row>
    <row r="570" spans="1:7" x14ac:dyDescent="0.2">
      <c r="B570" s="3"/>
      <c r="C570" s="28"/>
    </row>
    <row r="571" spans="1:7" x14ac:dyDescent="0.2">
      <c r="A571" s="201">
        <v>41</v>
      </c>
      <c r="B571" s="1" t="s">
        <v>8</v>
      </c>
      <c r="C571" s="10"/>
      <c r="D571" s="205">
        <f>D575+D576+D577</f>
        <v>115167</v>
      </c>
      <c r="E571" s="205">
        <f>E575+E576+E577</f>
        <v>90940</v>
      </c>
      <c r="F571" s="205">
        <f t="shared" ref="F571" si="184">(D571-E571)</f>
        <v>24227</v>
      </c>
      <c r="G571" s="32">
        <f t="shared" ref="G571" si="185">F571/E571</f>
        <v>0.26640642181658236</v>
      </c>
    </row>
    <row r="572" spans="1:7" x14ac:dyDescent="0.2">
      <c r="A572" s="201"/>
      <c r="B572" s="1"/>
      <c r="C572" s="10"/>
      <c r="D572" s="205"/>
      <c r="E572" s="205"/>
      <c r="F572" s="205"/>
      <c r="G572" s="32"/>
    </row>
    <row r="573" spans="1:7" x14ac:dyDescent="0.2">
      <c r="A573" s="201"/>
      <c r="B573" s="7" t="s">
        <v>6</v>
      </c>
      <c r="C573" s="29"/>
      <c r="D573" s="205"/>
      <c r="E573" s="205"/>
      <c r="F573" s="205"/>
      <c r="G573" s="32"/>
    </row>
    <row r="574" spans="1:7" x14ac:dyDescent="0.2">
      <c r="A574" s="201"/>
      <c r="B574" s="1"/>
      <c r="C574" s="10"/>
      <c r="D574" s="205"/>
      <c r="E574" s="205"/>
      <c r="F574" s="205"/>
      <c r="G574" s="32"/>
    </row>
    <row r="575" spans="1:7" x14ac:dyDescent="0.2">
      <c r="A575" s="201"/>
      <c r="B575" s="23" t="s">
        <v>23</v>
      </c>
      <c r="C575" s="10"/>
      <c r="D575" s="205">
        <f>'TAB MARS'!D575</f>
        <v>73388</v>
      </c>
      <c r="E575" s="205">
        <f>'TAB MARS'!E575</f>
        <v>20472</v>
      </c>
      <c r="F575" s="205">
        <f t="shared" ref="F575:F577" si="186">(D575-E575)</f>
        <v>52916</v>
      </c>
      <c r="G575" s="32">
        <f t="shared" ref="G575:G577" si="187">F575/E575</f>
        <v>2.5847987495115281</v>
      </c>
    </row>
    <row r="576" spans="1:7" ht="25.5" x14ac:dyDescent="0.2">
      <c r="A576" s="201"/>
      <c r="B576" s="24" t="s">
        <v>58</v>
      </c>
      <c r="C576" s="17"/>
      <c r="D576" s="205">
        <f>'TAB MARS'!D576</f>
        <v>17480</v>
      </c>
      <c r="E576" s="205">
        <f>'TAB MARS'!E576</f>
        <v>47862</v>
      </c>
      <c r="F576" s="205">
        <f t="shared" si="186"/>
        <v>-30382</v>
      </c>
      <c r="G576" s="32">
        <f t="shared" si="187"/>
        <v>-0.63478333542267351</v>
      </c>
    </row>
    <row r="577" spans="1:7" x14ac:dyDescent="0.2">
      <c r="A577" s="201"/>
      <c r="B577" s="23" t="s">
        <v>24</v>
      </c>
      <c r="C577" s="10"/>
      <c r="D577" s="205">
        <f>'TAB MARS'!D577</f>
        <v>24299</v>
      </c>
      <c r="E577" s="205">
        <f>'TAB MARS'!E577</f>
        <v>22606</v>
      </c>
      <c r="F577" s="205">
        <f t="shared" si="186"/>
        <v>1693</v>
      </c>
      <c r="G577" s="32">
        <f t="shared" si="187"/>
        <v>7.4891621693355739E-2</v>
      </c>
    </row>
    <row r="578" spans="1:7" x14ac:dyDescent="0.2">
      <c r="A578" s="201"/>
      <c r="B578" s="1"/>
      <c r="C578" s="10"/>
      <c r="D578" s="205"/>
      <c r="E578" s="205"/>
      <c r="F578" s="205"/>
      <c r="G578" s="32"/>
    </row>
    <row r="579" spans="1:7" x14ac:dyDescent="0.2">
      <c r="A579" s="201"/>
      <c r="B579" s="8" t="s">
        <v>26</v>
      </c>
      <c r="C579" s="31"/>
      <c r="D579" s="205">
        <f>'TAB MARS'!D579</f>
        <v>94493</v>
      </c>
      <c r="E579" s="205">
        <f>'TAB MARS'!E579</f>
        <v>35441</v>
      </c>
      <c r="F579" s="205">
        <f t="shared" ref="F579" si="188">(D579-E579)</f>
        <v>59052</v>
      </c>
      <c r="G579" s="32">
        <f t="shared" ref="G579" si="189">F579/E579</f>
        <v>1.666205806833893</v>
      </c>
    </row>
    <row r="580" spans="1:7" x14ac:dyDescent="0.2">
      <c r="A580" s="201"/>
      <c r="B580" s="8"/>
      <c r="C580" s="31"/>
      <c r="D580" s="205"/>
      <c r="E580" s="205"/>
      <c r="F580" s="205"/>
      <c r="G580" s="32"/>
    </row>
    <row r="581" spans="1:7" x14ac:dyDescent="0.2">
      <c r="A581" s="201">
        <v>3</v>
      </c>
      <c r="B581" s="8" t="s">
        <v>15</v>
      </c>
      <c r="C581" s="31"/>
      <c r="D581" s="205"/>
      <c r="E581" s="205"/>
      <c r="F581" s="205"/>
      <c r="G581" s="32"/>
    </row>
    <row r="582" spans="1:7" x14ac:dyDescent="0.2">
      <c r="A582" s="201"/>
      <c r="B582" s="7" t="s">
        <v>6</v>
      </c>
      <c r="C582" s="29"/>
      <c r="D582" s="205"/>
      <c r="E582" s="205"/>
      <c r="F582" s="205"/>
      <c r="G582" s="32"/>
    </row>
    <row r="583" spans="1:7" x14ac:dyDescent="0.2">
      <c r="A583" s="201"/>
      <c r="B583" s="8"/>
      <c r="C583" s="31"/>
      <c r="D583" s="205"/>
      <c r="E583" s="205"/>
      <c r="F583" s="205"/>
      <c r="G583" s="32"/>
    </row>
    <row r="584" spans="1:7" x14ac:dyDescent="0.2">
      <c r="A584" s="201">
        <v>30</v>
      </c>
      <c r="B584" s="25" t="s">
        <v>16</v>
      </c>
      <c r="C584" s="31"/>
      <c r="D584" s="205">
        <f>'TAB MARS'!D584</f>
        <v>561</v>
      </c>
      <c r="E584" s="205">
        <f>'TAB MARS'!E584</f>
        <v>603</v>
      </c>
      <c r="F584" s="205">
        <f t="shared" ref="F584:F587" si="190">(D584-E584)</f>
        <v>-42</v>
      </c>
      <c r="G584" s="32">
        <f t="shared" ref="G584:G587" si="191">F584/E584</f>
        <v>-6.965174129353234E-2</v>
      </c>
    </row>
    <row r="585" spans="1:7" x14ac:dyDescent="0.2">
      <c r="A585" s="201">
        <v>31</v>
      </c>
      <c r="B585" s="25" t="s">
        <v>17</v>
      </c>
      <c r="C585" s="31"/>
      <c r="D585" s="205">
        <f>'TAB MARS'!D585</f>
        <v>2495</v>
      </c>
      <c r="E585" s="205">
        <f>'TAB MARS'!E585</f>
        <v>2774</v>
      </c>
      <c r="F585" s="205">
        <f t="shared" si="190"/>
        <v>-279</v>
      </c>
      <c r="G585" s="32">
        <f t="shared" si="191"/>
        <v>-0.10057678442682047</v>
      </c>
    </row>
    <row r="586" spans="1:7" x14ac:dyDescent="0.2">
      <c r="A586" s="201">
        <v>32</v>
      </c>
      <c r="B586" s="25" t="s">
        <v>18</v>
      </c>
      <c r="C586" s="31"/>
      <c r="D586" s="205">
        <f>'TAB MARS'!D586</f>
        <v>30612</v>
      </c>
      <c r="E586" s="205">
        <f>'TAB MARS'!E586</f>
        <v>23433</v>
      </c>
      <c r="F586" s="205">
        <f t="shared" si="190"/>
        <v>7179</v>
      </c>
      <c r="G586" s="32">
        <f t="shared" si="191"/>
        <v>0.30636282166175904</v>
      </c>
    </row>
    <row r="587" spans="1:7" x14ac:dyDescent="0.2">
      <c r="A587" s="201">
        <v>37</v>
      </c>
      <c r="B587" s="25" t="s">
        <v>25</v>
      </c>
      <c r="C587" s="31"/>
      <c r="D587" s="205">
        <f>'TAB MARS'!D587</f>
        <v>0</v>
      </c>
      <c r="E587" s="205">
        <f>'TAB MARS'!E587</f>
        <v>0</v>
      </c>
      <c r="F587" s="205">
        <f t="shared" si="190"/>
        <v>0</v>
      </c>
      <c r="G587" s="32" t="e">
        <f t="shared" si="19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205" t="s">
        <v>10</v>
      </c>
      <c r="E591" s="205" t="s">
        <v>11</v>
      </c>
      <c r="F591" s="205" t="s">
        <v>12</v>
      </c>
      <c r="G591" s="32" t="s">
        <v>13</v>
      </c>
    </row>
    <row r="592" spans="1:7" x14ac:dyDescent="0.2">
      <c r="A592" s="201">
        <v>700</v>
      </c>
      <c r="B592" s="1" t="s">
        <v>30</v>
      </c>
      <c r="C592" s="10"/>
      <c r="D592" s="205">
        <f>'TAB  CUM A FEVR'!D592+'TAB MARS'!D592</f>
        <v>1269</v>
      </c>
      <c r="E592" s="205">
        <f>'TAB  CUM A FEVR'!E592+'TAB MARS'!E592</f>
        <v>1554</v>
      </c>
      <c r="F592" s="205">
        <f>(D592-E592)</f>
        <v>-285</v>
      </c>
      <c r="G592" s="32">
        <f>F592/E592</f>
        <v>-0.18339768339768339</v>
      </c>
    </row>
    <row r="593" spans="1:7" x14ac:dyDescent="0.2">
      <c r="A593" s="201">
        <v>701</v>
      </c>
      <c r="B593" s="1" t="s">
        <v>31</v>
      </c>
      <c r="C593" s="10"/>
      <c r="D593" s="205">
        <f>'TAB  CUM A FEVR'!D593+'TAB MARS'!D593</f>
        <v>25573</v>
      </c>
      <c r="E593" s="205">
        <f>'TAB  CUM A FEVR'!E593+'TAB MARS'!E593</f>
        <v>86425</v>
      </c>
      <c r="F593" s="205">
        <f t="shared" ref="F593:F595" si="192">(D593-E593)</f>
        <v>-60852</v>
      </c>
      <c r="G593" s="32">
        <f t="shared" ref="G593:G595" si="193">F593/E593</f>
        <v>-0.70410182238935493</v>
      </c>
    </row>
    <row r="594" spans="1:7" x14ac:dyDescent="0.2">
      <c r="A594" s="201">
        <v>704</v>
      </c>
      <c r="B594" s="1" t="s">
        <v>32</v>
      </c>
      <c r="C594" s="10"/>
      <c r="D594" s="205">
        <f>'TAB  CUM A FEVR'!D594+'TAB MARS'!D594</f>
        <v>0</v>
      </c>
      <c r="E594" s="205">
        <f>'TAB  CUM A FEVR'!E594+'TAB MARS'!E594</f>
        <v>0</v>
      </c>
      <c r="F594" s="205">
        <f t="shared" si="192"/>
        <v>0</v>
      </c>
      <c r="G594" s="32" t="e">
        <f t="shared" si="193"/>
        <v>#DIV/0!</v>
      </c>
    </row>
    <row r="595" spans="1:7" x14ac:dyDescent="0.2">
      <c r="A595" s="201">
        <v>706</v>
      </c>
      <c r="B595" s="1" t="s">
        <v>33</v>
      </c>
      <c r="C595" s="10"/>
      <c r="D595" s="205">
        <f>'TAB  CUM A FEVR'!D595+'TAB MARS'!D595</f>
        <v>16829</v>
      </c>
      <c r="E595" s="205">
        <f>'TAB  CUM A FEVR'!E595+'TAB MARS'!E595</f>
        <v>75463</v>
      </c>
      <c r="F595" s="205">
        <f t="shared" si="192"/>
        <v>-58634</v>
      </c>
      <c r="G595" s="32">
        <f t="shared" si="193"/>
        <v>-0.77699004810304384</v>
      </c>
    </row>
    <row r="596" spans="1:7" x14ac:dyDescent="0.2">
      <c r="A596" s="201"/>
      <c r="B596" s="13" t="s">
        <v>6</v>
      </c>
      <c r="C596" s="27"/>
      <c r="D596" s="205"/>
      <c r="E596" s="205"/>
      <c r="F596" s="39"/>
      <c r="G596" s="33"/>
    </row>
    <row r="597" spans="1:7" x14ac:dyDescent="0.2">
      <c r="A597" s="201"/>
      <c r="B597" s="14" t="s">
        <v>19</v>
      </c>
      <c r="C597" s="11"/>
      <c r="D597" s="205">
        <f>'TAB  CUM A FEVR'!D597+'TAB MARS'!D597</f>
        <v>0</v>
      </c>
      <c r="E597" s="205">
        <f>'TAB  CUM A FEVR'!E597+'TAB MARS'!E597</f>
        <v>0</v>
      </c>
      <c r="F597" s="205">
        <f t="shared" ref="F597:F602" si="194">(D597-E597)</f>
        <v>0</v>
      </c>
      <c r="G597" s="32" t="e">
        <f t="shared" ref="G597:G602" si="195">F597/E597</f>
        <v>#DIV/0!</v>
      </c>
    </row>
    <row r="598" spans="1:7" x14ac:dyDescent="0.2">
      <c r="A598" s="201"/>
      <c r="B598" s="14" t="s">
        <v>20</v>
      </c>
      <c r="C598" s="11"/>
      <c r="D598" s="205">
        <f>'TAB  CUM A FEVR'!D598+'TAB MARS'!D598</f>
        <v>0</v>
      </c>
      <c r="E598" s="205">
        <f>'TAB  CUM A FEVR'!E598+'TAB MARS'!E598</f>
        <v>0</v>
      </c>
      <c r="F598" s="205">
        <f t="shared" si="194"/>
        <v>0</v>
      </c>
      <c r="G598" s="32" t="e">
        <f t="shared" si="195"/>
        <v>#DIV/0!</v>
      </c>
    </row>
    <row r="599" spans="1:7" x14ac:dyDescent="0.2">
      <c r="A599" s="201"/>
      <c r="B599" s="14" t="s">
        <v>27</v>
      </c>
      <c r="C599" s="11"/>
      <c r="D599" s="205">
        <f>'TAB  CUM A FEVR'!D599+'TAB MARS'!D599</f>
        <v>0</v>
      </c>
      <c r="E599" s="205">
        <f>'TAB  CUM A FEVR'!E599+'TAB MARS'!E599</f>
        <v>0</v>
      </c>
      <c r="F599" s="205">
        <f t="shared" si="194"/>
        <v>0</v>
      </c>
      <c r="G599" s="32" t="e">
        <f t="shared" si="195"/>
        <v>#DIV/0!</v>
      </c>
    </row>
    <row r="600" spans="1:7" x14ac:dyDescent="0.2">
      <c r="A600" s="201">
        <v>706</v>
      </c>
      <c r="B600" s="2" t="s">
        <v>34</v>
      </c>
      <c r="C600" s="11"/>
      <c r="D600" s="205">
        <f>'TAB  CUM A FEVR'!D600+'TAB MARS'!D600</f>
        <v>0</v>
      </c>
      <c r="E600" s="205">
        <f>'TAB  CUM A FEVR'!E600+'TAB MARS'!E600</f>
        <v>0</v>
      </c>
      <c r="F600" s="205">
        <f t="shared" si="194"/>
        <v>0</v>
      </c>
      <c r="G600" s="32" t="e">
        <f t="shared" si="195"/>
        <v>#DIV/0!</v>
      </c>
    </row>
    <row r="601" spans="1:7" x14ac:dyDescent="0.2">
      <c r="A601" s="201" t="s">
        <v>35</v>
      </c>
      <c r="B601" s="2" t="s">
        <v>36</v>
      </c>
      <c r="C601" s="11"/>
      <c r="D601" s="205">
        <f>'TAB  CUM A FEVR'!D601+'TAB MARS'!D601</f>
        <v>0</v>
      </c>
      <c r="E601" s="205">
        <f>'TAB  CUM A FEVR'!E601+'TAB MARS'!E601</f>
        <v>0</v>
      </c>
      <c r="F601" s="205">
        <f t="shared" si="194"/>
        <v>0</v>
      </c>
      <c r="G601" s="32" t="e">
        <f t="shared" si="195"/>
        <v>#DIV/0!</v>
      </c>
    </row>
    <row r="602" spans="1:7" ht="25.5" x14ac:dyDescent="0.2">
      <c r="A602" s="22"/>
      <c r="B602" s="26" t="s">
        <v>45</v>
      </c>
      <c r="C602" s="202"/>
      <c r="D602" s="40">
        <f>D592+D593+D594+D595+D600+D601</f>
        <v>43671</v>
      </c>
      <c r="E602" s="40">
        <f>E592+E593+E594+E595+E600+E601</f>
        <v>163442</v>
      </c>
      <c r="F602" s="40">
        <f t="shared" si="194"/>
        <v>-119771</v>
      </c>
      <c r="G602" s="34">
        <f t="shared" si="195"/>
        <v>-0.73280429754897758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205">
        <f>'TAB  CUM A FEVR'!D605+'TAB MARS'!D605</f>
        <v>0</v>
      </c>
      <c r="E605" s="205">
        <f>'TAB  CUM A FEVR'!E605+'TAB MARS'!E605</f>
        <v>0</v>
      </c>
      <c r="F605" s="205">
        <f t="shared" ref="F605" si="196">(D605-E605)</f>
        <v>0</v>
      </c>
      <c r="G605" s="32" t="e">
        <f t="shared" ref="G605" si="197">F605/E605</f>
        <v>#DIV/0!</v>
      </c>
    </row>
    <row r="606" spans="1:7" x14ac:dyDescent="0.2">
      <c r="B606" s="3"/>
      <c r="C606" s="203"/>
      <c r="D606" s="205"/>
      <c r="E606" s="205"/>
      <c r="F606" s="204"/>
      <c r="G606" s="36"/>
    </row>
    <row r="607" spans="1:7" x14ac:dyDescent="0.2">
      <c r="A607" s="201">
        <v>72</v>
      </c>
      <c r="B607" s="1" t="s">
        <v>37</v>
      </c>
      <c r="C607" s="10"/>
      <c r="D607" s="205">
        <f>'TAB  CUM A FEVR'!D607+'TAB MARS'!D607</f>
        <v>0</v>
      </c>
      <c r="E607" s="205">
        <f>'TAB  CUM A FEVR'!E607+'TAB MARS'!E607</f>
        <v>0</v>
      </c>
      <c r="F607" s="205">
        <f t="shared" ref="F607:F619" si="198">(D607-E607)</f>
        <v>0</v>
      </c>
      <c r="G607" s="32" t="e">
        <f t="shared" ref="G607:G619" si="199">F607/E607</f>
        <v>#DIV/0!</v>
      </c>
    </row>
    <row r="608" spans="1:7" x14ac:dyDescent="0.2">
      <c r="A608" s="201">
        <v>73</v>
      </c>
      <c r="B608" s="1" t="s">
        <v>38</v>
      </c>
      <c r="C608" s="10"/>
      <c r="D608" s="205">
        <f>'TAB  CUM A FEVR'!D608+'TAB MARS'!D608</f>
        <v>0</v>
      </c>
      <c r="E608" s="205">
        <f>'TAB  CUM A FEVR'!E608+'TAB MARS'!E608</f>
        <v>0</v>
      </c>
      <c r="F608" s="205">
        <f t="shared" si="198"/>
        <v>0</v>
      </c>
      <c r="G608" s="32" t="e">
        <f t="shared" si="199"/>
        <v>#DIV/0!</v>
      </c>
    </row>
    <row r="609" spans="1:7" x14ac:dyDescent="0.2">
      <c r="A609" s="201">
        <v>74</v>
      </c>
      <c r="B609" s="2" t="s">
        <v>39</v>
      </c>
      <c r="C609" s="11"/>
      <c r="D609" s="205">
        <f>'TAB  CUM A FEVR'!D609+'TAB MARS'!D609</f>
        <v>0</v>
      </c>
      <c r="E609" s="205">
        <f>'TAB  CUM A FEVR'!E609+'TAB MARS'!E609</f>
        <v>0</v>
      </c>
      <c r="F609" s="205">
        <f t="shared" si="198"/>
        <v>0</v>
      </c>
      <c r="G609" s="32" t="e">
        <f t="shared" si="199"/>
        <v>#DIV/0!</v>
      </c>
    </row>
    <row r="610" spans="1:7" ht="25.5" x14ac:dyDescent="0.2">
      <c r="A610" s="22"/>
      <c r="B610" s="26" t="s">
        <v>44</v>
      </c>
      <c r="C610" s="206"/>
      <c r="D610" s="40">
        <f>D602+D607+D608+D609</f>
        <v>43671</v>
      </c>
      <c r="E610" s="40">
        <f>E602+E607+E608+E609</f>
        <v>163442</v>
      </c>
      <c r="F610" s="205">
        <f t="shared" si="198"/>
        <v>-119771</v>
      </c>
      <c r="G610" s="32">
        <f t="shared" si="199"/>
        <v>-0.73280429754897758</v>
      </c>
    </row>
    <row r="611" spans="1:7" x14ac:dyDescent="0.2">
      <c r="A611" s="201">
        <v>60</v>
      </c>
      <c r="B611" s="3" t="s">
        <v>40</v>
      </c>
      <c r="C611" s="203"/>
      <c r="D611" s="204">
        <f>D612+D613+D614</f>
        <v>10204</v>
      </c>
      <c r="E611" s="204">
        <f>E612+E613+E614</f>
        <v>14851</v>
      </c>
      <c r="F611" s="205">
        <f t="shared" si="198"/>
        <v>-4647</v>
      </c>
      <c r="G611" s="32">
        <f t="shared" si="199"/>
        <v>-0.31290822166857452</v>
      </c>
    </row>
    <row r="612" spans="1:7" x14ac:dyDescent="0.2">
      <c r="A612" s="201">
        <v>600</v>
      </c>
      <c r="B612" s="1" t="s">
        <v>2</v>
      </c>
      <c r="C612" s="10"/>
      <c r="D612" s="205">
        <f>'TAB  CUM A FEVR'!D612+'TAB MARS'!D612</f>
        <v>618</v>
      </c>
      <c r="E612" s="205">
        <f>'TAB  CUM A FEVR'!E612+'TAB MARS'!E612</f>
        <v>869</v>
      </c>
      <c r="F612" s="205">
        <f t="shared" si="198"/>
        <v>-251</v>
      </c>
      <c r="G612" s="32">
        <f t="shared" si="199"/>
        <v>-0.28883774453394706</v>
      </c>
    </row>
    <row r="613" spans="1:7" x14ac:dyDescent="0.2">
      <c r="A613" s="201">
        <v>601</v>
      </c>
      <c r="B613" s="1" t="s">
        <v>3</v>
      </c>
      <c r="C613" s="10"/>
      <c r="D613" s="205">
        <f>'TAB  CUM A FEVR'!D613+'TAB MARS'!D613</f>
        <v>9586</v>
      </c>
      <c r="E613" s="205">
        <f>'TAB  CUM A FEVR'!E613+'TAB MARS'!E613</f>
        <v>13982</v>
      </c>
      <c r="F613" s="205">
        <f t="shared" si="198"/>
        <v>-4396</v>
      </c>
      <c r="G613" s="32">
        <f t="shared" si="199"/>
        <v>-0.31440423401516238</v>
      </c>
    </row>
    <row r="614" spans="1:7" x14ac:dyDescent="0.2">
      <c r="A614" s="201">
        <v>604</v>
      </c>
      <c r="B614" s="1" t="s">
        <v>4</v>
      </c>
      <c r="C614" s="10"/>
      <c r="D614" s="205">
        <f>'TAB  CUM A FEVR'!D614+'TAB MARS'!D614</f>
        <v>0</v>
      </c>
      <c r="E614" s="205">
        <f>'TAB  CUM A FEVR'!E614+'TAB MARS'!E614</f>
        <v>0</v>
      </c>
      <c r="F614" s="205">
        <f t="shared" si="198"/>
        <v>0</v>
      </c>
      <c r="G614" s="32" t="e">
        <f t="shared" si="199"/>
        <v>#DIV/0!</v>
      </c>
    </row>
    <row r="615" spans="1:7" x14ac:dyDescent="0.2">
      <c r="A615" s="201">
        <v>61</v>
      </c>
      <c r="B615" s="1" t="s">
        <v>41</v>
      </c>
      <c r="C615" s="10"/>
      <c r="D615" s="205">
        <f>'TAB  CUM A FEVR'!D615+'TAB MARS'!D615</f>
        <v>5666</v>
      </c>
      <c r="E615" s="205">
        <f>'TAB  CUM A FEVR'!E615+'TAB MARS'!E615</f>
        <v>5975</v>
      </c>
      <c r="F615" s="205">
        <f t="shared" si="198"/>
        <v>-309</v>
      </c>
      <c r="G615" s="32">
        <f t="shared" si="199"/>
        <v>-5.1715481171548117E-2</v>
      </c>
    </row>
    <row r="616" spans="1:7" x14ac:dyDescent="0.2">
      <c r="A616" s="201">
        <v>62</v>
      </c>
      <c r="B616" s="2" t="s">
        <v>42</v>
      </c>
      <c r="C616" s="11"/>
      <c r="D616" s="205">
        <f>'TAB  CUM A FEVR'!D616+'TAB MARS'!D616</f>
        <v>4888</v>
      </c>
      <c r="E616" s="205">
        <f>'TAB  CUM A FEVR'!E616+'TAB MARS'!E616</f>
        <v>6552</v>
      </c>
      <c r="F616" s="205">
        <f t="shared" si="198"/>
        <v>-1664</v>
      </c>
      <c r="G616" s="32">
        <f t="shared" si="199"/>
        <v>-0.25396825396825395</v>
      </c>
    </row>
    <row r="617" spans="1:7" ht="25.5" x14ac:dyDescent="0.2">
      <c r="A617" s="22"/>
      <c r="B617" s="26" t="s">
        <v>43</v>
      </c>
      <c r="C617" s="206"/>
      <c r="D617" s="40">
        <f>D611+D615+D616</f>
        <v>20758</v>
      </c>
      <c r="E617" s="40">
        <f>E611+E615+E616</f>
        <v>27378</v>
      </c>
      <c r="F617" s="205">
        <f t="shared" si="198"/>
        <v>-6620</v>
      </c>
      <c r="G617" s="32">
        <f t="shared" si="199"/>
        <v>-0.24179998538972897</v>
      </c>
    </row>
    <row r="618" spans="1:7" ht="25.5" x14ac:dyDescent="0.2">
      <c r="A618" s="22"/>
      <c r="B618" s="26" t="s">
        <v>48</v>
      </c>
      <c r="C618" s="206"/>
      <c r="D618" s="40">
        <f>D610-D617</f>
        <v>22913</v>
      </c>
      <c r="E618" s="40">
        <f>E610-E617</f>
        <v>136064</v>
      </c>
      <c r="F618" s="205">
        <f t="shared" si="198"/>
        <v>-113151</v>
      </c>
      <c r="G618" s="32">
        <f t="shared" si="199"/>
        <v>-0.83160130526810916</v>
      </c>
    </row>
    <row r="619" spans="1:7" x14ac:dyDescent="0.2">
      <c r="A619" s="201">
        <v>63</v>
      </c>
      <c r="B619" s="3" t="s">
        <v>46</v>
      </c>
      <c r="C619" s="203"/>
      <c r="D619" s="205">
        <f>'TAB  CUM A FEVR'!D619+'TAB MARS'!D619</f>
        <v>39603</v>
      </c>
      <c r="E619" s="205">
        <f>'TAB  CUM A FEVR'!E619+'TAB MARS'!E619</f>
        <v>44827</v>
      </c>
      <c r="F619" s="205">
        <f t="shared" si="198"/>
        <v>-5224</v>
      </c>
      <c r="G619" s="32">
        <f t="shared" si="199"/>
        <v>-0.11653690855957347</v>
      </c>
    </row>
    <row r="620" spans="1:7" x14ac:dyDescent="0.2">
      <c r="A620" s="201"/>
      <c r="B620" s="13" t="s">
        <v>6</v>
      </c>
      <c r="C620" s="27"/>
      <c r="D620" s="205"/>
      <c r="E620" s="205"/>
      <c r="F620" s="205"/>
      <c r="G620" s="32"/>
    </row>
    <row r="621" spans="1:7" x14ac:dyDescent="0.2">
      <c r="A621" s="201">
        <v>631</v>
      </c>
      <c r="B621" s="15" t="s">
        <v>21</v>
      </c>
      <c r="C621" s="21"/>
      <c r="D621" s="205">
        <f>'TAB  CUM A FEVR'!D621+'TAB MARS'!D621</f>
        <v>0</v>
      </c>
      <c r="E621" s="205">
        <f>'TAB  CUM A FEVR'!E621+'TAB MARS'!E621</f>
        <v>0</v>
      </c>
      <c r="F621" s="205">
        <f t="shared" ref="F621" si="200">(D621-E621)</f>
        <v>0</v>
      </c>
      <c r="G621" s="32" t="e">
        <f t="shared" ref="G621" si="201">F621/E621</f>
        <v>#DIV/0!</v>
      </c>
    </row>
    <row r="622" spans="1:7" x14ac:dyDescent="0.2">
      <c r="A622" s="201"/>
      <c r="B622" s="15"/>
      <c r="C622" s="21"/>
      <c r="D622" s="205"/>
      <c r="E622" s="205"/>
      <c r="F622" s="205"/>
      <c r="G622" s="32"/>
    </row>
    <row r="623" spans="1:7" x14ac:dyDescent="0.2">
      <c r="A623" s="201">
        <v>64</v>
      </c>
      <c r="B623" s="2" t="s">
        <v>47</v>
      </c>
      <c r="C623" s="11"/>
      <c r="D623" s="205">
        <f>'TAB  CUM A FEVR'!D623+'TAB MARS'!D623</f>
        <v>1311</v>
      </c>
      <c r="E623" s="205">
        <f>'TAB  CUM A FEVR'!E623+'TAB MARS'!E623</f>
        <v>4903</v>
      </c>
      <c r="F623" s="205">
        <f t="shared" ref="F623:F633" si="202">(D623-E623)</f>
        <v>-3592</v>
      </c>
      <c r="G623" s="32">
        <f t="shared" ref="G623:G633" si="203">F623/E623</f>
        <v>-0.73261268611054453</v>
      </c>
    </row>
    <row r="624" spans="1:7" ht="25.5" x14ac:dyDescent="0.2">
      <c r="A624" s="22"/>
      <c r="B624" s="26" t="s">
        <v>49</v>
      </c>
      <c r="C624" s="206"/>
      <c r="D624" s="205">
        <f>D618-D619-D623</f>
        <v>-18001</v>
      </c>
      <c r="E624" s="205">
        <f>E618-E619-E623</f>
        <v>86334</v>
      </c>
      <c r="F624" s="205">
        <f t="shared" si="202"/>
        <v>-104335</v>
      </c>
      <c r="G624" s="32">
        <f t="shared" si="203"/>
        <v>-1.2085041814348925</v>
      </c>
    </row>
    <row r="625" spans="1:7" x14ac:dyDescent="0.2">
      <c r="A625" s="201">
        <v>75</v>
      </c>
      <c r="B625" s="3" t="s">
        <v>50</v>
      </c>
      <c r="C625" s="203"/>
      <c r="D625" s="205">
        <f>'TAB  CUM A FEVR'!D625+'TAB MARS'!D625</f>
        <v>0</v>
      </c>
      <c r="E625" s="205">
        <f>'TAB  CUM A FEVR'!E625+'TAB MARS'!E625</f>
        <v>790</v>
      </c>
      <c r="F625" s="205">
        <f t="shared" si="202"/>
        <v>-790</v>
      </c>
      <c r="G625" s="32">
        <f t="shared" si="203"/>
        <v>-1</v>
      </c>
    </row>
    <row r="626" spans="1:7" x14ac:dyDescent="0.2">
      <c r="A626" s="201">
        <v>65</v>
      </c>
      <c r="B626" s="1" t="s">
        <v>51</v>
      </c>
      <c r="C626" s="10"/>
      <c r="D626" s="205">
        <f>'TAB  CUM A FEVR'!D626+'TAB MARS'!D626</f>
        <v>0</v>
      </c>
      <c r="E626" s="205">
        <f>'TAB  CUM A FEVR'!E626+'TAB MARS'!E626</f>
        <v>342</v>
      </c>
      <c r="F626" s="205">
        <f t="shared" si="202"/>
        <v>-342</v>
      </c>
      <c r="G626" s="32">
        <f t="shared" si="203"/>
        <v>-1</v>
      </c>
    </row>
    <row r="627" spans="1:7" ht="25.5" x14ac:dyDescent="0.2">
      <c r="A627" s="201">
        <v>68</v>
      </c>
      <c r="B627" s="16" t="s">
        <v>52</v>
      </c>
      <c r="C627" s="17"/>
      <c r="D627" s="205">
        <f>'TAB  CUM A FEVR'!D627+'TAB MARS'!D627</f>
        <v>16500</v>
      </c>
      <c r="E627" s="205">
        <f>'TAB  CUM A FEVR'!E627+'TAB MARS'!E627</f>
        <v>32571</v>
      </c>
      <c r="F627" s="205">
        <f t="shared" si="202"/>
        <v>-16071</v>
      </c>
      <c r="G627" s="32">
        <f t="shared" si="203"/>
        <v>-0.49341438703140833</v>
      </c>
    </row>
    <row r="628" spans="1:7" x14ac:dyDescent="0.2">
      <c r="A628" s="201">
        <v>78</v>
      </c>
      <c r="B628" s="2" t="s">
        <v>53</v>
      </c>
      <c r="C628" s="11"/>
      <c r="D628" s="205">
        <f>'TAB  CUM A FEVR'!D628+'TAB MARS'!D628</f>
        <v>0</v>
      </c>
      <c r="E628" s="205">
        <f>'TAB  CUM A FEVR'!E628+'TAB MARS'!E628</f>
        <v>0</v>
      </c>
      <c r="F628" s="205">
        <f t="shared" si="202"/>
        <v>0</v>
      </c>
      <c r="G628" s="32" t="e">
        <f t="shared" si="203"/>
        <v>#DIV/0!</v>
      </c>
    </row>
    <row r="629" spans="1:7" ht="25.5" x14ac:dyDescent="0.2">
      <c r="A629" s="22"/>
      <c r="B629" s="26" t="s">
        <v>77</v>
      </c>
      <c r="C629" s="206"/>
      <c r="D629" s="205">
        <f>D624+D625-D626-D627+D628</f>
        <v>-34501</v>
      </c>
      <c r="E629" s="205">
        <f>E624+E625-E626-E627+E628</f>
        <v>54211</v>
      </c>
      <c r="F629" s="205">
        <f t="shared" si="202"/>
        <v>-88712</v>
      </c>
      <c r="G629" s="32">
        <f t="shared" si="203"/>
        <v>-1.636420652635074</v>
      </c>
    </row>
    <row r="630" spans="1:7" x14ac:dyDescent="0.2">
      <c r="A630" s="201">
        <v>76</v>
      </c>
      <c r="B630" s="1" t="s">
        <v>54</v>
      </c>
      <c r="C630" s="10"/>
      <c r="D630" s="205">
        <f>'TAB  CUM A FEVR'!D630+'TAB MARS'!D630</f>
        <v>0</v>
      </c>
      <c r="E630" s="205">
        <f>'TAB  CUM A FEVR'!E630+'TAB MARS'!E630</f>
        <v>0</v>
      </c>
      <c r="F630" s="205">
        <f t="shared" si="202"/>
        <v>0</v>
      </c>
      <c r="G630" s="32" t="e">
        <f t="shared" si="203"/>
        <v>#DIV/0!</v>
      </c>
    </row>
    <row r="631" spans="1:7" x14ac:dyDescent="0.2">
      <c r="A631" s="201">
        <v>66</v>
      </c>
      <c r="B631" s="1" t="s">
        <v>55</v>
      </c>
      <c r="C631" s="10"/>
      <c r="D631" s="205">
        <f>'TAB  CUM A FEVR'!D631+'TAB MARS'!D631</f>
        <v>0</v>
      </c>
      <c r="E631" s="205">
        <f>'TAB  CUM A FEVR'!E631+'TAB MARS'!E631</f>
        <v>0</v>
      </c>
      <c r="F631" s="205">
        <f t="shared" si="202"/>
        <v>0</v>
      </c>
      <c r="G631" s="32" t="e">
        <f t="shared" si="203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205">
        <f t="shared" si="202"/>
        <v>0</v>
      </c>
      <c r="G632" s="32" t="e">
        <f t="shared" si="203"/>
        <v>#DIV/0!</v>
      </c>
    </row>
    <row r="633" spans="1:7" x14ac:dyDescent="0.2">
      <c r="A633" s="22"/>
      <c r="B633" s="19" t="s">
        <v>57</v>
      </c>
      <c r="C633" s="206"/>
      <c r="D633" s="205">
        <f>D629+D632</f>
        <v>-34501</v>
      </c>
      <c r="E633" s="205">
        <f>E629+E632</f>
        <v>54211</v>
      </c>
      <c r="F633" s="205">
        <f t="shared" si="202"/>
        <v>-88712</v>
      </c>
      <c r="G633" s="32">
        <f t="shared" si="203"/>
        <v>-1.636420652635074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201">
        <v>5</v>
      </c>
      <c r="B637" s="1" t="s">
        <v>22</v>
      </c>
      <c r="C637" s="10"/>
      <c r="D637" s="205">
        <f>'TAB MARS'!D637</f>
        <v>26697</v>
      </c>
      <c r="E637" s="205">
        <f>'TAB MARS'!E637</f>
        <v>90</v>
      </c>
      <c r="F637" s="205">
        <f t="shared" ref="F637" si="204">(D637-E637)</f>
        <v>26607</v>
      </c>
      <c r="G637" s="32">
        <f t="shared" ref="G637" si="205">F637/E637</f>
        <v>295.63333333333333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201">
        <v>51</v>
      </c>
      <c r="B641" s="20" t="s">
        <v>29</v>
      </c>
      <c r="C641" s="30"/>
      <c r="D641" s="205">
        <f>'TAB MARS'!D641</f>
        <v>0</v>
      </c>
      <c r="E641" s="205">
        <f>'TAB MARS'!E641</f>
        <v>0</v>
      </c>
      <c r="F641" s="205">
        <f t="shared" ref="F641:F642" si="206">(D641-E641)</f>
        <v>0</v>
      </c>
      <c r="G641" s="32" t="e">
        <f t="shared" ref="G641:G642" si="207">F641/E641</f>
        <v>#DIV/0!</v>
      </c>
    </row>
    <row r="642" spans="1:7" x14ac:dyDescent="0.2">
      <c r="A642" s="201">
        <v>510</v>
      </c>
      <c r="B642" s="1" t="s">
        <v>7</v>
      </c>
      <c r="C642" s="10"/>
      <c r="D642" s="205">
        <f>'TAB MARS'!D642</f>
        <v>0</v>
      </c>
      <c r="E642" s="205">
        <f>'TAB MARS'!E642</f>
        <v>0</v>
      </c>
      <c r="F642" s="205">
        <f t="shared" si="206"/>
        <v>0</v>
      </c>
      <c r="G642" s="32" t="e">
        <f t="shared" si="207"/>
        <v>#DIV/0!</v>
      </c>
    </row>
    <row r="643" spans="1:7" x14ac:dyDescent="0.2">
      <c r="B643" s="3"/>
      <c r="C643" s="28"/>
    </row>
    <row r="644" spans="1:7" x14ac:dyDescent="0.2">
      <c r="A644" s="201">
        <v>41</v>
      </c>
      <c r="B644" s="1" t="s">
        <v>8</v>
      </c>
      <c r="C644" s="10"/>
      <c r="D644" s="205">
        <f>D648+D649+D650</f>
        <v>96005</v>
      </c>
      <c r="E644" s="205">
        <f>E648+E649+E650</f>
        <v>186018</v>
      </c>
      <c r="F644" s="205">
        <f t="shared" ref="F644" si="208">(D644-E644)</f>
        <v>-90013</v>
      </c>
      <c r="G644" s="32">
        <f t="shared" ref="G644" si="209">F644/E644</f>
        <v>-0.48389403176036727</v>
      </c>
    </row>
    <row r="645" spans="1:7" x14ac:dyDescent="0.2">
      <c r="A645" s="201"/>
      <c r="B645" s="1"/>
      <c r="C645" s="10"/>
      <c r="D645" s="205"/>
      <c r="E645" s="205"/>
      <c r="F645" s="205"/>
      <c r="G645" s="32"/>
    </row>
    <row r="646" spans="1:7" x14ac:dyDescent="0.2">
      <c r="A646" s="201"/>
      <c r="B646" s="7" t="s">
        <v>6</v>
      </c>
      <c r="C646" s="29"/>
      <c r="D646" s="205"/>
      <c r="E646" s="205"/>
      <c r="F646" s="205"/>
      <c r="G646" s="32"/>
    </row>
    <row r="647" spans="1:7" x14ac:dyDescent="0.2">
      <c r="A647" s="201"/>
      <c r="B647" s="1"/>
      <c r="C647" s="10"/>
      <c r="D647" s="205"/>
      <c r="E647" s="205"/>
      <c r="F647" s="205"/>
      <c r="G647" s="32"/>
    </row>
    <row r="648" spans="1:7" x14ac:dyDescent="0.2">
      <c r="A648" s="201"/>
      <c r="B648" s="23" t="s">
        <v>23</v>
      </c>
      <c r="C648" s="10"/>
      <c r="D648" s="205">
        <f>'TAB MARS'!D648</f>
        <v>60258</v>
      </c>
      <c r="E648" s="205">
        <f>'TAB MARS'!E648</f>
        <v>163773</v>
      </c>
      <c r="F648" s="205">
        <f t="shared" ref="F648:F650" si="210">(D648-E648)</f>
        <v>-103515</v>
      </c>
      <c r="G648" s="32">
        <f t="shared" ref="G648:G650" si="211">F648/E648</f>
        <v>-0.63206389331574797</v>
      </c>
    </row>
    <row r="649" spans="1:7" ht="25.5" x14ac:dyDescent="0.2">
      <c r="A649" s="201"/>
      <c r="B649" s="24" t="s">
        <v>58</v>
      </c>
      <c r="C649" s="17"/>
      <c r="D649" s="205">
        <f>'TAB MARS'!D649</f>
        <v>34767</v>
      </c>
      <c r="E649" s="205">
        <f>'TAB MARS'!E649</f>
        <v>15048</v>
      </c>
      <c r="F649" s="205">
        <f t="shared" si="210"/>
        <v>19719</v>
      </c>
      <c r="G649" s="32">
        <f t="shared" si="211"/>
        <v>1.3104066985645932</v>
      </c>
    </row>
    <row r="650" spans="1:7" x14ac:dyDescent="0.2">
      <c r="A650" s="201"/>
      <c r="B650" s="23" t="s">
        <v>24</v>
      </c>
      <c r="C650" s="10"/>
      <c r="D650" s="205">
        <f>'TAB MARS'!D650</f>
        <v>980</v>
      </c>
      <c r="E650" s="205">
        <f>'TAB MARS'!E650</f>
        <v>7197</v>
      </c>
      <c r="F650" s="205">
        <f t="shared" si="210"/>
        <v>-6217</v>
      </c>
      <c r="G650" s="32">
        <f t="shared" si="211"/>
        <v>-0.86383215228567456</v>
      </c>
    </row>
    <row r="651" spans="1:7" x14ac:dyDescent="0.2">
      <c r="A651" s="201"/>
      <c r="B651" s="1"/>
      <c r="C651" s="10"/>
      <c r="D651" s="205"/>
      <c r="E651" s="205"/>
      <c r="F651" s="205"/>
      <c r="G651" s="32"/>
    </row>
    <row r="652" spans="1:7" x14ac:dyDescent="0.2">
      <c r="A652" s="201"/>
      <c r="B652" s="8" t="s">
        <v>26</v>
      </c>
      <c r="C652" s="31"/>
      <c r="D652" s="205">
        <f>'TAB MARS'!D652</f>
        <v>113202</v>
      </c>
      <c r="E652" s="205">
        <f>'TAB MARS'!E652</f>
        <v>259787</v>
      </c>
      <c r="F652" s="205">
        <f t="shared" ref="F652" si="212">(D652-E652)</f>
        <v>-146585</v>
      </c>
      <c r="G652" s="32">
        <f t="shared" ref="G652" si="213">F652/E652</f>
        <v>-0.56425071308418051</v>
      </c>
    </row>
    <row r="653" spans="1:7" x14ac:dyDescent="0.2">
      <c r="A653" s="201"/>
      <c r="B653" s="8"/>
      <c r="C653" s="31"/>
      <c r="D653" s="205"/>
      <c r="E653" s="205"/>
      <c r="F653" s="205"/>
      <c r="G653" s="32"/>
    </row>
    <row r="654" spans="1:7" x14ac:dyDescent="0.2">
      <c r="A654" s="201">
        <v>3</v>
      </c>
      <c r="B654" s="8" t="s">
        <v>15</v>
      </c>
      <c r="C654" s="31"/>
      <c r="D654" s="205"/>
      <c r="E654" s="205"/>
      <c r="F654" s="205"/>
      <c r="G654" s="32"/>
    </row>
    <row r="655" spans="1:7" x14ac:dyDescent="0.2">
      <c r="A655" s="201"/>
      <c r="B655" s="7" t="s">
        <v>6</v>
      </c>
      <c r="C655" s="29"/>
      <c r="D655" s="205"/>
      <c r="E655" s="205"/>
      <c r="F655" s="205"/>
      <c r="G655" s="32"/>
    </row>
    <row r="656" spans="1:7" x14ac:dyDescent="0.2">
      <c r="A656" s="201"/>
      <c r="B656" s="8"/>
      <c r="C656" s="31"/>
      <c r="D656" s="205"/>
      <c r="E656" s="205"/>
      <c r="F656" s="205"/>
      <c r="G656" s="32"/>
    </row>
    <row r="657" spans="1:7" x14ac:dyDescent="0.2">
      <c r="A657" s="201">
        <v>30</v>
      </c>
      <c r="B657" s="25" t="s">
        <v>16</v>
      </c>
      <c r="C657" s="31"/>
      <c r="D657" s="205">
        <f>'TAB MARS'!D657</f>
        <v>4635</v>
      </c>
      <c r="E657" s="205">
        <f>'TAB MARS'!E657</f>
        <v>345</v>
      </c>
      <c r="F657" s="205">
        <f t="shared" ref="F657:F660" si="214">(D657-E657)</f>
        <v>4290</v>
      </c>
      <c r="G657" s="32">
        <f t="shared" ref="G657:G660" si="215">F657/E657</f>
        <v>12.434782608695652</v>
      </c>
    </row>
    <row r="658" spans="1:7" x14ac:dyDescent="0.2">
      <c r="A658" s="201">
        <v>31</v>
      </c>
      <c r="B658" s="25" t="s">
        <v>17</v>
      </c>
      <c r="C658" s="31"/>
      <c r="D658" s="205">
        <f>'TAB MARS'!D658</f>
        <v>1294</v>
      </c>
      <c r="E658" s="205">
        <f>'TAB MARS'!E658</f>
        <v>3845</v>
      </c>
      <c r="F658" s="205">
        <f t="shared" si="214"/>
        <v>-2551</v>
      </c>
      <c r="G658" s="32">
        <f t="shared" si="215"/>
        <v>-0.66345903771131343</v>
      </c>
    </row>
    <row r="659" spans="1:7" x14ac:dyDescent="0.2">
      <c r="A659" s="201">
        <v>32</v>
      </c>
      <c r="B659" s="25" t="s">
        <v>18</v>
      </c>
      <c r="C659" s="31"/>
      <c r="D659" s="205">
        <f>'TAB MARS'!D659</f>
        <v>8415</v>
      </c>
      <c r="E659" s="205">
        <f>'TAB MARS'!E659</f>
        <v>13418</v>
      </c>
      <c r="F659" s="205">
        <f t="shared" si="214"/>
        <v>-5003</v>
      </c>
      <c r="G659" s="32">
        <f t="shared" si="215"/>
        <v>-0.37285735579072887</v>
      </c>
    </row>
    <row r="660" spans="1:7" x14ac:dyDescent="0.2">
      <c r="A660" s="201">
        <v>37</v>
      </c>
      <c r="B660" s="25" t="s">
        <v>25</v>
      </c>
      <c r="C660" s="31"/>
      <c r="D660" s="205">
        <f>'TAB MARS'!D660</f>
        <v>0</v>
      </c>
      <c r="E660" s="205">
        <f>'TAB MARS'!E660</f>
        <v>0</v>
      </c>
      <c r="F660" s="205">
        <f t="shared" si="214"/>
        <v>0</v>
      </c>
      <c r="G660" s="32" t="e">
        <f t="shared" si="215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205" t="s">
        <v>10</v>
      </c>
      <c r="E664" s="205" t="s">
        <v>11</v>
      </c>
      <c r="F664" s="205" t="s">
        <v>12</v>
      </c>
      <c r="G664" s="32" t="s">
        <v>13</v>
      </c>
    </row>
    <row r="665" spans="1:7" x14ac:dyDescent="0.2">
      <c r="A665" s="201">
        <v>700</v>
      </c>
      <c r="B665" s="1" t="s">
        <v>30</v>
      </c>
      <c r="C665" s="10"/>
      <c r="D665" s="205">
        <f>'TAB  CUM A FEVR'!D665+'TAB MARS'!D665</f>
        <v>0</v>
      </c>
      <c r="E665" s="205">
        <f>'TAB  CUM A FEVR'!E665+'TAB MARS'!E665</f>
        <v>0</v>
      </c>
      <c r="F665" s="205">
        <f>(D665-E665)</f>
        <v>0</v>
      </c>
      <c r="G665" s="32" t="e">
        <f>F665/E665</f>
        <v>#DIV/0!</v>
      </c>
    </row>
    <row r="666" spans="1:7" x14ac:dyDescent="0.2">
      <c r="A666" s="201">
        <v>701</v>
      </c>
      <c r="B666" s="1" t="s">
        <v>31</v>
      </c>
      <c r="C666" s="10"/>
      <c r="D666" s="205">
        <f>'TAB  CUM A FEVR'!D666+'TAB MARS'!D666</f>
        <v>0</v>
      </c>
      <c r="E666" s="205">
        <f>'TAB  CUM A FEVR'!E666+'TAB MARS'!E666</f>
        <v>0</v>
      </c>
      <c r="F666" s="205">
        <f t="shared" ref="F666:F668" si="216">(D666-E666)</f>
        <v>0</v>
      </c>
      <c r="G666" s="32" t="e">
        <f t="shared" ref="G666:G668" si="217">F666/E666</f>
        <v>#DIV/0!</v>
      </c>
    </row>
    <row r="667" spans="1:7" x14ac:dyDescent="0.2">
      <c r="A667" s="201">
        <v>704</v>
      </c>
      <c r="B667" s="1" t="s">
        <v>32</v>
      </c>
      <c r="C667" s="10"/>
      <c r="D667" s="205">
        <f>'TAB  CUM A FEVR'!D667+'TAB MARS'!D667</f>
        <v>0</v>
      </c>
      <c r="E667" s="205">
        <f>'TAB  CUM A FEVR'!E667+'TAB MARS'!E667</f>
        <v>0</v>
      </c>
      <c r="F667" s="205">
        <f t="shared" si="216"/>
        <v>0</v>
      </c>
      <c r="G667" s="32" t="e">
        <f t="shared" si="217"/>
        <v>#DIV/0!</v>
      </c>
    </row>
    <row r="668" spans="1:7" x14ac:dyDescent="0.2">
      <c r="A668" s="201">
        <v>706</v>
      </c>
      <c r="B668" s="1" t="s">
        <v>33</v>
      </c>
      <c r="C668" s="10"/>
      <c r="D668" s="205">
        <f>'TAB  CUM A FEVR'!D668+'TAB MARS'!D668</f>
        <v>158971</v>
      </c>
      <c r="E668" s="205">
        <f>'TAB  CUM A FEVR'!E668+'TAB MARS'!E668</f>
        <v>141094</v>
      </c>
      <c r="F668" s="205">
        <f t="shared" si="216"/>
        <v>17877</v>
      </c>
      <c r="G668" s="32">
        <f t="shared" si="217"/>
        <v>0.12670276553219839</v>
      </c>
    </row>
    <row r="669" spans="1:7" x14ac:dyDescent="0.2">
      <c r="A669" s="201"/>
      <c r="B669" s="13" t="s">
        <v>6</v>
      </c>
      <c r="C669" s="27"/>
      <c r="D669" s="205"/>
      <c r="E669" s="205"/>
      <c r="F669" s="39"/>
      <c r="G669" s="33"/>
    </row>
    <row r="670" spans="1:7" x14ac:dyDescent="0.2">
      <c r="A670" s="201"/>
      <c r="B670" s="14" t="s">
        <v>19</v>
      </c>
      <c r="C670" s="11"/>
      <c r="D670" s="205">
        <f>'TAB  CUM A FEVR'!D670+'TAB MARS'!D670</f>
        <v>0</v>
      </c>
      <c r="E670" s="205">
        <f>'TAB  CUM A FEVR'!E670+'TAB MARS'!E670</f>
        <v>0</v>
      </c>
      <c r="F670" s="205">
        <f t="shared" ref="F670:F675" si="218">(D670-E670)</f>
        <v>0</v>
      </c>
      <c r="G670" s="32" t="e">
        <f t="shared" ref="G670:G675" si="219">F670/E670</f>
        <v>#DIV/0!</v>
      </c>
    </row>
    <row r="671" spans="1:7" x14ac:dyDescent="0.2">
      <c r="A671" s="201"/>
      <c r="B671" s="14" t="s">
        <v>20</v>
      </c>
      <c r="C671" s="11"/>
      <c r="D671" s="205">
        <f>'TAB  CUM A FEVR'!D671+'TAB MARS'!D671</f>
        <v>0</v>
      </c>
      <c r="E671" s="205">
        <f>'TAB  CUM A FEVR'!E671+'TAB MARS'!E671</f>
        <v>0</v>
      </c>
      <c r="F671" s="205">
        <f t="shared" si="218"/>
        <v>0</v>
      </c>
      <c r="G671" s="32" t="e">
        <f t="shared" si="219"/>
        <v>#DIV/0!</v>
      </c>
    </row>
    <row r="672" spans="1:7" x14ac:dyDescent="0.2">
      <c r="A672" s="201"/>
      <c r="B672" s="14" t="s">
        <v>27</v>
      </c>
      <c r="C672" s="11"/>
      <c r="D672" s="205">
        <f>'TAB  CUM A FEVR'!D672+'TAB MARS'!D672</f>
        <v>0</v>
      </c>
      <c r="E672" s="205">
        <f>'TAB  CUM A FEVR'!E672+'TAB MARS'!E672</f>
        <v>0</v>
      </c>
      <c r="F672" s="205">
        <f t="shared" si="218"/>
        <v>0</v>
      </c>
      <c r="G672" s="32" t="e">
        <f t="shared" si="219"/>
        <v>#DIV/0!</v>
      </c>
    </row>
    <row r="673" spans="1:7" x14ac:dyDescent="0.2">
      <c r="A673" s="201">
        <v>706</v>
      </c>
      <c r="B673" s="2" t="s">
        <v>34</v>
      </c>
      <c r="C673" s="11"/>
      <c r="D673" s="205">
        <f>'TAB  CUM A FEVR'!D673+'TAB MARS'!D673</f>
        <v>0</v>
      </c>
      <c r="E673" s="205">
        <f>'TAB  CUM A FEVR'!E673+'TAB MARS'!E673</f>
        <v>0</v>
      </c>
      <c r="F673" s="205">
        <f t="shared" si="218"/>
        <v>0</v>
      </c>
      <c r="G673" s="32" t="e">
        <f t="shared" si="219"/>
        <v>#DIV/0!</v>
      </c>
    </row>
    <row r="674" spans="1:7" x14ac:dyDescent="0.2">
      <c r="A674" s="201" t="s">
        <v>35</v>
      </c>
      <c r="B674" s="2" t="s">
        <v>36</v>
      </c>
      <c r="C674" s="11"/>
      <c r="D674" s="205">
        <f>'TAB  CUM A FEVR'!D674+'TAB MARS'!D674</f>
        <v>0</v>
      </c>
      <c r="E674" s="205">
        <f>'TAB  CUM A FEVR'!E674+'TAB MARS'!E674</f>
        <v>0</v>
      </c>
      <c r="F674" s="205">
        <f t="shared" si="218"/>
        <v>0</v>
      </c>
      <c r="G674" s="32" t="e">
        <f t="shared" si="219"/>
        <v>#DIV/0!</v>
      </c>
    </row>
    <row r="675" spans="1:7" ht="25.5" x14ac:dyDescent="0.2">
      <c r="A675" s="22"/>
      <c r="B675" s="26" t="s">
        <v>45</v>
      </c>
      <c r="C675" s="202"/>
      <c r="D675" s="40">
        <f>D665+D666+D667+D668+D673+D674</f>
        <v>158971</v>
      </c>
      <c r="E675" s="40">
        <f>E665+E666+E667+E668+E673+E674</f>
        <v>141094</v>
      </c>
      <c r="F675" s="40">
        <f t="shared" si="218"/>
        <v>17877</v>
      </c>
      <c r="G675" s="34">
        <f t="shared" si="219"/>
        <v>0.12670276553219839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205">
        <f>'TAB  CUM A FEVR'!D678+'TAB MARS'!D678</f>
        <v>0</v>
      </c>
      <c r="E678" s="205">
        <f>'TAB  CUM A FEVR'!E678+'TAB MARS'!E678</f>
        <v>0</v>
      </c>
      <c r="F678" s="205">
        <f t="shared" ref="F678" si="220">(D678-E678)</f>
        <v>0</v>
      </c>
      <c r="G678" s="32" t="e">
        <f t="shared" ref="G678" si="221">F678/E678</f>
        <v>#DIV/0!</v>
      </c>
    </row>
    <row r="679" spans="1:7" x14ac:dyDescent="0.2">
      <c r="B679" s="3"/>
      <c r="C679" s="203"/>
      <c r="D679" s="205"/>
      <c r="E679" s="205"/>
      <c r="F679" s="204"/>
      <c r="G679" s="36"/>
    </row>
    <row r="680" spans="1:7" x14ac:dyDescent="0.2">
      <c r="A680" s="201">
        <v>72</v>
      </c>
      <c r="B680" s="1" t="s">
        <v>37</v>
      </c>
      <c r="C680" s="10"/>
      <c r="D680" s="205">
        <f>'TAB  CUM A FEVR'!D680+'TAB MARS'!D680</f>
        <v>0</v>
      </c>
      <c r="E680" s="205">
        <f>'TAB  CUM A FEVR'!E680+'TAB MARS'!E680</f>
        <v>0</v>
      </c>
      <c r="F680" s="205">
        <f t="shared" ref="F680:F692" si="222">(D680-E680)</f>
        <v>0</v>
      </c>
      <c r="G680" s="32" t="e">
        <f t="shared" ref="G680:G692" si="223">F680/E680</f>
        <v>#DIV/0!</v>
      </c>
    </row>
    <row r="681" spans="1:7" x14ac:dyDescent="0.2">
      <c r="A681" s="201">
        <v>73</v>
      </c>
      <c r="B681" s="1" t="s">
        <v>38</v>
      </c>
      <c r="C681" s="10"/>
      <c r="D681" s="205">
        <f>'TAB  CUM A FEVR'!D681+'TAB MARS'!D681</f>
        <v>0</v>
      </c>
      <c r="E681" s="205">
        <f>'TAB  CUM A FEVR'!E681+'TAB MARS'!E681</f>
        <v>0</v>
      </c>
      <c r="F681" s="205">
        <f t="shared" si="222"/>
        <v>0</v>
      </c>
      <c r="G681" s="32" t="e">
        <f t="shared" si="223"/>
        <v>#DIV/0!</v>
      </c>
    </row>
    <row r="682" spans="1:7" x14ac:dyDescent="0.2">
      <c r="A682" s="201">
        <v>74</v>
      </c>
      <c r="B682" s="2" t="s">
        <v>39</v>
      </c>
      <c r="C682" s="11"/>
      <c r="D682" s="205">
        <f>'TAB  CUM A FEVR'!D682+'TAB MARS'!D682</f>
        <v>0</v>
      </c>
      <c r="E682" s="205">
        <f>'TAB  CUM A FEVR'!E682+'TAB MARS'!E682</f>
        <v>0</v>
      </c>
      <c r="F682" s="205">
        <f t="shared" si="222"/>
        <v>0</v>
      </c>
      <c r="G682" s="32" t="e">
        <f t="shared" si="223"/>
        <v>#DIV/0!</v>
      </c>
    </row>
    <row r="683" spans="1:7" ht="25.5" x14ac:dyDescent="0.2">
      <c r="A683" s="22"/>
      <c r="B683" s="26" t="s">
        <v>44</v>
      </c>
      <c r="C683" s="206"/>
      <c r="D683" s="40">
        <f>D675+D680+D681+D682</f>
        <v>158971</v>
      </c>
      <c r="E683" s="40">
        <f>E675+E680+E681+E682</f>
        <v>141094</v>
      </c>
      <c r="F683" s="205">
        <f t="shared" si="222"/>
        <v>17877</v>
      </c>
      <c r="G683" s="32">
        <f t="shared" si="223"/>
        <v>0.12670276553219839</v>
      </c>
    </row>
    <row r="684" spans="1:7" x14ac:dyDescent="0.2">
      <c r="A684" s="201">
        <v>60</v>
      </c>
      <c r="B684" s="3" t="s">
        <v>40</v>
      </c>
      <c r="C684" s="203"/>
      <c r="D684" s="204">
        <f>D685+D686+D687</f>
        <v>39715</v>
      </c>
      <c r="E684" s="204">
        <f>E685+E686+E687</f>
        <v>32284</v>
      </c>
      <c r="F684" s="205">
        <f t="shared" si="222"/>
        <v>7431</v>
      </c>
      <c r="G684" s="32">
        <f t="shared" si="223"/>
        <v>0.23017593854540949</v>
      </c>
    </row>
    <row r="685" spans="1:7" x14ac:dyDescent="0.2">
      <c r="A685" s="201">
        <v>600</v>
      </c>
      <c r="B685" s="1" t="s">
        <v>2</v>
      </c>
      <c r="C685" s="10"/>
      <c r="D685" s="205">
        <f>'TAB  CUM A FEVR'!D685+'TAB MARS'!D685</f>
        <v>0</v>
      </c>
      <c r="E685" s="205">
        <f>'TAB  CUM A FEVR'!E685+'TAB MARS'!E685</f>
        <v>0</v>
      </c>
      <c r="F685" s="205">
        <f t="shared" si="222"/>
        <v>0</v>
      </c>
      <c r="G685" s="32" t="e">
        <f t="shared" si="223"/>
        <v>#DIV/0!</v>
      </c>
    </row>
    <row r="686" spans="1:7" x14ac:dyDescent="0.2">
      <c r="A686" s="201">
        <v>601</v>
      </c>
      <c r="B686" s="1" t="s">
        <v>3</v>
      </c>
      <c r="C686" s="10"/>
      <c r="D686" s="205">
        <f>'TAB  CUM A FEVR'!D686+'TAB MARS'!D686</f>
        <v>39715</v>
      </c>
      <c r="E686" s="205">
        <f>'TAB  CUM A FEVR'!E686+'TAB MARS'!E686</f>
        <v>32284</v>
      </c>
      <c r="F686" s="205">
        <f t="shared" si="222"/>
        <v>7431</v>
      </c>
      <c r="G686" s="32">
        <f t="shared" si="223"/>
        <v>0.23017593854540949</v>
      </c>
    </row>
    <row r="687" spans="1:7" x14ac:dyDescent="0.2">
      <c r="A687" s="201">
        <v>604</v>
      </c>
      <c r="B687" s="1" t="s">
        <v>4</v>
      </c>
      <c r="C687" s="10"/>
      <c r="D687" s="205">
        <f>'TAB  CUM A FEVR'!D687+'TAB MARS'!D687</f>
        <v>0</v>
      </c>
      <c r="E687" s="205">
        <f>'TAB  CUM A FEVR'!E687+'TAB MARS'!E687</f>
        <v>0</v>
      </c>
      <c r="F687" s="205">
        <f t="shared" si="222"/>
        <v>0</v>
      </c>
      <c r="G687" s="32" t="e">
        <f t="shared" si="223"/>
        <v>#DIV/0!</v>
      </c>
    </row>
    <row r="688" spans="1:7" x14ac:dyDescent="0.2">
      <c r="A688" s="201">
        <v>61</v>
      </c>
      <c r="B688" s="1" t="s">
        <v>41</v>
      </c>
      <c r="C688" s="10"/>
      <c r="D688" s="205">
        <f>'TAB  CUM A FEVR'!D688+'TAB MARS'!D688</f>
        <v>1188</v>
      </c>
      <c r="E688" s="205">
        <f>'TAB  CUM A FEVR'!E688+'TAB MARS'!E688</f>
        <v>795</v>
      </c>
      <c r="F688" s="205">
        <f t="shared" si="222"/>
        <v>393</v>
      </c>
      <c r="G688" s="32">
        <f t="shared" si="223"/>
        <v>0.49433962264150944</v>
      </c>
    </row>
    <row r="689" spans="1:7" x14ac:dyDescent="0.2">
      <c r="A689" s="201">
        <v>62</v>
      </c>
      <c r="B689" s="2" t="s">
        <v>42</v>
      </c>
      <c r="C689" s="11"/>
      <c r="D689" s="205">
        <f>'TAB  CUM A FEVR'!D689+'TAB MARS'!D689</f>
        <v>1563</v>
      </c>
      <c r="E689" s="205">
        <f>'TAB  CUM A FEVR'!E689+'TAB MARS'!E689</f>
        <v>2666</v>
      </c>
      <c r="F689" s="205">
        <f t="shared" si="222"/>
        <v>-1103</v>
      </c>
      <c r="G689" s="32">
        <f t="shared" si="223"/>
        <v>-0.41372843210802701</v>
      </c>
    </row>
    <row r="690" spans="1:7" ht="25.5" x14ac:dyDescent="0.2">
      <c r="A690" s="22"/>
      <c r="B690" s="26" t="s">
        <v>43</v>
      </c>
      <c r="C690" s="206"/>
      <c r="D690" s="40">
        <f>D684+D688+D689</f>
        <v>42466</v>
      </c>
      <c r="E690" s="40">
        <f>E684+E688+E689</f>
        <v>35745</v>
      </c>
      <c r="F690" s="205">
        <f t="shared" si="222"/>
        <v>6721</v>
      </c>
      <c r="G690" s="32">
        <f t="shared" si="223"/>
        <v>0.18802629738424956</v>
      </c>
    </row>
    <row r="691" spans="1:7" ht="25.5" x14ac:dyDescent="0.2">
      <c r="A691" s="22"/>
      <c r="B691" s="26" t="s">
        <v>48</v>
      </c>
      <c r="C691" s="206"/>
      <c r="D691" s="40">
        <f>D683-D690</f>
        <v>116505</v>
      </c>
      <c r="E691" s="40">
        <f>E683-E690</f>
        <v>105349</v>
      </c>
      <c r="F691" s="205">
        <f t="shared" si="222"/>
        <v>11156</v>
      </c>
      <c r="G691" s="32">
        <f t="shared" si="223"/>
        <v>0.1058956421038643</v>
      </c>
    </row>
    <row r="692" spans="1:7" x14ac:dyDescent="0.2">
      <c r="A692" s="201">
        <v>63</v>
      </c>
      <c r="B692" s="3" t="s">
        <v>46</v>
      </c>
      <c r="C692" s="203"/>
      <c r="D692" s="205">
        <f>'TAB  CUM A FEVR'!D692+'TAB MARS'!D692</f>
        <v>65054</v>
      </c>
      <c r="E692" s="205">
        <f>'TAB  CUM A FEVR'!E692+'TAB MARS'!E692</f>
        <v>64279</v>
      </c>
      <c r="F692" s="205">
        <f t="shared" si="222"/>
        <v>775</v>
      </c>
      <c r="G692" s="32">
        <f t="shared" si="223"/>
        <v>1.2056814822881502E-2</v>
      </c>
    </row>
    <row r="693" spans="1:7" x14ac:dyDescent="0.2">
      <c r="A693" s="201"/>
      <c r="B693" s="13" t="s">
        <v>6</v>
      </c>
      <c r="C693" s="27"/>
      <c r="D693" s="205"/>
      <c r="E693" s="205"/>
      <c r="F693" s="205"/>
      <c r="G693" s="32"/>
    </row>
    <row r="694" spans="1:7" x14ac:dyDescent="0.2">
      <c r="A694" s="201">
        <v>631</v>
      </c>
      <c r="B694" s="15" t="s">
        <v>21</v>
      </c>
      <c r="C694" s="21"/>
      <c r="D694" s="205">
        <f>'TAB  CUM A FEVR'!D694+'TAB MARS'!D694</f>
        <v>0</v>
      </c>
      <c r="E694" s="205">
        <f>'TAB  CUM A FEVR'!E694+'TAB MARS'!E694</f>
        <v>0</v>
      </c>
      <c r="F694" s="205">
        <f t="shared" ref="F694" si="224">(D694-E694)</f>
        <v>0</v>
      </c>
      <c r="G694" s="32" t="e">
        <f t="shared" ref="G694" si="225">F694/E694</f>
        <v>#DIV/0!</v>
      </c>
    </row>
    <row r="695" spans="1:7" x14ac:dyDescent="0.2">
      <c r="A695" s="201"/>
      <c r="B695" s="15"/>
      <c r="C695" s="21"/>
      <c r="D695" s="205"/>
      <c r="E695" s="205"/>
      <c r="F695" s="205"/>
      <c r="G695" s="32"/>
    </row>
    <row r="696" spans="1:7" x14ac:dyDescent="0.2">
      <c r="A696" s="201">
        <v>64</v>
      </c>
      <c r="B696" s="2" t="s">
        <v>47</v>
      </c>
      <c r="C696" s="11"/>
      <c r="D696" s="205">
        <f>'TAB  CUM A FEVR'!D696+'TAB MARS'!D696</f>
        <v>4909</v>
      </c>
      <c r="E696" s="205">
        <f>'TAB  CUM A FEVR'!E696+'TAB MARS'!E696</f>
        <v>4289</v>
      </c>
      <c r="F696" s="205">
        <f t="shared" ref="F696:F706" si="226">(D696-E696)</f>
        <v>620</v>
      </c>
      <c r="G696" s="32">
        <f t="shared" ref="G696:G706" si="227">F696/E696</f>
        <v>0.14455584052226625</v>
      </c>
    </row>
    <row r="697" spans="1:7" ht="25.5" x14ac:dyDescent="0.2">
      <c r="A697" s="22"/>
      <c r="B697" s="26" t="s">
        <v>49</v>
      </c>
      <c r="C697" s="206"/>
      <c r="D697" s="205">
        <f>D691-D692-D696</f>
        <v>46542</v>
      </c>
      <c r="E697" s="205">
        <f>E691-E692-E696</f>
        <v>36781</v>
      </c>
      <c r="F697" s="205">
        <f t="shared" si="226"/>
        <v>9761</v>
      </c>
      <c r="G697" s="32">
        <f t="shared" si="227"/>
        <v>0.26538158288246649</v>
      </c>
    </row>
    <row r="698" spans="1:7" x14ac:dyDescent="0.2">
      <c r="A698" s="201">
        <v>75</v>
      </c>
      <c r="B698" s="3" t="s">
        <v>50</v>
      </c>
      <c r="C698" s="203"/>
      <c r="D698" s="205">
        <f>'TAB  CUM A FEVR'!D698+'TAB MARS'!D698</f>
        <v>319</v>
      </c>
      <c r="E698" s="205">
        <f>'TAB  CUM A FEVR'!E698+'TAB MARS'!E698</f>
        <v>1</v>
      </c>
      <c r="F698" s="205">
        <f t="shared" si="226"/>
        <v>318</v>
      </c>
      <c r="G698" s="32">
        <f t="shared" si="227"/>
        <v>318</v>
      </c>
    </row>
    <row r="699" spans="1:7" x14ac:dyDescent="0.2">
      <c r="A699" s="201">
        <v>65</v>
      </c>
      <c r="B699" s="1" t="s">
        <v>51</v>
      </c>
      <c r="C699" s="10"/>
      <c r="D699" s="205">
        <f>'TAB  CUM A FEVR'!D699+'TAB MARS'!D699</f>
        <v>271</v>
      </c>
      <c r="E699" s="205">
        <f>'TAB  CUM A FEVR'!E699+'TAB MARS'!E699</f>
        <v>526</v>
      </c>
      <c r="F699" s="205">
        <f t="shared" si="226"/>
        <v>-255</v>
      </c>
      <c r="G699" s="32">
        <f t="shared" si="227"/>
        <v>-0.48479087452471481</v>
      </c>
    </row>
    <row r="700" spans="1:7" ht="25.5" x14ac:dyDescent="0.2">
      <c r="A700" s="201">
        <v>68</v>
      </c>
      <c r="B700" s="16" t="s">
        <v>52</v>
      </c>
      <c r="C700" s="17"/>
      <c r="D700" s="205">
        <f>'TAB  CUM A FEVR'!D700+'TAB MARS'!D700</f>
        <v>18287</v>
      </c>
      <c r="E700" s="205">
        <f>'TAB  CUM A FEVR'!E700+'TAB MARS'!E700</f>
        <v>19923</v>
      </c>
      <c r="F700" s="205">
        <f t="shared" si="226"/>
        <v>-1636</v>
      </c>
      <c r="G700" s="32">
        <f t="shared" si="227"/>
        <v>-8.211614716659138E-2</v>
      </c>
    </row>
    <row r="701" spans="1:7" x14ac:dyDescent="0.2">
      <c r="A701" s="201">
        <v>78</v>
      </c>
      <c r="B701" s="2" t="s">
        <v>53</v>
      </c>
      <c r="C701" s="11"/>
      <c r="D701" s="205">
        <f>'TAB  CUM A FEVR'!D701+'TAB MARS'!D701</f>
        <v>0</v>
      </c>
      <c r="E701" s="205">
        <f>'TAB  CUM A FEVR'!E701+'TAB MARS'!E701</f>
        <v>0</v>
      </c>
      <c r="F701" s="205">
        <f t="shared" si="226"/>
        <v>0</v>
      </c>
      <c r="G701" s="32" t="e">
        <f t="shared" si="227"/>
        <v>#DIV/0!</v>
      </c>
    </row>
    <row r="702" spans="1:7" ht="25.5" x14ac:dyDescent="0.2">
      <c r="A702" s="22"/>
      <c r="B702" s="26" t="s">
        <v>77</v>
      </c>
      <c r="C702" s="206"/>
      <c r="D702" s="205">
        <f>D697+D698-D699-D700+D701</f>
        <v>28303</v>
      </c>
      <c r="E702" s="205">
        <f>E697+E698-E699-E700+E701</f>
        <v>16333</v>
      </c>
      <c r="F702" s="205">
        <f t="shared" si="226"/>
        <v>11970</v>
      </c>
      <c r="G702" s="32">
        <f t="shared" si="227"/>
        <v>0.73287209943060061</v>
      </c>
    </row>
    <row r="703" spans="1:7" x14ac:dyDescent="0.2">
      <c r="A703" s="201">
        <v>76</v>
      </c>
      <c r="B703" s="1" t="s">
        <v>54</v>
      </c>
      <c r="C703" s="10"/>
      <c r="D703" s="205">
        <f>'TAB  CUM A FEVR'!D703+'TAB MARS'!D703</f>
        <v>2901</v>
      </c>
      <c r="E703" s="205">
        <f>'TAB  CUM A FEVR'!E703+'TAB MARS'!E703</f>
        <v>3453</v>
      </c>
      <c r="F703" s="205">
        <f t="shared" si="226"/>
        <v>-552</v>
      </c>
      <c r="G703" s="32">
        <f t="shared" si="227"/>
        <v>-0.15986099044309296</v>
      </c>
    </row>
    <row r="704" spans="1:7" x14ac:dyDescent="0.2">
      <c r="A704" s="201">
        <v>66</v>
      </c>
      <c r="B704" s="1" t="s">
        <v>55</v>
      </c>
      <c r="C704" s="10"/>
      <c r="D704" s="205">
        <f>'TAB  CUM A FEVR'!D704+'TAB MARS'!D704</f>
        <v>0</v>
      </c>
      <c r="E704" s="205">
        <f>'TAB  CUM A FEVR'!E704+'TAB MARS'!E704</f>
        <v>0</v>
      </c>
      <c r="F704" s="205">
        <f t="shared" si="226"/>
        <v>0</v>
      </c>
      <c r="G704" s="32" t="e">
        <f t="shared" si="227"/>
        <v>#DIV/0!</v>
      </c>
    </row>
    <row r="705" spans="1:7" x14ac:dyDescent="0.2">
      <c r="B705" s="2" t="s">
        <v>56</v>
      </c>
      <c r="C705" s="11"/>
      <c r="D705" s="39">
        <f>D703-D704</f>
        <v>2901</v>
      </c>
      <c r="E705" s="39">
        <f>E703-E704</f>
        <v>3453</v>
      </c>
      <c r="F705" s="205">
        <f t="shared" si="226"/>
        <v>-552</v>
      </c>
      <c r="G705" s="32">
        <f t="shared" si="227"/>
        <v>-0.15986099044309296</v>
      </c>
    </row>
    <row r="706" spans="1:7" x14ac:dyDescent="0.2">
      <c r="A706" s="22"/>
      <c r="B706" s="19" t="s">
        <v>57</v>
      </c>
      <c r="C706" s="206"/>
      <c r="D706" s="205">
        <f>D702+D705</f>
        <v>31204</v>
      </c>
      <c r="E706" s="205">
        <f>E702+E705</f>
        <v>19786</v>
      </c>
      <c r="F706" s="205">
        <f t="shared" si="226"/>
        <v>11418</v>
      </c>
      <c r="G706" s="32">
        <f t="shared" si="227"/>
        <v>0.5770746992823208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201">
        <v>5</v>
      </c>
      <c r="B710" s="1" t="s">
        <v>22</v>
      </c>
      <c r="C710" s="10"/>
      <c r="D710" s="205">
        <f>'TAB MARS'!D710</f>
        <v>644945</v>
      </c>
      <c r="E710" s="205">
        <f>'TAB MARS'!E710</f>
        <v>738244</v>
      </c>
      <c r="F710" s="205">
        <f t="shared" ref="F710" si="228">(D710-E710)</f>
        <v>-93299</v>
      </c>
      <c r="G710" s="32">
        <f t="shared" ref="G710" si="229">F710/E710</f>
        <v>-0.12637962516457973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201">
        <v>51</v>
      </c>
      <c r="B714" s="20" t="s">
        <v>29</v>
      </c>
      <c r="C714" s="30"/>
      <c r="D714" s="205">
        <f>'TAB MARS'!D714</f>
        <v>0</v>
      </c>
      <c r="E714" s="205">
        <f>'TAB MARS'!E714</f>
        <v>0</v>
      </c>
      <c r="F714" s="205">
        <f t="shared" ref="F714:F715" si="230">(D714-E714)</f>
        <v>0</v>
      </c>
      <c r="G714" s="32" t="e">
        <f t="shared" ref="G714:G715" si="231">F714/E714</f>
        <v>#DIV/0!</v>
      </c>
    </row>
    <row r="715" spans="1:7" x14ac:dyDescent="0.2">
      <c r="A715" s="201">
        <v>510</v>
      </c>
      <c r="B715" s="1" t="s">
        <v>7</v>
      </c>
      <c r="C715" s="10"/>
      <c r="D715" s="205">
        <f>'TAB MARS'!D715</f>
        <v>0</v>
      </c>
      <c r="E715" s="205">
        <f>'TAB MARS'!E715</f>
        <v>0</v>
      </c>
      <c r="F715" s="205">
        <f t="shared" si="230"/>
        <v>0</v>
      </c>
      <c r="G715" s="32" t="e">
        <f t="shared" si="231"/>
        <v>#DIV/0!</v>
      </c>
    </row>
    <row r="716" spans="1:7" x14ac:dyDescent="0.2">
      <c r="B716" s="3"/>
      <c r="C716" s="28"/>
    </row>
    <row r="717" spans="1:7" x14ac:dyDescent="0.2">
      <c r="A717" s="201">
        <v>41</v>
      </c>
      <c r="B717" s="1" t="s">
        <v>8</v>
      </c>
      <c r="C717" s="10"/>
      <c r="D717" s="205">
        <f>D721+D722+D723</f>
        <v>260433</v>
      </c>
      <c r="E717" s="205">
        <f>E721+E722+E723</f>
        <v>112594</v>
      </c>
      <c r="F717" s="205">
        <f t="shared" ref="F717" si="232">(D717-E717)</f>
        <v>147839</v>
      </c>
      <c r="G717" s="32">
        <f t="shared" ref="G717" si="233">F717/E717</f>
        <v>1.3130273371582855</v>
      </c>
    </row>
    <row r="718" spans="1:7" x14ac:dyDescent="0.2">
      <c r="A718" s="201"/>
      <c r="B718" s="1"/>
      <c r="C718" s="10"/>
      <c r="D718" s="205"/>
      <c r="E718" s="205"/>
      <c r="F718" s="205"/>
      <c r="G718" s="32"/>
    </row>
    <row r="719" spans="1:7" x14ac:dyDescent="0.2">
      <c r="A719" s="201"/>
      <c r="B719" s="7" t="s">
        <v>6</v>
      </c>
      <c r="C719" s="29"/>
      <c r="D719" s="205"/>
      <c r="E719" s="205"/>
      <c r="F719" s="205"/>
      <c r="G719" s="32"/>
    </row>
    <row r="720" spans="1:7" x14ac:dyDescent="0.2">
      <c r="A720" s="201"/>
      <c r="B720" s="1"/>
      <c r="C720" s="10"/>
      <c r="D720" s="205"/>
      <c r="E720" s="205"/>
      <c r="F720" s="205"/>
      <c r="G720" s="32"/>
    </row>
    <row r="721" spans="1:7" x14ac:dyDescent="0.2">
      <c r="A721" s="201"/>
      <c r="B721" s="23" t="s">
        <v>23</v>
      </c>
      <c r="C721" s="10"/>
      <c r="D721" s="205">
        <f>'TAB MARS'!D721</f>
        <v>123634</v>
      </c>
      <c r="E721" s="205">
        <f>'TAB MARS'!E721</f>
        <v>62739</v>
      </c>
      <c r="F721" s="205">
        <f t="shared" ref="F721:F723" si="234">(D721-E721)</f>
        <v>60895</v>
      </c>
      <c r="G721" s="32">
        <f t="shared" ref="G721:G723" si="235">F721/E721</f>
        <v>0.97060839350324357</v>
      </c>
    </row>
    <row r="722" spans="1:7" ht="25.5" x14ac:dyDescent="0.2">
      <c r="A722" s="201"/>
      <c r="B722" s="24" t="s">
        <v>58</v>
      </c>
      <c r="C722" s="17"/>
      <c r="D722" s="205">
        <f>'TAB MARS'!D722</f>
        <v>124501</v>
      </c>
      <c r="E722" s="205">
        <f>'TAB MARS'!E722</f>
        <v>39510</v>
      </c>
      <c r="F722" s="205">
        <f t="shared" si="234"/>
        <v>84991</v>
      </c>
      <c r="G722" s="32">
        <f t="shared" si="235"/>
        <v>2.1511262971399647</v>
      </c>
    </row>
    <row r="723" spans="1:7" x14ac:dyDescent="0.2">
      <c r="A723" s="201"/>
      <c r="B723" s="23" t="s">
        <v>24</v>
      </c>
      <c r="C723" s="10"/>
      <c r="D723" s="205">
        <f>'TAB MARS'!D723</f>
        <v>12298</v>
      </c>
      <c r="E723" s="205">
        <f>'TAB MARS'!E723</f>
        <v>10345</v>
      </c>
      <c r="F723" s="205">
        <f t="shared" si="234"/>
        <v>1953</v>
      </c>
      <c r="G723" s="32">
        <f t="shared" si="235"/>
        <v>0.18878685355244079</v>
      </c>
    </row>
    <row r="724" spans="1:7" x14ac:dyDescent="0.2">
      <c r="A724" s="201"/>
      <c r="B724" s="1"/>
      <c r="C724" s="10"/>
      <c r="D724" s="205"/>
      <c r="E724" s="205"/>
      <c r="F724" s="205"/>
      <c r="G724" s="32"/>
    </row>
    <row r="725" spans="1:7" x14ac:dyDescent="0.2">
      <c r="A725" s="201"/>
      <c r="B725" s="8" t="s">
        <v>26</v>
      </c>
      <c r="C725" s="31"/>
      <c r="D725" s="205">
        <f>'TAB MARS'!D725</f>
        <v>64208</v>
      </c>
      <c r="E725" s="205">
        <f>'TAB MARS'!E725</f>
        <v>24345</v>
      </c>
      <c r="F725" s="205">
        <f t="shared" ref="F725" si="236">(D725-E725)</f>
        <v>39863</v>
      </c>
      <c r="G725" s="32">
        <f t="shared" ref="G725" si="237">F725/E725</f>
        <v>1.637420414869583</v>
      </c>
    </row>
    <row r="726" spans="1:7" x14ac:dyDescent="0.2">
      <c r="A726" s="201"/>
      <c r="B726" s="8"/>
      <c r="C726" s="31"/>
      <c r="D726" s="205"/>
      <c r="E726" s="205"/>
      <c r="F726" s="205"/>
      <c r="G726" s="32"/>
    </row>
    <row r="727" spans="1:7" x14ac:dyDescent="0.2">
      <c r="A727" s="201">
        <v>3</v>
      </c>
      <c r="B727" s="8" t="s">
        <v>15</v>
      </c>
      <c r="C727" s="31"/>
      <c r="D727" s="205"/>
      <c r="E727" s="205"/>
      <c r="F727" s="205"/>
      <c r="G727" s="32"/>
    </row>
    <row r="728" spans="1:7" x14ac:dyDescent="0.2">
      <c r="A728" s="201"/>
      <c r="B728" s="7" t="s">
        <v>6</v>
      </c>
      <c r="C728" s="29"/>
      <c r="D728" s="205"/>
      <c r="E728" s="205"/>
      <c r="F728" s="205"/>
      <c r="G728" s="32"/>
    </row>
    <row r="729" spans="1:7" x14ac:dyDescent="0.2">
      <c r="A729" s="201"/>
      <c r="B729" s="8"/>
      <c r="C729" s="31"/>
      <c r="D729" s="205"/>
      <c r="E729" s="205"/>
      <c r="F729" s="205"/>
      <c r="G729" s="32"/>
    </row>
    <row r="730" spans="1:7" x14ac:dyDescent="0.2">
      <c r="A730" s="201">
        <v>30</v>
      </c>
      <c r="B730" s="25" t="s">
        <v>16</v>
      </c>
      <c r="C730" s="31"/>
      <c r="D730" s="205">
        <f>'TAB MARS'!D730</f>
        <v>446</v>
      </c>
      <c r="E730" s="205">
        <f>'TAB MARS'!E730</f>
        <v>695</v>
      </c>
      <c r="F730" s="205">
        <f t="shared" ref="F730:F733" si="238">(D730-E730)</f>
        <v>-249</v>
      </c>
      <c r="G730" s="32">
        <f t="shared" ref="G730:G733" si="239">F730/E730</f>
        <v>-0.35827338129496406</v>
      </c>
    </row>
    <row r="731" spans="1:7" x14ac:dyDescent="0.2">
      <c r="A731" s="201">
        <v>31</v>
      </c>
      <c r="B731" s="25" t="s">
        <v>17</v>
      </c>
      <c r="C731" s="31"/>
      <c r="D731" s="205">
        <f>'TAB MARS'!D731</f>
        <v>10879</v>
      </c>
      <c r="E731" s="205">
        <f>'TAB MARS'!E731</f>
        <v>8215</v>
      </c>
      <c r="F731" s="205">
        <f t="shared" si="238"/>
        <v>2664</v>
      </c>
      <c r="G731" s="32">
        <f t="shared" si="239"/>
        <v>0.3242848447961047</v>
      </c>
    </row>
    <row r="732" spans="1:7" x14ac:dyDescent="0.2">
      <c r="A732" s="201">
        <v>32</v>
      </c>
      <c r="B732" s="25" t="s">
        <v>18</v>
      </c>
      <c r="C732" s="31"/>
      <c r="D732" s="205">
        <f>'TAB MARS'!D732</f>
        <v>20140</v>
      </c>
      <c r="E732" s="205">
        <f>'TAB MARS'!E732</f>
        <v>25229</v>
      </c>
      <c r="F732" s="205">
        <f t="shared" si="238"/>
        <v>-5089</v>
      </c>
      <c r="G732" s="32">
        <f t="shared" si="239"/>
        <v>-0.20171231519283364</v>
      </c>
    </row>
    <row r="733" spans="1:7" x14ac:dyDescent="0.2">
      <c r="A733" s="201">
        <v>37</v>
      </c>
      <c r="B733" s="25" t="s">
        <v>25</v>
      </c>
      <c r="C733" s="31"/>
      <c r="D733" s="205">
        <f>'TAB MARS'!D733</f>
        <v>0</v>
      </c>
      <c r="E733" s="205">
        <f>'TAB MARS'!E733</f>
        <v>0</v>
      </c>
      <c r="F733" s="205">
        <f t="shared" si="238"/>
        <v>0</v>
      </c>
      <c r="G733" s="32" t="e">
        <f t="shared" si="23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205" t="s">
        <v>10</v>
      </c>
      <c r="E737" s="205" t="s">
        <v>11</v>
      </c>
      <c r="F737" s="205" t="s">
        <v>12</v>
      </c>
      <c r="G737" s="32" t="s">
        <v>13</v>
      </c>
    </row>
    <row r="738" spans="1:7" x14ac:dyDescent="0.2">
      <c r="A738" s="201">
        <v>700</v>
      </c>
      <c r="B738" s="1" t="s">
        <v>30</v>
      </c>
      <c r="C738" s="10"/>
      <c r="D738" s="205">
        <f>'TAB  CUM A FEVR'!D738+'TAB MARS'!D738</f>
        <v>12397</v>
      </c>
      <c r="E738" s="205">
        <f>'TAB  CUM A FEVR'!E738+'TAB MARS'!E738</f>
        <v>14693</v>
      </c>
      <c r="F738" s="205">
        <f>(D738-E738)</f>
        <v>-2296</v>
      </c>
      <c r="G738" s="32">
        <f>F738/E738</f>
        <v>-0.15626488804192473</v>
      </c>
    </row>
    <row r="739" spans="1:7" x14ac:dyDescent="0.2">
      <c r="A739" s="201">
        <v>701</v>
      </c>
      <c r="B739" s="1" t="s">
        <v>31</v>
      </c>
      <c r="C739" s="10"/>
      <c r="D739" s="205">
        <f>'TAB  CUM A FEVR'!D739+'TAB MARS'!D739</f>
        <v>31844</v>
      </c>
      <c r="E739" s="205">
        <f>'TAB  CUM A FEVR'!E739+'TAB MARS'!E739</f>
        <v>15968</v>
      </c>
      <c r="F739" s="205">
        <f t="shared" ref="F739:F741" si="240">(D739-E739)</f>
        <v>15876</v>
      </c>
      <c r="G739" s="32">
        <f t="shared" ref="G739:G741" si="241">F739/E739</f>
        <v>0.99423847695390777</v>
      </c>
    </row>
    <row r="740" spans="1:7" x14ac:dyDescent="0.2">
      <c r="A740" s="201">
        <v>704</v>
      </c>
      <c r="B740" s="1" t="s">
        <v>32</v>
      </c>
      <c r="C740" s="10"/>
      <c r="D740" s="205">
        <f>'TAB  CUM A FEVR'!D740+'TAB MARS'!D740</f>
        <v>0</v>
      </c>
      <c r="E740" s="205">
        <f>'TAB  CUM A FEVR'!E740+'TAB MARS'!E740</f>
        <v>0</v>
      </c>
      <c r="F740" s="205">
        <f t="shared" si="240"/>
        <v>0</v>
      </c>
      <c r="G740" s="32" t="e">
        <f t="shared" si="241"/>
        <v>#DIV/0!</v>
      </c>
    </row>
    <row r="741" spans="1:7" x14ac:dyDescent="0.2">
      <c r="A741" s="201">
        <v>706</v>
      </c>
      <c r="B741" s="1" t="s">
        <v>33</v>
      </c>
      <c r="C741" s="10"/>
      <c r="D741" s="205">
        <f>'TAB  CUM A FEVR'!D741+'TAB MARS'!D741</f>
        <v>54566</v>
      </c>
      <c r="E741" s="205">
        <f>'TAB  CUM A FEVR'!E741+'TAB MARS'!E741</f>
        <v>15006</v>
      </c>
      <c r="F741" s="205">
        <f t="shared" si="240"/>
        <v>39560</v>
      </c>
      <c r="G741" s="32">
        <f t="shared" si="241"/>
        <v>2.6362788218046114</v>
      </c>
    </row>
    <row r="742" spans="1:7" x14ac:dyDescent="0.2">
      <c r="A742" s="201"/>
      <c r="B742" s="13" t="s">
        <v>6</v>
      </c>
      <c r="C742" s="27"/>
      <c r="D742" s="205"/>
      <c r="E742" s="205"/>
      <c r="F742" s="39"/>
      <c r="G742" s="33"/>
    </row>
    <row r="743" spans="1:7" x14ac:dyDescent="0.2">
      <c r="A743" s="201"/>
      <c r="B743" s="14" t="s">
        <v>19</v>
      </c>
      <c r="C743" s="11"/>
      <c r="D743" s="205">
        <f>'TAB  CUM A FEVR'!D743+'TAB MARS'!D743</f>
        <v>0</v>
      </c>
      <c r="E743" s="205">
        <f>'TAB  CUM A FEVR'!E743+'TAB MARS'!E743</f>
        <v>0</v>
      </c>
      <c r="F743" s="205">
        <f t="shared" ref="F743:F748" si="242">(D743-E743)</f>
        <v>0</v>
      </c>
      <c r="G743" s="32" t="e">
        <f t="shared" ref="G743:G748" si="243">F743/E743</f>
        <v>#DIV/0!</v>
      </c>
    </row>
    <row r="744" spans="1:7" x14ac:dyDescent="0.2">
      <c r="A744" s="201"/>
      <c r="B744" s="14" t="s">
        <v>20</v>
      </c>
      <c r="C744" s="11"/>
      <c r="D744" s="205">
        <f>'TAB  CUM A FEVR'!D744+'TAB MARS'!D744</f>
        <v>0</v>
      </c>
      <c r="E744" s="205">
        <f>'TAB  CUM A FEVR'!E744+'TAB MARS'!E744</f>
        <v>0</v>
      </c>
      <c r="F744" s="205">
        <f t="shared" si="242"/>
        <v>0</v>
      </c>
      <c r="G744" s="32" t="e">
        <f t="shared" si="243"/>
        <v>#DIV/0!</v>
      </c>
    </row>
    <row r="745" spans="1:7" x14ac:dyDescent="0.2">
      <c r="A745" s="201"/>
      <c r="B745" s="14" t="s">
        <v>27</v>
      </c>
      <c r="C745" s="11"/>
      <c r="D745" s="205">
        <f>'TAB  CUM A FEVR'!D745+'TAB MARS'!D745</f>
        <v>0</v>
      </c>
      <c r="E745" s="205">
        <f>'TAB  CUM A FEVR'!E745+'TAB MARS'!E745</f>
        <v>0</v>
      </c>
      <c r="F745" s="205">
        <f t="shared" si="242"/>
        <v>0</v>
      </c>
      <c r="G745" s="32" t="e">
        <f t="shared" si="243"/>
        <v>#DIV/0!</v>
      </c>
    </row>
    <row r="746" spans="1:7" x14ac:dyDescent="0.2">
      <c r="A746" s="201">
        <v>706</v>
      </c>
      <c r="B746" s="2" t="s">
        <v>34</v>
      </c>
      <c r="C746" s="11"/>
      <c r="D746" s="205">
        <f>'TAB  CUM A FEVR'!D746+'TAB MARS'!D746</f>
        <v>12780</v>
      </c>
      <c r="E746" s="205">
        <f>'TAB  CUM A FEVR'!E746+'TAB MARS'!E746</f>
        <v>462</v>
      </c>
      <c r="F746" s="205">
        <f t="shared" si="242"/>
        <v>12318</v>
      </c>
      <c r="G746" s="32">
        <f t="shared" si="243"/>
        <v>26.662337662337663</v>
      </c>
    </row>
    <row r="747" spans="1:7" x14ac:dyDescent="0.2">
      <c r="A747" s="201" t="s">
        <v>35</v>
      </c>
      <c r="B747" s="2" t="s">
        <v>36</v>
      </c>
      <c r="C747" s="11"/>
      <c r="D747" s="205">
        <f>'TAB  CUM A FEVR'!D747+'TAB MARS'!D747</f>
        <v>0</v>
      </c>
      <c r="E747" s="205">
        <f>'TAB  CUM A FEVR'!E747+'TAB MARS'!E747</f>
        <v>0</v>
      </c>
      <c r="F747" s="205">
        <f t="shared" si="242"/>
        <v>0</v>
      </c>
      <c r="G747" s="32" t="e">
        <f t="shared" si="243"/>
        <v>#DIV/0!</v>
      </c>
    </row>
    <row r="748" spans="1:7" ht="25.5" x14ac:dyDescent="0.2">
      <c r="A748" s="22"/>
      <c r="B748" s="26" t="s">
        <v>45</v>
      </c>
      <c r="C748" s="202"/>
      <c r="D748" s="40">
        <f>D738+D739+D740+D741+D746+D747</f>
        <v>111587</v>
      </c>
      <c r="E748" s="40">
        <f>E738+E739+E740+E741+E746+E747</f>
        <v>46129</v>
      </c>
      <c r="F748" s="40">
        <f t="shared" si="242"/>
        <v>65458</v>
      </c>
      <c r="G748" s="34">
        <f t="shared" si="243"/>
        <v>1.4190205727416592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205">
        <f>'TAB  CUM A FEVR'!D751+'TAB MARS'!D751</f>
        <v>0</v>
      </c>
      <c r="E751" s="205">
        <f>'TAB  CUM A FEVR'!E751+'TAB MARS'!E751</f>
        <v>0</v>
      </c>
      <c r="F751" s="205">
        <f t="shared" ref="F751" si="244">(D751-E751)</f>
        <v>0</v>
      </c>
      <c r="G751" s="32" t="e">
        <f t="shared" ref="G751" si="245">F751/E751</f>
        <v>#DIV/0!</v>
      </c>
    </row>
    <row r="752" spans="1:7" x14ac:dyDescent="0.2">
      <c r="B752" s="3"/>
      <c r="C752" s="203"/>
      <c r="D752" s="205"/>
      <c r="E752" s="205"/>
      <c r="F752" s="204"/>
      <c r="G752" s="36"/>
    </row>
    <row r="753" spans="1:7" x14ac:dyDescent="0.2">
      <c r="A753" s="201">
        <v>72</v>
      </c>
      <c r="B753" s="1" t="s">
        <v>37</v>
      </c>
      <c r="C753" s="10"/>
      <c r="D753" s="205">
        <f>'TAB  CUM A FEVR'!D753+'TAB MARS'!D753</f>
        <v>0</v>
      </c>
      <c r="E753" s="205">
        <f>'TAB  CUM A FEVR'!E753+'TAB MARS'!E753</f>
        <v>0</v>
      </c>
      <c r="F753" s="205">
        <f t="shared" ref="F753:F765" si="246">(D753-E753)</f>
        <v>0</v>
      </c>
      <c r="G753" s="32" t="e">
        <f t="shared" ref="G753:G765" si="247">F753/E753</f>
        <v>#DIV/0!</v>
      </c>
    </row>
    <row r="754" spans="1:7" x14ac:dyDescent="0.2">
      <c r="A754" s="201">
        <v>73</v>
      </c>
      <c r="B754" s="1" t="s">
        <v>38</v>
      </c>
      <c r="C754" s="10"/>
      <c r="D754" s="205">
        <f>'TAB  CUM A FEVR'!D754+'TAB MARS'!D754</f>
        <v>0</v>
      </c>
      <c r="E754" s="205">
        <f>'TAB  CUM A FEVR'!E754+'TAB MARS'!E754</f>
        <v>0</v>
      </c>
      <c r="F754" s="205">
        <f t="shared" si="246"/>
        <v>0</v>
      </c>
      <c r="G754" s="32" t="e">
        <f t="shared" si="247"/>
        <v>#DIV/0!</v>
      </c>
    </row>
    <row r="755" spans="1:7" x14ac:dyDescent="0.2">
      <c r="A755" s="201">
        <v>74</v>
      </c>
      <c r="B755" s="2" t="s">
        <v>39</v>
      </c>
      <c r="C755" s="11"/>
      <c r="D755" s="205">
        <f>'TAB  CUM A FEVR'!D755+'TAB MARS'!D755</f>
        <v>0</v>
      </c>
      <c r="E755" s="205">
        <f>'TAB  CUM A FEVR'!E755+'TAB MARS'!E755</f>
        <v>0</v>
      </c>
      <c r="F755" s="205">
        <f t="shared" si="246"/>
        <v>0</v>
      </c>
      <c r="G755" s="32" t="e">
        <f t="shared" si="247"/>
        <v>#DIV/0!</v>
      </c>
    </row>
    <row r="756" spans="1:7" ht="25.5" x14ac:dyDescent="0.2">
      <c r="A756" s="22"/>
      <c r="B756" s="26" t="s">
        <v>44</v>
      </c>
      <c r="C756" s="206"/>
      <c r="D756" s="40">
        <f>D748+D753+D754+D755</f>
        <v>111587</v>
      </c>
      <c r="E756" s="40">
        <f>E748+E753+E754+E755</f>
        <v>46129</v>
      </c>
      <c r="F756" s="205">
        <f t="shared" si="246"/>
        <v>65458</v>
      </c>
      <c r="G756" s="32">
        <f t="shared" si="247"/>
        <v>1.4190205727416592</v>
      </c>
    </row>
    <row r="757" spans="1:7" x14ac:dyDescent="0.2">
      <c r="A757" s="201">
        <v>60</v>
      </c>
      <c r="B757" s="3" t="s">
        <v>40</v>
      </c>
      <c r="C757" s="203"/>
      <c r="D757" s="204">
        <f>D758+D759+D760</f>
        <v>19072</v>
      </c>
      <c r="E757" s="204">
        <f>E758+E759+E760</f>
        <v>14333</v>
      </c>
      <c r="F757" s="205">
        <f t="shared" si="246"/>
        <v>4739</v>
      </c>
      <c r="G757" s="32">
        <f t="shared" si="247"/>
        <v>0.33063559617665528</v>
      </c>
    </row>
    <row r="758" spans="1:7" x14ac:dyDescent="0.2">
      <c r="A758" s="201">
        <v>600</v>
      </c>
      <c r="B758" s="1" t="s">
        <v>2</v>
      </c>
      <c r="C758" s="10"/>
      <c r="D758" s="205">
        <f>'TAB  CUM A FEVR'!D758+'TAB MARS'!D758</f>
        <v>2766</v>
      </c>
      <c r="E758" s="205">
        <f>'TAB  CUM A FEVR'!E758+'TAB MARS'!E758</f>
        <v>3889</v>
      </c>
      <c r="F758" s="205">
        <f t="shared" si="246"/>
        <v>-1123</v>
      </c>
      <c r="G758" s="32">
        <f t="shared" si="247"/>
        <v>-0.28876317819490871</v>
      </c>
    </row>
    <row r="759" spans="1:7" x14ac:dyDescent="0.2">
      <c r="A759" s="201">
        <v>601</v>
      </c>
      <c r="B759" s="1" t="s">
        <v>3</v>
      </c>
      <c r="C759" s="10"/>
      <c r="D759" s="205">
        <f>'TAB  CUM A FEVR'!D759+'TAB MARS'!D759</f>
        <v>16306</v>
      </c>
      <c r="E759" s="205">
        <f>'TAB  CUM A FEVR'!E759+'TAB MARS'!E759</f>
        <v>10444</v>
      </c>
      <c r="F759" s="205">
        <f t="shared" si="246"/>
        <v>5862</v>
      </c>
      <c r="G759" s="32">
        <f t="shared" si="247"/>
        <v>0.56127920337035619</v>
      </c>
    </row>
    <row r="760" spans="1:7" x14ac:dyDescent="0.2">
      <c r="A760" s="201">
        <v>604</v>
      </c>
      <c r="B760" s="1" t="s">
        <v>4</v>
      </c>
      <c r="C760" s="10"/>
      <c r="D760" s="205">
        <f>'TAB  CUM A FEVR'!D760+'TAB MARS'!D760</f>
        <v>0</v>
      </c>
      <c r="E760" s="205">
        <f>'TAB  CUM A FEVR'!E760+'TAB MARS'!E760</f>
        <v>0</v>
      </c>
      <c r="F760" s="205">
        <f t="shared" si="246"/>
        <v>0</v>
      </c>
      <c r="G760" s="32" t="e">
        <f t="shared" si="247"/>
        <v>#DIV/0!</v>
      </c>
    </row>
    <row r="761" spans="1:7" x14ac:dyDescent="0.2">
      <c r="A761" s="201">
        <v>61</v>
      </c>
      <c r="B761" s="1" t="s">
        <v>41</v>
      </c>
      <c r="C761" s="10"/>
      <c r="D761" s="205">
        <f>'TAB  CUM A FEVR'!D761+'TAB MARS'!D761</f>
        <v>5216</v>
      </c>
      <c r="E761" s="205">
        <f>'TAB  CUM A FEVR'!E761+'TAB MARS'!E761</f>
        <v>2524</v>
      </c>
      <c r="F761" s="205">
        <f t="shared" si="246"/>
        <v>2692</v>
      </c>
      <c r="G761" s="32">
        <f t="shared" si="247"/>
        <v>1.0665610142630746</v>
      </c>
    </row>
    <row r="762" spans="1:7" x14ac:dyDescent="0.2">
      <c r="A762" s="201">
        <v>62</v>
      </c>
      <c r="B762" s="2" t="s">
        <v>42</v>
      </c>
      <c r="C762" s="11"/>
      <c r="D762" s="205">
        <f>'TAB  CUM A FEVR'!D762+'TAB MARS'!D762</f>
        <v>10440</v>
      </c>
      <c r="E762" s="205">
        <f>'TAB  CUM A FEVR'!E762+'TAB MARS'!E762</f>
        <v>1133</v>
      </c>
      <c r="F762" s="205">
        <f t="shared" si="246"/>
        <v>9307</v>
      </c>
      <c r="G762" s="32">
        <f t="shared" si="247"/>
        <v>8.2144748455428065</v>
      </c>
    </row>
    <row r="763" spans="1:7" ht="25.5" x14ac:dyDescent="0.2">
      <c r="A763" s="22"/>
      <c r="B763" s="26" t="s">
        <v>43</v>
      </c>
      <c r="C763" s="206"/>
      <c r="D763" s="40">
        <f>D757+D761+D762</f>
        <v>34728</v>
      </c>
      <c r="E763" s="40">
        <f>E757+E761+E762</f>
        <v>17990</v>
      </c>
      <c r="F763" s="205">
        <f t="shared" si="246"/>
        <v>16738</v>
      </c>
      <c r="G763" s="32">
        <f t="shared" si="247"/>
        <v>0.9304057809894386</v>
      </c>
    </row>
    <row r="764" spans="1:7" ht="25.5" x14ac:dyDescent="0.2">
      <c r="A764" s="22"/>
      <c r="B764" s="26" t="s">
        <v>48</v>
      </c>
      <c r="C764" s="206"/>
      <c r="D764" s="40">
        <f>D756-D763</f>
        <v>76859</v>
      </c>
      <c r="E764" s="40">
        <f>E756-E763</f>
        <v>28139</v>
      </c>
      <c r="F764" s="205">
        <f t="shared" si="246"/>
        <v>48720</v>
      </c>
      <c r="G764" s="32">
        <f t="shared" si="247"/>
        <v>1.7314048118270016</v>
      </c>
    </row>
    <row r="765" spans="1:7" x14ac:dyDescent="0.2">
      <c r="A765" s="201">
        <v>63</v>
      </c>
      <c r="B765" s="3" t="s">
        <v>46</v>
      </c>
      <c r="C765" s="203"/>
      <c r="D765" s="205">
        <f>'TAB  CUM A FEVR'!D765+'TAB MARS'!D765</f>
        <v>46695</v>
      </c>
      <c r="E765" s="205">
        <f>'TAB  CUM A FEVR'!E765+'TAB MARS'!E765</f>
        <v>31138</v>
      </c>
      <c r="F765" s="205">
        <f t="shared" si="246"/>
        <v>15557</v>
      </c>
      <c r="G765" s="32">
        <f t="shared" si="247"/>
        <v>0.49961461879375685</v>
      </c>
    </row>
    <row r="766" spans="1:7" x14ac:dyDescent="0.2">
      <c r="A766" s="201"/>
      <c r="B766" s="13" t="s">
        <v>6</v>
      </c>
      <c r="C766" s="27"/>
      <c r="D766" s="205"/>
      <c r="E766" s="205"/>
      <c r="F766" s="205"/>
      <c r="G766" s="32"/>
    </row>
    <row r="767" spans="1:7" x14ac:dyDescent="0.2">
      <c r="A767" s="201">
        <v>631</v>
      </c>
      <c r="B767" s="15" t="s">
        <v>21</v>
      </c>
      <c r="C767" s="21"/>
      <c r="D767" s="205">
        <f>'TAB  CUM A FEVR'!D767+'TAB MARS'!D767</f>
        <v>0</v>
      </c>
      <c r="E767" s="205">
        <f>'TAB  CUM A FEVR'!E767+'TAB MARS'!E767</f>
        <v>0</v>
      </c>
      <c r="F767" s="205">
        <f t="shared" ref="F767" si="248">(D767-E767)</f>
        <v>0</v>
      </c>
      <c r="G767" s="32" t="e">
        <f t="shared" ref="G767" si="249">F767/E767</f>
        <v>#DIV/0!</v>
      </c>
    </row>
    <row r="768" spans="1:7" x14ac:dyDescent="0.2">
      <c r="A768" s="201"/>
      <c r="B768" s="15"/>
      <c r="C768" s="21"/>
      <c r="D768" s="205"/>
      <c r="E768" s="205"/>
      <c r="F768" s="205"/>
      <c r="G768" s="32"/>
    </row>
    <row r="769" spans="1:7" x14ac:dyDescent="0.2">
      <c r="A769" s="201">
        <v>64</v>
      </c>
      <c r="B769" s="2" t="s">
        <v>47</v>
      </c>
      <c r="C769" s="11"/>
      <c r="D769" s="205">
        <f>'TAB  CUM A FEVR'!D769+'TAB MARS'!D769</f>
        <v>3894</v>
      </c>
      <c r="E769" s="205">
        <f>'TAB  CUM A FEVR'!E769+'TAB MARS'!E769</f>
        <v>1844</v>
      </c>
      <c r="F769" s="205">
        <f t="shared" ref="F769:F779" si="250">(D769-E769)</f>
        <v>2050</v>
      </c>
      <c r="G769" s="32">
        <f t="shared" ref="G769:G779" si="251">F769/E769</f>
        <v>1.1117136659436009</v>
      </c>
    </row>
    <row r="770" spans="1:7" ht="25.5" x14ac:dyDescent="0.2">
      <c r="A770" s="22"/>
      <c r="B770" s="26" t="s">
        <v>49</v>
      </c>
      <c r="C770" s="206"/>
      <c r="D770" s="205">
        <f>D764-D765-D769</f>
        <v>26270</v>
      </c>
      <c r="E770" s="205">
        <f>E764-E765-E769</f>
        <v>-4843</v>
      </c>
      <c r="F770" s="205">
        <f t="shared" si="250"/>
        <v>31113</v>
      </c>
      <c r="G770" s="32">
        <f t="shared" si="251"/>
        <v>-6.4243237662605823</v>
      </c>
    </row>
    <row r="771" spans="1:7" x14ac:dyDescent="0.2">
      <c r="A771" s="201">
        <v>75</v>
      </c>
      <c r="B771" s="3" t="s">
        <v>50</v>
      </c>
      <c r="C771" s="203"/>
      <c r="D771" s="205">
        <f>'TAB  CUM A FEVR'!D771+'TAB MARS'!D771</f>
        <v>3890</v>
      </c>
      <c r="E771" s="205">
        <f>'TAB  CUM A FEVR'!E771+'TAB MARS'!E771</f>
        <v>1065</v>
      </c>
      <c r="F771" s="205">
        <f t="shared" si="250"/>
        <v>2825</v>
      </c>
      <c r="G771" s="32">
        <f t="shared" si="251"/>
        <v>2.652582159624413</v>
      </c>
    </row>
    <row r="772" spans="1:7" x14ac:dyDescent="0.2">
      <c r="A772" s="201">
        <v>65</v>
      </c>
      <c r="B772" s="1" t="s">
        <v>51</v>
      </c>
      <c r="C772" s="10"/>
      <c r="D772" s="205">
        <f>'TAB  CUM A FEVR'!D772+'TAB MARS'!D772</f>
        <v>722</v>
      </c>
      <c r="E772" s="205">
        <f>'TAB  CUM A FEVR'!E772+'TAB MARS'!E772</f>
        <v>425</v>
      </c>
      <c r="F772" s="205">
        <f t="shared" si="250"/>
        <v>297</v>
      </c>
      <c r="G772" s="32">
        <f t="shared" si="251"/>
        <v>0.69882352941176473</v>
      </c>
    </row>
    <row r="773" spans="1:7" ht="25.5" x14ac:dyDescent="0.2">
      <c r="A773" s="201">
        <v>68</v>
      </c>
      <c r="B773" s="16" t="s">
        <v>52</v>
      </c>
      <c r="C773" s="17"/>
      <c r="D773" s="205">
        <f>'TAB  CUM A FEVR'!D773+'TAB MARS'!D773</f>
        <v>18145</v>
      </c>
      <c r="E773" s="205">
        <f>'TAB  CUM A FEVR'!E773+'TAB MARS'!E773</f>
        <v>17490</v>
      </c>
      <c r="F773" s="205">
        <f t="shared" si="250"/>
        <v>655</v>
      </c>
      <c r="G773" s="32">
        <f t="shared" si="251"/>
        <v>3.7449971412235564E-2</v>
      </c>
    </row>
    <row r="774" spans="1:7" x14ac:dyDescent="0.2">
      <c r="A774" s="201">
        <v>78</v>
      </c>
      <c r="B774" s="2" t="s">
        <v>53</v>
      </c>
      <c r="C774" s="11"/>
      <c r="D774" s="205">
        <f>'TAB  CUM A FEVR'!D774+'TAB MARS'!D774</f>
        <v>0</v>
      </c>
      <c r="E774" s="205">
        <f>'TAB  CUM A FEVR'!E774+'TAB MARS'!E774</f>
        <v>0</v>
      </c>
      <c r="F774" s="205">
        <f t="shared" si="250"/>
        <v>0</v>
      </c>
      <c r="G774" s="32" t="e">
        <f t="shared" si="251"/>
        <v>#DIV/0!</v>
      </c>
    </row>
    <row r="775" spans="1:7" ht="25.5" x14ac:dyDescent="0.2">
      <c r="A775" s="22"/>
      <c r="B775" s="26" t="s">
        <v>77</v>
      </c>
      <c r="C775" s="206"/>
      <c r="D775" s="205">
        <f>D770+D771-D772-D773+D774</f>
        <v>11293</v>
      </c>
      <c r="E775" s="205">
        <f>E770+E771-E772-E773+E774</f>
        <v>-21693</v>
      </c>
      <c r="F775" s="205">
        <f t="shared" si="250"/>
        <v>32986</v>
      </c>
      <c r="G775" s="32">
        <f t="shared" si="251"/>
        <v>-1.5205826764394044</v>
      </c>
    </row>
    <row r="776" spans="1:7" x14ac:dyDescent="0.2">
      <c r="A776" s="201">
        <v>76</v>
      </c>
      <c r="B776" s="1" t="s">
        <v>54</v>
      </c>
      <c r="C776" s="10"/>
      <c r="D776" s="205">
        <f>'TAB  CUM A FEVR'!D776+'TAB MARS'!D776</f>
        <v>0</v>
      </c>
      <c r="E776" s="205">
        <f>'TAB  CUM A FEVR'!E776+'TAB MARS'!E776</f>
        <v>0</v>
      </c>
      <c r="F776" s="205">
        <f t="shared" si="250"/>
        <v>0</v>
      </c>
      <c r="G776" s="32" t="e">
        <f t="shared" si="251"/>
        <v>#DIV/0!</v>
      </c>
    </row>
    <row r="777" spans="1:7" x14ac:dyDescent="0.2">
      <c r="A777" s="201">
        <v>66</v>
      </c>
      <c r="B777" s="1" t="s">
        <v>55</v>
      </c>
      <c r="C777" s="10"/>
      <c r="D777" s="205">
        <f>'TAB  CUM A FEVR'!D777+'TAB MARS'!D777</f>
        <v>0</v>
      </c>
      <c r="E777" s="205">
        <f>'TAB  CUM A FEVR'!E777+'TAB MARS'!E777</f>
        <v>0</v>
      </c>
      <c r="F777" s="205">
        <f t="shared" si="250"/>
        <v>0</v>
      </c>
      <c r="G777" s="32" t="e">
        <f t="shared" si="25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205">
        <f t="shared" si="250"/>
        <v>0</v>
      </c>
      <c r="G778" s="32" t="e">
        <f t="shared" si="251"/>
        <v>#DIV/0!</v>
      </c>
    </row>
    <row r="779" spans="1:7" x14ac:dyDescent="0.2">
      <c r="A779" s="22"/>
      <c r="B779" s="19" t="s">
        <v>57</v>
      </c>
      <c r="C779" s="206"/>
      <c r="D779" s="205">
        <f>D775+D778</f>
        <v>11293</v>
      </c>
      <c r="E779" s="205">
        <f>E775+E778</f>
        <v>-21693</v>
      </c>
      <c r="F779" s="205">
        <f t="shared" si="250"/>
        <v>32986</v>
      </c>
      <c r="G779" s="32">
        <f t="shared" si="251"/>
        <v>-1.5205826764394044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201">
        <v>5</v>
      </c>
      <c r="B783" s="1" t="s">
        <v>22</v>
      </c>
      <c r="C783" s="10"/>
      <c r="D783" s="205">
        <f>'TAB MARS'!D783</f>
        <v>65344</v>
      </c>
      <c r="E783" s="205">
        <f>'TAB MARS'!E783</f>
        <v>86087</v>
      </c>
      <c r="F783" s="205">
        <f t="shared" ref="F783" si="252">(D783-E783)</f>
        <v>-20743</v>
      </c>
      <c r="G783" s="32">
        <f t="shared" ref="G783" si="253">F783/E783</f>
        <v>-0.24095391871014207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201">
        <v>51</v>
      </c>
      <c r="B787" s="20" t="s">
        <v>29</v>
      </c>
      <c r="C787" s="30"/>
      <c r="D787" s="205">
        <f>'TAB MARS'!D787</f>
        <v>0</v>
      </c>
      <c r="E787" s="205">
        <f>'TAB MARS'!E787</f>
        <v>0</v>
      </c>
      <c r="F787" s="205">
        <f t="shared" ref="F787:F788" si="254">(D787-E787)</f>
        <v>0</v>
      </c>
      <c r="G787" s="32" t="e">
        <f t="shared" ref="G787:G788" si="255">F787/E787</f>
        <v>#DIV/0!</v>
      </c>
    </row>
    <row r="788" spans="1:7" x14ac:dyDescent="0.2">
      <c r="A788" s="201">
        <v>510</v>
      </c>
      <c r="B788" s="1" t="s">
        <v>7</v>
      </c>
      <c r="C788" s="10"/>
      <c r="D788" s="205">
        <f>'TAB MARS'!D788</f>
        <v>0</v>
      </c>
      <c r="E788" s="205">
        <f>'TAB MARS'!E788</f>
        <v>0</v>
      </c>
      <c r="F788" s="205">
        <f t="shared" si="254"/>
        <v>0</v>
      </c>
      <c r="G788" s="32" t="e">
        <f t="shared" si="255"/>
        <v>#DIV/0!</v>
      </c>
    </row>
    <row r="789" spans="1:7" x14ac:dyDescent="0.2">
      <c r="B789" s="3"/>
      <c r="C789" s="28"/>
    </row>
    <row r="790" spans="1:7" x14ac:dyDescent="0.2">
      <c r="A790" s="201">
        <v>41</v>
      </c>
      <c r="B790" s="1" t="s">
        <v>8</v>
      </c>
      <c r="C790" s="10"/>
      <c r="D790" s="205">
        <f>D794+D795+D796</f>
        <v>217163</v>
      </c>
      <c r="E790" s="205">
        <f>E794+E795+E796</f>
        <v>141050</v>
      </c>
      <c r="F790" s="205">
        <f t="shared" ref="F790" si="256">(D790-E790)</f>
        <v>76113</v>
      </c>
      <c r="G790" s="32">
        <f t="shared" ref="G790" si="257">F790/E790</f>
        <v>0.53961715703651192</v>
      </c>
    </row>
    <row r="791" spans="1:7" x14ac:dyDescent="0.2">
      <c r="A791" s="201"/>
      <c r="B791" s="1"/>
      <c r="C791" s="10"/>
      <c r="D791" s="205"/>
      <c r="E791" s="205"/>
      <c r="F791" s="205"/>
      <c r="G791" s="32"/>
    </row>
    <row r="792" spans="1:7" x14ac:dyDescent="0.2">
      <c r="A792" s="201"/>
      <c r="B792" s="7" t="s">
        <v>6</v>
      </c>
      <c r="C792" s="29"/>
      <c r="D792" s="205"/>
      <c r="E792" s="205"/>
      <c r="F792" s="205"/>
      <c r="G792" s="32"/>
    </row>
    <row r="793" spans="1:7" x14ac:dyDescent="0.2">
      <c r="A793" s="201"/>
      <c r="B793" s="1"/>
      <c r="C793" s="10"/>
      <c r="D793" s="205"/>
      <c r="E793" s="205"/>
      <c r="F793" s="205"/>
      <c r="G793" s="32"/>
    </row>
    <row r="794" spans="1:7" x14ac:dyDescent="0.2">
      <c r="A794" s="201"/>
      <c r="B794" s="23" t="s">
        <v>23</v>
      </c>
      <c r="C794" s="10"/>
      <c r="D794" s="205">
        <f>'TAB MARS'!D794</f>
        <v>154574</v>
      </c>
      <c r="E794" s="205">
        <f>'TAB MARS'!E794</f>
        <v>81253</v>
      </c>
      <c r="F794" s="205">
        <f t="shared" ref="F794:F796" si="258">(D794-E794)</f>
        <v>73321</v>
      </c>
      <c r="G794" s="32">
        <f t="shared" ref="G794:G796" si="259">F794/E794</f>
        <v>0.90237898908348002</v>
      </c>
    </row>
    <row r="795" spans="1:7" ht="25.5" x14ac:dyDescent="0.2">
      <c r="A795" s="201"/>
      <c r="B795" s="24" t="s">
        <v>58</v>
      </c>
      <c r="C795" s="17"/>
      <c r="D795" s="205">
        <f>'TAB MARS'!D795</f>
        <v>39798</v>
      </c>
      <c r="E795" s="205">
        <f>'TAB MARS'!E795</f>
        <v>53041</v>
      </c>
      <c r="F795" s="205">
        <f t="shared" si="258"/>
        <v>-13243</v>
      </c>
      <c r="G795" s="32">
        <f t="shared" si="259"/>
        <v>-0.24967477988725703</v>
      </c>
    </row>
    <row r="796" spans="1:7" x14ac:dyDescent="0.2">
      <c r="A796" s="201"/>
      <c r="B796" s="23" t="s">
        <v>24</v>
      </c>
      <c r="C796" s="10"/>
      <c r="D796" s="205">
        <f>'TAB MARS'!D796</f>
        <v>22791</v>
      </c>
      <c r="E796" s="205">
        <f>'TAB MARS'!E796</f>
        <v>6756</v>
      </c>
      <c r="F796" s="205">
        <f t="shared" si="258"/>
        <v>16035</v>
      </c>
      <c r="G796" s="32">
        <f t="shared" si="259"/>
        <v>2.3734458259325044</v>
      </c>
    </row>
    <row r="797" spans="1:7" x14ac:dyDescent="0.2">
      <c r="A797" s="201"/>
      <c r="B797" s="1"/>
      <c r="C797" s="10"/>
      <c r="D797" s="205"/>
      <c r="E797" s="205"/>
      <c r="F797" s="205"/>
      <c r="G797" s="32"/>
    </row>
    <row r="798" spans="1:7" x14ac:dyDescent="0.2">
      <c r="A798" s="201"/>
      <c r="B798" s="8" t="s">
        <v>26</v>
      </c>
      <c r="C798" s="31"/>
      <c r="D798" s="205">
        <f>'TAB MARS'!D798</f>
        <v>31226</v>
      </c>
      <c r="E798" s="205">
        <f>'TAB MARS'!E798</f>
        <v>9257</v>
      </c>
      <c r="F798" s="205">
        <f t="shared" ref="F798" si="260">(D798-E798)</f>
        <v>21969</v>
      </c>
      <c r="G798" s="32">
        <f t="shared" ref="G798" si="261">F798/E798</f>
        <v>2.3732310683806848</v>
      </c>
    </row>
    <row r="799" spans="1:7" x14ac:dyDescent="0.2">
      <c r="A799" s="201"/>
      <c r="B799" s="8"/>
      <c r="C799" s="31"/>
      <c r="D799" s="205"/>
      <c r="E799" s="205"/>
      <c r="F799" s="205"/>
      <c r="G799" s="32"/>
    </row>
    <row r="800" spans="1:7" x14ac:dyDescent="0.2">
      <c r="A800" s="201">
        <v>3</v>
      </c>
      <c r="B800" s="8" t="s">
        <v>15</v>
      </c>
      <c r="C800" s="31"/>
      <c r="D800" s="205"/>
      <c r="E800" s="205"/>
      <c r="F800" s="205"/>
      <c r="G800" s="32"/>
    </row>
    <row r="801" spans="1:7" x14ac:dyDescent="0.2">
      <c r="A801" s="201"/>
      <c r="B801" s="7" t="s">
        <v>6</v>
      </c>
      <c r="C801" s="29"/>
      <c r="D801" s="205"/>
      <c r="E801" s="205"/>
      <c r="F801" s="205"/>
      <c r="G801" s="32"/>
    </row>
    <row r="802" spans="1:7" x14ac:dyDescent="0.2">
      <c r="A802" s="201"/>
      <c r="B802" s="8"/>
      <c r="C802" s="31"/>
      <c r="D802" s="205"/>
      <c r="E802" s="205"/>
      <c r="F802" s="205"/>
      <c r="G802" s="32"/>
    </row>
    <row r="803" spans="1:7" x14ac:dyDescent="0.2">
      <c r="A803" s="201">
        <v>30</v>
      </c>
      <c r="B803" s="25" t="s">
        <v>16</v>
      </c>
      <c r="C803" s="31"/>
      <c r="D803" s="205">
        <f>'TAB MARS'!D803</f>
        <v>12227</v>
      </c>
      <c r="E803" s="205">
        <f>'TAB MARS'!E803</f>
        <v>8229</v>
      </c>
      <c r="F803" s="205">
        <f t="shared" ref="F803:F806" si="262">(D803-E803)</f>
        <v>3998</v>
      </c>
      <c r="G803" s="32">
        <f t="shared" ref="G803:G806" si="263">F803/E803</f>
        <v>0.48584275124559484</v>
      </c>
    </row>
    <row r="804" spans="1:7" x14ac:dyDescent="0.2">
      <c r="A804" s="201">
        <v>31</v>
      </c>
      <c r="B804" s="25" t="s">
        <v>17</v>
      </c>
      <c r="C804" s="31"/>
      <c r="D804" s="205">
        <f>'TAB MARS'!D804</f>
        <v>1284</v>
      </c>
      <c r="E804" s="205">
        <f>'TAB MARS'!E804</f>
        <v>2074</v>
      </c>
      <c r="F804" s="205">
        <f t="shared" si="262"/>
        <v>-790</v>
      </c>
      <c r="G804" s="32">
        <f t="shared" si="263"/>
        <v>-0.38090646094503378</v>
      </c>
    </row>
    <row r="805" spans="1:7" x14ac:dyDescent="0.2">
      <c r="A805" s="201">
        <v>32</v>
      </c>
      <c r="B805" s="25" t="s">
        <v>18</v>
      </c>
      <c r="C805" s="31"/>
      <c r="D805" s="205">
        <f>'TAB MARS'!D805</f>
        <v>9783</v>
      </c>
      <c r="E805" s="205">
        <f>'TAB MARS'!E805</f>
        <v>8418</v>
      </c>
      <c r="F805" s="205">
        <f t="shared" si="262"/>
        <v>1365</v>
      </c>
      <c r="G805" s="32">
        <f t="shared" si="263"/>
        <v>0.16215253029223092</v>
      </c>
    </row>
    <row r="806" spans="1:7" x14ac:dyDescent="0.2">
      <c r="A806" s="201">
        <v>37</v>
      </c>
      <c r="B806" s="25" t="s">
        <v>25</v>
      </c>
      <c r="C806" s="31"/>
      <c r="D806" s="205">
        <f>'TAB MARS'!D806</f>
        <v>0</v>
      </c>
      <c r="E806" s="205">
        <f>'TAB MARS'!E806</f>
        <v>0</v>
      </c>
      <c r="F806" s="205">
        <f t="shared" si="262"/>
        <v>0</v>
      </c>
      <c r="G806" s="32" t="e">
        <f t="shared" si="263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205" t="s">
        <v>10</v>
      </c>
      <c r="E810" s="205" t="s">
        <v>11</v>
      </c>
      <c r="F810" s="205" t="s">
        <v>12</v>
      </c>
      <c r="G810" s="32" t="s">
        <v>13</v>
      </c>
    </row>
    <row r="811" spans="1:7" x14ac:dyDescent="0.2">
      <c r="A811" s="201">
        <v>700</v>
      </c>
      <c r="B811" s="1" t="s">
        <v>30</v>
      </c>
      <c r="C811" s="10"/>
      <c r="D811" s="205">
        <f>'TAB  CUM A FEVR'!D811+'TAB MARS'!D811</f>
        <v>21789</v>
      </c>
      <c r="E811" s="205">
        <f>'TAB  CUM A FEVR'!E811+'TAB MARS'!E811</f>
        <v>22357</v>
      </c>
      <c r="F811" s="205">
        <f>(D811-E811)</f>
        <v>-568</v>
      </c>
      <c r="G811" s="32">
        <f>F811/E811</f>
        <v>-2.5405913136825154E-2</v>
      </c>
    </row>
    <row r="812" spans="1:7" x14ac:dyDescent="0.2">
      <c r="A812" s="201">
        <v>701</v>
      </c>
      <c r="B812" s="1" t="s">
        <v>31</v>
      </c>
      <c r="C812" s="10"/>
      <c r="D812" s="205">
        <f>'TAB  CUM A FEVR'!D812+'TAB MARS'!D812</f>
        <v>3999</v>
      </c>
      <c r="E812" s="205">
        <f>'TAB  CUM A FEVR'!E812+'TAB MARS'!E812</f>
        <v>7774</v>
      </c>
      <c r="F812" s="205">
        <f t="shared" ref="F812:F814" si="264">(D812-E812)</f>
        <v>-3775</v>
      </c>
      <c r="G812" s="32">
        <f t="shared" ref="G812:G814" si="265">F812/E812</f>
        <v>-0.48559300231541036</v>
      </c>
    </row>
    <row r="813" spans="1:7" x14ac:dyDescent="0.2">
      <c r="A813" s="201">
        <v>704</v>
      </c>
      <c r="B813" s="1" t="s">
        <v>32</v>
      </c>
      <c r="C813" s="10"/>
      <c r="D813" s="205">
        <f>'TAB  CUM A FEVR'!D813+'TAB MARS'!D813</f>
        <v>0</v>
      </c>
      <c r="E813" s="205">
        <f>'TAB  CUM A FEVR'!E813+'TAB MARS'!E813</f>
        <v>0</v>
      </c>
      <c r="F813" s="205">
        <f t="shared" si="264"/>
        <v>0</v>
      </c>
      <c r="G813" s="32" t="e">
        <f t="shared" si="265"/>
        <v>#DIV/0!</v>
      </c>
    </row>
    <row r="814" spans="1:7" x14ac:dyDescent="0.2">
      <c r="A814" s="201">
        <v>706</v>
      </c>
      <c r="B814" s="1" t="s">
        <v>33</v>
      </c>
      <c r="C814" s="10"/>
      <c r="D814" s="205">
        <f>'TAB  CUM A FEVR'!D814+'TAB MARS'!D814</f>
        <v>3184</v>
      </c>
      <c r="E814" s="205">
        <f>'TAB  CUM A FEVR'!E814+'TAB MARS'!E814</f>
        <v>6499</v>
      </c>
      <c r="F814" s="205">
        <f t="shared" si="264"/>
        <v>-3315</v>
      </c>
      <c r="G814" s="32">
        <f t="shared" si="265"/>
        <v>-0.51007847361132486</v>
      </c>
    </row>
    <row r="815" spans="1:7" x14ac:dyDescent="0.2">
      <c r="A815" s="201"/>
      <c r="B815" s="13" t="s">
        <v>6</v>
      </c>
      <c r="C815" s="27"/>
      <c r="D815" s="205"/>
      <c r="E815" s="205"/>
      <c r="F815" s="39"/>
      <c r="G815" s="33"/>
    </row>
    <row r="816" spans="1:7" x14ac:dyDescent="0.2">
      <c r="A816" s="201"/>
      <c r="B816" s="14" t="s">
        <v>19</v>
      </c>
      <c r="C816" s="11"/>
      <c r="D816" s="205">
        <f>'TAB  CUM A FEVR'!D816+'TAB MARS'!D816</f>
        <v>0</v>
      </c>
      <c r="E816" s="205">
        <f>'TAB  CUM A FEVR'!E816+'TAB MARS'!E816</f>
        <v>0</v>
      </c>
      <c r="F816" s="205">
        <f t="shared" ref="F816:F821" si="266">(D816-E816)</f>
        <v>0</v>
      </c>
      <c r="G816" s="32" t="e">
        <f t="shared" ref="G816:G821" si="267">F816/E816</f>
        <v>#DIV/0!</v>
      </c>
    </row>
    <row r="817" spans="1:7" x14ac:dyDescent="0.2">
      <c r="A817" s="201"/>
      <c r="B817" s="14" t="s">
        <v>20</v>
      </c>
      <c r="C817" s="11"/>
      <c r="D817" s="205">
        <f>'TAB  CUM A FEVR'!D817+'TAB MARS'!D817</f>
        <v>0</v>
      </c>
      <c r="E817" s="205">
        <f>'TAB  CUM A FEVR'!E817+'TAB MARS'!E817</f>
        <v>0</v>
      </c>
      <c r="F817" s="205">
        <f t="shared" si="266"/>
        <v>0</v>
      </c>
      <c r="G817" s="32" t="e">
        <f t="shared" si="267"/>
        <v>#DIV/0!</v>
      </c>
    </row>
    <row r="818" spans="1:7" x14ac:dyDescent="0.2">
      <c r="A818" s="201"/>
      <c r="B818" s="14" t="s">
        <v>27</v>
      </c>
      <c r="C818" s="11"/>
      <c r="D818" s="205">
        <f>'TAB  CUM A FEVR'!D818+'TAB MARS'!D818</f>
        <v>0</v>
      </c>
      <c r="E818" s="205">
        <f>'TAB  CUM A FEVR'!E818+'TAB MARS'!E818</f>
        <v>0</v>
      </c>
      <c r="F818" s="205">
        <f t="shared" si="266"/>
        <v>0</v>
      </c>
      <c r="G818" s="32" t="e">
        <f t="shared" si="267"/>
        <v>#DIV/0!</v>
      </c>
    </row>
    <row r="819" spans="1:7" x14ac:dyDescent="0.2">
      <c r="A819" s="201">
        <v>706</v>
      </c>
      <c r="B819" s="2" t="s">
        <v>34</v>
      </c>
      <c r="C819" s="11"/>
      <c r="D819" s="205">
        <f>'TAB  CUM A FEVR'!D819+'TAB MARS'!D819</f>
        <v>0</v>
      </c>
      <c r="E819" s="205">
        <f>'TAB  CUM A FEVR'!E819+'TAB MARS'!E819</f>
        <v>0</v>
      </c>
      <c r="F819" s="205">
        <f t="shared" si="266"/>
        <v>0</v>
      </c>
      <c r="G819" s="32" t="e">
        <f t="shared" si="267"/>
        <v>#DIV/0!</v>
      </c>
    </row>
    <row r="820" spans="1:7" x14ac:dyDescent="0.2">
      <c r="A820" s="201" t="s">
        <v>35</v>
      </c>
      <c r="B820" s="2" t="s">
        <v>36</v>
      </c>
      <c r="C820" s="11"/>
      <c r="D820" s="205">
        <f>'TAB  CUM A FEVR'!D820+'TAB MARS'!D820</f>
        <v>0</v>
      </c>
      <c r="E820" s="205">
        <f>'TAB  CUM A FEVR'!E820+'TAB MARS'!E820</f>
        <v>0</v>
      </c>
      <c r="F820" s="205">
        <f t="shared" si="266"/>
        <v>0</v>
      </c>
      <c r="G820" s="32" t="e">
        <f t="shared" si="267"/>
        <v>#DIV/0!</v>
      </c>
    </row>
    <row r="821" spans="1:7" ht="25.5" x14ac:dyDescent="0.2">
      <c r="A821" s="22"/>
      <c r="B821" s="26" t="s">
        <v>45</v>
      </c>
      <c r="C821" s="202"/>
      <c r="D821" s="40">
        <f>D811+D812+D813+D814+D819+D820</f>
        <v>28972</v>
      </c>
      <c r="E821" s="40">
        <f>E811+E812+E813+E814+E819+E820</f>
        <v>36630</v>
      </c>
      <c r="F821" s="40">
        <f t="shared" si="266"/>
        <v>-7658</v>
      </c>
      <c r="G821" s="34">
        <f t="shared" si="267"/>
        <v>-0.20906360906360907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205">
        <f>'TAB  CUM A FEVR'!D824+'TAB MARS'!D824</f>
        <v>0</v>
      </c>
      <c r="E824" s="205">
        <f>'TAB  CUM A FEVR'!E824+'TAB MARS'!E824</f>
        <v>0</v>
      </c>
      <c r="F824" s="205">
        <f t="shared" ref="F824" si="268">(D824-E824)</f>
        <v>0</v>
      </c>
      <c r="G824" s="32" t="e">
        <f t="shared" ref="G824" si="269">F824/E824</f>
        <v>#DIV/0!</v>
      </c>
    </row>
    <row r="825" spans="1:7" x14ac:dyDescent="0.2">
      <c r="B825" s="3"/>
      <c r="C825" s="203"/>
      <c r="D825" s="205"/>
      <c r="E825" s="205"/>
      <c r="F825" s="204"/>
      <c r="G825" s="36"/>
    </row>
    <row r="826" spans="1:7" x14ac:dyDescent="0.2">
      <c r="A826" s="201">
        <v>72</v>
      </c>
      <c r="B826" s="1" t="s">
        <v>37</v>
      </c>
      <c r="C826" s="10"/>
      <c r="D826" s="205">
        <f>'TAB  CUM A FEVR'!D826+'TAB MARS'!D826</f>
        <v>0</v>
      </c>
      <c r="E826" s="205">
        <f>'TAB  CUM A FEVR'!E826+'TAB MARS'!E826</f>
        <v>0</v>
      </c>
      <c r="F826" s="205">
        <f t="shared" ref="F826:F838" si="270">(D826-E826)</f>
        <v>0</v>
      </c>
      <c r="G826" s="32" t="e">
        <f t="shared" ref="G826:G838" si="271">F826/E826</f>
        <v>#DIV/0!</v>
      </c>
    </row>
    <row r="827" spans="1:7" x14ac:dyDescent="0.2">
      <c r="A827" s="201">
        <v>73</v>
      </c>
      <c r="B827" s="1" t="s">
        <v>38</v>
      </c>
      <c r="C827" s="10"/>
      <c r="D827" s="205">
        <f>'TAB  CUM A FEVR'!D827+'TAB MARS'!D827</f>
        <v>0</v>
      </c>
      <c r="E827" s="205">
        <f>'TAB  CUM A FEVR'!E827+'TAB MARS'!E827</f>
        <v>0</v>
      </c>
      <c r="F827" s="205">
        <f t="shared" si="270"/>
        <v>0</v>
      </c>
      <c r="G827" s="32" t="e">
        <f t="shared" si="271"/>
        <v>#DIV/0!</v>
      </c>
    </row>
    <row r="828" spans="1:7" x14ac:dyDescent="0.2">
      <c r="A828" s="201">
        <v>74</v>
      </c>
      <c r="B828" s="2" t="s">
        <v>39</v>
      </c>
      <c r="C828" s="11"/>
      <c r="D828" s="205">
        <f>'TAB  CUM A FEVR'!D828+'TAB MARS'!D828</f>
        <v>0</v>
      </c>
      <c r="E828" s="205">
        <f>'TAB  CUM A FEVR'!E828+'TAB MARS'!E828</f>
        <v>0</v>
      </c>
      <c r="F828" s="205">
        <f t="shared" si="270"/>
        <v>0</v>
      </c>
      <c r="G828" s="32" t="e">
        <f t="shared" si="271"/>
        <v>#DIV/0!</v>
      </c>
    </row>
    <row r="829" spans="1:7" ht="25.5" x14ac:dyDescent="0.2">
      <c r="A829" s="22"/>
      <c r="B829" s="26" t="s">
        <v>44</v>
      </c>
      <c r="C829" s="206"/>
      <c r="D829" s="40">
        <f>D821+D826+D827+D828</f>
        <v>28972</v>
      </c>
      <c r="E829" s="40">
        <f>E821+E826+E827+E828</f>
        <v>36630</v>
      </c>
      <c r="F829" s="205">
        <f t="shared" si="270"/>
        <v>-7658</v>
      </c>
      <c r="G829" s="32">
        <f t="shared" si="271"/>
        <v>-0.20906360906360907</v>
      </c>
    </row>
    <row r="830" spans="1:7" x14ac:dyDescent="0.2">
      <c r="A830" s="201">
        <v>60</v>
      </c>
      <c r="B830" s="3" t="s">
        <v>40</v>
      </c>
      <c r="C830" s="203"/>
      <c r="D830" s="204">
        <f>D831+D832+D833</f>
        <v>9888</v>
      </c>
      <c r="E830" s="204">
        <f>E831+E832+E833</f>
        <v>10111</v>
      </c>
      <c r="F830" s="205">
        <f t="shared" si="270"/>
        <v>-223</v>
      </c>
      <c r="G830" s="32">
        <f t="shared" si="271"/>
        <v>-2.2055187419641974E-2</v>
      </c>
    </row>
    <row r="831" spans="1:7" x14ac:dyDescent="0.2">
      <c r="A831" s="201">
        <v>600</v>
      </c>
      <c r="B831" s="1" t="s">
        <v>2</v>
      </c>
      <c r="C831" s="10"/>
      <c r="D831" s="205">
        <f>'TAB  CUM A FEVR'!D831+'TAB MARS'!D831</f>
        <v>9044</v>
      </c>
      <c r="E831" s="205">
        <f>'TAB  CUM A FEVR'!E831+'TAB MARS'!E831</f>
        <v>9029</v>
      </c>
      <c r="F831" s="205">
        <f t="shared" si="270"/>
        <v>15</v>
      </c>
      <c r="G831" s="32">
        <f t="shared" si="271"/>
        <v>1.6613135452431056E-3</v>
      </c>
    </row>
    <row r="832" spans="1:7" x14ac:dyDescent="0.2">
      <c r="A832" s="201">
        <v>601</v>
      </c>
      <c r="B832" s="1" t="s">
        <v>3</v>
      </c>
      <c r="C832" s="10"/>
      <c r="D832" s="205">
        <f>'TAB  CUM A FEVR'!D832+'TAB MARS'!D832</f>
        <v>16</v>
      </c>
      <c r="E832" s="205">
        <f>'TAB  CUM A FEVR'!E832+'TAB MARS'!E832</f>
        <v>242</v>
      </c>
      <c r="F832" s="205">
        <f t="shared" si="270"/>
        <v>-226</v>
      </c>
      <c r="G832" s="32">
        <f t="shared" si="271"/>
        <v>-0.93388429752066116</v>
      </c>
    </row>
    <row r="833" spans="1:7" x14ac:dyDescent="0.2">
      <c r="A833" s="201">
        <v>604</v>
      </c>
      <c r="B833" s="1" t="s">
        <v>4</v>
      </c>
      <c r="C833" s="10"/>
      <c r="D833" s="205">
        <f>'TAB  CUM A FEVR'!D833+'TAB MARS'!D833</f>
        <v>828</v>
      </c>
      <c r="E833" s="205">
        <f>'TAB  CUM A FEVR'!E833+'TAB MARS'!E833</f>
        <v>840</v>
      </c>
      <c r="F833" s="205">
        <f t="shared" si="270"/>
        <v>-12</v>
      </c>
      <c r="G833" s="32">
        <f t="shared" si="271"/>
        <v>-1.4285714285714285E-2</v>
      </c>
    </row>
    <row r="834" spans="1:7" x14ac:dyDescent="0.2">
      <c r="A834" s="201">
        <v>61</v>
      </c>
      <c r="B834" s="1" t="s">
        <v>41</v>
      </c>
      <c r="C834" s="10"/>
      <c r="D834" s="205">
        <f>'TAB  CUM A FEVR'!D834+'TAB MARS'!D834</f>
        <v>318</v>
      </c>
      <c r="E834" s="205">
        <f>'TAB  CUM A FEVR'!E834+'TAB MARS'!E834</f>
        <v>302</v>
      </c>
      <c r="F834" s="205">
        <f t="shared" si="270"/>
        <v>16</v>
      </c>
      <c r="G834" s="32">
        <f t="shared" si="271"/>
        <v>5.2980132450331126E-2</v>
      </c>
    </row>
    <row r="835" spans="1:7" x14ac:dyDescent="0.2">
      <c r="A835" s="201">
        <v>62</v>
      </c>
      <c r="B835" s="2" t="s">
        <v>42</v>
      </c>
      <c r="C835" s="11"/>
      <c r="D835" s="205">
        <f>'TAB  CUM A FEVR'!D835+'TAB MARS'!D835</f>
        <v>739</v>
      </c>
      <c r="E835" s="205">
        <f>'TAB  CUM A FEVR'!E835+'TAB MARS'!E835</f>
        <v>1952</v>
      </c>
      <c r="F835" s="205">
        <f t="shared" si="270"/>
        <v>-1213</v>
      </c>
      <c r="G835" s="32">
        <f t="shared" si="271"/>
        <v>-0.6214139344262295</v>
      </c>
    </row>
    <row r="836" spans="1:7" ht="25.5" x14ac:dyDescent="0.2">
      <c r="A836" s="22"/>
      <c r="B836" s="26" t="s">
        <v>43</v>
      </c>
      <c r="C836" s="206"/>
      <c r="D836" s="40">
        <f>D830+D834+D835</f>
        <v>10945</v>
      </c>
      <c r="E836" s="40">
        <f>E830+E834+E835</f>
        <v>12365</v>
      </c>
      <c r="F836" s="205">
        <f t="shared" si="270"/>
        <v>-1420</v>
      </c>
      <c r="G836" s="32">
        <f t="shared" si="271"/>
        <v>-0.11484027496967246</v>
      </c>
    </row>
    <row r="837" spans="1:7" ht="25.5" x14ac:dyDescent="0.2">
      <c r="A837" s="22"/>
      <c r="B837" s="26" t="s">
        <v>48</v>
      </c>
      <c r="C837" s="206"/>
      <c r="D837" s="40">
        <f>D829-D836</f>
        <v>18027</v>
      </c>
      <c r="E837" s="40">
        <f>E829-E836</f>
        <v>24265</v>
      </c>
      <c r="F837" s="205">
        <f t="shared" si="270"/>
        <v>-6238</v>
      </c>
      <c r="G837" s="32">
        <f t="shared" si="271"/>
        <v>-0.25707809602307852</v>
      </c>
    </row>
    <row r="838" spans="1:7" x14ac:dyDescent="0.2">
      <c r="A838" s="201">
        <v>63</v>
      </c>
      <c r="B838" s="3" t="s">
        <v>46</v>
      </c>
      <c r="C838" s="203"/>
      <c r="D838" s="205">
        <f>'TAB  CUM A FEVR'!D838+'TAB MARS'!D838</f>
        <v>15886</v>
      </c>
      <c r="E838" s="205">
        <f>'TAB  CUM A FEVR'!E838+'TAB MARS'!E838</f>
        <v>17348</v>
      </c>
      <c r="F838" s="205">
        <f t="shared" si="270"/>
        <v>-1462</v>
      </c>
      <c r="G838" s="32">
        <f t="shared" si="271"/>
        <v>-8.4274844362462534E-2</v>
      </c>
    </row>
    <row r="839" spans="1:7" x14ac:dyDescent="0.2">
      <c r="A839" s="201"/>
      <c r="B839" s="13" t="s">
        <v>6</v>
      </c>
      <c r="C839" s="27"/>
      <c r="D839" s="205"/>
      <c r="E839" s="205"/>
      <c r="F839" s="205"/>
      <c r="G839" s="32"/>
    </row>
    <row r="840" spans="1:7" x14ac:dyDescent="0.2">
      <c r="A840" s="201">
        <v>631</v>
      </c>
      <c r="B840" s="15" t="s">
        <v>21</v>
      </c>
      <c r="C840" s="21"/>
      <c r="D840" s="205">
        <f>'TAB  CUM A FEVR'!D840+'TAB MARS'!D840</f>
        <v>0</v>
      </c>
      <c r="E840" s="205">
        <f>'TAB  CUM A FEVR'!E840+'TAB MARS'!E840</f>
        <v>0</v>
      </c>
      <c r="F840" s="205">
        <f t="shared" ref="F840" si="272">(D840-E840)</f>
        <v>0</v>
      </c>
      <c r="G840" s="32" t="e">
        <f t="shared" ref="G840" si="273">F840/E840</f>
        <v>#DIV/0!</v>
      </c>
    </row>
    <row r="841" spans="1:7" x14ac:dyDescent="0.2">
      <c r="A841" s="201"/>
      <c r="B841" s="15"/>
      <c r="C841" s="21"/>
      <c r="D841" s="205"/>
      <c r="E841" s="205"/>
      <c r="F841" s="205"/>
      <c r="G841" s="32"/>
    </row>
    <row r="842" spans="1:7" x14ac:dyDescent="0.2">
      <c r="A842" s="201">
        <v>64</v>
      </c>
      <c r="B842" s="2" t="s">
        <v>47</v>
      </c>
      <c r="C842" s="11"/>
      <c r="D842" s="205">
        <f>'TAB  CUM A FEVR'!D842+'TAB MARS'!D842</f>
        <v>623</v>
      </c>
      <c r="E842" s="205">
        <f>'TAB  CUM A FEVR'!E842+'TAB MARS'!E842</f>
        <v>741</v>
      </c>
      <c r="F842" s="205">
        <f t="shared" ref="F842:F852" si="274">(D842-E842)</f>
        <v>-118</v>
      </c>
      <c r="G842" s="32">
        <f t="shared" ref="G842:G852" si="275">F842/E842</f>
        <v>-0.15924426450742241</v>
      </c>
    </row>
    <row r="843" spans="1:7" ht="25.5" x14ac:dyDescent="0.2">
      <c r="A843" s="22"/>
      <c r="B843" s="26" t="s">
        <v>49</v>
      </c>
      <c r="C843" s="206"/>
      <c r="D843" s="205">
        <f>D837-D838-D842</f>
        <v>1518</v>
      </c>
      <c r="E843" s="205">
        <f>E837-E838-E842</f>
        <v>6176</v>
      </c>
      <c r="F843" s="205">
        <f t="shared" si="274"/>
        <v>-4658</v>
      </c>
      <c r="G843" s="32">
        <f t="shared" si="275"/>
        <v>-0.75420984455958551</v>
      </c>
    </row>
    <row r="844" spans="1:7" x14ac:dyDescent="0.2">
      <c r="A844" s="201">
        <v>75</v>
      </c>
      <c r="B844" s="3" t="s">
        <v>50</v>
      </c>
      <c r="C844" s="203"/>
      <c r="D844" s="205">
        <f>'TAB  CUM A FEVR'!D844+'TAB MARS'!D844</f>
        <v>0</v>
      </c>
      <c r="E844" s="205">
        <f>'TAB  CUM A FEVR'!E844+'TAB MARS'!E844</f>
        <v>510</v>
      </c>
      <c r="F844" s="205">
        <f t="shared" si="274"/>
        <v>-510</v>
      </c>
      <c r="G844" s="32">
        <f t="shared" si="275"/>
        <v>-1</v>
      </c>
    </row>
    <row r="845" spans="1:7" x14ac:dyDescent="0.2">
      <c r="A845" s="201">
        <v>65</v>
      </c>
      <c r="B845" s="1" t="s">
        <v>51</v>
      </c>
      <c r="C845" s="10"/>
      <c r="D845" s="205">
        <f>'TAB  CUM A FEVR'!D845+'TAB MARS'!D845</f>
        <v>96</v>
      </c>
      <c r="E845" s="205">
        <f>'TAB  CUM A FEVR'!E845+'TAB MARS'!E845</f>
        <v>380</v>
      </c>
      <c r="F845" s="205">
        <f t="shared" si="274"/>
        <v>-284</v>
      </c>
      <c r="G845" s="32">
        <f t="shared" si="275"/>
        <v>-0.74736842105263157</v>
      </c>
    </row>
    <row r="846" spans="1:7" ht="25.5" x14ac:dyDescent="0.2">
      <c r="A846" s="201">
        <v>68</v>
      </c>
      <c r="B846" s="16" t="s">
        <v>52</v>
      </c>
      <c r="C846" s="17"/>
      <c r="D846" s="205">
        <f>'TAB  CUM A FEVR'!D846+'TAB MARS'!D846</f>
        <v>2881</v>
      </c>
      <c r="E846" s="205">
        <f>'TAB  CUM A FEVR'!E846+'TAB MARS'!E846</f>
        <v>2019</v>
      </c>
      <c r="F846" s="205">
        <f t="shared" si="274"/>
        <v>862</v>
      </c>
      <c r="G846" s="32">
        <f t="shared" si="275"/>
        <v>0.4269440316988608</v>
      </c>
    </row>
    <row r="847" spans="1:7" x14ac:dyDescent="0.2">
      <c r="A847" s="201">
        <v>78</v>
      </c>
      <c r="B847" s="2" t="s">
        <v>53</v>
      </c>
      <c r="C847" s="11"/>
      <c r="D847" s="205">
        <f>'TAB  CUM A FEVR'!D847+'TAB MARS'!D847</f>
        <v>0</v>
      </c>
      <c r="E847" s="205">
        <f>'TAB  CUM A FEVR'!E847+'TAB MARS'!E847</f>
        <v>0</v>
      </c>
      <c r="F847" s="205">
        <f t="shared" si="274"/>
        <v>0</v>
      </c>
      <c r="G847" s="32" t="e">
        <f t="shared" si="275"/>
        <v>#DIV/0!</v>
      </c>
    </row>
    <row r="848" spans="1:7" ht="25.5" x14ac:dyDescent="0.2">
      <c r="A848" s="22"/>
      <c r="B848" s="26" t="s">
        <v>77</v>
      </c>
      <c r="C848" s="206"/>
      <c r="D848" s="205">
        <f>D843+D844-D845-D846+D847</f>
        <v>-1459</v>
      </c>
      <c r="E848" s="205">
        <f>E843+E844-E845-E846+E847</f>
        <v>4287</v>
      </c>
      <c r="F848" s="205">
        <f t="shared" si="274"/>
        <v>-5746</v>
      </c>
      <c r="G848" s="32">
        <f t="shared" si="275"/>
        <v>-1.3403312339631444</v>
      </c>
    </row>
    <row r="849" spans="1:7" x14ac:dyDescent="0.2">
      <c r="A849" s="201">
        <v>76</v>
      </c>
      <c r="B849" s="1" t="s">
        <v>54</v>
      </c>
      <c r="C849" s="10"/>
      <c r="D849" s="205">
        <f>'TAB  CUM A FEVR'!D849+'TAB MARS'!D849</f>
        <v>0</v>
      </c>
      <c r="E849" s="205">
        <f>'TAB  CUM A FEVR'!E849+'TAB MARS'!E849</f>
        <v>0</v>
      </c>
      <c r="F849" s="205">
        <f t="shared" si="274"/>
        <v>0</v>
      </c>
      <c r="G849" s="32" t="e">
        <f t="shared" si="275"/>
        <v>#DIV/0!</v>
      </c>
    </row>
    <row r="850" spans="1:7" x14ac:dyDescent="0.2">
      <c r="A850" s="201">
        <v>66</v>
      </c>
      <c r="B850" s="1" t="s">
        <v>55</v>
      </c>
      <c r="C850" s="10"/>
      <c r="D850" s="205">
        <f>'TAB  CUM A FEVR'!D850+'TAB MARS'!D850</f>
        <v>0</v>
      </c>
      <c r="E850" s="205">
        <f>'TAB  CUM A FEVR'!E850+'TAB MARS'!E850</f>
        <v>758</v>
      </c>
      <c r="F850" s="205">
        <f t="shared" si="274"/>
        <v>-758</v>
      </c>
      <c r="G850" s="32">
        <f t="shared" si="275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205">
        <f t="shared" si="274"/>
        <v>758</v>
      </c>
      <c r="G851" s="32">
        <f t="shared" si="275"/>
        <v>-1</v>
      </c>
    </row>
    <row r="852" spans="1:7" x14ac:dyDescent="0.2">
      <c r="A852" s="22"/>
      <c r="B852" s="19" t="s">
        <v>57</v>
      </c>
      <c r="C852" s="206"/>
      <c r="D852" s="205">
        <f>D848+D851</f>
        <v>-1459</v>
      </c>
      <c r="E852" s="205">
        <f>E848+E851</f>
        <v>3529</v>
      </c>
      <c r="F852" s="205">
        <f t="shared" si="274"/>
        <v>-4988</v>
      </c>
      <c r="G852" s="32">
        <f t="shared" si="275"/>
        <v>-1.4134315670161519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201">
        <v>5</v>
      </c>
      <c r="B856" s="1" t="s">
        <v>22</v>
      </c>
      <c r="C856" s="10"/>
      <c r="D856" s="205">
        <f>'TAB MARS'!D856</f>
        <v>41878</v>
      </c>
      <c r="E856" s="205">
        <f>'TAB MARS'!E856</f>
        <v>41295</v>
      </c>
      <c r="F856" s="205">
        <f t="shared" ref="F856" si="276">(D856-E856)</f>
        <v>583</v>
      </c>
      <c r="G856" s="32">
        <f t="shared" ref="G856" si="277">F856/E856</f>
        <v>1.4117931953020947E-2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201">
        <v>51</v>
      </c>
      <c r="B860" s="20" t="s">
        <v>29</v>
      </c>
      <c r="C860" s="30"/>
      <c r="D860" s="205">
        <f>'TAB MARS'!D860</f>
        <v>0</v>
      </c>
      <c r="E860" s="205">
        <f>'TAB MARS'!E860</f>
        <v>0</v>
      </c>
      <c r="F860" s="205">
        <f t="shared" ref="F860:F861" si="278">(D860-E860)</f>
        <v>0</v>
      </c>
      <c r="G860" s="32" t="e">
        <f t="shared" ref="G860:G861" si="279">F860/E860</f>
        <v>#DIV/0!</v>
      </c>
    </row>
    <row r="861" spans="1:7" x14ac:dyDescent="0.2">
      <c r="A861" s="201">
        <v>510</v>
      </c>
      <c r="B861" s="1" t="s">
        <v>7</v>
      </c>
      <c r="C861" s="10"/>
      <c r="D861" s="205">
        <f>'TAB MARS'!D861</f>
        <v>0</v>
      </c>
      <c r="E861" s="205">
        <f>'TAB MARS'!E861</f>
        <v>0</v>
      </c>
      <c r="F861" s="205">
        <f t="shared" si="278"/>
        <v>0</v>
      </c>
      <c r="G861" s="32" t="e">
        <f t="shared" si="279"/>
        <v>#DIV/0!</v>
      </c>
    </row>
    <row r="862" spans="1:7" x14ac:dyDescent="0.2">
      <c r="B862" s="3"/>
      <c r="C862" s="28"/>
    </row>
    <row r="863" spans="1:7" x14ac:dyDescent="0.2">
      <c r="A863" s="201">
        <v>41</v>
      </c>
      <c r="B863" s="1" t="s">
        <v>8</v>
      </c>
      <c r="C863" s="10"/>
      <c r="D863" s="205">
        <f>D867+D868+D869</f>
        <v>117244</v>
      </c>
      <c r="E863" s="205">
        <f>E867+E868+E869</f>
        <v>62401</v>
      </c>
      <c r="F863" s="205">
        <f t="shared" ref="F863" si="280">(D863-E863)</f>
        <v>54843</v>
      </c>
      <c r="G863" s="32">
        <f t="shared" ref="G863" si="281">F863/E863</f>
        <v>0.878880146151504</v>
      </c>
    </row>
    <row r="864" spans="1:7" x14ac:dyDescent="0.2">
      <c r="A864" s="201"/>
      <c r="B864" s="1"/>
      <c r="C864" s="10"/>
      <c r="D864" s="205"/>
      <c r="E864" s="205"/>
      <c r="F864" s="205"/>
      <c r="G864" s="32"/>
    </row>
    <row r="865" spans="1:7" x14ac:dyDescent="0.2">
      <c r="A865" s="201"/>
      <c r="B865" s="7" t="s">
        <v>6</v>
      </c>
      <c r="C865" s="29"/>
      <c r="D865" s="205"/>
      <c r="E865" s="205"/>
      <c r="F865" s="205"/>
      <c r="G865" s="32"/>
    </row>
    <row r="866" spans="1:7" x14ac:dyDescent="0.2">
      <c r="A866" s="201"/>
      <c r="B866" s="1"/>
      <c r="C866" s="10"/>
      <c r="D866" s="205"/>
      <c r="E866" s="205"/>
      <c r="F866" s="205"/>
      <c r="G866" s="32"/>
    </row>
    <row r="867" spans="1:7" x14ac:dyDescent="0.2">
      <c r="A867" s="201"/>
      <c r="B867" s="23" t="s">
        <v>23</v>
      </c>
      <c r="C867" s="10"/>
      <c r="D867" s="205">
        <f>'TAB MARS'!D867</f>
        <v>92477</v>
      </c>
      <c r="E867" s="205">
        <f>'TAB MARS'!E867</f>
        <v>25904</v>
      </c>
      <c r="F867" s="205">
        <f t="shared" ref="F867:F869" si="282">(D867-E867)</f>
        <v>66573</v>
      </c>
      <c r="G867" s="32">
        <f t="shared" ref="G867:G869" si="283">F867/E867</f>
        <v>2.5699891908585548</v>
      </c>
    </row>
    <row r="868" spans="1:7" ht="25.5" x14ac:dyDescent="0.2">
      <c r="A868" s="201"/>
      <c r="B868" s="24" t="s">
        <v>58</v>
      </c>
      <c r="C868" s="17"/>
      <c r="D868" s="205">
        <f>'TAB MARS'!D868</f>
        <v>23264</v>
      </c>
      <c r="E868" s="205">
        <f>'TAB MARS'!E868</f>
        <v>35319</v>
      </c>
      <c r="F868" s="205">
        <f t="shared" si="282"/>
        <v>-12055</v>
      </c>
      <c r="G868" s="32">
        <f t="shared" si="283"/>
        <v>-0.34131770435176534</v>
      </c>
    </row>
    <row r="869" spans="1:7" x14ac:dyDescent="0.2">
      <c r="A869" s="201"/>
      <c r="B869" s="23" t="s">
        <v>24</v>
      </c>
      <c r="C869" s="10"/>
      <c r="D869" s="205">
        <f>'TAB MARS'!D869</f>
        <v>1503</v>
      </c>
      <c r="E869" s="205">
        <f>'TAB MARS'!E869</f>
        <v>1178</v>
      </c>
      <c r="F869" s="205">
        <f t="shared" si="282"/>
        <v>325</v>
      </c>
      <c r="G869" s="32">
        <f t="shared" si="283"/>
        <v>0.27589134125636672</v>
      </c>
    </row>
    <row r="870" spans="1:7" x14ac:dyDescent="0.2">
      <c r="A870" s="201"/>
      <c r="B870" s="1"/>
      <c r="C870" s="10"/>
      <c r="D870" s="205"/>
      <c r="E870" s="205"/>
      <c r="F870" s="205"/>
      <c r="G870" s="32"/>
    </row>
    <row r="871" spans="1:7" x14ac:dyDescent="0.2">
      <c r="A871" s="201"/>
      <c r="B871" s="8" t="s">
        <v>26</v>
      </c>
      <c r="C871" s="31"/>
      <c r="D871" s="205">
        <f>'TAB MARS'!D871</f>
        <v>11114</v>
      </c>
      <c r="E871" s="205">
        <f>'TAB MARS'!E871</f>
        <v>9107</v>
      </c>
      <c r="F871" s="205">
        <f t="shared" ref="F871" si="284">(D871-E871)</f>
        <v>2007</v>
      </c>
      <c r="G871" s="32">
        <f t="shared" ref="G871" si="285">F871/E871</f>
        <v>0.22037992752827495</v>
      </c>
    </row>
    <row r="872" spans="1:7" x14ac:dyDescent="0.2">
      <c r="A872" s="201"/>
      <c r="B872" s="8"/>
      <c r="C872" s="31"/>
      <c r="D872" s="205"/>
      <c r="E872" s="205"/>
      <c r="F872" s="205"/>
      <c r="G872" s="32"/>
    </row>
    <row r="873" spans="1:7" x14ac:dyDescent="0.2">
      <c r="A873" s="201">
        <v>3</v>
      </c>
      <c r="B873" s="8" t="s">
        <v>15</v>
      </c>
      <c r="C873" s="31"/>
      <c r="D873" s="205"/>
      <c r="E873" s="205"/>
      <c r="F873" s="205"/>
      <c r="G873" s="32"/>
    </row>
    <row r="874" spans="1:7" x14ac:dyDescent="0.2">
      <c r="A874" s="201"/>
      <c r="B874" s="7" t="s">
        <v>6</v>
      </c>
      <c r="C874" s="29"/>
      <c r="D874" s="205"/>
      <c r="E874" s="205"/>
      <c r="F874" s="205"/>
      <c r="G874" s="32"/>
    </row>
    <row r="875" spans="1:7" x14ac:dyDescent="0.2">
      <c r="A875" s="201"/>
      <c r="B875" s="8"/>
      <c r="C875" s="31"/>
      <c r="D875" s="205"/>
      <c r="E875" s="205"/>
      <c r="F875" s="205"/>
      <c r="G875" s="32"/>
    </row>
    <row r="876" spans="1:7" x14ac:dyDescent="0.2">
      <c r="A876" s="201">
        <v>30</v>
      </c>
      <c r="B876" s="25" t="s">
        <v>16</v>
      </c>
      <c r="C876" s="31"/>
      <c r="D876" s="205">
        <f>'TAB MARS'!D876</f>
        <v>2230</v>
      </c>
      <c r="E876" s="205">
        <f>'TAB MARS'!E876</f>
        <v>897</v>
      </c>
      <c r="F876" s="205">
        <f t="shared" ref="F876:F879" si="286">(D876-E876)</f>
        <v>1333</v>
      </c>
      <c r="G876" s="32">
        <f t="shared" ref="G876:G879" si="287">F876/E876</f>
        <v>1.4860646599777034</v>
      </c>
    </row>
    <row r="877" spans="1:7" x14ac:dyDescent="0.2">
      <c r="A877" s="201">
        <v>31</v>
      </c>
      <c r="B877" s="25" t="s">
        <v>17</v>
      </c>
      <c r="C877" s="31"/>
      <c r="D877" s="205">
        <f>'TAB MARS'!D877</f>
        <v>5017</v>
      </c>
      <c r="E877" s="205">
        <f>'TAB MARS'!E877</f>
        <v>5094</v>
      </c>
      <c r="F877" s="205">
        <f t="shared" si="286"/>
        <v>-77</v>
      </c>
      <c r="G877" s="32">
        <f t="shared" si="287"/>
        <v>-1.5115822536317236E-2</v>
      </c>
    </row>
    <row r="878" spans="1:7" x14ac:dyDescent="0.2">
      <c r="A878" s="201">
        <v>32</v>
      </c>
      <c r="B878" s="25" t="s">
        <v>18</v>
      </c>
      <c r="C878" s="31"/>
      <c r="D878" s="205">
        <f>'TAB MARS'!D878</f>
        <v>0</v>
      </c>
      <c r="E878" s="205">
        <f>'TAB MARS'!E878</f>
        <v>0</v>
      </c>
      <c r="F878" s="205">
        <f t="shared" si="286"/>
        <v>0</v>
      </c>
      <c r="G878" s="32" t="e">
        <f t="shared" si="287"/>
        <v>#DIV/0!</v>
      </c>
    </row>
    <row r="879" spans="1:7" x14ac:dyDescent="0.2">
      <c r="A879" s="201">
        <v>37</v>
      </c>
      <c r="B879" s="25" t="s">
        <v>25</v>
      </c>
      <c r="C879" s="31"/>
      <c r="D879" s="205">
        <f>'TAB MARS'!D879</f>
        <v>0</v>
      </c>
      <c r="E879" s="205">
        <f>'TAB MARS'!E879</f>
        <v>0</v>
      </c>
      <c r="F879" s="205">
        <f t="shared" si="286"/>
        <v>0</v>
      </c>
      <c r="G879" s="32" t="e">
        <f t="shared" si="287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205" t="s">
        <v>10</v>
      </c>
      <c r="E883" s="205" t="s">
        <v>11</v>
      </c>
      <c r="F883" s="205" t="s">
        <v>12</v>
      </c>
      <c r="G883" s="32" t="s">
        <v>13</v>
      </c>
    </row>
    <row r="884" spans="1:7" x14ac:dyDescent="0.2">
      <c r="A884" s="201">
        <v>700</v>
      </c>
      <c r="B884" s="1" t="s">
        <v>30</v>
      </c>
      <c r="C884" s="10"/>
      <c r="D884" s="205">
        <f>'TAB  CUM A FEVR'!D884+'TAB MARS'!D884</f>
        <v>0</v>
      </c>
      <c r="E884" s="205">
        <f>'TAB  CUM A FEVR'!E884+'TAB MARS'!E884</f>
        <v>0</v>
      </c>
      <c r="F884" s="205">
        <f>(D884-E884)</f>
        <v>0</v>
      </c>
      <c r="G884" s="32" t="e">
        <f>F884/E884</f>
        <v>#DIV/0!</v>
      </c>
    </row>
    <row r="885" spans="1:7" x14ac:dyDescent="0.2">
      <c r="A885" s="201">
        <v>701</v>
      </c>
      <c r="B885" s="1" t="s">
        <v>31</v>
      </c>
      <c r="C885" s="10"/>
      <c r="D885" s="205">
        <f>'TAB  CUM A FEVR'!D885+'TAB MARS'!D885</f>
        <v>0</v>
      </c>
      <c r="E885" s="205">
        <f>'TAB  CUM A FEVR'!E885+'TAB MARS'!E885</f>
        <v>0</v>
      </c>
      <c r="F885" s="205">
        <f t="shared" ref="F885:F887" si="288">(D885-E885)</f>
        <v>0</v>
      </c>
      <c r="G885" s="32" t="e">
        <f t="shared" ref="G885:G887" si="289">F885/E885</f>
        <v>#DIV/0!</v>
      </c>
    </row>
    <row r="886" spans="1:7" x14ac:dyDescent="0.2">
      <c r="A886" s="201">
        <v>704</v>
      </c>
      <c r="B886" s="1" t="s">
        <v>32</v>
      </c>
      <c r="C886" s="10"/>
      <c r="D886" s="205">
        <f>'TAB  CUM A FEVR'!D886+'TAB MARS'!D886</f>
        <v>0</v>
      </c>
      <c r="E886" s="205">
        <f>'TAB  CUM A FEVR'!E886+'TAB MARS'!E886</f>
        <v>0</v>
      </c>
      <c r="F886" s="205">
        <f t="shared" si="288"/>
        <v>0</v>
      </c>
      <c r="G886" s="32" t="e">
        <f t="shared" si="289"/>
        <v>#DIV/0!</v>
      </c>
    </row>
    <row r="887" spans="1:7" x14ac:dyDescent="0.2">
      <c r="A887" s="201">
        <v>706</v>
      </c>
      <c r="B887" s="1" t="s">
        <v>33</v>
      </c>
      <c r="C887" s="10"/>
      <c r="D887" s="205">
        <f>'TAB  CUM A FEVR'!D887+'TAB MARS'!D887</f>
        <v>63282</v>
      </c>
      <c r="E887" s="205">
        <f>'TAB  CUM A FEVR'!E887+'TAB MARS'!E887</f>
        <v>47360</v>
      </c>
      <c r="F887" s="205">
        <f t="shared" si="288"/>
        <v>15922</v>
      </c>
      <c r="G887" s="32">
        <f t="shared" si="289"/>
        <v>0.33619087837837835</v>
      </c>
    </row>
    <row r="888" spans="1:7" x14ac:dyDescent="0.2">
      <c r="A888" s="201"/>
      <c r="B888" s="13" t="s">
        <v>6</v>
      </c>
      <c r="C888" s="27"/>
      <c r="D888" s="205"/>
      <c r="E888" s="205"/>
      <c r="F888" s="39"/>
      <c r="G888" s="33"/>
    </row>
    <row r="889" spans="1:7" x14ac:dyDescent="0.2">
      <c r="A889" s="201"/>
      <c r="B889" s="14" t="s">
        <v>19</v>
      </c>
      <c r="C889" s="11"/>
      <c r="D889" s="205">
        <f>'TAB  CUM A FEVR'!D889+'TAB MARS'!D889</f>
        <v>0</v>
      </c>
      <c r="E889" s="205">
        <f>'TAB  CUM A FEVR'!E889+'TAB MARS'!E889</f>
        <v>0</v>
      </c>
      <c r="F889" s="205">
        <f t="shared" ref="F889:F894" si="290">(D889-E889)</f>
        <v>0</v>
      </c>
      <c r="G889" s="32" t="e">
        <f t="shared" ref="G889:G894" si="291">F889/E889</f>
        <v>#DIV/0!</v>
      </c>
    </row>
    <row r="890" spans="1:7" x14ac:dyDescent="0.2">
      <c r="A890" s="201"/>
      <c r="B890" s="14" t="s">
        <v>20</v>
      </c>
      <c r="C890" s="11"/>
      <c r="D890" s="205">
        <f>'TAB  CUM A FEVR'!D890+'TAB MARS'!D890</f>
        <v>0</v>
      </c>
      <c r="E890" s="205">
        <f>'TAB  CUM A FEVR'!E890+'TAB MARS'!E890</f>
        <v>0</v>
      </c>
      <c r="F890" s="205">
        <f t="shared" si="290"/>
        <v>0</v>
      </c>
      <c r="G890" s="32" t="e">
        <f t="shared" si="291"/>
        <v>#DIV/0!</v>
      </c>
    </row>
    <row r="891" spans="1:7" x14ac:dyDescent="0.2">
      <c r="A891" s="201"/>
      <c r="B891" s="14" t="s">
        <v>27</v>
      </c>
      <c r="C891" s="11"/>
      <c r="D891" s="205">
        <f>'TAB  CUM A FEVR'!D891+'TAB MARS'!D891</f>
        <v>0</v>
      </c>
      <c r="E891" s="205">
        <f>'TAB  CUM A FEVR'!E891+'TAB MARS'!E891</f>
        <v>0</v>
      </c>
      <c r="F891" s="205">
        <f t="shared" si="290"/>
        <v>0</v>
      </c>
      <c r="G891" s="32" t="e">
        <f t="shared" si="291"/>
        <v>#DIV/0!</v>
      </c>
    </row>
    <row r="892" spans="1:7" x14ac:dyDescent="0.2">
      <c r="A892" s="201">
        <v>706</v>
      </c>
      <c r="B892" s="2" t="s">
        <v>34</v>
      </c>
      <c r="C892" s="11"/>
      <c r="D892" s="205">
        <f>'TAB  CUM A FEVR'!D892+'TAB MARS'!D892</f>
        <v>0</v>
      </c>
      <c r="E892" s="205">
        <f>'TAB  CUM A FEVR'!E892+'TAB MARS'!E892</f>
        <v>0</v>
      </c>
      <c r="F892" s="205">
        <f t="shared" si="290"/>
        <v>0</v>
      </c>
      <c r="G892" s="32" t="e">
        <f t="shared" si="291"/>
        <v>#DIV/0!</v>
      </c>
    </row>
    <row r="893" spans="1:7" x14ac:dyDescent="0.2">
      <c r="A893" s="201" t="s">
        <v>35</v>
      </c>
      <c r="B893" s="2" t="s">
        <v>36</v>
      </c>
      <c r="C893" s="11"/>
      <c r="D893" s="205">
        <f>'TAB  CUM A FEVR'!D893+'TAB MARS'!D893</f>
        <v>0</v>
      </c>
      <c r="E893" s="205">
        <f>'TAB  CUM A FEVR'!E893+'TAB MARS'!E893</f>
        <v>0</v>
      </c>
      <c r="F893" s="205">
        <f t="shared" si="290"/>
        <v>0</v>
      </c>
      <c r="G893" s="32" t="e">
        <f t="shared" si="291"/>
        <v>#DIV/0!</v>
      </c>
    </row>
    <row r="894" spans="1:7" ht="25.5" x14ac:dyDescent="0.2">
      <c r="A894" s="22"/>
      <c r="B894" s="26" t="s">
        <v>45</v>
      </c>
      <c r="C894" s="202"/>
      <c r="D894" s="40">
        <f>D884+D885+D886+D887+D892+D893</f>
        <v>63282</v>
      </c>
      <c r="E894" s="40">
        <f>E884+E885+E886+E887+E892+E893</f>
        <v>47360</v>
      </c>
      <c r="F894" s="40">
        <f t="shared" si="290"/>
        <v>15922</v>
      </c>
      <c r="G894" s="34">
        <f t="shared" si="291"/>
        <v>0.33619087837837835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205">
        <f>'TAB  CUM A FEVR'!D897+'TAB MARS'!D897</f>
        <v>0</v>
      </c>
      <c r="E897" s="205">
        <f>'TAB  CUM A FEVR'!E897+'TAB MARS'!E897</f>
        <v>0</v>
      </c>
      <c r="F897" s="205">
        <f t="shared" ref="F897" si="292">(D897-E897)</f>
        <v>0</v>
      </c>
      <c r="G897" s="32" t="e">
        <f t="shared" ref="G897" si="293">F897/E897</f>
        <v>#DIV/0!</v>
      </c>
    </row>
    <row r="898" spans="1:7" x14ac:dyDescent="0.2">
      <c r="B898" s="3"/>
      <c r="C898" s="203"/>
      <c r="D898" s="205"/>
      <c r="E898" s="205"/>
      <c r="F898" s="204"/>
      <c r="G898" s="36"/>
    </row>
    <row r="899" spans="1:7" x14ac:dyDescent="0.2">
      <c r="A899" s="201">
        <v>72</v>
      </c>
      <c r="B899" s="1" t="s">
        <v>37</v>
      </c>
      <c r="C899" s="10"/>
      <c r="D899" s="205">
        <f>'TAB  CUM A FEVR'!D899+'TAB MARS'!D899</f>
        <v>0</v>
      </c>
      <c r="E899" s="205">
        <f>'TAB  CUM A FEVR'!E899+'TAB MARS'!E899</f>
        <v>0</v>
      </c>
      <c r="F899" s="205">
        <f t="shared" ref="F899:F911" si="294">(D899-E899)</f>
        <v>0</v>
      </c>
      <c r="G899" s="32" t="e">
        <f t="shared" ref="G899:G911" si="295">F899/E899</f>
        <v>#DIV/0!</v>
      </c>
    </row>
    <row r="900" spans="1:7" x14ac:dyDescent="0.2">
      <c r="A900" s="201">
        <v>73</v>
      </c>
      <c r="B900" s="1" t="s">
        <v>38</v>
      </c>
      <c r="C900" s="10"/>
      <c r="D900" s="205">
        <f>'TAB  CUM A FEVR'!D900+'TAB MARS'!D900</f>
        <v>0</v>
      </c>
      <c r="E900" s="205">
        <f>'TAB  CUM A FEVR'!E900+'TAB MARS'!E900</f>
        <v>0</v>
      </c>
      <c r="F900" s="205">
        <f t="shared" si="294"/>
        <v>0</v>
      </c>
      <c r="G900" s="32" t="e">
        <f t="shared" si="295"/>
        <v>#DIV/0!</v>
      </c>
    </row>
    <row r="901" spans="1:7" x14ac:dyDescent="0.2">
      <c r="A901" s="201">
        <v>74</v>
      </c>
      <c r="B901" s="2" t="s">
        <v>39</v>
      </c>
      <c r="C901" s="11"/>
      <c r="D901" s="205">
        <f>'TAB  CUM A FEVR'!D901+'TAB MARS'!D901</f>
        <v>0</v>
      </c>
      <c r="E901" s="205">
        <f>'TAB  CUM A FEVR'!E901+'TAB MARS'!E901</f>
        <v>0</v>
      </c>
      <c r="F901" s="205">
        <f t="shared" si="294"/>
        <v>0</v>
      </c>
      <c r="G901" s="32" t="e">
        <f t="shared" si="295"/>
        <v>#DIV/0!</v>
      </c>
    </row>
    <row r="902" spans="1:7" ht="25.5" x14ac:dyDescent="0.2">
      <c r="A902" s="22"/>
      <c r="B902" s="26" t="s">
        <v>44</v>
      </c>
      <c r="C902" s="206"/>
      <c r="D902" s="40">
        <f>D894+D899+D900+D901</f>
        <v>63282</v>
      </c>
      <c r="E902" s="40">
        <f>E894+E899+E900+E901</f>
        <v>47360</v>
      </c>
      <c r="F902" s="205">
        <f t="shared" si="294"/>
        <v>15922</v>
      </c>
      <c r="G902" s="32">
        <f t="shared" si="295"/>
        <v>0.33619087837837835</v>
      </c>
    </row>
    <row r="903" spans="1:7" x14ac:dyDescent="0.2">
      <c r="A903" s="201">
        <v>60</v>
      </c>
      <c r="B903" s="3" t="s">
        <v>40</v>
      </c>
      <c r="C903" s="203"/>
      <c r="D903" s="204">
        <f>D904+D905+D906</f>
        <v>14618</v>
      </c>
      <c r="E903" s="204">
        <f>E904+E905+E906</f>
        <v>9726</v>
      </c>
      <c r="F903" s="205">
        <f t="shared" si="294"/>
        <v>4892</v>
      </c>
      <c r="G903" s="32">
        <f t="shared" si="295"/>
        <v>0.50298169853999586</v>
      </c>
    </row>
    <row r="904" spans="1:7" x14ac:dyDescent="0.2">
      <c r="A904" s="201">
        <v>600</v>
      </c>
      <c r="B904" s="1" t="s">
        <v>2</v>
      </c>
      <c r="C904" s="10"/>
      <c r="D904" s="205">
        <f>'TAB  CUM A FEVR'!D904+'TAB MARS'!D904</f>
        <v>0</v>
      </c>
      <c r="E904" s="205">
        <f>'TAB  CUM A FEVR'!E904+'TAB MARS'!E904</f>
        <v>0</v>
      </c>
      <c r="F904" s="205">
        <f t="shared" si="294"/>
        <v>0</v>
      </c>
      <c r="G904" s="32" t="e">
        <f t="shared" si="295"/>
        <v>#DIV/0!</v>
      </c>
    </row>
    <row r="905" spans="1:7" x14ac:dyDescent="0.2">
      <c r="A905" s="201">
        <v>601</v>
      </c>
      <c r="B905" s="1" t="s">
        <v>3</v>
      </c>
      <c r="C905" s="10"/>
      <c r="D905" s="205">
        <f>'TAB  CUM A FEVR'!D905+'TAB MARS'!D905</f>
        <v>14618</v>
      </c>
      <c r="E905" s="205">
        <f>'TAB  CUM A FEVR'!E905+'TAB MARS'!E905</f>
        <v>9726</v>
      </c>
      <c r="F905" s="205">
        <f t="shared" si="294"/>
        <v>4892</v>
      </c>
      <c r="G905" s="32">
        <f t="shared" si="295"/>
        <v>0.50298169853999586</v>
      </c>
    </row>
    <row r="906" spans="1:7" x14ac:dyDescent="0.2">
      <c r="A906" s="201">
        <v>604</v>
      </c>
      <c r="B906" s="1" t="s">
        <v>4</v>
      </c>
      <c r="C906" s="10"/>
      <c r="D906" s="205">
        <f>'TAB  CUM A FEVR'!D906+'TAB MARS'!D906</f>
        <v>0</v>
      </c>
      <c r="E906" s="205">
        <f>'TAB  CUM A FEVR'!E906+'TAB MARS'!E906</f>
        <v>0</v>
      </c>
      <c r="F906" s="205">
        <f t="shared" si="294"/>
        <v>0</v>
      </c>
      <c r="G906" s="32" t="e">
        <f t="shared" si="295"/>
        <v>#DIV/0!</v>
      </c>
    </row>
    <row r="907" spans="1:7" x14ac:dyDescent="0.2">
      <c r="A907" s="201">
        <v>61</v>
      </c>
      <c r="B907" s="1" t="s">
        <v>41</v>
      </c>
      <c r="C907" s="10"/>
      <c r="D907" s="205">
        <f>'TAB  CUM A FEVR'!D907+'TAB MARS'!D907</f>
        <v>791</v>
      </c>
      <c r="E907" s="205">
        <f>'TAB  CUM A FEVR'!E907+'TAB MARS'!E907</f>
        <v>55</v>
      </c>
      <c r="F907" s="205">
        <f t="shared" si="294"/>
        <v>736</v>
      </c>
      <c r="G907" s="32">
        <f t="shared" si="295"/>
        <v>13.381818181818181</v>
      </c>
    </row>
    <row r="908" spans="1:7" x14ac:dyDescent="0.2">
      <c r="A908" s="201">
        <v>62</v>
      </c>
      <c r="B908" s="2" t="s">
        <v>42</v>
      </c>
      <c r="C908" s="11"/>
      <c r="D908" s="205">
        <f>'TAB  CUM A FEVR'!D908+'TAB MARS'!D908</f>
        <v>1546</v>
      </c>
      <c r="E908" s="205">
        <f>'TAB  CUM A FEVR'!E908+'TAB MARS'!E908</f>
        <v>1957</v>
      </c>
      <c r="F908" s="205">
        <f t="shared" si="294"/>
        <v>-411</v>
      </c>
      <c r="G908" s="32">
        <f t="shared" si="295"/>
        <v>-0.21001532958610117</v>
      </c>
    </row>
    <row r="909" spans="1:7" ht="25.5" x14ac:dyDescent="0.2">
      <c r="A909" s="22"/>
      <c r="B909" s="26" t="s">
        <v>43</v>
      </c>
      <c r="C909" s="206"/>
      <c r="D909" s="40">
        <f>D903+D907+D908</f>
        <v>16955</v>
      </c>
      <c r="E909" s="40">
        <f>E903+E907+E908</f>
        <v>11738</v>
      </c>
      <c r="F909" s="205">
        <f t="shared" si="294"/>
        <v>5217</v>
      </c>
      <c r="G909" s="32">
        <f t="shared" si="295"/>
        <v>0.44445391037655479</v>
      </c>
    </row>
    <row r="910" spans="1:7" ht="25.5" x14ac:dyDescent="0.2">
      <c r="A910" s="22"/>
      <c r="B910" s="26" t="s">
        <v>48</v>
      </c>
      <c r="C910" s="206"/>
      <c r="D910" s="40">
        <f>D902-D909</f>
        <v>46327</v>
      </c>
      <c r="E910" s="40">
        <f>E902-E909</f>
        <v>35622</v>
      </c>
      <c r="F910" s="205">
        <f t="shared" si="294"/>
        <v>10705</v>
      </c>
      <c r="G910" s="32">
        <f t="shared" si="295"/>
        <v>0.30051653472573131</v>
      </c>
    </row>
    <row r="911" spans="1:7" x14ac:dyDescent="0.2">
      <c r="A911" s="201">
        <v>63</v>
      </c>
      <c r="B911" s="3" t="s">
        <v>46</v>
      </c>
      <c r="C911" s="203"/>
      <c r="D911" s="205">
        <f>'TAB  CUM A FEVR'!D911+'TAB MARS'!D911</f>
        <v>28714</v>
      </c>
      <c r="E911" s="205">
        <f>'TAB  CUM A FEVR'!E911+'TAB MARS'!E911</f>
        <v>31791</v>
      </c>
      <c r="F911" s="205">
        <f t="shared" si="294"/>
        <v>-3077</v>
      </c>
      <c r="G911" s="32">
        <f t="shared" si="295"/>
        <v>-9.6788399232487179E-2</v>
      </c>
    </row>
    <row r="912" spans="1:7" x14ac:dyDescent="0.2">
      <c r="A912" s="201"/>
      <c r="B912" s="13" t="s">
        <v>6</v>
      </c>
      <c r="C912" s="27"/>
      <c r="D912" s="205"/>
      <c r="E912" s="205"/>
      <c r="F912" s="205"/>
      <c r="G912" s="32"/>
    </row>
    <row r="913" spans="1:7" x14ac:dyDescent="0.2">
      <c r="A913" s="201">
        <v>631</v>
      </c>
      <c r="B913" s="15" t="s">
        <v>21</v>
      </c>
      <c r="C913" s="21"/>
      <c r="D913" s="205">
        <f>'TAB  CUM A FEVR'!D913+'TAB MARS'!D913</f>
        <v>0</v>
      </c>
      <c r="E913" s="205">
        <f>'TAB  CUM A FEVR'!E913+'TAB MARS'!E913</f>
        <v>0</v>
      </c>
      <c r="F913" s="205">
        <f t="shared" ref="F913" si="296">(D913-E913)</f>
        <v>0</v>
      </c>
      <c r="G913" s="32" t="e">
        <f t="shared" ref="G913" si="297">F913/E913</f>
        <v>#DIV/0!</v>
      </c>
    </row>
    <row r="914" spans="1:7" x14ac:dyDescent="0.2">
      <c r="A914" s="201"/>
      <c r="B914" s="15"/>
      <c r="C914" s="21"/>
      <c r="D914" s="205"/>
      <c r="E914" s="205"/>
      <c r="F914" s="205"/>
      <c r="G914" s="32"/>
    </row>
    <row r="915" spans="1:7" x14ac:dyDescent="0.2">
      <c r="A915" s="201">
        <v>64</v>
      </c>
      <c r="B915" s="2" t="s">
        <v>47</v>
      </c>
      <c r="C915" s="11"/>
      <c r="D915" s="205">
        <f>'TAB  CUM A FEVR'!D915+'TAB MARS'!D915</f>
        <v>2485</v>
      </c>
      <c r="E915" s="205">
        <f>'TAB  CUM A FEVR'!E915+'TAB MARS'!E915</f>
        <v>1783</v>
      </c>
      <c r="F915" s="205">
        <f t="shared" ref="F915:F925" si="298">(D915-E915)</f>
        <v>702</v>
      </c>
      <c r="G915" s="32">
        <f t="shared" ref="G915:G925" si="299">F915/E915</f>
        <v>0.39371845204711159</v>
      </c>
    </row>
    <row r="916" spans="1:7" ht="25.5" x14ac:dyDescent="0.2">
      <c r="A916" s="22"/>
      <c r="B916" s="26" t="s">
        <v>49</v>
      </c>
      <c r="C916" s="206"/>
      <c r="D916" s="205">
        <f>D910-D911-D915</f>
        <v>15128</v>
      </c>
      <c r="E916" s="205">
        <f>E910-E911-E915</f>
        <v>2048</v>
      </c>
      <c r="F916" s="205">
        <f t="shared" si="298"/>
        <v>13080</v>
      </c>
      <c r="G916" s="32">
        <f t="shared" si="299"/>
        <v>6.38671875</v>
      </c>
    </row>
    <row r="917" spans="1:7" x14ac:dyDescent="0.2">
      <c r="A917" s="201">
        <v>75</v>
      </c>
      <c r="B917" s="3" t="s">
        <v>50</v>
      </c>
      <c r="C917" s="203"/>
      <c r="D917" s="205">
        <f>'TAB  CUM A FEVR'!D917+'TAB MARS'!D917</f>
        <v>9</v>
      </c>
      <c r="E917" s="205">
        <f>'TAB  CUM A FEVR'!E917+'TAB MARS'!E917</f>
        <v>229</v>
      </c>
      <c r="F917" s="205">
        <f t="shared" si="298"/>
        <v>-220</v>
      </c>
      <c r="G917" s="32">
        <f t="shared" si="299"/>
        <v>-0.9606986899563319</v>
      </c>
    </row>
    <row r="918" spans="1:7" x14ac:dyDescent="0.2">
      <c r="A918" s="201">
        <v>65</v>
      </c>
      <c r="B918" s="1" t="s">
        <v>51</v>
      </c>
      <c r="C918" s="10"/>
      <c r="D918" s="205">
        <f>'TAB  CUM A FEVR'!D918+'TAB MARS'!D918</f>
        <v>1178</v>
      </c>
      <c r="E918" s="205">
        <f>'TAB  CUM A FEVR'!E918+'TAB MARS'!E918</f>
        <v>233</v>
      </c>
      <c r="F918" s="205">
        <f t="shared" si="298"/>
        <v>945</v>
      </c>
      <c r="G918" s="32">
        <f t="shared" si="299"/>
        <v>4.0557939914163086</v>
      </c>
    </row>
    <row r="919" spans="1:7" ht="25.5" x14ac:dyDescent="0.2">
      <c r="A919" s="201">
        <v>68</v>
      </c>
      <c r="B919" s="16" t="s">
        <v>52</v>
      </c>
      <c r="C919" s="17"/>
      <c r="D919" s="205">
        <f>'TAB  CUM A FEVR'!D919+'TAB MARS'!D919</f>
        <v>1201</v>
      </c>
      <c r="E919" s="205">
        <f>'TAB  CUM A FEVR'!E919+'TAB MARS'!E919</f>
        <v>0</v>
      </c>
      <c r="F919" s="205">
        <f t="shared" si="298"/>
        <v>1201</v>
      </c>
      <c r="G919" s="32" t="e">
        <f t="shared" si="299"/>
        <v>#DIV/0!</v>
      </c>
    </row>
    <row r="920" spans="1:7" x14ac:dyDescent="0.2">
      <c r="A920" s="201">
        <v>78</v>
      </c>
      <c r="B920" s="2" t="s">
        <v>53</v>
      </c>
      <c r="C920" s="11"/>
      <c r="D920" s="205">
        <f>'TAB  CUM A FEVR'!D920+'TAB MARS'!D920</f>
        <v>12029</v>
      </c>
      <c r="E920" s="205">
        <f>'TAB  CUM A FEVR'!E920+'TAB MARS'!E920</f>
        <v>1218</v>
      </c>
      <c r="F920" s="205">
        <f t="shared" si="298"/>
        <v>10811</v>
      </c>
      <c r="G920" s="32">
        <f t="shared" si="299"/>
        <v>8.876026272577997</v>
      </c>
    </row>
    <row r="921" spans="1:7" ht="25.5" x14ac:dyDescent="0.2">
      <c r="A921" s="22"/>
      <c r="B921" s="26" t="s">
        <v>77</v>
      </c>
      <c r="C921" s="206"/>
      <c r="D921" s="205">
        <f>D916+D917-D918-D919+D920</f>
        <v>24787</v>
      </c>
      <c r="E921" s="205">
        <f>E916+E917-E918-E919+E920</f>
        <v>3262</v>
      </c>
      <c r="F921" s="205">
        <f t="shared" si="298"/>
        <v>21525</v>
      </c>
      <c r="G921" s="32">
        <f t="shared" si="299"/>
        <v>6.5987124463519313</v>
      </c>
    </row>
    <row r="922" spans="1:7" x14ac:dyDescent="0.2">
      <c r="A922" s="201">
        <v>76</v>
      </c>
      <c r="B922" s="1" t="s">
        <v>54</v>
      </c>
      <c r="C922" s="10"/>
      <c r="D922" s="205">
        <f>'TAB  CUM A FEVR'!D922+'TAB MARS'!D922</f>
        <v>0</v>
      </c>
      <c r="E922" s="205">
        <f>'TAB  CUM A FEVR'!E922+'TAB MARS'!E922</f>
        <v>20</v>
      </c>
      <c r="F922" s="205">
        <f t="shared" si="298"/>
        <v>-20</v>
      </c>
      <c r="G922" s="32">
        <f t="shared" si="299"/>
        <v>-1</v>
      </c>
    </row>
    <row r="923" spans="1:7" x14ac:dyDescent="0.2">
      <c r="A923" s="201">
        <v>66</v>
      </c>
      <c r="B923" s="1" t="s">
        <v>55</v>
      </c>
      <c r="C923" s="10"/>
      <c r="D923" s="205">
        <f>'TAB  CUM A FEVR'!D923+'TAB MARS'!D923</f>
        <v>0</v>
      </c>
      <c r="E923" s="205">
        <f>'TAB  CUM A FEVR'!E923+'TAB MARS'!E923</f>
        <v>0</v>
      </c>
      <c r="F923" s="205">
        <f t="shared" si="298"/>
        <v>0</v>
      </c>
      <c r="G923" s="32" t="e">
        <f t="shared" si="299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205">
        <f t="shared" si="298"/>
        <v>-20</v>
      </c>
      <c r="G924" s="32">
        <f t="shared" si="299"/>
        <v>-1</v>
      </c>
    </row>
    <row r="925" spans="1:7" x14ac:dyDescent="0.2">
      <c r="A925" s="22"/>
      <c r="B925" s="19" t="s">
        <v>57</v>
      </c>
      <c r="C925" s="206"/>
      <c r="D925" s="205">
        <f>D921+D924</f>
        <v>24787</v>
      </c>
      <c r="E925" s="205">
        <f>E921+E924</f>
        <v>3282</v>
      </c>
      <c r="F925" s="205">
        <f t="shared" si="298"/>
        <v>21505</v>
      </c>
      <c r="G925" s="32">
        <f t="shared" si="299"/>
        <v>6.5524070688604512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201">
        <v>5</v>
      </c>
      <c r="B929" s="1" t="s">
        <v>22</v>
      </c>
      <c r="C929" s="10"/>
      <c r="D929" s="205">
        <f>'TAB MARS'!D929</f>
        <v>11662</v>
      </c>
      <c r="E929" s="205">
        <f>'TAB MARS'!E929</f>
        <v>13516</v>
      </c>
      <c r="F929" s="205">
        <f t="shared" ref="F929" si="300">(D929-E929)</f>
        <v>-1854</v>
      </c>
      <c r="G929" s="32">
        <f t="shared" ref="G929" si="301">F929/E929</f>
        <v>-0.13717076058005326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201">
        <v>51</v>
      </c>
      <c r="B933" s="20" t="s">
        <v>29</v>
      </c>
      <c r="C933" s="30"/>
      <c r="D933" s="205">
        <f>'TAB MARS'!D933</f>
        <v>0</v>
      </c>
      <c r="E933" s="205">
        <f>'TAB MARS'!E933</f>
        <v>0</v>
      </c>
      <c r="F933" s="205">
        <f t="shared" ref="F933:F934" si="302">(D933-E933)</f>
        <v>0</v>
      </c>
      <c r="G933" s="32" t="e">
        <f t="shared" ref="G933:G934" si="303">F933/E933</f>
        <v>#DIV/0!</v>
      </c>
    </row>
    <row r="934" spans="1:7" x14ac:dyDescent="0.2">
      <c r="A934" s="201">
        <v>510</v>
      </c>
      <c r="B934" s="1" t="s">
        <v>7</v>
      </c>
      <c r="C934" s="10"/>
      <c r="D934" s="205">
        <f>'TAB MARS'!D934</f>
        <v>0</v>
      </c>
      <c r="E934" s="205">
        <f>'TAB MARS'!E934</f>
        <v>0</v>
      </c>
      <c r="F934" s="205">
        <f t="shared" si="302"/>
        <v>0</v>
      </c>
      <c r="G934" s="32" t="e">
        <f t="shared" si="303"/>
        <v>#DIV/0!</v>
      </c>
    </row>
    <row r="935" spans="1:7" x14ac:dyDescent="0.2">
      <c r="B935" s="3"/>
      <c r="C935" s="28"/>
    </row>
    <row r="936" spans="1:7" x14ac:dyDescent="0.2">
      <c r="A936" s="201">
        <v>41</v>
      </c>
      <c r="B936" s="1" t="s">
        <v>8</v>
      </c>
      <c r="C936" s="10"/>
      <c r="D936" s="205">
        <f>D940+D941+D942</f>
        <v>58561</v>
      </c>
      <c r="E936" s="205">
        <f>E940+E941+E942</f>
        <v>61353</v>
      </c>
      <c r="F936" s="205">
        <f t="shared" ref="F936" si="304">(D936-E936)</f>
        <v>-2792</v>
      </c>
      <c r="G936" s="32">
        <f t="shared" ref="G936" si="305">F936/E936</f>
        <v>-4.5507147164767822E-2</v>
      </c>
    </row>
    <row r="937" spans="1:7" x14ac:dyDescent="0.2">
      <c r="A937" s="201"/>
      <c r="B937" s="1"/>
      <c r="C937" s="10"/>
      <c r="D937" s="205"/>
      <c r="E937" s="205"/>
      <c r="F937" s="205"/>
      <c r="G937" s="32"/>
    </row>
    <row r="938" spans="1:7" x14ac:dyDescent="0.2">
      <c r="A938" s="201"/>
      <c r="B938" s="7" t="s">
        <v>6</v>
      </c>
      <c r="C938" s="29"/>
      <c r="D938" s="205"/>
      <c r="E938" s="205"/>
      <c r="F938" s="205"/>
      <c r="G938" s="32"/>
    </row>
    <row r="939" spans="1:7" x14ac:dyDescent="0.2">
      <c r="A939" s="201"/>
      <c r="B939" s="1"/>
      <c r="C939" s="10"/>
      <c r="D939" s="205"/>
      <c r="E939" s="205"/>
      <c r="F939" s="205"/>
      <c r="G939" s="32"/>
    </row>
    <row r="940" spans="1:7" x14ac:dyDescent="0.2">
      <c r="A940" s="201"/>
      <c r="B940" s="23" t="s">
        <v>23</v>
      </c>
      <c r="C940" s="10"/>
      <c r="D940" s="205">
        <f>'TAB MARS'!D940</f>
        <v>14518</v>
      </c>
      <c r="E940" s="205">
        <f>'TAB MARS'!E940</f>
        <v>21618</v>
      </c>
      <c r="F940" s="205">
        <f t="shared" ref="F940:F942" si="306">(D940-E940)</f>
        <v>-7100</v>
      </c>
      <c r="G940" s="32">
        <f t="shared" ref="G940:G942" si="307">F940/E940</f>
        <v>-0.32843001202701455</v>
      </c>
    </row>
    <row r="941" spans="1:7" ht="25.5" x14ac:dyDescent="0.2">
      <c r="A941" s="201"/>
      <c r="B941" s="24" t="s">
        <v>58</v>
      </c>
      <c r="C941" s="17"/>
      <c r="D941" s="205">
        <f>'TAB MARS'!D941</f>
        <v>41754</v>
      </c>
      <c r="E941" s="205">
        <f>'TAB MARS'!E941</f>
        <v>36648</v>
      </c>
      <c r="F941" s="205">
        <f t="shared" si="306"/>
        <v>5106</v>
      </c>
      <c r="G941" s="32">
        <f t="shared" si="307"/>
        <v>0.13932547478716437</v>
      </c>
    </row>
    <row r="942" spans="1:7" x14ac:dyDescent="0.2">
      <c r="A942" s="201"/>
      <c r="B942" s="23" t="s">
        <v>24</v>
      </c>
      <c r="C942" s="10"/>
      <c r="D942" s="205">
        <f>'TAB MARS'!D942</f>
        <v>2289</v>
      </c>
      <c r="E942" s="205">
        <f>'TAB MARS'!E942</f>
        <v>3087</v>
      </c>
      <c r="F942" s="205">
        <f t="shared" si="306"/>
        <v>-798</v>
      </c>
      <c r="G942" s="32">
        <f t="shared" si="307"/>
        <v>-0.25850340136054423</v>
      </c>
    </row>
    <row r="943" spans="1:7" x14ac:dyDescent="0.2">
      <c r="A943" s="201"/>
      <c r="B943" s="1"/>
      <c r="C943" s="10"/>
      <c r="D943" s="205"/>
      <c r="E943" s="205"/>
      <c r="F943" s="205"/>
      <c r="G943" s="32"/>
    </row>
    <row r="944" spans="1:7" x14ac:dyDescent="0.2">
      <c r="A944" s="201"/>
      <c r="B944" s="8" t="s">
        <v>26</v>
      </c>
      <c r="C944" s="31"/>
      <c r="D944" s="205">
        <f>'TAB MARS'!D944</f>
        <v>276445</v>
      </c>
      <c r="E944" s="205">
        <f>'TAB MARS'!E944</f>
        <v>189605</v>
      </c>
      <c r="F944" s="205">
        <f t="shared" ref="F944" si="308">(D944-E944)</f>
        <v>86840</v>
      </c>
      <c r="G944" s="32">
        <f t="shared" ref="G944" si="309">F944/E944</f>
        <v>0.45800479945149125</v>
      </c>
    </row>
    <row r="945" spans="1:7" x14ac:dyDescent="0.2">
      <c r="A945" s="201"/>
      <c r="B945" s="8"/>
      <c r="C945" s="31"/>
      <c r="D945" s="205"/>
      <c r="E945" s="205"/>
      <c r="F945" s="205"/>
      <c r="G945" s="32"/>
    </row>
    <row r="946" spans="1:7" x14ac:dyDescent="0.2">
      <c r="A946" s="201">
        <v>3</v>
      </c>
      <c r="B946" s="8" t="s">
        <v>15</v>
      </c>
      <c r="C946" s="31"/>
      <c r="D946" s="205"/>
      <c r="E946" s="205"/>
      <c r="F946" s="205"/>
      <c r="G946" s="32"/>
    </row>
    <row r="947" spans="1:7" x14ac:dyDescent="0.2">
      <c r="A947" s="201"/>
      <c r="B947" s="7" t="s">
        <v>6</v>
      </c>
      <c r="C947" s="29"/>
      <c r="D947" s="205"/>
      <c r="E947" s="205"/>
      <c r="F947" s="205"/>
      <c r="G947" s="32"/>
    </row>
    <row r="948" spans="1:7" x14ac:dyDescent="0.2">
      <c r="A948" s="201"/>
      <c r="B948" s="8"/>
      <c r="C948" s="31"/>
      <c r="D948" s="205"/>
      <c r="E948" s="205"/>
      <c r="F948" s="205"/>
      <c r="G948" s="32"/>
    </row>
    <row r="949" spans="1:7" x14ac:dyDescent="0.2">
      <c r="A949" s="201">
        <v>30</v>
      </c>
      <c r="B949" s="25" t="s">
        <v>16</v>
      </c>
      <c r="C949" s="31"/>
      <c r="D949" s="205">
        <f>'TAB MARS'!D949</f>
        <v>3079</v>
      </c>
      <c r="E949" s="205">
        <f>'TAB MARS'!E949</f>
        <v>1880</v>
      </c>
      <c r="F949" s="205">
        <f t="shared" ref="F949:F952" si="310">(D949-E949)</f>
        <v>1199</v>
      </c>
      <c r="G949" s="32">
        <f t="shared" ref="G949:G952" si="311">F949/E949</f>
        <v>0.63776595744680853</v>
      </c>
    </row>
    <row r="950" spans="1:7" x14ac:dyDescent="0.2">
      <c r="A950" s="201">
        <v>31</v>
      </c>
      <c r="B950" s="25" t="s">
        <v>17</v>
      </c>
      <c r="C950" s="31"/>
      <c r="D950" s="205">
        <f>'TAB MARS'!D950</f>
        <v>1336</v>
      </c>
      <c r="E950" s="205">
        <f>'TAB MARS'!E950</f>
        <v>869</v>
      </c>
      <c r="F950" s="205">
        <f t="shared" si="310"/>
        <v>467</v>
      </c>
      <c r="G950" s="32">
        <f t="shared" si="311"/>
        <v>0.53739930955120829</v>
      </c>
    </row>
    <row r="951" spans="1:7" x14ac:dyDescent="0.2">
      <c r="A951" s="201">
        <v>32</v>
      </c>
      <c r="B951" s="25" t="s">
        <v>18</v>
      </c>
      <c r="C951" s="31"/>
      <c r="D951" s="205">
        <f>'TAB MARS'!D951</f>
        <v>36238</v>
      </c>
      <c r="E951" s="205">
        <f>'TAB MARS'!E951</f>
        <v>34887</v>
      </c>
      <c r="F951" s="205">
        <f t="shared" si="310"/>
        <v>1351</v>
      </c>
      <c r="G951" s="32">
        <f t="shared" si="311"/>
        <v>3.8725026514174338E-2</v>
      </c>
    </row>
    <row r="952" spans="1:7" x14ac:dyDescent="0.2">
      <c r="A952" s="201">
        <v>37</v>
      </c>
      <c r="B952" s="25" t="s">
        <v>25</v>
      </c>
      <c r="C952" s="31"/>
      <c r="D952" s="205">
        <f>'TAB MARS'!D952</f>
        <v>25</v>
      </c>
      <c r="E952" s="205">
        <f>'TAB MARS'!E952</f>
        <v>25</v>
      </c>
      <c r="F952" s="205">
        <f t="shared" si="310"/>
        <v>0</v>
      </c>
      <c r="G952" s="32">
        <f t="shared" si="311"/>
        <v>0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205" t="s">
        <v>10</v>
      </c>
      <c r="E956" s="205" t="s">
        <v>11</v>
      </c>
      <c r="F956" s="205" t="s">
        <v>12</v>
      </c>
      <c r="G956" s="32" t="s">
        <v>13</v>
      </c>
    </row>
    <row r="957" spans="1:7" x14ac:dyDescent="0.2">
      <c r="A957" s="201">
        <v>700</v>
      </c>
      <c r="B957" s="1" t="s">
        <v>30</v>
      </c>
      <c r="C957" s="10"/>
      <c r="D957" s="205">
        <f>'TAB  CUM A FEVR'!D957+'TAB MARS'!D957</f>
        <v>4211</v>
      </c>
      <c r="E957" s="205">
        <f>'TAB  CUM A FEVR'!E957+'TAB MARS'!E957</f>
        <v>4155</v>
      </c>
      <c r="F957" s="205">
        <f>(D957-E957)</f>
        <v>56</v>
      </c>
      <c r="G957" s="32">
        <f>F957/E957</f>
        <v>1.3477737665463297E-2</v>
      </c>
    </row>
    <row r="958" spans="1:7" x14ac:dyDescent="0.2">
      <c r="A958" s="201">
        <v>701</v>
      </c>
      <c r="B958" s="1" t="s">
        <v>31</v>
      </c>
      <c r="C958" s="10"/>
      <c r="D958" s="205">
        <f>'TAB  CUM A FEVR'!D958+'TAB MARS'!D958</f>
        <v>0</v>
      </c>
      <c r="E958" s="205">
        <f>'TAB  CUM A FEVR'!E958+'TAB MARS'!E958</f>
        <v>0</v>
      </c>
      <c r="F958" s="205">
        <f t="shared" ref="F958:F960" si="312">(D958-E958)</f>
        <v>0</v>
      </c>
      <c r="G958" s="32" t="e">
        <f t="shared" ref="G958:G960" si="313">F958/E958</f>
        <v>#DIV/0!</v>
      </c>
    </row>
    <row r="959" spans="1:7" x14ac:dyDescent="0.2">
      <c r="A959" s="201">
        <v>704</v>
      </c>
      <c r="B959" s="1" t="s">
        <v>32</v>
      </c>
      <c r="C959" s="10"/>
      <c r="D959" s="205">
        <f>'TAB  CUM A FEVR'!D959+'TAB MARS'!D959</f>
        <v>0</v>
      </c>
      <c r="E959" s="205">
        <f>'TAB  CUM A FEVR'!E959+'TAB MARS'!E959</f>
        <v>0</v>
      </c>
      <c r="F959" s="205">
        <f t="shared" si="312"/>
        <v>0</v>
      </c>
      <c r="G959" s="32" t="e">
        <f t="shared" si="313"/>
        <v>#DIV/0!</v>
      </c>
    </row>
    <row r="960" spans="1:7" x14ac:dyDescent="0.2">
      <c r="A960" s="201">
        <v>706</v>
      </c>
      <c r="B960" s="1" t="s">
        <v>33</v>
      </c>
      <c r="C960" s="10"/>
      <c r="D960" s="205">
        <f>'TAB  CUM A FEVR'!D960+'TAB MARS'!D960</f>
        <v>181209</v>
      </c>
      <c r="E960" s="205">
        <f>'TAB  CUM A FEVR'!E960+'TAB MARS'!E960</f>
        <v>211641</v>
      </c>
      <c r="F960" s="205">
        <f t="shared" si="312"/>
        <v>-30432</v>
      </c>
      <c r="G960" s="32">
        <f t="shared" si="313"/>
        <v>-0.1437906643797752</v>
      </c>
    </row>
    <row r="961" spans="1:7" x14ac:dyDescent="0.2">
      <c r="A961" s="201"/>
      <c r="B961" s="13" t="s">
        <v>6</v>
      </c>
      <c r="C961" s="27"/>
      <c r="D961" s="205"/>
      <c r="E961" s="205"/>
      <c r="F961" s="39"/>
      <c r="G961" s="33"/>
    </row>
    <row r="962" spans="1:7" x14ac:dyDescent="0.2">
      <c r="A962" s="201"/>
      <c r="B962" s="14" t="s">
        <v>19</v>
      </c>
      <c r="C962" s="11"/>
      <c r="D962" s="205">
        <f>'TAB  CUM A FEVR'!D962+'TAB MARS'!D962</f>
        <v>0</v>
      </c>
      <c r="E962" s="205">
        <f>'TAB  CUM A FEVR'!E962+'TAB MARS'!E962</f>
        <v>0</v>
      </c>
      <c r="F962" s="205">
        <f t="shared" ref="F962:F967" si="314">(D962-E962)</f>
        <v>0</v>
      </c>
      <c r="G962" s="32" t="e">
        <f t="shared" ref="G962:G967" si="315">F962/E962</f>
        <v>#DIV/0!</v>
      </c>
    </row>
    <row r="963" spans="1:7" x14ac:dyDescent="0.2">
      <c r="A963" s="201"/>
      <c r="B963" s="14" t="s">
        <v>20</v>
      </c>
      <c r="C963" s="11"/>
      <c r="D963" s="205">
        <f>'TAB  CUM A FEVR'!D963+'TAB MARS'!D963</f>
        <v>0</v>
      </c>
      <c r="E963" s="205">
        <f>'TAB  CUM A FEVR'!E963+'TAB MARS'!E963</f>
        <v>0</v>
      </c>
      <c r="F963" s="205">
        <f t="shared" si="314"/>
        <v>0</v>
      </c>
      <c r="G963" s="32" t="e">
        <f t="shared" si="315"/>
        <v>#DIV/0!</v>
      </c>
    </row>
    <row r="964" spans="1:7" x14ac:dyDescent="0.2">
      <c r="A964" s="201"/>
      <c r="B964" s="14" t="s">
        <v>27</v>
      </c>
      <c r="C964" s="11"/>
      <c r="D964" s="205">
        <f>'TAB  CUM A FEVR'!D964+'TAB MARS'!D964</f>
        <v>0</v>
      </c>
      <c r="E964" s="205">
        <f>'TAB  CUM A FEVR'!E964+'TAB MARS'!E964</f>
        <v>0</v>
      </c>
      <c r="F964" s="205">
        <f t="shared" si="314"/>
        <v>0</v>
      </c>
      <c r="G964" s="32" t="e">
        <f t="shared" si="315"/>
        <v>#DIV/0!</v>
      </c>
    </row>
    <row r="965" spans="1:7" x14ac:dyDescent="0.2">
      <c r="A965" s="201">
        <v>706</v>
      </c>
      <c r="B965" s="2" t="s">
        <v>34</v>
      </c>
      <c r="C965" s="11"/>
      <c r="D965" s="205">
        <f>'TAB  CUM A FEVR'!D965+'TAB MARS'!D965</f>
        <v>18</v>
      </c>
      <c r="E965" s="205">
        <f>'TAB  CUM A FEVR'!E965+'TAB MARS'!E965</f>
        <v>258</v>
      </c>
      <c r="F965" s="205">
        <f t="shared" si="314"/>
        <v>-240</v>
      </c>
      <c r="G965" s="32">
        <f t="shared" si="315"/>
        <v>-0.93023255813953487</v>
      </c>
    </row>
    <row r="966" spans="1:7" x14ac:dyDescent="0.2">
      <c r="A966" s="201" t="s">
        <v>35</v>
      </c>
      <c r="B966" s="2" t="s">
        <v>36</v>
      </c>
      <c r="C966" s="11"/>
      <c r="D966" s="205">
        <f>'TAB  CUM A FEVR'!D966+'TAB MARS'!D966</f>
        <v>0</v>
      </c>
      <c r="E966" s="205">
        <f>'TAB  CUM A FEVR'!E966+'TAB MARS'!E966</f>
        <v>0</v>
      </c>
      <c r="F966" s="205">
        <f t="shared" si="314"/>
        <v>0</v>
      </c>
      <c r="G966" s="32" t="e">
        <f t="shared" si="315"/>
        <v>#DIV/0!</v>
      </c>
    </row>
    <row r="967" spans="1:7" ht="25.5" x14ac:dyDescent="0.2">
      <c r="A967" s="22"/>
      <c r="B967" s="26" t="s">
        <v>45</v>
      </c>
      <c r="C967" s="202"/>
      <c r="D967" s="40">
        <f>D957+D958+D959+D960+D965+D966</f>
        <v>185438</v>
      </c>
      <c r="E967" s="40">
        <f>E957+E958+E959+E960+E965+E966</f>
        <v>216054</v>
      </c>
      <c r="F967" s="40">
        <f t="shared" si="314"/>
        <v>-30616</v>
      </c>
      <c r="G967" s="34">
        <f t="shared" si="315"/>
        <v>-0.14170531441213771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205">
        <f>'TAB  CUM A FEVR'!D970+'TAB MARS'!D970</f>
        <v>0</v>
      </c>
      <c r="E970" s="205">
        <f>'TAB  CUM A FEVR'!E970+'TAB MARS'!E970</f>
        <v>0</v>
      </c>
      <c r="F970" s="205">
        <f t="shared" ref="F970" si="316">(D970-E970)</f>
        <v>0</v>
      </c>
      <c r="G970" s="32" t="e">
        <f t="shared" ref="G970" si="317">F970/E970</f>
        <v>#DIV/0!</v>
      </c>
    </row>
    <row r="971" spans="1:7" x14ac:dyDescent="0.2">
      <c r="B971" s="3"/>
      <c r="C971" s="203"/>
      <c r="D971" s="205"/>
      <c r="E971" s="205"/>
      <c r="F971" s="204"/>
      <c r="G971" s="36"/>
    </row>
    <row r="972" spans="1:7" x14ac:dyDescent="0.2">
      <c r="A972" s="201">
        <v>72</v>
      </c>
      <c r="B972" s="1" t="s">
        <v>37</v>
      </c>
      <c r="C972" s="10"/>
      <c r="D972" s="205">
        <f>'TAB  CUM A FEVR'!D972+'TAB MARS'!D972</f>
        <v>0</v>
      </c>
      <c r="E972" s="205">
        <f>'TAB  CUM A FEVR'!E972+'TAB MARS'!E972</f>
        <v>0</v>
      </c>
      <c r="F972" s="205">
        <f t="shared" ref="F972:F984" si="318">(D972-E972)</f>
        <v>0</v>
      </c>
      <c r="G972" s="32" t="e">
        <f t="shared" ref="G972:G984" si="319">F972/E972</f>
        <v>#DIV/0!</v>
      </c>
    </row>
    <row r="973" spans="1:7" x14ac:dyDescent="0.2">
      <c r="A973" s="201">
        <v>73</v>
      </c>
      <c r="B973" s="1" t="s">
        <v>38</v>
      </c>
      <c r="C973" s="10"/>
      <c r="D973" s="205">
        <f>'TAB  CUM A FEVR'!D973+'TAB MARS'!D973</f>
        <v>0</v>
      </c>
      <c r="E973" s="205">
        <f>'TAB  CUM A FEVR'!E973+'TAB MARS'!E973</f>
        <v>0</v>
      </c>
      <c r="F973" s="205">
        <f t="shared" si="318"/>
        <v>0</v>
      </c>
      <c r="G973" s="32" t="e">
        <f t="shared" si="319"/>
        <v>#DIV/0!</v>
      </c>
    </row>
    <row r="974" spans="1:7" x14ac:dyDescent="0.2">
      <c r="A974" s="201">
        <v>74</v>
      </c>
      <c r="B974" s="2" t="s">
        <v>39</v>
      </c>
      <c r="C974" s="11"/>
      <c r="D974" s="205">
        <f>'TAB  CUM A FEVR'!D974+'TAB MARS'!D974</f>
        <v>0</v>
      </c>
      <c r="E974" s="205">
        <f>'TAB  CUM A FEVR'!E974+'TAB MARS'!E974</f>
        <v>0</v>
      </c>
      <c r="F974" s="205">
        <f t="shared" si="318"/>
        <v>0</v>
      </c>
      <c r="G974" s="32" t="e">
        <f t="shared" si="319"/>
        <v>#DIV/0!</v>
      </c>
    </row>
    <row r="975" spans="1:7" ht="25.5" x14ac:dyDescent="0.2">
      <c r="A975" s="22"/>
      <c r="B975" s="26" t="s">
        <v>44</v>
      </c>
      <c r="C975" s="206"/>
      <c r="D975" s="40">
        <f>D967+D972+D973+D974</f>
        <v>185438</v>
      </c>
      <c r="E975" s="40">
        <f>E967+E972+E973+E974</f>
        <v>216054</v>
      </c>
      <c r="F975" s="205">
        <f t="shared" si="318"/>
        <v>-30616</v>
      </c>
      <c r="G975" s="32">
        <f t="shared" si="319"/>
        <v>-0.14170531441213771</v>
      </c>
    </row>
    <row r="976" spans="1:7" x14ac:dyDescent="0.2">
      <c r="A976" s="201">
        <v>60</v>
      </c>
      <c r="B976" s="3" t="s">
        <v>40</v>
      </c>
      <c r="C976" s="203"/>
      <c r="D976" s="204">
        <f>D977+D978+D979</f>
        <v>38574</v>
      </c>
      <c r="E976" s="204">
        <f>E977+E978+E979</f>
        <v>51386</v>
      </c>
      <c r="F976" s="205">
        <f t="shared" si="318"/>
        <v>-12812</v>
      </c>
      <c r="G976" s="32">
        <f t="shared" si="319"/>
        <v>-0.24932861090569416</v>
      </c>
    </row>
    <row r="977" spans="1:7" x14ac:dyDescent="0.2">
      <c r="A977" s="201">
        <v>600</v>
      </c>
      <c r="B977" s="1" t="s">
        <v>2</v>
      </c>
      <c r="C977" s="10"/>
      <c r="D977" s="205">
        <f>'TAB  CUM A FEVR'!D977+'TAB MARS'!D977</f>
        <v>2500</v>
      </c>
      <c r="E977" s="205">
        <f>'TAB  CUM A FEVR'!E977+'TAB MARS'!E977</f>
        <v>4199</v>
      </c>
      <c r="F977" s="205">
        <f t="shared" si="318"/>
        <v>-1699</v>
      </c>
      <c r="G977" s="32">
        <f t="shared" si="319"/>
        <v>-0.4046201476542034</v>
      </c>
    </row>
    <row r="978" spans="1:7" x14ac:dyDescent="0.2">
      <c r="A978" s="201">
        <v>601</v>
      </c>
      <c r="B978" s="1" t="s">
        <v>3</v>
      </c>
      <c r="C978" s="10"/>
      <c r="D978" s="205">
        <f>'TAB  CUM A FEVR'!D978+'TAB MARS'!D978</f>
        <v>25615</v>
      </c>
      <c r="E978" s="205">
        <f>'TAB  CUM A FEVR'!E978+'TAB MARS'!E978</f>
        <v>37437</v>
      </c>
      <c r="F978" s="205">
        <f t="shared" si="318"/>
        <v>-11822</v>
      </c>
      <c r="G978" s="32">
        <f t="shared" si="319"/>
        <v>-0.31578385020167216</v>
      </c>
    </row>
    <row r="979" spans="1:7" x14ac:dyDescent="0.2">
      <c r="A979" s="201">
        <v>604</v>
      </c>
      <c r="B979" s="1" t="s">
        <v>4</v>
      </c>
      <c r="C979" s="10"/>
      <c r="D979" s="205">
        <f>'TAB  CUM A FEVR'!D979+'TAB MARS'!D979</f>
        <v>10459</v>
      </c>
      <c r="E979" s="205">
        <f>'TAB  CUM A FEVR'!E979+'TAB MARS'!E979</f>
        <v>9750</v>
      </c>
      <c r="F979" s="205">
        <f t="shared" si="318"/>
        <v>709</v>
      </c>
      <c r="G979" s="32">
        <f t="shared" si="319"/>
        <v>7.2717948717948719E-2</v>
      </c>
    </row>
    <row r="980" spans="1:7" x14ac:dyDescent="0.2">
      <c r="A980" s="201">
        <v>61</v>
      </c>
      <c r="B980" s="1" t="s">
        <v>41</v>
      </c>
      <c r="C980" s="10"/>
      <c r="D980" s="205">
        <f>'TAB  CUM A FEVR'!D980+'TAB MARS'!D980</f>
        <v>2538</v>
      </c>
      <c r="E980" s="205">
        <f>'TAB  CUM A FEVR'!E980+'TAB MARS'!E980</f>
        <v>2807</v>
      </c>
      <c r="F980" s="205">
        <f t="shared" si="318"/>
        <v>-269</v>
      </c>
      <c r="G980" s="32">
        <f t="shared" si="319"/>
        <v>-9.5831848949055928E-2</v>
      </c>
    </row>
    <row r="981" spans="1:7" x14ac:dyDescent="0.2">
      <c r="A981" s="201">
        <v>62</v>
      </c>
      <c r="B981" s="2" t="s">
        <v>42</v>
      </c>
      <c r="C981" s="11"/>
      <c r="D981" s="205">
        <f>'TAB  CUM A FEVR'!D981+'TAB MARS'!D981</f>
        <v>5761</v>
      </c>
      <c r="E981" s="205">
        <f>'TAB  CUM A FEVR'!E981+'TAB MARS'!E981</f>
        <v>5374</v>
      </c>
      <c r="F981" s="205">
        <f t="shared" si="318"/>
        <v>387</v>
      </c>
      <c r="G981" s="32">
        <f t="shared" si="319"/>
        <v>7.2013397841458882E-2</v>
      </c>
    </row>
    <row r="982" spans="1:7" ht="25.5" x14ac:dyDescent="0.2">
      <c r="A982" s="22"/>
      <c r="B982" s="26" t="s">
        <v>43</v>
      </c>
      <c r="C982" s="206"/>
      <c r="D982" s="40">
        <f>D976+D980+D981</f>
        <v>46873</v>
      </c>
      <c r="E982" s="40">
        <f>E976+E980+E981</f>
        <v>59567</v>
      </c>
      <c r="F982" s="205">
        <f t="shared" si="318"/>
        <v>-12694</v>
      </c>
      <c r="G982" s="32">
        <f t="shared" si="319"/>
        <v>-0.213104571323048</v>
      </c>
    </row>
    <row r="983" spans="1:7" ht="25.5" x14ac:dyDescent="0.2">
      <c r="A983" s="22"/>
      <c r="B983" s="26" t="s">
        <v>48</v>
      </c>
      <c r="C983" s="206"/>
      <c r="D983" s="40">
        <f>D975-D982</f>
        <v>138565</v>
      </c>
      <c r="E983" s="40">
        <f>E975-E982</f>
        <v>156487</v>
      </c>
      <c r="F983" s="205">
        <f t="shared" si="318"/>
        <v>-17922</v>
      </c>
      <c r="G983" s="32">
        <f t="shared" si="319"/>
        <v>-0.11452708531699118</v>
      </c>
    </row>
    <row r="984" spans="1:7" x14ac:dyDescent="0.2">
      <c r="A984" s="201">
        <v>63</v>
      </c>
      <c r="B984" s="3" t="s">
        <v>46</v>
      </c>
      <c r="C984" s="203"/>
      <c r="D984" s="205">
        <f>'TAB  CUM A FEVR'!D984+'TAB MARS'!D984</f>
        <v>144793</v>
      </c>
      <c r="E984" s="205">
        <f>'TAB  CUM A FEVR'!E984+'TAB MARS'!E984</f>
        <v>149719</v>
      </c>
      <c r="F984" s="205">
        <f t="shared" si="318"/>
        <v>-4926</v>
      </c>
      <c r="G984" s="32">
        <f t="shared" si="319"/>
        <v>-3.2901635730935956E-2</v>
      </c>
    </row>
    <row r="985" spans="1:7" x14ac:dyDescent="0.2">
      <c r="A985" s="201"/>
      <c r="B985" s="13" t="s">
        <v>6</v>
      </c>
      <c r="C985" s="27"/>
      <c r="D985" s="205"/>
      <c r="E985" s="205"/>
      <c r="F985" s="205"/>
      <c r="G985" s="32"/>
    </row>
    <row r="986" spans="1:7" x14ac:dyDescent="0.2">
      <c r="A986" s="201">
        <v>631</v>
      </c>
      <c r="B986" s="15" t="s">
        <v>21</v>
      </c>
      <c r="C986" s="21"/>
      <c r="D986" s="205">
        <f>'TAB  CUM A FEVR'!D986+'TAB MARS'!D986</f>
        <v>0</v>
      </c>
      <c r="E986" s="205">
        <f>'TAB  CUM A FEVR'!E986+'TAB MARS'!E986</f>
        <v>0</v>
      </c>
      <c r="F986" s="205">
        <f t="shared" ref="F986" si="320">(D986-E986)</f>
        <v>0</v>
      </c>
      <c r="G986" s="32" t="e">
        <f t="shared" ref="G986" si="321">F986/E986</f>
        <v>#DIV/0!</v>
      </c>
    </row>
    <row r="987" spans="1:7" x14ac:dyDescent="0.2">
      <c r="A987" s="201"/>
      <c r="B987" s="15"/>
      <c r="C987" s="21"/>
      <c r="D987" s="205"/>
      <c r="E987" s="205"/>
      <c r="F987" s="205"/>
      <c r="G987" s="32"/>
    </row>
    <row r="988" spans="1:7" x14ac:dyDescent="0.2">
      <c r="A988" s="201">
        <v>64</v>
      </c>
      <c r="B988" s="2" t="s">
        <v>47</v>
      </c>
      <c r="C988" s="11"/>
      <c r="D988" s="205">
        <f>'TAB  CUM A FEVR'!D988+'TAB MARS'!D988</f>
        <v>7279</v>
      </c>
      <c r="E988" s="205">
        <f>'TAB  CUM A FEVR'!E988+'TAB MARS'!E988</f>
        <v>8456</v>
      </c>
      <c r="F988" s="205">
        <f t="shared" ref="F988:F998" si="322">(D988-E988)</f>
        <v>-1177</v>
      </c>
      <c r="G988" s="32">
        <f t="shared" ref="G988:G998" si="323">F988/E988</f>
        <v>-0.13919110690633871</v>
      </c>
    </row>
    <row r="989" spans="1:7" ht="25.5" x14ac:dyDescent="0.2">
      <c r="A989" s="22"/>
      <c r="B989" s="26" t="s">
        <v>49</v>
      </c>
      <c r="C989" s="206"/>
      <c r="D989" s="205">
        <f>D983-D984-D988</f>
        <v>-13507</v>
      </c>
      <c r="E989" s="205">
        <f>E983-E984-E988</f>
        <v>-1688</v>
      </c>
      <c r="F989" s="205">
        <f t="shared" si="322"/>
        <v>-11819</v>
      </c>
      <c r="G989" s="32">
        <f t="shared" si="323"/>
        <v>7.0017772511848344</v>
      </c>
    </row>
    <row r="990" spans="1:7" x14ac:dyDescent="0.2">
      <c r="A990" s="201">
        <v>75</v>
      </c>
      <c r="B990" s="3" t="s">
        <v>50</v>
      </c>
      <c r="C990" s="203"/>
      <c r="D990" s="205">
        <f>'TAB  CUM A FEVR'!D990+'TAB MARS'!D990</f>
        <v>718</v>
      </c>
      <c r="E990" s="205">
        <f>'TAB  CUM A FEVR'!E990+'TAB MARS'!E990</f>
        <v>449</v>
      </c>
      <c r="F990" s="205">
        <f t="shared" si="322"/>
        <v>269</v>
      </c>
      <c r="G990" s="32">
        <f t="shared" si="323"/>
        <v>0.59910913140311806</v>
      </c>
    </row>
    <row r="991" spans="1:7" x14ac:dyDescent="0.2">
      <c r="A991" s="201">
        <v>65</v>
      </c>
      <c r="B991" s="1" t="s">
        <v>51</v>
      </c>
      <c r="C991" s="10"/>
      <c r="D991" s="205">
        <f>'TAB  CUM A FEVR'!D991+'TAB MARS'!D991</f>
        <v>2018</v>
      </c>
      <c r="E991" s="205">
        <f>'TAB  CUM A FEVR'!E991+'TAB MARS'!E991</f>
        <v>2144</v>
      </c>
      <c r="F991" s="205">
        <f t="shared" si="322"/>
        <v>-126</v>
      </c>
      <c r="G991" s="32">
        <f t="shared" si="323"/>
        <v>-5.8768656716417914E-2</v>
      </c>
    </row>
    <row r="992" spans="1:7" ht="25.5" x14ac:dyDescent="0.2">
      <c r="A992" s="201">
        <v>68</v>
      </c>
      <c r="B992" s="16" t="s">
        <v>52</v>
      </c>
      <c r="C992" s="17"/>
      <c r="D992" s="205">
        <f>'TAB  CUM A FEVR'!D992+'TAB MARS'!D992</f>
        <v>32725</v>
      </c>
      <c r="E992" s="205">
        <f>'TAB  CUM A FEVR'!E992+'TAB MARS'!E992</f>
        <v>28895</v>
      </c>
      <c r="F992" s="205">
        <f t="shared" si="322"/>
        <v>3830</v>
      </c>
      <c r="G992" s="32">
        <f t="shared" si="323"/>
        <v>0.13254888388994635</v>
      </c>
    </row>
    <row r="993" spans="1:7" x14ac:dyDescent="0.2">
      <c r="A993" s="201">
        <v>78</v>
      </c>
      <c r="B993" s="2" t="s">
        <v>53</v>
      </c>
      <c r="C993" s="11"/>
      <c r="D993" s="205">
        <f>'TAB  CUM A FEVR'!D993+'TAB MARS'!D993</f>
        <v>21</v>
      </c>
      <c r="E993" s="205">
        <f>'TAB  CUM A FEVR'!E993+'TAB MARS'!E993</f>
        <v>149</v>
      </c>
      <c r="F993" s="205">
        <f t="shared" si="322"/>
        <v>-128</v>
      </c>
      <c r="G993" s="32">
        <f t="shared" si="323"/>
        <v>-0.85906040268456374</v>
      </c>
    </row>
    <row r="994" spans="1:7" ht="25.5" x14ac:dyDescent="0.2">
      <c r="A994" s="22"/>
      <c r="B994" s="26" t="s">
        <v>77</v>
      </c>
      <c r="C994" s="206"/>
      <c r="D994" s="205">
        <f>D989+D990-D991-D992+D993</f>
        <v>-47511</v>
      </c>
      <c r="E994" s="205">
        <f>E989+E990-E991-E992+E993</f>
        <v>-32129</v>
      </c>
      <c r="F994" s="205">
        <f t="shared" si="322"/>
        <v>-15382</v>
      </c>
      <c r="G994" s="32">
        <f t="shared" si="323"/>
        <v>0.47875750879267953</v>
      </c>
    </row>
    <row r="995" spans="1:7" x14ac:dyDescent="0.2">
      <c r="A995" s="201">
        <v>76</v>
      </c>
      <c r="B995" s="1" t="s">
        <v>54</v>
      </c>
      <c r="C995" s="10"/>
      <c r="D995" s="205">
        <f>'TAB  CUM A FEVR'!D995+'TAB MARS'!D995</f>
        <v>0</v>
      </c>
      <c r="E995" s="205">
        <f>'TAB  CUM A FEVR'!E995+'TAB MARS'!E995</f>
        <v>0</v>
      </c>
      <c r="F995" s="205">
        <f t="shared" si="322"/>
        <v>0</v>
      </c>
      <c r="G995" s="32" t="e">
        <f t="shared" si="323"/>
        <v>#DIV/0!</v>
      </c>
    </row>
    <row r="996" spans="1:7" x14ac:dyDescent="0.2">
      <c r="A996" s="201">
        <v>66</v>
      </c>
      <c r="B996" s="1" t="s">
        <v>55</v>
      </c>
      <c r="C996" s="10"/>
      <c r="D996" s="205">
        <f>'TAB  CUM A FEVR'!D996+'TAB MARS'!D996</f>
        <v>0</v>
      </c>
      <c r="E996" s="205">
        <f>'TAB  CUM A FEVR'!E996+'TAB MARS'!E996</f>
        <v>321</v>
      </c>
      <c r="F996" s="205">
        <f t="shared" si="322"/>
        <v>-321</v>
      </c>
      <c r="G996" s="32">
        <f t="shared" si="323"/>
        <v>-1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-321</v>
      </c>
      <c r="F997" s="205">
        <f t="shared" si="322"/>
        <v>321</v>
      </c>
      <c r="G997" s="32">
        <f t="shared" si="323"/>
        <v>-1</v>
      </c>
    </row>
    <row r="998" spans="1:7" x14ac:dyDescent="0.2">
      <c r="A998" s="22"/>
      <c r="B998" s="19" t="s">
        <v>57</v>
      </c>
      <c r="C998" s="206"/>
      <c r="D998" s="205">
        <f>D994+D997</f>
        <v>-47511</v>
      </c>
      <c r="E998" s="205">
        <f>E994+E997</f>
        <v>-32450</v>
      </c>
      <c r="F998" s="205">
        <f t="shared" si="322"/>
        <v>-15061</v>
      </c>
      <c r="G998" s="32">
        <f t="shared" si="323"/>
        <v>0.46412942989214173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201">
        <v>5</v>
      </c>
      <c r="B1002" s="1" t="s">
        <v>22</v>
      </c>
      <c r="C1002" s="10"/>
      <c r="D1002" s="205">
        <f>'TAB MARS'!D1002</f>
        <v>23285</v>
      </c>
      <c r="E1002" s="205">
        <f>'TAB MARS'!E1002</f>
        <v>74153</v>
      </c>
      <c r="F1002" s="205">
        <f t="shared" ref="F1002" si="324">(D1002-E1002)</f>
        <v>-50868</v>
      </c>
      <c r="G1002" s="32">
        <f t="shared" ref="G1002" si="325">F1002/E1002</f>
        <v>-0.68598708076544446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201">
        <v>51</v>
      </c>
      <c r="B1006" s="20" t="s">
        <v>29</v>
      </c>
      <c r="C1006" s="30"/>
      <c r="D1006" s="205">
        <f>'TAB MARS'!D1006</f>
        <v>0</v>
      </c>
      <c r="E1006" s="205">
        <f>'TAB MARS'!E1006</f>
        <v>0</v>
      </c>
      <c r="F1006" s="205">
        <f t="shared" ref="F1006:F1007" si="326">(D1006-E1006)</f>
        <v>0</v>
      </c>
      <c r="G1006" s="32" t="e">
        <f t="shared" ref="G1006:G1007" si="327">F1006/E1006</f>
        <v>#DIV/0!</v>
      </c>
    </row>
    <row r="1007" spans="1:7" x14ac:dyDescent="0.2">
      <c r="A1007" s="201">
        <v>510</v>
      </c>
      <c r="B1007" s="1" t="s">
        <v>7</v>
      </c>
      <c r="C1007" s="10"/>
      <c r="D1007" s="205">
        <f>'TAB MARS'!D1007</f>
        <v>0</v>
      </c>
      <c r="E1007" s="205">
        <f>'TAB MARS'!E1007</f>
        <v>0</v>
      </c>
      <c r="F1007" s="205">
        <f t="shared" si="326"/>
        <v>0</v>
      </c>
      <c r="G1007" s="32" t="e">
        <f t="shared" si="327"/>
        <v>#DIV/0!</v>
      </c>
    </row>
    <row r="1008" spans="1:7" x14ac:dyDescent="0.2">
      <c r="B1008" s="3"/>
      <c r="C1008" s="28"/>
    </row>
    <row r="1009" spans="1:7" x14ac:dyDescent="0.2">
      <c r="A1009" s="201">
        <v>41</v>
      </c>
      <c r="B1009" s="1" t="s">
        <v>8</v>
      </c>
      <c r="C1009" s="10"/>
      <c r="D1009" s="205">
        <f>D1013+D1014+D1015</f>
        <v>319779</v>
      </c>
      <c r="E1009" s="205">
        <f>E1013+E1014+E1015</f>
        <v>241829</v>
      </c>
      <c r="F1009" s="205">
        <f t="shared" ref="F1009" si="328">(D1009-E1009)</f>
        <v>77950</v>
      </c>
      <c r="G1009" s="32">
        <f t="shared" ref="G1009" si="329">F1009/E1009</f>
        <v>0.32233520380103298</v>
      </c>
    </row>
    <row r="1010" spans="1:7" x14ac:dyDescent="0.2">
      <c r="A1010" s="201"/>
      <c r="B1010" s="1"/>
      <c r="C1010" s="10"/>
      <c r="D1010" s="205"/>
      <c r="E1010" s="205"/>
      <c r="F1010" s="205"/>
      <c r="G1010" s="32"/>
    </row>
    <row r="1011" spans="1:7" x14ac:dyDescent="0.2">
      <c r="A1011" s="201"/>
      <c r="B1011" s="7" t="s">
        <v>6</v>
      </c>
      <c r="C1011" s="29"/>
      <c r="D1011" s="205"/>
      <c r="E1011" s="205"/>
      <c r="F1011" s="205"/>
      <c r="G1011" s="32"/>
    </row>
    <row r="1012" spans="1:7" x14ac:dyDescent="0.2">
      <c r="A1012" s="201"/>
      <c r="B1012" s="1"/>
      <c r="C1012" s="10"/>
      <c r="D1012" s="205"/>
      <c r="E1012" s="205"/>
      <c r="F1012" s="205"/>
      <c r="G1012" s="32"/>
    </row>
    <row r="1013" spans="1:7" x14ac:dyDescent="0.2">
      <c r="A1013" s="201"/>
      <c r="B1013" s="23" t="s">
        <v>23</v>
      </c>
      <c r="C1013" s="10"/>
      <c r="D1013" s="205">
        <f>'TAB MARS'!D1013</f>
        <v>241381</v>
      </c>
      <c r="E1013" s="205">
        <f>'TAB MARS'!E1013</f>
        <v>168507</v>
      </c>
      <c r="F1013" s="205">
        <f t="shared" ref="F1013:F1015" si="330">(D1013-E1013)</f>
        <v>72874</v>
      </c>
      <c r="G1013" s="32">
        <f t="shared" ref="G1013:G1015" si="331">F1013/E1013</f>
        <v>0.43246868082631584</v>
      </c>
    </row>
    <row r="1014" spans="1:7" ht="25.5" x14ac:dyDescent="0.2">
      <c r="A1014" s="201"/>
      <c r="B1014" s="24" t="s">
        <v>58</v>
      </c>
      <c r="C1014" s="17"/>
      <c r="D1014" s="205">
        <f>'TAB MARS'!D1014</f>
        <v>77960</v>
      </c>
      <c r="E1014" s="205">
        <f>'TAB MARS'!E1014</f>
        <v>72912</v>
      </c>
      <c r="F1014" s="205">
        <f t="shared" si="330"/>
        <v>5048</v>
      </c>
      <c r="G1014" s="32">
        <f t="shared" si="331"/>
        <v>6.9234145271011627E-2</v>
      </c>
    </row>
    <row r="1015" spans="1:7" x14ac:dyDescent="0.2">
      <c r="A1015" s="201"/>
      <c r="B1015" s="23" t="s">
        <v>24</v>
      </c>
      <c r="C1015" s="10"/>
      <c r="D1015" s="205">
        <f>'TAB MARS'!D1015</f>
        <v>438</v>
      </c>
      <c r="E1015" s="205">
        <f>'TAB MARS'!E1015</f>
        <v>410</v>
      </c>
      <c r="F1015" s="205">
        <f t="shared" si="330"/>
        <v>28</v>
      </c>
      <c r="G1015" s="32">
        <f t="shared" si="331"/>
        <v>6.8292682926829273E-2</v>
      </c>
    </row>
    <row r="1016" spans="1:7" x14ac:dyDescent="0.2">
      <c r="A1016" s="201"/>
      <c r="B1016" s="1"/>
      <c r="C1016" s="10"/>
      <c r="D1016" s="205"/>
      <c r="E1016" s="205"/>
      <c r="F1016" s="205"/>
      <c r="G1016" s="32"/>
    </row>
    <row r="1017" spans="1:7" x14ac:dyDescent="0.2">
      <c r="A1017" s="201"/>
      <c r="B1017" s="8" t="s">
        <v>26</v>
      </c>
      <c r="C1017" s="31"/>
      <c r="D1017" s="205">
        <f>'TAB MARS'!D1017</f>
        <v>125346</v>
      </c>
      <c r="E1017" s="205">
        <f>'TAB MARS'!E1017</f>
        <v>95648</v>
      </c>
      <c r="F1017" s="205">
        <f t="shared" ref="F1017" si="332">(D1017-E1017)</f>
        <v>29698</v>
      </c>
      <c r="G1017" s="32">
        <f t="shared" ref="G1017" si="333">F1017/E1017</f>
        <v>0.31049263967882235</v>
      </c>
    </row>
    <row r="1018" spans="1:7" x14ac:dyDescent="0.2">
      <c r="A1018" s="201"/>
      <c r="B1018" s="8"/>
      <c r="C1018" s="31"/>
      <c r="D1018" s="205"/>
      <c r="E1018" s="205"/>
      <c r="F1018" s="205"/>
      <c r="G1018" s="32"/>
    </row>
    <row r="1019" spans="1:7" x14ac:dyDescent="0.2">
      <c r="A1019" s="201">
        <v>3</v>
      </c>
      <c r="B1019" s="8" t="s">
        <v>15</v>
      </c>
      <c r="C1019" s="31"/>
      <c r="D1019" s="205"/>
      <c r="E1019" s="205"/>
      <c r="F1019" s="205"/>
      <c r="G1019" s="32"/>
    </row>
    <row r="1020" spans="1:7" x14ac:dyDescent="0.2">
      <c r="A1020" s="201"/>
      <c r="B1020" s="7" t="s">
        <v>6</v>
      </c>
      <c r="C1020" s="29"/>
      <c r="D1020" s="205"/>
      <c r="E1020" s="205"/>
      <c r="F1020" s="205"/>
      <c r="G1020" s="32"/>
    </row>
    <row r="1021" spans="1:7" x14ac:dyDescent="0.2">
      <c r="A1021" s="201"/>
      <c r="B1021" s="8"/>
      <c r="C1021" s="31"/>
      <c r="D1021" s="205"/>
      <c r="E1021" s="205"/>
      <c r="F1021" s="205"/>
      <c r="G1021" s="32"/>
    </row>
    <row r="1022" spans="1:7" x14ac:dyDescent="0.2">
      <c r="A1022" s="201">
        <v>30</v>
      </c>
      <c r="B1022" s="25" t="s">
        <v>16</v>
      </c>
      <c r="C1022" s="31"/>
      <c r="D1022" s="205">
        <f>'TAB MARS'!D1022</f>
        <v>952</v>
      </c>
      <c r="E1022" s="205">
        <f>'TAB MARS'!E1022</f>
        <v>2011</v>
      </c>
      <c r="F1022" s="205">
        <f t="shared" ref="F1022:F1025" si="334">(D1022-E1022)</f>
        <v>-1059</v>
      </c>
      <c r="G1022" s="32">
        <f t="shared" ref="G1022:G1025" si="335">F1022/E1022</f>
        <v>-0.52660367976131273</v>
      </c>
    </row>
    <row r="1023" spans="1:7" x14ac:dyDescent="0.2">
      <c r="A1023" s="201">
        <v>31</v>
      </c>
      <c r="B1023" s="25" t="s">
        <v>17</v>
      </c>
      <c r="C1023" s="31"/>
      <c r="D1023" s="205">
        <f>'TAB MARS'!D1023</f>
        <v>3321</v>
      </c>
      <c r="E1023" s="205">
        <f>'TAB MARS'!E1023</f>
        <v>3565</v>
      </c>
      <c r="F1023" s="205">
        <f t="shared" si="334"/>
        <v>-244</v>
      </c>
      <c r="G1023" s="32">
        <f t="shared" si="335"/>
        <v>-6.8443197755960736E-2</v>
      </c>
    </row>
    <row r="1024" spans="1:7" x14ac:dyDescent="0.2">
      <c r="A1024" s="201">
        <v>32</v>
      </c>
      <c r="B1024" s="25" t="s">
        <v>18</v>
      </c>
      <c r="C1024" s="31"/>
      <c r="D1024" s="205">
        <f>'TAB MARS'!D1024</f>
        <v>90779</v>
      </c>
      <c r="E1024" s="205">
        <f>'TAB MARS'!E1024</f>
        <v>75762</v>
      </c>
      <c r="F1024" s="205">
        <f t="shared" si="334"/>
        <v>15017</v>
      </c>
      <c r="G1024" s="32">
        <f t="shared" si="335"/>
        <v>0.19821282437105672</v>
      </c>
    </row>
    <row r="1025" spans="1:7" x14ac:dyDescent="0.2">
      <c r="A1025" s="201">
        <v>37</v>
      </c>
      <c r="B1025" s="25" t="s">
        <v>25</v>
      </c>
      <c r="C1025" s="31"/>
      <c r="D1025" s="205">
        <f>'TAB MARS'!D1025</f>
        <v>0</v>
      </c>
      <c r="E1025" s="205">
        <f>'TAB MARS'!E1025</f>
        <v>0</v>
      </c>
      <c r="F1025" s="205">
        <f t="shared" si="334"/>
        <v>0</v>
      </c>
      <c r="G1025" s="32" t="e">
        <f t="shared" si="335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205" t="s">
        <v>10</v>
      </c>
      <c r="E1029" s="205" t="s">
        <v>11</v>
      </c>
      <c r="F1029" s="205" t="s">
        <v>12</v>
      </c>
      <c r="G1029" s="32" t="s">
        <v>13</v>
      </c>
    </row>
    <row r="1030" spans="1:7" x14ac:dyDescent="0.2">
      <c r="A1030" s="201">
        <v>700</v>
      </c>
      <c r="B1030" s="1" t="s">
        <v>30</v>
      </c>
      <c r="C1030" s="10"/>
      <c r="D1030" s="205">
        <f>'TAB  CUM A FEVR'!D1030+'TAB MARS'!D1030</f>
        <v>1688</v>
      </c>
      <c r="E1030" s="205">
        <f>'TAB  CUM A FEVR'!E1030+'TAB MARS'!E1030</f>
        <v>64</v>
      </c>
      <c r="F1030" s="205">
        <f>(D1030-E1030)</f>
        <v>1624</v>
      </c>
      <c r="G1030" s="32">
        <f>F1030/E1030</f>
        <v>25.375</v>
      </c>
    </row>
    <row r="1031" spans="1:7" x14ac:dyDescent="0.2">
      <c r="A1031" s="201">
        <v>701</v>
      </c>
      <c r="B1031" s="1" t="s">
        <v>31</v>
      </c>
      <c r="C1031" s="10"/>
      <c r="D1031" s="205">
        <f>'TAB  CUM A FEVR'!D1031+'TAB MARS'!D1031</f>
        <v>0</v>
      </c>
      <c r="E1031" s="205">
        <f>'TAB  CUM A FEVR'!E1031+'TAB MARS'!E1031</f>
        <v>0</v>
      </c>
      <c r="F1031" s="205">
        <f t="shared" ref="F1031:F1033" si="336">(D1031-E1031)</f>
        <v>0</v>
      </c>
      <c r="G1031" s="32" t="e">
        <f t="shared" ref="G1031:G1033" si="337">F1031/E1031</f>
        <v>#DIV/0!</v>
      </c>
    </row>
    <row r="1032" spans="1:7" x14ac:dyDescent="0.2">
      <c r="A1032" s="201">
        <v>704</v>
      </c>
      <c r="B1032" s="1" t="s">
        <v>32</v>
      </c>
      <c r="C1032" s="10"/>
      <c r="D1032" s="205">
        <f>'TAB  CUM A FEVR'!D1032+'TAB MARS'!D1032</f>
        <v>0</v>
      </c>
      <c r="E1032" s="205">
        <f>'TAB  CUM A FEVR'!E1032+'TAB MARS'!E1032</f>
        <v>0</v>
      </c>
      <c r="F1032" s="205">
        <f t="shared" si="336"/>
        <v>0</v>
      </c>
      <c r="G1032" s="32" t="e">
        <f t="shared" si="337"/>
        <v>#DIV/0!</v>
      </c>
    </row>
    <row r="1033" spans="1:7" x14ac:dyDescent="0.2">
      <c r="A1033" s="201">
        <v>706</v>
      </c>
      <c r="B1033" s="1" t="s">
        <v>33</v>
      </c>
      <c r="C1033" s="10"/>
      <c r="D1033" s="205">
        <f>'TAB  CUM A FEVR'!D1033+'TAB MARS'!D1033</f>
        <v>0</v>
      </c>
      <c r="E1033" s="205">
        <f>'TAB  CUM A FEVR'!E1033+'TAB MARS'!E1033</f>
        <v>0</v>
      </c>
      <c r="F1033" s="205">
        <f t="shared" si="336"/>
        <v>0</v>
      </c>
      <c r="G1033" s="32" t="e">
        <f t="shared" si="337"/>
        <v>#DIV/0!</v>
      </c>
    </row>
    <row r="1034" spans="1:7" x14ac:dyDescent="0.2">
      <c r="A1034" s="201"/>
      <c r="B1034" s="13" t="s">
        <v>6</v>
      </c>
      <c r="C1034" s="27"/>
      <c r="D1034" s="205"/>
      <c r="E1034" s="205"/>
      <c r="F1034" s="39"/>
      <c r="G1034" s="33"/>
    </row>
    <row r="1035" spans="1:7" x14ac:dyDescent="0.2">
      <c r="A1035" s="201"/>
      <c r="B1035" s="14" t="s">
        <v>19</v>
      </c>
      <c r="C1035" s="11"/>
      <c r="D1035" s="205">
        <f>'TAB  CUM A FEVR'!D1035+'TAB MARS'!D1035</f>
        <v>0</v>
      </c>
      <c r="E1035" s="205">
        <f>'TAB  CUM A FEVR'!E1035+'TAB MARS'!E1035</f>
        <v>0</v>
      </c>
      <c r="F1035" s="205">
        <f t="shared" ref="F1035:F1040" si="338">(D1035-E1035)</f>
        <v>0</v>
      </c>
      <c r="G1035" s="32" t="e">
        <f t="shared" ref="G1035:G1040" si="339">F1035/E1035</f>
        <v>#DIV/0!</v>
      </c>
    </row>
    <row r="1036" spans="1:7" x14ac:dyDescent="0.2">
      <c r="A1036" s="201"/>
      <c r="B1036" s="14" t="s">
        <v>20</v>
      </c>
      <c r="C1036" s="11"/>
      <c r="D1036" s="205">
        <f>'TAB  CUM A FEVR'!D1036+'TAB MARS'!D1036</f>
        <v>0</v>
      </c>
      <c r="E1036" s="205">
        <f>'TAB  CUM A FEVR'!E1036+'TAB MARS'!E1036</f>
        <v>0</v>
      </c>
      <c r="F1036" s="205">
        <f t="shared" si="338"/>
        <v>0</v>
      </c>
      <c r="G1036" s="32" t="e">
        <f t="shared" si="339"/>
        <v>#DIV/0!</v>
      </c>
    </row>
    <row r="1037" spans="1:7" x14ac:dyDescent="0.2">
      <c r="A1037" s="201"/>
      <c r="B1037" s="14" t="s">
        <v>27</v>
      </c>
      <c r="C1037" s="11"/>
      <c r="D1037" s="205">
        <f>'TAB  CUM A FEVR'!D1037+'TAB MARS'!D1037</f>
        <v>0</v>
      </c>
      <c r="E1037" s="205">
        <f>'TAB  CUM A FEVR'!E1037+'TAB MARS'!E1037</f>
        <v>0</v>
      </c>
      <c r="F1037" s="205">
        <f t="shared" si="338"/>
        <v>0</v>
      </c>
      <c r="G1037" s="32" t="e">
        <f t="shared" si="339"/>
        <v>#DIV/0!</v>
      </c>
    </row>
    <row r="1038" spans="1:7" x14ac:dyDescent="0.2">
      <c r="A1038" s="201">
        <v>706</v>
      </c>
      <c r="B1038" s="2" t="s">
        <v>34</v>
      </c>
      <c r="C1038" s="11"/>
      <c r="D1038" s="205">
        <f>'TAB  CUM A FEVR'!D1038+'TAB MARS'!D1038</f>
        <v>91514</v>
      </c>
      <c r="E1038" s="205">
        <f>'TAB  CUM A FEVR'!E1038+'TAB MARS'!E1038</f>
        <v>10258</v>
      </c>
      <c r="F1038" s="205">
        <f t="shared" si="338"/>
        <v>81256</v>
      </c>
      <c r="G1038" s="32">
        <f t="shared" si="339"/>
        <v>7.9212322090076039</v>
      </c>
    </row>
    <row r="1039" spans="1:7" ht="15.75" customHeight="1" x14ac:dyDescent="0.2">
      <c r="A1039" s="201" t="s">
        <v>35</v>
      </c>
      <c r="B1039" s="2" t="s">
        <v>36</v>
      </c>
      <c r="C1039" s="11"/>
      <c r="D1039" s="205">
        <f>'TAB  CUM A FEVR'!D1039+'TAB MARS'!D1039</f>
        <v>150</v>
      </c>
      <c r="E1039" s="205">
        <f>'TAB  CUM A FEVR'!E1039+'TAB MARS'!E1039</f>
        <v>0</v>
      </c>
      <c r="F1039" s="205">
        <f t="shared" si="338"/>
        <v>150</v>
      </c>
      <c r="G1039" s="32" t="e">
        <f t="shared" si="339"/>
        <v>#DIV/0!</v>
      </c>
    </row>
    <row r="1040" spans="1:7" ht="25.5" x14ac:dyDescent="0.2">
      <c r="A1040" s="22"/>
      <c r="B1040" s="26" t="s">
        <v>45</v>
      </c>
      <c r="C1040" s="202"/>
      <c r="D1040" s="40">
        <f>D1030+D1031+D1032+D1033+D1038+D1039</f>
        <v>93352</v>
      </c>
      <c r="E1040" s="40">
        <f>E1030+E1031+E1032+E1033+E1038+E1039</f>
        <v>10322</v>
      </c>
      <c r="F1040" s="40">
        <f t="shared" si="338"/>
        <v>83030</v>
      </c>
      <c r="G1040" s="34">
        <f t="shared" si="339"/>
        <v>8.0439837240844803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205">
        <f>'TAB  CUM A FEVR'!D1043+'TAB MARS'!D1043</f>
        <v>0</v>
      </c>
      <c r="E1043" s="205">
        <f>'TAB  CUM A FEVR'!E1043+'TAB MARS'!E1043</f>
        <v>0</v>
      </c>
      <c r="F1043" s="205">
        <f t="shared" ref="F1043" si="340">(D1043-E1043)</f>
        <v>0</v>
      </c>
      <c r="G1043" s="32" t="e">
        <f t="shared" ref="G1043" si="341">F1043/E1043</f>
        <v>#DIV/0!</v>
      </c>
    </row>
    <row r="1044" spans="1:7" x14ac:dyDescent="0.2">
      <c r="B1044" s="3"/>
      <c r="C1044" s="203"/>
      <c r="D1044" s="205"/>
      <c r="E1044" s="205"/>
      <c r="F1044" s="204"/>
      <c r="G1044" s="36"/>
    </row>
    <row r="1045" spans="1:7" x14ac:dyDescent="0.2">
      <c r="A1045" s="201">
        <v>72</v>
      </c>
      <c r="B1045" s="1" t="s">
        <v>37</v>
      </c>
      <c r="C1045" s="10"/>
      <c r="D1045" s="205">
        <f>'TAB  CUM A FEVR'!D1045+'TAB MARS'!D1045</f>
        <v>0</v>
      </c>
      <c r="E1045" s="205">
        <f>'TAB  CUM A FEVR'!E1045+'TAB MARS'!E1045</f>
        <v>0</v>
      </c>
      <c r="F1045" s="205">
        <f t="shared" ref="F1045:F1057" si="342">(D1045-E1045)</f>
        <v>0</v>
      </c>
      <c r="G1045" s="32" t="e">
        <f t="shared" ref="G1045:G1057" si="343">F1045/E1045</f>
        <v>#DIV/0!</v>
      </c>
    </row>
    <row r="1046" spans="1:7" x14ac:dyDescent="0.2">
      <c r="A1046" s="201">
        <v>73</v>
      </c>
      <c r="B1046" s="1" t="s">
        <v>38</v>
      </c>
      <c r="C1046" s="10"/>
      <c r="D1046" s="205">
        <f>'TAB  CUM A FEVR'!D1046+'TAB MARS'!D1046</f>
        <v>0</v>
      </c>
      <c r="E1046" s="205">
        <f>'TAB  CUM A FEVR'!E1046+'TAB MARS'!E1046</f>
        <v>0</v>
      </c>
      <c r="F1046" s="205">
        <f t="shared" si="342"/>
        <v>0</v>
      </c>
      <c r="G1046" s="32" t="e">
        <f t="shared" si="343"/>
        <v>#DIV/0!</v>
      </c>
    </row>
    <row r="1047" spans="1:7" x14ac:dyDescent="0.2">
      <c r="A1047" s="201">
        <v>74</v>
      </c>
      <c r="B1047" s="2" t="s">
        <v>39</v>
      </c>
      <c r="C1047" s="11"/>
      <c r="D1047" s="205">
        <f>'TAB  CUM A FEVR'!D1047+'TAB MARS'!D1047</f>
        <v>0</v>
      </c>
      <c r="E1047" s="205">
        <f>'TAB  CUM A FEVR'!E1047+'TAB MARS'!E1047</f>
        <v>0</v>
      </c>
      <c r="F1047" s="205">
        <f t="shared" si="342"/>
        <v>0</v>
      </c>
      <c r="G1047" s="32" t="e">
        <f t="shared" si="343"/>
        <v>#DIV/0!</v>
      </c>
    </row>
    <row r="1048" spans="1:7" ht="25.5" x14ac:dyDescent="0.2">
      <c r="A1048" s="22"/>
      <c r="B1048" s="26" t="s">
        <v>44</v>
      </c>
      <c r="C1048" s="206"/>
      <c r="D1048" s="40">
        <f>D1040+D1045+D1046+D1047</f>
        <v>93352</v>
      </c>
      <c r="E1048" s="40">
        <f>E1040+E1045+E1046+E1047</f>
        <v>10322</v>
      </c>
      <c r="F1048" s="205">
        <f t="shared" si="342"/>
        <v>83030</v>
      </c>
      <c r="G1048" s="32">
        <f t="shared" si="343"/>
        <v>8.0439837240844803</v>
      </c>
    </row>
    <row r="1049" spans="1:7" x14ac:dyDescent="0.2">
      <c r="A1049" s="201">
        <v>60</v>
      </c>
      <c r="B1049" s="3" t="s">
        <v>40</v>
      </c>
      <c r="C1049" s="203"/>
      <c r="D1049" s="204">
        <f>D1050+D1051+D1052</f>
        <v>18713</v>
      </c>
      <c r="E1049" s="204">
        <f>E1050+E1051+E1052</f>
        <v>4886</v>
      </c>
      <c r="F1049" s="205">
        <f t="shared" si="342"/>
        <v>13827</v>
      </c>
      <c r="G1049" s="32">
        <f t="shared" si="343"/>
        <v>2.8299222267703641</v>
      </c>
    </row>
    <row r="1050" spans="1:7" x14ac:dyDescent="0.2">
      <c r="A1050" s="201">
        <v>600</v>
      </c>
      <c r="B1050" s="1" t="s">
        <v>2</v>
      </c>
      <c r="C1050" s="10"/>
      <c r="D1050" s="205">
        <f>'TAB  CUM A FEVR'!D1050+'TAB MARS'!D1050</f>
        <v>731</v>
      </c>
      <c r="E1050" s="205">
        <f>'TAB  CUM A FEVR'!E1050+'TAB MARS'!E1050</f>
        <v>302</v>
      </c>
      <c r="F1050" s="205">
        <f t="shared" si="342"/>
        <v>429</v>
      </c>
      <c r="G1050" s="32">
        <f t="shared" si="343"/>
        <v>1.4205298013245033</v>
      </c>
    </row>
    <row r="1051" spans="1:7" x14ac:dyDescent="0.2">
      <c r="A1051" s="201">
        <v>601</v>
      </c>
      <c r="B1051" s="1" t="s">
        <v>3</v>
      </c>
      <c r="C1051" s="10"/>
      <c r="D1051" s="205">
        <f>'TAB  CUM A FEVR'!D1051+'TAB MARS'!D1051</f>
        <v>11514</v>
      </c>
      <c r="E1051" s="205">
        <f>'TAB  CUM A FEVR'!E1051+'TAB MARS'!E1051</f>
        <v>3585</v>
      </c>
      <c r="F1051" s="205">
        <f t="shared" si="342"/>
        <v>7929</v>
      </c>
      <c r="G1051" s="32">
        <f t="shared" si="343"/>
        <v>2.2117154811715483</v>
      </c>
    </row>
    <row r="1052" spans="1:7" x14ac:dyDescent="0.2">
      <c r="A1052" s="201">
        <v>604</v>
      </c>
      <c r="B1052" s="1" t="s">
        <v>4</v>
      </c>
      <c r="C1052" s="10"/>
      <c r="D1052" s="205">
        <f>'TAB  CUM A FEVR'!D1052+'TAB MARS'!D1052</f>
        <v>6468</v>
      </c>
      <c r="E1052" s="205">
        <f>'TAB  CUM A FEVR'!E1052+'TAB MARS'!E1052</f>
        <v>999</v>
      </c>
      <c r="F1052" s="205">
        <f t="shared" si="342"/>
        <v>5469</v>
      </c>
      <c r="G1052" s="32">
        <f t="shared" si="343"/>
        <v>5.4744744744744747</v>
      </c>
    </row>
    <row r="1053" spans="1:7" x14ac:dyDescent="0.2">
      <c r="A1053" s="201">
        <v>61</v>
      </c>
      <c r="B1053" s="1" t="s">
        <v>41</v>
      </c>
      <c r="C1053" s="10"/>
      <c r="D1053" s="205">
        <f>'TAB  CUM A FEVR'!D1053+'TAB MARS'!D1053</f>
        <v>2526</v>
      </c>
      <c r="E1053" s="205">
        <f>'TAB  CUM A FEVR'!E1053+'TAB MARS'!E1053</f>
        <v>0</v>
      </c>
      <c r="F1053" s="205">
        <f t="shared" si="342"/>
        <v>2526</v>
      </c>
      <c r="G1053" s="32" t="e">
        <f t="shared" si="343"/>
        <v>#DIV/0!</v>
      </c>
    </row>
    <row r="1054" spans="1:7" x14ac:dyDescent="0.2">
      <c r="A1054" s="201">
        <v>62</v>
      </c>
      <c r="B1054" s="2" t="s">
        <v>42</v>
      </c>
      <c r="C1054" s="11"/>
      <c r="D1054" s="205">
        <f>'TAB  CUM A FEVR'!D1054+'TAB MARS'!D1054</f>
        <v>4214</v>
      </c>
      <c r="E1054" s="205">
        <f>'TAB  CUM A FEVR'!E1054+'TAB MARS'!E1054</f>
        <v>940</v>
      </c>
      <c r="F1054" s="205">
        <f t="shared" si="342"/>
        <v>3274</v>
      </c>
      <c r="G1054" s="32">
        <f t="shared" si="343"/>
        <v>3.4829787234042553</v>
      </c>
    </row>
    <row r="1055" spans="1:7" ht="25.5" x14ac:dyDescent="0.2">
      <c r="A1055" s="22"/>
      <c r="B1055" s="26" t="s">
        <v>43</v>
      </c>
      <c r="C1055" s="206"/>
      <c r="D1055" s="40">
        <f>D1049+D1053+D1054</f>
        <v>25453</v>
      </c>
      <c r="E1055" s="40">
        <f>E1049+E1053+E1054</f>
        <v>5826</v>
      </c>
      <c r="F1055" s="205">
        <f t="shared" si="342"/>
        <v>19627</v>
      </c>
      <c r="G1055" s="32">
        <f t="shared" si="343"/>
        <v>3.3688637143837967</v>
      </c>
    </row>
    <row r="1056" spans="1:7" ht="25.5" x14ac:dyDescent="0.2">
      <c r="A1056" s="22"/>
      <c r="B1056" s="26" t="s">
        <v>48</v>
      </c>
      <c r="C1056" s="206"/>
      <c r="D1056" s="40">
        <f>D1048-D1055</f>
        <v>67899</v>
      </c>
      <c r="E1056" s="40">
        <f>E1048-E1055</f>
        <v>4496</v>
      </c>
      <c r="F1056" s="205">
        <f t="shared" si="342"/>
        <v>63403</v>
      </c>
      <c r="G1056" s="32">
        <f t="shared" si="343"/>
        <v>14.10209074733096</v>
      </c>
    </row>
    <row r="1057" spans="1:7" x14ac:dyDescent="0.2">
      <c r="A1057" s="201">
        <v>63</v>
      </c>
      <c r="B1057" s="3" t="s">
        <v>46</v>
      </c>
      <c r="C1057" s="203"/>
      <c r="D1057" s="205">
        <f>'TAB  CUM A FEVR'!D1057+'TAB MARS'!D1057</f>
        <v>55944</v>
      </c>
      <c r="E1057" s="205">
        <f>'TAB  CUM A FEVR'!E1057+'TAB MARS'!E1057</f>
        <v>36442</v>
      </c>
      <c r="F1057" s="205">
        <f t="shared" si="342"/>
        <v>19502</v>
      </c>
      <c r="G1057" s="32">
        <f t="shared" si="343"/>
        <v>0.53515174798309639</v>
      </c>
    </row>
    <row r="1058" spans="1:7" x14ac:dyDescent="0.2">
      <c r="A1058" s="201"/>
      <c r="B1058" s="13" t="s">
        <v>6</v>
      </c>
      <c r="C1058" s="27"/>
      <c r="D1058" s="205"/>
      <c r="E1058" s="205"/>
      <c r="F1058" s="205"/>
      <c r="G1058" s="32"/>
    </row>
    <row r="1059" spans="1:7" x14ac:dyDescent="0.2">
      <c r="A1059" s="201">
        <v>631</v>
      </c>
      <c r="B1059" s="15" t="s">
        <v>21</v>
      </c>
      <c r="C1059" s="21"/>
      <c r="D1059" s="205">
        <f>'TAB  CUM A FEVR'!D1059+'TAB MARS'!D1059</f>
        <v>0</v>
      </c>
      <c r="E1059" s="205">
        <f>'TAB  CUM A FEVR'!E1059+'TAB MARS'!E1059</f>
        <v>0</v>
      </c>
      <c r="F1059" s="205">
        <f t="shared" ref="F1059" si="344">(D1059-E1059)</f>
        <v>0</v>
      </c>
      <c r="G1059" s="32" t="e">
        <f t="shared" ref="G1059" si="345">F1059/E1059</f>
        <v>#DIV/0!</v>
      </c>
    </row>
    <row r="1060" spans="1:7" x14ac:dyDescent="0.2">
      <c r="A1060" s="201"/>
      <c r="B1060" s="15"/>
      <c r="C1060" s="21"/>
      <c r="D1060" s="205"/>
      <c r="E1060" s="205"/>
      <c r="F1060" s="205"/>
      <c r="G1060" s="32"/>
    </row>
    <row r="1061" spans="1:7" x14ac:dyDescent="0.2">
      <c r="A1061" s="201">
        <v>64</v>
      </c>
      <c r="B1061" s="2" t="s">
        <v>47</v>
      </c>
      <c r="C1061" s="11"/>
      <c r="D1061" s="205">
        <f>'TAB  CUM A FEVR'!D1061+'TAB MARS'!D1061</f>
        <v>558</v>
      </c>
      <c r="E1061" s="205">
        <f>'TAB  CUM A FEVR'!E1061+'TAB MARS'!E1061</f>
        <v>2</v>
      </c>
      <c r="F1061" s="205">
        <f t="shared" ref="F1061:F1071" si="346">(D1061-E1061)</f>
        <v>556</v>
      </c>
      <c r="G1061" s="32">
        <f t="shared" ref="G1061:G1071" si="347">F1061/E1061</f>
        <v>278</v>
      </c>
    </row>
    <row r="1062" spans="1:7" ht="25.5" x14ac:dyDescent="0.2">
      <c r="A1062" s="22"/>
      <c r="B1062" s="26" t="s">
        <v>49</v>
      </c>
      <c r="C1062" s="206"/>
      <c r="D1062" s="205">
        <f>D1056-D1057-D1061</f>
        <v>11397</v>
      </c>
      <c r="E1062" s="205">
        <f>E1056-E1057-E1061</f>
        <v>-31948</v>
      </c>
      <c r="F1062" s="205">
        <f t="shared" si="346"/>
        <v>43345</v>
      </c>
      <c r="G1062" s="32">
        <f t="shared" si="347"/>
        <v>-1.3567359459121071</v>
      </c>
    </row>
    <row r="1063" spans="1:7" x14ac:dyDescent="0.2">
      <c r="A1063" s="201">
        <v>75</v>
      </c>
      <c r="B1063" s="3" t="s">
        <v>50</v>
      </c>
      <c r="C1063" s="203"/>
      <c r="D1063" s="205">
        <f>'TAB  CUM A FEVR'!D1063+'TAB MARS'!D1063</f>
        <v>7</v>
      </c>
      <c r="E1063" s="205">
        <f>'TAB  CUM A FEVR'!E1063+'TAB MARS'!E1063</f>
        <v>816</v>
      </c>
      <c r="F1063" s="205">
        <f t="shared" si="346"/>
        <v>-809</v>
      </c>
      <c r="G1063" s="32">
        <f t="shared" si="347"/>
        <v>-0.99142156862745101</v>
      </c>
    </row>
    <row r="1064" spans="1:7" x14ac:dyDescent="0.2">
      <c r="A1064" s="201">
        <v>65</v>
      </c>
      <c r="B1064" s="1" t="s">
        <v>51</v>
      </c>
      <c r="C1064" s="10"/>
      <c r="D1064" s="205">
        <f>'TAB  CUM A FEVR'!D1064+'TAB MARS'!D1064</f>
        <v>140</v>
      </c>
      <c r="E1064" s="205">
        <f>'TAB  CUM A FEVR'!E1064+'TAB MARS'!E1064</f>
        <v>685</v>
      </c>
      <c r="F1064" s="205">
        <f t="shared" si="346"/>
        <v>-545</v>
      </c>
      <c r="G1064" s="32">
        <f t="shared" si="347"/>
        <v>-0.79562043795620441</v>
      </c>
    </row>
    <row r="1065" spans="1:7" ht="25.5" x14ac:dyDescent="0.2">
      <c r="A1065" s="201">
        <v>68</v>
      </c>
      <c r="B1065" s="16" t="s">
        <v>52</v>
      </c>
      <c r="C1065" s="17"/>
      <c r="D1065" s="205">
        <f>'TAB  CUM A FEVR'!D1065+'TAB MARS'!D1065</f>
        <v>75000</v>
      </c>
      <c r="E1065" s="205">
        <f>'TAB  CUM A FEVR'!E1065+'TAB MARS'!E1065</f>
        <v>26518</v>
      </c>
      <c r="F1065" s="205">
        <f t="shared" si="346"/>
        <v>48482</v>
      </c>
      <c r="G1065" s="32">
        <f t="shared" si="347"/>
        <v>1.8282675918244211</v>
      </c>
    </row>
    <row r="1066" spans="1:7" x14ac:dyDescent="0.2">
      <c r="A1066" s="201">
        <v>78</v>
      </c>
      <c r="B1066" s="2" t="s">
        <v>53</v>
      </c>
      <c r="C1066" s="11"/>
      <c r="D1066" s="205">
        <f>'TAB  CUM A FEVR'!D1066+'TAB MARS'!D1066</f>
        <v>0</v>
      </c>
      <c r="E1066" s="205">
        <f>'TAB  CUM A FEVR'!E1066+'TAB MARS'!E1066</f>
        <v>0</v>
      </c>
      <c r="F1066" s="205">
        <f t="shared" si="346"/>
        <v>0</v>
      </c>
      <c r="G1066" s="32" t="e">
        <f t="shared" si="347"/>
        <v>#DIV/0!</v>
      </c>
    </row>
    <row r="1067" spans="1:7" ht="25.5" x14ac:dyDescent="0.2">
      <c r="A1067" s="22"/>
      <c r="B1067" s="26" t="s">
        <v>77</v>
      </c>
      <c r="C1067" s="206"/>
      <c r="D1067" s="205">
        <f>D1062+D1063-D1064-D1065+D1066</f>
        <v>-63736</v>
      </c>
      <c r="E1067" s="205">
        <f>E1062+E1063-E1064-E1065+E1066</f>
        <v>-58335</v>
      </c>
      <c r="F1067" s="205">
        <f t="shared" si="346"/>
        <v>-5401</v>
      </c>
      <c r="G1067" s="32">
        <f t="shared" si="347"/>
        <v>9.2585926116396669E-2</v>
      </c>
    </row>
    <row r="1068" spans="1:7" x14ac:dyDescent="0.2">
      <c r="A1068" s="201">
        <v>76</v>
      </c>
      <c r="B1068" s="1" t="s">
        <v>54</v>
      </c>
      <c r="C1068" s="10"/>
      <c r="D1068" s="205">
        <f>'TAB  CUM A FEVR'!D1068+'TAB MARS'!D1068</f>
        <v>0</v>
      </c>
      <c r="E1068" s="205">
        <f>'TAB  CUM A FEVR'!E1068+'TAB MARS'!E1068</f>
        <v>0</v>
      </c>
      <c r="F1068" s="205">
        <f t="shared" si="346"/>
        <v>0</v>
      </c>
      <c r="G1068" s="32" t="e">
        <f t="shared" si="347"/>
        <v>#DIV/0!</v>
      </c>
    </row>
    <row r="1069" spans="1:7" x14ac:dyDescent="0.2">
      <c r="A1069" s="201">
        <v>66</v>
      </c>
      <c r="B1069" s="1" t="s">
        <v>55</v>
      </c>
      <c r="C1069" s="10"/>
      <c r="D1069" s="205">
        <f>'TAB  CUM A FEVR'!D1069+'TAB MARS'!D1069</f>
        <v>0</v>
      </c>
      <c r="E1069" s="205">
        <f>'TAB  CUM A FEVR'!E1069+'TAB MARS'!E1069</f>
        <v>0</v>
      </c>
      <c r="F1069" s="205">
        <f t="shared" si="346"/>
        <v>0</v>
      </c>
      <c r="G1069" s="32" t="e">
        <f t="shared" si="347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205">
        <f t="shared" si="346"/>
        <v>0</v>
      </c>
      <c r="G1070" s="32" t="e">
        <f t="shared" si="347"/>
        <v>#DIV/0!</v>
      </c>
    </row>
    <row r="1071" spans="1:7" x14ac:dyDescent="0.2">
      <c r="A1071" s="22"/>
      <c r="B1071" s="19" t="s">
        <v>57</v>
      </c>
      <c r="C1071" s="206"/>
      <c r="D1071" s="205">
        <f>D1067+D1070</f>
        <v>-63736</v>
      </c>
      <c r="E1071" s="205">
        <f>E1067+E1070</f>
        <v>-58335</v>
      </c>
      <c r="F1071" s="205">
        <f t="shared" si="346"/>
        <v>-5401</v>
      </c>
      <c r="G1071" s="32">
        <f t="shared" si="347"/>
        <v>9.2585926116396669E-2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201">
        <v>5</v>
      </c>
      <c r="B1075" s="1" t="s">
        <v>22</v>
      </c>
      <c r="C1075" s="10"/>
      <c r="D1075" s="205">
        <f>'TAB MARS'!D1075</f>
        <v>-138252</v>
      </c>
      <c r="E1075" s="205">
        <f>'TAB MARS'!E1075</f>
        <v>-144195</v>
      </c>
      <c r="F1075" s="205">
        <f t="shared" ref="F1075" si="348">(D1075-E1075)</f>
        <v>5943</v>
      </c>
      <c r="G1075" s="32">
        <f t="shared" ref="G1075" si="349">F1075/E1075</f>
        <v>-4.1215021325288669E-2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201">
        <v>51</v>
      </c>
      <c r="B1079" s="20" t="s">
        <v>29</v>
      </c>
      <c r="C1079" s="30"/>
      <c r="D1079" s="205">
        <f>'TAB MARS'!D1079</f>
        <v>0</v>
      </c>
      <c r="E1079" s="205">
        <f>'TAB MARS'!E1079</f>
        <v>0</v>
      </c>
      <c r="F1079" s="205">
        <f t="shared" ref="F1079:F1080" si="350">(D1079-E1079)</f>
        <v>0</v>
      </c>
      <c r="G1079" s="32" t="e">
        <f t="shared" ref="G1079:G1080" si="351">F1079/E1079</f>
        <v>#DIV/0!</v>
      </c>
    </row>
    <row r="1080" spans="1:7" x14ac:dyDescent="0.2">
      <c r="A1080" s="201">
        <v>510</v>
      </c>
      <c r="B1080" s="1" t="s">
        <v>7</v>
      </c>
      <c r="C1080" s="10"/>
      <c r="D1080" s="205">
        <f>'TAB MARS'!D1080</f>
        <v>0</v>
      </c>
      <c r="E1080" s="205">
        <f>'TAB MARS'!E1080</f>
        <v>0</v>
      </c>
      <c r="F1080" s="205">
        <f t="shared" si="350"/>
        <v>0</v>
      </c>
      <c r="G1080" s="32" t="e">
        <f t="shared" si="351"/>
        <v>#DIV/0!</v>
      </c>
    </row>
    <row r="1081" spans="1:7" x14ac:dyDescent="0.2">
      <c r="B1081" s="3"/>
      <c r="C1081" s="28"/>
    </row>
    <row r="1082" spans="1:7" x14ac:dyDescent="0.2">
      <c r="A1082" s="201">
        <v>41</v>
      </c>
      <c r="B1082" s="1" t="s">
        <v>8</v>
      </c>
      <c r="C1082" s="10"/>
      <c r="D1082" s="205">
        <f>D1086+D1087+D1088</f>
        <v>142613</v>
      </c>
      <c r="E1082" s="205">
        <f>E1086+E1087+E1088</f>
        <v>61247</v>
      </c>
      <c r="F1082" s="205">
        <f t="shared" ref="F1082" si="352">(D1082-E1082)</f>
        <v>81366</v>
      </c>
      <c r="G1082" s="32">
        <f t="shared" ref="G1082" si="353">F1082/E1082</f>
        <v>1.3284895586722616</v>
      </c>
    </row>
    <row r="1083" spans="1:7" x14ac:dyDescent="0.2">
      <c r="A1083" s="201"/>
      <c r="B1083" s="1"/>
      <c r="C1083" s="10"/>
      <c r="D1083" s="205"/>
      <c r="E1083" s="205"/>
      <c r="F1083" s="205"/>
      <c r="G1083" s="32"/>
    </row>
    <row r="1084" spans="1:7" x14ac:dyDescent="0.2">
      <c r="A1084" s="201"/>
      <c r="B1084" s="7" t="s">
        <v>6</v>
      </c>
      <c r="C1084" s="29"/>
      <c r="D1084" s="205"/>
      <c r="E1084" s="205"/>
      <c r="F1084" s="205"/>
      <c r="G1084" s="32"/>
    </row>
    <row r="1085" spans="1:7" x14ac:dyDescent="0.2">
      <c r="A1085" s="201"/>
      <c r="B1085" s="1"/>
      <c r="C1085" s="10"/>
      <c r="D1085" s="205"/>
      <c r="E1085" s="205"/>
      <c r="F1085" s="205"/>
      <c r="G1085" s="32"/>
    </row>
    <row r="1086" spans="1:7" x14ac:dyDescent="0.2">
      <c r="A1086" s="201"/>
      <c r="B1086" s="23" t="s">
        <v>23</v>
      </c>
      <c r="C1086" s="10"/>
      <c r="D1086" s="205">
        <f>'TAB MARS'!D1086</f>
        <v>0</v>
      </c>
      <c r="E1086" s="205">
        <f>'TAB MARS'!E1086</f>
        <v>0</v>
      </c>
      <c r="F1086" s="205">
        <f t="shared" ref="F1086:F1088" si="354">(D1086-E1086)</f>
        <v>0</v>
      </c>
      <c r="G1086" s="32" t="e">
        <f t="shared" ref="G1086:G1088" si="355">F1086/E1086</f>
        <v>#DIV/0!</v>
      </c>
    </row>
    <row r="1087" spans="1:7" ht="25.5" x14ac:dyDescent="0.2">
      <c r="A1087" s="201"/>
      <c r="B1087" s="24" t="s">
        <v>58</v>
      </c>
      <c r="C1087" s="17"/>
      <c r="D1087" s="205">
        <f>'TAB MARS'!D1087</f>
        <v>142613</v>
      </c>
      <c r="E1087" s="205">
        <f>'TAB MARS'!E1087</f>
        <v>61247</v>
      </c>
      <c r="F1087" s="205">
        <f t="shared" si="354"/>
        <v>81366</v>
      </c>
      <c r="G1087" s="32">
        <f t="shared" si="355"/>
        <v>1.3284895586722616</v>
      </c>
    </row>
    <row r="1088" spans="1:7" x14ac:dyDescent="0.2">
      <c r="A1088" s="201"/>
      <c r="B1088" s="23" t="s">
        <v>24</v>
      </c>
      <c r="C1088" s="10"/>
      <c r="D1088" s="205">
        <f>'TAB MARS'!D1088</f>
        <v>0</v>
      </c>
      <c r="E1088" s="205">
        <f>'TAB MARS'!E1088</f>
        <v>0</v>
      </c>
      <c r="F1088" s="205">
        <f t="shared" si="354"/>
        <v>0</v>
      </c>
      <c r="G1088" s="32" t="e">
        <f t="shared" si="355"/>
        <v>#DIV/0!</v>
      </c>
    </row>
    <row r="1089" spans="1:7" x14ac:dyDescent="0.2">
      <c r="A1089" s="201"/>
      <c r="B1089" s="1"/>
      <c r="C1089" s="10"/>
      <c r="D1089" s="205"/>
      <c r="E1089" s="205"/>
      <c r="F1089" s="205"/>
      <c r="G1089" s="32"/>
    </row>
    <row r="1090" spans="1:7" x14ac:dyDescent="0.2">
      <c r="A1090" s="201"/>
      <c r="B1090" s="8" t="s">
        <v>26</v>
      </c>
      <c r="C1090" s="31"/>
      <c r="D1090" s="205">
        <f>'TAB MARS'!D1090</f>
        <v>123678</v>
      </c>
      <c r="E1090" s="205">
        <f>'TAB MARS'!E1090</f>
        <v>116050</v>
      </c>
      <c r="F1090" s="205">
        <f t="shared" ref="F1090" si="356">(D1090-E1090)</f>
        <v>7628</v>
      </c>
      <c r="G1090" s="32">
        <f t="shared" ref="G1090" si="357">F1090/E1090</f>
        <v>6.5730288668677292E-2</v>
      </c>
    </row>
    <row r="1091" spans="1:7" x14ac:dyDescent="0.2">
      <c r="A1091" s="201"/>
      <c r="B1091" s="8"/>
      <c r="C1091" s="31"/>
      <c r="D1091" s="205"/>
      <c r="E1091" s="205"/>
      <c r="F1091" s="205"/>
      <c r="G1091" s="32"/>
    </row>
    <row r="1092" spans="1:7" x14ac:dyDescent="0.2">
      <c r="A1092" s="201">
        <v>3</v>
      </c>
      <c r="B1092" s="8" t="s">
        <v>15</v>
      </c>
      <c r="C1092" s="31"/>
      <c r="D1092" s="205"/>
      <c r="E1092" s="205"/>
      <c r="F1092" s="205"/>
      <c r="G1092" s="32"/>
    </row>
    <row r="1093" spans="1:7" x14ac:dyDescent="0.2">
      <c r="A1093" s="201"/>
      <c r="B1093" s="7" t="s">
        <v>6</v>
      </c>
      <c r="C1093" s="29"/>
      <c r="D1093" s="205"/>
      <c r="E1093" s="205"/>
      <c r="F1093" s="205"/>
      <c r="G1093" s="32"/>
    </row>
    <row r="1094" spans="1:7" x14ac:dyDescent="0.2">
      <c r="A1094" s="201"/>
      <c r="B1094" s="8"/>
      <c r="C1094" s="31"/>
      <c r="D1094" s="205"/>
      <c r="E1094" s="205"/>
      <c r="F1094" s="205"/>
      <c r="G1094" s="32"/>
    </row>
    <row r="1095" spans="1:7" x14ac:dyDescent="0.2">
      <c r="A1095" s="201">
        <v>30</v>
      </c>
      <c r="B1095" s="25" t="s">
        <v>16</v>
      </c>
      <c r="C1095" s="31"/>
      <c r="D1095" s="205">
        <f>'TAB MARS'!D1095</f>
        <v>90</v>
      </c>
      <c r="E1095" s="205">
        <f>'TAB MARS'!E1095</f>
        <v>109</v>
      </c>
      <c r="F1095" s="205">
        <f t="shared" ref="F1095:F1098" si="358">(D1095-E1095)</f>
        <v>-19</v>
      </c>
      <c r="G1095" s="32">
        <f t="shared" ref="G1095:G1098" si="359">F1095/E1095</f>
        <v>-0.1743119266055046</v>
      </c>
    </row>
    <row r="1096" spans="1:7" x14ac:dyDescent="0.2">
      <c r="A1096" s="201">
        <v>31</v>
      </c>
      <c r="B1096" s="25" t="s">
        <v>17</v>
      </c>
      <c r="C1096" s="31"/>
      <c r="D1096" s="205">
        <f>'TAB MARS'!D1096</f>
        <v>979</v>
      </c>
      <c r="E1096" s="205">
        <f>'TAB MARS'!E1096</f>
        <v>929</v>
      </c>
      <c r="F1096" s="205">
        <f t="shared" si="358"/>
        <v>50</v>
      </c>
      <c r="G1096" s="32">
        <f t="shared" si="359"/>
        <v>5.3821313240043057E-2</v>
      </c>
    </row>
    <row r="1097" spans="1:7" x14ac:dyDescent="0.2">
      <c r="A1097" s="201">
        <v>32</v>
      </c>
      <c r="B1097" s="25" t="s">
        <v>18</v>
      </c>
      <c r="C1097" s="31"/>
      <c r="D1097" s="205">
        <f>'TAB MARS'!D1097</f>
        <v>3673</v>
      </c>
      <c r="E1097" s="205">
        <f>'TAB MARS'!E1097</f>
        <v>2001</v>
      </c>
      <c r="F1097" s="205">
        <f t="shared" si="358"/>
        <v>1672</v>
      </c>
      <c r="G1097" s="32">
        <f t="shared" si="359"/>
        <v>0.83558220889555224</v>
      </c>
    </row>
    <row r="1098" spans="1:7" x14ac:dyDescent="0.2">
      <c r="A1098" s="201">
        <v>37</v>
      </c>
      <c r="B1098" s="25" t="s">
        <v>25</v>
      </c>
      <c r="C1098" s="31"/>
      <c r="D1098" s="205">
        <f>'TAB MARS'!D1098</f>
        <v>0</v>
      </c>
      <c r="E1098" s="205">
        <f>'TAB MARS'!E1098</f>
        <v>0</v>
      </c>
      <c r="F1098" s="205">
        <f t="shared" si="358"/>
        <v>0</v>
      </c>
      <c r="G1098" s="32" t="e">
        <f t="shared" si="35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205" t="s">
        <v>10</v>
      </c>
      <c r="E1102" s="205" t="s">
        <v>11</v>
      </c>
      <c r="F1102" s="205" t="s">
        <v>12</v>
      </c>
      <c r="G1102" s="32" t="s">
        <v>13</v>
      </c>
    </row>
    <row r="1103" spans="1:7" x14ac:dyDescent="0.2">
      <c r="A1103" s="201">
        <v>700</v>
      </c>
      <c r="B1103" s="1" t="s">
        <v>30</v>
      </c>
      <c r="C1103" s="10"/>
      <c r="D1103" s="205">
        <f>'TAB  CUM A FEVR'!D1103+'TAB MARS'!D1103</f>
        <v>1374</v>
      </c>
      <c r="E1103" s="205">
        <f>'TAB  CUM A FEVR'!E1103+'TAB MARS'!E1103</f>
        <v>1300</v>
      </c>
      <c r="F1103" s="205">
        <f>(D1103-E1103)</f>
        <v>74</v>
      </c>
      <c r="G1103" s="32">
        <f>F1103/E1103</f>
        <v>5.6923076923076923E-2</v>
      </c>
    </row>
    <row r="1104" spans="1:7" x14ac:dyDescent="0.2">
      <c r="A1104" s="201">
        <v>701</v>
      </c>
      <c r="B1104" s="1" t="s">
        <v>31</v>
      </c>
      <c r="C1104" s="10"/>
      <c r="D1104" s="205">
        <f>'TAB  CUM A FEVR'!D1104+'TAB MARS'!D1104</f>
        <v>6379</v>
      </c>
      <c r="E1104" s="205">
        <f>'TAB  CUM A FEVR'!E1104+'TAB MARS'!E1104</f>
        <v>7835</v>
      </c>
      <c r="F1104" s="205">
        <f t="shared" ref="F1104:F1106" si="360">(D1104-E1104)</f>
        <v>-1456</v>
      </c>
      <c r="G1104" s="32">
        <f t="shared" ref="G1104:G1106" si="361">F1104/E1104</f>
        <v>-0.18583280153158901</v>
      </c>
    </row>
    <row r="1105" spans="1:7" x14ac:dyDescent="0.2">
      <c r="A1105" s="201">
        <v>704</v>
      </c>
      <c r="B1105" s="1" t="s">
        <v>32</v>
      </c>
      <c r="C1105" s="10"/>
      <c r="D1105" s="205">
        <f>'TAB  CUM A FEVR'!D1105+'TAB MARS'!D1105</f>
        <v>0</v>
      </c>
      <c r="E1105" s="205">
        <f>'TAB  CUM A FEVR'!E1105+'TAB MARS'!E1105</f>
        <v>0</v>
      </c>
      <c r="F1105" s="205">
        <f t="shared" si="360"/>
        <v>0</v>
      </c>
      <c r="G1105" s="32" t="e">
        <f t="shared" si="361"/>
        <v>#DIV/0!</v>
      </c>
    </row>
    <row r="1106" spans="1:7" x14ac:dyDescent="0.2">
      <c r="A1106" s="201">
        <v>706</v>
      </c>
      <c r="B1106" s="1" t="s">
        <v>33</v>
      </c>
      <c r="C1106" s="10"/>
      <c r="D1106" s="205">
        <f>'TAB  CUM A FEVR'!D1106+'TAB MARS'!D1106</f>
        <v>30770</v>
      </c>
      <c r="E1106" s="205">
        <f>'TAB  CUM A FEVR'!E1106+'TAB MARS'!E1106</f>
        <v>39172</v>
      </c>
      <c r="F1106" s="205">
        <f t="shared" si="360"/>
        <v>-8402</v>
      </c>
      <c r="G1106" s="32">
        <f t="shared" si="361"/>
        <v>-0.21448994179515982</v>
      </c>
    </row>
    <row r="1107" spans="1:7" x14ac:dyDescent="0.2">
      <c r="A1107" s="201"/>
      <c r="B1107" s="13" t="s">
        <v>6</v>
      </c>
      <c r="C1107" s="27"/>
      <c r="D1107" s="205"/>
      <c r="E1107" s="205"/>
      <c r="F1107" s="39"/>
      <c r="G1107" s="33"/>
    </row>
    <row r="1108" spans="1:7" x14ac:dyDescent="0.2">
      <c r="A1108" s="201"/>
      <c r="B1108" s="14" t="s">
        <v>19</v>
      </c>
      <c r="C1108" s="11"/>
      <c r="D1108" s="205">
        <f>'TAB  CUM A FEVR'!D1108+'TAB MARS'!D1108</f>
        <v>0</v>
      </c>
      <c r="E1108" s="205">
        <f>'TAB  CUM A FEVR'!E1108+'TAB MARS'!E1108</f>
        <v>0</v>
      </c>
      <c r="F1108" s="205">
        <f t="shared" ref="F1108:F1113" si="362">(D1108-E1108)</f>
        <v>0</v>
      </c>
      <c r="G1108" s="32" t="e">
        <f t="shared" ref="G1108:G1113" si="363">F1108/E1108</f>
        <v>#DIV/0!</v>
      </c>
    </row>
    <row r="1109" spans="1:7" x14ac:dyDescent="0.2">
      <c r="A1109" s="201"/>
      <c r="B1109" s="14" t="s">
        <v>20</v>
      </c>
      <c r="C1109" s="11"/>
      <c r="D1109" s="205">
        <f>'TAB  CUM A FEVR'!D1109+'TAB MARS'!D1109</f>
        <v>0</v>
      </c>
      <c r="E1109" s="205">
        <f>'TAB  CUM A FEVR'!E1109+'TAB MARS'!E1109</f>
        <v>0</v>
      </c>
      <c r="F1109" s="205">
        <f t="shared" si="362"/>
        <v>0</v>
      </c>
      <c r="G1109" s="32" t="e">
        <f t="shared" si="363"/>
        <v>#DIV/0!</v>
      </c>
    </row>
    <row r="1110" spans="1:7" x14ac:dyDescent="0.2">
      <c r="A1110" s="201"/>
      <c r="B1110" s="14" t="s">
        <v>27</v>
      </c>
      <c r="C1110" s="11"/>
      <c r="D1110" s="205">
        <f>'TAB  CUM A FEVR'!D1110+'TAB MARS'!D1110</f>
        <v>0</v>
      </c>
      <c r="E1110" s="205">
        <f>'TAB  CUM A FEVR'!E1110+'TAB MARS'!E1110</f>
        <v>0</v>
      </c>
      <c r="F1110" s="205">
        <f t="shared" si="362"/>
        <v>0</v>
      </c>
      <c r="G1110" s="32" t="e">
        <f t="shared" si="363"/>
        <v>#DIV/0!</v>
      </c>
    </row>
    <row r="1111" spans="1:7" x14ac:dyDescent="0.2">
      <c r="A1111" s="201">
        <v>706</v>
      </c>
      <c r="B1111" s="2" t="s">
        <v>34</v>
      </c>
      <c r="C1111" s="11"/>
      <c r="D1111" s="205">
        <f>'TAB  CUM A FEVR'!D1111+'TAB MARS'!D1111</f>
        <v>0</v>
      </c>
      <c r="E1111" s="205">
        <f>'TAB  CUM A FEVR'!E1111+'TAB MARS'!E1111</f>
        <v>0</v>
      </c>
      <c r="F1111" s="205">
        <f t="shared" si="362"/>
        <v>0</v>
      </c>
      <c r="G1111" s="32" t="e">
        <f t="shared" si="363"/>
        <v>#DIV/0!</v>
      </c>
    </row>
    <row r="1112" spans="1:7" x14ac:dyDescent="0.2">
      <c r="A1112" s="201" t="s">
        <v>35</v>
      </c>
      <c r="B1112" s="2" t="s">
        <v>36</v>
      </c>
      <c r="C1112" s="11"/>
      <c r="D1112" s="205">
        <f>'TAB  CUM A FEVR'!D1112+'TAB MARS'!D1112</f>
        <v>0</v>
      </c>
      <c r="E1112" s="205">
        <f>'TAB  CUM A FEVR'!E1112+'TAB MARS'!E1112</f>
        <v>0</v>
      </c>
      <c r="F1112" s="205">
        <f t="shared" si="362"/>
        <v>0</v>
      </c>
      <c r="G1112" s="32" t="e">
        <f t="shared" si="363"/>
        <v>#DIV/0!</v>
      </c>
    </row>
    <row r="1113" spans="1:7" ht="25.5" x14ac:dyDescent="0.2">
      <c r="A1113" s="22"/>
      <c r="B1113" s="26" t="s">
        <v>45</v>
      </c>
      <c r="C1113" s="202"/>
      <c r="D1113" s="40">
        <f>D1103+D1104+D1105+D1106+D1111+D1112</f>
        <v>38523</v>
      </c>
      <c r="E1113" s="40">
        <f>E1103+E1104+E1105+E1106+E1111+E1112</f>
        <v>48307</v>
      </c>
      <c r="F1113" s="40">
        <f t="shared" si="362"/>
        <v>-9784</v>
      </c>
      <c r="G1113" s="34">
        <f t="shared" si="363"/>
        <v>-0.20253793446084417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205">
        <f>'TAB  CUM A FEVR'!D1116+'TAB MARS'!D1116</f>
        <v>0</v>
      </c>
      <c r="E1116" s="205">
        <f>'TAB  CUM A FEVR'!E1116+'TAB MARS'!E1116</f>
        <v>0</v>
      </c>
      <c r="F1116" s="205">
        <f t="shared" ref="F1116" si="364">(D1116-E1116)</f>
        <v>0</v>
      </c>
      <c r="G1116" s="32" t="e">
        <f t="shared" ref="G1116" si="365">F1116/E1116</f>
        <v>#DIV/0!</v>
      </c>
    </row>
    <row r="1117" spans="1:7" x14ac:dyDescent="0.2">
      <c r="B1117" s="3"/>
      <c r="C1117" s="203"/>
      <c r="D1117" s="205"/>
      <c r="E1117" s="205"/>
      <c r="F1117" s="204"/>
      <c r="G1117" s="36"/>
    </row>
    <row r="1118" spans="1:7" x14ac:dyDescent="0.2">
      <c r="A1118" s="201">
        <v>72</v>
      </c>
      <c r="B1118" s="1" t="s">
        <v>37</v>
      </c>
      <c r="C1118" s="10"/>
      <c r="D1118" s="205">
        <f>'TAB  CUM A FEVR'!D1118+'TAB MARS'!D1118</f>
        <v>0</v>
      </c>
      <c r="E1118" s="205">
        <f>'TAB  CUM A FEVR'!E1118+'TAB MARS'!E1118</f>
        <v>0</v>
      </c>
      <c r="F1118" s="205">
        <f t="shared" ref="F1118:F1130" si="366">(D1118-E1118)</f>
        <v>0</v>
      </c>
      <c r="G1118" s="32" t="e">
        <f t="shared" ref="G1118:G1130" si="367">F1118/E1118</f>
        <v>#DIV/0!</v>
      </c>
    </row>
    <row r="1119" spans="1:7" x14ac:dyDescent="0.2">
      <c r="A1119" s="201">
        <v>73</v>
      </c>
      <c r="B1119" s="1" t="s">
        <v>38</v>
      </c>
      <c r="C1119" s="10"/>
      <c r="D1119" s="205">
        <f>'TAB  CUM A FEVR'!D1119+'TAB MARS'!D1119</f>
        <v>0</v>
      </c>
      <c r="E1119" s="205">
        <f>'TAB  CUM A FEVR'!E1119+'TAB MARS'!E1119</f>
        <v>0</v>
      </c>
      <c r="F1119" s="205">
        <f t="shared" si="366"/>
        <v>0</v>
      </c>
      <c r="G1119" s="32" t="e">
        <f t="shared" si="367"/>
        <v>#DIV/0!</v>
      </c>
    </row>
    <row r="1120" spans="1:7" x14ac:dyDescent="0.2">
      <c r="A1120" s="201">
        <v>74</v>
      </c>
      <c r="B1120" s="2" t="s">
        <v>39</v>
      </c>
      <c r="C1120" s="11"/>
      <c r="D1120" s="205">
        <f>'TAB  CUM A FEVR'!D1120+'TAB MARS'!D1120</f>
        <v>0</v>
      </c>
      <c r="E1120" s="205">
        <f>'TAB  CUM A FEVR'!E1120+'TAB MARS'!E1120</f>
        <v>0</v>
      </c>
      <c r="F1120" s="205">
        <f t="shared" si="366"/>
        <v>0</v>
      </c>
      <c r="G1120" s="32" t="e">
        <f t="shared" si="367"/>
        <v>#DIV/0!</v>
      </c>
    </row>
    <row r="1121" spans="1:7" ht="25.5" x14ac:dyDescent="0.2">
      <c r="A1121" s="22"/>
      <c r="B1121" s="26" t="s">
        <v>44</v>
      </c>
      <c r="C1121" s="206"/>
      <c r="D1121" s="40">
        <f>D1113+D1118+D1119+D1120</f>
        <v>38523</v>
      </c>
      <c r="E1121" s="40">
        <f>E1113+E1118+E1119+E1120</f>
        <v>48307</v>
      </c>
      <c r="F1121" s="205">
        <f t="shared" si="366"/>
        <v>-9784</v>
      </c>
      <c r="G1121" s="32">
        <f t="shared" si="367"/>
        <v>-0.20253793446084417</v>
      </c>
    </row>
    <row r="1122" spans="1:7" x14ac:dyDescent="0.2">
      <c r="A1122" s="201">
        <v>60</v>
      </c>
      <c r="B1122" s="3" t="s">
        <v>40</v>
      </c>
      <c r="C1122" s="203"/>
      <c r="D1122" s="204">
        <f>D1123+D1124+D1125</f>
        <v>8251</v>
      </c>
      <c r="E1122" s="204">
        <f>E1123+E1124+E1125</f>
        <v>10446</v>
      </c>
      <c r="F1122" s="205">
        <f t="shared" si="366"/>
        <v>-2195</v>
      </c>
      <c r="G1122" s="32">
        <f t="shared" si="367"/>
        <v>-0.21012827876699214</v>
      </c>
    </row>
    <row r="1123" spans="1:7" x14ac:dyDescent="0.2">
      <c r="A1123" s="201">
        <v>600</v>
      </c>
      <c r="B1123" s="1" t="s">
        <v>2</v>
      </c>
      <c r="C1123" s="10"/>
      <c r="D1123" s="205">
        <f>'TAB  CUM A FEVR'!D1123+'TAB MARS'!D1123</f>
        <v>1986</v>
      </c>
      <c r="E1123" s="205">
        <f>'TAB  CUM A FEVR'!E1123+'TAB MARS'!E1123</f>
        <v>1198</v>
      </c>
      <c r="F1123" s="205">
        <f t="shared" si="366"/>
        <v>788</v>
      </c>
      <c r="G1123" s="32">
        <f t="shared" si="367"/>
        <v>0.65776293823038401</v>
      </c>
    </row>
    <row r="1124" spans="1:7" x14ac:dyDescent="0.2">
      <c r="A1124" s="201">
        <v>601</v>
      </c>
      <c r="B1124" s="1" t="s">
        <v>3</v>
      </c>
      <c r="C1124" s="10"/>
      <c r="D1124" s="205">
        <f>'TAB  CUM A FEVR'!D1124+'TAB MARS'!D1124</f>
        <v>6265</v>
      </c>
      <c r="E1124" s="205">
        <f>'TAB  CUM A FEVR'!E1124+'TAB MARS'!E1124</f>
        <v>9248</v>
      </c>
      <c r="F1124" s="205">
        <f t="shared" si="366"/>
        <v>-2983</v>
      </c>
      <c r="G1124" s="32">
        <f t="shared" si="367"/>
        <v>-0.3225562283737024</v>
      </c>
    </row>
    <row r="1125" spans="1:7" x14ac:dyDescent="0.2">
      <c r="A1125" s="201">
        <v>604</v>
      </c>
      <c r="B1125" s="1" t="s">
        <v>4</v>
      </c>
      <c r="C1125" s="10"/>
      <c r="D1125" s="205">
        <f>'TAB  CUM A FEVR'!D1125+'TAB MARS'!D1125</f>
        <v>0</v>
      </c>
      <c r="E1125" s="205">
        <f>'TAB  CUM A FEVR'!E1125+'TAB MARS'!E1125</f>
        <v>0</v>
      </c>
      <c r="F1125" s="205">
        <f t="shared" si="366"/>
        <v>0</v>
      </c>
      <c r="G1125" s="32" t="e">
        <f t="shared" si="367"/>
        <v>#DIV/0!</v>
      </c>
    </row>
    <row r="1126" spans="1:7" x14ac:dyDescent="0.2">
      <c r="A1126" s="201">
        <v>61</v>
      </c>
      <c r="B1126" s="1" t="s">
        <v>41</v>
      </c>
      <c r="C1126" s="10"/>
      <c r="D1126" s="205">
        <f>'TAB  CUM A FEVR'!D1126+'TAB MARS'!D1126</f>
        <v>2132</v>
      </c>
      <c r="E1126" s="205">
        <f>'TAB  CUM A FEVR'!E1126+'TAB MARS'!E1126</f>
        <v>1509</v>
      </c>
      <c r="F1126" s="205">
        <f t="shared" si="366"/>
        <v>623</v>
      </c>
      <c r="G1126" s="32">
        <f t="shared" si="367"/>
        <v>0.41285619615639496</v>
      </c>
    </row>
    <row r="1127" spans="1:7" x14ac:dyDescent="0.2">
      <c r="A1127" s="201">
        <v>62</v>
      </c>
      <c r="B1127" s="2" t="s">
        <v>42</v>
      </c>
      <c r="C1127" s="11"/>
      <c r="D1127" s="205">
        <f>'TAB  CUM A FEVR'!D1127+'TAB MARS'!D1127</f>
        <v>3301</v>
      </c>
      <c r="E1127" s="205">
        <f>'TAB  CUM A FEVR'!E1127+'TAB MARS'!E1127</f>
        <v>1718</v>
      </c>
      <c r="F1127" s="205">
        <f t="shared" si="366"/>
        <v>1583</v>
      </c>
      <c r="G1127" s="32">
        <f t="shared" si="367"/>
        <v>0.92142025611175782</v>
      </c>
    </row>
    <row r="1128" spans="1:7" ht="25.5" x14ac:dyDescent="0.2">
      <c r="A1128" s="22"/>
      <c r="B1128" s="26" t="s">
        <v>43</v>
      </c>
      <c r="C1128" s="206"/>
      <c r="D1128" s="40">
        <f>D1122+D1126+D1127</f>
        <v>13684</v>
      </c>
      <c r="E1128" s="40">
        <f>E1122+E1126+E1127</f>
        <v>13673</v>
      </c>
      <c r="F1128" s="205">
        <f t="shared" si="366"/>
        <v>11</v>
      </c>
      <c r="G1128" s="32">
        <f t="shared" si="367"/>
        <v>8.045052292839903E-4</v>
      </c>
    </row>
    <row r="1129" spans="1:7" ht="25.5" x14ac:dyDescent="0.2">
      <c r="A1129" s="22"/>
      <c r="B1129" s="26" t="s">
        <v>48</v>
      </c>
      <c r="C1129" s="206"/>
      <c r="D1129" s="40">
        <f>D1121-D1128</f>
        <v>24839</v>
      </c>
      <c r="E1129" s="40">
        <f>E1121-E1128</f>
        <v>34634</v>
      </c>
      <c r="F1129" s="205">
        <f t="shared" si="366"/>
        <v>-9795</v>
      </c>
      <c r="G1129" s="32">
        <f t="shared" si="367"/>
        <v>-0.28281457527285325</v>
      </c>
    </row>
    <row r="1130" spans="1:7" x14ac:dyDescent="0.2">
      <c r="A1130" s="201">
        <v>63</v>
      </c>
      <c r="B1130" s="3" t="s">
        <v>46</v>
      </c>
      <c r="C1130" s="203"/>
      <c r="D1130" s="205">
        <f>'TAB  CUM A FEVR'!D1130+'TAB MARS'!D1130</f>
        <v>24050</v>
      </c>
      <c r="E1130" s="205">
        <f>'TAB  CUM A FEVR'!E1130+'TAB MARS'!E1130</f>
        <v>26775</v>
      </c>
      <c r="F1130" s="205">
        <f t="shared" si="366"/>
        <v>-2725</v>
      </c>
      <c r="G1130" s="32">
        <f t="shared" si="367"/>
        <v>-0.10177404295051354</v>
      </c>
    </row>
    <row r="1131" spans="1:7" x14ac:dyDescent="0.2">
      <c r="A1131" s="201"/>
      <c r="B1131" s="13" t="s">
        <v>6</v>
      </c>
      <c r="C1131" s="27"/>
      <c r="D1131" s="205"/>
      <c r="E1131" s="205"/>
      <c r="F1131" s="205"/>
      <c r="G1131" s="32"/>
    </row>
    <row r="1132" spans="1:7" x14ac:dyDescent="0.2">
      <c r="A1132" s="201">
        <v>631</v>
      </c>
      <c r="B1132" s="15" t="s">
        <v>21</v>
      </c>
      <c r="C1132" s="21"/>
      <c r="D1132" s="205">
        <f>'TAB  CUM A FEVR'!D1132+'TAB MARS'!D1132</f>
        <v>0</v>
      </c>
      <c r="E1132" s="205">
        <f>'TAB  CUM A FEVR'!E1132+'TAB MARS'!E1132</f>
        <v>0</v>
      </c>
      <c r="F1132" s="205">
        <f t="shared" ref="F1132" si="368">(D1132-E1132)</f>
        <v>0</v>
      </c>
      <c r="G1132" s="32" t="e">
        <f t="shared" ref="G1132" si="369">F1132/E1132</f>
        <v>#DIV/0!</v>
      </c>
    </row>
    <row r="1133" spans="1:7" x14ac:dyDescent="0.2">
      <c r="A1133" s="201"/>
      <c r="B1133" s="15"/>
      <c r="C1133" s="21"/>
      <c r="D1133" s="205"/>
      <c r="E1133" s="205"/>
      <c r="F1133" s="205"/>
      <c r="G1133" s="32"/>
    </row>
    <row r="1134" spans="1:7" x14ac:dyDescent="0.2">
      <c r="A1134" s="201">
        <v>64</v>
      </c>
      <c r="B1134" s="2" t="s">
        <v>47</v>
      </c>
      <c r="C1134" s="11"/>
      <c r="D1134" s="205">
        <f>'TAB  CUM A FEVR'!D1134+'TAB MARS'!D1134</f>
        <v>1760</v>
      </c>
      <c r="E1134" s="205">
        <f>'TAB  CUM A FEVR'!E1134+'TAB MARS'!E1134</f>
        <v>2497</v>
      </c>
      <c r="F1134" s="205">
        <f t="shared" ref="F1134:F1144" si="370">(D1134-E1134)</f>
        <v>-737</v>
      </c>
      <c r="G1134" s="32">
        <f t="shared" ref="G1134:G1144" si="371">F1134/E1134</f>
        <v>-0.29515418502202645</v>
      </c>
    </row>
    <row r="1135" spans="1:7" ht="25.5" x14ac:dyDescent="0.2">
      <c r="A1135" s="22"/>
      <c r="B1135" s="26" t="s">
        <v>49</v>
      </c>
      <c r="C1135" s="206"/>
      <c r="D1135" s="205">
        <f>D1129-D1130-D1134</f>
        <v>-971</v>
      </c>
      <c r="E1135" s="205">
        <f>E1129-E1130-E1134</f>
        <v>5362</v>
      </c>
      <c r="F1135" s="205">
        <f t="shared" si="370"/>
        <v>-6333</v>
      </c>
      <c r="G1135" s="32">
        <f t="shared" si="371"/>
        <v>-1.1810891458411041</v>
      </c>
    </row>
    <row r="1136" spans="1:7" x14ac:dyDescent="0.2">
      <c r="A1136" s="201">
        <v>75</v>
      </c>
      <c r="B1136" s="3" t="s">
        <v>50</v>
      </c>
      <c r="C1136" s="203"/>
      <c r="D1136" s="205">
        <f>'TAB  CUM A FEVR'!D1136+'TAB MARS'!D1136</f>
        <v>0</v>
      </c>
      <c r="E1136" s="205">
        <f>'TAB  CUM A FEVR'!E1136+'TAB MARS'!E1136</f>
        <v>0</v>
      </c>
      <c r="F1136" s="205">
        <f t="shared" si="370"/>
        <v>0</v>
      </c>
      <c r="G1136" s="32" t="e">
        <f t="shared" si="371"/>
        <v>#DIV/0!</v>
      </c>
    </row>
    <row r="1137" spans="1:7" x14ac:dyDescent="0.2">
      <c r="A1137" s="201">
        <v>65</v>
      </c>
      <c r="B1137" s="1" t="s">
        <v>51</v>
      </c>
      <c r="C1137" s="10"/>
      <c r="D1137" s="205">
        <f>'TAB  CUM A FEVR'!D1137+'TAB MARS'!D1137</f>
        <v>10805</v>
      </c>
      <c r="E1137" s="205">
        <f>'TAB  CUM A FEVR'!E1137+'TAB MARS'!E1137</f>
        <v>5555</v>
      </c>
      <c r="F1137" s="205">
        <f t="shared" si="370"/>
        <v>5250</v>
      </c>
      <c r="G1137" s="32">
        <f t="shared" si="371"/>
        <v>0.94509450945094509</v>
      </c>
    </row>
    <row r="1138" spans="1:7" ht="25.5" x14ac:dyDescent="0.2">
      <c r="A1138" s="201">
        <v>68</v>
      </c>
      <c r="B1138" s="16" t="s">
        <v>52</v>
      </c>
      <c r="C1138" s="17"/>
      <c r="D1138" s="205">
        <f>'TAB  CUM A FEVR'!D1138+'TAB MARS'!D1138</f>
        <v>4196</v>
      </c>
      <c r="E1138" s="205">
        <f>'TAB  CUM A FEVR'!E1138+'TAB MARS'!E1138</f>
        <v>4009</v>
      </c>
      <c r="F1138" s="205">
        <f t="shared" si="370"/>
        <v>187</v>
      </c>
      <c r="G1138" s="32">
        <f t="shared" si="371"/>
        <v>4.6645048640558739E-2</v>
      </c>
    </row>
    <row r="1139" spans="1:7" x14ac:dyDescent="0.2">
      <c r="A1139" s="201">
        <v>78</v>
      </c>
      <c r="B1139" s="2" t="s">
        <v>53</v>
      </c>
      <c r="C1139" s="11"/>
      <c r="D1139" s="205">
        <f>'TAB  CUM A FEVR'!D1139+'TAB MARS'!D1139</f>
        <v>0</v>
      </c>
      <c r="E1139" s="205">
        <f>'TAB  CUM A FEVR'!E1139+'TAB MARS'!E1139</f>
        <v>0</v>
      </c>
      <c r="F1139" s="205">
        <f t="shared" si="370"/>
        <v>0</v>
      </c>
      <c r="G1139" s="32" t="e">
        <f t="shared" si="371"/>
        <v>#DIV/0!</v>
      </c>
    </row>
    <row r="1140" spans="1:7" ht="25.5" x14ac:dyDescent="0.2">
      <c r="A1140" s="22"/>
      <c r="B1140" s="26" t="s">
        <v>77</v>
      </c>
      <c r="C1140" s="206"/>
      <c r="D1140" s="205">
        <f>D1135+D1136-D1137-D1138+D1139</f>
        <v>-15972</v>
      </c>
      <c r="E1140" s="205">
        <f>E1135+E1136-E1137-E1138+E1139</f>
        <v>-4202</v>
      </c>
      <c r="F1140" s="205">
        <f t="shared" si="370"/>
        <v>-11770</v>
      </c>
      <c r="G1140" s="32">
        <f t="shared" si="371"/>
        <v>2.8010471204188483</v>
      </c>
    </row>
    <row r="1141" spans="1:7" x14ac:dyDescent="0.2">
      <c r="A1141" s="201">
        <v>76</v>
      </c>
      <c r="B1141" s="1" t="s">
        <v>54</v>
      </c>
      <c r="C1141" s="10"/>
      <c r="D1141" s="205">
        <f>'TAB  CUM A FEVR'!D1141+'TAB MARS'!D1141</f>
        <v>201</v>
      </c>
      <c r="E1141" s="205">
        <f>'TAB  CUM A FEVR'!E1141+'TAB MARS'!E1141</f>
        <v>281</v>
      </c>
      <c r="F1141" s="205">
        <f t="shared" si="370"/>
        <v>-80</v>
      </c>
      <c r="G1141" s="32">
        <f t="shared" si="371"/>
        <v>-0.28469750889679718</v>
      </c>
    </row>
    <row r="1142" spans="1:7" x14ac:dyDescent="0.2">
      <c r="A1142" s="201">
        <v>66</v>
      </c>
      <c r="B1142" s="1" t="s">
        <v>55</v>
      </c>
      <c r="C1142" s="10"/>
      <c r="D1142" s="205">
        <f>'TAB  CUM A FEVR'!D1142+'TAB MARS'!D1142</f>
        <v>0</v>
      </c>
      <c r="E1142" s="205">
        <f>'TAB  CUM A FEVR'!E1142+'TAB MARS'!E1142</f>
        <v>0</v>
      </c>
      <c r="F1142" s="205">
        <f t="shared" si="370"/>
        <v>0</v>
      </c>
      <c r="G1142" s="32" t="e">
        <f t="shared" si="371"/>
        <v>#DIV/0!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281</v>
      </c>
      <c r="F1143" s="205">
        <f t="shared" si="370"/>
        <v>-80</v>
      </c>
      <c r="G1143" s="32">
        <f t="shared" si="371"/>
        <v>-0.28469750889679718</v>
      </c>
    </row>
    <row r="1144" spans="1:7" x14ac:dyDescent="0.2">
      <c r="A1144" s="22"/>
      <c r="B1144" s="19" t="s">
        <v>57</v>
      </c>
      <c r="C1144" s="206"/>
      <c r="D1144" s="205">
        <f>D1140+D1143</f>
        <v>-15771</v>
      </c>
      <c r="E1144" s="205">
        <f>E1140+E1143</f>
        <v>-3921</v>
      </c>
      <c r="F1144" s="205">
        <f t="shared" si="370"/>
        <v>-11850</v>
      </c>
      <c r="G1144" s="32">
        <f t="shared" si="371"/>
        <v>3.0221882172915073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201">
        <v>5</v>
      </c>
      <c r="B1148" s="1" t="s">
        <v>22</v>
      </c>
      <c r="C1148" s="10"/>
      <c r="D1148" s="205">
        <f>'TAB MARS'!D1148</f>
        <v>16232</v>
      </c>
      <c r="E1148" s="205">
        <f>'TAB MARS'!E1148</f>
        <v>65738</v>
      </c>
      <c r="F1148" s="205">
        <f t="shared" ref="F1148" si="372">(D1148-E1148)</f>
        <v>-49506</v>
      </c>
      <c r="G1148" s="32">
        <f t="shared" ref="G1148" si="373">F1148/E1148</f>
        <v>-0.7530804101128723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201">
        <v>51</v>
      </c>
      <c r="B1152" s="20" t="s">
        <v>29</v>
      </c>
      <c r="C1152" s="30"/>
      <c r="D1152" s="205">
        <f>'TAB MARS'!D1152</f>
        <v>0</v>
      </c>
      <c r="E1152" s="205">
        <f>'TAB MARS'!E1152</f>
        <v>0</v>
      </c>
      <c r="F1152" s="205">
        <f t="shared" ref="F1152:F1153" si="374">(D1152-E1152)</f>
        <v>0</v>
      </c>
      <c r="G1152" s="32" t="e">
        <f t="shared" ref="G1152:G1153" si="375">F1152/E1152</f>
        <v>#DIV/0!</v>
      </c>
    </row>
    <row r="1153" spans="1:7" x14ac:dyDescent="0.2">
      <c r="A1153" s="201">
        <v>510</v>
      </c>
      <c r="B1153" s="1" t="s">
        <v>7</v>
      </c>
      <c r="C1153" s="10"/>
      <c r="D1153" s="205">
        <f>'TAB MARS'!D1153</f>
        <v>0</v>
      </c>
      <c r="E1153" s="205">
        <f>'TAB MARS'!E1153</f>
        <v>0</v>
      </c>
      <c r="F1153" s="205">
        <f t="shared" si="374"/>
        <v>0</v>
      </c>
      <c r="G1153" s="32" t="e">
        <f t="shared" si="375"/>
        <v>#DIV/0!</v>
      </c>
    </row>
    <row r="1154" spans="1:7" x14ac:dyDescent="0.2">
      <c r="B1154" s="3"/>
      <c r="C1154" s="28"/>
    </row>
    <row r="1155" spans="1:7" x14ac:dyDescent="0.2">
      <c r="A1155" s="201">
        <v>41</v>
      </c>
      <c r="B1155" s="1" t="s">
        <v>8</v>
      </c>
      <c r="C1155" s="10"/>
      <c r="D1155" s="205">
        <f>D1159+D1160+D1161</f>
        <v>37943</v>
      </c>
      <c r="E1155" s="205">
        <f>E1159+E1160+E1161</f>
        <v>15125</v>
      </c>
      <c r="F1155" s="205">
        <f t="shared" ref="F1155" si="376">(D1155-E1155)</f>
        <v>22818</v>
      </c>
      <c r="G1155" s="32">
        <f t="shared" ref="G1155" si="377">F1155/E1155</f>
        <v>1.5086280991735537</v>
      </c>
    </row>
    <row r="1156" spans="1:7" x14ac:dyDescent="0.2">
      <c r="A1156" s="201"/>
      <c r="B1156" s="1"/>
      <c r="C1156" s="10"/>
      <c r="D1156" s="205"/>
      <c r="E1156" s="205"/>
      <c r="F1156" s="205"/>
      <c r="G1156" s="32"/>
    </row>
    <row r="1157" spans="1:7" x14ac:dyDescent="0.2">
      <c r="A1157" s="201"/>
      <c r="B1157" s="7" t="s">
        <v>6</v>
      </c>
      <c r="C1157" s="29"/>
      <c r="D1157" s="205"/>
      <c r="E1157" s="205"/>
      <c r="F1157" s="205"/>
      <c r="G1157" s="32"/>
    </row>
    <row r="1158" spans="1:7" x14ac:dyDescent="0.2">
      <c r="A1158" s="201"/>
      <c r="B1158" s="1"/>
      <c r="C1158" s="10"/>
      <c r="D1158" s="205"/>
      <c r="E1158" s="205"/>
      <c r="F1158" s="205"/>
      <c r="G1158" s="32"/>
    </row>
    <row r="1159" spans="1:7" x14ac:dyDescent="0.2">
      <c r="A1159" s="201"/>
      <c r="B1159" s="23" t="s">
        <v>23</v>
      </c>
      <c r="C1159" s="10"/>
      <c r="D1159" s="205">
        <f>'TAB MARS'!D1159</f>
        <v>33270</v>
      </c>
      <c r="E1159" s="205">
        <f>'TAB MARS'!E1159</f>
        <v>4818</v>
      </c>
      <c r="F1159" s="205">
        <f t="shared" ref="F1159:F1161" si="378">(D1159-E1159)</f>
        <v>28452</v>
      </c>
      <c r="G1159" s="32">
        <f t="shared" ref="G1159:G1161" si="379">F1159/E1159</f>
        <v>5.9053549190535488</v>
      </c>
    </row>
    <row r="1160" spans="1:7" ht="25.5" x14ac:dyDescent="0.2">
      <c r="A1160" s="201"/>
      <c r="B1160" s="24" t="s">
        <v>58</v>
      </c>
      <c r="C1160" s="17"/>
      <c r="D1160" s="205">
        <f>'TAB MARS'!D1160</f>
        <v>4526</v>
      </c>
      <c r="E1160" s="205">
        <f>'TAB MARS'!E1160</f>
        <v>10230</v>
      </c>
      <c r="F1160" s="205">
        <f t="shared" si="378"/>
        <v>-5704</v>
      </c>
      <c r="G1160" s="32">
        <f t="shared" si="379"/>
        <v>-0.55757575757575761</v>
      </c>
    </row>
    <row r="1161" spans="1:7" x14ac:dyDescent="0.2">
      <c r="A1161" s="201"/>
      <c r="B1161" s="23" t="s">
        <v>24</v>
      </c>
      <c r="C1161" s="10"/>
      <c r="D1161" s="205">
        <f>'TAB MARS'!D1161</f>
        <v>147</v>
      </c>
      <c r="E1161" s="205">
        <f>'TAB MARS'!E1161</f>
        <v>77</v>
      </c>
      <c r="F1161" s="205">
        <f t="shared" si="378"/>
        <v>70</v>
      </c>
      <c r="G1161" s="32">
        <f t="shared" si="379"/>
        <v>0.90909090909090906</v>
      </c>
    </row>
    <row r="1162" spans="1:7" x14ac:dyDescent="0.2">
      <c r="A1162" s="201"/>
      <c r="B1162" s="1"/>
      <c r="C1162" s="10"/>
      <c r="D1162" s="205"/>
      <c r="E1162" s="205"/>
      <c r="F1162" s="205"/>
      <c r="G1162" s="32"/>
    </row>
    <row r="1163" spans="1:7" x14ac:dyDescent="0.2">
      <c r="A1163" s="201"/>
      <c r="B1163" s="8" t="s">
        <v>26</v>
      </c>
      <c r="C1163" s="31"/>
      <c r="D1163" s="205">
        <f>'TAB MARS'!D1163</f>
        <v>21405</v>
      </c>
      <c r="E1163" s="205">
        <f>'TAB MARS'!E1163</f>
        <v>31000</v>
      </c>
      <c r="F1163" s="205">
        <f t="shared" ref="F1163" si="380">(D1163-E1163)</f>
        <v>-9595</v>
      </c>
      <c r="G1163" s="32">
        <f t="shared" ref="G1163" si="381">F1163/E1163</f>
        <v>-0.30951612903225806</v>
      </c>
    </row>
    <row r="1164" spans="1:7" x14ac:dyDescent="0.2">
      <c r="A1164" s="201"/>
      <c r="B1164" s="8"/>
      <c r="C1164" s="31"/>
      <c r="D1164" s="205"/>
      <c r="E1164" s="205"/>
      <c r="F1164" s="205"/>
      <c r="G1164" s="32"/>
    </row>
    <row r="1165" spans="1:7" x14ac:dyDescent="0.2">
      <c r="A1165" s="201">
        <v>3</v>
      </c>
      <c r="B1165" s="8" t="s">
        <v>15</v>
      </c>
      <c r="C1165" s="31"/>
      <c r="D1165" s="205"/>
      <c r="E1165" s="205"/>
      <c r="F1165" s="205"/>
      <c r="G1165" s="32"/>
    </row>
    <row r="1166" spans="1:7" x14ac:dyDescent="0.2">
      <c r="A1166" s="201"/>
      <c r="B1166" s="7" t="s">
        <v>6</v>
      </c>
      <c r="C1166" s="29"/>
      <c r="D1166" s="205"/>
      <c r="E1166" s="205"/>
      <c r="F1166" s="205"/>
      <c r="G1166" s="32"/>
    </row>
    <row r="1167" spans="1:7" x14ac:dyDescent="0.2">
      <c r="A1167" s="201"/>
      <c r="B1167" s="8"/>
      <c r="C1167" s="31"/>
      <c r="D1167" s="205"/>
      <c r="E1167" s="205"/>
      <c r="F1167" s="205"/>
      <c r="G1167" s="32"/>
    </row>
    <row r="1168" spans="1:7" x14ac:dyDescent="0.2">
      <c r="A1168" s="201">
        <v>30</v>
      </c>
      <c r="B1168" s="25" t="s">
        <v>16</v>
      </c>
      <c r="C1168" s="31"/>
      <c r="D1168" s="205">
        <f>'TAB MARS'!D1168</f>
        <v>1201</v>
      </c>
      <c r="E1168" s="205">
        <f>'TAB MARS'!E1168</f>
        <v>193</v>
      </c>
      <c r="F1168" s="205">
        <f t="shared" ref="F1168:F1171" si="382">(D1168-E1168)</f>
        <v>1008</v>
      </c>
      <c r="G1168" s="32">
        <f t="shared" ref="G1168:G1171" si="383">F1168/E1168</f>
        <v>5.2227979274611398</v>
      </c>
    </row>
    <row r="1169" spans="1:7" x14ac:dyDescent="0.2">
      <c r="A1169" s="201">
        <v>31</v>
      </c>
      <c r="B1169" s="25" t="s">
        <v>17</v>
      </c>
      <c r="C1169" s="31"/>
      <c r="D1169" s="205">
        <f>'TAB MARS'!D1169</f>
        <v>542</v>
      </c>
      <c r="E1169" s="205">
        <f>'TAB MARS'!E1169</f>
        <v>460</v>
      </c>
      <c r="F1169" s="205">
        <f t="shared" si="382"/>
        <v>82</v>
      </c>
      <c r="G1169" s="32">
        <f t="shared" si="383"/>
        <v>0.17826086956521739</v>
      </c>
    </row>
    <row r="1170" spans="1:7" x14ac:dyDescent="0.2">
      <c r="A1170" s="201">
        <v>32</v>
      </c>
      <c r="B1170" s="25" t="s">
        <v>18</v>
      </c>
      <c r="C1170" s="31"/>
      <c r="D1170" s="205">
        <f>'TAB MARS'!D1170</f>
        <v>21256</v>
      </c>
      <c r="E1170" s="205">
        <f>'TAB MARS'!E1170</f>
        <v>21517</v>
      </c>
      <c r="F1170" s="205">
        <f t="shared" si="382"/>
        <v>-261</v>
      </c>
      <c r="G1170" s="32">
        <f t="shared" si="383"/>
        <v>-1.2129943765394804E-2</v>
      </c>
    </row>
    <row r="1171" spans="1:7" x14ac:dyDescent="0.2">
      <c r="A1171" s="201">
        <v>37</v>
      </c>
      <c r="B1171" s="25" t="s">
        <v>25</v>
      </c>
      <c r="C1171" s="31"/>
      <c r="D1171" s="205">
        <f>'TAB MARS'!D1171</f>
        <v>0</v>
      </c>
      <c r="E1171" s="205">
        <f>'TAB MARS'!E1171</f>
        <v>0</v>
      </c>
      <c r="F1171" s="205">
        <f t="shared" si="382"/>
        <v>0</v>
      </c>
      <c r="G1171" s="32" t="e">
        <f t="shared" si="383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205" t="s">
        <v>10</v>
      </c>
      <c r="E1176" s="205" t="s">
        <v>11</v>
      </c>
      <c r="F1176" s="205" t="s">
        <v>12</v>
      </c>
      <c r="G1176" s="32" t="s">
        <v>13</v>
      </c>
    </row>
    <row r="1177" spans="1:7" x14ac:dyDescent="0.2">
      <c r="A1177" s="201">
        <v>700</v>
      </c>
      <c r="B1177" s="1" t="s">
        <v>30</v>
      </c>
      <c r="C1177" s="10"/>
      <c r="D1177" s="205">
        <f>'TAB  CUM A FEVR'!D1177+'TAB MARS'!D1177</f>
        <v>1901</v>
      </c>
      <c r="E1177" s="205">
        <f>'TAB  CUM A FEVR'!E1177+'TAB MARS'!E1177</f>
        <v>0</v>
      </c>
      <c r="F1177" s="205">
        <f>(D1177-E1177)</f>
        <v>1901</v>
      </c>
      <c r="G1177" s="32" t="e">
        <f>F1177/E1177</f>
        <v>#DIV/0!</v>
      </c>
    </row>
    <row r="1178" spans="1:7" x14ac:dyDescent="0.2">
      <c r="A1178" s="201">
        <v>701</v>
      </c>
      <c r="B1178" s="1" t="s">
        <v>31</v>
      </c>
      <c r="C1178" s="10"/>
      <c r="D1178" s="205">
        <f>'TAB  CUM A FEVR'!D1178+'TAB MARS'!D1178</f>
        <v>2059</v>
      </c>
      <c r="E1178" s="205">
        <f>'TAB  CUM A FEVR'!E1178+'TAB MARS'!E1178</f>
        <v>0</v>
      </c>
      <c r="F1178" s="205">
        <f t="shared" ref="F1178:F1180" si="384">(D1178-E1178)</f>
        <v>2059</v>
      </c>
      <c r="G1178" s="32" t="e">
        <f t="shared" ref="G1178:G1180" si="385">F1178/E1178</f>
        <v>#DIV/0!</v>
      </c>
    </row>
    <row r="1179" spans="1:7" x14ac:dyDescent="0.2">
      <c r="A1179" s="201">
        <v>704</v>
      </c>
      <c r="B1179" s="1" t="s">
        <v>32</v>
      </c>
      <c r="C1179" s="10"/>
      <c r="D1179" s="205">
        <f>'TAB  CUM A FEVR'!D1179+'TAB MARS'!D1179</f>
        <v>0</v>
      </c>
      <c r="E1179" s="205">
        <f>'TAB  CUM A FEVR'!E1179+'TAB MARS'!E1179</f>
        <v>0</v>
      </c>
      <c r="F1179" s="205">
        <f t="shared" si="384"/>
        <v>0</v>
      </c>
      <c r="G1179" s="32" t="e">
        <f t="shared" si="385"/>
        <v>#DIV/0!</v>
      </c>
    </row>
    <row r="1180" spans="1:7" x14ac:dyDescent="0.2">
      <c r="A1180" s="201">
        <v>706</v>
      </c>
      <c r="B1180" s="1" t="s">
        <v>33</v>
      </c>
      <c r="C1180" s="10"/>
      <c r="D1180" s="205">
        <f>'TAB  CUM A FEVR'!D1180+'TAB MARS'!D1180</f>
        <v>1088</v>
      </c>
      <c r="E1180" s="205">
        <f>'TAB  CUM A FEVR'!E1180+'TAB MARS'!E1180</f>
        <v>120</v>
      </c>
      <c r="F1180" s="205">
        <f t="shared" si="384"/>
        <v>968</v>
      </c>
      <c r="G1180" s="32">
        <f t="shared" si="385"/>
        <v>8.0666666666666664</v>
      </c>
    </row>
    <row r="1181" spans="1:7" x14ac:dyDescent="0.2">
      <c r="A1181" s="201"/>
      <c r="B1181" s="13" t="s">
        <v>6</v>
      </c>
      <c r="C1181" s="27"/>
      <c r="D1181" s="205"/>
      <c r="E1181" s="205"/>
      <c r="F1181" s="39"/>
      <c r="G1181" s="33"/>
    </row>
    <row r="1182" spans="1:7" x14ac:dyDescent="0.2">
      <c r="A1182" s="201"/>
      <c r="B1182" s="14" t="s">
        <v>19</v>
      </c>
      <c r="C1182" s="11"/>
      <c r="D1182" s="205">
        <f>'TAB  CUM A FEVR'!D1182+'TAB MARS'!D1182</f>
        <v>0</v>
      </c>
      <c r="E1182" s="205">
        <f>'TAB  CUM A FEVR'!E1182+'TAB MARS'!E1182</f>
        <v>0</v>
      </c>
      <c r="F1182" s="205">
        <f t="shared" ref="F1182:F1187" si="386">(D1182-E1182)</f>
        <v>0</v>
      </c>
      <c r="G1182" s="32" t="e">
        <f t="shared" ref="G1182:G1187" si="387">F1182/E1182</f>
        <v>#DIV/0!</v>
      </c>
    </row>
    <row r="1183" spans="1:7" x14ac:dyDescent="0.2">
      <c r="A1183" s="201"/>
      <c r="B1183" s="14" t="s">
        <v>20</v>
      </c>
      <c r="C1183" s="11"/>
      <c r="D1183" s="205">
        <f>'TAB  CUM A FEVR'!D1183+'TAB MARS'!D1183</f>
        <v>0</v>
      </c>
      <c r="E1183" s="205">
        <f>'TAB  CUM A FEVR'!E1183+'TAB MARS'!E1183</f>
        <v>0</v>
      </c>
      <c r="F1183" s="205">
        <f t="shared" si="386"/>
        <v>0</v>
      </c>
      <c r="G1183" s="32" t="e">
        <f t="shared" si="387"/>
        <v>#DIV/0!</v>
      </c>
    </row>
    <row r="1184" spans="1:7" x14ac:dyDescent="0.2">
      <c r="A1184" s="201"/>
      <c r="B1184" s="14" t="s">
        <v>27</v>
      </c>
      <c r="C1184" s="11"/>
      <c r="D1184" s="205">
        <f>'TAB  CUM A FEVR'!D1184+'TAB MARS'!D1184</f>
        <v>0</v>
      </c>
      <c r="E1184" s="205">
        <f>'TAB  CUM A FEVR'!E1184+'TAB MARS'!E1184</f>
        <v>0</v>
      </c>
      <c r="F1184" s="205">
        <f t="shared" si="386"/>
        <v>0</v>
      </c>
      <c r="G1184" s="32" t="e">
        <f t="shared" si="387"/>
        <v>#DIV/0!</v>
      </c>
    </row>
    <row r="1185" spans="1:7" x14ac:dyDescent="0.2">
      <c r="A1185" s="201">
        <v>706</v>
      </c>
      <c r="B1185" s="2" t="s">
        <v>34</v>
      </c>
      <c r="C1185" s="11"/>
      <c r="D1185" s="205">
        <f>'TAB  CUM A FEVR'!D1185+'TAB MARS'!D1185</f>
        <v>0</v>
      </c>
      <c r="E1185" s="205">
        <f>'TAB  CUM A FEVR'!E1185+'TAB MARS'!E1185</f>
        <v>0</v>
      </c>
      <c r="F1185" s="205">
        <f t="shared" si="386"/>
        <v>0</v>
      </c>
      <c r="G1185" s="32" t="e">
        <f t="shared" si="387"/>
        <v>#DIV/0!</v>
      </c>
    </row>
    <row r="1186" spans="1:7" x14ac:dyDescent="0.2">
      <c r="A1186" s="201" t="s">
        <v>35</v>
      </c>
      <c r="B1186" s="2" t="s">
        <v>36</v>
      </c>
      <c r="C1186" s="11"/>
      <c r="D1186" s="205">
        <f>'TAB  CUM A FEVR'!D1186+'TAB MARS'!D1186</f>
        <v>2</v>
      </c>
      <c r="E1186" s="205">
        <f>'TAB  CUM A FEVR'!E1186+'TAB MARS'!E1186</f>
        <v>0</v>
      </c>
      <c r="F1186" s="205">
        <f t="shared" si="386"/>
        <v>2</v>
      </c>
      <c r="G1186" s="32" t="e">
        <f t="shared" si="387"/>
        <v>#DIV/0!</v>
      </c>
    </row>
    <row r="1187" spans="1:7" ht="25.5" x14ac:dyDescent="0.2">
      <c r="A1187" s="22"/>
      <c r="B1187" s="26" t="s">
        <v>45</v>
      </c>
      <c r="C1187" s="202"/>
      <c r="D1187" s="40">
        <f>D1177+D1178+D1179+D1180+D1185+D1186</f>
        <v>5050</v>
      </c>
      <c r="E1187" s="40">
        <f>E1177+E1178+E1179+E1180+E1185+E1186</f>
        <v>120</v>
      </c>
      <c r="F1187" s="40">
        <f t="shared" si="386"/>
        <v>4930</v>
      </c>
      <c r="G1187" s="34">
        <f t="shared" si="387"/>
        <v>41.083333333333336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205">
        <f>'TAB  CUM A FEVR'!D1190+'TAB MARS'!D1190</f>
        <v>0</v>
      </c>
      <c r="E1190" s="205">
        <f>'TAB  CUM A FEVR'!E1190+'TAB MARS'!E1190</f>
        <v>0</v>
      </c>
      <c r="F1190" s="205">
        <f t="shared" ref="F1190" si="388">(D1190-E1190)</f>
        <v>0</v>
      </c>
      <c r="G1190" s="32" t="e">
        <f t="shared" ref="G1190" si="389">F1190/E1190</f>
        <v>#DIV/0!</v>
      </c>
    </row>
    <row r="1191" spans="1:7" x14ac:dyDescent="0.2">
      <c r="B1191" s="3"/>
      <c r="C1191" s="203"/>
      <c r="D1191" s="205"/>
      <c r="E1191" s="205"/>
      <c r="F1191" s="204"/>
      <c r="G1191" s="36"/>
    </row>
    <row r="1192" spans="1:7" x14ac:dyDescent="0.2">
      <c r="A1192" s="201">
        <v>72</v>
      </c>
      <c r="B1192" s="1" t="s">
        <v>37</v>
      </c>
      <c r="C1192" s="10"/>
      <c r="D1192" s="205">
        <f>'TAB  CUM A FEVR'!D1192+'TAB MARS'!D1192</f>
        <v>0</v>
      </c>
      <c r="E1192" s="205">
        <f>'TAB  CUM A FEVR'!E1192+'TAB MARS'!E1192</f>
        <v>0</v>
      </c>
      <c r="F1192" s="205">
        <f t="shared" ref="F1192:F1204" si="390">(D1192-E1192)</f>
        <v>0</v>
      </c>
      <c r="G1192" s="32" t="e">
        <f t="shared" ref="G1192:G1204" si="391">F1192/E1192</f>
        <v>#DIV/0!</v>
      </c>
    </row>
    <row r="1193" spans="1:7" x14ac:dyDescent="0.2">
      <c r="A1193" s="201">
        <v>73</v>
      </c>
      <c r="B1193" s="1" t="s">
        <v>38</v>
      </c>
      <c r="C1193" s="10"/>
      <c r="D1193" s="205">
        <f>'TAB  CUM A FEVR'!D1193+'TAB MARS'!D1193</f>
        <v>0</v>
      </c>
      <c r="E1193" s="205">
        <f>'TAB  CUM A FEVR'!E1193+'TAB MARS'!E1193</f>
        <v>0</v>
      </c>
      <c r="F1193" s="205">
        <f t="shared" si="390"/>
        <v>0</v>
      </c>
      <c r="G1193" s="32" t="e">
        <f t="shared" si="391"/>
        <v>#DIV/0!</v>
      </c>
    </row>
    <row r="1194" spans="1:7" x14ac:dyDescent="0.2">
      <c r="A1194" s="201">
        <v>74</v>
      </c>
      <c r="B1194" s="2" t="s">
        <v>39</v>
      </c>
      <c r="C1194" s="11"/>
      <c r="D1194" s="205">
        <f>'TAB  CUM A FEVR'!D1194+'TAB MARS'!D1194</f>
        <v>0</v>
      </c>
      <c r="E1194" s="205">
        <f>'TAB  CUM A FEVR'!E1194+'TAB MARS'!E1194</f>
        <v>0</v>
      </c>
      <c r="F1194" s="205">
        <f t="shared" si="390"/>
        <v>0</v>
      </c>
      <c r="G1194" s="32" t="e">
        <f t="shared" si="391"/>
        <v>#DIV/0!</v>
      </c>
    </row>
    <row r="1195" spans="1:7" ht="25.5" x14ac:dyDescent="0.2">
      <c r="A1195" s="22"/>
      <c r="B1195" s="26" t="s">
        <v>44</v>
      </c>
      <c r="C1195" s="206"/>
      <c r="D1195" s="40">
        <f>D1187+D1192+D1193+D1194</f>
        <v>5050</v>
      </c>
      <c r="E1195" s="40">
        <f>E1187+E1192+E1193+E1194</f>
        <v>120</v>
      </c>
      <c r="F1195" s="205">
        <f t="shared" si="390"/>
        <v>4930</v>
      </c>
      <c r="G1195" s="32">
        <f t="shared" si="391"/>
        <v>41.083333333333336</v>
      </c>
    </row>
    <row r="1196" spans="1:7" x14ac:dyDescent="0.2">
      <c r="A1196" s="201">
        <v>60</v>
      </c>
      <c r="B1196" s="3" t="s">
        <v>40</v>
      </c>
      <c r="C1196" s="203"/>
      <c r="D1196" s="204">
        <f>D1197+D1198+D1199</f>
        <v>2088</v>
      </c>
      <c r="E1196" s="204">
        <f>E1197+E1198+E1199</f>
        <v>179</v>
      </c>
      <c r="F1196" s="205">
        <f t="shared" si="390"/>
        <v>1909</v>
      </c>
      <c r="G1196" s="32">
        <f t="shared" si="391"/>
        <v>10.664804469273744</v>
      </c>
    </row>
    <row r="1197" spans="1:7" x14ac:dyDescent="0.2">
      <c r="A1197" s="201">
        <v>600</v>
      </c>
      <c r="B1197" s="1" t="s">
        <v>2</v>
      </c>
      <c r="C1197" s="10"/>
      <c r="D1197" s="205">
        <f>'TAB  CUM A FEVR'!D1197+'TAB MARS'!D1197</f>
        <v>622</v>
      </c>
      <c r="E1197" s="205">
        <f>'TAB  CUM A FEVR'!E1197+'TAB MARS'!E1197</f>
        <v>79</v>
      </c>
      <c r="F1197" s="205">
        <f t="shared" si="390"/>
        <v>543</v>
      </c>
      <c r="G1197" s="32">
        <f t="shared" si="391"/>
        <v>6.8734177215189876</v>
      </c>
    </row>
    <row r="1198" spans="1:7" x14ac:dyDescent="0.2">
      <c r="A1198" s="201">
        <v>601</v>
      </c>
      <c r="B1198" s="1" t="s">
        <v>3</v>
      </c>
      <c r="C1198" s="10"/>
      <c r="D1198" s="205">
        <f>'TAB  CUM A FEVR'!D1198+'TAB MARS'!D1198</f>
        <v>1466</v>
      </c>
      <c r="E1198" s="205">
        <f>'TAB  CUM A FEVR'!E1198+'TAB MARS'!E1198</f>
        <v>100</v>
      </c>
      <c r="F1198" s="205">
        <f t="shared" si="390"/>
        <v>1366</v>
      </c>
      <c r="G1198" s="32">
        <f t="shared" si="391"/>
        <v>13.66</v>
      </c>
    </row>
    <row r="1199" spans="1:7" x14ac:dyDescent="0.2">
      <c r="A1199" s="201">
        <v>604</v>
      </c>
      <c r="B1199" s="1" t="s">
        <v>4</v>
      </c>
      <c r="C1199" s="10"/>
      <c r="D1199" s="205">
        <f>'TAB  CUM A FEVR'!D1199+'TAB MARS'!D1199</f>
        <v>0</v>
      </c>
      <c r="E1199" s="205">
        <f>'TAB  CUM A FEVR'!E1199+'TAB MARS'!E1199</f>
        <v>0</v>
      </c>
      <c r="F1199" s="205">
        <f t="shared" si="390"/>
        <v>0</v>
      </c>
      <c r="G1199" s="32" t="e">
        <f t="shared" si="391"/>
        <v>#DIV/0!</v>
      </c>
    </row>
    <row r="1200" spans="1:7" x14ac:dyDescent="0.2">
      <c r="A1200" s="201">
        <v>61</v>
      </c>
      <c r="B1200" s="1" t="s">
        <v>41</v>
      </c>
      <c r="C1200" s="10"/>
      <c r="D1200" s="205">
        <f>'TAB  CUM A FEVR'!D1200+'TAB MARS'!D1200</f>
        <v>289</v>
      </c>
      <c r="E1200" s="205">
        <f>'TAB  CUM A FEVR'!E1200+'TAB MARS'!E1200</f>
        <v>395</v>
      </c>
      <c r="F1200" s="205">
        <f t="shared" si="390"/>
        <v>-106</v>
      </c>
      <c r="G1200" s="32">
        <f t="shared" si="391"/>
        <v>-0.26835443037974682</v>
      </c>
    </row>
    <row r="1201" spans="1:7" x14ac:dyDescent="0.2">
      <c r="A1201" s="201">
        <v>62</v>
      </c>
      <c r="B1201" s="2" t="s">
        <v>42</v>
      </c>
      <c r="C1201" s="11"/>
      <c r="D1201" s="205">
        <f>'TAB  CUM A FEVR'!D1201+'TAB MARS'!D1201</f>
        <v>155</v>
      </c>
      <c r="E1201" s="205">
        <f>'TAB  CUM A FEVR'!E1201+'TAB MARS'!E1201</f>
        <v>112</v>
      </c>
      <c r="F1201" s="205">
        <f t="shared" si="390"/>
        <v>43</v>
      </c>
      <c r="G1201" s="32">
        <f t="shared" si="391"/>
        <v>0.38392857142857145</v>
      </c>
    </row>
    <row r="1202" spans="1:7" ht="25.5" x14ac:dyDescent="0.2">
      <c r="A1202" s="22"/>
      <c r="B1202" s="26" t="s">
        <v>43</v>
      </c>
      <c r="C1202" s="206"/>
      <c r="D1202" s="40">
        <f>D1196+D1200+D1201</f>
        <v>2532</v>
      </c>
      <c r="E1202" s="40">
        <f>E1196+E1200+E1201</f>
        <v>686</v>
      </c>
      <c r="F1202" s="205">
        <f t="shared" si="390"/>
        <v>1846</v>
      </c>
      <c r="G1202" s="32">
        <f t="shared" si="391"/>
        <v>2.6909620991253642</v>
      </c>
    </row>
    <row r="1203" spans="1:7" ht="25.5" x14ac:dyDescent="0.2">
      <c r="A1203" s="22"/>
      <c r="B1203" s="26" t="s">
        <v>48</v>
      </c>
      <c r="C1203" s="206"/>
      <c r="D1203" s="40">
        <f>D1195-D1202</f>
        <v>2518</v>
      </c>
      <c r="E1203" s="40">
        <f>E1195-E1202</f>
        <v>-566</v>
      </c>
      <c r="F1203" s="205">
        <f t="shared" si="390"/>
        <v>3084</v>
      </c>
      <c r="G1203" s="32">
        <f t="shared" si="391"/>
        <v>-5.4487632508833919</v>
      </c>
    </row>
    <row r="1204" spans="1:7" x14ac:dyDescent="0.2">
      <c r="A1204" s="201">
        <v>63</v>
      </c>
      <c r="B1204" s="3" t="s">
        <v>46</v>
      </c>
      <c r="C1204" s="203"/>
      <c r="D1204" s="205">
        <f>'TAB  CUM A FEVR'!D1204+'TAB MARS'!D1204</f>
        <v>12745</v>
      </c>
      <c r="E1204" s="205">
        <f>'TAB  CUM A FEVR'!E1204+'TAB MARS'!E1204</f>
        <v>10637</v>
      </c>
      <c r="F1204" s="205">
        <f t="shared" si="390"/>
        <v>2108</v>
      </c>
      <c r="G1204" s="32">
        <f t="shared" si="391"/>
        <v>0.19817617749365424</v>
      </c>
    </row>
    <row r="1205" spans="1:7" x14ac:dyDescent="0.2">
      <c r="A1205" s="201"/>
      <c r="B1205" s="13" t="s">
        <v>6</v>
      </c>
      <c r="C1205" s="27"/>
      <c r="D1205" s="205"/>
      <c r="E1205" s="205"/>
      <c r="F1205" s="205"/>
      <c r="G1205" s="32"/>
    </row>
    <row r="1206" spans="1:7" x14ac:dyDescent="0.2">
      <c r="A1206" s="201">
        <v>631</v>
      </c>
      <c r="B1206" s="15" t="s">
        <v>21</v>
      </c>
      <c r="C1206" s="21"/>
      <c r="D1206" s="205">
        <f>'TAB  CUM A FEVR'!D1206+'TAB MARS'!D1206</f>
        <v>0</v>
      </c>
      <c r="E1206" s="205">
        <f>'TAB  CUM A FEVR'!E1206+'TAB MARS'!E1206</f>
        <v>0</v>
      </c>
      <c r="F1206" s="205">
        <f t="shared" ref="F1206" si="392">(D1206-E1206)</f>
        <v>0</v>
      </c>
      <c r="G1206" s="32" t="e">
        <f t="shared" ref="G1206" si="393">F1206/E1206</f>
        <v>#DIV/0!</v>
      </c>
    </row>
    <row r="1207" spans="1:7" x14ac:dyDescent="0.2">
      <c r="A1207" s="201"/>
      <c r="B1207" s="15"/>
      <c r="C1207" s="21"/>
      <c r="D1207" s="205"/>
      <c r="E1207" s="205"/>
      <c r="F1207" s="205"/>
      <c r="G1207" s="32"/>
    </row>
    <row r="1208" spans="1:7" x14ac:dyDescent="0.2">
      <c r="A1208" s="201">
        <v>64</v>
      </c>
      <c r="B1208" s="2" t="s">
        <v>47</v>
      </c>
      <c r="C1208" s="11"/>
      <c r="D1208" s="205">
        <f>'TAB  CUM A FEVR'!D1208+'TAB MARS'!D1208</f>
        <v>356</v>
      </c>
      <c r="E1208" s="205">
        <f>'TAB  CUM A FEVR'!E1208+'TAB MARS'!E1208</f>
        <v>172</v>
      </c>
      <c r="F1208" s="205">
        <f t="shared" ref="F1208:F1218" si="394">(D1208-E1208)</f>
        <v>184</v>
      </c>
      <c r="G1208" s="32">
        <f t="shared" ref="G1208:G1218" si="395">F1208/E1208</f>
        <v>1.069767441860465</v>
      </c>
    </row>
    <row r="1209" spans="1:7" ht="25.5" x14ac:dyDescent="0.2">
      <c r="A1209" s="22"/>
      <c r="B1209" s="26" t="s">
        <v>49</v>
      </c>
      <c r="C1209" s="206"/>
      <c r="D1209" s="205">
        <f>D1203-D1204-D1208</f>
        <v>-10583</v>
      </c>
      <c r="E1209" s="205">
        <f>E1203-E1204-E1208</f>
        <v>-11375</v>
      </c>
      <c r="F1209" s="205">
        <f t="shared" si="394"/>
        <v>792</v>
      </c>
      <c r="G1209" s="32">
        <f t="shared" si="395"/>
        <v>-6.9626373626373625E-2</v>
      </c>
    </row>
    <row r="1210" spans="1:7" x14ac:dyDescent="0.2">
      <c r="A1210" s="201">
        <v>75</v>
      </c>
      <c r="B1210" s="3" t="s">
        <v>50</v>
      </c>
      <c r="C1210" s="203"/>
      <c r="D1210" s="205">
        <f>'TAB  CUM A FEVR'!D1210+'TAB MARS'!D1210</f>
        <v>0</v>
      </c>
      <c r="E1210" s="205">
        <f>'TAB  CUM A FEVR'!E1210+'TAB MARS'!E1210</f>
        <v>117</v>
      </c>
      <c r="F1210" s="205">
        <f t="shared" si="394"/>
        <v>-117</v>
      </c>
      <c r="G1210" s="32">
        <f t="shared" si="395"/>
        <v>-1</v>
      </c>
    </row>
    <row r="1211" spans="1:7" x14ac:dyDescent="0.2">
      <c r="A1211" s="201">
        <v>65</v>
      </c>
      <c r="B1211" s="1" t="s">
        <v>51</v>
      </c>
      <c r="C1211" s="10"/>
      <c r="D1211" s="205">
        <f>'TAB  CUM A FEVR'!D1211+'TAB MARS'!D1211</f>
        <v>154</v>
      </c>
      <c r="E1211" s="205">
        <f>'TAB  CUM A FEVR'!E1211+'TAB MARS'!E1211</f>
        <v>361</v>
      </c>
      <c r="F1211" s="205">
        <f t="shared" si="394"/>
        <v>-207</v>
      </c>
      <c r="G1211" s="32">
        <f t="shared" si="395"/>
        <v>-0.57340720221606645</v>
      </c>
    </row>
    <row r="1212" spans="1:7" ht="25.5" x14ac:dyDescent="0.2">
      <c r="A1212" s="201">
        <v>68</v>
      </c>
      <c r="B1212" s="16" t="s">
        <v>52</v>
      </c>
      <c r="C1212" s="17"/>
      <c r="D1212" s="205">
        <f>'TAB  CUM A FEVR'!D1212+'TAB MARS'!D1212</f>
        <v>4</v>
      </c>
      <c r="E1212" s="205">
        <f>'TAB  CUM A FEVR'!E1212+'TAB MARS'!E1212</f>
        <v>8</v>
      </c>
      <c r="F1212" s="205">
        <f t="shared" si="394"/>
        <v>-4</v>
      </c>
      <c r="G1212" s="32">
        <f t="shared" si="395"/>
        <v>-0.5</v>
      </c>
    </row>
    <row r="1213" spans="1:7" x14ac:dyDescent="0.2">
      <c r="A1213" s="201">
        <v>78</v>
      </c>
      <c r="B1213" s="2" t="s">
        <v>53</v>
      </c>
      <c r="C1213" s="11"/>
      <c r="D1213" s="205">
        <f>'TAB  CUM A FEVR'!D1213+'TAB MARS'!D1213</f>
        <v>0</v>
      </c>
      <c r="E1213" s="205">
        <f>'TAB  CUM A FEVR'!E1213+'TAB MARS'!E1213</f>
        <v>0</v>
      </c>
      <c r="F1213" s="205">
        <f t="shared" si="394"/>
        <v>0</v>
      </c>
      <c r="G1213" s="32" t="e">
        <f t="shared" si="395"/>
        <v>#DIV/0!</v>
      </c>
    </row>
    <row r="1214" spans="1:7" ht="25.5" x14ac:dyDescent="0.2">
      <c r="A1214" s="22"/>
      <c r="B1214" s="26" t="s">
        <v>77</v>
      </c>
      <c r="C1214" s="206"/>
      <c r="D1214" s="205">
        <f>D1209+D1210-D1211-D1212+D1213</f>
        <v>-10741</v>
      </c>
      <c r="E1214" s="205">
        <f>E1209+E1210-E1211-E1212+E1213</f>
        <v>-11627</v>
      </c>
      <c r="F1214" s="205">
        <f t="shared" si="394"/>
        <v>886</v>
      </c>
      <c r="G1214" s="32">
        <f t="shared" si="395"/>
        <v>-7.6201943751612627E-2</v>
      </c>
    </row>
    <row r="1215" spans="1:7" x14ac:dyDescent="0.2">
      <c r="A1215" s="201">
        <v>76</v>
      </c>
      <c r="B1215" s="1" t="s">
        <v>54</v>
      </c>
      <c r="C1215" s="10"/>
      <c r="D1215" s="205">
        <f>'TAB  CUM A FEVR'!D1215+'TAB MARS'!D1215</f>
        <v>0</v>
      </c>
      <c r="E1215" s="205">
        <f>'TAB  CUM A FEVR'!E1215+'TAB MARS'!E1215</f>
        <v>0</v>
      </c>
      <c r="F1215" s="205">
        <f t="shared" si="394"/>
        <v>0</v>
      </c>
      <c r="G1215" s="32" t="e">
        <f t="shared" si="395"/>
        <v>#DIV/0!</v>
      </c>
    </row>
    <row r="1216" spans="1:7" x14ac:dyDescent="0.2">
      <c r="A1216" s="201">
        <v>66</v>
      </c>
      <c r="B1216" s="1" t="s">
        <v>55</v>
      </c>
      <c r="C1216" s="10"/>
      <c r="D1216" s="205">
        <f>'TAB  CUM A FEVR'!D1216+'TAB MARS'!D1216</f>
        <v>0</v>
      </c>
      <c r="E1216" s="205">
        <f>'TAB  CUM A FEVR'!E1216+'TAB MARS'!E1216</f>
        <v>0</v>
      </c>
      <c r="F1216" s="205">
        <f t="shared" si="394"/>
        <v>0</v>
      </c>
      <c r="G1216" s="32" t="e">
        <f t="shared" si="395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205">
        <f t="shared" si="394"/>
        <v>0</v>
      </c>
      <c r="G1217" s="32" t="e">
        <f t="shared" si="395"/>
        <v>#DIV/0!</v>
      </c>
    </row>
    <row r="1218" spans="1:7" x14ac:dyDescent="0.2">
      <c r="A1218" s="22"/>
      <c r="B1218" s="19" t="s">
        <v>57</v>
      </c>
      <c r="C1218" s="206"/>
      <c r="D1218" s="205">
        <f>D1214+D1217</f>
        <v>-10741</v>
      </c>
      <c r="E1218" s="205">
        <f>E1214+E1217</f>
        <v>-11627</v>
      </c>
      <c r="F1218" s="205">
        <f t="shared" si="394"/>
        <v>886</v>
      </c>
      <c r="G1218" s="32">
        <f t="shared" si="395"/>
        <v>-7.6201943751612627E-2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201">
        <v>5</v>
      </c>
      <c r="B1222" s="1" t="s">
        <v>22</v>
      </c>
      <c r="C1222" s="10"/>
      <c r="D1222" s="205">
        <f>'TAB MARS'!D1222</f>
        <v>4511</v>
      </c>
      <c r="E1222" s="205">
        <f>'TAB MARS'!E1222</f>
        <v>5159</v>
      </c>
      <c r="F1222" s="205">
        <f t="shared" ref="F1222" si="396">(D1222-E1222)</f>
        <v>-648</v>
      </c>
      <c r="G1222" s="32">
        <f t="shared" ref="G1222" si="397">F1222/E1222</f>
        <v>-0.12560573754603604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201">
        <v>51</v>
      </c>
      <c r="B1226" s="20" t="s">
        <v>29</v>
      </c>
      <c r="C1226" s="30"/>
      <c r="D1226" s="205">
        <f>'TAB MARS'!D1226</f>
        <v>0</v>
      </c>
      <c r="E1226" s="205">
        <f>'TAB MARS'!E1226</f>
        <v>0</v>
      </c>
      <c r="F1226" s="205">
        <f t="shared" ref="F1226:F1227" si="398">(D1226-E1226)</f>
        <v>0</v>
      </c>
      <c r="G1226" s="32" t="e">
        <f t="shared" ref="G1226:G1227" si="399">F1226/E1226</f>
        <v>#DIV/0!</v>
      </c>
    </row>
    <row r="1227" spans="1:7" x14ac:dyDescent="0.2">
      <c r="A1227" s="201">
        <v>510</v>
      </c>
      <c r="B1227" s="1" t="s">
        <v>7</v>
      </c>
      <c r="C1227" s="10"/>
      <c r="D1227" s="205">
        <f>'TAB MARS'!D1227</f>
        <v>0</v>
      </c>
      <c r="E1227" s="205">
        <f>'TAB MARS'!E1227</f>
        <v>0</v>
      </c>
      <c r="F1227" s="205">
        <f t="shared" si="398"/>
        <v>0</v>
      </c>
      <c r="G1227" s="32" t="e">
        <f t="shared" si="399"/>
        <v>#DIV/0!</v>
      </c>
    </row>
    <row r="1228" spans="1:7" x14ac:dyDescent="0.2">
      <c r="B1228" s="3"/>
      <c r="C1228" s="28"/>
    </row>
    <row r="1229" spans="1:7" x14ac:dyDescent="0.2">
      <c r="A1229" s="201">
        <v>41</v>
      </c>
      <c r="B1229" s="1" t="s">
        <v>8</v>
      </c>
      <c r="C1229" s="10"/>
      <c r="D1229" s="205">
        <f>D1233+D1234+D1235</f>
        <v>8450</v>
      </c>
      <c r="E1229" s="205">
        <f>E1233+E1234+E1235</f>
        <v>8568</v>
      </c>
      <c r="F1229" s="205">
        <f t="shared" ref="F1229" si="400">(D1229-E1229)</f>
        <v>-118</v>
      </c>
      <c r="G1229" s="32">
        <f t="shared" ref="G1229" si="401">F1229/E1229</f>
        <v>-1.3772175536881419E-2</v>
      </c>
    </row>
    <row r="1230" spans="1:7" x14ac:dyDescent="0.2">
      <c r="A1230" s="201"/>
      <c r="B1230" s="1"/>
      <c r="C1230" s="10"/>
      <c r="D1230" s="205"/>
      <c r="E1230" s="205"/>
      <c r="F1230" s="205"/>
      <c r="G1230" s="32"/>
    </row>
    <row r="1231" spans="1:7" ht="12.75" customHeight="1" x14ac:dyDescent="0.2">
      <c r="A1231" s="201"/>
      <c r="B1231" s="7" t="s">
        <v>6</v>
      </c>
      <c r="C1231" s="29"/>
      <c r="D1231" s="205"/>
      <c r="E1231" s="205"/>
      <c r="F1231" s="205"/>
      <c r="G1231" s="32"/>
    </row>
    <row r="1232" spans="1:7" x14ac:dyDescent="0.2">
      <c r="A1232" s="201"/>
      <c r="B1232" s="1"/>
      <c r="C1232" s="10"/>
      <c r="D1232" s="205"/>
      <c r="E1232" s="205"/>
      <c r="F1232" s="205"/>
      <c r="G1232" s="32"/>
    </row>
    <row r="1233" spans="1:7" x14ac:dyDescent="0.2">
      <c r="A1233" s="201"/>
      <c r="B1233" s="23" t="s">
        <v>23</v>
      </c>
      <c r="C1233" s="10"/>
      <c r="D1233" s="205">
        <f>'TAB MARS'!D1233</f>
        <v>6144</v>
      </c>
      <c r="E1233" s="205">
        <f>'TAB MARS'!E1233</f>
        <v>6155</v>
      </c>
      <c r="F1233" s="205">
        <f t="shared" ref="F1233:F1235" si="402">(D1233-E1233)</f>
        <v>-11</v>
      </c>
      <c r="G1233" s="32">
        <f t="shared" ref="G1233:G1235" si="403">F1233/E1233</f>
        <v>-1.7871649065800163E-3</v>
      </c>
    </row>
    <row r="1234" spans="1:7" ht="25.5" x14ac:dyDescent="0.2">
      <c r="A1234" s="201"/>
      <c r="B1234" s="24" t="s">
        <v>58</v>
      </c>
      <c r="C1234" s="17"/>
      <c r="D1234" s="205">
        <f>'TAB MARS'!D1234</f>
        <v>1074</v>
      </c>
      <c r="E1234" s="205">
        <f>'TAB MARS'!E1234</f>
        <v>1156</v>
      </c>
      <c r="F1234" s="205">
        <f t="shared" si="402"/>
        <v>-82</v>
      </c>
      <c r="G1234" s="32">
        <f t="shared" si="403"/>
        <v>-7.0934256055363326E-2</v>
      </c>
    </row>
    <row r="1235" spans="1:7" x14ac:dyDescent="0.2">
      <c r="A1235" s="201"/>
      <c r="B1235" s="23" t="s">
        <v>24</v>
      </c>
      <c r="C1235" s="10"/>
      <c r="D1235" s="205">
        <f>'TAB MARS'!D1235</f>
        <v>1232</v>
      </c>
      <c r="E1235" s="205">
        <f>'TAB MARS'!E1235</f>
        <v>1257</v>
      </c>
      <c r="F1235" s="205">
        <f t="shared" si="402"/>
        <v>-25</v>
      </c>
      <c r="G1235" s="32">
        <f t="shared" si="403"/>
        <v>-1.9888623707239459E-2</v>
      </c>
    </row>
    <row r="1236" spans="1:7" x14ac:dyDescent="0.2">
      <c r="A1236" s="201"/>
      <c r="B1236" s="1"/>
      <c r="C1236" s="10"/>
      <c r="D1236" s="205"/>
      <c r="E1236" s="205"/>
      <c r="F1236" s="205"/>
      <c r="G1236" s="32"/>
    </row>
    <row r="1237" spans="1:7" x14ac:dyDescent="0.2">
      <c r="A1237" s="201"/>
      <c r="B1237" s="8" t="s">
        <v>26</v>
      </c>
      <c r="C1237" s="31"/>
      <c r="D1237" s="205">
        <f>'TAB MARS'!D1237</f>
        <v>8256</v>
      </c>
      <c r="E1237" s="205">
        <f>'TAB MARS'!E1237</f>
        <v>10443</v>
      </c>
      <c r="F1237" s="205">
        <f t="shared" ref="F1237" si="404">(D1237-E1237)</f>
        <v>-2187</v>
      </c>
      <c r="G1237" s="32">
        <f t="shared" ref="G1237" si="405">F1237/E1237</f>
        <v>-0.2094225797184717</v>
      </c>
    </row>
    <row r="1238" spans="1:7" x14ac:dyDescent="0.2">
      <c r="A1238" s="201"/>
      <c r="B1238" s="8"/>
      <c r="C1238" s="31"/>
      <c r="D1238" s="205"/>
      <c r="E1238" s="205"/>
      <c r="F1238" s="205"/>
      <c r="G1238" s="32"/>
    </row>
    <row r="1239" spans="1:7" x14ac:dyDescent="0.2">
      <c r="A1239" s="201">
        <v>3</v>
      </c>
      <c r="B1239" s="8" t="s">
        <v>15</v>
      </c>
      <c r="C1239" s="31"/>
      <c r="D1239" s="205"/>
      <c r="E1239" s="205"/>
      <c r="F1239" s="205"/>
      <c r="G1239" s="32"/>
    </row>
    <row r="1240" spans="1:7" x14ac:dyDescent="0.2">
      <c r="A1240" s="201"/>
      <c r="B1240" s="7" t="s">
        <v>6</v>
      </c>
      <c r="C1240" s="29"/>
      <c r="D1240" s="205"/>
      <c r="E1240" s="205"/>
      <c r="F1240" s="205"/>
      <c r="G1240" s="32"/>
    </row>
    <row r="1241" spans="1:7" x14ac:dyDescent="0.2">
      <c r="A1241" s="201"/>
      <c r="B1241" s="8"/>
      <c r="C1241" s="31"/>
      <c r="D1241" s="205"/>
      <c r="E1241" s="205"/>
      <c r="F1241" s="205"/>
      <c r="G1241" s="32"/>
    </row>
    <row r="1242" spans="1:7" x14ac:dyDescent="0.2">
      <c r="A1242" s="201">
        <v>30</v>
      </c>
      <c r="B1242" s="25" t="s">
        <v>16</v>
      </c>
      <c r="C1242" s="31"/>
      <c r="D1242" s="205">
        <f>'TAB MARS'!D1242</f>
        <v>1691</v>
      </c>
      <c r="E1242" s="205">
        <f>'TAB MARS'!E1242</f>
        <v>1356</v>
      </c>
      <c r="F1242" s="205">
        <f t="shared" ref="F1242:F1245" si="406">(D1242-E1242)</f>
        <v>335</v>
      </c>
      <c r="G1242" s="32">
        <f t="shared" ref="G1242:G1245" si="407">F1242/E1242</f>
        <v>0.24705014749262535</v>
      </c>
    </row>
    <row r="1243" spans="1:7" x14ac:dyDescent="0.2">
      <c r="A1243" s="201">
        <v>31</v>
      </c>
      <c r="B1243" s="25" t="s">
        <v>17</v>
      </c>
      <c r="C1243" s="31"/>
      <c r="D1243" s="205">
        <f>'TAB MARS'!D1243</f>
        <v>64</v>
      </c>
      <c r="E1243" s="205">
        <f>'TAB MARS'!E1243</f>
        <v>0</v>
      </c>
      <c r="F1243" s="205">
        <f t="shared" si="406"/>
        <v>64</v>
      </c>
      <c r="G1243" s="32" t="e">
        <f t="shared" si="407"/>
        <v>#DIV/0!</v>
      </c>
    </row>
    <row r="1244" spans="1:7" x14ac:dyDescent="0.2">
      <c r="A1244" s="201">
        <v>32</v>
      </c>
      <c r="B1244" s="25" t="s">
        <v>18</v>
      </c>
      <c r="C1244" s="31"/>
      <c r="D1244" s="205">
        <f>'TAB MARS'!D1244</f>
        <v>1715</v>
      </c>
      <c r="E1244" s="205">
        <f>'TAB MARS'!E1244</f>
        <v>983</v>
      </c>
      <c r="F1244" s="205">
        <f t="shared" si="406"/>
        <v>732</v>
      </c>
      <c r="G1244" s="32">
        <f t="shared" si="407"/>
        <v>0.74465920651068163</v>
      </c>
    </row>
    <row r="1245" spans="1:7" x14ac:dyDescent="0.2">
      <c r="A1245" s="201">
        <v>37</v>
      </c>
      <c r="B1245" s="25" t="s">
        <v>25</v>
      </c>
      <c r="C1245" s="31"/>
      <c r="D1245" s="205">
        <f>'TAB MARS'!D1245</f>
        <v>0</v>
      </c>
      <c r="E1245" s="205">
        <f>'TAB MARS'!E1245</f>
        <v>0</v>
      </c>
      <c r="F1245" s="205">
        <f t="shared" si="406"/>
        <v>0</v>
      </c>
      <c r="G1245" s="32" t="e">
        <f t="shared" si="407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205" t="s">
        <v>10</v>
      </c>
      <c r="E1249" s="205" t="s">
        <v>11</v>
      </c>
      <c r="F1249" s="205" t="s">
        <v>12</v>
      </c>
      <c r="G1249" s="32" t="s">
        <v>13</v>
      </c>
    </row>
    <row r="1250" spans="1:7" x14ac:dyDescent="0.2">
      <c r="A1250" s="201">
        <v>700</v>
      </c>
      <c r="B1250" s="1" t="s">
        <v>30</v>
      </c>
      <c r="C1250" s="10"/>
      <c r="D1250" s="205">
        <f>D4+D79+D153+D227+D300+D373+D446+D519+D592+D665+D738+D811+D884+D957+D1030+D1103+D1177</f>
        <v>154326.56</v>
      </c>
      <c r="E1250" s="205">
        <f>E4+E79+E153+E227+E300+E373+E446+E519+E592+E665+E738+E811+E884+E957+E1030+E1103+E1177</f>
        <v>218698.91</v>
      </c>
      <c r="F1250" s="205">
        <f>(D1250-E1250)</f>
        <v>-64372.350000000006</v>
      </c>
      <c r="G1250" s="32">
        <f>F1250/E1250</f>
        <v>-0.29434234491612238</v>
      </c>
    </row>
    <row r="1251" spans="1:7" x14ac:dyDescent="0.2">
      <c r="A1251" s="201">
        <v>701</v>
      </c>
      <c r="B1251" s="1" t="s">
        <v>31</v>
      </c>
      <c r="C1251" s="10"/>
      <c r="D1251" s="205">
        <f t="shared" ref="D1251:E1253" si="408">D5+D80+D154+D228+D301+D374+D447+D520+D593+D666+D739+D812+D885+D958+D1031+D1104+D1178</f>
        <v>449807.63</v>
      </c>
      <c r="E1251" s="205">
        <f t="shared" si="408"/>
        <v>716368.33000000007</v>
      </c>
      <c r="F1251" s="205">
        <f t="shared" ref="F1251:F1253" si="409">(D1251-E1251)</f>
        <v>-266560.70000000007</v>
      </c>
      <c r="G1251" s="32">
        <f t="shared" ref="G1251:G1253" si="410">F1251/E1251</f>
        <v>-0.37210006198906093</v>
      </c>
    </row>
    <row r="1252" spans="1:7" x14ac:dyDescent="0.2">
      <c r="A1252" s="201">
        <v>704</v>
      </c>
      <c r="B1252" s="1" t="s">
        <v>32</v>
      </c>
      <c r="C1252" s="10"/>
      <c r="D1252" s="205">
        <f t="shared" si="408"/>
        <v>16615</v>
      </c>
      <c r="E1252" s="205">
        <f t="shared" si="408"/>
        <v>19476</v>
      </c>
      <c r="F1252" s="205">
        <f t="shared" si="409"/>
        <v>-2861</v>
      </c>
      <c r="G1252" s="32">
        <f t="shared" si="410"/>
        <v>-0.14689874717601151</v>
      </c>
    </row>
    <row r="1253" spans="1:7" x14ac:dyDescent="0.2">
      <c r="A1253" s="201">
        <v>706</v>
      </c>
      <c r="B1253" s="1" t="s">
        <v>33</v>
      </c>
      <c r="C1253" s="10"/>
      <c r="D1253" s="205">
        <f t="shared" si="408"/>
        <v>1062082.969</v>
      </c>
      <c r="E1253" s="205">
        <f t="shared" si="408"/>
        <v>1413714.54</v>
      </c>
      <c r="F1253" s="205">
        <f t="shared" si="409"/>
        <v>-351631.571</v>
      </c>
      <c r="G1253" s="32">
        <f t="shared" si="410"/>
        <v>-0.24872883531352799</v>
      </c>
    </row>
    <row r="1254" spans="1:7" x14ac:dyDescent="0.2">
      <c r="A1254" s="201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201"/>
      <c r="B1255" s="14" t="s">
        <v>19</v>
      </c>
      <c r="C1255" s="11"/>
      <c r="D1255" s="205">
        <f t="shared" ref="D1255:E1257" si="411">D9+D84+D158+D232+D305+D378+D451+D524+D597+D670+D743+D816+D889+D962+D1035+D1108</f>
        <v>0</v>
      </c>
      <c r="E1255" s="205">
        <f t="shared" si="411"/>
        <v>0</v>
      </c>
      <c r="F1255" s="205">
        <f t="shared" ref="F1255:F1260" si="412">(D1255-E1255)</f>
        <v>0</v>
      </c>
      <c r="G1255" s="32" t="e">
        <f t="shared" ref="G1255:G1260" si="413">F1255/E1255</f>
        <v>#DIV/0!</v>
      </c>
    </row>
    <row r="1256" spans="1:7" x14ac:dyDescent="0.2">
      <c r="A1256" s="201"/>
      <c r="B1256" s="14" t="s">
        <v>20</v>
      </c>
      <c r="C1256" s="11"/>
      <c r="D1256" s="205">
        <f t="shared" si="411"/>
        <v>0</v>
      </c>
      <c r="E1256" s="205">
        <f t="shared" si="411"/>
        <v>0</v>
      </c>
      <c r="F1256" s="205">
        <f t="shared" si="412"/>
        <v>0</v>
      </c>
      <c r="G1256" s="32" t="e">
        <f t="shared" si="413"/>
        <v>#DIV/0!</v>
      </c>
    </row>
    <row r="1257" spans="1:7" x14ac:dyDescent="0.2">
      <c r="A1257" s="201"/>
      <c r="B1257" s="14" t="s">
        <v>27</v>
      </c>
      <c r="C1257" s="11"/>
      <c r="D1257" s="205">
        <f t="shared" si="411"/>
        <v>0</v>
      </c>
      <c r="E1257" s="205">
        <f t="shared" si="411"/>
        <v>0</v>
      </c>
      <c r="F1257" s="205">
        <f t="shared" si="412"/>
        <v>0</v>
      </c>
      <c r="G1257" s="32" t="e">
        <f t="shared" si="413"/>
        <v>#DIV/0!</v>
      </c>
    </row>
    <row r="1258" spans="1:7" x14ac:dyDescent="0.2">
      <c r="A1258" s="201">
        <v>706</v>
      </c>
      <c r="B1258" s="2" t="s">
        <v>34</v>
      </c>
      <c r="C1258" s="11"/>
      <c r="D1258" s="205">
        <f t="shared" ref="D1258:E1259" si="414">D12+D87+D161+D235+D308+D381+D454+D527+D600+D673+D746+D819+D892+D965+D1038+D1111+D1185</f>
        <v>236237.52000000002</v>
      </c>
      <c r="E1258" s="205">
        <f t="shared" si="414"/>
        <v>283514.48</v>
      </c>
      <c r="F1258" s="205">
        <f t="shared" si="412"/>
        <v>-47276.959999999963</v>
      </c>
      <c r="G1258" s="32">
        <f t="shared" si="413"/>
        <v>-0.16675324660666349</v>
      </c>
    </row>
    <row r="1259" spans="1:7" x14ac:dyDescent="0.2">
      <c r="A1259" s="201" t="s">
        <v>35</v>
      </c>
      <c r="B1259" s="2" t="s">
        <v>36</v>
      </c>
      <c r="C1259" s="11"/>
      <c r="D1259" s="205">
        <f t="shared" si="414"/>
        <v>1844</v>
      </c>
      <c r="E1259" s="205">
        <f t="shared" si="414"/>
        <v>300</v>
      </c>
      <c r="F1259" s="205">
        <f t="shared" si="412"/>
        <v>1544</v>
      </c>
      <c r="G1259" s="32">
        <f t="shared" si="413"/>
        <v>5.1466666666666665</v>
      </c>
    </row>
    <row r="1260" spans="1:7" ht="25.5" x14ac:dyDescent="0.2">
      <c r="A1260" s="22"/>
      <c r="B1260" s="26" t="s">
        <v>45</v>
      </c>
      <c r="C1260" s="202"/>
      <c r="D1260" s="40">
        <f>D1250+D1251+D1252+D1253+D1258+D1259</f>
        <v>1920913.679</v>
      </c>
      <c r="E1260" s="40">
        <f>E1250+E1251+E1252+E1253+E1258+E1259</f>
        <v>2652072.2600000002</v>
      </c>
      <c r="F1260" s="40">
        <f t="shared" si="412"/>
        <v>-731158.58100000024</v>
      </c>
      <c r="G1260" s="137">
        <f t="shared" si="413"/>
        <v>-0.27569331048317675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205">
        <f t="shared" ref="D1263:E1263" si="415">D17+D92+D166+D240+D313+D386+D459+D532+D605+D678+D751+D824+D897+D970+D1043+D1116+D1190</f>
        <v>0</v>
      </c>
      <c r="E1263" s="205">
        <f t="shared" si="415"/>
        <v>0</v>
      </c>
      <c r="F1263" s="205">
        <f t="shared" ref="F1263" si="416">(D1263-E1263)</f>
        <v>0</v>
      </c>
      <c r="G1263" s="32" t="e">
        <f t="shared" ref="G1263" si="417">F1263/E1263</f>
        <v>#DIV/0!</v>
      </c>
    </row>
    <row r="1264" spans="1:7" x14ac:dyDescent="0.2">
      <c r="B1264" s="3"/>
      <c r="C1264" s="203"/>
      <c r="D1264" s="205"/>
      <c r="E1264" s="205"/>
      <c r="F1264" s="204"/>
      <c r="G1264" s="36"/>
    </row>
    <row r="1265" spans="1:7" x14ac:dyDescent="0.2">
      <c r="A1265" s="201">
        <v>72</v>
      </c>
      <c r="B1265" s="1" t="s">
        <v>37</v>
      </c>
      <c r="C1265" s="10"/>
      <c r="D1265" s="205">
        <f t="shared" ref="D1265:E1267" si="418">D19+D94+D168+D242+D315+D388+D461+D534+D607+D680+D753+D826+D899+D972+D1045+D1118+D1192</f>
        <v>0</v>
      </c>
      <c r="E1265" s="205">
        <f t="shared" si="418"/>
        <v>0</v>
      </c>
      <c r="F1265" s="205">
        <f t="shared" ref="F1265:F1277" si="419">(D1265-E1265)</f>
        <v>0</v>
      </c>
      <c r="G1265" s="32" t="e">
        <f t="shared" ref="G1265:G1277" si="420">F1265/E1265</f>
        <v>#DIV/0!</v>
      </c>
    </row>
    <row r="1266" spans="1:7" x14ac:dyDescent="0.2">
      <c r="A1266" s="201">
        <v>73</v>
      </c>
      <c r="B1266" s="1" t="s">
        <v>38</v>
      </c>
      <c r="C1266" s="10"/>
      <c r="D1266" s="205">
        <f t="shared" si="418"/>
        <v>1133</v>
      </c>
      <c r="E1266" s="205">
        <f t="shared" si="418"/>
        <v>476</v>
      </c>
      <c r="F1266" s="205">
        <f t="shared" si="419"/>
        <v>657</v>
      </c>
      <c r="G1266" s="32">
        <f t="shared" si="420"/>
        <v>1.3802521008403361</v>
      </c>
    </row>
    <row r="1267" spans="1:7" x14ac:dyDescent="0.2">
      <c r="A1267" s="201">
        <v>74</v>
      </c>
      <c r="B1267" s="2" t="s">
        <v>39</v>
      </c>
      <c r="C1267" s="11"/>
      <c r="D1267" s="205">
        <f t="shared" si="418"/>
        <v>102</v>
      </c>
      <c r="E1267" s="205">
        <f t="shared" si="418"/>
        <v>0</v>
      </c>
      <c r="F1267" s="205">
        <f t="shared" si="419"/>
        <v>102</v>
      </c>
      <c r="G1267" s="32" t="e">
        <f t="shared" si="420"/>
        <v>#DIV/0!</v>
      </c>
    </row>
    <row r="1268" spans="1:7" ht="25.5" x14ac:dyDescent="0.2">
      <c r="A1268" s="22"/>
      <c r="B1268" s="26" t="s">
        <v>44</v>
      </c>
      <c r="C1268" s="206"/>
      <c r="D1268" s="40">
        <f>D1260+D1265+D1266+D1267</f>
        <v>1922148.679</v>
      </c>
      <c r="E1268" s="40">
        <f>E1260+E1265+E1266+E1267</f>
        <v>2652548.2600000002</v>
      </c>
      <c r="F1268" s="205">
        <f t="shared" si="419"/>
        <v>-730399.58100000024</v>
      </c>
      <c r="G1268" s="101">
        <f t="shared" si="420"/>
        <v>-0.27535769735627741</v>
      </c>
    </row>
    <row r="1269" spans="1:7" x14ac:dyDescent="0.2">
      <c r="A1269" s="201">
        <v>60</v>
      </c>
      <c r="B1269" s="3" t="s">
        <v>40</v>
      </c>
      <c r="C1269" s="203"/>
      <c r="D1269" s="204">
        <f>D1270+D1271+D1272</f>
        <v>399541.45300000004</v>
      </c>
      <c r="E1269" s="204">
        <f>E1270+E1271+E1272</f>
        <v>546916.12399999995</v>
      </c>
      <c r="F1269" s="205">
        <f t="shared" si="419"/>
        <v>-147374.67099999991</v>
      </c>
      <c r="G1269" s="32">
        <f t="shared" si="420"/>
        <v>-0.26946484942177334</v>
      </c>
    </row>
    <row r="1270" spans="1:7" x14ac:dyDescent="0.2">
      <c r="A1270" s="201">
        <v>600</v>
      </c>
      <c r="B1270" s="1" t="s">
        <v>2</v>
      </c>
      <c r="C1270" s="10"/>
      <c r="D1270" s="205">
        <f t="shared" ref="D1270:E1274" si="421">D24+D99+D173+D247+D320+D393+D466+D539+D612+D685+D758+D831+D904+D977+D1050+D1123+D1197</f>
        <v>47921.127999999997</v>
      </c>
      <c r="E1270" s="205">
        <f t="shared" si="421"/>
        <v>77298.98</v>
      </c>
      <c r="F1270" s="205">
        <f t="shared" si="419"/>
        <v>-29377.851999999999</v>
      </c>
      <c r="G1270" s="32">
        <f t="shared" si="420"/>
        <v>-0.38005484677805579</v>
      </c>
    </row>
    <row r="1271" spans="1:7" x14ac:dyDescent="0.2">
      <c r="A1271" s="201">
        <v>601</v>
      </c>
      <c r="B1271" s="1" t="s">
        <v>3</v>
      </c>
      <c r="C1271" s="10"/>
      <c r="D1271" s="205">
        <f t="shared" si="421"/>
        <v>271037.598</v>
      </c>
      <c r="E1271" s="205">
        <f t="shared" si="421"/>
        <v>353508.12599999999</v>
      </c>
      <c r="F1271" s="205">
        <f t="shared" si="419"/>
        <v>-82470.527999999991</v>
      </c>
      <c r="G1271" s="32">
        <f t="shared" si="420"/>
        <v>-0.23329174617049678</v>
      </c>
    </row>
    <row r="1272" spans="1:7" x14ac:dyDescent="0.2">
      <c r="A1272" s="201">
        <v>604</v>
      </c>
      <c r="B1272" s="1" t="s">
        <v>4</v>
      </c>
      <c r="C1272" s="10"/>
      <c r="D1272" s="205">
        <f t="shared" si="421"/>
        <v>80582.726999999999</v>
      </c>
      <c r="E1272" s="205">
        <f t="shared" si="421"/>
        <v>116109.018</v>
      </c>
      <c r="F1272" s="205">
        <f t="shared" si="419"/>
        <v>-35526.290999999997</v>
      </c>
      <c r="G1272" s="32">
        <f t="shared" si="420"/>
        <v>-0.30597357218196436</v>
      </c>
    </row>
    <row r="1273" spans="1:7" x14ac:dyDescent="0.2">
      <c r="A1273" s="201">
        <v>61</v>
      </c>
      <c r="B1273" s="1" t="s">
        <v>41</v>
      </c>
      <c r="C1273" s="10"/>
      <c r="D1273" s="205">
        <f t="shared" si="421"/>
        <v>59465.214999999997</v>
      </c>
      <c r="E1273" s="205">
        <f t="shared" si="421"/>
        <v>73465.641000000003</v>
      </c>
      <c r="F1273" s="205">
        <f t="shared" si="419"/>
        <v>-14000.426000000007</v>
      </c>
      <c r="G1273" s="32">
        <f t="shared" si="420"/>
        <v>-0.19057107253716069</v>
      </c>
    </row>
    <row r="1274" spans="1:7" x14ac:dyDescent="0.2">
      <c r="A1274" s="201">
        <v>62</v>
      </c>
      <c r="B1274" s="2" t="s">
        <v>42</v>
      </c>
      <c r="C1274" s="11"/>
      <c r="D1274" s="205">
        <f t="shared" si="421"/>
        <v>101434.45</v>
      </c>
      <c r="E1274" s="205">
        <f t="shared" si="421"/>
        <v>157118.47100000002</v>
      </c>
      <c r="F1274" s="205">
        <f t="shared" si="419"/>
        <v>-55684.021000000022</v>
      </c>
      <c r="G1274" s="32">
        <f t="shared" si="420"/>
        <v>-0.35440785953167797</v>
      </c>
    </row>
    <row r="1275" spans="1:7" ht="25.5" x14ac:dyDescent="0.2">
      <c r="A1275" s="22"/>
      <c r="B1275" s="26" t="s">
        <v>43</v>
      </c>
      <c r="C1275" s="206"/>
      <c r="D1275" s="40">
        <f>D1269+D1273+D1274</f>
        <v>560441.11800000002</v>
      </c>
      <c r="E1275" s="40">
        <f>E1269+E1273+E1274</f>
        <v>777500.23599999992</v>
      </c>
      <c r="F1275" s="205">
        <f t="shared" si="419"/>
        <v>-217059.1179999999</v>
      </c>
      <c r="G1275" s="101">
        <f t="shared" si="420"/>
        <v>-0.27917562972932641</v>
      </c>
    </row>
    <row r="1276" spans="1:7" ht="25.5" x14ac:dyDescent="0.2">
      <c r="A1276" s="22"/>
      <c r="B1276" s="26" t="s">
        <v>48</v>
      </c>
      <c r="C1276" s="206"/>
      <c r="D1276" s="40">
        <f>D1268-D1275</f>
        <v>1361707.561</v>
      </c>
      <c r="E1276" s="40">
        <f>E1268-E1275</f>
        <v>1875048.0240000002</v>
      </c>
      <c r="F1276" s="205">
        <f t="shared" si="419"/>
        <v>-513340.46300000022</v>
      </c>
      <c r="G1276" s="101">
        <f t="shared" si="420"/>
        <v>-0.27377456813340806</v>
      </c>
    </row>
    <row r="1277" spans="1:7" x14ac:dyDescent="0.2">
      <c r="A1277" s="201">
        <v>63</v>
      </c>
      <c r="B1277" s="3" t="s">
        <v>46</v>
      </c>
      <c r="C1277" s="203"/>
      <c r="D1277" s="205">
        <f t="shared" ref="D1277:E1279" si="422">D31+D106+D180+D254+D327+D400+D473+D546+D619+D692+D765+D838+D911+D984+D1057+D1130+D1204</f>
        <v>1271373.564</v>
      </c>
      <c r="E1277" s="205">
        <f t="shared" si="422"/>
        <v>1410132.5660000001</v>
      </c>
      <c r="F1277" s="205">
        <f t="shared" si="419"/>
        <v>-138759.00200000009</v>
      </c>
      <c r="G1277" s="32">
        <f t="shared" si="420"/>
        <v>-9.8401388171330331E-2</v>
      </c>
    </row>
    <row r="1278" spans="1:7" x14ac:dyDescent="0.2">
      <c r="A1278" s="201"/>
      <c r="B1278" s="13" t="s">
        <v>6</v>
      </c>
      <c r="C1278" s="27"/>
      <c r="D1278" s="205"/>
      <c r="E1278" s="205"/>
      <c r="F1278" s="205"/>
      <c r="G1278" s="32"/>
    </row>
    <row r="1279" spans="1:7" x14ac:dyDescent="0.2">
      <c r="A1279" s="201">
        <v>631</v>
      </c>
      <c r="B1279" s="15" t="s">
        <v>21</v>
      </c>
      <c r="C1279" s="21"/>
      <c r="D1279" s="205">
        <f t="shared" si="422"/>
        <v>0</v>
      </c>
      <c r="E1279" s="205">
        <f t="shared" si="422"/>
        <v>0</v>
      </c>
      <c r="F1279" s="205">
        <f t="shared" ref="F1279" si="423">(D1279-E1279)</f>
        <v>0</v>
      </c>
      <c r="G1279" s="32" t="e">
        <f t="shared" ref="G1279" si="424">F1279/E1279</f>
        <v>#DIV/0!</v>
      </c>
    </row>
    <row r="1280" spans="1:7" x14ac:dyDescent="0.2">
      <c r="A1280" s="201"/>
      <c r="B1280" s="15"/>
      <c r="C1280" s="21"/>
      <c r="D1280" s="205"/>
      <c r="E1280" s="205"/>
      <c r="F1280" s="205"/>
      <c r="G1280" s="32"/>
    </row>
    <row r="1281" spans="1:7" x14ac:dyDescent="0.2">
      <c r="A1281" s="201">
        <v>64</v>
      </c>
      <c r="B1281" s="2" t="s">
        <v>47</v>
      </c>
      <c r="C1281" s="11"/>
      <c r="D1281" s="205">
        <f>D35+D110+D184+D258+D331+D404+D477+D550+D623+D696+D769+D842+D915+D988+D1061+D1134+D1208</f>
        <v>58393.495999999999</v>
      </c>
      <c r="E1281" s="205">
        <f>E35+E110+E184+E258+E331+E404+E477+E550+E623+E696+E769+E842+E915+E988+E1061+E1134+E1208</f>
        <v>84591.122000000003</v>
      </c>
      <c r="F1281" s="205">
        <f t="shared" ref="F1281:F1291" si="425">(D1281-E1281)</f>
        <v>-26197.626000000004</v>
      </c>
      <c r="G1281" s="32">
        <f t="shared" ref="G1281:G1291" si="426">F1281/E1281</f>
        <v>-0.30969710982199766</v>
      </c>
    </row>
    <row r="1282" spans="1:7" ht="25.5" x14ac:dyDescent="0.2">
      <c r="A1282" s="22"/>
      <c r="B1282" s="26" t="s">
        <v>49</v>
      </c>
      <c r="C1282" s="206"/>
      <c r="D1282" s="205">
        <f>D1276-D1277-D1281</f>
        <v>31940.500999999975</v>
      </c>
      <c r="E1282" s="205">
        <f>E1276-E1277-E1281</f>
        <v>380324.33600000013</v>
      </c>
      <c r="F1282" s="205">
        <f t="shared" si="425"/>
        <v>-348383.83500000014</v>
      </c>
      <c r="G1282" s="32">
        <f t="shared" si="426"/>
        <v>-0.91601773019331589</v>
      </c>
    </row>
    <row r="1283" spans="1:7" x14ac:dyDescent="0.2">
      <c r="A1283" s="201">
        <v>75</v>
      </c>
      <c r="B1283" s="3" t="s">
        <v>50</v>
      </c>
      <c r="C1283" s="203"/>
      <c r="D1283" s="205">
        <f t="shared" ref="D1283:E1286" si="427">D37+D112+D186+D260+D333+D406+D479+D552+D625+D698+D771+D844+D917+D990+D1063+D1136+D1210</f>
        <v>9309.5990000000002</v>
      </c>
      <c r="E1283" s="205">
        <f t="shared" si="427"/>
        <v>13664.782999999999</v>
      </c>
      <c r="F1283" s="205">
        <f t="shared" si="425"/>
        <v>-4355.1839999999993</v>
      </c>
      <c r="G1283" s="32">
        <f t="shared" si="426"/>
        <v>-0.31871592838320223</v>
      </c>
    </row>
    <row r="1284" spans="1:7" x14ac:dyDescent="0.2">
      <c r="A1284" s="201">
        <v>65</v>
      </c>
      <c r="B1284" s="1" t="s">
        <v>51</v>
      </c>
      <c r="C1284" s="10"/>
      <c r="D1284" s="205">
        <f t="shared" si="427"/>
        <v>34941.838000000003</v>
      </c>
      <c r="E1284" s="205">
        <f t="shared" si="427"/>
        <v>41524.232000000004</v>
      </c>
      <c r="F1284" s="205">
        <f t="shared" si="425"/>
        <v>-6582.3940000000002</v>
      </c>
      <c r="G1284" s="32">
        <f t="shared" si="426"/>
        <v>-0.1585193435967702</v>
      </c>
    </row>
    <row r="1285" spans="1:7" ht="25.5" x14ac:dyDescent="0.2">
      <c r="A1285" s="201">
        <v>68</v>
      </c>
      <c r="B1285" s="16" t="s">
        <v>52</v>
      </c>
      <c r="C1285" s="17"/>
      <c r="D1285" s="205">
        <f t="shared" si="427"/>
        <v>760701.65700000001</v>
      </c>
      <c r="E1285" s="205">
        <f t="shared" si="427"/>
        <v>637101.63399999996</v>
      </c>
      <c r="F1285" s="205">
        <f t="shared" si="425"/>
        <v>123600.02300000004</v>
      </c>
      <c r="G1285" s="32">
        <f t="shared" si="426"/>
        <v>0.19400361952297246</v>
      </c>
    </row>
    <row r="1286" spans="1:7" x14ac:dyDescent="0.2">
      <c r="A1286" s="201">
        <v>78</v>
      </c>
      <c r="B1286" s="2" t="s">
        <v>53</v>
      </c>
      <c r="C1286" s="11"/>
      <c r="D1286" s="205">
        <f t="shared" si="427"/>
        <v>21121.588</v>
      </c>
      <c r="E1286" s="205">
        <f t="shared" si="427"/>
        <v>3860.2890000000002</v>
      </c>
      <c r="F1286" s="205">
        <f t="shared" si="425"/>
        <v>17261.298999999999</v>
      </c>
      <c r="G1286" s="32">
        <f t="shared" si="426"/>
        <v>4.4715043355562232</v>
      </c>
    </row>
    <row r="1287" spans="1:7" ht="25.5" x14ac:dyDescent="0.2">
      <c r="A1287" s="22"/>
      <c r="B1287" s="26" t="s">
        <v>77</v>
      </c>
      <c r="C1287" s="206"/>
      <c r="D1287" s="205">
        <f>D1282+D1283-D1284-D1285+D1286</f>
        <v>-733271.80700000003</v>
      </c>
      <c r="E1287" s="205">
        <f>E1282+E1283-E1284-E1285+E1286</f>
        <v>-280776.45799999987</v>
      </c>
      <c r="F1287" s="205">
        <f t="shared" si="425"/>
        <v>-452495.34900000016</v>
      </c>
      <c r="G1287" s="32">
        <f t="shared" si="426"/>
        <v>1.6115857868682153</v>
      </c>
    </row>
    <row r="1288" spans="1:7" x14ac:dyDescent="0.2">
      <c r="A1288" s="201">
        <v>76</v>
      </c>
      <c r="B1288" s="1" t="s">
        <v>54</v>
      </c>
      <c r="C1288" s="10"/>
      <c r="D1288" s="205">
        <f t="shared" ref="D1288:E1289" si="428">D42+D117+D191+D265+D338+D411+D484+D557+D630+D703+D776+D849+D922+D995+D1068+D1141+D1215</f>
        <v>6047.1959999999999</v>
      </c>
      <c r="E1288" s="205">
        <f t="shared" si="428"/>
        <v>79771.534</v>
      </c>
      <c r="F1288" s="205">
        <f t="shared" si="425"/>
        <v>-73724.338000000003</v>
      </c>
      <c r="G1288" s="32">
        <f t="shared" si="426"/>
        <v>-0.92419356007369746</v>
      </c>
    </row>
    <row r="1289" spans="1:7" x14ac:dyDescent="0.2">
      <c r="A1289" s="201">
        <v>66</v>
      </c>
      <c r="B1289" s="1" t="s">
        <v>55</v>
      </c>
      <c r="C1289" s="10"/>
      <c r="D1289" s="205">
        <f t="shared" si="428"/>
        <v>15645.445</v>
      </c>
      <c r="E1289" s="205">
        <f t="shared" si="428"/>
        <v>21255.955000000002</v>
      </c>
      <c r="F1289" s="205">
        <f t="shared" si="425"/>
        <v>-5610.510000000002</v>
      </c>
      <c r="G1289" s="32">
        <f t="shared" si="426"/>
        <v>-0.26395003188518235</v>
      </c>
    </row>
    <row r="1290" spans="1:7" x14ac:dyDescent="0.2">
      <c r="B1290" s="2" t="s">
        <v>56</v>
      </c>
      <c r="C1290" s="11"/>
      <c r="D1290" s="39">
        <f>D1288-D1289</f>
        <v>-9598.2489999999998</v>
      </c>
      <c r="E1290" s="39">
        <f>E1288-E1289</f>
        <v>58515.578999999998</v>
      </c>
      <c r="F1290" s="205">
        <f t="shared" si="425"/>
        <v>-68113.827999999994</v>
      </c>
      <c r="G1290" s="32">
        <f t="shared" si="426"/>
        <v>-1.1640289503074044</v>
      </c>
    </row>
    <row r="1291" spans="1:7" x14ac:dyDescent="0.2">
      <c r="A1291" s="22"/>
      <c r="B1291" s="19" t="s">
        <v>57</v>
      </c>
      <c r="C1291" s="206"/>
      <c r="D1291" s="205">
        <f>D1287+D1290</f>
        <v>-742870.05599999998</v>
      </c>
      <c r="E1291" s="205">
        <f>E1287+E1290</f>
        <v>-222260.87899999987</v>
      </c>
      <c r="F1291" s="205">
        <f t="shared" si="425"/>
        <v>-520609.17700000014</v>
      </c>
      <c r="G1291" s="32">
        <f t="shared" si="426"/>
        <v>2.3423338346466291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201">
        <v>5</v>
      </c>
      <c r="B1295" s="1" t="s">
        <v>22</v>
      </c>
      <c r="C1295" s="10"/>
      <c r="D1295" s="205">
        <f t="shared" ref="D1295:E1295" si="429">D49+D124+D198+D272+D345+D418+D491+D564+D637+D710+D783+D856+D929+D1002+D1075+D1148+D1222</f>
        <v>4314921.4000000004</v>
      </c>
      <c r="E1295" s="205">
        <f t="shared" si="429"/>
        <v>4214731.6840000004</v>
      </c>
      <c r="F1295" s="205">
        <f t="shared" ref="F1295" si="430">(D1295-E1295)</f>
        <v>100189.71600000001</v>
      </c>
      <c r="G1295" s="32">
        <f t="shared" ref="G1295" si="431">F1295/E1295</f>
        <v>2.3771315355694184E-2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201">
        <v>51</v>
      </c>
      <c r="B1299" s="20" t="s">
        <v>29</v>
      </c>
      <c r="C1299" s="30"/>
      <c r="D1299" s="205">
        <f t="shared" ref="D1299:E1299" si="432">D53+D128+D202+D276+D349+D422+D495+D568+D641+D714+D787+D860+D933+D1006+D1079+D1152</f>
        <v>0</v>
      </c>
      <c r="E1299" s="205">
        <f t="shared" si="432"/>
        <v>0</v>
      </c>
      <c r="F1299" s="205">
        <f t="shared" ref="F1299:F1300" si="433">(D1299-E1299)</f>
        <v>0</v>
      </c>
      <c r="G1299" s="32" t="e">
        <f t="shared" ref="G1299:G1300" si="434">F1299/E1299</f>
        <v>#DIV/0!</v>
      </c>
    </row>
    <row r="1300" spans="1:7" x14ac:dyDescent="0.2">
      <c r="A1300" s="201">
        <v>510</v>
      </c>
      <c r="B1300" s="1" t="s">
        <v>7</v>
      </c>
      <c r="C1300" s="10"/>
      <c r="D1300" s="205">
        <f t="shared" ref="D1300:E1300" si="435">D54+D129+D203+D277+D350+D423+D496+D569+D642+D715+D788+D861+D934+D1007+D1080+D1153+D1227</f>
        <v>0</v>
      </c>
      <c r="E1300" s="205">
        <f t="shared" si="435"/>
        <v>0</v>
      </c>
      <c r="F1300" s="205">
        <f t="shared" si="433"/>
        <v>0</v>
      </c>
      <c r="G1300" s="32" t="e">
        <f t="shared" si="434"/>
        <v>#DIV/0!</v>
      </c>
    </row>
    <row r="1301" spans="1:7" x14ac:dyDescent="0.2">
      <c r="B1301" s="3"/>
      <c r="C1301" s="28"/>
    </row>
    <row r="1302" spans="1:7" x14ac:dyDescent="0.2">
      <c r="A1302" s="201">
        <v>41</v>
      </c>
      <c r="B1302" s="1" t="s">
        <v>8</v>
      </c>
      <c r="C1302" s="10"/>
      <c r="D1302" s="205">
        <f>D1306+D1307+D1308</f>
        <v>4212837.7420000006</v>
      </c>
      <c r="E1302" s="205">
        <f>E1306+E1307+E1308</f>
        <v>3642186.5070000002</v>
      </c>
      <c r="F1302" s="205">
        <f t="shared" ref="F1302" si="436">(D1302-E1302)</f>
        <v>570651.23500000034</v>
      </c>
      <c r="G1302" s="32">
        <f t="shared" ref="G1302" si="437">F1302/E1302</f>
        <v>0.15667820247624686</v>
      </c>
    </row>
    <row r="1303" spans="1:7" x14ac:dyDescent="0.2">
      <c r="A1303" s="201"/>
      <c r="B1303" s="1"/>
      <c r="C1303" s="10"/>
      <c r="D1303" s="205"/>
      <c r="E1303" s="205"/>
      <c r="F1303" s="205"/>
      <c r="G1303" s="32"/>
    </row>
    <row r="1304" spans="1:7" x14ac:dyDescent="0.2">
      <c r="A1304" s="201"/>
      <c r="B1304" s="7" t="s">
        <v>6</v>
      </c>
      <c r="C1304" s="29"/>
      <c r="D1304" s="205"/>
      <c r="E1304" s="205"/>
      <c r="F1304" s="205"/>
      <c r="G1304" s="32"/>
    </row>
    <row r="1305" spans="1:7" x14ac:dyDescent="0.2">
      <c r="A1305" s="201"/>
      <c r="B1305" s="1"/>
      <c r="C1305" s="10"/>
      <c r="D1305" s="205"/>
      <c r="E1305" s="205"/>
      <c r="F1305" s="205"/>
      <c r="G1305" s="32"/>
    </row>
    <row r="1306" spans="1:7" x14ac:dyDescent="0.2">
      <c r="A1306" s="201"/>
      <c r="B1306" s="23" t="s">
        <v>23</v>
      </c>
      <c r="C1306" s="10"/>
      <c r="D1306" s="205">
        <f t="shared" ref="D1306:E1308" si="438">D60+D135+D209+D283+D356+D429+D502+D575+D648+D721+D794+D867+D940+D1013+D1086+D1159+D1233</f>
        <v>2340434.4840000002</v>
      </c>
      <c r="E1306" s="205">
        <f t="shared" si="438"/>
        <v>2027246.9839999999</v>
      </c>
      <c r="F1306" s="205">
        <f t="shared" ref="F1306:F1308" si="439">(D1306-E1306)</f>
        <v>313187.50000000023</v>
      </c>
      <c r="G1306" s="32">
        <f t="shared" ref="G1306:G1308" si="440">F1306/E1306</f>
        <v>0.15448906939895599</v>
      </c>
    </row>
    <row r="1307" spans="1:7" ht="25.5" x14ac:dyDescent="0.2">
      <c r="A1307" s="201"/>
      <c r="B1307" s="24" t="s">
        <v>58</v>
      </c>
      <c r="C1307" s="17"/>
      <c r="D1307" s="205">
        <f t="shared" si="438"/>
        <v>1132621.7409999999</v>
      </c>
      <c r="E1307" s="205">
        <f t="shared" si="438"/>
        <v>773914.77500000002</v>
      </c>
      <c r="F1307" s="205">
        <f t="shared" si="439"/>
        <v>358706.9659999999</v>
      </c>
      <c r="G1307" s="32">
        <f t="shared" si="440"/>
        <v>0.46349672804734848</v>
      </c>
    </row>
    <row r="1308" spans="1:7" x14ac:dyDescent="0.2">
      <c r="A1308" s="201"/>
      <c r="B1308" s="23" t="s">
        <v>24</v>
      </c>
      <c r="C1308" s="10"/>
      <c r="D1308" s="205">
        <f t="shared" si="438"/>
        <v>739781.51699999999</v>
      </c>
      <c r="E1308" s="205">
        <f t="shared" si="438"/>
        <v>841024.74800000002</v>
      </c>
      <c r="F1308" s="205">
        <f t="shared" si="439"/>
        <v>-101243.23100000003</v>
      </c>
      <c r="G1308" s="32">
        <f t="shared" si="440"/>
        <v>-0.12038079882995313</v>
      </c>
    </row>
    <row r="1309" spans="1:7" x14ac:dyDescent="0.2">
      <c r="A1309" s="201"/>
      <c r="B1309" s="1"/>
      <c r="C1309" s="10"/>
      <c r="D1309" s="205"/>
      <c r="E1309" s="205"/>
      <c r="F1309" s="205"/>
      <c r="G1309" s="32"/>
    </row>
    <row r="1310" spans="1:7" x14ac:dyDescent="0.2">
      <c r="A1310" s="201"/>
      <c r="B1310" s="8" t="s">
        <v>26</v>
      </c>
      <c r="C1310" s="31"/>
      <c r="D1310" s="205">
        <f t="shared" ref="D1310:E1310" si="441">D64+D139+D213+D287+D360+D433+D506+D579+D652+D725+D798+D871+D944+D1017+D1090+D1163+D1237</f>
        <v>2052661.436</v>
      </c>
      <c r="E1310" s="205">
        <f t="shared" si="441"/>
        <v>1961619.111</v>
      </c>
      <c r="F1310" s="205">
        <f t="shared" ref="F1310" si="442">(D1310-E1310)</f>
        <v>91042.324999999953</v>
      </c>
      <c r="G1310" s="32">
        <f t="shared" ref="G1310" si="443">F1310/E1310</f>
        <v>4.6411826072385746E-2</v>
      </c>
    </row>
    <row r="1311" spans="1:7" x14ac:dyDescent="0.2">
      <c r="A1311" s="201"/>
      <c r="B1311" s="8"/>
      <c r="C1311" s="31"/>
      <c r="D1311" s="205"/>
      <c r="E1311" s="205"/>
      <c r="F1311" s="205"/>
      <c r="G1311" s="32"/>
    </row>
    <row r="1312" spans="1:7" x14ac:dyDescent="0.2">
      <c r="A1312" s="201">
        <v>3</v>
      </c>
      <c r="B1312" s="8" t="s">
        <v>15</v>
      </c>
      <c r="C1312" s="31"/>
      <c r="D1312" s="205">
        <f>D1315+D1316+D1317+D1318</f>
        <v>1607072.307</v>
      </c>
      <c r="E1312" s="205">
        <f>E1315+E1316+E1317+E1318</f>
        <v>1999274.0385</v>
      </c>
      <c r="F1312" s="205">
        <f t="shared" ref="F1312" si="444">(D1312-E1312)</f>
        <v>-392201.73149999999</v>
      </c>
      <c r="G1312" s="32">
        <f t="shared" ref="G1312" si="445">F1312/E1312</f>
        <v>-0.19617207243598186</v>
      </c>
    </row>
    <row r="1313" spans="1:7" x14ac:dyDescent="0.2">
      <c r="A1313" s="201"/>
      <c r="B1313" s="7" t="s">
        <v>6</v>
      </c>
      <c r="C1313" s="29"/>
      <c r="D1313" s="205"/>
      <c r="E1313" s="205"/>
      <c r="F1313" s="205"/>
      <c r="G1313" s="32"/>
    </row>
    <row r="1314" spans="1:7" x14ac:dyDescent="0.2">
      <c r="A1314" s="201"/>
      <c r="B1314" s="8"/>
      <c r="C1314" s="31"/>
      <c r="D1314" s="205"/>
      <c r="E1314" s="205"/>
      <c r="F1314" s="205"/>
      <c r="G1314" s="32"/>
    </row>
    <row r="1315" spans="1:7" x14ac:dyDescent="0.2">
      <c r="A1315" s="201">
        <v>30</v>
      </c>
      <c r="B1315" s="25" t="s">
        <v>16</v>
      </c>
      <c r="C1315" s="31"/>
      <c r="D1315" s="205">
        <f t="shared" ref="D1315:E1318" si="446">D69+D144+D218+D292+D365+D438+D511+D584+D657+D730+D803+D876+D949+D1022+D1095+D1168+D1242</f>
        <v>75923</v>
      </c>
      <c r="E1315" s="205">
        <f t="shared" si="446"/>
        <v>80116</v>
      </c>
      <c r="F1315" s="205">
        <f t="shared" ref="F1315:F1318" si="447">(D1315-E1315)</f>
        <v>-4193</v>
      </c>
      <c r="G1315" s="32">
        <f t="shared" ref="G1315:G1318" si="448">F1315/E1315</f>
        <v>-5.2336611912726545E-2</v>
      </c>
    </row>
    <row r="1316" spans="1:7" x14ac:dyDescent="0.2">
      <c r="A1316" s="201">
        <v>31</v>
      </c>
      <c r="B1316" s="25" t="s">
        <v>17</v>
      </c>
      <c r="C1316" s="31"/>
      <c r="D1316" s="205">
        <f t="shared" si="446"/>
        <v>236833</v>
      </c>
      <c r="E1316" s="205">
        <f t="shared" si="446"/>
        <v>622996.35950000002</v>
      </c>
      <c r="F1316" s="205">
        <f t="shared" si="447"/>
        <v>-386163.35950000002</v>
      </c>
      <c r="G1316" s="32">
        <f t="shared" si="448"/>
        <v>-0.61984850089641652</v>
      </c>
    </row>
    <row r="1317" spans="1:7" x14ac:dyDescent="0.2">
      <c r="A1317" s="201">
        <v>32</v>
      </c>
      <c r="B1317" s="25" t="s">
        <v>18</v>
      </c>
      <c r="C1317" s="31"/>
      <c r="D1317" s="205">
        <f t="shared" si="446"/>
        <v>1294291.307</v>
      </c>
      <c r="E1317" s="205">
        <f t="shared" si="446"/>
        <v>1296136.679</v>
      </c>
      <c r="F1317" s="205">
        <f t="shared" si="447"/>
        <v>-1845.3719999999739</v>
      </c>
      <c r="G1317" s="32">
        <f t="shared" si="448"/>
        <v>-1.4237479965644687E-3</v>
      </c>
    </row>
    <row r="1318" spans="1:7" x14ac:dyDescent="0.2">
      <c r="A1318" s="201">
        <v>37</v>
      </c>
      <c r="B1318" s="25" t="s">
        <v>25</v>
      </c>
      <c r="C1318" s="31"/>
      <c r="D1318" s="205">
        <f t="shared" si="446"/>
        <v>25</v>
      </c>
      <c r="E1318" s="205">
        <f t="shared" si="446"/>
        <v>25</v>
      </c>
      <c r="F1318" s="205">
        <f t="shared" si="447"/>
        <v>0</v>
      </c>
      <c r="G1318" s="32">
        <f t="shared" si="448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1er trimestre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workbookViewId="0">
      <selection activeCell="C1275" sqref="C1275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5473</v>
      </c>
      <c r="E4" s="190">
        <v>3043</v>
      </c>
      <c r="F4" s="190">
        <f>(D4-E4)</f>
        <v>2430</v>
      </c>
      <c r="G4" s="32">
        <f>F4/E4</f>
        <v>0.79855405849490635</v>
      </c>
    </row>
    <row r="5" spans="1:7" x14ac:dyDescent="0.2">
      <c r="A5" s="186">
        <v>701</v>
      </c>
      <c r="B5" s="1" t="s">
        <v>31</v>
      </c>
      <c r="C5" s="10"/>
      <c r="D5" s="190">
        <v>29008</v>
      </c>
      <c r="E5" s="190">
        <v>32933</v>
      </c>
      <c r="F5" s="190">
        <f t="shared" ref="F5:F7" si="0">(D5-E5)</f>
        <v>-3925</v>
      </c>
      <c r="G5" s="32">
        <f t="shared" ref="G5:G7" si="1">F5/E5</f>
        <v>-0.11918136823247198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43959</v>
      </c>
      <c r="E7" s="190">
        <v>24072</v>
      </c>
      <c r="F7" s="190">
        <f t="shared" si="0"/>
        <v>19887</v>
      </c>
      <c r="G7" s="32">
        <f t="shared" si="1"/>
        <v>0.82614656031904288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10838</v>
      </c>
      <c r="E12" s="39">
        <v>15899</v>
      </c>
      <c r="F12" s="190">
        <f t="shared" si="2"/>
        <v>-5061</v>
      </c>
      <c r="G12" s="32">
        <f t="shared" si="3"/>
        <v>-0.31832190703817848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89278</v>
      </c>
      <c r="E14" s="40">
        <f>E4+E5+E6+E7+E12+E13</f>
        <v>75947</v>
      </c>
      <c r="F14" s="40">
        <f t="shared" si="2"/>
        <v>13331</v>
      </c>
      <c r="G14" s="34">
        <f t="shared" si="3"/>
        <v>0.17553030402780886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89278</v>
      </c>
      <c r="E22" s="40">
        <f>E14+E19+E20+E21</f>
        <v>75947</v>
      </c>
      <c r="F22" s="190">
        <f t="shared" si="6"/>
        <v>13331</v>
      </c>
      <c r="G22" s="32">
        <f t="shared" si="7"/>
        <v>0.17553030402780886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26895</v>
      </c>
      <c r="E23" s="189">
        <f>E24+E25+E26</f>
        <v>13258</v>
      </c>
      <c r="F23" s="190">
        <f t="shared" si="6"/>
        <v>13637</v>
      </c>
      <c r="G23" s="32">
        <f t="shared" si="7"/>
        <v>1.0285865138029868</v>
      </c>
    </row>
    <row r="24" spans="1:7" x14ac:dyDescent="0.2">
      <c r="A24" s="186">
        <v>600</v>
      </c>
      <c r="B24" s="1" t="s">
        <v>2</v>
      </c>
      <c r="C24" s="10"/>
      <c r="D24" s="190">
        <v>6449</v>
      </c>
      <c r="E24" s="190">
        <v>2593</v>
      </c>
      <c r="F24" s="190">
        <f t="shared" si="6"/>
        <v>3856</v>
      </c>
      <c r="G24" s="32">
        <f t="shared" si="7"/>
        <v>1.4870806016197455</v>
      </c>
    </row>
    <row r="25" spans="1:7" x14ac:dyDescent="0.2">
      <c r="A25" s="186">
        <v>601</v>
      </c>
      <c r="B25" s="1" t="s">
        <v>3</v>
      </c>
      <c r="C25" s="10"/>
      <c r="D25" s="190">
        <v>8847</v>
      </c>
      <c r="E25" s="190">
        <v>8697</v>
      </c>
      <c r="F25" s="190">
        <f t="shared" si="6"/>
        <v>150</v>
      </c>
      <c r="G25" s="32">
        <f t="shared" si="7"/>
        <v>1.7247326664367024E-2</v>
      </c>
    </row>
    <row r="26" spans="1:7" x14ac:dyDescent="0.2">
      <c r="A26" s="186">
        <v>604</v>
      </c>
      <c r="B26" s="1" t="s">
        <v>4</v>
      </c>
      <c r="C26" s="10"/>
      <c r="D26" s="190">
        <v>11599</v>
      </c>
      <c r="E26" s="190">
        <v>1968</v>
      </c>
      <c r="F26" s="190">
        <f t="shared" si="6"/>
        <v>9631</v>
      </c>
      <c r="G26" s="32">
        <f t="shared" si="7"/>
        <v>4.8938008130081299</v>
      </c>
    </row>
    <row r="27" spans="1:7" x14ac:dyDescent="0.2">
      <c r="A27" s="186">
        <v>61</v>
      </c>
      <c r="B27" s="1" t="s">
        <v>41</v>
      </c>
      <c r="C27" s="10"/>
      <c r="D27" s="190">
        <v>10354</v>
      </c>
      <c r="E27" s="190">
        <v>7239</v>
      </c>
      <c r="F27" s="190">
        <f t="shared" si="6"/>
        <v>3115</v>
      </c>
      <c r="G27" s="32">
        <f t="shared" si="7"/>
        <v>0.43030805359856333</v>
      </c>
    </row>
    <row r="28" spans="1:7" x14ac:dyDescent="0.2">
      <c r="A28" s="186">
        <v>62</v>
      </c>
      <c r="B28" s="2" t="s">
        <v>42</v>
      </c>
      <c r="C28" s="11"/>
      <c r="D28" s="39">
        <v>8608</v>
      </c>
      <c r="E28" s="39">
        <v>10682</v>
      </c>
      <c r="F28" s="190">
        <f t="shared" si="6"/>
        <v>-2074</v>
      </c>
      <c r="G28" s="32">
        <f t="shared" si="7"/>
        <v>-0.19415839730387568</v>
      </c>
    </row>
    <row r="29" spans="1:7" ht="25.5" x14ac:dyDescent="0.2">
      <c r="A29" s="22"/>
      <c r="B29" s="26" t="s">
        <v>43</v>
      </c>
      <c r="C29" s="191"/>
      <c r="D29" s="40">
        <f>D23+D27+D28</f>
        <v>45857</v>
      </c>
      <c r="E29" s="40">
        <f>E23+E27+E28</f>
        <v>31179</v>
      </c>
      <c r="F29" s="190">
        <f t="shared" si="6"/>
        <v>14678</v>
      </c>
      <c r="G29" s="32">
        <f t="shared" si="7"/>
        <v>0.47076557939638858</v>
      </c>
    </row>
    <row r="30" spans="1:7" ht="25.5" x14ac:dyDescent="0.2">
      <c r="A30" s="22"/>
      <c r="B30" s="26" t="s">
        <v>48</v>
      </c>
      <c r="C30" s="191"/>
      <c r="D30" s="40">
        <f>D22-D29</f>
        <v>43421</v>
      </c>
      <c r="E30" s="40">
        <f>E22-E29</f>
        <v>44768</v>
      </c>
      <c r="F30" s="190">
        <f t="shared" si="6"/>
        <v>-1347</v>
      </c>
      <c r="G30" s="32">
        <f t="shared" si="7"/>
        <v>-3.0088456040028591E-2</v>
      </c>
    </row>
    <row r="31" spans="1:7" x14ac:dyDescent="0.2">
      <c r="A31" s="186">
        <v>63</v>
      </c>
      <c r="B31" s="3" t="s">
        <v>46</v>
      </c>
      <c r="C31" s="188"/>
      <c r="D31" s="189">
        <v>68180</v>
      </c>
      <c r="E31" s="189">
        <v>86242</v>
      </c>
      <c r="F31" s="190">
        <f t="shared" si="6"/>
        <v>-18062</v>
      </c>
      <c r="G31" s="32">
        <f t="shared" si="7"/>
        <v>-0.20943391850838339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3653</v>
      </c>
      <c r="E35" s="39">
        <v>379</v>
      </c>
      <c r="F35" s="190">
        <f t="shared" ref="F35:F45" si="10">(D35-E35)</f>
        <v>3274</v>
      </c>
      <c r="G35" s="32">
        <f t="shared" ref="G35:G45" si="11">F35/E35</f>
        <v>8.638522427440634</v>
      </c>
    </row>
    <row r="36" spans="1:7" ht="25.5" x14ac:dyDescent="0.2">
      <c r="A36" s="22"/>
      <c r="B36" s="26" t="s">
        <v>49</v>
      </c>
      <c r="C36" s="191"/>
      <c r="D36" s="190">
        <f>D30-D31-D35</f>
        <v>-28412</v>
      </c>
      <c r="E36" s="190">
        <f>E30-E31-E35</f>
        <v>-41853</v>
      </c>
      <c r="F36" s="190">
        <f t="shared" si="10"/>
        <v>13441</v>
      </c>
      <c r="G36" s="32">
        <f t="shared" si="11"/>
        <v>-0.32114782691802263</v>
      </c>
    </row>
    <row r="37" spans="1:7" x14ac:dyDescent="0.2">
      <c r="A37" s="186">
        <v>75</v>
      </c>
      <c r="B37" s="3" t="s">
        <v>50</v>
      </c>
      <c r="C37" s="188"/>
      <c r="D37" s="189">
        <v>-690</v>
      </c>
      <c r="E37" s="189">
        <v>300</v>
      </c>
      <c r="F37" s="190">
        <f t="shared" si="10"/>
        <v>-990</v>
      </c>
      <c r="G37" s="32">
        <f t="shared" si="11"/>
        <v>-3.3</v>
      </c>
    </row>
    <row r="38" spans="1:7" x14ac:dyDescent="0.2">
      <c r="A38" s="186">
        <v>65</v>
      </c>
      <c r="B38" s="1" t="s">
        <v>51</v>
      </c>
      <c r="C38" s="10"/>
      <c r="D38" s="190">
        <v>1806</v>
      </c>
      <c r="E38" s="190">
        <v>1176</v>
      </c>
      <c r="F38" s="190">
        <f t="shared" si="10"/>
        <v>630</v>
      </c>
      <c r="G38" s="32">
        <f t="shared" si="11"/>
        <v>0.5357142857142857</v>
      </c>
    </row>
    <row r="39" spans="1:7" ht="25.5" x14ac:dyDescent="0.2">
      <c r="A39" s="186">
        <v>68</v>
      </c>
      <c r="B39" s="16" t="s">
        <v>52</v>
      </c>
      <c r="C39" s="17"/>
      <c r="D39" s="190">
        <v>113650</v>
      </c>
      <c r="E39" s="190">
        <v>34011</v>
      </c>
      <c r="F39" s="190">
        <f t="shared" si="10"/>
        <v>79639</v>
      </c>
      <c r="G39" s="32">
        <f t="shared" si="11"/>
        <v>2.341565963952839</v>
      </c>
    </row>
    <row r="40" spans="1:7" x14ac:dyDescent="0.2">
      <c r="A40" s="186">
        <v>78</v>
      </c>
      <c r="B40" s="2" t="s">
        <v>53</v>
      </c>
      <c r="C40" s="11"/>
      <c r="D40" s="39">
        <v>11185</v>
      </c>
      <c r="E40" s="39">
        <v>0</v>
      </c>
      <c r="F40" s="190">
        <f t="shared" si="10"/>
        <v>11185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191"/>
      <c r="D41" s="190">
        <f>D36+D37-D38-D39+D40</f>
        <v>-133373</v>
      </c>
      <c r="E41" s="190">
        <f>E36+E37-E38-E39+E40</f>
        <v>-76740</v>
      </c>
      <c r="F41" s="190">
        <f t="shared" si="10"/>
        <v>-56633</v>
      </c>
      <c r="G41" s="32">
        <f t="shared" si="11"/>
        <v>0.7379854052645296</v>
      </c>
    </row>
    <row r="42" spans="1:7" x14ac:dyDescent="0.2">
      <c r="A42" s="186">
        <v>76</v>
      </c>
      <c r="B42" s="1" t="s">
        <v>54</v>
      </c>
      <c r="C42" s="10"/>
      <c r="D42" s="190">
        <v>5245</v>
      </c>
      <c r="E42" s="190">
        <v>5121</v>
      </c>
      <c r="F42" s="190">
        <f t="shared" si="10"/>
        <v>124</v>
      </c>
      <c r="G42" s="32">
        <f t="shared" si="11"/>
        <v>2.4214020699082212E-2</v>
      </c>
    </row>
    <row r="43" spans="1:7" x14ac:dyDescent="0.2">
      <c r="A43" s="186">
        <v>66</v>
      </c>
      <c r="B43" s="1" t="s">
        <v>55</v>
      </c>
      <c r="C43" s="10"/>
      <c r="D43" s="190">
        <v>4748</v>
      </c>
      <c r="E43" s="190">
        <v>373</v>
      </c>
      <c r="F43" s="190">
        <f t="shared" si="10"/>
        <v>4375</v>
      </c>
      <c r="G43" s="32">
        <f t="shared" si="11"/>
        <v>11.729222520107239</v>
      </c>
    </row>
    <row r="44" spans="1:7" x14ac:dyDescent="0.2">
      <c r="B44" s="2" t="s">
        <v>56</v>
      </c>
      <c r="C44" s="11"/>
      <c r="D44" s="39">
        <f>D42-D43</f>
        <v>497</v>
      </c>
      <c r="E44" s="39">
        <f>E42-E43</f>
        <v>4748</v>
      </c>
      <c r="F44" s="190">
        <f t="shared" si="10"/>
        <v>-4251</v>
      </c>
      <c r="G44" s="32">
        <f t="shared" si="11"/>
        <v>-0.89532434709351305</v>
      </c>
    </row>
    <row r="45" spans="1:7" x14ac:dyDescent="0.2">
      <c r="A45" s="22"/>
      <c r="B45" s="19" t="s">
        <v>57</v>
      </c>
      <c r="C45" s="191"/>
      <c r="D45" s="190">
        <f>D41+D44</f>
        <v>-132876</v>
      </c>
      <c r="E45" s="190">
        <f>E41+E44</f>
        <v>-71992</v>
      </c>
      <c r="F45" s="190">
        <f t="shared" si="10"/>
        <v>-60884</v>
      </c>
      <c r="G45" s="32">
        <f t="shared" si="11"/>
        <v>0.84570507834203801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1781434</v>
      </c>
      <c r="E49" s="190">
        <v>722730</v>
      </c>
      <c r="F49" s="190">
        <f t="shared" ref="F49" si="12">(D49-E49)</f>
        <v>1058704</v>
      </c>
      <c r="G49" s="32">
        <f t="shared" ref="G49" si="13">F49/E49</f>
        <v>1.4648679313159825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503287</v>
      </c>
      <c r="E56" s="190">
        <f>E60+E61+E62</f>
        <v>544025</v>
      </c>
      <c r="F56" s="190">
        <f t="shared" ref="F56" si="16">(D56-E56)</f>
        <v>-40738</v>
      </c>
      <c r="G56" s="32">
        <f t="shared" ref="G56" si="17">F56/E56</f>
        <v>-7.4882588116354953E-2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194244</v>
      </c>
      <c r="E60" s="190">
        <v>249480</v>
      </c>
      <c r="F60" s="190">
        <f t="shared" ref="F60:F62" si="18">(D60-E60)</f>
        <v>-55236</v>
      </c>
      <c r="G60" s="32">
        <f t="shared" ref="G60:G62" si="19">F60/E60</f>
        <v>-0.22140452140452141</v>
      </c>
    </row>
    <row r="61" spans="1:7" ht="25.5" x14ac:dyDescent="0.2">
      <c r="A61" s="186"/>
      <c r="B61" s="24" t="s">
        <v>58</v>
      </c>
      <c r="C61" s="17"/>
      <c r="D61" s="190">
        <v>48527</v>
      </c>
      <c r="E61" s="190">
        <v>12467</v>
      </c>
      <c r="F61" s="190">
        <f t="shared" si="18"/>
        <v>36060</v>
      </c>
      <c r="G61" s="32">
        <f t="shared" si="19"/>
        <v>2.8924360311221626</v>
      </c>
    </row>
    <row r="62" spans="1:7" x14ac:dyDescent="0.2">
      <c r="A62" s="186"/>
      <c r="B62" s="23" t="s">
        <v>24</v>
      </c>
      <c r="C62" s="10"/>
      <c r="D62" s="190">
        <v>260516</v>
      </c>
      <c r="E62" s="190">
        <v>282078</v>
      </c>
      <c r="F62" s="190">
        <f t="shared" si="18"/>
        <v>-21562</v>
      </c>
      <c r="G62" s="32">
        <f t="shared" si="19"/>
        <v>-7.6439849970575513E-2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347080</v>
      </c>
      <c r="E64" s="190">
        <v>380876</v>
      </c>
      <c r="F64" s="190">
        <f t="shared" ref="F64" si="20">(D64-E64)</f>
        <v>-33796</v>
      </c>
      <c r="G64" s="32">
        <f t="shared" ref="G64" si="21">F64/E64</f>
        <v>-8.8732290824310278E-2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315728</v>
      </c>
      <c r="E66" s="190">
        <f>E69+E70+E71+E72</f>
        <v>310707</v>
      </c>
      <c r="F66" s="190">
        <f t="shared" ref="F66" si="22">(D66-E66)</f>
        <v>5021</v>
      </c>
      <c r="G66" s="32">
        <f t="shared" ref="G66" si="23">F66/E66</f>
        <v>1.6159919152127247E-2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13400</v>
      </c>
      <c r="E69" s="190">
        <v>14759</v>
      </c>
      <c r="F69" s="190">
        <f t="shared" ref="F69:F72" si="24">(D69-E69)</f>
        <v>-1359</v>
      </c>
      <c r="G69" s="32">
        <f t="shared" ref="G69:G72" si="25">F69/E69</f>
        <v>-9.2079409174063279E-2</v>
      </c>
    </row>
    <row r="70" spans="1:7" x14ac:dyDescent="0.2">
      <c r="A70" s="186">
        <v>31</v>
      </c>
      <c r="B70" s="25" t="s">
        <v>17</v>
      </c>
      <c r="C70" s="31"/>
      <c r="D70" s="190">
        <v>13067</v>
      </c>
      <c r="E70" s="190">
        <v>22351</v>
      </c>
      <c r="F70" s="190">
        <f t="shared" si="24"/>
        <v>-9284</v>
      </c>
      <c r="G70" s="32">
        <f t="shared" si="25"/>
        <v>-0.41537291396358106</v>
      </c>
    </row>
    <row r="71" spans="1:7" x14ac:dyDescent="0.2">
      <c r="A71" s="186">
        <v>32</v>
      </c>
      <c r="B71" s="25" t="s">
        <v>18</v>
      </c>
      <c r="C71" s="31"/>
      <c r="D71" s="190">
        <v>289261</v>
      </c>
      <c r="E71" s="190">
        <v>273597</v>
      </c>
      <c r="F71" s="190">
        <f t="shared" si="24"/>
        <v>15664</v>
      </c>
      <c r="G71" s="32">
        <f t="shared" si="25"/>
        <v>5.7252089752446118E-2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4732</v>
      </c>
      <c r="E79" s="190">
        <v>948</v>
      </c>
      <c r="F79" s="190">
        <f>(D79-E79)</f>
        <v>3784</v>
      </c>
      <c r="G79" s="32">
        <f>F79/E79</f>
        <v>3.9915611814345993</v>
      </c>
    </row>
    <row r="80" spans="1:7" x14ac:dyDescent="0.2">
      <c r="A80" s="186">
        <v>701</v>
      </c>
      <c r="B80" s="1" t="s">
        <v>31</v>
      </c>
      <c r="C80" s="10"/>
      <c r="D80" s="190">
        <v>23548</v>
      </c>
      <c r="E80" s="190">
        <v>2090</v>
      </c>
      <c r="F80" s="190">
        <f t="shared" ref="F80:F82" si="26">(D80-E80)</f>
        <v>21458</v>
      </c>
      <c r="G80" s="32">
        <f t="shared" ref="G80:G82" si="27">F80/E80</f>
        <v>10.266985645933014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31806</v>
      </c>
      <c r="E87" s="39">
        <v>9539</v>
      </c>
      <c r="F87" s="190">
        <f t="shared" si="28"/>
        <v>22267</v>
      </c>
      <c r="G87" s="32">
        <f t="shared" si="29"/>
        <v>2.3343117727225078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60086</v>
      </c>
      <c r="E89" s="40">
        <f>E79+E80+E81+E82+E87+E88</f>
        <v>12577</v>
      </c>
      <c r="F89" s="40">
        <f t="shared" si="28"/>
        <v>47509</v>
      </c>
      <c r="G89" s="34">
        <f t="shared" si="29"/>
        <v>3.7774509024409637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60086</v>
      </c>
      <c r="E97" s="40">
        <f>E89+E94+E95+E96</f>
        <v>12577</v>
      </c>
      <c r="F97" s="190">
        <f t="shared" ref="F97:F106" si="34">(D97-E97)</f>
        <v>47509</v>
      </c>
      <c r="G97" s="32">
        <f t="shared" ref="G97:G106" si="35">F97/E97</f>
        <v>3.7774509024409637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19862</v>
      </c>
      <c r="E98" s="189">
        <f>E99+E100+E101</f>
        <v>1767</v>
      </c>
      <c r="F98" s="190">
        <f t="shared" si="34"/>
        <v>18095</v>
      </c>
      <c r="G98" s="32">
        <f t="shared" si="35"/>
        <v>10.240520656479909</v>
      </c>
    </row>
    <row r="99" spans="1:7" x14ac:dyDescent="0.2">
      <c r="A99" s="186">
        <v>600</v>
      </c>
      <c r="B99" s="1" t="s">
        <v>2</v>
      </c>
      <c r="C99" s="10"/>
      <c r="D99" s="190">
        <v>1446</v>
      </c>
      <c r="E99" s="190">
        <v>180</v>
      </c>
      <c r="F99" s="190">
        <f t="shared" si="34"/>
        <v>1266</v>
      </c>
      <c r="G99" s="32">
        <f t="shared" si="35"/>
        <v>7.0333333333333332</v>
      </c>
    </row>
    <row r="100" spans="1:7" x14ac:dyDescent="0.2">
      <c r="A100" s="186">
        <v>601</v>
      </c>
      <c r="B100" s="1" t="s">
        <v>3</v>
      </c>
      <c r="C100" s="10"/>
      <c r="D100" s="190">
        <v>18416</v>
      </c>
      <c r="E100" s="190">
        <v>1587</v>
      </c>
      <c r="F100" s="190">
        <f t="shared" si="34"/>
        <v>16829</v>
      </c>
      <c r="G100" s="32">
        <f t="shared" si="35"/>
        <v>10.604284814114681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6646</v>
      </c>
      <c r="E103" s="39">
        <v>2570</v>
      </c>
      <c r="F103" s="190">
        <f t="shared" si="34"/>
        <v>4076</v>
      </c>
      <c r="G103" s="32">
        <f t="shared" si="35"/>
        <v>1.5859922178988326</v>
      </c>
    </row>
    <row r="104" spans="1:7" ht="25.5" x14ac:dyDescent="0.2">
      <c r="A104" s="22"/>
      <c r="B104" s="26" t="s">
        <v>43</v>
      </c>
      <c r="C104" s="191"/>
      <c r="D104" s="40">
        <f>D98+D102+D103</f>
        <v>26508</v>
      </c>
      <c r="E104" s="40">
        <f>E98+E102+E103</f>
        <v>4337</v>
      </c>
      <c r="F104" s="190">
        <f t="shared" si="34"/>
        <v>22171</v>
      </c>
      <c r="G104" s="32">
        <f t="shared" si="35"/>
        <v>5.1120590269771728</v>
      </c>
    </row>
    <row r="105" spans="1:7" ht="25.5" x14ac:dyDescent="0.2">
      <c r="A105" s="22"/>
      <c r="B105" s="26" t="s">
        <v>48</v>
      </c>
      <c r="C105" s="191"/>
      <c r="D105" s="40">
        <f>D97-D104</f>
        <v>33578</v>
      </c>
      <c r="E105" s="40">
        <f>E97-E104</f>
        <v>8240</v>
      </c>
      <c r="F105" s="190">
        <f t="shared" si="34"/>
        <v>25338</v>
      </c>
      <c r="G105" s="32">
        <f t="shared" si="35"/>
        <v>3.0750000000000002</v>
      </c>
    </row>
    <row r="106" spans="1:7" x14ac:dyDescent="0.2">
      <c r="A106" s="186">
        <v>63</v>
      </c>
      <c r="B106" s="3" t="s">
        <v>46</v>
      </c>
      <c r="C106" s="188"/>
      <c r="D106" s="189">
        <v>43898</v>
      </c>
      <c r="E106" s="189">
        <v>46122</v>
      </c>
      <c r="F106" s="190">
        <f t="shared" si="34"/>
        <v>-2224</v>
      </c>
      <c r="G106" s="32">
        <f t="shared" si="35"/>
        <v>-4.8219938424179348E-2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1705</v>
      </c>
      <c r="E110" s="39">
        <v>685</v>
      </c>
      <c r="F110" s="190">
        <f t="shared" ref="F110:F120" si="38">(D110-E110)</f>
        <v>1020</v>
      </c>
      <c r="G110" s="32">
        <f t="shared" ref="G110:G120" si="39">F110/E110</f>
        <v>1.4890510948905109</v>
      </c>
    </row>
    <row r="111" spans="1:7" ht="25.5" x14ac:dyDescent="0.2">
      <c r="A111" s="22"/>
      <c r="B111" s="26" t="s">
        <v>49</v>
      </c>
      <c r="C111" s="191"/>
      <c r="D111" s="190">
        <f>D105-D106-D110</f>
        <v>-12025</v>
      </c>
      <c r="E111" s="190">
        <f>E105-E106-E110</f>
        <v>-38567</v>
      </c>
      <c r="F111" s="190">
        <f t="shared" si="38"/>
        <v>26542</v>
      </c>
      <c r="G111" s="32">
        <f t="shared" si="39"/>
        <v>-0.68820494204890192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349</v>
      </c>
      <c r="E113" s="190">
        <v>4904</v>
      </c>
      <c r="F113" s="190">
        <f t="shared" si="38"/>
        <v>-4555</v>
      </c>
      <c r="G113" s="32">
        <f t="shared" si="39"/>
        <v>-0.9288336052202284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55612</v>
      </c>
      <c r="F114" s="190">
        <f t="shared" si="38"/>
        <v>8318</v>
      </c>
      <c r="G114" s="32">
        <f t="shared" si="39"/>
        <v>0.14957203481263037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-76304</v>
      </c>
      <c r="E116" s="190">
        <f>E111+E112-E113-E114+E115</f>
        <v>-99083</v>
      </c>
      <c r="F116" s="190">
        <f t="shared" si="38"/>
        <v>22779</v>
      </c>
      <c r="G116" s="32">
        <f t="shared" si="39"/>
        <v>-0.22989816618390643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588</v>
      </c>
      <c r="E118" s="190">
        <v>0</v>
      </c>
      <c r="F118" s="190">
        <f t="shared" si="38"/>
        <v>588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-588</v>
      </c>
      <c r="E119" s="39">
        <f>E117-E118</f>
        <v>0</v>
      </c>
      <c r="F119" s="190">
        <f t="shared" si="38"/>
        <v>-588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-76892</v>
      </c>
      <c r="E120" s="190">
        <f>E116+E119</f>
        <v>-99083</v>
      </c>
      <c r="F120" s="190">
        <f t="shared" si="38"/>
        <v>22191</v>
      </c>
      <c r="G120" s="32">
        <f t="shared" si="39"/>
        <v>-0.22396374756517262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707022</v>
      </c>
      <c r="E124" s="190">
        <v>747600</v>
      </c>
      <c r="F124" s="190">
        <f t="shared" ref="F124" si="40">(D124-E124)</f>
        <v>-40578</v>
      </c>
      <c r="G124" s="32">
        <f t="shared" ref="G124" si="41">F124/E124</f>
        <v>-5.4277688603531299E-2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275583</v>
      </c>
      <c r="E131" s="190">
        <f>E135+E136+E137</f>
        <v>409794</v>
      </c>
      <c r="F131" s="190">
        <f t="shared" ref="F131" si="44">(D131-E131)</f>
        <v>-134211</v>
      </c>
      <c r="G131" s="32">
        <f t="shared" ref="G131" si="45">F131/E131</f>
        <v>-0.32750845546786922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105172</v>
      </c>
      <c r="E135" s="190">
        <v>147887</v>
      </c>
      <c r="F135" s="190">
        <f t="shared" ref="F135:F137" si="46">(D135-E135)</f>
        <v>-42715</v>
      </c>
      <c r="G135" s="32">
        <f t="shared" ref="G135:G137" si="47">F135/E135</f>
        <v>-0.28883539459181673</v>
      </c>
    </row>
    <row r="136" spans="1:7" ht="25.5" x14ac:dyDescent="0.2">
      <c r="A136" s="186"/>
      <c r="B136" s="24" t="s">
        <v>58</v>
      </c>
      <c r="C136" s="17"/>
      <c r="D136" s="190">
        <v>76519</v>
      </c>
      <c r="E136" s="190">
        <v>105105</v>
      </c>
      <c r="F136" s="190">
        <f t="shared" si="46"/>
        <v>-28586</v>
      </c>
      <c r="G136" s="32">
        <f t="shared" si="47"/>
        <v>-0.27197564340421482</v>
      </c>
    </row>
    <row r="137" spans="1:7" x14ac:dyDescent="0.2">
      <c r="A137" s="186"/>
      <c r="B137" s="23" t="s">
        <v>24</v>
      </c>
      <c r="C137" s="10"/>
      <c r="D137" s="190">
        <v>93892</v>
      </c>
      <c r="E137" s="190">
        <v>156802</v>
      </c>
      <c r="F137" s="190">
        <f t="shared" si="46"/>
        <v>-62910</v>
      </c>
      <c r="G137" s="32">
        <f t="shared" si="47"/>
        <v>-0.40120661726253493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108804</v>
      </c>
      <c r="E139" s="190">
        <v>74493</v>
      </c>
      <c r="F139" s="190">
        <f t="shared" ref="F139" si="48">(D139-E139)</f>
        <v>34311</v>
      </c>
      <c r="G139" s="32">
        <f t="shared" ref="G139" si="49">F139/E139</f>
        <v>0.46059361282268135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338762</v>
      </c>
      <c r="E141" s="190">
        <f>E144+E145+E146+E147</f>
        <v>693119</v>
      </c>
      <c r="F141" s="190">
        <f t="shared" ref="F141" si="50">(D141-E141)</f>
        <v>-354357</v>
      </c>
      <c r="G141" s="32">
        <f t="shared" ref="G141" si="51">F141/E141</f>
        <v>-0.51124987195560934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4998</v>
      </c>
      <c r="E144" s="190">
        <v>6233</v>
      </c>
      <c r="F144" s="190">
        <f t="shared" ref="F144:F147" si="52">(D144-E144)</f>
        <v>-1235</v>
      </c>
      <c r="G144" s="32">
        <f t="shared" ref="G144:G147" si="53">F144/E144</f>
        <v>-0.19813893791111825</v>
      </c>
    </row>
    <row r="145" spans="1:7" x14ac:dyDescent="0.2">
      <c r="A145" s="186">
        <v>31</v>
      </c>
      <c r="B145" s="25" t="s">
        <v>17</v>
      </c>
      <c r="C145" s="31"/>
      <c r="D145" s="190">
        <v>180070</v>
      </c>
      <c r="E145" s="190">
        <v>543023</v>
      </c>
      <c r="F145" s="190">
        <f t="shared" si="52"/>
        <v>-362953</v>
      </c>
      <c r="G145" s="32">
        <f t="shared" si="53"/>
        <v>-0.66839341979989797</v>
      </c>
    </row>
    <row r="146" spans="1:7" x14ac:dyDescent="0.2">
      <c r="A146" s="186">
        <v>32</v>
      </c>
      <c r="B146" s="25" t="s">
        <v>18</v>
      </c>
      <c r="C146" s="31"/>
      <c r="D146" s="190">
        <v>153694</v>
      </c>
      <c r="E146" s="190">
        <v>143863</v>
      </c>
      <c r="F146" s="190">
        <f t="shared" si="52"/>
        <v>9831</v>
      </c>
      <c r="G146" s="32">
        <f t="shared" si="53"/>
        <v>6.8335847299166572E-2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6536</v>
      </c>
      <c r="E153" s="190">
        <v>2618</v>
      </c>
      <c r="F153" s="190">
        <f>(D153-E153)</f>
        <v>3918</v>
      </c>
      <c r="G153" s="32">
        <f>F153/E153</f>
        <v>1.4965622612681435</v>
      </c>
    </row>
    <row r="154" spans="1:7" x14ac:dyDescent="0.2">
      <c r="A154" s="186">
        <v>701</v>
      </c>
      <c r="B154" s="1" t="s">
        <v>31</v>
      </c>
      <c r="C154" s="10"/>
      <c r="D154" s="190">
        <v>18782</v>
      </c>
      <c r="E154" s="190">
        <v>11190</v>
      </c>
      <c r="F154" s="190">
        <f t="shared" ref="F154:F156" si="54">(D154-E154)</f>
        <v>7592</v>
      </c>
      <c r="G154" s="32">
        <f t="shared" ref="G154:G156" si="55">F154/E154</f>
        <v>0.67846291331546027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21801</v>
      </c>
      <c r="E156" s="190">
        <v>8072</v>
      </c>
      <c r="F156" s="190">
        <f t="shared" si="54"/>
        <v>13729</v>
      </c>
      <c r="G156" s="32">
        <f t="shared" si="55"/>
        <v>1.7008176412289395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47119</v>
      </c>
      <c r="E163" s="40">
        <f>E153+E154+E155+E156+E161+E162</f>
        <v>21880</v>
      </c>
      <c r="F163" s="40">
        <f t="shared" si="56"/>
        <v>25239</v>
      </c>
      <c r="G163" s="34">
        <f t="shared" si="57"/>
        <v>1.1535191956124315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47119</v>
      </c>
      <c r="E171" s="40">
        <f>E163+E168+E169+E170</f>
        <v>21880</v>
      </c>
      <c r="F171" s="190">
        <f t="shared" ref="F171:F180" si="62">(D171-E171)</f>
        <v>25239</v>
      </c>
      <c r="G171" s="32">
        <f t="shared" ref="G171:G180" si="63">F171/E171</f>
        <v>1.1535191956124315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10091</v>
      </c>
      <c r="E172" s="189">
        <f>E173+E174+E175</f>
        <v>8232</v>
      </c>
      <c r="F172" s="190">
        <f t="shared" si="62"/>
        <v>1859</v>
      </c>
      <c r="G172" s="32">
        <f t="shared" si="63"/>
        <v>0.22582604470359571</v>
      </c>
    </row>
    <row r="173" spans="1:7" x14ac:dyDescent="0.2">
      <c r="A173" s="186">
        <v>600</v>
      </c>
      <c r="B173" s="1" t="s">
        <v>2</v>
      </c>
      <c r="C173" s="10"/>
      <c r="D173" s="190">
        <v>687</v>
      </c>
      <c r="E173" s="190">
        <v>631</v>
      </c>
      <c r="F173" s="190">
        <f t="shared" si="62"/>
        <v>56</v>
      </c>
      <c r="G173" s="32">
        <f t="shared" si="63"/>
        <v>8.874801901743265E-2</v>
      </c>
    </row>
    <row r="174" spans="1:7" x14ac:dyDescent="0.2">
      <c r="A174" s="186">
        <v>601</v>
      </c>
      <c r="B174" s="1" t="s">
        <v>3</v>
      </c>
      <c r="C174" s="10"/>
      <c r="D174" s="190">
        <v>4688</v>
      </c>
      <c r="E174" s="190">
        <v>3807</v>
      </c>
      <c r="F174" s="190">
        <f t="shared" si="62"/>
        <v>881</v>
      </c>
      <c r="G174" s="32">
        <f t="shared" si="63"/>
        <v>0.23141581297609667</v>
      </c>
    </row>
    <row r="175" spans="1:7" x14ac:dyDescent="0.2">
      <c r="A175" s="186">
        <v>604</v>
      </c>
      <c r="B175" s="1" t="s">
        <v>4</v>
      </c>
      <c r="C175" s="10"/>
      <c r="D175" s="190">
        <v>4716</v>
      </c>
      <c r="E175" s="190">
        <v>3794</v>
      </c>
      <c r="F175" s="190">
        <f t="shared" si="62"/>
        <v>922</v>
      </c>
      <c r="G175" s="32">
        <f t="shared" si="63"/>
        <v>0.2430152872957301</v>
      </c>
    </row>
    <row r="176" spans="1:7" x14ac:dyDescent="0.2">
      <c r="A176" s="186">
        <v>61</v>
      </c>
      <c r="B176" s="1" t="s">
        <v>41</v>
      </c>
      <c r="C176" s="10"/>
      <c r="D176" s="190">
        <v>2674</v>
      </c>
      <c r="E176" s="190">
        <v>1505</v>
      </c>
      <c r="F176" s="190">
        <f t="shared" si="62"/>
        <v>1169</v>
      </c>
      <c r="G176" s="32">
        <f t="shared" si="63"/>
        <v>0.77674418604651163</v>
      </c>
    </row>
    <row r="177" spans="1:7" x14ac:dyDescent="0.2">
      <c r="A177" s="186">
        <v>62</v>
      </c>
      <c r="B177" s="2" t="s">
        <v>42</v>
      </c>
      <c r="C177" s="11"/>
      <c r="D177" s="39">
        <v>591</v>
      </c>
      <c r="E177" s="39">
        <v>2013</v>
      </c>
      <c r="F177" s="190">
        <f t="shared" si="62"/>
        <v>-1422</v>
      </c>
      <c r="G177" s="32">
        <f t="shared" si="63"/>
        <v>-0.70640834575260802</v>
      </c>
    </row>
    <row r="178" spans="1:7" ht="25.5" x14ac:dyDescent="0.2">
      <c r="A178" s="22"/>
      <c r="B178" s="26" t="s">
        <v>43</v>
      </c>
      <c r="C178" s="191"/>
      <c r="D178" s="40">
        <f>D172+D176+D177</f>
        <v>13356</v>
      </c>
      <c r="E178" s="40">
        <f>E172+E176+E177</f>
        <v>11750</v>
      </c>
      <c r="F178" s="190">
        <f t="shared" si="62"/>
        <v>1606</v>
      </c>
      <c r="G178" s="32">
        <f t="shared" si="63"/>
        <v>0.13668085106382979</v>
      </c>
    </row>
    <row r="179" spans="1:7" ht="25.5" x14ac:dyDescent="0.2">
      <c r="A179" s="22"/>
      <c r="B179" s="26" t="s">
        <v>48</v>
      </c>
      <c r="C179" s="191"/>
      <c r="D179" s="40">
        <f>D171-D178</f>
        <v>33763</v>
      </c>
      <c r="E179" s="40">
        <f>E171-E178</f>
        <v>10130</v>
      </c>
      <c r="F179" s="190">
        <f t="shared" si="62"/>
        <v>23633</v>
      </c>
      <c r="G179" s="32">
        <f t="shared" si="63"/>
        <v>2.3329713721618952</v>
      </c>
    </row>
    <row r="180" spans="1:7" x14ac:dyDescent="0.2">
      <c r="A180" s="186">
        <v>63</v>
      </c>
      <c r="B180" s="3" t="s">
        <v>46</v>
      </c>
      <c r="C180" s="188"/>
      <c r="D180" s="189">
        <v>47877</v>
      </c>
      <c r="E180" s="189">
        <v>49649</v>
      </c>
      <c r="F180" s="190">
        <f t="shared" si="62"/>
        <v>-1772</v>
      </c>
      <c r="G180" s="32">
        <f t="shared" si="63"/>
        <v>-3.5690547644464138E-2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844</v>
      </c>
      <c r="E184" s="39">
        <v>763</v>
      </c>
      <c r="F184" s="190">
        <f t="shared" ref="F184:F194" si="66">(D184-E184)</f>
        <v>81</v>
      </c>
      <c r="G184" s="32">
        <f t="shared" ref="G184:G194" si="67">F184/E184</f>
        <v>0.10615989515072084</v>
      </c>
    </row>
    <row r="185" spans="1:7" ht="25.5" x14ac:dyDescent="0.2">
      <c r="A185" s="22"/>
      <c r="B185" s="26" t="s">
        <v>49</v>
      </c>
      <c r="C185" s="191"/>
      <c r="D185" s="190">
        <f>D179-D180-D184</f>
        <v>-14958</v>
      </c>
      <c r="E185" s="190">
        <f>E179-E180-E184</f>
        <v>-40282</v>
      </c>
      <c r="F185" s="190">
        <f t="shared" si="66"/>
        <v>25324</v>
      </c>
      <c r="G185" s="32">
        <f t="shared" si="67"/>
        <v>-0.62866789136587065</v>
      </c>
    </row>
    <row r="186" spans="1:7" x14ac:dyDescent="0.2">
      <c r="A186" s="186">
        <v>75</v>
      </c>
      <c r="B186" s="3" t="s">
        <v>50</v>
      </c>
      <c r="C186" s="188"/>
      <c r="D186" s="189">
        <v>7</v>
      </c>
      <c r="E186" s="189">
        <v>0</v>
      </c>
      <c r="F186" s="190">
        <f t="shared" si="66"/>
        <v>7</v>
      </c>
      <c r="G186" s="32" t="e">
        <f t="shared" si="67"/>
        <v>#DIV/0!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0</v>
      </c>
      <c r="F187" s="190">
        <f t="shared" si="66"/>
        <v>0</v>
      </c>
      <c r="G187" s="32" t="e">
        <f t="shared" si="67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>
        <v>55020</v>
      </c>
      <c r="E188" s="190">
        <v>55020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-69971</v>
      </c>
      <c r="E190" s="190">
        <f>E185+E186-E187-E188+E189</f>
        <v>-95302</v>
      </c>
      <c r="F190" s="190">
        <f t="shared" si="66"/>
        <v>25331</v>
      </c>
      <c r="G190" s="32">
        <f t="shared" si="67"/>
        <v>-0.26579715011227467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0</v>
      </c>
      <c r="F193" s="190">
        <f t="shared" si="66"/>
        <v>0</v>
      </c>
      <c r="G193" s="32" t="e">
        <f t="shared" si="67"/>
        <v>#DIV/0!</v>
      </c>
    </row>
    <row r="194" spans="1:7" x14ac:dyDescent="0.2">
      <c r="A194" s="22"/>
      <c r="B194" s="19" t="s">
        <v>57</v>
      </c>
      <c r="C194" s="191"/>
      <c r="D194" s="190">
        <f>D190+D193</f>
        <v>-69971</v>
      </c>
      <c r="E194" s="190">
        <f>E190+E193</f>
        <v>-95302</v>
      </c>
      <c r="F194" s="190">
        <f t="shared" si="66"/>
        <v>25331</v>
      </c>
      <c r="G194" s="32">
        <f t="shared" si="67"/>
        <v>-0.26579715011227467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152303</v>
      </c>
      <c r="E198" s="190">
        <v>301883</v>
      </c>
      <c r="F198" s="190">
        <f t="shared" ref="F198" si="68">(D198-E198)</f>
        <v>-149580</v>
      </c>
      <c r="G198" s="32">
        <f t="shared" ref="G198" si="69">F198/E198</f>
        <v>-0.4954899745928058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263863</v>
      </c>
      <c r="E205" s="190">
        <f>E209+E210+E211</f>
        <v>261725</v>
      </c>
      <c r="F205" s="190">
        <f t="shared" ref="F205" si="72">(D205-E205)</f>
        <v>2138</v>
      </c>
      <c r="G205" s="32">
        <f t="shared" ref="G205" si="73">F205/E205</f>
        <v>8.1688795491450944E-3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17673</v>
      </c>
      <c r="E209" s="190">
        <v>41947</v>
      </c>
      <c r="F209" s="190">
        <f t="shared" ref="F209:F211" si="74">(D209-E209)</f>
        <v>-24274</v>
      </c>
      <c r="G209" s="32">
        <f t="shared" ref="G209:G211" si="75">F209/E209</f>
        <v>-0.57868262331036779</v>
      </c>
    </row>
    <row r="210" spans="1:7" ht="25.5" x14ac:dyDescent="0.2">
      <c r="A210" s="186"/>
      <c r="B210" s="24" t="s">
        <v>58</v>
      </c>
      <c r="C210" s="17"/>
      <c r="D210" s="190">
        <v>97913</v>
      </c>
      <c r="E210" s="190">
        <v>35248</v>
      </c>
      <c r="F210" s="190">
        <f t="shared" si="74"/>
        <v>62665</v>
      </c>
      <c r="G210" s="32">
        <f t="shared" si="75"/>
        <v>1.7778313663186565</v>
      </c>
    </row>
    <row r="211" spans="1:7" x14ac:dyDescent="0.2">
      <c r="A211" s="186"/>
      <c r="B211" s="23" t="s">
        <v>24</v>
      </c>
      <c r="C211" s="10"/>
      <c r="D211" s="190">
        <v>148277</v>
      </c>
      <c r="E211" s="190">
        <v>184530</v>
      </c>
      <c r="F211" s="190">
        <f t="shared" si="74"/>
        <v>-36253</v>
      </c>
      <c r="G211" s="32">
        <f t="shared" si="75"/>
        <v>-0.19646128000867066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271751</v>
      </c>
      <c r="E213" s="190">
        <v>262327</v>
      </c>
      <c r="F213" s="190">
        <f t="shared" ref="F213" si="76">(D213-E213)</f>
        <v>9424</v>
      </c>
      <c r="G213" s="32">
        <f t="shared" ref="G213" si="77">F213/E213</f>
        <v>3.5924628421778924E-2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369992</v>
      </c>
      <c r="E215" s="190">
        <f>E218+E219+E220+E221</f>
        <v>525699</v>
      </c>
      <c r="F215" s="190">
        <f t="shared" ref="F215" si="78">(D215-E215)</f>
        <v>-155707</v>
      </c>
      <c r="G215" s="32">
        <f t="shared" ref="G215" si="79">F215/E215</f>
        <v>-0.29619040553624792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21828</v>
      </c>
      <c r="E218" s="190">
        <v>30351</v>
      </c>
      <c r="F218" s="190">
        <f t="shared" ref="F218:F221" si="80">(D218-E218)</f>
        <v>-8523</v>
      </c>
      <c r="G218" s="32">
        <f t="shared" ref="G218:G221" si="81">F218/E218</f>
        <v>-0.28081447069289317</v>
      </c>
    </row>
    <row r="219" spans="1:7" x14ac:dyDescent="0.2">
      <c r="A219" s="186">
        <v>31</v>
      </c>
      <c r="B219" s="25" t="s">
        <v>17</v>
      </c>
      <c r="C219" s="31"/>
      <c r="D219" s="190">
        <v>2802</v>
      </c>
      <c r="E219" s="190">
        <v>7986</v>
      </c>
      <c r="F219" s="190">
        <f t="shared" si="80"/>
        <v>-5184</v>
      </c>
      <c r="G219" s="32">
        <f t="shared" si="81"/>
        <v>-0.64913598797896321</v>
      </c>
    </row>
    <row r="220" spans="1:7" x14ac:dyDescent="0.2">
      <c r="A220" s="186">
        <v>32</v>
      </c>
      <c r="B220" s="25" t="s">
        <v>18</v>
      </c>
      <c r="C220" s="31"/>
      <c r="D220" s="190">
        <v>344975</v>
      </c>
      <c r="E220" s="190">
        <v>486975</v>
      </c>
      <c r="F220" s="190">
        <f t="shared" si="80"/>
        <v>-142000</v>
      </c>
      <c r="G220" s="32">
        <f t="shared" si="81"/>
        <v>-0.29159607782740388</v>
      </c>
    </row>
    <row r="221" spans="1:7" x14ac:dyDescent="0.2">
      <c r="A221" s="186">
        <v>37</v>
      </c>
      <c r="B221" s="25" t="s">
        <v>25</v>
      </c>
      <c r="C221" s="31"/>
      <c r="D221" s="190"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15310</v>
      </c>
      <c r="E230" s="190">
        <v>7184</v>
      </c>
      <c r="F230" s="190">
        <f t="shared" si="82"/>
        <v>8126</v>
      </c>
      <c r="G230" s="32">
        <f t="shared" si="83"/>
        <v>1.1311247216035634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15310</v>
      </c>
      <c r="E237" s="40">
        <f>E227+E228+E229+E230+E235+E236</f>
        <v>7184</v>
      </c>
      <c r="F237" s="40">
        <f t="shared" si="84"/>
        <v>8126</v>
      </c>
      <c r="G237" s="34">
        <f t="shared" si="85"/>
        <v>1.1311247216035634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15310</v>
      </c>
      <c r="E245" s="40">
        <f>E237+E242+E243+E244</f>
        <v>7184</v>
      </c>
      <c r="F245" s="190">
        <f t="shared" ref="F245:F254" si="90">(D245-E245)</f>
        <v>8126</v>
      </c>
      <c r="G245" s="32">
        <f t="shared" ref="G245:G254" si="91">F245/E245</f>
        <v>1.1311247216035634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4466</v>
      </c>
      <c r="E246" s="189">
        <f>E247+E248+E249</f>
        <v>1832</v>
      </c>
      <c r="F246" s="190">
        <f t="shared" si="90"/>
        <v>2634</v>
      </c>
      <c r="G246" s="32">
        <f t="shared" si="91"/>
        <v>1.4377729257641922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4466</v>
      </c>
      <c r="E248" s="190">
        <v>1832</v>
      </c>
      <c r="F248" s="190">
        <f t="shared" si="90"/>
        <v>2634</v>
      </c>
      <c r="G248" s="32">
        <f t="shared" si="91"/>
        <v>1.4377729257641922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96</v>
      </c>
      <c r="E250" s="190">
        <v>12</v>
      </c>
      <c r="F250" s="190">
        <f t="shared" si="90"/>
        <v>84</v>
      </c>
      <c r="G250" s="32">
        <f t="shared" si="91"/>
        <v>7</v>
      </c>
    </row>
    <row r="251" spans="1:7" x14ac:dyDescent="0.2">
      <c r="A251" s="186">
        <v>62</v>
      </c>
      <c r="B251" s="2" t="s">
        <v>42</v>
      </c>
      <c r="C251" s="11"/>
      <c r="D251" s="39">
        <v>576</v>
      </c>
      <c r="E251" s="39">
        <v>269</v>
      </c>
      <c r="F251" s="190">
        <f t="shared" si="90"/>
        <v>307</v>
      </c>
      <c r="G251" s="32">
        <f t="shared" si="91"/>
        <v>1.1412639405204461</v>
      </c>
    </row>
    <row r="252" spans="1:7" ht="25.5" x14ac:dyDescent="0.2">
      <c r="A252" s="22"/>
      <c r="B252" s="26" t="s">
        <v>43</v>
      </c>
      <c r="C252" s="191"/>
      <c r="D252" s="40">
        <f>D246+D250+D251</f>
        <v>5138</v>
      </c>
      <c r="E252" s="40">
        <f>E246+E250+E251</f>
        <v>2113</v>
      </c>
      <c r="F252" s="190">
        <f t="shared" si="90"/>
        <v>3025</v>
      </c>
      <c r="G252" s="32">
        <f t="shared" si="91"/>
        <v>1.431613819214387</v>
      </c>
    </row>
    <row r="253" spans="1:7" ht="25.5" x14ac:dyDescent="0.2">
      <c r="A253" s="22"/>
      <c r="B253" s="26" t="s">
        <v>48</v>
      </c>
      <c r="C253" s="191"/>
      <c r="D253" s="40">
        <f>D245-D252</f>
        <v>10172</v>
      </c>
      <c r="E253" s="40">
        <f>E245-E252</f>
        <v>5071</v>
      </c>
      <c r="F253" s="190">
        <f t="shared" si="90"/>
        <v>5101</v>
      </c>
      <c r="G253" s="32">
        <f t="shared" si="91"/>
        <v>1.0059159929008086</v>
      </c>
    </row>
    <row r="254" spans="1:7" x14ac:dyDescent="0.2">
      <c r="A254" s="186">
        <v>63</v>
      </c>
      <c r="B254" s="3" t="s">
        <v>46</v>
      </c>
      <c r="C254" s="188"/>
      <c r="D254" s="189">
        <v>22876</v>
      </c>
      <c r="E254" s="189">
        <v>21779</v>
      </c>
      <c r="F254" s="190">
        <f t="shared" si="90"/>
        <v>1097</v>
      </c>
      <c r="G254" s="32">
        <f t="shared" si="91"/>
        <v>5.0369622113044674E-2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482</v>
      </c>
      <c r="E258" s="39">
        <v>99</v>
      </c>
      <c r="F258" s="190">
        <f t="shared" ref="F258:F268" si="94">(D258-E258)</f>
        <v>383</v>
      </c>
      <c r="G258" s="32">
        <f t="shared" ref="G258:G268" si="95">F258/E258</f>
        <v>3.8686868686868685</v>
      </c>
    </row>
    <row r="259" spans="1:7" ht="25.5" x14ac:dyDescent="0.2">
      <c r="A259" s="22"/>
      <c r="B259" s="26" t="s">
        <v>49</v>
      </c>
      <c r="C259" s="191"/>
      <c r="D259" s="190">
        <f>D253-D254-D258</f>
        <v>-13186</v>
      </c>
      <c r="E259" s="190">
        <f>E253-E254-E258</f>
        <v>-16807</v>
      </c>
      <c r="F259" s="190">
        <f t="shared" si="94"/>
        <v>3621</v>
      </c>
      <c r="G259" s="32">
        <f t="shared" si="95"/>
        <v>-0.21544594514190515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56</v>
      </c>
      <c r="F260" s="190">
        <f t="shared" si="94"/>
        <v>-56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52</v>
      </c>
      <c r="E261" s="190">
        <v>12</v>
      </c>
      <c r="F261" s="190">
        <f t="shared" si="94"/>
        <v>40</v>
      </c>
      <c r="G261" s="32">
        <f t="shared" si="95"/>
        <v>3.3333333333333335</v>
      </c>
    </row>
    <row r="262" spans="1:7" ht="25.5" x14ac:dyDescent="0.2">
      <c r="A262" s="186">
        <v>68</v>
      </c>
      <c r="B262" s="16" t="s">
        <v>52</v>
      </c>
      <c r="C262" s="17"/>
      <c r="D262" s="190">
        <v>6063</v>
      </c>
      <c r="E262" s="190">
        <v>5210</v>
      </c>
      <c r="F262" s="190">
        <f t="shared" si="94"/>
        <v>853</v>
      </c>
      <c r="G262" s="32">
        <f t="shared" si="95"/>
        <v>0.16372360844529751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-19301</v>
      </c>
      <c r="E264" s="190">
        <f>E259+E260-E261-E262+E263</f>
        <v>-21973</v>
      </c>
      <c r="F264" s="190">
        <f t="shared" si="94"/>
        <v>2672</v>
      </c>
      <c r="G264" s="32">
        <f t="shared" si="95"/>
        <v>-0.12160378646520729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-19301</v>
      </c>
      <c r="E268" s="190">
        <f>E264+E267</f>
        <v>-21973</v>
      </c>
      <c r="F268" s="190">
        <f t="shared" si="94"/>
        <v>2672</v>
      </c>
      <c r="G268" s="32">
        <f t="shared" si="95"/>
        <v>-0.12160378646520729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128778</v>
      </c>
      <c r="E272" s="190">
        <v>182176</v>
      </c>
      <c r="F272" s="190">
        <f t="shared" ref="F272" si="96">(D272-E272)</f>
        <v>-53398</v>
      </c>
      <c r="G272" s="32">
        <f t="shared" ref="G272" si="97">F272/E272</f>
        <v>-0.29311215527841211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118981</v>
      </c>
      <c r="E279" s="190">
        <f>E283+E284+E285</f>
        <v>89911</v>
      </c>
      <c r="F279" s="190">
        <f t="shared" ref="F279" si="100">(D279-E279)</f>
        <v>29070</v>
      </c>
      <c r="G279" s="32">
        <f t="shared" ref="G279" si="101">F279/E279</f>
        <v>0.32331972728587161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15631</v>
      </c>
      <c r="E283" s="190">
        <v>21408</v>
      </c>
      <c r="F283" s="190">
        <f t="shared" ref="F283:F285" si="102">(D283-E283)</f>
        <v>-5777</v>
      </c>
      <c r="G283" s="32">
        <f t="shared" ref="G283:G285" si="103">F283/E283</f>
        <v>-0.26985239162929747</v>
      </c>
    </row>
    <row r="284" spans="1:7" ht="25.5" x14ac:dyDescent="0.2">
      <c r="A284" s="186"/>
      <c r="B284" s="24" t="s">
        <v>58</v>
      </c>
      <c r="C284" s="17"/>
      <c r="D284" s="190">
        <v>101960</v>
      </c>
      <c r="E284" s="190">
        <v>63537</v>
      </c>
      <c r="F284" s="190">
        <f t="shared" si="102"/>
        <v>38423</v>
      </c>
      <c r="G284" s="32">
        <f t="shared" si="103"/>
        <v>0.60473424933503317</v>
      </c>
    </row>
    <row r="285" spans="1:7" x14ac:dyDescent="0.2">
      <c r="A285" s="186"/>
      <c r="B285" s="23" t="s">
        <v>24</v>
      </c>
      <c r="C285" s="10"/>
      <c r="D285" s="190">
        <v>1390</v>
      </c>
      <c r="E285" s="190">
        <v>4966</v>
      </c>
      <c r="F285" s="190">
        <f t="shared" si="102"/>
        <v>-3576</v>
      </c>
      <c r="G285" s="32">
        <f t="shared" si="103"/>
        <v>-0.72009665726943217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67670</v>
      </c>
      <c r="E287" s="190">
        <v>53895</v>
      </c>
      <c r="F287" s="190">
        <f t="shared" ref="F287" si="104">(D287-E287)</f>
        <v>13775</v>
      </c>
      <c r="G287" s="32">
        <f t="shared" ref="G287" si="105">F287/E287</f>
        <v>0.25558957231654145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25704</v>
      </c>
      <c r="E289" s="190">
        <f>E292+E293+E294+E295</f>
        <v>34797</v>
      </c>
      <c r="F289" s="190">
        <f t="shared" ref="F289" si="106">(D289-E289)</f>
        <v>-9093</v>
      </c>
      <c r="G289" s="32">
        <f t="shared" ref="G289" si="107">F289/E289</f>
        <v>-0.26131563065781532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649</v>
      </c>
      <c r="E292" s="190">
        <v>773</v>
      </c>
      <c r="F292" s="190">
        <f t="shared" ref="F292:F295" si="108">(D292-E292)</f>
        <v>-124</v>
      </c>
      <c r="G292" s="32">
        <f t="shared" ref="G292:G295" si="109">F292/E292</f>
        <v>-0.16041397153945666</v>
      </c>
    </row>
    <row r="293" spans="1:7" x14ac:dyDescent="0.2">
      <c r="A293" s="186">
        <v>31</v>
      </c>
      <c r="B293" s="25" t="s">
        <v>17</v>
      </c>
      <c r="C293" s="31"/>
      <c r="D293" s="190">
        <v>0</v>
      </c>
      <c r="E293" s="190">
        <v>0</v>
      </c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25055</v>
      </c>
      <c r="E294" s="190">
        <v>34024</v>
      </c>
      <c r="F294" s="190">
        <f t="shared" si="108"/>
        <v>-8969</v>
      </c>
      <c r="G294" s="32">
        <f t="shared" si="109"/>
        <v>-0.2636080413825535</v>
      </c>
    </row>
    <row r="295" spans="1:7" x14ac:dyDescent="0.2">
      <c r="A295" s="186">
        <v>37</v>
      </c>
      <c r="B295" s="25" t="s">
        <v>25</v>
      </c>
      <c r="C295" s="31"/>
      <c r="D295" s="190">
        <v>0</v>
      </c>
      <c r="E295" s="190">
        <v>0</v>
      </c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722</v>
      </c>
      <c r="E300" s="190">
        <v>19</v>
      </c>
      <c r="F300" s="190">
        <f>(D300-E300)</f>
        <v>703</v>
      </c>
      <c r="G300" s="32">
        <f>F300/E300</f>
        <v>37</v>
      </c>
    </row>
    <row r="301" spans="1:7" x14ac:dyDescent="0.2">
      <c r="A301" s="186">
        <v>701</v>
      </c>
      <c r="B301" s="1" t="s">
        <v>31</v>
      </c>
      <c r="C301" s="10"/>
      <c r="D301" s="190">
        <v>5782</v>
      </c>
      <c r="E301" s="190">
        <v>153</v>
      </c>
      <c r="F301" s="190">
        <f t="shared" ref="F301:F303" si="110">(D301-E301)</f>
        <v>5629</v>
      </c>
      <c r="G301" s="32">
        <f t="shared" ref="G301:G303" si="111">F301/E301</f>
        <v>36.790849673202615</v>
      </c>
    </row>
    <row r="302" spans="1:7" x14ac:dyDescent="0.2">
      <c r="A302" s="186">
        <v>704</v>
      </c>
      <c r="B302" s="1" t="s">
        <v>32</v>
      </c>
      <c r="C302" s="10"/>
      <c r="D302" s="190">
        <v>2423</v>
      </c>
      <c r="E302" s="190">
        <v>34</v>
      </c>
      <c r="F302" s="190">
        <f t="shared" si="110"/>
        <v>2389</v>
      </c>
      <c r="G302" s="32">
        <f t="shared" si="111"/>
        <v>70.264705882352942</v>
      </c>
    </row>
    <row r="303" spans="1:7" x14ac:dyDescent="0.2">
      <c r="A303" s="186">
        <v>706</v>
      </c>
      <c r="B303" s="1" t="s">
        <v>33</v>
      </c>
      <c r="C303" s="10"/>
      <c r="D303" s="190">
        <v>5977</v>
      </c>
      <c r="E303" s="190">
        <v>169</v>
      </c>
      <c r="F303" s="190">
        <f t="shared" si="110"/>
        <v>5808</v>
      </c>
      <c r="G303" s="32">
        <f t="shared" si="111"/>
        <v>34.366863905325445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/>
      <c r="E308" s="39"/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370</v>
      </c>
      <c r="E309" s="39">
        <v>0</v>
      </c>
      <c r="F309" s="190">
        <f t="shared" si="112"/>
        <v>370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15274</v>
      </c>
      <c r="E310" s="40">
        <f>E300+E301+E302+E303+E308+E309</f>
        <v>375</v>
      </c>
      <c r="F310" s="40">
        <f t="shared" si="112"/>
        <v>14899</v>
      </c>
      <c r="G310" s="34">
        <f t="shared" si="113"/>
        <v>39.730666666666664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15274</v>
      </c>
      <c r="E318" s="40">
        <f>E310+E315+E316+E317</f>
        <v>375</v>
      </c>
      <c r="F318" s="190">
        <f t="shared" ref="F318:F327" si="118">(D318-E318)</f>
        <v>14899</v>
      </c>
      <c r="G318" s="32">
        <f t="shared" ref="G318:G327" si="119">F318/E318</f>
        <v>39.730666666666664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4232</v>
      </c>
      <c r="E319" s="189">
        <f>E320+E321+E322</f>
        <v>1766</v>
      </c>
      <c r="F319" s="190">
        <f t="shared" si="118"/>
        <v>2466</v>
      </c>
      <c r="G319" s="32">
        <f t="shared" si="119"/>
        <v>1.3963759909399773</v>
      </c>
    </row>
    <row r="320" spans="1:7" x14ac:dyDescent="0.2">
      <c r="A320" s="186">
        <v>600</v>
      </c>
      <c r="B320" s="1" t="s">
        <v>2</v>
      </c>
      <c r="C320" s="10"/>
      <c r="D320" s="190">
        <v>191</v>
      </c>
      <c r="E320" s="190">
        <v>0</v>
      </c>
      <c r="F320" s="190">
        <f t="shared" si="118"/>
        <v>191</v>
      </c>
      <c r="G320" s="32" t="e">
        <f t="shared" si="119"/>
        <v>#DIV/0!</v>
      </c>
    </row>
    <row r="321" spans="1:7" x14ac:dyDescent="0.2">
      <c r="A321" s="186">
        <v>601</v>
      </c>
      <c r="B321" s="1" t="s">
        <v>3</v>
      </c>
      <c r="C321" s="10"/>
      <c r="D321" s="190">
        <v>1742</v>
      </c>
      <c r="E321" s="190">
        <v>15</v>
      </c>
      <c r="F321" s="190">
        <f t="shared" si="118"/>
        <v>1727</v>
      </c>
      <c r="G321" s="32">
        <f t="shared" si="119"/>
        <v>115.13333333333334</v>
      </c>
    </row>
    <row r="322" spans="1:7" x14ac:dyDescent="0.2">
      <c r="A322" s="186">
        <v>604</v>
      </c>
      <c r="B322" s="1" t="s">
        <v>4</v>
      </c>
      <c r="C322" s="10"/>
      <c r="D322" s="190">
        <f>1755+544</f>
        <v>2299</v>
      </c>
      <c r="E322" s="190">
        <f>20+1731</f>
        <v>1751</v>
      </c>
      <c r="F322" s="190">
        <f t="shared" si="118"/>
        <v>548</v>
      </c>
      <c r="G322" s="32">
        <f t="shared" si="119"/>
        <v>0.3129640205596802</v>
      </c>
    </row>
    <row r="323" spans="1:7" x14ac:dyDescent="0.2">
      <c r="A323" s="186">
        <v>61</v>
      </c>
      <c r="B323" s="1" t="s">
        <v>41</v>
      </c>
      <c r="C323" s="10"/>
      <c r="D323" s="190">
        <v>2097</v>
      </c>
      <c r="E323" s="190">
        <v>281</v>
      </c>
      <c r="F323" s="190">
        <f t="shared" si="118"/>
        <v>1816</v>
      </c>
      <c r="G323" s="32">
        <f t="shared" si="119"/>
        <v>6.462633451957295</v>
      </c>
    </row>
    <row r="324" spans="1:7" x14ac:dyDescent="0.2">
      <c r="A324" s="186">
        <v>62</v>
      </c>
      <c r="B324" s="2" t="s">
        <v>42</v>
      </c>
      <c r="C324" s="11"/>
      <c r="D324" s="39">
        <v>182</v>
      </c>
      <c r="E324" s="39">
        <v>27</v>
      </c>
      <c r="F324" s="190">
        <f t="shared" si="118"/>
        <v>155</v>
      </c>
      <c r="G324" s="32">
        <f t="shared" si="119"/>
        <v>5.7407407407407405</v>
      </c>
    </row>
    <row r="325" spans="1:7" ht="25.5" x14ac:dyDescent="0.2">
      <c r="A325" s="22"/>
      <c r="B325" s="26" t="s">
        <v>43</v>
      </c>
      <c r="C325" s="191"/>
      <c r="D325" s="40">
        <f>D319+D323+D324</f>
        <v>6511</v>
      </c>
      <c r="E325" s="40">
        <f>E319+E323+E324</f>
        <v>2074</v>
      </c>
      <c r="F325" s="190">
        <f t="shared" si="118"/>
        <v>4437</v>
      </c>
      <c r="G325" s="32">
        <f t="shared" si="119"/>
        <v>2.139344262295082</v>
      </c>
    </row>
    <row r="326" spans="1:7" ht="25.5" x14ac:dyDescent="0.2">
      <c r="A326" s="22"/>
      <c r="B326" s="26" t="s">
        <v>48</v>
      </c>
      <c r="C326" s="191"/>
      <c r="D326" s="40">
        <f>D318-D325</f>
        <v>8763</v>
      </c>
      <c r="E326" s="40">
        <f>E318-E325</f>
        <v>-1699</v>
      </c>
      <c r="F326" s="190">
        <f t="shared" si="118"/>
        <v>10462</v>
      </c>
      <c r="G326" s="32">
        <f t="shared" si="119"/>
        <v>-6.1577398469688056</v>
      </c>
    </row>
    <row r="327" spans="1:7" x14ac:dyDescent="0.2">
      <c r="A327" s="186">
        <v>63</v>
      </c>
      <c r="B327" s="3" t="s">
        <v>46</v>
      </c>
      <c r="C327" s="188"/>
      <c r="D327" s="189">
        <v>18089</v>
      </c>
      <c r="E327" s="189">
        <v>21284</v>
      </c>
      <c r="F327" s="190">
        <f t="shared" si="118"/>
        <v>-3195</v>
      </c>
      <c r="G327" s="32">
        <f t="shared" si="119"/>
        <v>-0.15011276075925578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496</v>
      </c>
      <c r="E331" s="39">
        <v>11</v>
      </c>
      <c r="F331" s="190">
        <f t="shared" ref="F331:F341" si="122">(D331-E331)</f>
        <v>485</v>
      </c>
      <c r="G331" s="32">
        <f t="shared" ref="G331:G341" si="123">F331/E331</f>
        <v>44.090909090909093</v>
      </c>
    </row>
    <row r="332" spans="1:7" ht="25.5" x14ac:dyDescent="0.2">
      <c r="A332" s="22"/>
      <c r="B332" s="26" t="s">
        <v>49</v>
      </c>
      <c r="C332" s="191"/>
      <c r="D332" s="190">
        <f>D326-D327-D331</f>
        <v>-9822</v>
      </c>
      <c r="E332" s="190">
        <f>E326-E327-E331</f>
        <v>-22994</v>
      </c>
      <c r="F332" s="190">
        <f t="shared" si="122"/>
        <v>13172</v>
      </c>
      <c r="G332" s="32">
        <f t="shared" si="123"/>
        <v>-0.57284509002348438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33</v>
      </c>
      <c r="F333" s="190">
        <f t="shared" si="122"/>
        <v>0</v>
      </c>
      <c r="G333" s="32">
        <f t="shared" si="123"/>
        <v>0</v>
      </c>
    </row>
    <row r="334" spans="1:7" x14ac:dyDescent="0.2">
      <c r="A334" s="186">
        <v>65</v>
      </c>
      <c r="B334" s="1" t="s">
        <v>51</v>
      </c>
      <c r="C334" s="10"/>
      <c r="D334" s="190">
        <v>0</v>
      </c>
      <c r="E334" s="190">
        <v>0</v>
      </c>
      <c r="F334" s="190">
        <f t="shared" si="122"/>
        <v>0</v>
      </c>
      <c r="G334" s="32" t="e">
        <f t="shared" si="123"/>
        <v>#DIV/0!</v>
      </c>
    </row>
    <row r="335" spans="1:7" ht="25.5" x14ac:dyDescent="0.2">
      <c r="A335" s="186">
        <v>68</v>
      </c>
      <c r="B335" s="16" t="s">
        <v>52</v>
      </c>
      <c r="C335" s="17"/>
      <c r="D335" s="190">
        <v>0</v>
      </c>
      <c r="E335" s="190">
        <v>2500</v>
      </c>
      <c r="F335" s="190">
        <f t="shared" si="122"/>
        <v>-2500</v>
      </c>
      <c r="G335" s="32">
        <f t="shared" si="123"/>
        <v>-1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-9789</v>
      </c>
      <c r="E337" s="190">
        <f>E332+E333-E334-E335+E336</f>
        <v>-25461</v>
      </c>
      <c r="F337" s="190">
        <f t="shared" si="122"/>
        <v>15672</v>
      </c>
      <c r="G337" s="32">
        <f t="shared" si="123"/>
        <v>-0.61552963355720514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-9789</v>
      </c>
      <c r="E341" s="190">
        <f>E337+E340</f>
        <v>-25461</v>
      </c>
      <c r="F341" s="190">
        <f t="shared" si="122"/>
        <v>15672</v>
      </c>
      <c r="G341" s="32">
        <f t="shared" si="123"/>
        <v>-0.61552963355720514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137804</v>
      </c>
      <c r="E345" s="190">
        <v>297481</v>
      </c>
      <c r="F345" s="190">
        <f t="shared" ref="F345" si="124">(D345-E345)</f>
        <v>-159677</v>
      </c>
      <c r="G345" s="32">
        <f t="shared" ref="G345" si="125">F345/E345</f>
        <v>-0.53676369247111577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132967</v>
      </c>
      <c r="E352" s="190">
        <f>E356+E357+E358</f>
        <v>147636</v>
      </c>
      <c r="F352" s="190">
        <f t="shared" ref="F352" si="128">(D352-E352)</f>
        <v>-14669</v>
      </c>
      <c r="G352" s="32">
        <f t="shared" ref="G352" si="129">F352/E352</f>
        <v>-9.9359234874962746E-2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88753</v>
      </c>
      <c r="E356" s="190">
        <v>87097</v>
      </c>
      <c r="F356" s="190">
        <f t="shared" ref="F356:F358" si="130">(D356-E356)</f>
        <v>1656</v>
      </c>
      <c r="G356" s="32">
        <f t="shared" ref="G356:G358" si="131">F356/E356</f>
        <v>1.9013284039633972E-2</v>
      </c>
    </row>
    <row r="357" spans="1:7" ht="25.5" x14ac:dyDescent="0.2">
      <c r="A357" s="186"/>
      <c r="B357" s="24" t="s">
        <v>58</v>
      </c>
      <c r="C357" s="17"/>
      <c r="D357" s="190">
        <v>37265</v>
      </c>
      <c r="E357" s="190">
        <v>53956</v>
      </c>
      <c r="F357" s="190">
        <f t="shared" si="130"/>
        <v>-16691</v>
      </c>
      <c r="G357" s="32">
        <f t="shared" si="131"/>
        <v>-0.30934465119727184</v>
      </c>
    </row>
    <row r="358" spans="1:7" x14ac:dyDescent="0.2">
      <c r="A358" s="186"/>
      <c r="B358" s="23" t="s">
        <v>24</v>
      </c>
      <c r="C358" s="10"/>
      <c r="D358" s="190">
        <v>6949</v>
      </c>
      <c r="E358" s="190">
        <v>6583</v>
      </c>
      <c r="F358" s="190">
        <f t="shared" si="130"/>
        <v>366</v>
      </c>
      <c r="G358" s="32">
        <f t="shared" si="131"/>
        <v>5.55977517849005E-2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81379</v>
      </c>
      <c r="E360" s="190">
        <v>32820</v>
      </c>
      <c r="F360" s="190">
        <f t="shared" ref="F360" si="132">(D360-E360)</f>
        <v>48559</v>
      </c>
      <c r="G360" s="32">
        <f t="shared" ref="G360" si="133">F360/E360</f>
        <v>1.4795551492992078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81366</v>
      </c>
      <c r="E362" s="190">
        <f>E365+E366+E367+E368</f>
        <v>92705</v>
      </c>
      <c r="F362" s="190">
        <f t="shared" ref="F362" si="134">(D362-E362)</f>
        <v>-11339</v>
      </c>
      <c r="G362" s="32">
        <f t="shared" ref="G362" si="135">F362/E362</f>
        <v>-0.12231271236718623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4035</v>
      </c>
      <c r="E365" s="190">
        <v>7351</v>
      </c>
      <c r="F365" s="190">
        <f t="shared" ref="F365:F368" si="136">(D365-E365)</f>
        <v>-3316</v>
      </c>
      <c r="G365" s="32">
        <f t="shared" ref="G365:G368" si="137">F365/E365</f>
        <v>-0.45109508910352331</v>
      </c>
    </row>
    <row r="366" spans="1:7" x14ac:dyDescent="0.2">
      <c r="A366" s="186">
        <v>31</v>
      </c>
      <c r="B366" s="25" t="s">
        <v>17</v>
      </c>
      <c r="C366" s="31"/>
      <c r="D366" s="190">
        <v>1431</v>
      </c>
      <c r="E366" s="190">
        <v>688</v>
      </c>
      <c r="F366" s="190">
        <f t="shared" si="136"/>
        <v>743</v>
      </c>
      <c r="G366" s="32">
        <f t="shared" si="137"/>
        <v>1.0799418604651163</v>
      </c>
    </row>
    <row r="367" spans="1:7" x14ac:dyDescent="0.2">
      <c r="A367" s="186">
        <v>32</v>
      </c>
      <c r="B367" s="25" t="s">
        <v>18</v>
      </c>
      <c r="C367" s="31"/>
      <c r="D367" s="190">
        <v>75900</v>
      </c>
      <c r="E367" s="190">
        <v>84666</v>
      </c>
      <c r="F367" s="190">
        <f t="shared" si="136"/>
        <v>-8766</v>
      </c>
      <c r="G367" s="32">
        <f t="shared" si="137"/>
        <v>-0.10353624831691588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1073</v>
      </c>
      <c r="E373" s="190">
        <v>22</v>
      </c>
      <c r="F373" s="190">
        <f>(D373-E373)</f>
        <v>1051</v>
      </c>
      <c r="G373" s="32">
        <f>F373/E373</f>
        <v>47.772727272727273</v>
      </c>
    </row>
    <row r="374" spans="1:7" x14ac:dyDescent="0.2">
      <c r="A374" s="186">
        <v>701</v>
      </c>
      <c r="B374" s="1" t="s">
        <v>31</v>
      </c>
      <c r="C374" s="10"/>
      <c r="D374" s="190">
        <v>7642</v>
      </c>
      <c r="E374" s="190">
        <v>5</v>
      </c>
      <c r="F374" s="190">
        <f t="shared" ref="F374:F376" si="138">(D374-E374)</f>
        <v>7637</v>
      </c>
      <c r="G374" s="32">
        <f t="shared" ref="G374:G376" si="139">F374/E374</f>
        <v>1527.4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21407</v>
      </c>
      <c r="E376" s="190">
        <v>15944</v>
      </c>
      <c r="F376" s="190">
        <f t="shared" si="138"/>
        <v>5463</v>
      </c>
      <c r="G376" s="32">
        <f t="shared" si="139"/>
        <v>0.34263672854992472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30122</v>
      </c>
      <c r="E383" s="40">
        <f>E373+E374+E375+E376+E381+E382</f>
        <v>15971</v>
      </c>
      <c r="F383" s="40">
        <f t="shared" si="140"/>
        <v>14151</v>
      </c>
      <c r="G383" s="34">
        <f t="shared" si="141"/>
        <v>0.88604345375993987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30122</v>
      </c>
      <c r="E391" s="40">
        <f>E383+E388+E389+E390</f>
        <v>15971</v>
      </c>
      <c r="F391" s="190">
        <f t="shared" ref="F391:F400" si="146">(D391-E391)</f>
        <v>14151</v>
      </c>
      <c r="G391" s="32">
        <f t="shared" ref="G391:G400" si="147">F391/E391</f>
        <v>0.88604345375993987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1826</v>
      </c>
      <c r="E392" s="189">
        <f>E393+E394+E395</f>
        <v>4279</v>
      </c>
      <c r="F392" s="190">
        <f t="shared" si="146"/>
        <v>-2453</v>
      </c>
      <c r="G392" s="32">
        <f t="shared" si="147"/>
        <v>-0.57326478149100257</v>
      </c>
    </row>
    <row r="393" spans="1:7" x14ac:dyDescent="0.2">
      <c r="A393" s="186">
        <v>600</v>
      </c>
      <c r="B393" s="1" t="s">
        <v>2</v>
      </c>
      <c r="C393" s="10"/>
      <c r="D393" s="190">
        <v>215</v>
      </c>
      <c r="E393" s="190">
        <v>544</v>
      </c>
      <c r="F393" s="190">
        <f t="shared" si="146"/>
        <v>-329</v>
      </c>
      <c r="G393" s="32">
        <f t="shared" si="147"/>
        <v>-0.60477941176470584</v>
      </c>
    </row>
    <row r="394" spans="1:7" x14ac:dyDescent="0.2">
      <c r="A394" s="186">
        <v>601</v>
      </c>
      <c r="B394" s="1" t="s">
        <v>3</v>
      </c>
      <c r="C394" s="10"/>
      <c r="D394" s="190">
        <v>1611</v>
      </c>
      <c r="E394" s="190">
        <v>3735</v>
      </c>
      <c r="F394" s="190">
        <f t="shared" si="146"/>
        <v>-2124</v>
      </c>
      <c r="G394" s="32">
        <f t="shared" si="147"/>
        <v>-0.56867469879518073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2030</v>
      </c>
      <c r="E396" s="190">
        <v>1202</v>
      </c>
      <c r="F396" s="190">
        <f t="shared" si="146"/>
        <v>828</v>
      </c>
      <c r="G396" s="32">
        <f t="shared" si="147"/>
        <v>0.68885191347753749</v>
      </c>
    </row>
    <row r="397" spans="1:7" x14ac:dyDescent="0.2">
      <c r="A397" s="186">
        <v>62</v>
      </c>
      <c r="B397" s="2" t="s">
        <v>42</v>
      </c>
      <c r="C397" s="11"/>
      <c r="D397" s="39">
        <v>1911</v>
      </c>
      <c r="E397" s="39">
        <v>54</v>
      </c>
      <c r="F397" s="190">
        <f t="shared" si="146"/>
        <v>1857</v>
      </c>
      <c r="G397" s="32">
        <f t="shared" si="147"/>
        <v>34.388888888888886</v>
      </c>
    </row>
    <row r="398" spans="1:7" ht="25.5" x14ac:dyDescent="0.2">
      <c r="A398" s="22"/>
      <c r="B398" s="26" t="s">
        <v>43</v>
      </c>
      <c r="C398" s="191"/>
      <c r="D398" s="40">
        <f>D392+D396+D397</f>
        <v>5767</v>
      </c>
      <c r="E398" s="40">
        <f>E392+E396+E397</f>
        <v>5535</v>
      </c>
      <c r="F398" s="190">
        <f t="shared" si="146"/>
        <v>232</v>
      </c>
      <c r="G398" s="32">
        <f t="shared" si="147"/>
        <v>4.1915085817524844E-2</v>
      </c>
    </row>
    <row r="399" spans="1:7" ht="25.5" x14ac:dyDescent="0.2">
      <c r="A399" s="22"/>
      <c r="B399" s="26" t="s">
        <v>48</v>
      </c>
      <c r="C399" s="191"/>
      <c r="D399" s="40">
        <f>D391-D398</f>
        <v>24355</v>
      </c>
      <c r="E399" s="40">
        <f>E391-E398</f>
        <v>10436</v>
      </c>
      <c r="F399" s="190">
        <f t="shared" si="146"/>
        <v>13919</v>
      </c>
      <c r="G399" s="32">
        <f t="shared" si="147"/>
        <v>1.3337485626676888</v>
      </c>
    </row>
    <row r="400" spans="1:7" x14ac:dyDescent="0.2">
      <c r="A400" s="186">
        <v>63</v>
      </c>
      <c r="B400" s="3" t="s">
        <v>46</v>
      </c>
      <c r="C400" s="188"/>
      <c r="D400" s="189">
        <v>36541</v>
      </c>
      <c r="E400" s="189">
        <v>32354</v>
      </c>
      <c r="F400" s="190">
        <f t="shared" si="146"/>
        <v>4187</v>
      </c>
      <c r="G400" s="32">
        <f t="shared" si="147"/>
        <v>0.12941212833034554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904</v>
      </c>
      <c r="E404" s="39">
        <v>479</v>
      </c>
      <c r="F404" s="190">
        <f t="shared" ref="F404:F414" si="150">(D404-E404)</f>
        <v>425</v>
      </c>
      <c r="G404" s="32">
        <f t="shared" ref="G404:G414" si="151">F404/E404</f>
        <v>0.88726513569937371</v>
      </c>
    </row>
    <row r="405" spans="1:7" ht="25.5" x14ac:dyDescent="0.2">
      <c r="A405" s="22"/>
      <c r="B405" s="26" t="s">
        <v>49</v>
      </c>
      <c r="C405" s="191"/>
      <c r="D405" s="190">
        <f>D399-D400-D404</f>
        <v>-13090</v>
      </c>
      <c r="E405" s="190">
        <f>E399-E400-E404</f>
        <v>-22397</v>
      </c>
      <c r="F405" s="190">
        <f t="shared" si="150"/>
        <v>9307</v>
      </c>
      <c r="G405" s="32">
        <f t="shared" si="151"/>
        <v>-0.41554672500781353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-22090</v>
      </c>
      <c r="E410" s="190">
        <f>E405+E406-E407-E408+E409</f>
        <v>-29397</v>
      </c>
      <c r="F410" s="190">
        <f t="shared" si="150"/>
        <v>7307</v>
      </c>
      <c r="G410" s="32">
        <f t="shared" si="151"/>
        <v>-0.24856277851481443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-22190</v>
      </c>
      <c r="E414" s="190">
        <f>E410+E413</f>
        <v>-29497</v>
      </c>
      <c r="F414" s="190">
        <f t="shared" si="150"/>
        <v>7307</v>
      </c>
      <c r="G414" s="32">
        <f t="shared" si="151"/>
        <v>-0.2477201071295386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-75725</v>
      </c>
      <c r="E418" s="190">
        <v>109</v>
      </c>
      <c r="F418" s="190">
        <f t="shared" ref="F418" si="152">(D418-E418)</f>
        <v>-75834</v>
      </c>
      <c r="G418" s="32">
        <f t="shared" ref="G418" si="153">F418/E418</f>
        <v>-695.72477064220186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874173</v>
      </c>
      <c r="E425" s="190">
        <f>E429+E430+E431</f>
        <v>723922</v>
      </c>
      <c r="F425" s="190">
        <f t="shared" ref="F425" si="156">(D425-E425)</f>
        <v>150251</v>
      </c>
      <c r="G425" s="32">
        <f t="shared" ref="G425" si="157">F425/E425</f>
        <v>0.20755136603114699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718715</v>
      </c>
      <c r="E429" s="190">
        <v>686920</v>
      </c>
      <c r="F429" s="190">
        <f t="shared" ref="F429:F431" si="158">(D429-E429)</f>
        <v>31795</v>
      </c>
      <c r="G429" s="32">
        <f t="shared" ref="G429:G431" si="159">F429/E429</f>
        <v>4.6286321551272346E-2</v>
      </c>
    </row>
    <row r="430" spans="1:7" ht="25.5" x14ac:dyDescent="0.2">
      <c r="A430" s="186"/>
      <c r="B430" s="24" t="s">
        <v>58</v>
      </c>
      <c r="C430" s="17"/>
      <c r="D430" s="190">
        <v>151874</v>
      </c>
      <c r="E430" s="190">
        <v>33827</v>
      </c>
      <c r="F430" s="190">
        <f t="shared" si="158"/>
        <v>118047</v>
      </c>
      <c r="G430" s="32">
        <f t="shared" si="159"/>
        <v>3.4897271410411803</v>
      </c>
    </row>
    <row r="431" spans="1:7" x14ac:dyDescent="0.2">
      <c r="A431" s="186"/>
      <c r="B431" s="23" t="s">
        <v>24</v>
      </c>
      <c r="C431" s="10"/>
      <c r="D431" s="190">
        <v>3584</v>
      </c>
      <c r="E431" s="190">
        <v>3175</v>
      </c>
      <c r="F431" s="190">
        <f t="shared" si="158"/>
        <v>409</v>
      </c>
      <c r="G431" s="32">
        <f t="shared" si="159"/>
        <v>0.12881889763779528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217960</v>
      </c>
      <c r="E433" s="190">
        <v>172593</v>
      </c>
      <c r="F433" s="190">
        <f t="shared" ref="F433" si="160">(D433-E433)</f>
        <v>45367</v>
      </c>
      <c r="G433" s="32">
        <f t="shared" ref="G433" si="161">F433/E433</f>
        <v>0.26285538810959891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122864</v>
      </c>
      <c r="E435" s="190">
        <f>E438+E439+E440+E441</f>
        <v>38360</v>
      </c>
      <c r="F435" s="190">
        <f t="shared" ref="F435" si="162">(D435-E435)</f>
        <v>84504</v>
      </c>
      <c r="G435" s="32">
        <f t="shared" ref="G435" si="163">F435/E435</f>
        <v>2.2029197080291971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1443</v>
      </c>
      <c r="E438" s="190">
        <v>2210</v>
      </c>
      <c r="F438" s="190">
        <f t="shared" ref="F438:F441" si="164">(D438-E438)</f>
        <v>-767</v>
      </c>
      <c r="G438" s="32">
        <f t="shared" ref="G438:G441" si="165">F438/E438</f>
        <v>-0.34705882352941175</v>
      </c>
    </row>
    <row r="439" spans="1:7" x14ac:dyDescent="0.2">
      <c r="A439" s="186">
        <v>31</v>
      </c>
      <c r="B439" s="25" t="s">
        <v>17</v>
      </c>
      <c r="C439" s="31"/>
      <c r="D439" s="190">
        <v>910</v>
      </c>
      <c r="E439" s="190">
        <v>1102</v>
      </c>
      <c r="F439" s="190">
        <f t="shared" si="164"/>
        <v>-192</v>
      </c>
      <c r="G439" s="32">
        <f t="shared" si="165"/>
        <v>-0.17422867513611615</v>
      </c>
    </row>
    <row r="440" spans="1:7" x14ac:dyDescent="0.2">
      <c r="A440" s="186">
        <v>32</v>
      </c>
      <c r="B440" s="25" t="s">
        <v>18</v>
      </c>
      <c r="C440" s="31"/>
      <c r="D440" s="190">
        <v>120511</v>
      </c>
      <c r="E440" s="190">
        <v>35048</v>
      </c>
      <c r="F440" s="190">
        <f t="shared" si="164"/>
        <v>85463</v>
      </c>
      <c r="G440" s="32">
        <f t="shared" si="165"/>
        <v>2.4384558320018259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928</v>
      </c>
      <c r="E446" s="190">
        <v>4242</v>
      </c>
      <c r="F446" s="190">
        <f>(D446-E446)</f>
        <v>-3314</v>
      </c>
      <c r="G446" s="32">
        <f>F446/E446</f>
        <v>-0.78123526638378127</v>
      </c>
    </row>
    <row r="447" spans="1:7" x14ac:dyDescent="0.2">
      <c r="A447" s="186">
        <v>701</v>
      </c>
      <c r="B447" s="1" t="s">
        <v>31</v>
      </c>
      <c r="C447" s="10"/>
      <c r="D447" s="190">
        <v>4506</v>
      </c>
      <c r="E447" s="190">
        <v>64560</v>
      </c>
      <c r="F447" s="190">
        <f t="shared" ref="F447:F449" si="166">(D447-E447)</f>
        <v>-60054</v>
      </c>
      <c r="G447" s="32">
        <f t="shared" ref="G447:G449" si="167">F447/E447</f>
        <v>-0.93020446096654275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7400</v>
      </c>
      <c r="E449" s="190">
        <v>52296</v>
      </c>
      <c r="F449" s="190">
        <f t="shared" si="166"/>
        <v>-44896</v>
      </c>
      <c r="G449" s="32">
        <f t="shared" si="167"/>
        <v>-0.858497781857121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12834</v>
      </c>
      <c r="E456" s="40">
        <f>E446+E447+E448+E449+E454+E455</f>
        <v>121098</v>
      </c>
      <c r="F456" s="40">
        <f t="shared" si="168"/>
        <v>-108264</v>
      </c>
      <c r="G456" s="34">
        <f t="shared" si="169"/>
        <v>-0.89401971956597137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12834</v>
      </c>
      <c r="E464" s="40">
        <f>E456+E461+E462+E463</f>
        <v>121098</v>
      </c>
      <c r="F464" s="190">
        <f t="shared" ref="F464:F473" si="174">(D464-E464)</f>
        <v>-108264</v>
      </c>
      <c r="G464" s="32">
        <f t="shared" ref="G464:G473" si="175">F464/E464</f>
        <v>-0.89401971956597137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4103</v>
      </c>
      <c r="E465" s="189">
        <f>E466+E467+E468</f>
        <v>17305</v>
      </c>
      <c r="F465" s="190">
        <f t="shared" si="174"/>
        <v>-13202</v>
      </c>
      <c r="G465" s="32">
        <f t="shared" si="175"/>
        <v>-0.76290089569488584</v>
      </c>
    </row>
    <row r="466" spans="1:7" x14ac:dyDescent="0.2">
      <c r="A466" s="186">
        <v>600</v>
      </c>
      <c r="B466" s="1" t="s">
        <v>2</v>
      </c>
      <c r="C466" s="10"/>
      <c r="D466" s="190">
        <v>154</v>
      </c>
      <c r="E466" s="190">
        <v>214</v>
      </c>
      <c r="F466" s="190">
        <f t="shared" si="174"/>
        <v>-60</v>
      </c>
      <c r="G466" s="32">
        <f t="shared" si="175"/>
        <v>-0.28037383177570091</v>
      </c>
    </row>
    <row r="467" spans="1:7" x14ac:dyDescent="0.2">
      <c r="A467" s="186">
        <v>601</v>
      </c>
      <c r="B467" s="1" t="s">
        <v>3</v>
      </c>
      <c r="C467" s="10"/>
      <c r="D467" s="190">
        <v>1867</v>
      </c>
      <c r="E467" s="190">
        <v>5040</v>
      </c>
      <c r="F467" s="190">
        <f t="shared" si="174"/>
        <v>-3173</v>
      </c>
      <c r="G467" s="32">
        <f t="shared" si="175"/>
        <v>-0.62956349206349205</v>
      </c>
    </row>
    <row r="468" spans="1:7" x14ac:dyDescent="0.2">
      <c r="A468" s="186">
        <v>604</v>
      </c>
      <c r="B468" s="1" t="s">
        <v>4</v>
      </c>
      <c r="C468" s="10"/>
      <c r="D468" s="190">
        <f>4103-2021</f>
        <v>2082</v>
      </c>
      <c r="E468" s="190">
        <f>17305-5254</f>
        <v>12051</v>
      </c>
      <c r="F468" s="190">
        <f t="shared" si="174"/>
        <v>-9969</v>
      </c>
      <c r="G468" s="32">
        <f t="shared" si="175"/>
        <v>-0.82723425441872045</v>
      </c>
    </row>
    <row r="469" spans="1:7" x14ac:dyDescent="0.2">
      <c r="A469" s="186">
        <v>61</v>
      </c>
      <c r="B469" s="1" t="s">
        <v>41</v>
      </c>
      <c r="C469" s="10"/>
      <c r="D469" s="190">
        <v>532</v>
      </c>
      <c r="E469" s="190">
        <v>221</v>
      </c>
      <c r="F469" s="190">
        <f t="shared" si="174"/>
        <v>311</v>
      </c>
      <c r="G469" s="32">
        <f t="shared" si="175"/>
        <v>1.407239819004525</v>
      </c>
    </row>
    <row r="470" spans="1:7" x14ac:dyDescent="0.2">
      <c r="A470" s="186">
        <v>62</v>
      </c>
      <c r="B470" s="2" t="s">
        <v>42</v>
      </c>
      <c r="C470" s="11"/>
      <c r="D470" s="39">
        <v>1239</v>
      </c>
      <c r="E470" s="39">
        <v>619</v>
      </c>
      <c r="F470" s="190">
        <f t="shared" si="174"/>
        <v>620</v>
      </c>
      <c r="G470" s="32">
        <f t="shared" si="175"/>
        <v>1.0016155088852989</v>
      </c>
    </row>
    <row r="471" spans="1:7" ht="25.5" x14ac:dyDescent="0.2">
      <c r="A471" s="22"/>
      <c r="B471" s="26" t="s">
        <v>43</v>
      </c>
      <c r="C471" s="191"/>
      <c r="D471" s="40">
        <f>D465+D469+D470</f>
        <v>5874</v>
      </c>
      <c r="E471" s="40">
        <f>E465+E469+E470</f>
        <v>18145</v>
      </c>
      <c r="F471" s="190">
        <f t="shared" si="174"/>
        <v>-12271</v>
      </c>
      <c r="G471" s="32">
        <f t="shared" si="175"/>
        <v>-0.67627445577294021</v>
      </c>
    </row>
    <row r="472" spans="1:7" ht="25.5" x14ac:dyDescent="0.2">
      <c r="A472" s="22"/>
      <c r="B472" s="26" t="s">
        <v>48</v>
      </c>
      <c r="C472" s="191"/>
      <c r="D472" s="40">
        <f>D464-D471</f>
        <v>6960</v>
      </c>
      <c r="E472" s="40">
        <f>E464-E471</f>
        <v>102953</v>
      </c>
      <c r="F472" s="190">
        <f t="shared" si="174"/>
        <v>-95993</v>
      </c>
      <c r="G472" s="32">
        <f t="shared" si="175"/>
        <v>-0.93239633619224305</v>
      </c>
    </row>
    <row r="473" spans="1:7" x14ac:dyDescent="0.2">
      <c r="A473" s="186">
        <v>63</v>
      </c>
      <c r="B473" s="3" t="s">
        <v>46</v>
      </c>
      <c r="C473" s="188"/>
      <c r="D473" s="189">
        <v>25605</v>
      </c>
      <c r="E473" s="189">
        <v>28735</v>
      </c>
      <c r="F473" s="190">
        <f t="shared" si="174"/>
        <v>-3130</v>
      </c>
      <c r="G473" s="32">
        <f t="shared" si="175"/>
        <v>-0.10892639638072038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479</v>
      </c>
      <c r="E477" s="39">
        <v>3634</v>
      </c>
      <c r="F477" s="190">
        <f t="shared" ref="F477:F487" si="178">(D477-E477)</f>
        <v>-3155</v>
      </c>
      <c r="G477" s="32">
        <f t="shared" ref="G477:G487" si="179">F477/E477</f>
        <v>-0.86818932305998897</v>
      </c>
    </row>
    <row r="478" spans="1:7" ht="25.5" x14ac:dyDescent="0.2">
      <c r="A478" s="22"/>
      <c r="B478" s="26" t="s">
        <v>49</v>
      </c>
      <c r="C478" s="191"/>
      <c r="D478" s="190">
        <f>D472-D473-D477</f>
        <v>-19124</v>
      </c>
      <c r="E478" s="190">
        <f>E472-E473-E477</f>
        <v>70584</v>
      </c>
      <c r="F478" s="190">
        <f t="shared" si="178"/>
        <v>-89708</v>
      </c>
      <c r="G478" s="32">
        <f t="shared" si="179"/>
        <v>-1.2709395897087159</v>
      </c>
    </row>
    <row r="479" spans="1:7" x14ac:dyDescent="0.2">
      <c r="A479" s="186">
        <v>75</v>
      </c>
      <c r="B479" s="3" t="s">
        <v>50</v>
      </c>
      <c r="C479" s="188"/>
      <c r="D479" s="189">
        <v>200</v>
      </c>
      <c r="E479" s="189">
        <v>962</v>
      </c>
      <c r="F479" s="190">
        <f t="shared" si="178"/>
        <v>-762</v>
      </c>
      <c r="G479" s="32">
        <f t="shared" si="179"/>
        <v>-0.79209979209979209</v>
      </c>
    </row>
    <row r="480" spans="1:7" x14ac:dyDescent="0.2">
      <c r="A480" s="186">
        <v>65</v>
      </c>
      <c r="B480" s="1" t="s">
        <v>51</v>
      </c>
      <c r="C480" s="10"/>
      <c r="D480" s="190">
        <v>4530</v>
      </c>
      <c r="E480" s="190">
        <v>1512</v>
      </c>
      <c r="F480" s="190">
        <f t="shared" si="178"/>
        <v>3018</v>
      </c>
      <c r="G480" s="32">
        <f t="shared" si="179"/>
        <v>1.996031746031746</v>
      </c>
    </row>
    <row r="481" spans="1:7" ht="25.5" x14ac:dyDescent="0.2">
      <c r="A481" s="186">
        <v>68</v>
      </c>
      <c r="B481" s="16" t="s">
        <v>52</v>
      </c>
      <c r="C481" s="17"/>
      <c r="D481" s="190">
        <v>17461</v>
      </c>
      <c r="E481" s="190">
        <v>225</v>
      </c>
      <c r="F481" s="190">
        <f t="shared" si="178"/>
        <v>17236</v>
      </c>
      <c r="G481" s="32">
        <f t="shared" si="179"/>
        <v>76.604444444444439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-40915</v>
      </c>
      <c r="E483" s="190">
        <f>E478+E479-E480-E481+E482</f>
        <v>69809</v>
      </c>
      <c r="F483" s="190">
        <f t="shared" si="178"/>
        <v>-110724</v>
      </c>
      <c r="G483" s="32">
        <f t="shared" si="179"/>
        <v>-1.5860992135684511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-40915</v>
      </c>
      <c r="E487" s="190">
        <f>E483+E486</f>
        <v>69809</v>
      </c>
      <c r="F487" s="190">
        <f t="shared" si="178"/>
        <v>-110724</v>
      </c>
      <c r="G487" s="32">
        <f t="shared" si="179"/>
        <v>-1.5860992135684511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738780</v>
      </c>
      <c r="E491" s="190">
        <v>774863</v>
      </c>
      <c r="F491" s="190">
        <f t="shared" ref="F491" si="180">(D491-E491)</f>
        <v>-36083</v>
      </c>
      <c r="G491" s="32">
        <f t="shared" ref="G491" si="181">F491/E491</f>
        <v>-4.656694151095097E-2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693200</v>
      </c>
      <c r="E498" s="190">
        <f>E502+E503+E504</f>
        <v>542528</v>
      </c>
      <c r="F498" s="190">
        <f t="shared" ref="F498" si="184">(D498-E498)</f>
        <v>150672</v>
      </c>
      <c r="G498" s="32">
        <f t="shared" ref="G498" si="185">F498/E498</f>
        <v>0.27772207148755457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277280</v>
      </c>
      <c r="E502" s="190">
        <v>314666</v>
      </c>
      <c r="F502" s="190">
        <f t="shared" ref="F502:F504" si="186">(D502-E502)</f>
        <v>-37386</v>
      </c>
      <c r="G502" s="32">
        <f t="shared" ref="G502:G504" si="187">F502/E502</f>
        <v>-0.11881169239765338</v>
      </c>
    </row>
    <row r="503" spans="1:7" ht="25.5" x14ac:dyDescent="0.2">
      <c r="A503" s="186"/>
      <c r="B503" s="24" t="s">
        <v>58</v>
      </c>
      <c r="C503" s="17"/>
      <c r="D503" s="190">
        <v>173300</v>
      </c>
      <c r="E503" s="190">
        <v>70529</v>
      </c>
      <c r="F503" s="190">
        <f t="shared" si="186"/>
        <v>102771</v>
      </c>
      <c r="G503" s="32">
        <f t="shared" si="187"/>
        <v>1.4571452877539735</v>
      </c>
    </row>
    <row r="504" spans="1:7" x14ac:dyDescent="0.2">
      <c r="A504" s="186"/>
      <c r="B504" s="23" t="s">
        <v>24</v>
      </c>
      <c r="C504" s="10"/>
      <c r="D504" s="190">
        <v>242620</v>
      </c>
      <c r="E504" s="190">
        <v>157333</v>
      </c>
      <c r="F504" s="190">
        <f t="shared" si="186"/>
        <v>85287</v>
      </c>
      <c r="G504" s="32">
        <f t="shared" si="187"/>
        <v>0.5420795383041066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118705</v>
      </c>
      <c r="E506" s="190">
        <v>169597</v>
      </c>
      <c r="F506" s="190">
        <f t="shared" ref="F506" si="188">(D506-E506)</f>
        <v>-50892</v>
      </c>
      <c r="G506" s="32">
        <f t="shared" ref="G506" si="189">F506/E506</f>
        <v>-0.30007606266620285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58759</v>
      </c>
      <c r="E508" s="190">
        <f>E511+E512+E513+E514</f>
        <v>57442</v>
      </c>
      <c r="F508" s="190">
        <f t="shared" ref="F508" si="190">(D508-E508)</f>
        <v>1317</v>
      </c>
      <c r="G508" s="32">
        <f t="shared" ref="G508" si="191">F508/E508</f>
        <v>2.2927474670102015E-2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1904</v>
      </c>
      <c r="E511" s="190">
        <v>998</v>
      </c>
      <c r="F511" s="190">
        <f t="shared" ref="F511:F514" si="192">(D511-E511)</f>
        <v>906</v>
      </c>
      <c r="G511" s="32">
        <f t="shared" ref="G511:G514" si="193">F511/E511</f>
        <v>0.90781563126252507</v>
      </c>
    </row>
    <row r="512" spans="1:7" x14ac:dyDescent="0.2">
      <c r="A512" s="186">
        <v>31</v>
      </c>
      <c r="B512" s="25" t="s">
        <v>17</v>
      </c>
      <c r="C512" s="31"/>
      <c r="D512" s="190">
        <v>2628</v>
      </c>
      <c r="E512" s="190">
        <v>7675</v>
      </c>
      <c r="F512" s="190">
        <f t="shared" si="192"/>
        <v>-5047</v>
      </c>
      <c r="G512" s="32">
        <f t="shared" si="193"/>
        <v>-0.65758957654723127</v>
      </c>
    </row>
    <row r="513" spans="1:7" x14ac:dyDescent="0.2">
      <c r="A513" s="186">
        <v>32</v>
      </c>
      <c r="B513" s="25" t="s">
        <v>18</v>
      </c>
      <c r="C513" s="31"/>
      <c r="D513" s="190">
        <v>54227</v>
      </c>
      <c r="E513" s="190">
        <v>48769</v>
      </c>
      <c r="F513" s="190">
        <f t="shared" si="192"/>
        <v>5458</v>
      </c>
      <c r="G513" s="32">
        <f t="shared" si="193"/>
        <v>0.11191535606635362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/>
      <c r="E519" s="190"/>
      <c r="F519" s="190">
        <f>(D519-E519)</f>
        <v>0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/>
      <c r="E520" s="190"/>
      <c r="F520" s="190">
        <f t="shared" ref="F520:F522" si="194">(D520-E520)</f>
        <v>0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/>
      <c r="E522" s="190"/>
      <c r="F522" s="190">
        <f t="shared" si="194"/>
        <v>0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/>
      <c r="E528" s="39"/>
      <c r="F528" s="190">
        <f t="shared" si="196"/>
        <v>0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0</v>
      </c>
      <c r="E529" s="40">
        <f>E519+E520+E521+E522+E527+E528</f>
        <v>0</v>
      </c>
      <c r="F529" s="40">
        <f t="shared" si="196"/>
        <v>0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0</v>
      </c>
      <c r="E537" s="40">
        <f>E529+E534+E535+E536</f>
        <v>0</v>
      </c>
      <c r="F537" s="190">
        <f t="shared" ref="F537:F546" si="202">(D537-E537)</f>
        <v>0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0</v>
      </c>
      <c r="E538" s="189">
        <f>E539+E540+E541</f>
        <v>0</v>
      </c>
      <c r="F538" s="190">
        <f t="shared" si="202"/>
        <v>0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/>
      <c r="E539" s="190"/>
      <c r="F539" s="190">
        <f t="shared" si="202"/>
        <v>0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/>
      <c r="E540" s="190"/>
      <c r="F540" s="190">
        <f t="shared" si="202"/>
        <v>0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/>
      <c r="E541" s="190"/>
      <c r="F541" s="190">
        <f t="shared" si="202"/>
        <v>0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/>
      <c r="E542" s="190"/>
      <c r="F542" s="190">
        <f t="shared" si="202"/>
        <v>0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/>
      <c r="E543" s="39"/>
      <c r="F543" s="190">
        <f t="shared" si="202"/>
        <v>0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0</v>
      </c>
      <c r="E544" s="40">
        <f>E538+E542+E543</f>
        <v>0</v>
      </c>
      <c r="F544" s="190">
        <f t="shared" si="202"/>
        <v>0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0</v>
      </c>
      <c r="E545" s="40">
        <f>E537-E544</f>
        <v>0</v>
      </c>
      <c r="F545" s="190">
        <f t="shared" si="202"/>
        <v>0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>
        <v>17225</v>
      </c>
      <c r="E546" s="189">
        <v>16873</v>
      </c>
      <c r="F546" s="190">
        <f t="shared" si="202"/>
        <v>352</v>
      </c>
      <c r="G546" s="32">
        <f t="shared" si="203"/>
        <v>2.0861731760801281E-2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/>
      <c r="E550" s="39"/>
      <c r="F550" s="190">
        <f t="shared" ref="F550:F560" si="206">(D550-E550)</f>
        <v>0</v>
      </c>
      <c r="G550" s="32" t="e">
        <f t="shared" ref="G550:G560" si="207">F550/E550</f>
        <v>#DIV/0!</v>
      </c>
    </row>
    <row r="551" spans="1:7" ht="25.5" x14ac:dyDescent="0.2">
      <c r="A551" s="22"/>
      <c r="B551" s="26" t="s">
        <v>49</v>
      </c>
      <c r="C551" s="191"/>
      <c r="D551" s="190">
        <f>D545-D546-D550</f>
        <v>-17225</v>
      </c>
      <c r="E551" s="190">
        <f>E545-E546-E550</f>
        <v>-16873</v>
      </c>
      <c r="F551" s="190">
        <f t="shared" si="206"/>
        <v>-352</v>
      </c>
      <c r="G551" s="32">
        <f t="shared" si="207"/>
        <v>2.0861731760801281E-2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>
        <v>1065</v>
      </c>
      <c r="E554" s="190">
        <v>0</v>
      </c>
      <c r="F554" s="190">
        <f t="shared" si="206"/>
        <v>1065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-18290</v>
      </c>
      <c r="E556" s="190">
        <f>E551+E552-E553-E554+E555</f>
        <v>-16873</v>
      </c>
      <c r="F556" s="190">
        <f t="shared" si="206"/>
        <v>-1417</v>
      </c>
      <c r="G556" s="32">
        <f t="shared" si="207"/>
        <v>8.3980323593907433E-2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-18290</v>
      </c>
      <c r="E560" s="190">
        <f>E556+E559</f>
        <v>-16873</v>
      </c>
      <c r="F560" s="190">
        <f t="shared" si="206"/>
        <v>-1417</v>
      </c>
      <c r="G560" s="32">
        <f t="shared" si="207"/>
        <v>8.3980323593907433E-2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-75725</v>
      </c>
      <c r="E564" s="190">
        <v>-76730</v>
      </c>
      <c r="F564" s="190">
        <f t="shared" ref="F564" si="208">(D564-E564)</f>
        <v>1005</v>
      </c>
      <c r="G564" s="32">
        <f t="shared" ref="G564" si="209">F564/E564</f>
        <v>-1.3097875667926496E-2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115167</v>
      </c>
      <c r="E571" s="190">
        <f>E575+E576+E577</f>
        <v>90942</v>
      </c>
      <c r="F571" s="190">
        <f t="shared" ref="F571" si="212">(D571-E571)</f>
        <v>24225</v>
      </c>
      <c r="G571" s="32">
        <f t="shared" ref="G571" si="213">F571/E571</f>
        <v>0.26637857095731343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73388</v>
      </c>
      <c r="E575" s="190">
        <v>16627</v>
      </c>
      <c r="F575" s="190">
        <f t="shared" ref="F575:F577" si="214">(D575-E575)</f>
        <v>56761</v>
      </c>
      <c r="G575" s="32">
        <f t="shared" ref="G575:G577" si="215">F575/E575</f>
        <v>3.4137848078426654</v>
      </c>
    </row>
    <row r="576" spans="1:7" ht="25.5" x14ac:dyDescent="0.2">
      <c r="A576" s="186"/>
      <c r="B576" s="24" t="s">
        <v>58</v>
      </c>
      <c r="C576" s="17"/>
      <c r="D576" s="190">
        <v>17480</v>
      </c>
      <c r="E576" s="190">
        <v>46365</v>
      </c>
      <c r="F576" s="190">
        <f t="shared" si="214"/>
        <v>-28885</v>
      </c>
      <c r="G576" s="32">
        <f t="shared" si="215"/>
        <v>-0.62299148064272625</v>
      </c>
    </row>
    <row r="577" spans="1:7" x14ac:dyDescent="0.2">
      <c r="A577" s="186"/>
      <c r="B577" s="23" t="s">
        <v>24</v>
      </c>
      <c r="C577" s="10"/>
      <c r="D577" s="190">
        <v>24299</v>
      </c>
      <c r="E577" s="190">
        <v>27950</v>
      </c>
      <c r="F577" s="190">
        <f t="shared" si="214"/>
        <v>-3651</v>
      </c>
      <c r="G577" s="32">
        <f t="shared" si="215"/>
        <v>-0.13062611806797852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94493</v>
      </c>
      <c r="E579" s="190">
        <v>50097</v>
      </c>
      <c r="F579" s="190">
        <f t="shared" ref="F579" si="216">(D579-E579)</f>
        <v>44396</v>
      </c>
      <c r="G579" s="32">
        <f t="shared" ref="G579" si="217">F579/E579</f>
        <v>0.88620077050521984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33668</v>
      </c>
      <c r="E581" s="190">
        <f>E584+E585+E586+E587</f>
        <v>21720</v>
      </c>
      <c r="F581" s="190">
        <f t="shared" ref="F581" si="218">(D581-E581)</f>
        <v>11948</v>
      </c>
      <c r="G581" s="32">
        <f t="shared" ref="G581" si="219">F581/E581</f>
        <v>0.55009208103130758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561</v>
      </c>
      <c r="E584" s="190">
        <v>629</v>
      </c>
      <c r="F584" s="190">
        <f t="shared" ref="F584:F587" si="220">(D584-E584)</f>
        <v>-68</v>
      </c>
      <c r="G584" s="32">
        <f t="shared" ref="G584:G587" si="221">F584/E584</f>
        <v>-0.10810810810810811</v>
      </c>
    </row>
    <row r="585" spans="1:7" x14ac:dyDescent="0.2">
      <c r="A585" s="186">
        <v>31</v>
      </c>
      <c r="B585" s="25" t="s">
        <v>17</v>
      </c>
      <c r="C585" s="31"/>
      <c r="D585" s="190">
        <v>2495</v>
      </c>
      <c r="E585" s="190">
        <v>3101</v>
      </c>
      <c r="F585" s="190">
        <f t="shared" si="220"/>
        <v>-606</v>
      </c>
      <c r="G585" s="32">
        <f t="shared" si="221"/>
        <v>-0.19542083198968074</v>
      </c>
    </row>
    <row r="586" spans="1:7" x14ac:dyDescent="0.2">
      <c r="A586" s="186">
        <v>32</v>
      </c>
      <c r="B586" s="25" t="s">
        <v>18</v>
      </c>
      <c r="C586" s="31"/>
      <c r="D586" s="190">
        <v>30612</v>
      </c>
      <c r="E586" s="190">
        <v>17990</v>
      </c>
      <c r="F586" s="190">
        <f t="shared" si="220"/>
        <v>12622</v>
      </c>
      <c r="G586" s="32">
        <f t="shared" si="221"/>
        <v>0.70161200667037238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187</v>
      </c>
      <c r="E592" s="190">
        <v>85</v>
      </c>
      <c r="F592" s="190">
        <f>(D592-E592)</f>
        <v>102</v>
      </c>
      <c r="G592" s="32">
        <f>F592/E592</f>
        <v>1.2</v>
      </c>
    </row>
    <row r="593" spans="1:7" x14ac:dyDescent="0.2">
      <c r="A593" s="186">
        <v>701</v>
      </c>
      <c r="B593" s="1" t="s">
        <v>31</v>
      </c>
      <c r="C593" s="10"/>
      <c r="D593" s="190">
        <v>4410</v>
      </c>
      <c r="E593" s="190">
        <v>10600</v>
      </c>
      <c r="F593" s="190">
        <f t="shared" ref="F593:F595" si="222">(D593-E593)</f>
        <v>-6190</v>
      </c>
      <c r="G593" s="32">
        <f t="shared" ref="G593:G595" si="223">F593/E593</f>
        <v>-0.58396226415094343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2595</v>
      </c>
      <c r="E595" s="190">
        <v>8743</v>
      </c>
      <c r="F595" s="190">
        <f t="shared" si="222"/>
        <v>-6148</v>
      </c>
      <c r="G595" s="32">
        <f t="shared" si="223"/>
        <v>-0.70319112432803388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>
        <v>481</v>
      </c>
      <c r="E601" s="39">
        <v>0</v>
      </c>
      <c r="F601" s="190">
        <f t="shared" si="224"/>
        <v>481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7673</v>
      </c>
      <c r="E602" s="40">
        <f>E592+E593+E594+E595+E600+E601</f>
        <v>19428</v>
      </c>
      <c r="F602" s="40">
        <f t="shared" si="224"/>
        <v>-11755</v>
      </c>
      <c r="G602" s="34">
        <f t="shared" si="225"/>
        <v>-0.6050545604282479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7673</v>
      </c>
      <c r="E610" s="40">
        <f>E602+E607+E608+E609</f>
        <v>19428</v>
      </c>
      <c r="F610" s="190">
        <f t="shared" ref="F610:F619" si="230">(D610-E610)</f>
        <v>-11755</v>
      </c>
      <c r="G610" s="32">
        <f t="shared" ref="G610:G619" si="231">F610/E610</f>
        <v>-0.6050545604282479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5791</v>
      </c>
      <c r="E611" s="189">
        <f>E612+E613+E614</f>
        <v>10644</v>
      </c>
      <c r="F611" s="190">
        <f t="shared" si="230"/>
        <v>-4853</v>
      </c>
      <c r="G611" s="32">
        <f t="shared" si="231"/>
        <v>-0.45593761743705374</v>
      </c>
    </row>
    <row r="612" spans="1:7" x14ac:dyDescent="0.2">
      <c r="A612" s="186">
        <v>600</v>
      </c>
      <c r="B612" s="1" t="s">
        <v>2</v>
      </c>
      <c r="C612" s="10"/>
      <c r="D612" s="190">
        <v>93</v>
      </c>
      <c r="E612" s="190">
        <v>81</v>
      </c>
      <c r="F612" s="190">
        <f t="shared" si="230"/>
        <v>12</v>
      </c>
      <c r="G612" s="32">
        <f t="shared" si="231"/>
        <v>0.14814814814814814</v>
      </c>
    </row>
    <row r="613" spans="1:7" x14ac:dyDescent="0.2">
      <c r="A613" s="186">
        <v>601</v>
      </c>
      <c r="B613" s="1" t="s">
        <v>3</v>
      </c>
      <c r="C613" s="10"/>
      <c r="D613" s="190">
        <v>5698</v>
      </c>
      <c r="E613" s="190">
        <v>10563</v>
      </c>
      <c r="F613" s="190">
        <f t="shared" si="230"/>
        <v>-4865</v>
      </c>
      <c r="G613" s="32">
        <f t="shared" si="231"/>
        <v>-0.46056991385023194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1467</v>
      </c>
      <c r="E615" s="190">
        <v>2331</v>
      </c>
      <c r="F615" s="190">
        <f t="shared" si="230"/>
        <v>-864</v>
      </c>
      <c r="G615" s="32">
        <f t="shared" si="231"/>
        <v>-0.37065637065637064</v>
      </c>
    </row>
    <row r="616" spans="1:7" x14ac:dyDescent="0.2">
      <c r="A616" s="186">
        <v>62</v>
      </c>
      <c r="B616" s="2" t="s">
        <v>42</v>
      </c>
      <c r="C616" s="11"/>
      <c r="D616" s="39">
        <v>0</v>
      </c>
      <c r="E616" s="39">
        <v>2507</v>
      </c>
      <c r="F616" s="190">
        <f t="shared" si="230"/>
        <v>-2507</v>
      </c>
      <c r="G616" s="32">
        <f t="shared" si="231"/>
        <v>-1</v>
      </c>
    </row>
    <row r="617" spans="1:7" ht="25.5" x14ac:dyDescent="0.2">
      <c r="A617" s="22"/>
      <c r="B617" s="26" t="s">
        <v>43</v>
      </c>
      <c r="C617" s="191"/>
      <c r="D617" s="40">
        <f>D611+D615+D616</f>
        <v>7258</v>
      </c>
      <c r="E617" s="40">
        <f>E611+E615+E616</f>
        <v>15482</v>
      </c>
      <c r="F617" s="190">
        <f t="shared" si="230"/>
        <v>-8224</v>
      </c>
      <c r="G617" s="32">
        <f t="shared" si="231"/>
        <v>-0.53119751970029716</v>
      </c>
    </row>
    <row r="618" spans="1:7" ht="25.5" x14ac:dyDescent="0.2">
      <c r="A618" s="22"/>
      <c r="B618" s="26" t="s">
        <v>48</v>
      </c>
      <c r="C618" s="191"/>
      <c r="D618" s="40">
        <f>D610-D617</f>
        <v>415</v>
      </c>
      <c r="E618" s="40">
        <f>E610-E617</f>
        <v>3946</v>
      </c>
      <c r="F618" s="190">
        <f t="shared" si="230"/>
        <v>-3531</v>
      </c>
      <c r="G618" s="32">
        <f t="shared" si="231"/>
        <v>-0.89483020780537248</v>
      </c>
    </row>
    <row r="619" spans="1:7" x14ac:dyDescent="0.2">
      <c r="A619" s="186">
        <v>63</v>
      </c>
      <c r="B619" s="3" t="s">
        <v>46</v>
      </c>
      <c r="C619" s="188"/>
      <c r="D619" s="189">
        <v>14379</v>
      </c>
      <c r="E619" s="189">
        <v>14448</v>
      </c>
      <c r="F619" s="190">
        <f t="shared" si="230"/>
        <v>-69</v>
      </c>
      <c r="G619" s="32">
        <f t="shared" si="231"/>
        <v>-4.7757475083056479E-3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230</v>
      </c>
      <c r="E623" s="39">
        <v>583</v>
      </c>
      <c r="F623" s="190">
        <f t="shared" ref="F623:F633" si="234">(D623-E623)</f>
        <v>-353</v>
      </c>
      <c r="G623" s="32">
        <f t="shared" ref="G623:G633" si="235">F623/E623</f>
        <v>-0.60548885077186965</v>
      </c>
    </row>
    <row r="624" spans="1:7" ht="25.5" x14ac:dyDescent="0.2">
      <c r="A624" s="22"/>
      <c r="B624" s="26" t="s">
        <v>49</v>
      </c>
      <c r="C624" s="191"/>
      <c r="D624" s="190">
        <f>D618-D619-D623</f>
        <v>-14194</v>
      </c>
      <c r="E624" s="190">
        <f>E618-E619-E623</f>
        <v>-11085</v>
      </c>
      <c r="F624" s="190">
        <f t="shared" si="234"/>
        <v>-3109</v>
      </c>
      <c r="G624" s="32">
        <f t="shared" si="235"/>
        <v>0.28046910239061795</v>
      </c>
    </row>
    <row r="625" spans="1:7" x14ac:dyDescent="0.2">
      <c r="A625" s="186">
        <v>75</v>
      </c>
      <c r="B625" s="3" t="s">
        <v>50</v>
      </c>
      <c r="C625" s="188"/>
      <c r="D625" s="189">
        <v>0</v>
      </c>
      <c r="E625" s="189">
        <v>0</v>
      </c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>
        <v>0</v>
      </c>
      <c r="E626" s="190">
        <v>0</v>
      </c>
      <c r="F626" s="190">
        <f t="shared" si="234"/>
        <v>0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3667</v>
      </c>
      <c r="E627" s="190">
        <v>3426</v>
      </c>
      <c r="F627" s="190">
        <f t="shared" si="234"/>
        <v>241</v>
      </c>
      <c r="G627" s="32">
        <f t="shared" si="235"/>
        <v>7.0344424985405718E-2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-17861</v>
      </c>
      <c r="E629" s="190">
        <f>E624+E625-E626-E627+E628</f>
        <v>-14511</v>
      </c>
      <c r="F629" s="190">
        <f t="shared" si="234"/>
        <v>-3350</v>
      </c>
      <c r="G629" s="32">
        <f t="shared" si="235"/>
        <v>0.2308593480807663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-17861</v>
      </c>
      <c r="E633" s="190">
        <f>E629+E632</f>
        <v>-14511</v>
      </c>
      <c r="F633" s="190">
        <f t="shared" si="234"/>
        <v>-3350</v>
      </c>
      <c r="G633" s="32">
        <f t="shared" si="235"/>
        <v>0.2308593480807663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20860</v>
      </c>
      <c r="E637" s="190">
        <v>2888</v>
      </c>
      <c r="F637" s="190">
        <f t="shared" ref="F637" si="236">(D637-E637)</f>
        <v>17972</v>
      </c>
      <c r="G637" s="32">
        <f t="shared" ref="G637" si="237">F637/E637</f>
        <v>6.2229916897506925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93512</v>
      </c>
      <c r="E644" s="190">
        <f>E648+E649+E650</f>
        <v>32402</v>
      </c>
      <c r="F644" s="190">
        <f t="shared" ref="F644" si="240">(D644-E644)</f>
        <v>61110</v>
      </c>
      <c r="G644" s="32">
        <f t="shared" ref="G644" si="241">F644/E644</f>
        <v>1.8859946916856984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60258</v>
      </c>
      <c r="E648" s="190">
        <v>10161</v>
      </c>
      <c r="F648" s="190">
        <f t="shared" ref="F648:F650" si="242">(D648-E648)</f>
        <v>50097</v>
      </c>
      <c r="G648" s="32">
        <f t="shared" ref="G648:G650" si="243">F648/E648</f>
        <v>4.93032181871863</v>
      </c>
    </row>
    <row r="649" spans="1:7" ht="25.5" x14ac:dyDescent="0.2">
      <c r="A649" s="186"/>
      <c r="B649" s="24" t="s">
        <v>58</v>
      </c>
      <c r="C649" s="17"/>
      <c r="D649" s="190">
        <v>28769</v>
      </c>
      <c r="E649" s="190">
        <v>22063</v>
      </c>
      <c r="F649" s="190">
        <f t="shared" si="242"/>
        <v>6706</v>
      </c>
      <c r="G649" s="32">
        <f t="shared" si="243"/>
        <v>0.30394778588587229</v>
      </c>
    </row>
    <row r="650" spans="1:7" x14ac:dyDescent="0.2">
      <c r="A650" s="186"/>
      <c r="B650" s="23" t="s">
        <v>24</v>
      </c>
      <c r="C650" s="10"/>
      <c r="D650" s="190">
        <v>4485</v>
      </c>
      <c r="E650" s="190">
        <v>178</v>
      </c>
      <c r="F650" s="190">
        <f t="shared" si="242"/>
        <v>4307</v>
      </c>
      <c r="G650" s="32">
        <f t="shared" si="243"/>
        <v>24.196629213483146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165742</v>
      </c>
      <c r="E652" s="190">
        <v>234766</v>
      </c>
      <c r="F652" s="190">
        <f t="shared" ref="F652" si="244">(D652-E652)</f>
        <v>-69024</v>
      </c>
      <c r="G652" s="32">
        <f t="shared" ref="G652" si="245">F652/E652</f>
        <v>-0.29401190973139213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5682</v>
      </c>
      <c r="E654" s="190">
        <f>E657+E658+E659+E660</f>
        <v>13602</v>
      </c>
      <c r="F654" s="190">
        <f t="shared" ref="F654" si="246">(D654-E654)</f>
        <v>-7920</v>
      </c>
      <c r="G654" s="32">
        <f t="shared" ref="G654" si="247">F654/E654</f>
        <v>-0.58226731363034845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129</v>
      </c>
      <c r="E657" s="190">
        <v>347</v>
      </c>
      <c r="F657" s="190">
        <f t="shared" ref="F657:F660" si="248">(D657-E657)</f>
        <v>-218</v>
      </c>
      <c r="G657" s="32">
        <f t="shared" ref="G657:G660" si="249">F657/E657</f>
        <v>-0.62824207492795392</v>
      </c>
    </row>
    <row r="658" spans="1:7" x14ac:dyDescent="0.2">
      <c r="A658" s="186">
        <v>31</v>
      </c>
      <c r="B658" s="25" t="s">
        <v>17</v>
      </c>
      <c r="C658" s="31"/>
      <c r="D658" s="190">
        <v>1741</v>
      </c>
      <c r="E658" s="190">
        <v>1277</v>
      </c>
      <c r="F658" s="190">
        <f t="shared" si="248"/>
        <v>464</v>
      </c>
      <c r="G658" s="32">
        <f t="shared" si="249"/>
        <v>0.3633516053249804</v>
      </c>
    </row>
    <row r="659" spans="1:7" x14ac:dyDescent="0.2">
      <c r="A659" s="186">
        <v>32</v>
      </c>
      <c r="B659" s="25" t="s">
        <v>18</v>
      </c>
      <c r="C659" s="31"/>
      <c r="D659" s="190">
        <v>3812</v>
      </c>
      <c r="E659" s="190">
        <v>11978</v>
      </c>
      <c r="F659" s="190">
        <f t="shared" si="248"/>
        <v>-8166</v>
      </c>
      <c r="G659" s="32">
        <f t="shared" si="249"/>
        <v>-0.68174987477041238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24589</v>
      </c>
      <c r="E668" s="190">
        <v>30069</v>
      </c>
      <c r="F668" s="190">
        <f t="shared" si="250"/>
        <v>-5480</v>
      </c>
      <c r="G668" s="32">
        <f t="shared" si="251"/>
        <v>-0.18224749742259469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24589</v>
      </c>
      <c r="E675" s="40">
        <f>E665+E666+E667+E668+E673+E674</f>
        <v>30069</v>
      </c>
      <c r="F675" s="40">
        <f t="shared" si="252"/>
        <v>-5480</v>
      </c>
      <c r="G675" s="34">
        <f t="shared" si="253"/>
        <v>-0.18224749742259469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24589</v>
      </c>
      <c r="E683" s="40">
        <f>E675+E680+E681+E682</f>
        <v>30069</v>
      </c>
      <c r="F683" s="190">
        <f t="shared" ref="F683:F692" si="258">(D683-E683)</f>
        <v>-5480</v>
      </c>
      <c r="G683" s="32">
        <f t="shared" ref="G683:G692" si="259">F683/E683</f>
        <v>-0.18224749742259469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5213</v>
      </c>
      <c r="E684" s="189">
        <f>E685+E686+E687</f>
        <v>8817</v>
      </c>
      <c r="F684" s="190">
        <f t="shared" si="258"/>
        <v>-3604</v>
      </c>
      <c r="G684" s="32">
        <f t="shared" si="259"/>
        <v>-0.40875581263468302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5213</v>
      </c>
      <c r="E686" s="190">
        <v>8817</v>
      </c>
      <c r="F686" s="190">
        <f t="shared" si="258"/>
        <v>-3604</v>
      </c>
      <c r="G686" s="32">
        <f t="shared" si="259"/>
        <v>-0.40875581263468302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1219</v>
      </c>
      <c r="E688" s="190">
        <v>2823</v>
      </c>
      <c r="F688" s="190">
        <f t="shared" si="258"/>
        <v>-1604</v>
      </c>
      <c r="G688" s="32">
        <f t="shared" si="259"/>
        <v>-0.56818986893375845</v>
      </c>
    </row>
    <row r="689" spans="1:7" x14ac:dyDescent="0.2">
      <c r="A689" s="186">
        <v>62</v>
      </c>
      <c r="B689" s="2" t="s">
        <v>42</v>
      </c>
      <c r="C689" s="11"/>
      <c r="D689" s="39">
        <v>692</v>
      </c>
      <c r="E689" s="39">
        <v>652</v>
      </c>
      <c r="F689" s="190">
        <f t="shared" si="258"/>
        <v>40</v>
      </c>
      <c r="G689" s="32">
        <f t="shared" si="259"/>
        <v>6.1349693251533742E-2</v>
      </c>
    </row>
    <row r="690" spans="1:7" ht="25.5" x14ac:dyDescent="0.2">
      <c r="A690" s="22"/>
      <c r="B690" s="26" t="s">
        <v>43</v>
      </c>
      <c r="C690" s="191"/>
      <c r="D690" s="40">
        <f>D684+D688+D689</f>
        <v>7124</v>
      </c>
      <c r="E690" s="40">
        <f>E684+E688+E689</f>
        <v>12292</v>
      </c>
      <c r="F690" s="190">
        <f t="shared" si="258"/>
        <v>-5168</v>
      </c>
      <c r="G690" s="32">
        <f t="shared" si="259"/>
        <v>-0.42043605597136346</v>
      </c>
    </row>
    <row r="691" spans="1:7" ht="25.5" x14ac:dyDescent="0.2">
      <c r="A691" s="22"/>
      <c r="B691" s="26" t="s">
        <v>48</v>
      </c>
      <c r="C691" s="191"/>
      <c r="D691" s="40">
        <f>D683-D690</f>
        <v>17465</v>
      </c>
      <c r="E691" s="40">
        <f>E683-E690</f>
        <v>17777</v>
      </c>
      <c r="F691" s="190">
        <f t="shared" si="258"/>
        <v>-312</v>
      </c>
      <c r="G691" s="32">
        <f t="shared" si="259"/>
        <v>-1.7550767846093267E-2</v>
      </c>
    </row>
    <row r="692" spans="1:7" x14ac:dyDescent="0.2">
      <c r="A692" s="186">
        <v>63</v>
      </c>
      <c r="B692" s="3" t="s">
        <v>46</v>
      </c>
      <c r="C692" s="188"/>
      <c r="D692" s="189">
        <v>26181</v>
      </c>
      <c r="E692" s="189">
        <v>19945</v>
      </c>
      <c r="F692" s="190">
        <f t="shared" si="258"/>
        <v>6236</v>
      </c>
      <c r="G692" s="32">
        <f t="shared" si="259"/>
        <v>0.31265981448984709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776</v>
      </c>
      <c r="E696" s="39">
        <v>863</v>
      </c>
      <c r="F696" s="190">
        <f t="shared" ref="F696:F706" si="262">(D696-E696)</f>
        <v>-87</v>
      </c>
      <c r="G696" s="32">
        <f t="shared" ref="G696:G706" si="263">F696/E696</f>
        <v>-0.10081112398609501</v>
      </c>
    </row>
    <row r="697" spans="1:7" ht="25.5" x14ac:dyDescent="0.2">
      <c r="A697" s="22"/>
      <c r="B697" s="26" t="s">
        <v>49</v>
      </c>
      <c r="C697" s="191"/>
      <c r="D697" s="190">
        <f>D691-D692-D696</f>
        <v>-9492</v>
      </c>
      <c r="E697" s="190">
        <f>E691-E692-E696</f>
        <v>-3031</v>
      </c>
      <c r="F697" s="190">
        <f t="shared" si="262"/>
        <v>-6461</v>
      </c>
      <c r="G697" s="32">
        <f t="shared" si="263"/>
        <v>2.1316397228637411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0</v>
      </c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367</v>
      </c>
      <c r="E699" s="190">
        <v>61</v>
      </c>
      <c r="F699" s="190">
        <f t="shared" si="262"/>
        <v>306</v>
      </c>
      <c r="G699" s="32">
        <f t="shared" si="263"/>
        <v>5.0163934426229506</v>
      </c>
    </row>
    <row r="700" spans="1:7" ht="25.5" x14ac:dyDescent="0.2">
      <c r="A700" s="186">
        <v>68</v>
      </c>
      <c r="B700" s="16" t="s">
        <v>52</v>
      </c>
      <c r="C700" s="17"/>
      <c r="D700" s="190">
        <v>5417</v>
      </c>
      <c r="E700" s="190">
        <v>6939</v>
      </c>
      <c r="F700" s="190">
        <f t="shared" si="262"/>
        <v>-1522</v>
      </c>
      <c r="G700" s="32">
        <f t="shared" si="263"/>
        <v>-0.21933996253062402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-15276</v>
      </c>
      <c r="E702" s="190">
        <f>E697+E698-E699-E700+E701</f>
        <v>-9739</v>
      </c>
      <c r="F702" s="190">
        <f t="shared" si="262"/>
        <v>-5537</v>
      </c>
      <c r="G702" s="32">
        <f t="shared" si="263"/>
        <v>0.56853886435979051</v>
      </c>
    </row>
    <row r="703" spans="1:7" x14ac:dyDescent="0.2">
      <c r="A703" s="186">
        <v>76</v>
      </c>
      <c r="B703" s="1" t="s">
        <v>54</v>
      </c>
      <c r="C703" s="10"/>
      <c r="D703" s="190">
        <v>967</v>
      </c>
      <c r="E703" s="190">
        <v>1519</v>
      </c>
      <c r="F703" s="190">
        <f t="shared" si="262"/>
        <v>-552</v>
      </c>
      <c r="G703" s="32">
        <f t="shared" si="263"/>
        <v>-0.36339697169190255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967</v>
      </c>
      <c r="E705" s="39">
        <f>E703-E704</f>
        <v>1519</v>
      </c>
      <c r="F705" s="190">
        <f t="shared" si="262"/>
        <v>-552</v>
      </c>
      <c r="G705" s="32">
        <f t="shared" si="263"/>
        <v>-0.36339697169190255</v>
      </c>
    </row>
    <row r="706" spans="1:7" x14ac:dyDescent="0.2">
      <c r="A706" s="22"/>
      <c r="B706" s="19" t="s">
        <v>57</v>
      </c>
      <c r="C706" s="191"/>
      <c r="D706" s="190">
        <f>D702+D705</f>
        <v>-14309</v>
      </c>
      <c r="E706" s="190">
        <f>E702+E705</f>
        <v>-8220</v>
      </c>
      <c r="F706" s="190">
        <f t="shared" si="262"/>
        <v>-6089</v>
      </c>
      <c r="G706" s="32">
        <f t="shared" si="263"/>
        <v>0.74075425790754257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650217</v>
      </c>
      <c r="E710" s="190">
        <v>698885</v>
      </c>
      <c r="F710" s="190">
        <f t="shared" ref="F710" si="264">(D710-E710)</f>
        <v>-48668</v>
      </c>
      <c r="G710" s="32">
        <f t="shared" ref="G710" si="265">F710/E710</f>
        <v>-6.9636635497971763E-2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215289</v>
      </c>
      <c r="E717" s="190">
        <f>E721+E722+E723</f>
        <v>143209</v>
      </c>
      <c r="F717" s="190">
        <f t="shared" ref="F717" si="268">(D717-E717)</f>
        <v>72080</v>
      </c>
      <c r="G717" s="32">
        <f t="shared" ref="G717" si="269">F717/E717</f>
        <v>0.50332032204679877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79572</v>
      </c>
      <c r="E721" s="190">
        <v>86991</v>
      </c>
      <c r="F721" s="190">
        <f t="shared" ref="F721:F723" si="270">(D721-E721)</f>
        <v>-7419</v>
      </c>
      <c r="G721" s="32">
        <f t="shared" ref="G721:G723" si="271">F721/E721</f>
        <v>-8.5284684622547166E-2</v>
      </c>
    </row>
    <row r="722" spans="1:7" ht="25.5" x14ac:dyDescent="0.2">
      <c r="A722" s="186"/>
      <c r="B722" s="24" t="s">
        <v>58</v>
      </c>
      <c r="C722" s="17"/>
      <c r="D722" s="190">
        <v>124635</v>
      </c>
      <c r="E722" s="190">
        <v>48071</v>
      </c>
      <c r="F722" s="190">
        <f t="shared" si="270"/>
        <v>76564</v>
      </c>
      <c r="G722" s="32">
        <f t="shared" si="271"/>
        <v>1.5927274240186391</v>
      </c>
    </row>
    <row r="723" spans="1:7" x14ac:dyDescent="0.2">
      <c r="A723" s="186"/>
      <c r="B723" s="23" t="s">
        <v>24</v>
      </c>
      <c r="C723" s="10"/>
      <c r="D723" s="190">
        <v>11082</v>
      </c>
      <c r="E723" s="190">
        <v>8147</v>
      </c>
      <c r="F723" s="190">
        <f t="shared" si="270"/>
        <v>2935</v>
      </c>
      <c r="G723" s="32">
        <f t="shared" si="271"/>
        <v>0.36025530870258993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56415</v>
      </c>
      <c r="E725" s="190">
        <v>31710</v>
      </c>
      <c r="F725" s="190">
        <f t="shared" ref="F725" si="272">(D725-E725)</f>
        <v>24705</v>
      </c>
      <c r="G725" s="32">
        <f t="shared" ref="G725" si="273">F725/E725</f>
        <v>0.77909176915799427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33552</v>
      </c>
      <c r="E727" s="190">
        <f>E730+E731+E732+E733</f>
        <v>33806</v>
      </c>
      <c r="F727" s="190">
        <f t="shared" ref="F727" si="274">(D727-E727)</f>
        <v>-254</v>
      </c>
      <c r="G727" s="32">
        <f t="shared" ref="G727" si="275">F727/E727</f>
        <v>-7.5134591492634446E-3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411</v>
      </c>
      <c r="E730" s="190">
        <v>812</v>
      </c>
      <c r="F730" s="190">
        <f t="shared" ref="F730:F733" si="276">(D730-E730)</f>
        <v>-401</v>
      </c>
      <c r="G730" s="32">
        <f t="shared" ref="G730:G733" si="277">F730/E730</f>
        <v>-0.49384236453201968</v>
      </c>
    </row>
    <row r="731" spans="1:7" x14ac:dyDescent="0.2">
      <c r="A731" s="186">
        <v>31</v>
      </c>
      <c r="B731" s="25" t="s">
        <v>17</v>
      </c>
      <c r="C731" s="31"/>
      <c r="D731" s="190">
        <v>12159</v>
      </c>
      <c r="E731" s="190">
        <v>9504</v>
      </c>
      <c r="F731" s="190">
        <f t="shared" si="276"/>
        <v>2655</v>
      </c>
      <c r="G731" s="32">
        <f t="shared" si="277"/>
        <v>0.27935606060606061</v>
      </c>
    </row>
    <row r="732" spans="1:7" x14ac:dyDescent="0.2">
      <c r="A732" s="186">
        <v>32</v>
      </c>
      <c r="B732" s="25" t="s">
        <v>18</v>
      </c>
      <c r="C732" s="31"/>
      <c r="D732" s="190">
        <v>20982</v>
      </c>
      <c r="E732" s="190">
        <v>23490</v>
      </c>
      <c r="F732" s="190">
        <f t="shared" si="276"/>
        <v>-2508</v>
      </c>
      <c r="G732" s="32">
        <f t="shared" si="277"/>
        <v>-0.10676883780332057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2822</v>
      </c>
      <c r="E738" s="190">
        <v>1525</v>
      </c>
      <c r="F738" s="190">
        <f>(D738-E738)</f>
        <v>1297</v>
      </c>
      <c r="G738" s="32">
        <f>F738/E738</f>
        <v>0.85049180327868856</v>
      </c>
    </row>
    <row r="739" spans="1:7" x14ac:dyDescent="0.2">
      <c r="A739" s="186">
        <v>701</v>
      </c>
      <c r="B739" s="1" t="s">
        <v>31</v>
      </c>
      <c r="C739" s="10"/>
      <c r="D739" s="190">
        <v>9806</v>
      </c>
      <c r="E739" s="190">
        <v>1277</v>
      </c>
      <c r="F739" s="190">
        <f t="shared" ref="F739:F741" si="278">(D739-E739)</f>
        <v>8529</v>
      </c>
      <c r="G739" s="32">
        <f t="shared" ref="G739:G741" si="279">F739/E739</f>
        <v>6.6789350039154272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17285</v>
      </c>
      <c r="E741" s="190">
        <v>1429</v>
      </c>
      <c r="F741" s="190">
        <f t="shared" si="278"/>
        <v>15856</v>
      </c>
      <c r="G741" s="32">
        <f t="shared" si="279"/>
        <v>11.095871238628412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685</v>
      </c>
      <c r="E746" s="39">
        <v>84</v>
      </c>
      <c r="F746" s="190">
        <f t="shared" si="280"/>
        <v>601</v>
      </c>
      <c r="G746" s="32">
        <f t="shared" si="281"/>
        <v>7.1547619047619051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30598</v>
      </c>
      <c r="E748" s="40">
        <f>E738+E739+E740+E741+E746+E747</f>
        <v>4315</v>
      </c>
      <c r="F748" s="40">
        <f t="shared" si="280"/>
        <v>26283</v>
      </c>
      <c r="G748" s="34">
        <f t="shared" si="281"/>
        <v>6.0910776361529546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30598</v>
      </c>
      <c r="E756" s="40">
        <f>E748+E753+E754+E755</f>
        <v>4315</v>
      </c>
      <c r="F756" s="190">
        <f t="shared" ref="F756:F765" si="286">(D756-E756)</f>
        <v>26283</v>
      </c>
      <c r="G756" s="32">
        <f t="shared" ref="G756:G765" si="287">F756/E756</f>
        <v>6.0910776361529546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6307</v>
      </c>
      <c r="E757" s="189">
        <f>E758+E759+E760</f>
        <v>2148</v>
      </c>
      <c r="F757" s="190">
        <f t="shared" si="286"/>
        <v>4159</v>
      </c>
      <c r="G757" s="32">
        <f t="shared" si="287"/>
        <v>1.936219739292365</v>
      </c>
    </row>
    <row r="758" spans="1:7" x14ac:dyDescent="0.2">
      <c r="A758" s="186">
        <v>600</v>
      </c>
      <c r="B758" s="1" t="s">
        <v>2</v>
      </c>
      <c r="C758" s="10"/>
      <c r="D758" s="190">
        <v>760</v>
      </c>
      <c r="E758" s="190">
        <v>421</v>
      </c>
      <c r="F758" s="190">
        <f t="shared" si="286"/>
        <v>339</v>
      </c>
      <c r="G758" s="32">
        <f t="shared" si="287"/>
        <v>0.80522565320665085</v>
      </c>
    </row>
    <row r="759" spans="1:7" x14ac:dyDescent="0.2">
      <c r="A759" s="186">
        <v>601</v>
      </c>
      <c r="B759" s="1" t="s">
        <v>3</v>
      </c>
      <c r="C759" s="10"/>
      <c r="D759" s="190">
        <v>5547</v>
      </c>
      <c r="E759" s="190">
        <v>1727</v>
      </c>
      <c r="F759" s="190">
        <f t="shared" si="286"/>
        <v>3820</v>
      </c>
      <c r="G759" s="32">
        <f t="shared" si="287"/>
        <v>2.2119281991893458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1957</v>
      </c>
      <c r="E761" s="190">
        <v>172</v>
      </c>
      <c r="F761" s="190">
        <f t="shared" si="286"/>
        <v>1785</v>
      </c>
      <c r="G761" s="32">
        <f t="shared" si="287"/>
        <v>10.377906976744185</v>
      </c>
    </row>
    <row r="762" spans="1:7" x14ac:dyDescent="0.2">
      <c r="A762" s="186">
        <v>62</v>
      </c>
      <c r="B762" s="2" t="s">
        <v>42</v>
      </c>
      <c r="C762" s="11"/>
      <c r="D762" s="39">
        <v>668</v>
      </c>
      <c r="E762" s="39">
        <v>397</v>
      </c>
      <c r="F762" s="190">
        <f t="shared" si="286"/>
        <v>271</v>
      </c>
      <c r="G762" s="32">
        <f t="shared" si="287"/>
        <v>0.68261964735516378</v>
      </c>
    </row>
    <row r="763" spans="1:7" ht="25.5" x14ac:dyDescent="0.2">
      <c r="A763" s="22"/>
      <c r="B763" s="26" t="s">
        <v>43</v>
      </c>
      <c r="C763" s="191"/>
      <c r="D763" s="40">
        <f>D757+D761+D762</f>
        <v>8932</v>
      </c>
      <c r="E763" s="40">
        <f>E757+E761+E762</f>
        <v>2717</v>
      </c>
      <c r="F763" s="190">
        <f t="shared" si="286"/>
        <v>6215</v>
      </c>
      <c r="G763" s="32">
        <f t="shared" si="287"/>
        <v>2.2874493927125505</v>
      </c>
    </row>
    <row r="764" spans="1:7" ht="25.5" x14ac:dyDescent="0.2">
      <c r="A764" s="22"/>
      <c r="B764" s="26" t="s">
        <v>48</v>
      </c>
      <c r="C764" s="191"/>
      <c r="D764" s="40">
        <f>D756-D763</f>
        <v>21666</v>
      </c>
      <c r="E764" s="40">
        <f>E756-E763</f>
        <v>1598</v>
      </c>
      <c r="F764" s="190">
        <f t="shared" si="286"/>
        <v>20068</v>
      </c>
      <c r="G764" s="32">
        <f t="shared" si="287"/>
        <v>12.55819774718398</v>
      </c>
    </row>
    <row r="765" spans="1:7" x14ac:dyDescent="0.2">
      <c r="A765" s="186">
        <v>63</v>
      </c>
      <c r="B765" s="3" t="s">
        <v>46</v>
      </c>
      <c r="C765" s="188"/>
      <c r="D765" s="189">
        <v>19215</v>
      </c>
      <c r="E765" s="189">
        <v>10615</v>
      </c>
      <c r="F765" s="190">
        <f t="shared" si="286"/>
        <v>8600</v>
      </c>
      <c r="G765" s="32">
        <f t="shared" si="287"/>
        <v>0.81017428167687233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737</v>
      </c>
      <c r="E769" s="39">
        <v>291</v>
      </c>
      <c r="F769" s="190">
        <f t="shared" ref="F769:F779" si="290">(D769-E769)</f>
        <v>446</v>
      </c>
      <c r="G769" s="32">
        <f t="shared" ref="G769:G779" si="291">F769/E769</f>
        <v>1.5326460481099657</v>
      </c>
    </row>
    <row r="770" spans="1:7" ht="25.5" x14ac:dyDescent="0.2">
      <c r="A770" s="22"/>
      <c r="B770" s="26" t="s">
        <v>49</v>
      </c>
      <c r="C770" s="191"/>
      <c r="D770" s="190">
        <f>D764-D765-D769</f>
        <v>1714</v>
      </c>
      <c r="E770" s="190">
        <f>E764-E765-E769</f>
        <v>-9308</v>
      </c>
      <c r="F770" s="190">
        <f t="shared" si="290"/>
        <v>11022</v>
      </c>
      <c r="G770" s="32">
        <f t="shared" si="291"/>
        <v>-1.1841426729694886</v>
      </c>
    </row>
    <row r="771" spans="1:7" x14ac:dyDescent="0.2">
      <c r="A771" s="186">
        <v>75</v>
      </c>
      <c r="B771" s="3" t="s">
        <v>50</v>
      </c>
      <c r="C771" s="188"/>
      <c r="D771" s="189">
        <v>625</v>
      </c>
      <c r="E771" s="189">
        <v>40</v>
      </c>
      <c r="F771" s="190">
        <f t="shared" si="290"/>
        <v>585</v>
      </c>
      <c r="G771" s="32">
        <f t="shared" si="291"/>
        <v>14.625</v>
      </c>
    </row>
    <row r="772" spans="1:7" x14ac:dyDescent="0.2">
      <c r="A772" s="186">
        <v>65</v>
      </c>
      <c r="B772" s="1" t="s">
        <v>51</v>
      </c>
      <c r="C772" s="10"/>
      <c r="D772" s="190">
        <v>162</v>
      </c>
      <c r="E772" s="190">
        <v>25</v>
      </c>
      <c r="F772" s="190">
        <f t="shared" si="290"/>
        <v>137</v>
      </c>
      <c r="G772" s="32">
        <f t="shared" si="291"/>
        <v>5.48</v>
      </c>
    </row>
    <row r="773" spans="1:7" ht="25.5" x14ac:dyDescent="0.2">
      <c r="A773" s="186">
        <v>68</v>
      </c>
      <c r="B773" s="16" t="s">
        <v>52</v>
      </c>
      <c r="C773" s="17"/>
      <c r="D773" s="190">
        <v>7122</v>
      </c>
      <c r="E773" s="190">
        <v>5830</v>
      </c>
      <c r="F773" s="190">
        <f t="shared" si="290"/>
        <v>1292</v>
      </c>
      <c r="G773" s="32">
        <f t="shared" si="291"/>
        <v>0.2216123499142367</v>
      </c>
    </row>
    <row r="774" spans="1:7" x14ac:dyDescent="0.2">
      <c r="A774" s="186">
        <v>78</v>
      </c>
      <c r="B774" s="2" t="s">
        <v>53</v>
      </c>
      <c r="C774" s="11"/>
      <c r="D774" s="39">
        <v>3161</v>
      </c>
      <c r="E774" s="39">
        <v>0</v>
      </c>
      <c r="F774" s="190">
        <f t="shared" si="290"/>
        <v>3161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-1784</v>
      </c>
      <c r="E775" s="190">
        <f>E770+E771-E772-E773+E774</f>
        <v>-15123</v>
      </c>
      <c r="F775" s="190">
        <f t="shared" si="290"/>
        <v>13339</v>
      </c>
      <c r="G775" s="32">
        <f t="shared" si="291"/>
        <v>-0.88203398796535082</v>
      </c>
    </row>
    <row r="776" spans="1:7" x14ac:dyDescent="0.2">
      <c r="A776" s="186">
        <v>76</v>
      </c>
      <c r="B776" s="1" t="s">
        <v>54</v>
      </c>
      <c r="C776" s="10"/>
      <c r="D776" s="190"/>
      <c r="E776" s="190"/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/>
      <c r="E777" s="190"/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-1784</v>
      </c>
      <c r="E779" s="190">
        <f>E775+E778</f>
        <v>-15123</v>
      </c>
      <c r="F779" s="190">
        <f t="shared" si="290"/>
        <v>13339</v>
      </c>
      <c r="G779" s="32">
        <f t="shared" si="291"/>
        <v>-0.88203398796535082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62424</v>
      </c>
      <c r="E783" s="190">
        <v>84956</v>
      </c>
      <c r="F783" s="190">
        <f t="shared" ref="F783" si="292">(D783-E783)</f>
        <v>-22532</v>
      </c>
      <c r="G783" s="32">
        <f t="shared" ref="G783" si="293">F783/E783</f>
        <v>-0.26521964310937424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221559</v>
      </c>
      <c r="E790" s="190">
        <f>E794+E795+E796</f>
        <v>133419</v>
      </c>
      <c r="F790" s="190">
        <f t="shared" ref="F790" si="296">(D790-E790)</f>
        <v>88140</v>
      </c>
      <c r="G790" s="32">
        <f t="shared" ref="G790" si="297">F790/E790</f>
        <v>0.66062554808535512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160174</v>
      </c>
      <c r="E794" s="190">
        <v>78456</v>
      </c>
      <c r="F794" s="190">
        <f t="shared" ref="F794:F796" si="298">(D794-E794)</f>
        <v>81718</v>
      </c>
      <c r="G794" s="32">
        <f t="shared" ref="G794:G796" si="299">F794/E794</f>
        <v>1.0415774446823698</v>
      </c>
    </row>
    <row r="795" spans="1:7" ht="25.5" x14ac:dyDescent="0.2">
      <c r="A795" s="186"/>
      <c r="B795" s="24" t="s">
        <v>58</v>
      </c>
      <c r="C795" s="17"/>
      <c r="D795" s="190">
        <v>37868</v>
      </c>
      <c r="E795" s="190">
        <v>49196</v>
      </c>
      <c r="F795" s="190">
        <f t="shared" si="298"/>
        <v>-11328</v>
      </c>
      <c r="G795" s="32">
        <f t="shared" si="299"/>
        <v>-0.23026262297747785</v>
      </c>
    </row>
    <row r="796" spans="1:7" x14ac:dyDescent="0.2">
      <c r="A796" s="186"/>
      <c r="B796" s="23" t="s">
        <v>24</v>
      </c>
      <c r="C796" s="10"/>
      <c r="D796" s="190">
        <v>23517</v>
      </c>
      <c r="E796" s="190">
        <v>5767</v>
      </c>
      <c r="F796" s="190">
        <f t="shared" si="298"/>
        <v>17750</v>
      </c>
      <c r="G796" s="32">
        <f t="shared" si="299"/>
        <v>3.077856771284897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31420</v>
      </c>
      <c r="E798" s="190">
        <v>9958</v>
      </c>
      <c r="F798" s="190">
        <f t="shared" ref="F798" si="300">(D798-E798)</f>
        <v>21462</v>
      </c>
      <c r="G798" s="32">
        <f t="shared" ref="G798" si="301">F798/E798</f>
        <v>2.1552520586463144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25508</v>
      </c>
      <c r="E800" s="190">
        <f>E803+E804+E805+E806</f>
        <v>18024</v>
      </c>
      <c r="F800" s="190">
        <f t="shared" ref="F800" si="302">(D800-E800)</f>
        <v>7484</v>
      </c>
      <c r="G800" s="32">
        <f t="shared" ref="G800" si="303">F800/E800</f>
        <v>0.41522414558366622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11978</v>
      </c>
      <c r="E803" s="190">
        <v>7851</v>
      </c>
      <c r="F803" s="190">
        <f t="shared" ref="F803:F806" si="304">(D803-E803)</f>
        <v>4127</v>
      </c>
      <c r="G803" s="32">
        <f t="shared" ref="G803:G806" si="305">F803/E803</f>
        <v>0.52566552031588332</v>
      </c>
    </row>
    <row r="804" spans="1:7" x14ac:dyDescent="0.2">
      <c r="A804" s="186">
        <v>31</v>
      </c>
      <c r="B804" s="25" t="s">
        <v>17</v>
      </c>
      <c r="C804" s="31"/>
      <c r="D804" s="190">
        <v>1967</v>
      </c>
      <c r="E804" s="190">
        <v>1949</v>
      </c>
      <c r="F804" s="190">
        <f t="shared" si="304"/>
        <v>18</v>
      </c>
      <c r="G804" s="32">
        <f t="shared" si="305"/>
        <v>9.2355053873781432E-3</v>
      </c>
    </row>
    <row r="805" spans="1:7" x14ac:dyDescent="0.2">
      <c r="A805" s="186">
        <v>32</v>
      </c>
      <c r="B805" s="25" t="s">
        <v>18</v>
      </c>
      <c r="C805" s="31"/>
      <c r="D805" s="190">
        <v>11563</v>
      </c>
      <c r="E805" s="190">
        <v>8224</v>
      </c>
      <c r="F805" s="190">
        <f t="shared" si="304"/>
        <v>3339</v>
      </c>
      <c r="G805" s="32">
        <f t="shared" si="305"/>
        <v>0.4060068093385214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764</v>
      </c>
      <c r="E811" s="190">
        <v>583</v>
      </c>
      <c r="F811" s="190">
        <f>(D811-E811)</f>
        <v>181</v>
      </c>
      <c r="G811" s="32">
        <f>F811/E811</f>
        <v>0.31046312178387653</v>
      </c>
    </row>
    <row r="812" spans="1:7" x14ac:dyDescent="0.2">
      <c r="A812" s="186">
        <v>701</v>
      </c>
      <c r="B812" s="1" t="s">
        <v>31</v>
      </c>
      <c r="C812" s="10"/>
      <c r="D812" s="190">
        <v>775</v>
      </c>
      <c r="E812" s="190">
        <v>6607</v>
      </c>
      <c r="F812" s="190">
        <f t="shared" ref="F812:F814" si="306">(D812-E812)</f>
        <v>-5832</v>
      </c>
      <c r="G812" s="32">
        <f t="shared" ref="G812:G814" si="307">F812/E812</f>
        <v>-0.88270016649008631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266</v>
      </c>
      <c r="E814" s="190">
        <v>3876</v>
      </c>
      <c r="F814" s="190">
        <f t="shared" si="306"/>
        <v>-3610</v>
      </c>
      <c r="G814" s="32">
        <f t="shared" si="307"/>
        <v>-0.93137254901960786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1805</v>
      </c>
      <c r="E821" s="40">
        <f>E811+E812+E813+E814+E819+E820</f>
        <v>11066</v>
      </c>
      <c r="F821" s="40">
        <f t="shared" si="308"/>
        <v>-9261</v>
      </c>
      <c r="G821" s="34">
        <f t="shared" si="309"/>
        <v>-0.83688776432315204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1805</v>
      </c>
      <c r="E829" s="40">
        <f>E821+E826+E827+E828</f>
        <v>11066</v>
      </c>
      <c r="F829" s="190">
        <f t="shared" ref="F829:F838" si="314">(D829-E829)</f>
        <v>-9261</v>
      </c>
      <c r="G829" s="32">
        <f t="shared" ref="G829:G838" si="315">F829/E829</f>
        <v>-0.83688776432315204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702</v>
      </c>
      <c r="E830" s="189">
        <f>E831+E832+E833</f>
        <v>2333</v>
      </c>
      <c r="F830" s="190">
        <f t="shared" si="314"/>
        <v>-1631</v>
      </c>
      <c r="G830" s="32">
        <f t="shared" si="315"/>
        <v>-0.69909987141020147</v>
      </c>
    </row>
    <row r="831" spans="1:7" x14ac:dyDescent="0.2">
      <c r="A831" s="186">
        <v>600</v>
      </c>
      <c r="B831" s="1" t="s">
        <v>2</v>
      </c>
      <c r="C831" s="10"/>
      <c r="D831" s="190">
        <v>568</v>
      </c>
      <c r="E831" s="190">
        <v>1820</v>
      </c>
      <c r="F831" s="190">
        <f t="shared" si="314"/>
        <v>-1252</v>
      </c>
      <c r="G831" s="32">
        <f t="shared" si="315"/>
        <v>-0.68791208791208791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21</v>
      </c>
      <c r="F832" s="190">
        <f t="shared" si="314"/>
        <v>-21</v>
      </c>
      <c r="G832" s="32">
        <f t="shared" si="315"/>
        <v>-1</v>
      </c>
    </row>
    <row r="833" spans="1:7" x14ac:dyDescent="0.2">
      <c r="A833" s="186">
        <v>604</v>
      </c>
      <c r="B833" s="1" t="s">
        <v>4</v>
      </c>
      <c r="C833" s="10"/>
      <c r="D833" s="190">
        <v>134</v>
      </c>
      <c r="E833" s="190">
        <v>492</v>
      </c>
      <c r="F833" s="190">
        <f t="shared" si="314"/>
        <v>-358</v>
      </c>
      <c r="G833" s="32">
        <f t="shared" si="315"/>
        <v>-0.72764227642276424</v>
      </c>
    </row>
    <row r="834" spans="1:7" x14ac:dyDescent="0.2">
      <c r="A834" s="186">
        <v>61</v>
      </c>
      <c r="B834" s="1" t="s">
        <v>41</v>
      </c>
      <c r="C834" s="10"/>
      <c r="D834" s="190">
        <v>47</v>
      </c>
      <c r="E834" s="190">
        <v>41</v>
      </c>
      <c r="F834" s="190">
        <f t="shared" si="314"/>
        <v>6</v>
      </c>
      <c r="G834" s="32">
        <f t="shared" si="315"/>
        <v>0.14634146341463414</v>
      </c>
    </row>
    <row r="835" spans="1:7" x14ac:dyDescent="0.2">
      <c r="A835" s="186">
        <v>62</v>
      </c>
      <c r="B835" s="2" t="s">
        <v>42</v>
      </c>
      <c r="C835" s="11"/>
      <c r="D835" s="39">
        <v>344</v>
      </c>
      <c r="E835" s="39">
        <v>169</v>
      </c>
      <c r="F835" s="190">
        <f t="shared" si="314"/>
        <v>175</v>
      </c>
      <c r="G835" s="32">
        <f t="shared" si="315"/>
        <v>1.0355029585798816</v>
      </c>
    </row>
    <row r="836" spans="1:7" ht="25.5" x14ac:dyDescent="0.2">
      <c r="A836" s="22"/>
      <c r="B836" s="26" t="s">
        <v>43</v>
      </c>
      <c r="C836" s="191"/>
      <c r="D836" s="40">
        <f>D830+D834+D835</f>
        <v>1093</v>
      </c>
      <c r="E836" s="40">
        <f>E830+E834+E835</f>
        <v>2543</v>
      </c>
      <c r="F836" s="190">
        <f t="shared" si="314"/>
        <v>-1450</v>
      </c>
      <c r="G836" s="32">
        <f t="shared" si="315"/>
        <v>-0.57019268580416826</v>
      </c>
    </row>
    <row r="837" spans="1:7" ht="25.5" x14ac:dyDescent="0.2">
      <c r="A837" s="22"/>
      <c r="B837" s="26" t="s">
        <v>48</v>
      </c>
      <c r="C837" s="191"/>
      <c r="D837" s="40">
        <f>D829-D836</f>
        <v>712</v>
      </c>
      <c r="E837" s="40">
        <f>E829-E836</f>
        <v>8523</v>
      </c>
      <c r="F837" s="190">
        <f t="shared" si="314"/>
        <v>-7811</v>
      </c>
      <c r="G837" s="32">
        <f t="shared" si="315"/>
        <v>-0.91646133990378975</v>
      </c>
    </row>
    <row r="838" spans="1:7" x14ac:dyDescent="0.2">
      <c r="A838" s="186">
        <v>63</v>
      </c>
      <c r="B838" s="3" t="s">
        <v>46</v>
      </c>
      <c r="C838" s="188"/>
      <c r="D838" s="189">
        <v>5144</v>
      </c>
      <c r="E838" s="189">
        <v>5463</v>
      </c>
      <c r="F838" s="190">
        <f t="shared" si="314"/>
        <v>-319</v>
      </c>
      <c r="G838" s="32">
        <f t="shared" si="315"/>
        <v>-5.8392824455427421E-2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36</v>
      </c>
      <c r="E842" s="39">
        <v>221</v>
      </c>
      <c r="F842" s="190">
        <f t="shared" ref="F842:F852" si="318">(D842-E842)</f>
        <v>-185</v>
      </c>
      <c r="G842" s="32">
        <f t="shared" ref="G842:G852" si="319">F842/E842</f>
        <v>-0.83710407239819007</v>
      </c>
    </row>
    <row r="843" spans="1:7" ht="25.5" x14ac:dyDescent="0.2">
      <c r="A843" s="22"/>
      <c r="B843" s="26" t="s">
        <v>49</v>
      </c>
      <c r="C843" s="191"/>
      <c r="D843" s="190">
        <f>D837-D838-D842</f>
        <v>-4468</v>
      </c>
      <c r="E843" s="190">
        <f>E837-E838-E842</f>
        <v>2839</v>
      </c>
      <c r="F843" s="190">
        <f t="shared" si="318"/>
        <v>-7307</v>
      </c>
      <c r="G843" s="32">
        <f t="shared" si="319"/>
        <v>-2.5737935892920043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210</v>
      </c>
      <c r="E845" s="190">
        <v>60</v>
      </c>
      <c r="F845" s="190">
        <f t="shared" si="318"/>
        <v>150</v>
      </c>
      <c r="G845" s="32">
        <f t="shared" si="319"/>
        <v>2.5</v>
      </c>
    </row>
    <row r="846" spans="1:7" ht="25.5" x14ac:dyDescent="0.2">
      <c r="A846" s="186">
        <v>68</v>
      </c>
      <c r="B846" s="16" t="s">
        <v>52</v>
      </c>
      <c r="C846" s="17"/>
      <c r="D846" s="190">
        <v>891</v>
      </c>
      <c r="E846" s="190">
        <v>898</v>
      </c>
      <c r="F846" s="190">
        <f t="shared" si="318"/>
        <v>-7</v>
      </c>
      <c r="G846" s="32">
        <f t="shared" si="319"/>
        <v>-7.7951002227171495E-3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2629</v>
      </c>
      <c r="F847" s="190">
        <f t="shared" si="318"/>
        <v>-2629</v>
      </c>
      <c r="G847" s="32">
        <f t="shared" si="319"/>
        <v>-1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-5569</v>
      </c>
      <c r="E848" s="190">
        <f>E843+E844-E845-E846+E847</f>
        <v>4510</v>
      </c>
      <c r="F848" s="190">
        <f t="shared" si="318"/>
        <v>-10079</v>
      </c>
      <c r="G848" s="32">
        <f t="shared" si="319"/>
        <v>-2.2348115299334812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-5569</v>
      </c>
      <c r="E852" s="190">
        <f>E848+E851</f>
        <v>4510</v>
      </c>
      <c r="F852" s="190">
        <f t="shared" si="318"/>
        <v>-10079</v>
      </c>
      <c r="G852" s="32">
        <f t="shared" si="319"/>
        <v>-2.2348115299334812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36186</v>
      </c>
      <c r="E856" s="190">
        <v>42347</v>
      </c>
      <c r="F856" s="190">
        <f t="shared" ref="F856" si="320">(D856-E856)</f>
        <v>-6161</v>
      </c>
      <c r="G856" s="32">
        <f t="shared" ref="G856" si="321">F856/E856</f>
        <v>-0.14548846435402743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115164</v>
      </c>
      <c r="E863" s="190">
        <f>E867+E868+E869</f>
        <v>54700</v>
      </c>
      <c r="F863" s="190">
        <f t="shared" ref="F863" si="324">(D863-E863)</f>
        <v>60464</v>
      </c>
      <c r="G863" s="32">
        <f t="shared" ref="G863" si="325">F863/E863</f>
        <v>1.1053747714808044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92392</v>
      </c>
      <c r="E867" s="190">
        <v>25224</v>
      </c>
      <c r="F867" s="190">
        <f t="shared" ref="F867:F869" si="326">(D867-E867)</f>
        <v>67168</v>
      </c>
      <c r="G867" s="32">
        <f t="shared" ref="G867:G869" si="327">F867/E867</f>
        <v>2.6628607675229938</v>
      </c>
    </row>
    <row r="868" spans="1:7" ht="25.5" x14ac:dyDescent="0.2">
      <c r="A868" s="186"/>
      <c r="B868" s="24" t="s">
        <v>58</v>
      </c>
      <c r="C868" s="17"/>
      <c r="D868" s="190">
        <v>22772</v>
      </c>
      <c r="E868" s="190">
        <v>29476</v>
      </c>
      <c r="F868" s="190">
        <f t="shared" si="326"/>
        <v>-6704</v>
      </c>
      <c r="G868" s="32">
        <f t="shared" si="327"/>
        <v>-0.22743927262857919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9568</v>
      </c>
      <c r="E871" s="190">
        <v>9815</v>
      </c>
      <c r="F871" s="190">
        <f t="shared" ref="F871" si="328">(D871-E871)</f>
        <v>-247</v>
      </c>
      <c r="G871" s="32">
        <f t="shared" ref="G871" si="329">F871/E871</f>
        <v>-2.5165562913907286E-2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7010</v>
      </c>
      <c r="E873" s="190">
        <f>E876+E877+E878+E879</f>
        <v>5971</v>
      </c>
      <c r="F873" s="190">
        <f t="shared" ref="F873" si="330">(D873-E873)</f>
        <v>1039</v>
      </c>
      <c r="G873" s="32">
        <f t="shared" ref="G873" si="331">F873/E873</f>
        <v>0.17400770390219394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1953</v>
      </c>
      <c r="E876" s="190">
        <v>891</v>
      </c>
      <c r="F876" s="190">
        <f t="shared" ref="F876:F879" si="332">(D876-E876)</f>
        <v>1062</v>
      </c>
      <c r="G876" s="32">
        <f t="shared" ref="G876:G879" si="333">F876/E876</f>
        <v>1.1919191919191918</v>
      </c>
    </row>
    <row r="877" spans="1:7" x14ac:dyDescent="0.2">
      <c r="A877" s="186">
        <v>31</v>
      </c>
      <c r="B877" s="25" t="s">
        <v>17</v>
      </c>
      <c r="C877" s="31"/>
      <c r="D877" s="190">
        <v>5057</v>
      </c>
      <c r="E877" s="190">
        <v>5080</v>
      </c>
      <c r="F877" s="190">
        <f t="shared" si="332"/>
        <v>-23</v>
      </c>
      <c r="G877" s="32">
        <f t="shared" si="333"/>
        <v>-4.5275590551181102E-3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12933</v>
      </c>
      <c r="E887" s="190">
        <v>35426</v>
      </c>
      <c r="F887" s="190">
        <f t="shared" si="334"/>
        <v>-22493</v>
      </c>
      <c r="G887" s="32">
        <f t="shared" si="335"/>
        <v>-0.63492914808332868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12933</v>
      </c>
      <c r="E894" s="40">
        <f>E884+E885+E886+E887+E892+E893</f>
        <v>35426</v>
      </c>
      <c r="F894" s="40">
        <f t="shared" si="336"/>
        <v>-22493</v>
      </c>
      <c r="G894" s="34">
        <f t="shared" si="337"/>
        <v>-0.63492914808332868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12933</v>
      </c>
      <c r="E902" s="40">
        <f>E894+E899+E900+E901</f>
        <v>35426</v>
      </c>
      <c r="F902" s="190">
        <f t="shared" ref="F902:F911" si="342">(D902-E902)</f>
        <v>-22493</v>
      </c>
      <c r="G902" s="32">
        <f t="shared" ref="G902:G911" si="343">F902/E902</f>
        <v>-0.63492914808332868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3268</v>
      </c>
      <c r="E903" s="189">
        <f>E904+E905+E906</f>
        <v>6099</v>
      </c>
      <c r="F903" s="190">
        <f t="shared" si="342"/>
        <v>-2831</v>
      </c>
      <c r="G903" s="32">
        <f t="shared" si="343"/>
        <v>-0.46417445482866043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3268</v>
      </c>
      <c r="E905" s="190">
        <v>6099</v>
      </c>
      <c r="F905" s="190">
        <f t="shared" si="342"/>
        <v>-2831</v>
      </c>
      <c r="G905" s="32">
        <f t="shared" si="343"/>
        <v>-0.46417445482866043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116</v>
      </c>
      <c r="E907" s="190">
        <v>200</v>
      </c>
      <c r="F907" s="190">
        <f t="shared" si="342"/>
        <v>-84</v>
      </c>
      <c r="G907" s="32">
        <f t="shared" si="343"/>
        <v>-0.42</v>
      </c>
    </row>
    <row r="908" spans="1:7" x14ac:dyDescent="0.2">
      <c r="A908" s="186">
        <v>62</v>
      </c>
      <c r="B908" s="2" t="s">
        <v>42</v>
      </c>
      <c r="C908" s="11"/>
      <c r="D908" s="39">
        <v>253</v>
      </c>
      <c r="E908" s="39">
        <v>77</v>
      </c>
      <c r="F908" s="190">
        <f t="shared" si="342"/>
        <v>176</v>
      </c>
      <c r="G908" s="32">
        <f t="shared" si="343"/>
        <v>2.2857142857142856</v>
      </c>
    </row>
    <row r="909" spans="1:7" ht="25.5" x14ac:dyDescent="0.2">
      <c r="A909" s="22"/>
      <c r="B909" s="26" t="s">
        <v>43</v>
      </c>
      <c r="C909" s="191"/>
      <c r="D909" s="40">
        <f>D903+D907+D908</f>
        <v>3637</v>
      </c>
      <c r="E909" s="40">
        <f>E903+E907+E908</f>
        <v>6376</v>
      </c>
      <c r="F909" s="190">
        <f t="shared" si="342"/>
        <v>-2739</v>
      </c>
      <c r="G909" s="32">
        <f t="shared" si="343"/>
        <v>-0.42957967377666251</v>
      </c>
    </row>
    <row r="910" spans="1:7" ht="25.5" x14ac:dyDescent="0.2">
      <c r="A910" s="22"/>
      <c r="B910" s="26" t="s">
        <v>48</v>
      </c>
      <c r="C910" s="191"/>
      <c r="D910" s="40">
        <f>D902-D909</f>
        <v>9296</v>
      </c>
      <c r="E910" s="40">
        <f>E902-E909</f>
        <v>29050</v>
      </c>
      <c r="F910" s="190">
        <f t="shared" si="342"/>
        <v>-19754</v>
      </c>
      <c r="G910" s="32">
        <f t="shared" si="343"/>
        <v>-0.68</v>
      </c>
    </row>
    <row r="911" spans="1:7" x14ac:dyDescent="0.2">
      <c r="A911" s="186">
        <v>63</v>
      </c>
      <c r="B911" s="3" t="s">
        <v>46</v>
      </c>
      <c r="C911" s="188"/>
      <c r="D911" s="189">
        <v>11394</v>
      </c>
      <c r="E911" s="189">
        <v>9337</v>
      </c>
      <c r="F911" s="190">
        <f t="shared" si="342"/>
        <v>2057</v>
      </c>
      <c r="G911" s="32">
        <f t="shared" si="343"/>
        <v>0.22030630823605013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961</v>
      </c>
      <c r="E915" s="39">
        <v>680</v>
      </c>
      <c r="F915" s="190">
        <f t="shared" ref="F915:F925" si="346">(D915-E915)</f>
        <v>281</v>
      </c>
      <c r="G915" s="32">
        <f t="shared" ref="G915:G925" si="347">F915/E915</f>
        <v>0.41323529411764703</v>
      </c>
    </row>
    <row r="916" spans="1:7" ht="25.5" x14ac:dyDescent="0.2">
      <c r="A916" s="22"/>
      <c r="B916" s="26" t="s">
        <v>49</v>
      </c>
      <c r="C916" s="191"/>
      <c r="D916" s="190">
        <f>D910-D911-D915</f>
        <v>-3059</v>
      </c>
      <c r="E916" s="190">
        <f>E910-E911-E915</f>
        <v>19033</v>
      </c>
      <c r="F916" s="190">
        <f t="shared" si="346"/>
        <v>-22092</v>
      </c>
      <c r="G916" s="32">
        <f t="shared" si="347"/>
        <v>-1.1607208532548732</v>
      </c>
    </row>
    <row r="917" spans="1:7" x14ac:dyDescent="0.2">
      <c r="A917" s="186">
        <v>75</v>
      </c>
      <c r="B917" s="3" t="s">
        <v>50</v>
      </c>
      <c r="C917" s="188"/>
      <c r="D917" s="189">
        <v>0</v>
      </c>
      <c r="E917" s="189">
        <v>0</v>
      </c>
      <c r="F917" s="190">
        <f t="shared" si="346"/>
        <v>0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>
        <v>0</v>
      </c>
      <c r="E918" s="190">
        <v>10</v>
      </c>
      <c r="F918" s="190">
        <f t="shared" si="346"/>
        <v>-10</v>
      </c>
      <c r="G918" s="32">
        <f t="shared" si="347"/>
        <v>-1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0</v>
      </c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0</v>
      </c>
      <c r="F920" s="190">
        <f t="shared" si="346"/>
        <v>0</v>
      </c>
      <c r="G920" s="32" t="e">
        <f t="shared" si="347"/>
        <v>#DIV/0!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-3059</v>
      </c>
      <c r="E921" s="190">
        <f>E916+E917-E918-E919+E920</f>
        <v>19023</v>
      </c>
      <c r="F921" s="190">
        <f t="shared" si="346"/>
        <v>-22082</v>
      </c>
      <c r="G921" s="32">
        <f t="shared" si="347"/>
        <v>-1.1608053409031174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-3059</v>
      </c>
      <c r="E925" s="190">
        <f>E921+E924</f>
        <v>19023</v>
      </c>
      <c r="F925" s="190">
        <f t="shared" si="346"/>
        <v>-22082</v>
      </c>
      <c r="G925" s="32">
        <f t="shared" si="347"/>
        <v>-1.1608053409031174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13840</v>
      </c>
      <c r="E929" s="190">
        <v>5217</v>
      </c>
      <c r="F929" s="190">
        <f t="shared" ref="F929" si="348">(D929-E929)</f>
        <v>8623</v>
      </c>
      <c r="G929" s="32">
        <f t="shared" ref="G929" si="349">F929/E929</f>
        <v>1.6528656315890358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60734</v>
      </c>
      <c r="E936" s="190">
        <f>E940+E941+E942</f>
        <v>86223</v>
      </c>
      <c r="F936" s="190">
        <f t="shared" ref="F936" si="352">(D936-E936)</f>
        <v>-25489</v>
      </c>
      <c r="G936" s="32">
        <f t="shared" ref="G936" si="353">F936/E936</f>
        <v>-0.29561717871101678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15699</v>
      </c>
      <c r="E940" s="190">
        <v>21307</v>
      </c>
      <c r="F940" s="190">
        <f t="shared" ref="F940:F942" si="354">(D940-E940)</f>
        <v>-5608</v>
      </c>
      <c r="G940" s="32">
        <f t="shared" ref="G940:G942" si="355">F940/E940</f>
        <v>-0.26319988736096117</v>
      </c>
    </row>
    <row r="941" spans="1:7" ht="25.5" x14ac:dyDescent="0.2">
      <c r="A941" s="186"/>
      <c r="B941" s="24" t="s">
        <v>58</v>
      </c>
      <c r="C941" s="17"/>
      <c r="D941" s="190">
        <v>43011</v>
      </c>
      <c r="E941" s="190">
        <v>62501</v>
      </c>
      <c r="F941" s="190">
        <f t="shared" si="354"/>
        <v>-19490</v>
      </c>
      <c r="G941" s="32">
        <f t="shared" si="355"/>
        <v>-0.31183501063982977</v>
      </c>
    </row>
    <row r="942" spans="1:7" x14ac:dyDescent="0.2">
      <c r="A942" s="186"/>
      <c r="B942" s="23" t="s">
        <v>24</v>
      </c>
      <c r="C942" s="10"/>
      <c r="D942" s="190">
        <v>2024</v>
      </c>
      <c r="E942" s="190">
        <v>2415</v>
      </c>
      <c r="F942" s="190">
        <f t="shared" si="354"/>
        <v>-391</v>
      </c>
      <c r="G942" s="32">
        <f t="shared" si="355"/>
        <v>-0.16190476190476191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255620</v>
      </c>
      <c r="E944" s="190">
        <v>179484</v>
      </c>
      <c r="F944" s="190">
        <f t="shared" ref="F944" si="356">(D944-E944)</f>
        <v>76136</v>
      </c>
      <c r="G944" s="32">
        <f t="shared" ref="G944" si="357">F944/E944</f>
        <v>0.42419380000445722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42751</v>
      </c>
      <c r="E946" s="190">
        <f>E949+E950+E951+E952</f>
        <v>25650</v>
      </c>
      <c r="F946" s="190">
        <f t="shared" ref="F946" si="358">(D946-E946)</f>
        <v>17101</v>
      </c>
      <c r="G946" s="32">
        <f t="shared" ref="G946" si="359">F946/E946</f>
        <v>0.66670565302144247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3705</v>
      </c>
      <c r="E949" s="190">
        <v>702</v>
      </c>
      <c r="F949" s="190">
        <f t="shared" ref="F949:F952" si="360">(D949-E949)</f>
        <v>3003</v>
      </c>
      <c r="G949" s="32">
        <f t="shared" ref="G949:G952" si="361">F949/E949</f>
        <v>4.2777777777777777</v>
      </c>
    </row>
    <row r="950" spans="1:7" x14ac:dyDescent="0.2">
      <c r="A950" s="186">
        <v>31</v>
      </c>
      <c r="B950" s="25" t="s">
        <v>17</v>
      </c>
      <c r="C950" s="31"/>
      <c r="D950" s="190">
        <v>1362</v>
      </c>
      <c r="E950" s="190">
        <v>1017</v>
      </c>
      <c r="F950" s="190">
        <f t="shared" si="360"/>
        <v>345</v>
      </c>
      <c r="G950" s="32">
        <f t="shared" si="361"/>
        <v>0.33923303834808261</v>
      </c>
    </row>
    <row r="951" spans="1:7" x14ac:dyDescent="0.2">
      <c r="A951" s="186">
        <v>32</v>
      </c>
      <c r="B951" s="25" t="s">
        <v>18</v>
      </c>
      <c r="C951" s="31"/>
      <c r="D951" s="190">
        <v>37684</v>
      </c>
      <c r="E951" s="190">
        <v>23906</v>
      </c>
      <c r="F951" s="190">
        <f t="shared" si="360"/>
        <v>13778</v>
      </c>
      <c r="G951" s="32">
        <f t="shared" si="361"/>
        <v>0.57634066761482472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25</v>
      </c>
      <c r="F952" s="190">
        <f t="shared" si="360"/>
        <v>-25</v>
      </c>
      <c r="G952" s="32">
        <f t="shared" si="361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681</v>
      </c>
      <c r="E957" s="190">
        <v>768</v>
      </c>
      <c r="F957" s="190">
        <f>(D957-E957)</f>
        <v>-87</v>
      </c>
      <c r="G957" s="32">
        <f>F957/E957</f>
        <v>-0.11328125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28404</v>
      </c>
      <c r="E960" s="190">
        <v>78998</v>
      </c>
      <c r="F960" s="190">
        <f t="shared" si="362"/>
        <v>-50594</v>
      </c>
      <c r="G960" s="32">
        <f t="shared" si="363"/>
        <v>-0.64044659358464773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26</v>
      </c>
      <c r="E965" s="39">
        <v>0</v>
      </c>
      <c r="F965" s="190">
        <f t="shared" si="364"/>
        <v>26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29111</v>
      </c>
      <c r="E967" s="40">
        <f>E957+E958+E959+E960+E965+E966</f>
        <v>79766</v>
      </c>
      <c r="F967" s="40">
        <f t="shared" si="364"/>
        <v>-50655</v>
      </c>
      <c r="G967" s="34">
        <f t="shared" si="365"/>
        <v>-0.63504500664443497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29111</v>
      </c>
      <c r="E975" s="40">
        <f>E967+E972+E973+E974</f>
        <v>79766</v>
      </c>
      <c r="F975" s="190">
        <f t="shared" ref="F975:F984" si="370">(D975-E975)</f>
        <v>-50655</v>
      </c>
      <c r="G975" s="32">
        <f t="shared" ref="G975:G984" si="371">F975/E975</f>
        <v>-0.63504500664443497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8211</v>
      </c>
      <c r="E976" s="189">
        <f>E977+E978+E979</f>
        <v>11017</v>
      </c>
      <c r="F976" s="190">
        <f t="shared" si="370"/>
        <v>-2806</v>
      </c>
      <c r="G976" s="32">
        <f t="shared" si="371"/>
        <v>-0.25469728601252611</v>
      </c>
    </row>
    <row r="977" spans="1:7" x14ac:dyDescent="0.2">
      <c r="A977" s="186">
        <v>600</v>
      </c>
      <c r="B977" s="1" t="s">
        <v>2</v>
      </c>
      <c r="C977" s="10"/>
      <c r="D977" s="190">
        <v>371</v>
      </c>
      <c r="E977" s="190">
        <v>585</v>
      </c>
      <c r="F977" s="190">
        <f t="shared" si="370"/>
        <v>-214</v>
      </c>
      <c r="G977" s="32">
        <f t="shared" si="371"/>
        <v>-0.36581196581196579</v>
      </c>
    </row>
    <row r="978" spans="1:7" x14ac:dyDescent="0.2">
      <c r="A978" s="186">
        <v>601</v>
      </c>
      <c r="B978" s="1" t="s">
        <v>3</v>
      </c>
      <c r="C978" s="10"/>
      <c r="D978" s="190">
        <v>4937</v>
      </c>
      <c r="E978" s="190">
        <v>8479</v>
      </c>
      <c r="F978" s="190">
        <f t="shared" si="370"/>
        <v>-3542</v>
      </c>
      <c r="G978" s="32">
        <f t="shared" si="371"/>
        <v>-0.41773794079490506</v>
      </c>
    </row>
    <row r="979" spans="1:7" x14ac:dyDescent="0.2">
      <c r="A979" s="186">
        <v>604</v>
      </c>
      <c r="B979" s="1" t="s">
        <v>4</v>
      </c>
      <c r="C979" s="10"/>
      <c r="D979" s="190">
        <v>2903</v>
      </c>
      <c r="E979" s="190">
        <v>1953</v>
      </c>
      <c r="F979" s="190">
        <f t="shared" si="370"/>
        <v>950</v>
      </c>
      <c r="G979" s="32">
        <f t="shared" si="371"/>
        <v>0.48643113159242191</v>
      </c>
    </row>
    <row r="980" spans="1:7" x14ac:dyDescent="0.2">
      <c r="A980" s="186">
        <v>61</v>
      </c>
      <c r="B980" s="1" t="s">
        <v>41</v>
      </c>
      <c r="C980" s="10"/>
      <c r="D980" s="190">
        <v>714</v>
      </c>
      <c r="E980" s="190">
        <v>337</v>
      </c>
      <c r="F980" s="190">
        <f t="shared" si="370"/>
        <v>377</v>
      </c>
      <c r="G980" s="32">
        <f t="shared" si="371"/>
        <v>1.1186943620178043</v>
      </c>
    </row>
    <row r="981" spans="1:7" x14ac:dyDescent="0.2">
      <c r="A981" s="186">
        <v>62</v>
      </c>
      <c r="B981" s="2" t="s">
        <v>42</v>
      </c>
      <c r="C981" s="11"/>
      <c r="D981" s="39">
        <v>1061</v>
      </c>
      <c r="E981" s="39">
        <v>679</v>
      </c>
      <c r="F981" s="190">
        <f t="shared" si="370"/>
        <v>382</v>
      </c>
      <c r="G981" s="32">
        <f t="shared" si="371"/>
        <v>0.5625920471281296</v>
      </c>
    </row>
    <row r="982" spans="1:7" ht="25.5" x14ac:dyDescent="0.2">
      <c r="A982" s="22"/>
      <c r="B982" s="26" t="s">
        <v>43</v>
      </c>
      <c r="C982" s="191"/>
      <c r="D982" s="40">
        <f>D976+D980+D981</f>
        <v>9986</v>
      </c>
      <c r="E982" s="40">
        <f>E976+E980+E981</f>
        <v>12033</v>
      </c>
      <c r="F982" s="190">
        <f t="shared" si="370"/>
        <v>-2047</v>
      </c>
      <c r="G982" s="32">
        <f t="shared" si="371"/>
        <v>-0.17011551566525387</v>
      </c>
    </row>
    <row r="983" spans="1:7" ht="25.5" x14ac:dyDescent="0.2">
      <c r="A983" s="22"/>
      <c r="B983" s="26" t="s">
        <v>48</v>
      </c>
      <c r="C983" s="191"/>
      <c r="D983" s="40">
        <f>D975-D982</f>
        <v>19125</v>
      </c>
      <c r="E983" s="40">
        <f>E975-E982</f>
        <v>67733</v>
      </c>
      <c r="F983" s="190">
        <f t="shared" si="370"/>
        <v>-48608</v>
      </c>
      <c r="G983" s="32">
        <f t="shared" si="371"/>
        <v>-0.71764132697503435</v>
      </c>
    </row>
    <row r="984" spans="1:7" x14ac:dyDescent="0.2">
      <c r="A984" s="186">
        <v>63</v>
      </c>
      <c r="B984" s="3" t="s">
        <v>46</v>
      </c>
      <c r="C984" s="188"/>
      <c r="D984" s="189">
        <v>48573</v>
      </c>
      <c r="E984" s="189">
        <v>47999</v>
      </c>
      <c r="F984" s="190">
        <f t="shared" si="370"/>
        <v>574</v>
      </c>
      <c r="G984" s="32">
        <f t="shared" si="371"/>
        <v>1.1958582470468136E-2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1084</v>
      </c>
      <c r="E988" s="39">
        <v>2353</v>
      </c>
      <c r="F988" s="190">
        <f t="shared" ref="F988:F998" si="374">(D988-E988)</f>
        <v>-1269</v>
      </c>
      <c r="G988" s="32">
        <f t="shared" ref="G988:G998" si="375">F988/E988</f>
        <v>-0.53931151721206971</v>
      </c>
    </row>
    <row r="989" spans="1:7" ht="25.5" x14ac:dyDescent="0.2">
      <c r="A989" s="22"/>
      <c r="B989" s="26" t="s">
        <v>49</v>
      </c>
      <c r="C989" s="191"/>
      <c r="D989" s="190">
        <f>D983-D984-D988</f>
        <v>-30532</v>
      </c>
      <c r="E989" s="190">
        <f>E983-E984-E988</f>
        <v>17381</v>
      </c>
      <c r="F989" s="190">
        <f t="shared" si="374"/>
        <v>-47913</v>
      </c>
      <c r="G989" s="32">
        <f t="shared" si="375"/>
        <v>-2.7566308037512224</v>
      </c>
    </row>
    <row r="990" spans="1:7" x14ac:dyDescent="0.2">
      <c r="A990" s="186">
        <v>75</v>
      </c>
      <c r="B990" s="3" t="s">
        <v>50</v>
      </c>
      <c r="C990" s="188"/>
      <c r="D990" s="189">
        <v>81</v>
      </c>
      <c r="E990" s="189">
        <v>0</v>
      </c>
      <c r="F990" s="190">
        <f t="shared" si="374"/>
        <v>81</v>
      </c>
      <c r="G990" s="32" t="e">
        <f t="shared" si="375"/>
        <v>#DIV/0!</v>
      </c>
    </row>
    <row r="991" spans="1:7" x14ac:dyDescent="0.2">
      <c r="A991" s="186">
        <v>65</v>
      </c>
      <c r="B991" s="1" t="s">
        <v>51</v>
      </c>
      <c r="C991" s="10"/>
      <c r="D991" s="190">
        <v>657</v>
      </c>
      <c r="E991" s="190">
        <v>552</v>
      </c>
      <c r="F991" s="190">
        <f t="shared" si="374"/>
        <v>105</v>
      </c>
      <c r="G991" s="32">
        <f t="shared" si="375"/>
        <v>0.19021739130434784</v>
      </c>
    </row>
    <row r="992" spans="1:7" ht="25.5" x14ac:dyDescent="0.2">
      <c r="A992" s="186">
        <v>68</v>
      </c>
      <c r="B992" s="16" t="s">
        <v>52</v>
      </c>
      <c r="C992" s="17"/>
      <c r="D992" s="190">
        <v>7350</v>
      </c>
      <c r="E992" s="190">
        <v>10051</v>
      </c>
      <c r="F992" s="190">
        <f t="shared" si="374"/>
        <v>-2701</v>
      </c>
      <c r="G992" s="32">
        <f t="shared" si="375"/>
        <v>-0.26872947965376581</v>
      </c>
    </row>
    <row r="993" spans="1:7" x14ac:dyDescent="0.2">
      <c r="A993" s="186">
        <v>78</v>
      </c>
      <c r="B993" s="2" t="s">
        <v>53</v>
      </c>
      <c r="C993" s="11"/>
      <c r="D993" s="39">
        <v>51</v>
      </c>
      <c r="E993" s="39">
        <v>0</v>
      </c>
      <c r="F993" s="190">
        <f t="shared" si="374"/>
        <v>51</v>
      </c>
      <c r="G993" s="32" t="e">
        <f t="shared" si="375"/>
        <v>#DIV/0!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-38407</v>
      </c>
      <c r="E994" s="190">
        <f>E989+E990-E991-E992+E993</f>
        <v>6778</v>
      </c>
      <c r="F994" s="190">
        <f t="shared" si="374"/>
        <v>-45185</v>
      </c>
      <c r="G994" s="32">
        <f t="shared" si="375"/>
        <v>-6.6664207730894072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-38407</v>
      </c>
      <c r="E998" s="190">
        <f>E994+E997</f>
        <v>6778</v>
      </c>
      <c r="F998" s="190">
        <f t="shared" si="374"/>
        <v>-45185</v>
      </c>
      <c r="G998" s="32">
        <f t="shared" si="375"/>
        <v>-6.6664207730894072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37553</v>
      </c>
      <c r="E1002" s="190">
        <v>51229</v>
      </c>
      <c r="F1002" s="190">
        <f t="shared" ref="F1002" si="376">(D1002-E1002)</f>
        <v>-13676</v>
      </c>
      <c r="G1002" s="32">
        <f t="shared" ref="G1002" si="377">F1002/E1002</f>
        <v>-0.26695816822502877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237157</v>
      </c>
      <c r="E1009" s="190">
        <f>E1013+E1014+E1015</f>
        <v>280224</v>
      </c>
      <c r="F1009" s="190">
        <f t="shared" ref="F1009" si="380">(D1009-E1009)</f>
        <v>-43067</v>
      </c>
      <c r="G1009" s="32">
        <f t="shared" ref="G1009" si="381">F1009/E1009</f>
        <v>-0.15368776407445472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v>208558</v>
      </c>
      <c r="E1013" s="190">
        <v>183611</v>
      </c>
      <c r="F1013" s="190">
        <f t="shared" ref="F1013:F1015" si="382">(D1013-E1013)</f>
        <v>24947</v>
      </c>
      <c r="G1013" s="32">
        <f t="shared" ref="G1013:G1015" si="383">F1013/E1013</f>
        <v>0.13586876603253617</v>
      </c>
    </row>
    <row r="1014" spans="1:7" ht="25.5" x14ac:dyDescent="0.2">
      <c r="A1014" s="186"/>
      <c r="B1014" s="24" t="s">
        <v>58</v>
      </c>
      <c r="C1014" s="17"/>
      <c r="D1014" s="190">
        <v>28335</v>
      </c>
      <c r="E1014" s="190">
        <v>96209</v>
      </c>
      <c r="F1014" s="190">
        <f t="shared" si="382"/>
        <v>-67874</v>
      </c>
      <c r="G1014" s="32">
        <f t="shared" si="383"/>
        <v>-0.70548493384194821</v>
      </c>
    </row>
    <row r="1015" spans="1:7" x14ac:dyDescent="0.2">
      <c r="A1015" s="186"/>
      <c r="B1015" s="23" t="s">
        <v>24</v>
      </c>
      <c r="C1015" s="10"/>
      <c r="D1015" s="190">
        <v>264</v>
      </c>
      <c r="E1015" s="190">
        <v>404</v>
      </c>
      <c r="F1015" s="190">
        <f t="shared" si="382"/>
        <v>-140</v>
      </c>
      <c r="G1015" s="32">
        <f t="shared" si="383"/>
        <v>-0.34653465346534651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128280</v>
      </c>
      <c r="E1017" s="190">
        <v>105158</v>
      </c>
      <c r="F1017" s="190">
        <f t="shared" ref="F1017" si="384">(D1017-E1017)</f>
        <v>23122</v>
      </c>
      <c r="G1017" s="32">
        <f t="shared" ref="G1017" si="385">F1017/E1017</f>
        <v>0.21987865878012133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94803</v>
      </c>
      <c r="E1019" s="190">
        <f>E1022+E1023+E1024+E1025</f>
        <v>99925</v>
      </c>
      <c r="F1019" s="190">
        <f t="shared" ref="F1019" si="386">(D1019-E1019)</f>
        <v>-5122</v>
      </c>
      <c r="G1019" s="32">
        <f t="shared" ref="G1019" si="387">F1019/E1019</f>
        <v>-5.1258443832874659E-2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1382</v>
      </c>
      <c r="E1022" s="190">
        <v>966</v>
      </c>
      <c r="F1022" s="190">
        <f t="shared" ref="F1022:F1025" si="388">(D1022-E1022)</f>
        <v>416</v>
      </c>
      <c r="G1022" s="32">
        <f t="shared" ref="G1022:G1025" si="389">F1022/E1022</f>
        <v>0.43064182194616979</v>
      </c>
    </row>
    <row r="1023" spans="1:7" x14ac:dyDescent="0.2">
      <c r="A1023" s="186">
        <v>31</v>
      </c>
      <c r="B1023" s="25" t="s">
        <v>17</v>
      </c>
      <c r="C1023" s="31"/>
      <c r="D1023" s="190">
        <v>3137</v>
      </c>
      <c r="E1023" s="190">
        <v>3151</v>
      </c>
      <c r="F1023" s="190">
        <f t="shared" si="388"/>
        <v>-14</v>
      </c>
      <c r="G1023" s="32">
        <f t="shared" si="389"/>
        <v>-4.443033957473818E-3</v>
      </c>
    </row>
    <row r="1024" spans="1:7" x14ac:dyDescent="0.2">
      <c r="A1024" s="186">
        <v>32</v>
      </c>
      <c r="B1024" s="25" t="s">
        <v>18</v>
      </c>
      <c r="C1024" s="31"/>
      <c r="D1024" s="190">
        <v>90284</v>
      </c>
      <c r="E1024" s="190">
        <v>95808</v>
      </c>
      <c r="F1024" s="190">
        <f t="shared" si="388"/>
        <v>-5524</v>
      </c>
      <c r="G1024" s="32">
        <f t="shared" si="389"/>
        <v>-5.7656980627922509E-2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253</v>
      </c>
      <c r="E1030" s="190">
        <v>545</v>
      </c>
      <c r="F1030" s="190">
        <f>(D1030-E1030)</f>
        <v>-292</v>
      </c>
      <c r="G1030" s="32">
        <f>F1030/E1030</f>
        <v>-0.5357798165137615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10823</v>
      </c>
      <c r="E1038" s="39">
        <v>53059</v>
      </c>
      <c r="F1038" s="190">
        <f t="shared" si="392"/>
        <v>-42236</v>
      </c>
      <c r="G1038" s="32">
        <f t="shared" si="393"/>
        <v>-0.79601952543395094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4031</v>
      </c>
      <c r="E1039" s="39">
        <v>5525</v>
      </c>
      <c r="F1039" s="190">
        <f t="shared" si="392"/>
        <v>-1494</v>
      </c>
      <c r="G1039" s="32">
        <f t="shared" si="393"/>
        <v>-0.27040723981900455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15107</v>
      </c>
      <c r="E1040" s="40">
        <f>E1030+E1031+E1032+E1033+E1038+E1039</f>
        <v>59129</v>
      </c>
      <c r="F1040" s="40">
        <f t="shared" si="392"/>
        <v>-44022</v>
      </c>
      <c r="G1040" s="34">
        <f t="shared" si="393"/>
        <v>-0.74450777114444688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15107</v>
      </c>
      <c r="E1048" s="40">
        <f>E1040+E1045+E1046+E1047</f>
        <v>59129</v>
      </c>
      <c r="F1048" s="190">
        <f t="shared" ref="F1048:F1057" si="398">(D1048-E1048)</f>
        <v>-44022</v>
      </c>
      <c r="G1048" s="32">
        <f t="shared" ref="G1048:G1057" si="399">F1048/E1048</f>
        <v>-0.74450777114444688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2472</v>
      </c>
      <c r="E1049" s="189">
        <f>E1050+E1051+E1052</f>
        <v>4969</v>
      </c>
      <c r="F1049" s="190">
        <f t="shared" si="398"/>
        <v>-2497</v>
      </c>
      <c r="G1049" s="32">
        <f t="shared" si="399"/>
        <v>-0.50251559669953716</v>
      </c>
    </row>
    <row r="1050" spans="1:7" x14ac:dyDescent="0.2">
      <c r="A1050" s="186">
        <v>600</v>
      </c>
      <c r="B1050" s="1" t="s">
        <v>2</v>
      </c>
      <c r="C1050" s="10"/>
      <c r="D1050" s="190">
        <v>103</v>
      </c>
      <c r="E1050" s="190">
        <v>276</v>
      </c>
      <c r="F1050" s="190">
        <f t="shared" si="398"/>
        <v>-173</v>
      </c>
      <c r="G1050" s="32">
        <f t="shared" si="399"/>
        <v>-0.62681159420289856</v>
      </c>
    </row>
    <row r="1051" spans="1:7" x14ac:dyDescent="0.2">
      <c r="A1051" s="186">
        <v>601</v>
      </c>
      <c r="B1051" s="1" t="s">
        <v>3</v>
      </c>
      <c r="C1051" s="10"/>
      <c r="D1051" s="190">
        <v>1420</v>
      </c>
      <c r="E1051" s="190">
        <v>3554</v>
      </c>
      <c r="F1051" s="190">
        <f t="shared" si="398"/>
        <v>-2134</v>
      </c>
      <c r="G1051" s="32">
        <f t="shared" si="399"/>
        <v>-0.60045019696117052</v>
      </c>
    </row>
    <row r="1052" spans="1:7" x14ac:dyDescent="0.2">
      <c r="A1052" s="186">
        <v>604</v>
      </c>
      <c r="B1052" s="1" t="s">
        <v>4</v>
      </c>
      <c r="C1052" s="10"/>
      <c r="D1052" s="190">
        <v>949</v>
      </c>
      <c r="E1052" s="190">
        <v>1139</v>
      </c>
      <c r="F1052" s="190">
        <f t="shared" si="398"/>
        <v>-190</v>
      </c>
      <c r="G1052" s="32">
        <f t="shared" si="399"/>
        <v>-0.16681299385425813</v>
      </c>
    </row>
    <row r="1053" spans="1:7" x14ac:dyDescent="0.2">
      <c r="A1053" s="186">
        <v>61</v>
      </c>
      <c r="B1053" s="1" t="s">
        <v>41</v>
      </c>
      <c r="C1053" s="10"/>
      <c r="D1053" s="190">
        <v>70</v>
      </c>
      <c r="E1053" s="190">
        <v>140</v>
      </c>
      <c r="F1053" s="190">
        <f t="shared" si="398"/>
        <v>-70</v>
      </c>
      <c r="G1053" s="32">
        <f t="shared" si="399"/>
        <v>-0.5</v>
      </c>
    </row>
    <row r="1054" spans="1:7" x14ac:dyDescent="0.2">
      <c r="A1054" s="186">
        <v>62</v>
      </c>
      <c r="B1054" s="2" t="s">
        <v>42</v>
      </c>
      <c r="C1054" s="11"/>
      <c r="D1054" s="39">
        <v>394</v>
      </c>
      <c r="E1054" s="39">
        <v>583</v>
      </c>
      <c r="F1054" s="190">
        <f t="shared" si="398"/>
        <v>-189</v>
      </c>
      <c r="G1054" s="32">
        <f t="shared" si="399"/>
        <v>-0.32418524871355059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2936</v>
      </c>
      <c r="E1055" s="40">
        <f>E1049+E1053+E1054</f>
        <v>5692</v>
      </c>
      <c r="F1055" s="190">
        <f t="shared" si="398"/>
        <v>-2756</v>
      </c>
      <c r="G1055" s="32">
        <f t="shared" si="399"/>
        <v>-0.48418833450456783</v>
      </c>
    </row>
    <row r="1056" spans="1:7" ht="25.5" x14ac:dyDescent="0.2">
      <c r="A1056" s="22"/>
      <c r="B1056" s="26" t="s">
        <v>48</v>
      </c>
      <c r="C1056" s="191"/>
      <c r="D1056" s="40">
        <f>D1048-D1055</f>
        <v>12171</v>
      </c>
      <c r="E1056" s="40">
        <f>E1048-E1055</f>
        <v>53437</v>
      </c>
      <c r="F1056" s="190">
        <f t="shared" si="398"/>
        <v>-41266</v>
      </c>
      <c r="G1056" s="32">
        <f t="shared" si="399"/>
        <v>-0.77223646537043622</v>
      </c>
    </row>
    <row r="1057" spans="1:7" x14ac:dyDescent="0.2">
      <c r="A1057" s="186">
        <v>63</v>
      </c>
      <c r="B1057" s="3" t="s">
        <v>46</v>
      </c>
      <c r="C1057" s="188"/>
      <c r="D1057" s="189">
        <v>20135</v>
      </c>
      <c r="E1057" s="189">
        <v>15873</v>
      </c>
      <c r="F1057" s="190">
        <f t="shared" si="398"/>
        <v>4262</v>
      </c>
      <c r="G1057" s="32">
        <f t="shared" si="399"/>
        <v>0.26850626850626852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0</v>
      </c>
      <c r="F1061" s="190">
        <f t="shared" ref="F1061:F1071" si="402">(D1061-E1061)</f>
        <v>0</v>
      </c>
      <c r="G1061" s="32" t="e">
        <f t="shared" ref="G1061:G1071" si="403">F1061/E1061</f>
        <v>#DIV/0!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-7964</v>
      </c>
      <c r="E1062" s="190">
        <f>E1056-E1057-E1061</f>
        <v>37564</v>
      </c>
      <c r="F1062" s="190">
        <f t="shared" si="402"/>
        <v>-45528</v>
      </c>
      <c r="G1062" s="32">
        <f t="shared" si="403"/>
        <v>-1.2120115003726972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0</v>
      </c>
      <c r="F1063" s="190">
        <f t="shared" si="402"/>
        <v>0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320</v>
      </c>
      <c r="F1064" s="190">
        <f t="shared" si="402"/>
        <v>-320</v>
      </c>
      <c r="G1064" s="32">
        <f t="shared" si="403"/>
        <v>-1</v>
      </c>
    </row>
    <row r="1065" spans="1:7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19190</v>
      </c>
      <c r="F1065" s="190">
        <f t="shared" si="402"/>
        <v>5810</v>
      </c>
      <c r="G1065" s="32">
        <f t="shared" si="403"/>
        <v>0.30276185513288173</v>
      </c>
    </row>
    <row r="1066" spans="1:7" x14ac:dyDescent="0.2">
      <c r="A1066" s="186">
        <v>78</v>
      </c>
      <c r="B1066" s="2" t="s">
        <v>53</v>
      </c>
      <c r="C1066" s="11"/>
      <c r="D1066" s="39"/>
      <c r="E1066" s="39"/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-32964</v>
      </c>
      <c r="E1067" s="190">
        <f>E1062+E1063-E1064-E1065+E1066</f>
        <v>18054</v>
      </c>
      <c r="F1067" s="190">
        <f t="shared" si="402"/>
        <v>-51018</v>
      </c>
      <c r="G1067" s="32">
        <f t="shared" si="403"/>
        <v>-2.8258557660352275</v>
      </c>
    </row>
    <row r="1068" spans="1:7" x14ac:dyDescent="0.2">
      <c r="A1068" s="186">
        <v>76</v>
      </c>
      <c r="B1068" s="1" t="s">
        <v>54</v>
      </c>
      <c r="C1068" s="10"/>
      <c r="D1068" s="190"/>
      <c r="E1068" s="190"/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/>
      <c r="E1069" s="190"/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-32964</v>
      </c>
      <c r="E1071" s="190">
        <f>E1067+E1070</f>
        <v>18054</v>
      </c>
      <c r="F1071" s="190">
        <f t="shared" si="402"/>
        <v>-51018</v>
      </c>
      <c r="G1071" s="32">
        <f t="shared" si="403"/>
        <v>-2.8258557660352275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-67876</v>
      </c>
      <c r="E1075" s="190">
        <v>140605</v>
      </c>
      <c r="F1075" s="190">
        <f t="shared" ref="F1075" si="404">(D1075-E1075)</f>
        <v>-208481</v>
      </c>
      <c r="G1075" s="32">
        <f t="shared" ref="G1075" si="405">F1075/E1075</f>
        <v>-1.4827424344795703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123593</v>
      </c>
      <c r="E1082" s="190">
        <f>E1086+E1087+E1088</f>
        <v>18339</v>
      </c>
      <c r="F1082" s="190">
        <f t="shared" ref="F1082" si="408">(D1082-E1082)</f>
        <v>105254</v>
      </c>
      <c r="G1082" s="32">
        <f t="shared" ref="G1082" si="409">F1082/E1082</f>
        <v>5.7393532908010254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123593</v>
      </c>
      <c r="E1087" s="190">
        <v>18339</v>
      </c>
      <c r="F1087" s="190">
        <f t="shared" si="410"/>
        <v>105254</v>
      </c>
      <c r="G1087" s="32">
        <f t="shared" si="411"/>
        <v>5.7393532908010254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86574</v>
      </c>
      <c r="E1090" s="190">
        <v>143570</v>
      </c>
      <c r="F1090" s="190">
        <f t="shared" ref="F1090" si="412">(D1090-E1090)</f>
        <v>-56996</v>
      </c>
      <c r="G1090" s="32">
        <f t="shared" ref="G1090" si="413">F1090/E1090</f>
        <v>-0.39699101483596849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975</v>
      </c>
      <c r="E1092" s="190">
        <f>E1095+E1096+E1097+E1098</f>
        <v>3861</v>
      </c>
      <c r="F1092" s="190">
        <f t="shared" ref="F1092" si="414">(D1092-E1092)</f>
        <v>-2886</v>
      </c>
      <c r="G1092" s="32">
        <f t="shared" ref="G1092" si="415">F1092/E1092</f>
        <v>-0.74747474747474751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92</v>
      </c>
      <c r="E1095" s="190">
        <v>0</v>
      </c>
      <c r="F1095" s="190">
        <f t="shared" ref="F1095:F1098" si="416">(D1095-E1095)</f>
        <v>92</v>
      </c>
      <c r="G1095" s="32" t="e">
        <f t="shared" ref="G1095:G1098" si="417">F1095/E1095</f>
        <v>#DIV/0!</v>
      </c>
    </row>
    <row r="1096" spans="1:7" x14ac:dyDescent="0.2">
      <c r="A1096" s="186">
        <v>31</v>
      </c>
      <c r="B1096" s="25" t="s">
        <v>17</v>
      </c>
      <c r="C1096" s="31"/>
      <c r="D1096" s="190">
        <v>510</v>
      </c>
      <c r="E1096" s="190">
        <v>3861</v>
      </c>
      <c r="F1096" s="190">
        <f t="shared" si="416"/>
        <v>-3351</v>
      </c>
      <c r="G1096" s="32">
        <f t="shared" si="417"/>
        <v>-0.8679098679098679</v>
      </c>
    </row>
    <row r="1097" spans="1:7" x14ac:dyDescent="0.2">
      <c r="A1097" s="186">
        <v>32</v>
      </c>
      <c r="B1097" s="25" t="s">
        <v>18</v>
      </c>
      <c r="C1097" s="31"/>
      <c r="D1097" s="190">
        <v>373</v>
      </c>
      <c r="E1097" s="190">
        <v>0</v>
      </c>
      <c r="F1097" s="190">
        <f t="shared" si="416"/>
        <v>373</v>
      </c>
      <c r="G1097" s="32" t="e">
        <f t="shared" si="417"/>
        <v>#DIV/0!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212</v>
      </c>
      <c r="E1103" s="190">
        <v>0</v>
      </c>
      <c r="F1103" s="190">
        <f>(D1103-E1103)</f>
        <v>212</v>
      </c>
      <c r="G1103" s="32" t="e">
        <f>F1103/E1103</f>
        <v>#DIV/0!</v>
      </c>
    </row>
    <row r="1104" spans="1:7" x14ac:dyDescent="0.2">
      <c r="A1104" s="186">
        <v>701</v>
      </c>
      <c r="B1104" s="1" t="s">
        <v>31</v>
      </c>
      <c r="C1104" s="10"/>
      <c r="D1104" s="190">
        <v>1020</v>
      </c>
      <c r="E1104" s="190">
        <v>0</v>
      </c>
      <c r="F1104" s="190">
        <f t="shared" ref="F1104:F1106" si="418">(D1104-E1104)</f>
        <v>1020</v>
      </c>
      <c r="G1104" s="32" t="e">
        <f t="shared" ref="G1104:G1106" si="419">F1104/E1104</f>
        <v>#DIV/0!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4563</v>
      </c>
      <c r="E1106" s="190">
        <v>0</v>
      </c>
      <c r="F1106" s="190">
        <f t="shared" si="418"/>
        <v>4563</v>
      </c>
      <c r="G1106" s="32" t="e">
        <f t="shared" si="419"/>
        <v>#DIV/0!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5795</v>
      </c>
      <c r="E1113" s="40">
        <f>E1103+E1104+E1105+E1106+E1111+E1112</f>
        <v>0</v>
      </c>
      <c r="F1113" s="40">
        <f t="shared" si="420"/>
        <v>5795</v>
      </c>
      <c r="G1113" s="34" t="e">
        <f t="shared" si="421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5795</v>
      </c>
      <c r="E1121" s="40">
        <f>E1113+E1118+E1119+E1120</f>
        <v>0</v>
      </c>
      <c r="F1121" s="190">
        <f t="shared" ref="F1121:F1130" si="426">(D1121-E1121)</f>
        <v>5795</v>
      </c>
      <c r="G1121" s="32" t="e">
        <f t="shared" ref="G1121:G1130" si="427">F1121/E1121</f>
        <v>#DIV/0!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1245</v>
      </c>
      <c r="E1122" s="189">
        <f>E1123+E1124+E1125</f>
        <v>384</v>
      </c>
      <c r="F1122" s="190">
        <f t="shared" si="426"/>
        <v>861</v>
      </c>
      <c r="G1122" s="32">
        <f t="shared" si="427"/>
        <v>2.2421875</v>
      </c>
    </row>
    <row r="1123" spans="1:7" x14ac:dyDescent="0.2">
      <c r="A1123" s="186">
        <v>600</v>
      </c>
      <c r="B1123" s="1" t="s">
        <v>2</v>
      </c>
      <c r="C1123" s="10"/>
      <c r="D1123" s="190">
        <v>64</v>
      </c>
      <c r="E1123" s="190">
        <v>0</v>
      </c>
      <c r="F1123" s="190">
        <f t="shared" si="426"/>
        <v>64</v>
      </c>
      <c r="G1123" s="32" t="e">
        <f t="shared" si="427"/>
        <v>#DIV/0!</v>
      </c>
    </row>
    <row r="1124" spans="1:7" x14ac:dyDescent="0.2">
      <c r="A1124" s="186">
        <v>601</v>
      </c>
      <c r="B1124" s="1" t="s">
        <v>3</v>
      </c>
      <c r="C1124" s="10"/>
      <c r="D1124" s="190">
        <v>1181</v>
      </c>
      <c r="E1124" s="190">
        <v>384</v>
      </c>
      <c r="F1124" s="190">
        <f t="shared" si="426"/>
        <v>797</v>
      </c>
      <c r="G1124" s="32">
        <f t="shared" si="427"/>
        <v>2.0755208333333335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94</v>
      </c>
      <c r="E1126" s="190">
        <v>515</v>
      </c>
      <c r="F1126" s="190">
        <f t="shared" si="426"/>
        <v>-421</v>
      </c>
      <c r="G1126" s="32">
        <f t="shared" si="427"/>
        <v>-0.81747572815533975</v>
      </c>
    </row>
    <row r="1127" spans="1:7" x14ac:dyDescent="0.2">
      <c r="A1127" s="186">
        <v>62</v>
      </c>
      <c r="B1127" s="2" t="s">
        <v>42</v>
      </c>
      <c r="C1127" s="11"/>
      <c r="D1127" s="39">
        <v>886</v>
      </c>
      <c r="E1127" s="39">
        <v>132</v>
      </c>
      <c r="F1127" s="190">
        <f t="shared" si="426"/>
        <v>754</v>
      </c>
      <c r="G1127" s="32">
        <f t="shared" si="427"/>
        <v>5.7121212121212119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2225</v>
      </c>
      <c r="E1128" s="40">
        <f>E1122+E1126+E1127</f>
        <v>1031</v>
      </c>
      <c r="F1128" s="190">
        <f t="shared" si="426"/>
        <v>1194</v>
      </c>
      <c r="G1128" s="32">
        <f t="shared" si="427"/>
        <v>1.1580989330746847</v>
      </c>
    </row>
    <row r="1129" spans="1:7" ht="25.5" x14ac:dyDescent="0.2">
      <c r="A1129" s="22"/>
      <c r="B1129" s="26" t="s">
        <v>48</v>
      </c>
      <c r="C1129" s="191"/>
      <c r="D1129" s="40">
        <f>D1121-D1128</f>
        <v>3570</v>
      </c>
      <c r="E1129" s="40">
        <f>E1121-E1128</f>
        <v>-1031</v>
      </c>
      <c r="F1129" s="190">
        <f t="shared" si="426"/>
        <v>4601</v>
      </c>
      <c r="G1129" s="32">
        <f t="shared" si="427"/>
        <v>-4.4626576139670222</v>
      </c>
    </row>
    <row r="1130" spans="1:7" x14ac:dyDescent="0.2">
      <c r="A1130" s="186">
        <v>63</v>
      </c>
      <c r="B1130" s="3" t="s">
        <v>46</v>
      </c>
      <c r="C1130" s="188"/>
      <c r="D1130" s="189">
        <v>8024</v>
      </c>
      <c r="E1130" s="189">
        <v>7885</v>
      </c>
      <c r="F1130" s="190">
        <f t="shared" si="426"/>
        <v>139</v>
      </c>
      <c r="G1130" s="32">
        <f t="shared" si="427"/>
        <v>1.7628408370323399E-2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313</v>
      </c>
      <c r="E1134" s="39">
        <v>36</v>
      </c>
      <c r="F1134" s="190">
        <f t="shared" ref="F1134:F1144" si="430">(D1134-E1134)</f>
        <v>277</v>
      </c>
      <c r="G1134" s="32">
        <f t="shared" ref="G1134:G1144" si="431">F1134/E1134</f>
        <v>7.6944444444444446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-4767</v>
      </c>
      <c r="E1135" s="190">
        <f>E1129-E1130-E1134</f>
        <v>-8952</v>
      </c>
      <c r="F1135" s="190">
        <f t="shared" si="430"/>
        <v>4185</v>
      </c>
      <c r="G1135" s="32">
        <f t="shared" si="431"/>
        <v>-0.46749329758713137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4873</v>
      </c>
      <c r="E1137" s="190">
        <v>1810</v>
      </c>
      <c r="F1137" s="190">
        <f t="shared" si="430"/>
        <v>3063</v>
      </c>
      <c r="G1137" s="32">
        <f t="shared" si="431"/>
        <v>1.6922651933701658</v>
      </c>
    </row>
    <row r="1138" spans="1:7" ht="25.5" x14ac:dyDescent="0.2">
      <c r="A1138" s="186">
        <v>68</v>
      </c>
      <c r="B1138" s="16" t="s">
        <v>52</v>
      </c>
      <c r="C1138" s="17"/>
      <c r="D1138" s="190">
        <v>1435</v>
      </c>
      <c r="E1138" s="190">
        <v>1336</v>
      </c>
      <c r="F1138" s="190">
        <f t="shared" si="430"/>
        <v>99</v>
      </c>
      <c r="G1138" s="32">
        <f t="shared" si="431"/>
        <v>7.410179640718563E-2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-11075</v>
      </c>
      <c r="E1140" s="190">
        <f>E1135+E1136-E1137-E1138+E1139</f>
        <v>-12098</v>
      </c>
      <c r="F1140" s="190">
        <f t="shared" si="430"/>
        <v>1023</v>
      </c>
      <c r="G1140" s="32">
        <f t="shared" si="431"/>
        <v>-8.4559431310960484E-2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258</v>
      </c>
      <c r="F1142" s="190">
        <f t="shared" si="430"/>
        <v>-258</v>
      </c>
      <c r="G1142" s="32">
        <f t="shared" si="431"/>
        <v>-1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-258</v>
      </c>
      <c r="F1143" s="190">
        <f t="shared" si="430"/>
        <v>258</v>
      </c>
      <c r="G1143" s="32">
        <f t="shared" si="431"/>
        <v>-1</v>
      </c>
    </row>
    <row r="1144" spans="1:7" x14ac:dyDescent="0.2">
      <c r="A1144" s="22"/>
      <c r="B1144" s="19" t="s">
        <v>57</v>
      </c>
      <c r="C1144" s="191"/>
      <c r="D1144" s="190">
        <f>D1140+D1143</f>
        <v>-11075</v>
      </c>
      <c r="E1144" s="190">
        <f>E1140+E1143</f>
        <v>-12356</v>
      </c>
      <c r="F1144" s="190">
        <f t="shared" si="430"/>
        <v>1281</v>
      </c>
      <c r="G1144" s="32">
        <f t="shared" si="431"/>
        <v>-0.10367432826157333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7593</v>
      </c>
      <c r="E1148" s="190">
        <v>35373</v>
      </c>
      <c r="F1148" s="190">
        <f t="shared" ref="F1148" si="432">(D1148-E1148)</f>
        <v>-27780</v>
      </c>
      <c r="G1148" s="32">
        <f t="shared" ref="G1148" si="433">F1148/E1148</f>
        <v>-0.78534475447375118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38892</v>
      </c>
      <c r="E1155" s="190">
        <f>E1159+E1160+E1161</f>
        <v>13039</v>
      </c>
      <c r="F1155" s="190">
        <f t="shared" ref="F1155" si="436">(D1155-E1155)</f>
        <v>25853</v>
      </c>
      <c r="G1155" s="32">
        <f t="shared" ref="G1155" si="437">F1155/E1155</f>
        <v>1.98274407546591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33270</v>
      </c>
      <c r="E1159" s="190">
        <v>4732</v>
      </c>
      <c r="F1159" s="190">
        <f t="shared" ref="F1159:F1161" si="438">(D1159-E1159)</f>
        <v>28538</v>
      </c>
      <c r="G1159" s="32">
        <f t="shared" ref="G1159:G1161" si="439">F1159/E1159</f>
        <v>6.0308537616229927</v>
      </c>
    </row>
    <row r="1160" spans="1:7" ht="25.5" x14ac:dyDescent="0.2">
      <c r="A1160" s="186"/>
      <c r="B1160" s="24" t="s">
        <v>58</v>
      </c>
      <c r="C1160" s="17"/>
      <c r="D1160" s="190">
        <v>5475</v>
      </c>
      <c r="E1160" s="190">
        <v>8230</v>
      </c>
      <c r="F1160" s="190">
        <f t="shared" si="438"/>
        <v>-2755</v>
      </c>
      <c r="G1160" s="32">
        <f t="shared" si="439"/>
        <v>-0.33475091130012152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190">
        <v>22274</v>
      </c>
      <c r="E1163" s="190">
        <v>22533</v>
      </c>
      <c r="F1163" s="19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22274</v>
      </c>
      <c r="E1165" s="190">
        <f>E1168+E1169+E1170+E1171</f>
        <v>22533</v>
      </c>
      <c r="F1165" s="190">
        <f t="shared" ref="F1165" si="442">(D1165-E1165)</f>
        <v>-259</v>
      </c>
      <c r="G1165" s="32">
        <f t="shared" ref="G1165" si="443">F1165/E1165</f>
        <v>-1.1494252873563218E-2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326</v>
      </c>
      <c r="E1168" s="190">
        <v>193</v>
      </c>
      <c r="F1168" s="190">
        <f t="shared" ref="F1168:F1171" si="444">(D1168-E1168)</f>
        <v>133</v>
      </c>
      <c r="G1168" s="32">
        <f t="shared" ref="G1168:G1171" si="445">F1168/E1168</f>
        <v>0.68911917098445596</v>
      </c>
    </row>
    <row r="1169" spans="1:7" x14ac:dyDescent="0.2">
      <c r="A1169" s="186">
        <v>31</v>
      </c>
      <c r="B1169" s="25" t="s">
        <v>17</v>
      </c>
      <c r="C1169" s="31"/>
      <c r="D1169" s="190">
        <v>623</v>
      </c>
      <c r="E1169" s="190">
        <v>460</v>
      </c>
      <c r="F1169" s="190">
        <f t="shared" si="444"/>
        <v>163</v>
      </c>
      <c r="G1169" s="32">
        <f t="shared" si="445"/>
        <v>0.35434782608695653</v>
      </c>
    </row>
    <row r="1170" spans="1:7" x14ac:dyDescent="0.2">
      <c r="A1170" s="186">
        <v>32</v>
      </c>
      <c r="B1170" s="25" t="s">
        <v>18</v>
      </c>
      <c r="C1170" s="31"/>
      <c r="D1170" s="190">
        <v>21325</v>
      </c>
      <c r="E1170" s="190">
        <v>21880</v>
      </c>
      <c r="F1170" s="190">
        <f t="shared" si="444"/>
        <v>-555</v>
      </c>
      <c r="G1170" s="32">
        <f t="shared" si="445"/>
        <v>-2.5365630712979891E-2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19</v>
      </c>
      <c r="E1177" s="190">
        <v>0</v>
      </c>
      <c r="F1177" s="190">
        <f>(D1177-E1177)</f>
        <v>19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175</v>
      </c>
      <c r="E1178" s="190">
        <v>0</v>
      </c>
      <c r="F1178" s="190">
        <f t="shared" ref="F1178:F1180" si="446">(D1178-E1178)</f>
        <v>175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183</v>
      </c>
      <c r="E1180" s="190">
        <v>0</v>
      </c>
      <c r="F1180" s="190">
        <f t="shared" si="446"/>
        <v>183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377</v>
      </c>
      <c r="E1187" s="40">
        <f>E1177+E1178+E1179+E1180+E1185+E1186</f>
        <v>0</v>
      </c>
      <c r="F1187" s="40">
        <f t="shared" si="448"/>
        <v>377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377</v>
      </c>
      <c r="E1195" s="40">
        <f>E1187+E1192+E1193+E1194</f>
        <v>0</v>
      </c>
      <c r="F1195" s="190">
        <f t="shared" ref="F1195:F1204" si="454">(D1195-E1195)</f>
        <v>377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202</v>
      </c>
      <c r="E1196" s="189">
        <f>E1197+E1198+E1199</f>
        <v>0</v>
      </c>
      <c r="F1196" s="190">
        <f t="shared" si="454"/>
        <v>202</v>
      </c>
      <c r="G1196" s="32" t="e">
        <f t="shared" si="455"/>
        <v>#DIV/0!</v>
      </c>
    </row>
    <row r="1197" spans="1:7" x14ac:dyDescent="0.2">
      <c r="A1197" s="186">
        <v>600</v>
      </c>
      <c r="B1197" s="1" t="s">
        <v>2</v>
      </c>
      <c r="C1197" s="10"/>
      <c r="D1197" s="190">
        <v>4</v>
      </c>
      <c r="E1197" s="190">
        <v>0</v>
      </c>
      <c r="F1197" s="190">
        <f t="shared" si="454"/>
        <v>4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198</v>
      </c>
      <c r="E1198" s="190">
        <v>0</v>
      </c>
      <c r="F1198" s="190">
        <f t="shared" si="454"/>
        <v>198</v>
      </c>
      <c r="G1198" s="32" t="e">
        <f t="shared" si="455"/>
        <v>#DIV/0!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107</v>
      </c>
      <c r="E1200" s="190">
        <v>176</v>
      </c>
      <c r="F1200" s="190">
        <f t="shared" si="454"/>
        <v>-69</v>
      </c>
      <c r="G1200" s="32">
        <f t="shared" si="455"/>
        <v>-0.39204545454545453</v>
      </c>
    </row>
    <row r="1201" spans="1:7" x14ac:dyDescent="0.2">
      <c r="A1201" s="186">
        <v>62</v>
      </c>
      <c r="B1201" s="2" t="s">
        <v>42</v>
      </c>
      <c r="C1201" s="11"/>
      <c r="D1201" s="39">
        <v>4</v>
      </c>
      <c r="E1201" s="39">
        <v>98</v>
      </c>
      <c r="F1201" s="190">
        <f t="shared" si="454"/>
        <v>-94</v>
      </c>
      <c r="G1201" s="32">
        <f t="shared" si="455"/>
        <v>-0.95918367346938771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313</v>
      </c>
      <c r="E1202" s="40">
        <f>E1196+E1200+E1201</f>
        <v>274</v>
      </c>
      <c r="F1202" s="190">
        <f t="shared" si="454"/>
        <v>39</v>
      </c>
      <c r="G1202" s="32">
        <f t="shared" si="455"/>
        <v>0.14233576642335766</v>
      </c>
    </row>
    <row r="1203" spans="1:7" ht="25.5" x14ac:dyDescent="0.2">
      <c r="A1203" s="22"/>
      <c r="B1203" s="26" t="s">
        <v>48</v>
      </c>
      <c r="C1203" s="191"/>
      <c r="D1203" s="40">
        <f>D1195-D1202</f>
        <v>64</v>
      </c>
      <c r="E1203" s="40">
        <f>E1195-E1202</f>
        <v>-274</v>
      </c>
      <c r="F1203" s="190">
        <f t="shared" si="454"/>
        <v>338</v>
      </c>
      <c r="G1203" s="32">
        <f t="shared" si="455"/>
        <v>-1.2335766423357664</v>
      </c>
    </row>
    <row r="1204" spans="1:7" x14ac:dyDescent="0.2">
      <c r="A1204" s="186">
        <v>63</v>
      </c>
      <c r="B1204" s="3" t="s">
        <v>46</v>
      </c>
      <c r="C1204" s="188"/>
      <c r="D1204" s="189">
        <v>3930</v>
      </c>
      <c r="E1204" s="189">
        <v>3148</v>
      </c>
      <c r="F1204" s="190">
        <f t="shared" si="454"/>
        <v>782</v>
      </c>
      <c r="G1204" s="32">
        <f t="shared" si="455"/>
        <v>0.24841168996188057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153</v>
      </c>
      <c r="E1208" s="39">
        <v>62</v>
      </c>
      <c r="F1208" s="190">
        <f t="shared" ref="F1208:F1218" si="458">(D1208-E1208)</f>
        <v>91</v>
      </c>
      <c r="G1208" s="32">
        <f t="shared" ref="G1208:G1218" si="459">F1208/E1208</f>
        <v>1.467741935483871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-4019</v>
      </c>
      <c r="E1209" s="190">
        <f>E1203-E1204-E1208</f>
        <v>-3484</v>
      </c>
      <c r="F1209" s="190">
        <f t="shared" si="458"/>
        <v>-535</v>
      </c>
      <c r="G1209" s="32">
        <f t="shared" si="459"/>
        <v>0.15355912743972444</v>
      </c>
    </row>
    <row r="1210" spans="1:7" x14ac:dyDescent="0.2">
      <c r="A1210" s="186">
        <v>75</v>
      </c>
      <c r="B1210" s="3" t="s">
        <v>50</v>
      </c>
      <c r="C1210" s="188"/>
      <c r="D1210" s="189">
        <v>0</v>
      </c>
      <c r="E1210" s="189">
        <v>22</v>
      </c>
      <c r="F1210" s="190">
        <f t="shared" si="458"/>
        <v>-22</v>
      </c>
      <c r="G1210" s="32">
        <f t="shared" si="459"/>
        <v>-1</v>
      </c>
    </row>
    <row r="1211" spans="1:7" x14ac:dyDescent="0.2">
      <c r="A1211" s="186">
        <v>65</v>
      </c>
      <c r="B1211" s="1" t="s">
        <v>51</v>
      </c>
      <c r="C1211" s="10"/>
      <c r="D1211" s="190">
        <v>0</v>
      </c>
      <c r="E1211" s="190">
        <v>0</v>
      </c>
      <c r="F1211" s="190">
        <f t="shared" si="458"/>
        <v>0</v>
      </c>
      <c r="G1211" s="32" t="e">
        <f t="shared" si="459"/>
        <v>#DIV/0!</v>
      </c>
    </row>
    <row r="1212" spans="1:7" ht="25.5" x14ac:dyDescent="0.2">
      <c r="A1212" s="186">
        <v>68</v>
      </c>
      <c r="B1212" s="16" t="s">
        <v>52</v>
      </c>
      <c r="C1212" s="17"/>
      <c r="D1212" s="190">
        <v>3</v>
      </c>
      <c r="E1212" s="190">
        <v>3</v>
      </c>
      <c r="F1212" s="190">
        <f t="shared" si="458"/>
        <v>0</v>
      </c>
      <c r="G1212" s="32">
        <f t="shared" si="459"/>
        <v>0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-4022</v>
      </c>
      <c r="E1214" s="190">
        <f>E1209+E1210-E1211-E1212+E1213</f>
        <v>-3465</v>
      </c>
      <c r="F1214" s="190">
        <f t="shared" si="458"/>
        <v>-557</v>
      </c>
      <c r="G1214" s="32">
        <f t="shared" si="459"/>
        <v>0.16075036075036075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166</v>
      </c>
      <c r="E1216" s="190">
        <v>0</v>
      </c>
      <c r="F1216" s="190">
        <f t="shared" si="458"/>
        <v>166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190">
        <f t="shared" si="458"/>
        <v>-166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-4188</v>
      </c>
      <c r="E1218" s="190">
        <f>E1214+E1217</f>
        <v>-3465</v>
      </c>
      <c r="F1218" s="190">
        <f t="shared" si="458"/>
        <v>-723</v>
      </c>
      <c r="G1218" s="32">
        <f t="shared" si="459"/>
        <v>0.20865800865800865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32757</v>
      </c>
      <c r="E1222" s="190">
        <v>1488</v>
      </c>
      <c r="F1222" s="190">
        <f t="shared" ref="F1222" si="460">(D1222-E1222)</f>
        <v>31269</v>
      </c>
      <c r="G1222" s="32">
        <f t="shared" ref="G1222" si="461">F1222/E1222</f>
        <v>21.014112903225808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8568</v>
      </c>
      <c r="F1229" s="190">
        <f t="shared" ref="F1229" si="464">(D1229-E1229)</f>
        <v>-118</v>
      </c>
      <c r="G1229" s="32">
        <f t="shared" ref="G1229" si="465">F1229/E1229</f>
        <v>-1.3772175536881419E-2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6155</v>
      </c>
      <c r="F1233" s="190">
        <f t="shared" ref="F1233:F1235" si="466">(D1233-E1233)</f>
        <v>-11</v>
      </c>
      <c r="G1233" s="32">
        <f t="shared" ref="G1233:G1235" si="467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1156</v>
      </c>
      <c r="F1234" s="190">
        <f t="shared" si="466"/>
        <v>-82</v>
      </c>
      <c r="G1234" s="32">
        <f t="shared" si="467"/>
        <v>-7.0934256055363326E-2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1257</v>
      </c>
      <c r="F1235" s="190">
        <f t="shared" si="466"/>
        <v>-25</v>
      </c>
      <c r="G1235" s="32">
        <f t="shared" si="467"/>
        <v>-1.9888623707239459E-2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43316</v>
      </c>
      <c r="E1237" s="190">
        <v>4663</v>
      </c>
      <c r="F1237" s="190">
        <f t="shared" ref="F1237" si="468">(D1237-E1237)</f>
        <v>38653</v>
      </c>
      <c r="G1237" s="32">
        <f t="shared" ref="G1237" si="469">F1237/E1237</f>
        <v>8.2892987347201377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3487</v>
      </c>
      <c r="E1239" s="190">
        <f>E1242+E1243+E1244+E1245</f>
        <v>2339</v>
      </c>
      <c r="F1239" s="190">
        <f t="shared" ref="F1239" si="470">(D1239-E1239)</f>
        <v>1148</v>
      </c>
      <c r="G1239" s="32">
        <f t="shared" ref="G1239" si="471">F1239/E1239</f>
        <v>0.49080803762291575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1687</v>
      </c>
      <c r="E1242" s="190">
        <v>1356</v>
      </c>
      <c r="F1242" s="190">
        <f t="shared" ref="F1242:F1245" si="472">(D1242-E1242)</f>
        <v>331</v>
      </c>
      <c r="G1242" s="32">
        <f t="shared" ref="G1242:G1245" si="473">F1242/E1242</f>
        <v>0.24410029498525074</v>
      </c>
    </row>
    <row r="1243" spans="1:7" x14ac:dyDescent="0.2">
      <c r="A1243" s="186">
        <v>31</v>
      </c>
      <c r="B1243" s="25" t="s">
        <v>17</v>
      </c>
      <c r="C1243" s="31"/>
      <c r="D1243" s="190">
        <v>52</v>
      </c>
      <c r="E1243" s="190">
        <v>0</v>
      </c>
      <c r="F1243" s="190">
        <f t="shared" si="472"/>
        <v>52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1748</v>
      </c>
      <c r="E1244" s="190">
        <v>983</v>
      </c>
      <c r="F1244" s="190">
        <f t="shared" si="472"/>
        <v>765</v>
      </c>
      <c r="G1244" s="32">
        <f t="shared" si="473"/>
        <v>0.77822990844354023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24402</v>
      </c>
      <c r="E1250" s="190">
        <f>E4+E79+E153+E227+E300+E373+E446+E519+E592+E665+E738+E811+E884+E957+E1030+E1103+E1177</f>
        <v>14398</v>
      </c>
      <c r="F1250" s="190">
        <f>(D1250-E1250)</f>
        <v>10004</v>
      </c>
      <c r="G1250" s="32">
        <f>F1250/E1250</f>
        <v>0.69481872482289209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105454</v>
      </c>
      <c r="E1251" s="190">
        <f t="shared" si="474"/>
        <v>129415</v>
      </c>
      <c r="F1251" s="190">
        <f t="shared" ref="F1251:F1253" si="475">(D1251-E1251)</f>
        <v>-23961</v>
      </c>
      <c r="G1251" s="32">
        <f t="shared" ref="G1251:G1253" si="476">F1251/E1251</f>
        <v>-0.18514855310435421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2423</v>
      </c>
      <c r="E1252" s="190">
        <f t="shared" si="474"/>
        <v>34</v>
      </c>
      <c r="F1252" s="190">
        <f t="shared" si="475"/>
        <v>2389</v>
      </c>
      <c r="G1252" s="32">
        <f t="shared" si="476"/>
        <v>70.264705882352942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206672</v>
      </c>
      <c r="E1253" s="190">
        <f t="shared" si="474"/>
        <v>266278</v>
      </c>
      <c r="F1253" s="190">
        <f t="shared" si="475"/>
        <v>-59606</v>
      </c>
      <c r="G1253" s="32">
        <f t="shared" si="476"/>
        <v>-0.22384875956706901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54178</v>
      </c>
      <c r="E1258" s="190">
        <f t="shared" si="480"/>
        <v>78581</v>
      </c>
      <c r="F1258" s="190">
        <f t="shared" si="478"/>
        <v>-24403</v>
      </c>
      <c r="G1258" s="32">
        <f t="shared" si="479"/>
        <v>-0.31054580623814915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4882</v>
      </c>
      <c r="E1259" s="190">
        <f t="shared" si="480"/>
        <v>5525</v>
      </c>
      <c r="F1259" s="190">
        <f t="shared" si="478"/>
        <v>-643</v>
      </c>
      <c r="G1259" s="32">
        <f t="shared" si="479"/>
        <v>-0.11638009049773755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398011</v>
      </c>
      <c r="E1260" s="40">
        <f>E1250+E1251+E1252+E1253+E1258+E1259</f>
        <v>494231</v>
      </c>
      <c r="F1260" s="40">
        <f t="shared" si="478"/>
        <v>-96220</v>
      </c>
      <c r="G1260" s="34">
        <f t="shared" si="479"/>
        <v>-0.19468629041885271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398011</v>
      </c>
      <c r="E1268" s="40">
        <f>E1260+E1265+E1266+E1267</f>
        <v>494231</v>
      </c>
      <c r="F1268" s="190">
        <f t="shared" si="484"/>
        <v>-96220</v>
      </c>
      <c r="G1268" s="32">
        <f t="shared" si="485"/>
        <v>-0.19468629041885271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104886</v>
      </c>
      <c r="E1269" s="189">
        <f>E1270+E1271+E1272</f>
        <v>94850</v>
      </c>
      <c r="F1269" s="190">
        <f t="shared" si="484"/>
        <v>10036</v>
      </c>
      <c r="G1269" s="32">
        <f t="shared" si="485"/>
        <v>0.10580917237743806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11105</v>
      </c>
      <c r="E1270" s="190">
        <f t="shared" si="486"/>
        <v>7345</v>
      </c>
      <c r="F1270" s="190">
        <f t="shared" si="484"/>
        <v>3760</v>
      </c>
      <c r="G1270" s="32">
        <f t="shared" si="485"/>
        <v>0.51191286589516682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69099</v>
      </c>
      <c r="E1271" s="190">
        <f t="shared" si="486"/>
        <v>64357</v>
      </c>
      <c r="F1271" s="190">
        <f t="shared" si="484"/>
        <v>4742</v>
      </c>
      <c r="G1271" s="32">
        <f t="shared" si="485"/>
        <v>7.3682738474447229E-2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24682</v>
      </c>
      <c r="E1272" s="190">
        <f t="shared" si="486"/>
        <v>23148</v>
      </c>
      <c r="F1272" s="190">
        <f t="shared" si="484"/>
        <v>1534</v>
      </c>
      <c r="G1272" s="32">
        <f t="shared" si="485"/>
        <v>6.626922412303439E-2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23574</v>
      </c>
      <c r="E1273" s="190">
        <f t="shared" si="486"/>
        <v>17195</v>
      </c>
      <c r="F1273" s="190">
        <f t="shared" si="484"/>
        <v>6379</v>
      </c>
      <c r="G1273" s="32">
        <f t="shared" si="485"/>
        <v>0.37097993602791507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24055</v>
      </c>
      <c r="E1274" s="190">
        <f t="shared" si="486"/>
        <v>21528</v>
      </c>
      <c r="F1274" s="190">
        <f t="shared" si="484"/>
        <v>2527</v>
      </c>
      <c r="G1274" s="32">
        <f t="shared" si="485"/>
        <v>0.11738201412114456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152515</v>
      </c>
      <c r="E1275" s="40">
        <f>E1269+E1273+E1274</f>
        <v>133573</v>
      </c>
      <c r="F1275" s="190">
        <f t="shared" si="484"/>
        <v>18942</v>
      </c>
      <c r="G1275" s="32">
        <f t="shared" si="485"/>
        <v>0.14181009635180764</v>
      </c>
    </row>
    <row r="1276" spans="1:7" ht="25.5" x14ac:dyDescent="0.2">
      <c r="A1276" s="22"/>
      <c r="B1276" s="26" t="s">
        <v>48</v>
      </c>
      <c r="C1276" s="191"/>
      <c r="D1276" s="40">
        <f>D1268-D1275</f>
        <v>245496</v>
      </c>
      <c r="E1276" s="40">
        <f>E1268-E1275</f>
        <v>360658</v>
      </c>
      <c r="F1276" s="190">
        <f t="shared" si="484"/>
        <v>-115162</v>
      </c>
      <c r="G1276" s="32">
        <f t="shared" si="485"/>
        <v>-0.31931081523215898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437266</v>
      </c>
      <c r="E1277" s="190">
        <f t="shared" si="487"/>
        <v>437751</v>
      </c>
      <c r="F1277" s="190">
        <f t="shared" si="484"/>
        <v>-485</v>
      </c>
      <c r="G1277" s="32">
        <f t="shared" si="485"/>
        <v>-1.1079357899810623E-3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12853</v>
      </c>
      <c r="E1281" s="190">
        <f>E35+E110+E184+E258+E331+E404+E477+E550+E623+E696+E769+E842+E915+E988+E1061+E1134+E1208</f>
        <v>11139</v>
      </c>
      <c r="F1281" s="190">
        <f t="shared" ref="F1281:F1291" si="490">(D1281-E1281)</f>
        <v>1714</v>
      </c>
      <c r="G1281" s="32">
        <f t="shared" ref="G1281:G1291" si="491">F1281/E1281</f>
        <v>0.15387377682018136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-204623</v>
      </c>
      <c r="E1282" s="190">
        <f>E1276-E1277-E1281</f>
        <v>-88232</v>
      </c>
      <c r="F1282" s="190">
        <f t="shared" si="490"/>
        <v>-116391</v>
      </c>
      <c r="G1282" s="32">
        <f t="shared" si="491"/>
        <v>1.3191472481639315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256</v>
      </c>
      <c r="E1283" s="190">
        <f t="shared" si="492"/>
        <v>1413</v>
      </c>
      <c r="F1283" s="190">
        <f t="shared" si="490"/>
        <v>-1157</v>
      </c>
      <c r="G1283" s="32">
        <f t="shared" si="491"/>
        <v>-0.81882519462137293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13006</v>
      </c>
      <c r="E1284" s="190">
        <f t="shared" si="492"/>
        <v>10442</v>
      </c>
      <c r="F1284" s="190">
        <f t="shared" si="490"/>
        <v>2564</v>
      </c>
      <c r="G1284" s="32">
        <f t="shared" si="491"/>
        <v>0.2455468301091745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317074</v>
      </c>
      <c r="E1285" s="190">
        <f t="shared" si="492"/>
        <v>207251</v>
      </c>
      <c r="F1285" s="190">
        <f t="shared" si="490"/>
        <v>109823</v>
      </c>
      <c r="G1285" s="32">
        <f t="shared" si="491"/>
        <v>0.52990335390420307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14397</v>
      </c>
      <c r="E1286" s="190">
        <f t="shared" si="492"/>
        <v>2921</v>
      </c>
      <c r="F1286" s="190">
        <f t="shared" si="490"/>
        <v>11476</v>
      </c>
      <c r="G1286" s="32">
        <f t="shared" si="491"/>
        <v>3.9287915097569326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-520050</v>
      </c>
      <c r="E1287" s="190">
        <f>E1282+E1283-E1284-E1285+E1286</f>
        <v>-301591</v>
      </c>
      <c r="F1287" s="190">
        <f t="shared" si="490"/>
        <v>-218459</v>
      </c>
      <c r="G1287" s="32">
        <f t="shared" si="491"/>
        <v>0.72435516974976044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6212</v>
      </c>
      <c r="E1288" s="190">
        <f t="shared" si="493"/>
        <v>6640</v>
      </c>
      <c r="F1288" s="190">
        <f t="shared" si="490"/>
        <v>-428</v>
      </c>
      <c r="G1288" s="32">
        <f t="shared" si="491"/>
        <v>-6.445783132530121E-2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5602</v>
      </c>
      <c r="E1289" s="190">
        <f t="shared" si="493"/>
        <v>731</v>
      </c>
      <c r="F1289" s="190">
        <f t="shared" si="490"/>
        <v>4871</v>
      </c>
      <c r="G1289" s="32">
        <f t="shared" si="491"/>
        <v>6.6634746922024624</v>
      </c>
    </row>
    <row r="1290" spans="1:7" x14ac:dyDescent="0.2">
      <c r="B1290" s="2" t="s">
        <v>56</v>
      </c>
      <c r="C1290" s="11"/>
      <c r="D1290" s="39">
        <f>D1288-D1289</f>
        <v>610</v>
      </c>
      <c r="E1290" s="39">
        <f>E1288-E1289</f>
        <v>5909</v>
      </c>
      <c r="F1290" s="190">
        <f t="shared" si="490"/>
        <v>-5299</v>
      </c>
      <c r="G1290" s="32">
        <f t="shared" si="491"/>
        <v>-0.89676764257911656</v>
      </c>
    </row>
    <row r="1291" spans="1:7" x14ac:dyDescent="0.2">
      <c r="A1291" s="22"/>
      <c r="B1291" s="19" t="s">
        <v>57</v>
      </c>
      <c r="C1291" s="191"/>
      <c r="D1291" s="190">
        <f>D1287+D1290</f>
        <v>-519440</v>
      </c>
      <c r="E1291" s="190">
        <f>E1287+E1290</f>
        <v>-295682</v>
      </c>
      <c r="F1291" s="190">
        <f t="shared" si="490"/>
        <v>-223758</v>
      </c>
      <c r="G1291" s="32">
        <f t="shared" si="491"/>
        <v>0.75675218647060016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4288225</v>
      </c>
      <c r="E1295" s="40">
        <f t="shared" si="494"/>
        <v>4013100</v>
      </c>
      <c r="F1295" s="40">
        <f t="shared" ref="F1295" si="495">(D1295-E1295)</f>
        <v>275125</v>
      </c>
      <c r="G1295" s="32">
        <f t="shared" ref="G1295" si="496">F1295/E1295</f>
        <v>6.8556726719992023E-2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4091571</v>
      </c>
      <c r="E1302" s="40">
        <f>E1306+E1307+E1308</f>
        <v>3580606</v>
      </c>
      <c r="F1302" s="40">
        <f t="shared" ref="F1302" si="501">(D1302-E1302)</f>
        <v>510965</v>
      </c>
      <c r="G1302" s="32">
        <f t="shared" ref="G1302" si="502">F1302/E1302</f>
        <v>0.1427034976760917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2146923</v>
      </c>
      <c r="E1306" s="190">
        <f t="shared" si="503"/>
        <v>1982669</v>
      </c>
      <c r="F1306" s="190">
        <f t="shared" ref="F1306:F1308" si="504">(D1306-E1306)</f>
        <v>164254</v>
      </c>
      <c r="G1306" s="32">
        <f t="shared" ref="G1306:G1308" si="505">F1306/E1306</f>
        <v>8.2844892415224122E-2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1120370</v>
      </c>
      <c r="E1307" s="190">
        <f t="shared" si="503"/>
        <v>756275</v>
      </c>
      <c r="F1307" s="190">
        <f t="shared" si="504"/>
        <v>364095</v>
      </c>
      <c r="G1307" s="32">
        <f t="shared" si="505"/>
        <v>0.48143201877623881</v>
      </c>
    </row>
    <row r="1308" spans="1:7" x14ac:dyDescent="0.2">
      <c r="A1308" s="186"/>
      <c r="B1308" s="23" t="s">
        <v>24</v>
      </c>
      <c r="C1308" s="10"/>
      <c r="D1308" s="190">
        <f t="shared" si="503"/>
        <v>824278</v>
      </c>
      <c r="E1308" s="190">
        <f t="shared" si="503"/>
        <v>841662</v>
      </c>
      <c r="F1308" s="190">
        <f t="shared" si="504"/>
        <v>-17384</v>
      </c>
      <c r="G1308" s="32">
        <f t="shared" si="505"/>
        <v>-2.0654371945032567E-2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2107051</v>
      </c>
      <c r="E1310" s="190">
        <f t="shared" si="506"/>
        <v>1938355</v>
      </c>
      <c r="F1310" s="190">
        <f t="shared" ref="F1310" si="507">(D1310-E1310)</f>
        <v>168696</v>
      </c>
      <c r="G1310" s="32">
        <f t="shared" ref="G1310" si="508">F1310/E1310</f>
        <v>8.7030497509486132E-2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1582885</v>
      </c>
      <c r="E1312" s="190">
        <f>E1315+E1316+E1317+E1318</f>
        <v>2000260</v>
      </c>
      <c r="F1312" s="190">
        <f t="shared" ref="F1312" si="509">(D1312-E1312)</f>
        <v>-417375</v>
      </c>
      <c r="G1312" s="32">
        <f t="shared" ref="G1312" si="510">F1312/E1312</f>
        <v>-0.20866037415136032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70481</v>
      </c>
      <c r="E1315" s="190">
        <f t="shared" si="511"/>
        <v>76422</v>
      </c>
      <c r="F1315" s="190">
        <f t="shared" ref="F1315:F1318" si="512">(D1315-E1315)</f>
        <v>-5941</v>
      </c>
      <c r="G1315" s="32">
        <f t="shared" ref="G1315:G1318" si="513">F1315/E1315</f>
        <v>-7.773939441522075E-2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230011</v>
      </c>
      <c r="E1316" s="190">
        <f t="shared" si="511"/>
        <v>612225</v>
      </c>
      <c r="F1316" s="190">
        <f t="shared" si="512"/>
        <v>-382214</v>
      </c>
      <c r="G1316" s="32">
        <f t="shared" si="513"/>
        <v>-0.6243031565192535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1282006</v>
      </c>
      <c r="E1317" s="190">
        <f t="shared" si="511"/>
        <v>1311201</v>
      </c>
      <c r="F1317" s="190">
        <f t="shared" si="512"/>
        <v>-29195</v>
      </c>
      <c r="G1317" s="32">
        <f t="shared" si="513"/>
        <v>-2.2265846350025664E-2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387</v>
      </c>
      <c r="E1318" s="190">
        <f t="shared" si="511"/>
        <v>412</v>
      </c>
      <c r="F1318" s="190">
        <f t="shared" si="512"/>
        <v>-25</v>
      </c>
      <c r="G1318" s="32">
        <f t="shared" si="513"/>
        <v>-6.0679611650485438E-2</v>
      </c>
    </row>
  </sheetData>
  <mergeCells count="162">
    <mergeCell ref="B47:C47"/>
    <mergeCell ref="D47:E47"/>
    <mergeCell ref="F47:G47"/>
    <mergeCell ref="A76:G76"/>
    <mergeCell ref="A1:G1"/>
    <mergeCell ref="A2:A3"/>
    <mergeCell ref="B2:B3"/>
    <mergeCell ref="C2:C3"/>
    <mergeCell ref="D2:E2"/>
    <mergeCell ref="F2:G2"/>
    <mergeCell ref="B122:C122"/>
    <mergeCell ref="D122:E122"/>
    <mergeCell ref="F122:G122"/>
    <mergeCell ref="A77:A78"/>
    <mergeCell ref="B77:B78"/>
    <mergeCell ref="C77:C78"/>
    <mergeCell ref="D77:E77"/>
    <mergeCell ref="F77:G77"/>
    <mergeCell ref="B196:C196"/>
    <mergeCell ref="D196:E196"/>
    <mergeCell ref="F196:G196"/>
    <mergeCell ref="A224:G224"/>
    <mergeCell ref="A150:G150"/>
    <mergeCell ref="A151:A152"/>
    <mergeCell ref="B151:B152"/>
    <mergeCell ref="C151:C152"/>
    <mergeCell ref="D151:E151"/>
    <mergeCell ref="F151:G151"/>
    <mergeCell ref="B270:C270"/>
    <mergeCell ref="D270:E270"/>
    <mergeCell ref="F270:G270"/>
    <mergeCell ref="A225:A226"/>
    <mergeCell ref="B225:B226"/>
    <mergeCell ref="C225:C226"/>
    <mergeCell ref="D225:E225"/>
    <mergeCell ref="F225:G225"/>
    <mergeCell ref="B343:C343"/>
    <mergeCell ref="D343:E343"/>
    <mergeCell ref="F343:G343"/>
    <mergeCell ref="A370:G370"/>
    <mergeCell ref="A297:G297"/>
    <mergeCell ref="A298:A299"/>
    <mergeCell ref="B298:B299"/>
    <mergeCell ref="C298:C299"/>
    <mergeCell ref="D298:E298"/>
    <mergeCell ref="F298:G298"/>
    <mergeCell ref="B416:C416"/>
    <mergeCell ref="D416:E416"/>
    <mergeCell ref="F416:G416"/>
    <mergeCell ref="A371:A372"/>
    <mergeCell ref="B371:B372"/>
    <mergeCell ref="C371:C372"/>
    <mergeCell ref="D371:E371"/>
    <mergeCell ref="F371:G371"/>
    <mergeCell ref="B489:C489"/>
    <mergeCell ref="D489:E489"/>
    <mergeCell ref="F489:G489"/>
    <mergeCell ref="A516:G516"/>
    <mergeCell ref="A443:G443"/>
    <mergeCell ref="A444:A445"/>
    <mergeCell ref="B444:B445"/>
    <mergeCell ref="C444:C445"/>
    <mergeCell ref="D444:E444"/>
    <mergeCell ref="F444:G444"/>
    <mergeCell ref="B562:C562"/>
    <mergeCell ref="D562:E562"/>
    <mergeCell ref="F562:G562"/>
    <mergeCell ref="A517:A518"/>
    <mergeCell ref="B517:B518"/>
    <mergeCell ref="C517:C518"/>
    <mergeCell ref="D517:E517"/>
    <mergeCell ref="F517:G517"/>
    <mergeCell ref="B635:C635"/>
    <mergeCell ref="D635:E635"/>
    <mergeCell ref="F635:G635"/>
    <mergeCell ref="A662:G662"/>
    <mergeCell ref="A589:G589"/>
    <mergeCell ref="A590:A591"/>
    <mergeCell ref="B590:B591"/>
    <mergeCell ref="C590:C591"/>
    <mergeCell ref="D590:E590"/>
    <mergeCell ref="F590:G590"/>
    <mergeCell ref="B708:C708"/>
    <mergeCell ref="D708:E708"/>
    <mergeCell ref="F708:G708"/>
    <mergeCell ref="A663:A664"/>
    <mergeCell ref="B663:B664"/>
    <mergeCell ref="C663:C664"/>
    <mergeCell ref="D663:E663"/>
    <mergeCell ref="F663:G663"/>
    <mergeCell ref="B781:C781"/>
    <mergeCell ref="D781:E781"/>
    <mergeCell ref="F781:G781"/>
    <mergeCell ref="A808:G808"/>
    <mergeCell ref="A735:G735"/>
    <mergeCell ref="A736:A737"/>
    <mergeCell ref="B736:B737"/>
    <mergeCell ref="C736:C737"/>
    <mergeCell ref="D736:E736"/>
    <mergeCell ref="F736:G736"/>
    <mergeCell ref="B854:C854"/>
    <mergeCell ref="D854:E854"/>
    <mergeCell ref="F854:G854"/>
    <mergeCell ref="A809:A810"/>
    <mergeCell ref="B809:B810"/>
    <mergeCell ref="C809:C810"/>
    <mergeCell ref="D809:E809"/>
    <mergeCell ref="F809:G809"/>
    <mergeCell ref="B927:C927"/>
    <mergeCell ref="D927:E927"/>
    <mergeCell ref="F927:G927"/>
    <mergeCell ref="A954:G954"/>
    <mergeCell ref="A881:G881"/>
    <mergeCell ref="A882:A883"/>
    <mergeCell ref="B882:B883"/>
    <mergeCell ref="C882:C883"/>
    <mergeCell ref="D882:E882"/>
    <mergeCell ref="F882:G882"/>
    <mergeCell ref="B1000:C1000"/>
    <mergeCell ref="D1000:E1000"/>
    <mergeCell ref="F1000:G1000"/>
    <mergeCell ref="A955:A956"/>
    <mergeCell ref="B955:B956"/>
    <mergeCell ref="C955:C956"/>
    <mergeCell ref="D955:E955"/>
    <mergeCell ref="F955:G955"/>
    <mergeCell ref="B1073:C1073"/>
    <mergeCell ref="D1073:E1073"/>
    <mergeCell ref="F1073:G1073"/>
    <mergeCell ref="A1174:G1174"/>
    <mergeCell ref="A1175:A1176"/>
    <mergeCell ref="B1175:B1176"/>
    <mergeCell ref="C1175:C1176"/>
    <mergeCell ref="D1175:E1175"/>
    <mergeCell ref="F1175:G1175"/>
    <mergeCell ref="A1100:G1100"/>
    <mergeCell ref="A1027:G1027"/>
    <mergeCell ref="A1028:A1029"/>
    <mergeCell ref="B1028:B1029"/>
    <mergeCell ref="C1028:C1029"/>
    <mergeCell ref="D1028:E1028"/>
    <mergeCell ref="F1028:G1028"/>
    <mergeCell ref="B1146:C1146"/>
    <mergeCell ref="D1146:E1146"/>
    <mergeCell ref="F1146:G1146"/>
    <mergeCell ref="A1101:A1102"/>
    <mergeCell ref="B1101:B1102"/>
    <mergeCell ref="C1101:C1102"/>
    <mergeCell ref="D1101:E1101"/>
    <mergeCell ref="F1101:G1101"/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d'avril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8"/>
  <sheetViews>
    <sheetView topLeftCell="A1137" workbookViewId="0">
      <selection activeCell="D1163" sqref="D1163:G1163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2" width="5.42578125" style="4"/>
    <col min="13" max="13" width="7.42578125" style="4" bestFit="1" customWidth="1"/>
    <col min="14" max="16384" width="5.42578125" style="4"/>
  </cols>
  <sheetData>
    <row r="1" spans="1:13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13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13" ht="30.75" customHeight="1" x14ac:dyDescent="0.2">
      <c r="A3" s="277"/>
      <c r="B3" s="270"/>
      <c r="C3" s="272"/>
      <c r="D3" s="79" t="s">
        <v>10</v>
      </c>
      <c r="E3" s="79" t="s">
        <v>11</v>
      </c>
      <c r="F3" s="79" t="s">
        <v>12</v>
      </c>
      <c r="G3" s="32" t="s">
        <v>13</v>
      </c>
    </row>
    <row r="4" spans="1:13" x14ac:dyDescent="0.2">
      <c r="A4" s="75">
        <v>700</v>
      </c>
      <c r="B4" s="1" t="s">
        <v>30</v>
      </c>
      <c r="C4" s="10"/>
      <c r="D4" s="79">
        <f>'1T 2021'!D4+'TAB Av'!D4</f>
        <v>34442.559999999998</v>
      </c>
      <c r="E4" s="79">
        <f>'1T 2021'!E4+'TAB Av'!E4</f>
        <v>46021.91</v>
      </c>
      <c r="F4" s="79">
        <f>(D4-E4)</f>
        <v>-11579.350000000006</v>
      </c>
      <c r="G4" s="32">
        <f>F4/E4</f>
        <v>-0.25160515936865735</v>
      </c>
      <c r="M4" s="45"/>
    </row>
    <row r="5" spans="1:13" x14ac:dyDescent="0.2">
      <c r="A5" s="75">
        <v>701</v>
      </c>
      <c r="B5" s="1" t="s">
        <v>31</v>
      </c>
      <c r="C5" s="10"/>
      <c r="D5" s="79">
        <f>'1T 2021'!D5+'TAB Av'!D5</f>
        <v>143169.63</v>
      </c>
      <c r="E5" s="79">
        <f>'1T 2021'!E5+'TAB Av'!E5</f>
        <v>237303.33000000002</v>
      </c>
      <c r="F5" s="79">
        <f t="shared" ref="F5:F7" si="0">(D5-E5)</f>
        <v>-94133.700000000012</v>
      </c>
      <c r="G5" s="32">
        <f t="shared" ref="G5:G7" si="1">F5/E5</f>
        <v>-0.39668090624771263</v>
      </c>
    </row>
    <row r="6" spans="1:13" x14ac:dyDescent="0.2">
      <c r="A6" s="75">
        <v>704</v>
      </c>
      <c r="B6" s="1" t="s">
        <v>32</v>
      </c>
      <c r="C6" s="10"/>
      <c r="D6" s="79">
        <f>'1T 2021'!D6+'TAB Av'!D6</f>
        <v>0</v>
      </c>
      <c r="E6" s="79">
        <f>'1T 2021'!E6+'TAB Av'!E6</f>
        <v>0</v>
      </c>
      <c r="F6" s="79">
        <f t="shared" si="0"/>
        <v>0</v>
      </c>
      <c r="G6" s="32" t="e">
        <f t="shared" si="1"/>
        <v>#DIV/0!</v>
      </c>
    </row>
    <row r="7" spans="1:13" x14ac:dyDescent="0.2">
      <c r="A7" s="75">
        <v>706</v>
      </c>
      <c r="B7" s="1" t="s">
        <v>33</v>
      </c>
      <c r="C7" s="10"/>
      <c r="D7" s="79">
        <f>'1T 2021'!D7+'TAB Av'!D7</f>
        <v>230448.96899999998</v>
      </c>
      <c r="E7" s="79">
        <f>'1T 2021'!E7+'TAB Av'!E7</f>
        <v>470062.54</v>
      </c>
      <c r="F7" s="79">
        <f t="shared" si="0"/>
        <v>-239613.571</v>
      </c>
      <c r="G7" s="32">
        <f t="shared" si="1"/>
        <v>-0.50974827945234691</v>
      </c>
    </row>
    <row r="8" spans="1:13" x14ac:dyDescent="0.2">
      <c r="A8" s="75"/>
      <c r="B8" s="13" t="s">
        <v>6</v>
      </c>
      <c r="C8" s="27"/>
      <c r="D8" s="79">
        <f>'1T 2021'!D8+'TAB Av'!D8</f>
        <v>0</v>
      </c>
      <c r="E8" s="79">
        <f>'1T 2021'!E8+'TAB Av'!E8</f>
        <v>0</v>
      </c>
      <c r="F8" s="39"/>
      <c r="G8" s="33"/>
    </row>
    <row r="9" spans="1:13" x14ac:dyDescent="0.2">
      <c r="A9" s="75"/>
      <c r="B9" s="14" t="s">
        <v>19</v>
      </c>
      <c r="C9" s="11"/>
      <c r="D9" s="79">
        <f>'1T 2021'!D9+'TAB Av'!D9</f>
        <v>0</v>
      </c>
      <c r="E9" s="79">
        <f>'1T 2021'!E9+'TAB Av'!E9</f>
        <v>0</v>
      </c>
      <c r="F9" s="79">
        <f t="shared" ref="F9:F14" si="2">(D9-E9)</f>
        <v>0</v>
      </c>
      <c r="G9" s="32" t="e">
        <f t="shared" ref="G9:G14" si="3">F9/E9</f>
        <v>#DIV/0!</v>
      </c>
    </row>
    <row r="10" spans="1:13" x14ac:dyDescent="0.2">
      <c r="A10" s="75"/>
      <c r="B10" s="14" t="s">
        <v>20</v>
      </c>
      <c r="C10" s="11"/>
      <c r="D10" s="79">
        <f>'1T 2021'!D10+'TAB Av'!D10</f>
        <v>0</v>
      </c>
      <c r="E10" s="79">
        <f>'1T 2021'!E10+'TAB Av'!E10</f>
        <v>0</v>
      </c>
      <c r="F10" s="79">
        <f t="shared" si="2"/>
        <v>0</v>
      </c>
      <c r="G10" s="32" t="e">
        <f t="shared" si="3"/>
        <v>#DIV/0!</v>
      </c>
    </row>
    <row r="11" spans="1:13" x14ac:dyDescent="0.2">
      <c r="A11" s="75"/>
      <c r="B11" s="14" t="s">
        <v>27</v>
      </c>
      <c r="C11" s="11"/>
      <c r="D11" s="79">
        <f>'1T 2021'!D11+'TAB Av'!D11</f>
        <v>0</v>
      </c>
      <c r="E11" s="79">
        <f>'1T 2021'!E11+'TAB Av'!E11</f>
        <v>0</v>
      </c>
      <c r="F11" s="79">
        <f t="shared" si="2"/>
        <v>0</v>
      </c>
      <c r="G11" s="32" t="e">
        <f t="shared" si="3"/>
        <v>#DIV/0!</v>
      </c>
    </row>
    <row r="12" spans="1:13" x14ac:dyDescent="0.2">
      <c r="A12" s="75">
        <v>706</v>
      </c>
      <c r="B12" s="2" t="s">
        <v>34</v>
      </c>
      <c r="C12" s="11"/>
      <c r="D12" s="79">
        <f>'1T 2021'!D12+'TAB Av'!D12</f>
        <v>48818.520000000004</v>
      </c>
      <c r="E12" s="79">
        <f>'1T 2021'!E12+'TAB Av'!E12</f>
        <v>100692.48</v>
      </c>
      <c r="F12" s="79">
        <f t="shared" si="2"/>
        <v>-51873.959999999992</v>
      </c>
      <c r="G12" s="32">
        <f t="shared" si="3"/>
        <v>-0.51517213599267786</v>
      </c>
    </row>
    <row r="13" spans="1:13" x14ac:dyDescent="0.2">
      <c r="A13" s="75" t="s">
        <v>35</v>
      </c>
      <c r="B13" s="2" t="s">
        <v>36</v>
      </c>
      <c r="C13" s="11"/>
      <c r="D13" s="79">
        <f>'1T 2021'!D13+'TAB Av'!D13</f>
        <v>0</v>
      </c>
      <c r="E13" s="79">
        <f>'1T 2021'!E13+'TAB Av'!E13</f>
        <v>0</v>
      </c>
      <c r="F13" s="79">
        <f t="shared" si="2"/>
        <v>0</v>
      </c>
      <c r="G13" s="32" t="e">
        <f t="shared" si="3"/>
        <v>#DIV/0!</v>
      </c>
    </row>
    <row r="14" spans="1:13" ht="25.5" x14ac:dyDescent="0.2">
      <c r="A14" s="22"/>
      <c r="B14" s="26" t="s">
        <v>45</v>
      </c>
      <c r="C14" s="76"/>
      <c r="D14" s="40">
        <f>D4+D5+D6+D7+D12+D13</f>
        <v>456879.679</v>
      </c>
      <c r="E14" s="40">
        <f>E4+E5+E6+E7+E12+E13</f>
        <v>854080.26</v>
      </c>
      <c r="F14" s="40">
        <f t="shared" si="2"/>
        <v>-397200.58100000001</v>
      </c>
      <c r="G14" s="34">
        <f t="shared" si="3"/>
        <v>-0.46506235959604075</v>
      </c>
    </row>
    <row r="15" spans="1:13" x14ac:dyDescent="0.2">
      <c r="B15" s="18"/>
      <c r="C15" s="28"/>
      <c r="D15" s="41"/>
      <c r="E15" s="42"/>
      <c r="F15" s="42"/>
      <c r="G15" s="35"/>
    </row>
    <row r="16" spans="1:13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79">
        <f>'1T 2021'!D17+'TAB Av'!D17</f>
        <v>0</v>
      </c>
      <c r="E17" s="79">
        <f>'1T 2021'!E17+'TAB Av'!E17</f>
        <v>0</v>
      </c>
      <c r="F17" s="79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77"/>
      <c r="D18" s="78"/>
      <c r="E18" s="78"/>
      <c r="F18" s="78"/>
      <c r="G18" s="36"/>
    </row>
    <row r="19" spans="1:7" x14ac:dyDescent="0.2">
      <c r="A19" s="75">
        <v>72</v>
      </c>
      <c r="B19" s="1" t="s">
        <v>37</v>
      </c>
      <c r="C19" s="10"/>
      <c r="D19" s="79">
        <f>'1T 2021'!D19+'TAB Av'!D19</f>
        <v>0</v>
      </c>
      <c r="E19" s="79">
        <f>'1T 2021'!E19+'TAB Av'!E19</f>
        <v>0</v>
      </c>
      <c r="F19" s="79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75">
        <v>73</v>
      </c>
      <c r="B20" s="1" t="s">
        <v>38</v>
      </c>
      <c r="C20" s="10"/>
      <c r="D20" s="79">
        <f>'1T 2021'!D20+'TAB Av'!D20</f>
        <v>1133</v>
      </c>
      <c r="E20" s="79">
        <f>'1T 2021'!E20+'TAB Av'!E20</f>
        <v>476</v>
      </c>
      <c r="F20" s="79">
        <f t="shared" si="6"/>
        <v>657</v>
      </c>
      <c r="G20" s="32">
        <f t="shared" si="7"/>
        <v>1.3802521008403361</v>
      </c>
    </row>
    <row r="21" spans="1:7" x14ac:dyDescent="0.2">
      <c r="A21" s="75">
        <v>74</v>
      </c>
      <c r="B21" s="2" t="s">
        <v>39</v>
      </c>
      <c r="C21" s="11"/>
      <c r="D21" s="79">
        <f>'1T 2021'!D21+'TAB Av'!D21</f>
        <v>102</v>
      </c>
      <c r="E21" s="79">
        <f>'1T 2021'!E21+'TAB Av'!E21</f>
        <v>0</v>
      </c>
      <c r="F21" s="79">
        <f t="shared" si="6"/>
        <v>102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80"/>
      <c r="D22" s="40">
        <f>D14+D19+D20+D21</f>
        <v>458114.679</v>
      </c>
      <c r="E22" s="40">
        <f>E14+E19+E20+E21</f>
        <v>854556.26</v>
      </c>
      <c r="F22" s="79">
        <f t="shared" si="6"/>
        <v>-396441.58100000001</v>
      </c>
      <c r="G22" s="32">
        <f t="shared" si="7"/>
        <v>-0.46391513298375464</v>
      </c>
    </row>
    <row r="23" spans="1:7" x14ac:dyDescent="0.2">
      <c r="A23" s="75">
        <v>60</v>
      </c>
      <c r="B23" s="3" t="s">
        <v>40</v>
      </c>
      <c r="C23" s="77"/>
      <c r="D23" s="78">
        <f>D24+D25+D26</f>
        <v>112131.63099999999</v>
      </c>
      <c r="E23" s="78">
        <f>E24+E25+E26</f>
        <v>162436.84399999998</v>
      </c>
      <c r="F23" s="79">
        <f t="shared" si="6"/>
        <v>-50305.212999999989</v>
      </c>
      <c r="G23" s="32">
        <f t="shared" si="7"/>
        <v>-0.30969090362282581</v>
      </c>
    </row>
    <row r="24" spans="1:7" x14ac:dyDescent="0.2">
      <c r="A24" s="75">
        <v>600</v>
      </c>
      <c r="B24" s="1" t="s">
        <v>2</v>
      </c>
      <c r="C24" s="10"/>
      <c r="D24" s="79">
        <f>'1T 2021'!D24+'TAB Av'!D24</f>
        <v>20263.254000000001</v>
      </c>
      <c r="E24" s="79">
        <f>'1T 2021'!E24+'TAB Av'!E24</f>
        <v>32956.479999999996</v>
      </c>
      <c r="F24" s="79">
        <f t="shared" si="6"/>
        <v>-12693.225999999995</v>
      </c>
      <c r="G24" s="32">
        <f t="shared" si="7"/>
        <v>-0.38515114478245238</v>
      </c>
    </row>
    <row r="25" spans="1:7" x14ac:dyDescent="0.2">
      <c r="A25" s="75">
        <v>601</v>
      </c>
      <c r="B25" s="1" t="s">
        <v>3</v>
      </c>
      <c r="C25" s="10"/>
      <c r="D25" s="79">
        <f>'1T 2021'!D25+'TAB Av'!D25</f>
        <v>43516.65</v>
      </c>
      <c r="E25" s="79">
        <f>'1T 2021'!E25+'TAB Av'!E25</f>
        <v>70988.34599999999</v>
      </c>
      <c r="F25" s="79">
        <f t="shared" si="6"/>
        <v>-27471.695999999989</v>
      </c>
      <c r="G25" s="32">
        <f t="shared" si="7"/>
        <v>-0.38698881644601202</v>
      </c>
    </row>
    <row r="26" spans="1:7" x14ac:dyDescent="0.2">
      <c r="A26" s="75">
        <v>604</v>
      </c>
      <c r="B26" s="1" t="s">
        <v>4</v>
      </c>
      <c r="C26" s="10"/>
      <c r="D26" s="79">
        <f>'1T 2021'!D26+'TAB Av'!D26</f>
        <v>48351.726999999999</v>
      </c>
      <c r="E26" s="79">
        <f>'1T 2021'!E26+'TAB Av'!E26</f>
        <v>58492.017999999996</v>
      </c>
      <c r="F26" s="79">
        <f t="shared" si="6"/>
        <v>-10140.290999999997</v>
      </c>
      <c r="G26" s="32">
        <f t="shared" si="7"/>
        <v>-0.17336196196889631</v>
      </c>
    </row>
    <row r="27" spans="1:7" x14ac:dyDescent="0.2">
      <c r="A27" s="75">
        <v>61</v>
      </c>
      <c r="B27" s="1" t="s">
        <v>41</v>
      </c>
      <c r="C27" s="10"/>
      <c r="D27" s="79">
        <f>'1T 2021'!D27+'TAB Av'!D27</f>
        <v>41891.214999999997</v>
      </c>
      <c r="E27" s="79">
        <f>'1T 2021'!E27+'TAB Av'!E27</f>
        <v>47798.641000000003</v>
      </c>
      <c r="F27" s="79">
        <f t="shared" si="6"/>
        <v>-5907.4260000000068</v>
      </c>
      <c r="G27" s="32">
        <f t="shared" si="7"/>
        <v>-0.12358983176948496</v>
      </c>
    </row>
    <row r="28" spans="1:7" x14ac:dyDescent="0.2">
      <c r="A28" s="75">
        <v>62</v>
      </c>
      <c r="B28" s="2" t="s">
        <v>42</v>
      </c>
      <c r="C28" s="11"/>
      <c r="D28" s="79">
        <f>'1T 2021'!D28+'TAB Av'!D28</f>
        <v>45450.45</v>
      </c>
      <c r="E28" s="79">
        <f>'1T 2021'!E28+'TAB Av'!E28</f>
        <v>108828.47100000001</v>
      </c>
      <c r="F28" s="79">
        <f t="shared" si="6"/>
        <v>-63378.021000000008</v>
      </c>
      <c r="G28" s="32">
        <f t="shared" si="7"/>
        <v>-0.58236618062933188</v>
      </c>
    </row>
    <row r="29" spans="1:7" ht="25.5" x14ac:dyDescent="0.2">
      <c r="A29" s="22"/>
      <c r="B29" s="26" t="s">
        <v>43</v>
      </c>
      <c r="C29" s="80"/>
      <c r="D29" s="40">
        <f>D23+D27+D28</f>
        <v>199473.29599999997</v>
      </c>
      <c r="E29" s="40">
        <f>E23+E27+E28</f>
        <v>319063.95600000001</v>
      </c>
      <c r="F29" s="79">
        <f t="shared" si="6"/>
        <v>-119590.66000000003</v>
      </c>
      <c r="G29" s="32">
        <f t="shared" si="7"/>
        <v>-0.37481720436011906</v>
      </c>
    </row>
    <row r="30" spans="1:7" ht="25.5" x14ac:dyDescent="0.2">
      <c r="A30" s="22"/>
      <c r="B30" s="26" t="s">
        <v>48</v>
      </c>
      <c r="C30" s="80"/>
      <c r="D30" s="40">
        <f>D22-D29</f>
        <v>258641.38300000003</v>
      </c>
      <c r="E30" s="40">
        <f>E22-E29</f>
        <v>535492.304</v>
      </c>
      <c r="F30" s="79">
        <f t="shared" si="6"/>
        <v>-276850.92099999997</v>
      </c>
      <c r="G30" s="32">
        <f t="shared" si="7"/>
        <v>-0.51700261410292836</v>
      </c>
    </row>
    <row r="31" spans="1:7" x14ac:dyDescent="0.2">
      <c r="A31" s="75">
        <v>63</v>
      </c>
      <c r="B31" s="3" t="s">
        <v>46</v>
      </c>
      <c r="C31" s="77"/>
      <c r="D31" s="79">
        <f>'1T 2021'!D31+'TAB Av'!D31</f>
        <v>265088.56400000001</v>
      </c>
      <c r="E31" s="79">
        <f>'1T 2021'!E31+'TAB Av'!E31</f>
        <v>394204.56599999999</v>
      </c>
      <c r="F31" s="79">
        <f t="shared" si="6"/>
        <v>-129116.00199999998</v>
      </c>
      <c r="G31" s="32">
        <f t="shared" si="7"/>
        <v>-0.32753553138702096</v>
      </c>
    </row>
    <row r="32" spans="1:7" x14ac:dyDescent="0.2">
      <c r="A32" s="75"/>
      <c r="B32" s="13" t="s">
        <v>6</v>
      </c>
      <c r="C32" s="27"/>
      <c r="D32" s="79"/>
      <c r="E32" s="79"/>
      <c r="F32" s="79"/>
      <c r="G32" s="32"/>
    </row>
    <row r="33" spans="1:7" x14ac:dyDescent="0.2">
      <c r="A33" s="75">
        <v>631</v>
      </c>
      <c r="B33" s="15" t="s">
        <v>21</v>
      </c>
      <c r="C33" s="21"/>
      <c r="D33" s="79">
        <f>'1T 2021'!D33+'TAB Av'!D33</f>
        <v>0</v>
      </c>
      <c r="E33" s="79">
        <f>'1T 2021'!E33+'TAB Av'!E33</f>
        <v>0</v>
      </c>
      <c r="F33" s="79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75"/>
      <c r="B34" s="15"/>
      <c r="C34" s="21"/>
      <c r="D34" s="79"/>
      <c r="E34" s="79"/>
      <c r="F34" s="79"/>
      <c r="G34" s="32"/>
    </row>
    <row r="35" spans="1:7" x14ac:dyDescent="0.2">
      <c r="A35" s="75">
        <v>64</v>
      </c>
      <c r="B35" s="2" t="s">
        <v>47</v>
      </c>
      <c r="C35" s="11"/>
      <c r="D35" s="79">
        <f>'1T 2021'!D35+'TAB Av'!D35</f>
        <v>15251.495999999999</v>
      </c>
      <c r="E35" s="79">
        <f>'1T 2021'!E35+'TAB Av'!E35</f>
        <v>24219.121999999999</v>
      </c>
      <c r="F35" s="79">
        <f t="shared" ref="F35:F45" si="10">(D35-E35)</f>
        <v>-8967.6260000000002</v>
      </c>
      <c r="G35" s="32">
        <f t="shared" ref="G35:G45" si="11">F35/E35</f>
        <v>-0.37027048296796228</v>
      </c>
    </row>
    <row r="36" spans="1:7" ht="25.5" x14ac:dyDescent="0.2">
      <c r="A36" s="22"/>
      <c r="B36" s="26" t="s">
        <v>49</v>
      </c>
      <c r="C36" s="80"/>
      <c r="D36" s="79">
        <f>D30-D31-D35</f>
        <v>-21698.676999999981</v>
      </c>
      <c r="E36" s="79">
        <f>E30-E31-E35</f>
        <v>117068.61600000001</v>
      </c>
      <c r="F36" s="79">
        <f t="shared" si="10"/>
        <v>-138767.29300000001</v>
      </c>
      <c r="G36" s="32">
        <f t="shared" si="11"/>
        <v>-1.1853500770864156</v>
      </c>
    </row>
    <row r="37" spans="1:7" x14ac:dyDescent="0.2">
      <c r="A37" s="75">
        <v>75</v>
      </c>
      <c r="B37" s="3" t="s">
        <v>50</v>
      </c>
      <c r="C37" s="77"/>
      <c r="D37" s="79">
        <f>'1T 2021'!D37+'TAB Av'!D37</f>
        <v>2961.5990000000002</v>
      </c>
      <c r="E37" s="79">
        <f>'1T 2021'!E37+'TAB Av'!E37</f>
        <v>2991.7829999999999</v>
      </c>
      <c r="F37" s="79">
        <f t="shared" si="10"/>
        <v>-30.183999999999742</v>
      </c>
      <c r="G37" s="32">
        <f t="shared" si="11"/>
        <v>-1.008896701398455E-2</v>
      </c>
    </row>
    <row r="38" spans="1:7" x14ac:dyDescent="0.2">
      <c r="A38" s="75">
        <v>65</v>
      </c>
      <c r="B38" s="1" t="s">
        <v>51</v>
      </c>
      <c r="C38" s="10"/>
      <c r="D38" s="79">
        <f>'1T 2021'!D38+'TAB Av'!D38</f>
        <v>15701.838</v>
      </c>
      <c r="E38" s="79">
        <f>'1T 2021'!E38+'TAB Av'!E38</f>
        <v>4658.232</v>
      </c>
      <c r="F38" s="79">
        <f t="shared" si="10"/>
        <v>11043.606</v>
      </c>
      <c r="G38" s="32">
        <f t="shared" si="11"/>
        <v>2.3707720010510425</v>
      </c>
    </row>
    <row r="39" spans="1:7" ht="25.5" x14ac:dyDescent="0.2">
      <c r="A39" s="75">
        <v>68</v>
      </c>
      <c r="B39" s="16" t="s">
        <v>52</v>
      </c>
      <c r="C39" s="17"/>
      <c r="D39" s="79">
        <f>'1T 2021'!D39+'TAB Av'!D39</f>
        <v>257442.65700000001</v>
      </c>
      <c r="E39" s="79">
        <f>'1T 2021'!E39+'TAB Av'!E39</f>
        <v>172076.63399999999</v>
      </c>
      <c r="F39" s="79">
        <f t="shared" si="10"/>
        <v>85366.023000000016</v>
      </c>
      <c r="G39" s="32">
        <f t="shared" si="11"/>
        <v>0.49609305467934722</v>
      </c>
    </row>
    <row r="40" spans="1:7" x14ac:dyDescent="0.2">
      <c r="A40" s="75">
        <v>78</v>
      </c>
      <c r="B40" s="2" t="s">
        <v>53</v>
      </c>
      <c r="C40" s="11"/>
      <c r="D40" s="79">
        <f>'1T 2021'!D40+'TAB Av'!D40</f>
        <v>20256.588</v>
      </c>
      <c r="E40" s="79">
        <f>'1T 2021'!E40+'TAB Av'!E40</f>
        <v>2493.2890000000002</v>
      </c>
      <c r="F40" s="79">
        <f t="shared" si="10"/>
        <v>17763.298999999999</v>
      </c>
      <c r="G40" s="32">
        <f t="shared" si="11"/>
        <v>7.1244444587049465</v>
      </c>
    </row>
    <row r="41" spans="1:7" ht="25.5" x14ac:dyDescent="0.2">
      <c r="A41" s="22"/>
      <c r="B41" s="26" t="s">
        <v>77</v>
      </c>
      <c r="C41" s="80"/>
      <c r="D41" s="79">
        <f>D36+D37-D38-D39+D40</f>
        <v>-271624.98499999999</v>
      </c>
      <c r="E41" s="79">
        <f>E36+E37-E38-E39+E40</f>
        <v>-54181.177999999993</v>
      </c>
      <c r="F41" s="79">
        <f t="shared" si="10"/>
        <v>-217443.807</v>
      </c>
      <c r="G41" s="32">
        <f t="shared" si="11"/>
        <v>4.0132720443988879</v>
      </c>
    </row>
    <row r="42" spans="1:7" x14ac:dyDescent="0.2">
      <c r="A42" s="75">
        <v>76</v>
      </c>
      <c r="B42" s="1" t="s">
        <v>54</v>
      </c>
      <c r="C42" s="10"/>
      <c r="D42" s="79">
        <f>'1T 2021'!D42+'TAB Av'!D42</f>
        <v>8190.1959999999999</v>
      </c>
      <c r="E42" s="79">
        <f>'1T 2021'!E42+'TAB Av'!E42</f>
        <v>71310.534</v>
      </c>
      <c r="F42" s="79">
        <f t="shared" si="10"/>
        <v>-63120.338000000003</v>
      </c>
      <c r="G42" s="32">
        <f t="shared" si="11"/>
        <v>-0.88514745942023099</v>
      </c>
    </row>
    <row r="43" spans="1:7" x14ac:dyDescent="0.2">
      <c r="A43" s="75">
        <v>66</v>
      </c>
      <c r="B43" s="1" t="s">
        <v>55</v>
      </c>
      <c r="C43" s="10"/>
      <c r="D43" s="79">
        <f>'1T 2021'!D43+'TAB Av'!D43</f>
        <v>7268.4449999999997</v>
      </c>
      <c r="E43" s="79">
        <f>'1T 2021'!E43+'TAB Av'!E43</f>
        <v>1265.9549999999999</v>
      </c>
      <c r="F43" s="79">
        <f t="shared" si="10"/>
        <v>6002.49</v>
      </c>
      <c r="G43" s="32">
        <f t="shared" si="11"/>
        <v>4.7414718532649269</v>
      </c>
    </row>
    <row r="44" spans="1:7" x14ac:dyDescent="0.2">
      <c r="B44" s="2" t="s">
        <v>56</v>
      </c>
      <c r="C44" s="11"/>
      <c r="D44" s="39">
        <f>D42-D43</f>
        <v>921.7510000000002</v>
      </c>
      <c r="E44" s="39">
        <f>E42-E43</f>
        <v>70044.578999999998</v>
      </c>
      <c r="F44" s="79">
        <f t="shared" si="10"/>
        <v>-69122.827999999994</v>
      </c>
      <c r="G44" s="32">
        <f t="shared" si="11"/>
        <v>-0.98684050909921228</v>
      </c>
    </row>
    <row r="45" spans="1:7" x14ac:dyDescent="0.2">
      <c r="A45" s="22"/>
      <c r="B45" s="19" t="s">
        <v>57</v>
      </c>
      <c r="C45" s="80"/>
      <c r="D45" s="79">
        <f>D41+D44</f>
        <v>-270703.234</v>
      </c>
      <c r="E45" s="79">
        <f>E41+E44</f>
        <v>15863.401000000005</v>
      </c>
      <c r="F45" s="79">
        <f t="shared" si="10"/>
        <v>-286566.63500000001</v>
      </c>
      <c r="G45" s="32">
        <f t="shared" si="11"/>
        <v>-18.064640426097778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75">
        <v>5</v>
      </c>
      <c r="B49" s="1" t="s">
        <v>22</v>
      </c>
      <c r="C49" s="10"/>
      <c r="D49" s="79">
        <f>'TAB Av'!D49</f>
        <v>1781434</v>
      </c>
      <c r="E49" s="79">
        <f>'TAB Av'!E49</f>
        <v>722730</v>
      </c>
      <c r="F49" s="79">
        <f t="shared" ref="F49" si="12">(D49-E49)</f>
        <v>1058704</v>
      </c>
      <c r="G49" s="32">
        <f t="shared" ref="G49" si="13">F49/E49</f>
        <v>1.4648679313159825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75">
        <v>51</v>
      </c>
      <c r="B53" s="20" t="s">
        <v>29</v>
      </c>
      <c r="C53" s="30"/>
      <c r="D53" s="79">
        <v>0</v>
      </c>
      <c r="E53" s="79">
        <v>0</v>
      </c>
      <c r="F53" s="79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75">
        <v>510</v>
      </c>
      <c r="B54" s="1" t="s">
        <v>7</v>
      </c>
      <c r="C54" s="10"/>
      <c r="D54" s="79">
        <v>0</v>
      </c>
      <c r="E54" s="79">
        <v>0</v>
      </c>
      <c r="F54" s="79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75">
        <v>41</v>
      </c>
      <c r="B56" s="1" t="s">
        <v>8</v>
      </c>
      <c r="C56" s="10"/>
      <c r="D56" s="79">
        <f>D60+D61+D62</f>
        <v>503287</v>
      </c>
      <c r="E56" s="79">
        <f>E60+E61+E62</f>
        <v>544025</v>
      </c>
      <c r="F56" s="79">
        <f t="shared" ref="F56" si="16">(D56-E56)</f>
        <v>-40738</v>
      </c>
      <c r="G56" s="32">
        <f t="shared" ref="G56" si="17">F56/E56</f>
        <v>-7.4882588116354953E-2</v>
      </c>
    </row>
    <row r="57" spans="1:7" x14ac:dyDescent="0.2">
      <c r="A57" s="75"/>
      <c r="B57" s="1"/>
      <c r="C57" s="10"/>
      <c r="D57" s="79"/>
      <c r="E57" s="79"/>
      <c r="F57" s="79"/>
      <c r="G57" s="32"/>
    </row>
    <row r="58" spans="1:7" x14ac:dyDescent="0.2">
      <c r="A58" s="75"/>
      <c r="B58" s="7" t="s">
        <v>6</v>
      </c>
      <c r="C58" s="29"/>
      <c r="D58" s="79"/>
      <c r="E58" s="79"/>
      <c r="F58" s="79"/>
      <c r="G58" s="32"/>
    </row>
    <row r="59" spans="1:7" x14ac:dyDescent="0.2">
      <c r="A59" s="75"/>
      <c r="B59" s="1"/>
      <c r="C59" s="10"/>
      <c r="D59" s="79"/>
      <c r="E59" s="79"/>
      <c r="F59" s="79"/>
      <c r="G59" s="32"/>
    </row>
    <row r="60" spans="1:7" x14ac:dyDescent="0.2">
      <c r="A60" s="75"/>
      <c r="B60" s="23" t="s">
        <v>23</v>
      </c>
      <c r="C60" s="10"/>
      <c r="D60" s="79">
        <f>'TAB Av'!D60</f>
        <v>194244</v>
      </c>
      <c r="E60" s="79">
        <f>'TAB Av'!E60</f>
        <v>249480</v>
      </c>
      <c r="F60" s="79">
        <f t="shared" ref="F60:F62" si="18">(D60-E60)</f>
        <v>-55236</v>
      </c>
      <c r="G60" s="32">
        <f t="shared" ref="G60:G62" si="19">F60/E60</f>
        <v>-0.22140452140452141</v>
      </c>
    </row>
    <row r="61" spans="1:7" ht="25.5" x14ac:dyDescent="0.2">
      <c r="A61" s="75"/>
      <c r="B61" s="24" t="s">
        <v>58</v>
      </c>
      <c r="C61" s="17"/>
      <c r="D61" s="79">
        <f>'TAB Av'!D61</f>
        <v>48527</v>
      </c>
      <c r="E61" s="79">
        <f>'TAB Av'!E61</f>
        <v>12467</v>
      </c>
      <c r="F61" s="79">
        <f t="shared" si="18"/>
        <v>36060</v>
      </c>
      <c r="G61" s="32">
        <f t="shared" si="19"/>
        <v>2.8924360311221626</v>
      </c>
    </row>
    <row r="62" spans="1:7" x14ac:dyDescent="0.2">
      <c r="A62" s="75"/>
      <c r="B62" s="23" t="s">
        <v>24</v>
      </c>
      <c r="C62" s="10"/>
      <c r="D62" s="79">
        <f>'TAB Av'!D62</f>
        <v>260516</v>
      </c>
      <c r="E62" s="79">
        <f>'TAB Av'!E62</f>
        <v>282078</v>
      </c>
      <c r="F62" s="79">
        <f t="shared" si="18"/>
        <v>-21562</v>
      </c>
      <c r="G62" s="32">
        <f t="shared" si="19"/>
        <v>-7.6439849970575513E-2</v>
      </c>
    </row>
    <row r="63" spans="1:7" x14ac:dyDescent="0.2">
      <c r="A63" s="75"/>
      <c r="B63" s="1"/>
      <c r="C63" s="10"/>
      <c r="D63" s="79"/>
      <c r="E63" s="79"/>
      <c r="F63" s="79"/>
      <c r="G63" s="32"/>
    </row>
    <row r="64" spans="1:7" x14ac:dyDescent="0.2">
      <c r="A64" s="75"/>
      <c r="B64" s="8" t="s">
        <v>26</v>
      </c>
      <c r="C64" s="31"/>
      <c r="D64" s="79">
        <f>'TAB Av'!D64</f>
        <v>347080</v>
      </c>
      <c r="E64" s="79">
        <f>'TAB Av'!E64</f>
        <v>380876</v>
      </c>
      <c r="F64" s="79">
        <f t="shared" ref="F64" si="20">(D64-E64)</f>
        <v>-33796</v>
      </c>
      <c r="G64" s="32">
        <f t="shared" ref="G64" si="21">F64/E64</f>
        <v>-8.8732290824310278E-2</v>
      </c>
    </row>
    <row r="65" spans="1:7" x14ac:dyDescent="0.2">
      <c r="A65" s="75"/>
      <c r="B65" s="8"/>
      <c r="C65" s="31"/>
      <c r="D65" s="79"/>
      <c r="E65" s="79"/>
      <c r="F65" s="79"/>
      <c r="G65" s="32"/>
    </row>
    <row r="66" spans="1:7" x14ac:dyDescent="0.2">
      <c r="A66" s="75">
        <v>3</v>
      </c>
      <c r="B66" s="8" t="s">
        <v>15</v>
      </c>
      <c r="C66" s="31"/>
      <c r="D66" s="79">
        <f>D69+D70+D71+D72</f>
        <v>315728</v>
      </c>
      <c r="E66" s="79">
        <f>E69+E70+E71+E72</f>
        <v>310707</v>
      </c>
      <c r="F66" s="79">
        <f t="shared" ref="F66" si="22">(D66-E66)</f>
        <v>5021</v>
      </c>
      <c r="G66" s="32">
        <f t="shared" ref="G66" si="23">F66/E66</f>
        <v>1.6159919152127247E-2</v>
      </c>
    </row>
    <row r="67" spans="1:7" x14ac:dyDescent="0.2">
      <c r="A67" s="75"/>
      <c r="B67" s="7" t="s">
        <v>6</v>
      </c>
      <c r="C67" s="29"/>
      <c r="D67" s="79"/>
      <c r="E67" s="79"/>
      <c r="F67" s="79"/>
      <c r="G67" s="32"/>
    </row>
    <row r="68" spans="1:7" x14ac:dyDescent="0.2">
      <c r="A68" s="75"/>
      <c r="B68" s="8"/>
      <c r="C68" s="31"/>
      <c r="D68" s="79"/>
      <c r="E68" s="79"/>
      <c r="F68" s="79"/>
      <c r="G68" s="32"/>
    </row>
    <row r="69" spans="1:7" x14ac:dyDescent="0.2">
      <c r="A69" s="75">
        <v>30</v>
      </c>
      <c r="B69" s="25" t="s">
        <v>16</v>
      </c>
      <c r="C69" s="31"/>
      <c r="D69" s="79">
        <f>'TAB Av'!D69</f>
        <v>13400</v>
      </c>
      <c r="E69" s="79">
        <f>'TAB Av'!E69</f>
        <v>14759</v>
      </c>
      <c r="F69" s="79">
        <f t="shared" ref="F69:F72" si="24">(D69-E69)</f>
        <v>-1359</v>
      </c>
      <c r="G69" s="32">
        <f t="shared" ref="G69:G72" si="25">F69/E69</f>
        <v>-9.2079409174063279E-2</v>
      </c>
    </row>
    <row r="70" spans="1:7" x14ac:dyDescent="0.2">
      <c r="A70" s="75">
        <v>31</v>
      </c>
      <c r="B70" s="25" t="s">
        <v>17</v>
      </c>
      <c r="C70" s="31"/>
      <c r="D70" s="79">
        <f>'TAB Av'!D70</f>
        <v>13067</v>
      </c>
      <c r="E70" s="79">
        <f>'TAB Av'!E70</f>
        <v>22351</v>
      </c>
      <c r="F70" s="79">
        <f t="shared" si="24"/>
        <v>-9284</v>
      </c>
      <c r="G70" s="32">
        <f t="shared" si="25"/>
        <v>-0.41537291396358106</v>
      </c>
    </row>
    <row r="71" spans="1:7" x14ac:dyDescent="0.2">
      <c r="A71" s="75">
        <v>32</v>
      </c>
      <c r="B71" s="25" t="s">
        <v>18</v>
      </c>
      <c r="C71" s="31"/>
      <c r="D71" s="79">
        <f>'TAB Av'!D71</f>
        <v>289261</v>
      </c>
      <c r="E71" s="79">
        <f>'TAB Av'!E71</f>
        <v>273597</v>
      </c>
      <c r="F71" s="79">
        <f t="shared" si="24"/>
        <v>15664</v>
      </c>
      <c r="G71" s="32">
        <f t="shared" si="25"/>
        <v>5.7252089752446118E-2</v>
      </c>
    </row>
    <row r="72" spans="1:7" x14ac:dyDescent="0.2">
      <c r="A72" s="75">
        <v>37</v>
      </c>
      <c r="B72" s="25" t="s">
        <v>25</v>
      </c>
      <c r="C72" s="31"/>
      <c r="D72" s="79">
        <f>'TAB Av'!D72</f>
        <v>0</v>
      </c>
      <c r="E72" s="79">
        <f>'TAB Av'!E72</f>
        <v>0</v>
      </c>
      <c r="F72" s="79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79" t="s">
        <v>10</v>
      </c>
      <c r="E78" s="79" t="s">
        <v>11</v>
      </c>
      <c r="F78" s="79" t="s">
        <v>12</v>
      </c>
      <c r="G78" s="32" t="s">
        <v>13</v>
      </c>
    </row>
    <row r="79" spans="1:7" x14ac:dyDescent="0.2">
      <c r="A79" s="75">
        <v>700</v>
      </c>
      <c r="B79" s="1" t="s">
        <v>30</v>
      </c>
      <c r="C79" s="10"/>
      <c r="D79" s="79">
        <f>'1T 2021'!D79+'TAB Av'!D79</f>
        <v>28349</v>
      </c>
      <c r="E79" s="79">
        <f>'1T 2021'!E79+'TAB Av'!E79</f>
        <v>29514</v>
      </c>
      <c r="F79" s="79">
        <f>(D79-E79)</f>
        <v>-1165</v>
      </c>
      <c r="G79" s="32">
        <f>F79/E79</f>
        <v>-3.9472792573016197E-2</v>
      </c>
    </row>
    <row r="80" spans="1:7" x14ac:dyDescent="0.2">
      <c r="A80" s="75">
        <v>701</v>
      </c>
      <c r="B80" s="1" t="s">
        <v>31</v>
      </c>
      <c r="C80" s="10"/>
      <c r="D80" s="79">
        <f>'1T 2021'!D80+'TAB Av'!D80</f>
        <v>86121</v>
      </c>
      <c r="E80" s="79">
        <f>'1T 2021'!E80+'TAB Av'!E80</f>
        <v>115081</v>
      </c>
      <c r="F80" s="79">
        <f t="shared" ref="F80:F82" si="26">(D80-E80)</f>
        <v>-28960</v>
      </c>
      <c r="G80" s="32">
        <f t="shared" ref="G80:G82" si="27">F80/E80</f>
        <v>-0.25164883864408549</v>
      </c>
    </row>
    <row r="81" spans="1:7" x14ac:dyDescent="0.2">
      <c r="A81" s="75">
        <v>704</v>
      </c>
      <c r="B81" s="1" t="s">
        <v>32</v>
      </c>
      <c r="C81" s="10"/>
      <c r="D81" s="79">
        <f>'1T 2021'!D81+'TAB Av'!D81</f>
        <v>0</v>
      </c>
      <c r="E81" s="79">
        <f>'1T 2021'!E81+'TAB Av'!E81</f>
        <v>0</v>
      </c>
      <c r="F81" s="79">
        <f t="shared" si="26"/>
        <v>0</v>
      </c>
      <c r="G81" s="32" t="e">
        <f t="shared" si="27"/>
        <v>#DIV/0!</v>
      </c>
    </row>
    <row r="82" spans="1:7" x14ac:dyDescent="0.2">
      <c r="A82" s="75">
        <v>706</v>
      </c>
      <c r="B82" s="1" t="s">
        <v>33</v>
      </c>
      <c r="C82" s="10"/>
      <c r="D82" s="79">
        <f>'1T 2021'!D82+'TAB Av'!D82</f>
        <v>0</v>
      </c>
      <c r="E82" s="79">
        <f>'1T 2021'!E82+'TAB Av'!E82</f>
        <v>0</v>
      </c>
      <c r="F82" s="79">
        <f t="shared" si="26"/>
        <v>0</v>
      </c>
      <c r="G82" s="32" t="e">
        <f t="shared" si="27"/>
        <v>#DIV/0!</v>
      </c>
    </row>
    <row r="83" spans="1:7" x14ac:dyDescent="0.2">
      <c r="A83" s="75"/>
      <c r="B83" s="13" t="s">
        <v>6</v>
      </c>
      <c r="C83" s="27"/>
      <c r="D83" s="79">
        <f>'1T 2021'!D83+'TAB Av'!D83</f>
        <v>0</v>
      </c>
      <c r="E83" s="79">
        <f>'1T 2021'!E83+'TAB Av'!E83</f>
        <v>0</v>
      </c>
      <c r="F83" s="39"/>
      <c r="G83" s="33"/>
    </row>
    <row r="84" spans="1:7" x14ac:dyDescent="0.2">
      <c r="A84" s="75"/>
      <c r="B84" s="14" t="s">
        <v>19</v>
      </c>
      <c r="C84" s="11"/>
      <c r="D84" s="79">
        <f>'1T 2021'!D84+'TAB Av'!D84</f>
        <v>0</v>
      </c>
      <c r="E84" s="79">
        <f>'1T 2021'!E84+'TAB Av'!E84</f>
        <v>0</v>
      </c>
      <c r="F84" s="79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75"/>
      <c r="B85" s="14" t="s">
        <v>20</v>
      </c>
      <c r="C85" s="11"/>
      <c r="D85" s="79">
        <f>'1T 2021'!D85+'TAB Av'!D85</f>
        <v>0</v>
      </c>
      <c r="E85" s="79">
        <f>'1T 2021'!E85+'TAB Av'!E85</f>
        <v>0</v>
      </c>
      <c r="F85" s="79">
        <f t="shared" si="28"/>
        <v>0</v>
      </c>
      <c r="G85" s="32" t="e">
        <f t="shared" si="29"/>
        <v>#DIV/0!</v>
      </c>
    </row>
    <row r="86" spans="1:7" x14ac:dyDescent="0.2">
      <c r="A86" s="75"/>
      <c r="B86" s="14" t="s">
        <v>27</v>
      </c>
      <c r="C86" s="11"/>
      <c r="D86" s="79">
        <f>'1T 2021'!D86+'TAB Av'!D86</f>
        <v>0</v>
      </c>
      <c r="E86" s="79">
        <f>'1T 2021'!E86+'TAB Av'!E86</f>
        <v>0</v>
      </c>
      <c r="F86" s="79">
        <f t="shared" si="28"/>
        <v>0</v>
      </c>
      <c r="G86" s="32" t="e">
        <f t="shared" si="29"/>
        <v>#DIV/0!</v>
      </c>
    </row>
    <row r="87" spans="1:7" x14ac:dyDescent="0.2">
      <c r="A87" s="75">
        <v>706</v>
      </c>
      <c r="B87" s="2" t="s">
        <v>34</v>
      </c>
      <c r="C87" s="11"/>
      <c r="D87" s="79">
        <f>'1T 2021'!D87+'TAB Av'!D87</f>
        <v>125751</v>
      </c>
      <c r="E87" s="79">
        <f>'1T 2021'!E87+'TAB Av'!E87</f>
        <v>197282</v>
      </c>
      <c r="F87" s="79">
        <f t="shared" si="28"/>
        <v>-71531</v>
      </c>
      <c r="G87" s="32">
        <f t="shared" si="29"/>
        <v>-0.36258249612230209</v>
      </c>
    </row>
    <row r="88" spans="1:7" x14ac:dyDescent="0.2">
      <c r="A88" s="75" t="s">
        <v>35</v>
      </c>
      <c r="B88" s="2" t="s">
        <v>36</v>
      </c>
      <c r="C88" s="11"/>
      <c r="D88" s="79">
        <f>'1T 2021'!D88+'TAB Av'!D88</f>
        <v>0</v>
      </c>
      <c r="E88" s="79">
        <f>'1T 2021'!E88+'TAB Av'!E88</f>
        <v>0</v>
      </c>
      <c r="F88" s="79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76"/>
      <c r="D89" s="40">
        <f>D79+D80+D81+D82+D87+D88</f>
        <v>240221</v>
      </c>
      <c r="E89" s="40">
        <f>E79+E80+E81+E82+E87+E88</f>
        <v>341877</v>
      </c>
      <c r="F89" s="40">
        <f t="shared" si="28"/>
        <v>-101656</v>
      </c>
      <c r="G89" s="34">
        <f t="shared" si="29"/>
        <v>-0.29734670656405665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79">
        <f>'1T 2021'!D92+'TAB Av'!D92</f>
        <v>0</v>
      </c>
      <c r="E92" s="79">
        <f>'1T 2021'!E92+'TAB Av'!E92</f>
        <v>0</v>
      </c>
      <c r="F92" s="79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77"/>
      <c r="D93" s="78"/>
      <c r="E93" s="78"/>
      <c r="F93" s="78"/>
      <c r="G93" s="36"/>
    </row>
    <row r="94" spans="1:7" x14ac:dyDescent="0.2">
      <c r="A94" s="75">
        <v>72</v>
      </c>
      <c r="B94" s="1" t="s">
        <v>37</v>
      </c>
      <c r="C94" s="10"/>
      <c r="D94" s="79">
        <f>'1T 2021'!D94+'TAB Av'!D94</f>
        <v>0</v>
      </c>
      <c r="E94" s="79">
        <f>'1T 2021'!E94+'TAB Av'!E94</f>
        <v>0</v>
      </c>
      <c r="F94" s="79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75">
        <v>73</v>
      </c>
      <c r="B95" s="1" t="s">
        <v>38</v>
      </c>
      <c r="C95" s="10"/>
      <c r="D95" s="79">
        <f>'1T 2021'!D95+'TAB Av'!D95</f>
        <v>0</v>
      </c>
      <c r="E95" s="79">
        <f>'1T 2021'!E95+'TAB Av'!E95</f>
        <v>0</v>
      </c>
      <c r="F95" s="79">
        <f t="shared" si="32"/>
        <v>0</v>
      </c>
      <c r="G95" s="32" t="e">
        <f t="shared" si="33"/>
        <v>#DIV/0!</v>
      </c>
    </row>
    <row r="96" spans="1:7" x14ac:dyDescent="0.2">
      <c r="A96" s="75">
        <v>74</v>
      </c>
      <c r="B96" s="2" t="s">
        <v>39</v>
      </c>
      <c r="C96" s="11"/>
      <c r="D96" s="79">
        <f>'1T 2021'!D96+'TAB Av'!D96</f>
        <v>0</v>
      </c>
      <c r="E96" s="79">
        <f>'1T 2021'!E96+'TAB Av'!E96</f>
        <v>0</v>
      </c>
      <c r="F96" s="79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80"/>
      <c r="D97" s="40">
        <f>D89+D94+D95+D96</f>
        <v>240221</v>
      </c>
      <c r="E97" s="40">
        <f>E89+E94+E95+E96</f>
        <v>341877</v>
      </c>
      <c r="F97" s="79">
        <f t="shared" si="32"/>
        <v>-101656</v>
      </c>
      <c r="G97" s="32">
        <f t="shared" si="33"/>
        <v>-0.29734670656405665</v>
      </c>
    </row>
    <row r="98" spans="1:7" x14ac:dyDescent="0.2">
      <c r="A98" s="75">
        <v>60</v>
      </c>
      <c r="B98" s="3" t="s">
        <v>40</v>
      </c>
      <c r="C98" s="77"/>
      <c r="D98" s="78">
        <f>D99+D100+D101</f>
        <v>68473</v>
      </c>
      <c r="E98" s="78">
        <f>E99+E100+E101</f>
        <v>78568</v>
      </c>
      <c r="F98" s="79">
        <f t="shared" si="32"/>
        <v>-10095</v>
      </c>
      <c r="G98" s="32">
        <f t="shared" si="33"/>
        <v>-0.12848742490581408</v>
      </c>
    </row>
    <row r="99" spans="1:7" x14ac:dyDescent="0.2">
      <c r="A99" s="75">
        <v>600</v>
      </c>
      <c r="B99" s="1" t="s">
        <v>2</v>
      </c>
      <c r="C99" s="10"/>
      <c r="D99" s="79">
        <f>'1T 2021'!D99+'TAB Av'!D99</f>
        <v>8766</v>
      </c>
      <c r="E99" s="79">
        <f>'1T 2021'!E99+'TAB Av'!E99</f>
        <v>9186</v>
      </c>
      <c r="F99" s="79">
        <f t="shared" si="32"/>
        <v>-420</v>
      </c>
      <c r="G99" s="32">
        <f t="shared" si="33"/>
        <v>-4.5721750489875895E-2</v>
      </c>
    </row>
    <row r="100" spans="1:7" x14ac:dyDescent="0.2">
      <c r="A100" s="75">
        <v>601</v>
      </c>
      <c r="B100" s="1" t="s">
        <v>3</v>
      </c>
      <c r="C100" s="10"/>
      <c r="D100" s="79">
        <f>'1T 2021'!D100+'TAB Av'!D100</f>
        <v>59707</v>
      </c>
      <c r="E100" s="79">
        <f>'1T 2021'!E100+'TAB Av'!E100</f>
        <v>69382</v>
      </c>
      <c r="F100" s="79">
        <f t="shared" si="32"/>
        <v>-9675</v>
      </c>
      <c r="G100" s="32">
        <f t="shared" si="33"/>
        <v>-0.1394453892940532</v>
      </c>
    </row>
    <row r="101" spans="1:7" x14ac:dyDescent="0.2">
      <c r="A101" s="75">
        <v>604</v>
      </c>
      <c r="B101" s="1" t="s">
        <v>4</v>
      </c>
      <c r="C101" s="10"/>
      <c r="D101" s="79">
        <f>'1T 2021'!D101+'TAB Av'!D101</f>
        <v>0</v>
      </c>
      <c r="E101" s="79">
        <f>'1T 2021'!E101+'TAB Av'!E101</f>
        <v>0</v>
      </c>
      <c r="F101" s="79">
        <f t="shared" si="32"/>
        <v>0</v>
      </c>
      <c r="G101" s="32" t="e">
        <f t="shared" si="33"/>
        <v>#DIV/0!</v>
      </c>
    </row>
    <row r="102" spans="1:7" x14ac:dyDescent="0.2">
      <c r="A102" s="75">
        <v>61</v>
      </c>
      <c r="B102" s="1" t="s">
        <v>41</v>
      </c>
      <c r="C102" s="10"/>
      <c r="D102" s="79">
        <f>'1T 2021'!D102+'TAB Av'!D102</f>
        <v>0</v>
      </c>
      <c r="E102" s="79">
        <f>'1T 2021'!E102+'TAB Av'!E102</f>
        <v>0</v>
      </c>
      <c r="F102" s="79">
        <f t="shared" si="32"/>
        <v>0</v>
      </c>
      <c r="G102" s="32" t="e">
        <f t="shared" si="33"/>
        <v>#DIV/0!</v>
      </c>
    </row>
    <row r="103" spans="1:7" x14ac:dyDescent="0.2">
      <c r="A103" s="75">
        <v>62</v>
      </c>
      <c r="B103" s="2" t="s">
        <v>42</v>
      </c>
      <c r="C103" s="11"/>
      <c r="D103" s="79">
        <f>'1T 2021'!D103+'TAB Av'!D103</f>
        <v>23801</v>
      </c>
      <c r="E103" s="79">
        <f>'1T 2021'!E103+'TAB Av'!E103</f>
        <v>15056</v>
      </c>
      <c r="F103" s="79">
        <f t="shared" si="32"/>
        <v>8745</v>
      </c>
      <c r="G103" s="32">
        <f t="shared" si="33"/>
        <v>0.58083156216790643</v>
      </c>
    </row>
    <row r="104" spans="1:7" ht="25.5" x14ac:dyDescent="0.2">
      <c r="A104" s="22"/>
      <c r="B104" s="26" t="s">
        <v>43</v>
      </c>
      <c r="C104" s="80"/>
      <c r="D104" s="40">
        <f>D98+D102+D103</f>
        <v>92274</v>
      </c>
      <c r="E104" s="40">
        <f>E98+E102+E103</f>
        <v>93624</v>
      </c>
      <c r="F104" s="79">
        <f t="shared" si="32"/>
        <v>-1350</v>
      </c>
      <c r="G104" s="32">
        <f t="shared" si="33"/>
        <v>-1.4419379646244552E-2</v>
      </c>
    </row>
    <row r="105" spans="1:7" ht="25.5" x14ac:dyDescent="0.2">
      <c r="A105" s="22"/>
      <c r="B105" s="26" t="s">
        <v>48</v>
      </c>
      <c r="C105" s="80"/>
      <c r="D105" s="40">
        <f>D97-D104</f>
        <v>147947</v>
      </c>
      <c r="E105" s="40">
        <f>E97-E104</f>
        <v>248253</v>
      </c>
      <c r="F105" s="79">
        <f t="shared" si="32"/>
        <v>-100306</v>
      </c>
      <c r="G105" s="32">
        <f t="shared" si="33"/>
        <v>-0.40404748381691258</v>
      </c>
    </row>
    <row r="106" spans="1:7" x14ac:dyDescent="0.2">
      <c r="A106" s="75">
        <v>63</v>
      </c>
      <c r="B106" s="3" t="s">
        <v>46</v>
      </c>
      <c r="C106" s="77"/>
      <c r="D106" s="79">
        <f>'1T 2021'!D106+'TAB Av'!D106</f>
        <v>174762</v>
      </c>
      <c r="E106" s="79">
        <f>'1T 2021'!E106+'TAB Av'!E106</f>
        <v>196146</v>
      </c>
      <c r="F106" s="79">
        <f t="shared" si="32"/>
        <v>-21384</v>
      </c>
      <c r="G106" s="32">
        <f t="shared" si="33"/>
        <v>-0.10902083142149216</v>
      </c>
    </row>
    <row r="107" spans="1:7" x14ac:dyDescent="0.2">
      <c r="A107" s="75"/>
      <c r="B107" s="13" t="s">
        <v>6</v>
      </c>
      <c r="C107" s="27"/>
      <c r="D107" s="79"/>
      <c r="E107" s="79"/>
      <c r="F107" s="79"/>
      <c r="G107" s="32"/>
    </row>
    <row r="108" spans="1:7" x14ac:dyDescent="0.2">
      <c r="A108" s="75">
        <v>631</v>
      </c>
      <c r="B108" s="15" t="s">
        <v>21</v>
      </c>
      <c r="C108" s="21"/>
      <c r="D108" s="79">
        <f>'1T 2021'!D108+'TAB Av'!D108</f>
        <v>0</v>
      </c>
      <c r="E108" s="79">
        <f>'1T 2021'!E108+'TAB Av'!E108</f>
        <v>0</v>
      </c>
      <c r="F108" s="79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75"/>
      <c r="B109" s="15"/>
      <c r="C109" s="21"/>
      <c r="D109" s="79"/>
      <c r="E109" s="79"/>
      <c r="F109" s="79"/>
      <c r="G109" s="32"/>
    </row>
    <row r="110" spans="1:7" x14ac:dyDescent="0.2">
      <c r="A110" s="75">
        <v>64</v>
      </c>
      <c r="B110" s="2" t="s">
        <v>47</v>
      </c>
      <c r="C110" s="11"/>
      <c r="D110" s="79">
        <f>'1T 2021'!D110+'TAB Av'!D110</f>
        <v>7100</v>
      </c>
      <c r="E110" s="79">
        <f>'1T 2021'!E110+'TAB Av'!E110</f>
        <v>9603</v>
      </c>
      <c r="F110" s="79">
        <f t="shared" ref="F110:F120" si="36">(D110-E110)</f>
        <v>-2503</v>
      </c>
      <c r="G110" s="32">
        <f t="shared" ref="G110:G120" si="37">F110/E110</f>
        <v>-0.26064771425596167</v>
      </c>
    </row>
    <row r="111" spans="1:7" ht="25.5" x14ac:dyDescent="0.2">
      <c r="A111" s="22"/>
      <c r="B111" s="26" t="s">
        <v>49</v>
      </c>
      <c r="C111" s="80"/>
      <c r="D111" s="79">
        <f>D105-D106-D110</f>
        <v>-33915</v>
      </c>
      <c r="E111" s="79">
        <f>E105-E106-E110</f>
        <v>42504</v>
      </c>
      <c r="F111" s="79">
        <f t="shared" si="36"/>
        <v>-76419</v>
      </c>
      <c r="G111" s="32">
        <f t="shared" si="37"/>
        <v>-1.7979249011857708</v>
      </c>
    </row>
    <row r="112" spans="1:7" x14ac:dyDescent="0.2">
      <c r="A112" s="75">
        <v>75</v>
      </c>
      <c r="B112" s="3" t="s">
        <v>50</v>
      </c>
      <c r="C112" s="77"/>
      <c r="D112" s="79">
        <f>'1T 2021'!D112+'TAB Av'!D112</f>
        <v>0</v>
      </c>
      <c r="E112" s="79">
        <f>'1T 2021'!E112+'TAB Av'!E112</f>
        <v>0</v>
      </c>
      <c r="F112" s="79">
        <f t="shared" si="36"/>
        <v>0</v>
      </c>
      <c r="G112" s="32" t="e">
        <f t="shared" si="37"/>
        <v>#DIV/0!</v>
      </c>
    </row>
    <row r="113" spans="1:7" x14ac:dyDescent="0.2">
      <c r="A113" s="75">
        <v>65</v>
      </c>
      <c r="B113" s="1" t="s">
        <v>51</v>
      </c>
      <c r="C113" s="10"/>
      <c r="D113" s="79">
        <f>'1T 2021'!D113+'TAB Av'!D113</f>
        <v>1147</v>
      </c>
      <c r="E113" s="79">
        <f>'1T 2021'!E113+'TAB Av'!E113</f>
        <v>23116</v>
      </c>
      <c r="F113" s="79">
        <f t="shared" si="36"/>
        <v>-21969</v>
      </c>
      <c r="G113" s="32">
        <f t="shared" si="37"/>
        <v>-0.95038068870046721</v>
      </c>
    </row>
    <row r="114" spans="1:7" ht="25.5" x14ac:dyDescent="0.2">
      <c r="A114" s="75">
        <v>68</v>
      </c>
      <c r="B114" s="16" t="s">
        <v>52</v>
      </c>
      <c r="C114" s="17"/>
      <c r="D114" s="79">
        <f>'1T 2021'!D114+'TAB Av'!D114</f>
        <v>255508</v>
      </c>
      <c r="E114" s="79">
        <f>'1T 2021'!E114+'TAB Av'!E114</f>
        <v>222292</v>
      </c>
      <c r="F114" s="79">
        <f t="shared" si="36"/>
        <v>33216</v>
      </c>
      <c r="G114" s="32">
        <f t="shared" si="37"/>
        <v>0.14942508052471523</v>
      </c>
    </row>
    <row r="115" spans="1:7" x14ac:dyDescent="0.2">
      <c r="A115" s="75">
        <v>78</v>
      </c>
      <c r="B115" s="2" t="s">
        <v>53</v>
      </c>
      <c r="C115" s="11"/>
      <c r="D115" s="79">
        <f>'1T 2021'!D115+'TAB Av'!D115</f>
        <v>0</v>
      </c>
      <c r="E115" s="79">
        <f>'1T 2021'!E115+'TAB Av'!E115</f>
        <v>0</v>
      </c>
      <c r="F115" s="79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80"/>
      <c r="D116" s="79">
        <f>D111+D112-D113-D114+D115</f>
        <v>-290570</v>
      </c>
      <c r="E116" s="79">
        <f>E111+E112-E113-E114+E115</f>
        <v>-202904</v>
      </c>
      <c r="F116" s="79">
        <f t="shared" si="36"/>
        <v>-87666</v>
      </c>
      <c r="G116" s="32">
        <f t="shared" si="37"/>
        <v>0.43205653905295116</v>
      </c>
    </row>
    <row r="117" spans="1:7" x14ac:dyDescent="0.2">
      <c r="A117" s="75">
        <v>76</v>
      </c>
      <c r="B117" s="1" t="s">
        <v>54</v>
      </c>
      <c r="C117" s="10"/>
      <c r="D117" s="79">
        <f>'1T 2021'!D117+'TAB Av'!D117</f>
        <v>0</v>
      </c>
      <c r="E117" s="79">
        <f>'1T 2021'!E117+'TAB Av'!E117</f>
        <v>0</v>
      </c>
      <c r="F117" s="79">
        <f t="shared" si="36"/>
        <v>0</v>
      </c>
      <c r="G117" s="32" t="e">
        <f t="shared" si="37"/>
        <v>#DIV/0!</v>
      </c>
    </row>
    <row r="118" spans="1:7" x14ac:dyDescent="0.2">
      <c r="A118" s="75">
        <v>66</v>
      </c>
      <c r="B118" s="1" t="s">
        <v>55</v>
      </c>
      <c r="C118" s="10"/>
      <c r="D118" s="79">
        <f>'1T 2021'!D118+'TAB Av'!D118</f>
        <v>6555</v>
      </c>
      <c r="E118" s="79">
        <f>'1T 2021'!E118+'TAB Av'!E118</f>
        <v>7462</v>
      </c>
      <c r="F118" s="79">
        <f t="shared" si="36"/>
        <v>-907</v>
      </c>
      <c r="G118" s="32">
        <f t="shared" si="37"/>
        <v>-0.12154918252479228</v>
      </c>
    </row>
    <row r="119" spans="1:7" x14ac:dyDescent="0.2">
      <c r="B119" s="2" t="s">
        <v>56</v>
      </c>
      <c r="C119" s="11"/>
      <c r="D119" s="39">
        <f>D117-D118</f>
        <v>-6555</v>
      </c>
      <c r="E119" s="39">
        <f>E117-E118</f>
        <v>-7462</v>
      </c>
      <c r="F119" s="79">
        <f t="shared" si="36"/>
        <v>907</v>
      </c>
      <c r="G119" s="32">
        <f t="shared" si="37"/>
        <v>-0.12154918252479228</v>
      </c>
    </row>
    <row r="120" spans="1:7" x14ac:dyDescent="0.2">
      <c r="A120" s="22"/>
      <c r="B120" s="19" t="s">
        <v>57</v>
      </c>
      <c r="C120" s="80"/>
      <c r="D120" s="79">
        <f>D116+D119</f>
        <v>-297125</v>
      </c>
      <c r="E120" s="79">
        <f>E116+E119</f>
        <v>-210366</v>
      </c>
      <c r="F120" s="79">
        <f t="shared" si="36"/>
        <v>-86759</v>
      </c>
      <c r="G120" s="32">
        <f t="shared" si="37"/>
        <v>0.41241930730251086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75">
        <v>5</v>
      </c>
      <c r="B124" s="1" t="s">
        <v>22</v>
      </c>
      <c r="C124" s="10"/>
      <c r="D124" s="79">
        <f>'TAB Av'!D124</f>
        <v>707022</v>
      </c>
      <c r="E124" s="79">
        <f>'TAB Av'!E124</f>
        <v>747600</v>
      </c>
      <c r="F124" s="79">
        <f t="shared" ref="F124" si="38">(D124-E124)</f>
        <v>-40578</v>
      </c>
      <c r="G124" s="32">
        <f t="shared" ref="G124" si="39">F124/E124</f>
        <v>-5.4277688603531299E-2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75">
        <v>51</v>
      </c>
      <c r="B128" s="20" t="s">
        <v>29</v>
      </c>
      <c r="C128" s="30"/>
      <c r="D128" s="79">
        <v>0</v>
      </c>
      <c r="E128" s="79">
        <v>0</v>
      </c>
      <c r="F128" s="79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75">
        <v>510</v>
      </c>
      <c r="B129" s="1" t="s">
        <v>7</v>
      </c>
      <c r="C129" s="10"/>
      <c r="D129" s="79">
        <v>0</v>
      </c>
      <c r="E129" s="79">
        <v>0</v>
      </c>
      <c r="F129" s="79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75">
        <v>41</v>
      </c>
      <c r="B131" s="1" t="s">
        <v>8</v>
      </c>
      <c r="C131" s="10"/>
      <c r="D131" s="79">
        <f>D135+D136+D137</f>
        <v>275583</v>
      </c>
      <c r="E131" s="79">
        <f>E135+E136+E137</f>
        <v>409794</v>
      </c>
      <c r="F131" s="79">
        <f t="shared" ref="F131" si="42">(D131-E131)</f>
        <v>-134211</v>
      </c>
      <c r="G131" s="32">
        <f t="shared" ref="G131" si="43">F131/E131</f>
        <v>-0.32750845546786922</v>
      </c>
    </row>
    <row r="132" spans="1:7" x14ac:dyDescent="0.2">
      <c r="A132" s="75"/>
      <c r="B132" s="1"/>
      <c r="C132" s="10"/>
      <c r="D132" s="79"/>
      <c r="E132" s="79"/>
      <c r="F132" s="79"/>
      <c r="G132" s="32"/>
    </row>
    <row r="133" spans="1:7" x14ac:dyDescent="0.2">
      <c r="A133" s="75"/>
      <c r="B133" s="7" t="s">
        <v>6</v>
      </c>
      <c r="C133" s="29"/>
      <c r="D133" s="79"/>
      <c r="E133" s="79"/>
      <c r="F133" s="79"/>
      <c r="G133" s="32"/>
    </row>
    <row r="134" spans="1:7" x14ac:dyDescent="0.2">
      <c r="A134" s="75"/>
      <c r="B134" s="1"/>
      <c r="C134" s="10"/>
      <c r="D134" s="79"/>
      <c r="E134" s="79"/>
      <c r="F134" s="79"/>
      <c r="G134" s="32"/>
    </row>
    <row r="135" spans="1:7" x14ac:dyDescent="0.2">
      <c r="A135" s="75"/>
      <c r="B135" s="23" t="s">
        <v>23</v>
      </c>
      <c r="C135" s="10"/>
      <c r="D135" s="79">
        <f>'TAB Av'!D135</f>
        <v>105172</v>
      </c>
      <c r="E135" s="79">
        <f>'TAB Av'!E135</f>
        <v>147887</v>
      </c>
      <c r="F135" s="79">
        <f t="shared" ref="F135:F137" si="44">(D135-E135)</f>
        <v>-42715</v>
      </c>
      <c r="G135" s="32">
        <f t="shared" ref="G135:G137" si="45">F135/E135</f>
        <v>-0.28883539459181673</v>
      </c>
    </row>
    <row r="136" spans="1:7" ht="25.5" x14ac:dyDescent="0.2">
      <c r="A136" s="75"/>
      <c r="B136" s="24" t="s">
        <v>58</v>
      </c>
      <c r="C136" s="17"/>
      <c r="D136" s="79">
        <f>'TAB Av'!D136</f>
        <v>76519</v>
      </c>
      <c r="E136" s="79">
        <f>'TAB Av'!E136</f>
        <v>105105</v>
      </c>
      <c r="F136" s="79">
        <f t="shared" si="44"/>
        <v>-28586</v>
      </c>
      <c r="G136" s="32">
        <f t="shared" si="45"/>
        <v>-0.27197564340421482</v>
      </c>
    </row>
    <row r="137" spans="1:7" x14ac:dyDescent="0.2">
      <c r="A137" s="75"/>
      <c r="B137" s="23" t="s">
        <v>24</v>
      </c>
      <c r="C137" s="10"/>
      <c r="D137" s="79">
        <f>'TAB Av'!D137</f>
        <v>93892</v>
      </c>
      <c r="E137" s="79">
        <f>'TAB Av'!E137</f>
        <v>156802</v>
      </c>
      <c r="F137" s="79">
        <f t="shared" si="44"/>
        <v>-62910</v>
      </c>
      <c r="G137" s="32">
        <f t="shared" si="45"/>
        <v>-0.40120661726253493</v>
      </c>
    </row>
    <row r="138" spans="1:7" x14ac:dyDescent="0.2">
      <c r="A138" s="75"/>
      <c r="B138" s="1"/>
      <c r="C138" s="10"/>
      <c r="D138" s="79"/>
      <c r="E138" s="79"/>
      <c r="F138" s="79"/>
      <c r="G138" s="32"/>
    </row>
    <row r="139" spans="1:7" x14ac:dyDescent="0.2">
      <c r="A139" s="75"/>
      <c r="B139" s="8" t="s">
        <v>26</v>
      </c>
      <c r="C139" s="31"/>
      <c r="D139" s="79">
        <f>'TAB Av'!D139</f>
        <v>108804</v>
      </c>
      <c r="E139" s="79">
        <f>'TAB Av'!E139</f>
        <v>74493</v>
      </c>
      <c r="F139" s="79">
        <f t="shared" ref="F139" si="46">(D139-E139)</f>
        <v>34311</v>
      </c>
      <c r="G139" s="32">
        <f t="shared" ref="G139" si="47">F139/E139</f>
        <v>0.46059361282268135</v>
      </c>
    </row>
    <row r="140" spans="1:7" x14ac:dyDescent="0.2">
      <c r="A140" s="75"/>
      <c r="B140" s="8"/>
      <c r="C140" s="31"/>
      <c r="D140" s="79"/>
      <c r="E140" s="79"/>
      <c r="F140" s="79"/>
      <c r="G140" s="32"/>
    </row>
    <row r="141" spans="1:7" x14ac:dyDescent="0.2">
      <c r="A141" s="75">
        <v>3</v>
      </c>
      <c r="B141" s="8" t="s">
        <v>15</v>
      </c>
      <c r="C141" s="31"/>
      <c r="D141" s="79">
        <f>D144+D145+D146+D147</f>
        <v>338762</v>
      </c>
      <c r="E141" s="79">
        <f>E144+E145+E146+E147</f>
        <v>693119</v>
      </c>
      <c r="F141" s="79">
        <f t="shared" ref="F141" si="48">(D141-E141)</f>
        <v>-354357</v>
      </c>
      <c r="G141" s="32">
        <f t="shared" ref="G141" si="49">F141/E141</f>
        <v>-0.51124987195560934</v>
      </c>
    </row>
    <row r="142" spans="1:7" x14ac:dyDescent="0.2">
      <c r="A142" s="75"/>
      <c r="B142" s="7" t="s">
        <v>6</v>
      </c>
      <c r="C142" s="29"/>
      <c r="D142" s="79"/>
      <c r="E142" s="79"/>
      <c r="F142" s="79"/>
      <c r="G142" s="32"/>
    </row>
    <row r="143" spans="1:7" x14ac:dyDescent="0.2">
      <c r="A143" s="75"/>
      <c r="B143" s="8"/>
      <c r="C143" s="31"/>
      <c r="D143" s="79"/>
      <c r="E143" s="79"/>
      <c r="F143" s="79"/>
      <c r="G143" s="32"/>
    </row>
    <row r="144" spans="1:7" x14ac:dyDescent="0.2">
      <c r="A144" s="75">
        <v>30</v>
      </c>
      <c r="B144" s="25" t="s">
        <v>16</v>
      </c>
      <c r="C144" s="31"/>
      <c r="D144" s="79">
        <f>'TAB Av'!D144</f>
        <v>4998</v>
      </c>
      <c r="E144" s="79">
        <f>'TAB Av'!E144</f>
        <v>6233</v>
      </c>
      <c r="F144" s="79">
        <f t="shared" ref="F144:F147" si="50">(D144-E144)</f>
        <v>-1235</v>
      </c>
      <c r="G144" s="32">
        <f t="shared" ref="G144:G147" si="51">F144/E144</f>
        <v>-0.19813893791111825</v>
      </c>
    </row>
    <row r="145" spans="1:7" x14ac:dyDescent="0.2">
      <c r="A145" s="75">
        <v>31</v>
      </c>
      <c r="B145" s="25" t="s">
        <v>17</v>
      </c>
      <c r="C145" s="31"/>
      <c r="D145" s="79">
        <f>'TAB Av'!D145</f>
        <v>180070</v>
      </c>
      <c r="E145" s="79">
        <f>'TAB Av'!E145</f>
        <v>543023</v>
      </c>
      <c r="F145" s="79">
        <f t="shared" si="50"/>
        <v>-362953</v>
      </c>
      <c r="G145" s="32">
        <f t="shared" si="51"/>
        <v>-0.66839341979989797</v>
      </c>
    </row>
    <row r="146" spans="1:7" x14ac:dyDescent="0.2">
      <c r="A146" s="75">
        <v>32</v>
      </c>
      <c r="B146" s="25" t="s">
        <v>18</v>
      </c>
      <c r="C146" s="31"/>
      <c r="D146" s="79">
        <f>'TAB Av'!D146</f>
        <v>153694</v>
      </c>
      <c r="E146" s="79">
        <f>'TAB Av'!E146</f>
        <v>143863</v>
      </c>
      <c r="F146" s="79">
        <f t="shared" si="50"/>
        <v>9831</v>
      </c>
      <c r="G146" s="32">
        <f t="shared" si="51"/>
        <v>6.8335847299166572E-2</v>
      </c>
    </row>
    <row r="147" spans="1:7" x14ac:dyDescent="0.2">
      <c r="A147" s="75">
        <v>37</v>
      </c>
      <c r="B147" s="25" t="s">
        <v>25</v>
      </c>
      <c r="C147" s="31"/>
      <c r="D147" s="79">
        <f>'TAB Av'!D147</f>
        <v>0</v>
      </c>
      <c r="E147" s="79">
        <f>'TAB Av'!E147</f>
        <v>0</v>
      </c>
      <c r="F147" s="79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79" t="s">
        <v>10</v>
      </c>
      <c r="E152" s="79" t="s">
        <v>11</v>
      </c>
      <c r="F152" s="79" t="s">
        <v>12</v>
      </c>
      <c r="G152" s="32" t="s">
        <v>13</v>
      </c>
    </row>
    <row r="153" spans="1:7" x14ac:dyDescent="0.2">
      <c r="A153" s="75">
        <v>700</v>
      </c>
      <c r="B153" s="1" t="s">
        <v>30</v>
      </c>
      <c r="C153" s="10"/>
      <c r="D153" s="79">
        <f>'1T 2021'!D153+'TAB Av'!D153</f>
        <v>36630</v>
      </c>
      <c r="E153" s="79">
        <f>'1T 2021'!E153+'TAB Av'!E153</f>
        <v>63834</v>
      </c>
      <c r="F153" s="79">
        <f>(D153-E153)</f>
        <v>-27204</v>
      </c>
      <c r="G153" s="32">
        <f>F153/E153</f>
        <v>-0.42616787292038727</v>
      </c>
    </row>
    <row r="154" spans="1:7" x14ac:dyDescent="0.2">
      <c r="A154" s="75">
        <v>701</v>
      </c>
      <c r="B154" s="1" t="s">
        <v>31</v>
      </c>
      <c r="C154" s="10"/>
      <c r="D154" s="79">
        <f>'1T 2021'!D154+'TAB Av'!D154</f>
        <v>97659</v>
      </c>
      <c r="E154" s="79">
        <f>'1T 2021'!E154+'TAB Av'!E154</f>
        <v>101488</v>
      </c>
      <c r="F154" s="79">
        <f t="shared" ref="F154:F156" si="52">(D154-E154)</f>
        <v>-3829</v>
      </c>
      <c r="G154" s="32">
        <f t="shared" ref="G154:G156" si="53">F154/E154</f>
        <v>-3.7728598454989749E-2</v>
      </c>
    </row>
    <row r="155" spans="1:7" x14ac:dyDescent="0.2">
      <c r="A155" s="75">
        <v>704</v>
      </c>
      <c r="B155" s="1" t="s">
        <v>32</v>
      </c>
      <c r="C155" s="10"/>
      <c r="D155" s="79">
        <f>'1T 2021'!D155+'TAB Av'!D155</f>
        <v>0</v>
      </c>
      <c r="E155" s="79">
        <f>'1T 2021'!E155+'TAB Av'!E155</f>
        <v>0</v>
      </c>
      <c r="F155" s="79">
        <f t="shared" si="52"/>
        <v>0</v>
      </c>
      <c r="G155" s="32" t="e">
        <f t="shared" si="53"/>
        <v>#DIV/0!</v>
      </c>
    </row>
    <row r="156" spans="1:7" x14ac:dyDescent="0.2">
      <c r="A156" s="75">
        <v>706</v>
      </c>
      <c r="B156" s="1" t="s">
        <v>33</v>
      </c>
      <c r="C156" s="10"/>
      <c r="D156" s="79">
        <f>'1T 2021'!D156+'TAB Av'!D156</f>
        <v>112302</v>
      </c>
      <c r="E156" s="79">
        <f>'1T 2021'!E156+'TAB Av'!E156</f>
        <v>85852</v>
      </c>
      <c r="F156" s="79">
        <f t="shared" si="52"/>
        <v>26450</v>
      </c>
      <c r="G156" s="32">
        <f t="shared" si="53"/>
        <v>0.30808833807016728</v>
      </c>
    </row>
    <row r="157" spans="1:7" x14ac:dyDescent="0.2">
      <c r="A157" s="75"/>
      <c r="B157" s="13" t="s">
        <v>6</v>
      </c>
      <c r="C157" s="27"/>
      <c r="D157" s="79">
        <f>'1T 2021'!D157+'TAB Av'!D157</f>
        <v>0</v>
      </c>
      <c r="E157" s="79">
        <f>'1T 2021'!E157+'TAB Av'!E157</f>
        <v>0</v>
      </c>
      <c r="F157" s="39"/>
      <c r="G157" s="33"/>
    </row>
    <row r="158" spans="1:7" x14ac:dyDescent="0.2">
      <c r="A158" s="75"/>
      <c r="B158" s="14" t="s">
        <v>19</v>
      </c>
      <c r="C158" s="11"/>
      <c r="D158" s="79">
        <f>'1T 2021'!D158+'TAB Av'!D158</f>
        <v>0</v>
      </c>
      <c r="E158" s="79">
        <f>'1T 2021'!E158+'TAB Av'!E158</f>
        <v>0</v>
      </c>
      <c r="F158" s="79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75"/>
      <c r="B159" s="14" t="s">
        <v>20</v>
      </c>
      <c r="C159" s="11"/>
      <c r="D159" s="79">
        <f>'1T 2021'!D159+'TAB Av'!D159</f>
        <v>0</v>
      </c>
      <c r="E159" s="79">
        <f>'1T 2021'!E159+'TAB Av'!E159</f>
        <v>0</v>
      </c>
      <c r="F159" s="79">
        <f t="shared" si="54"/>
        <v>0</v>
      </c>
      <c r="G159" s="32" t="e">
        <f t="shared" si="55"/>
        <v>#DIV/0!</v>
      </c>
    </row>
    <row r="160" spans="1:7" x14ac:dyDescent="0.2">
      <c r="A160" s="75"/>
      <c r="B160" s="14" t="s">
        <v>27</v>
      </c>
      <c r="C160" s="11"/>
      <c r="D160" s="79">
        <f>'1T 2021'!D160+'TAB Av'!D160</f>
        <v>0</v>
      </c>
      <c r="E160" s="79">
        <f>'1T 2021'!E160+'TAB Av'!E160</f>
        <v>0</v>
      </c>
      <c r="F160" s="79">
        <f t="shared" si="54"/>
        <v>0</v>
      </c>
      <c r="G160" s="32" t="e">
        <f t="shared" si="55"/>
        <v>#DIV/0!</v>
      </c>
    </row>
    <row r="161" spans="1:7" x14ac:dyDescent="0.2">
      <c r="A161" s="75">
        <v>706</v>
      </c>
      <c r="B161" s="2" t="s">
        <v>34</v>
      </c>
      <c r="C161" s="11"/>
      <c r="D161" s="79">
        <f>'1T 2021'!D161+'TAB Av'!D161</f>
        <v>0</v>
      </c>
      <c r="E161" s="79">
        <f>'1T 2021'!E161+'TAB Av'!E161</f>
        <v>0</v>
      </c>
      <c r="F161" s="79">
        <f t="shared" si="54"/>
        <v>0</v>
      </c>
      <c r="G161" s="32" t="e">
        <f t="shared" si="55"/>
        <v>#DIV/0!</v>
      </c>
    </row>
    <row r="162" spans="1:7" x14ac:dyDescent="0.2">
      <c r="A162" s="75" t="s">
        <v>35</v>
      </c>
      <c r="B162" s="2" t="s">
        <v>36</v>
      </c>
      <c r="C162" s="11"/>
      <c r="D162" s="79">
        <f>'1T 2021'!D162+'TAB Av'!D162</f>
        <v>0</v>
      </c>
      <c r="E162" s="79">
        <f>'1T 2021'!E162+'TAB Av'!E162</f>
        <v>0</v>
      </c>
      <c r="F162" s="79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76"/>
      <c r="D163" s="40">
        <f>D153+D154+D155+D156+D161+D162</f>
        <v>246591</v>
      </c>
      <c r="E163" s="40">
        <f>E153+E154+E155+E156+E161+E162</f>
        <v>251174</v>
      </c>
      <c r="F163" s="40">
        <f t="shared" si="54"/>
        <v>-4583</v>
      </c>
      <c r="G163" s="34">
        <f t="shared" si="55"/>
        <v>-1.8246315303335536E-2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79">
        <f>'1T 2021'!D166+'TAB Av'!D166</f>
        <v>0</v>
      </c>
      <c r="E166" s="79">
        <f>'1T 2021'!E166+'TAB Av'!E166</f>
        <v>0</v>
      </c>
      <c r="F166" s="79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77"/>
      <c r="D167" s="78"/>
      <c r="E167" s="78"/>
      <c r="F167" s="78"/>
      <c r="G167" s="36"/>
    </row>
    <row r="168" spans="1:7" x14ac:dyDescent="0.2">
      <c r="A168" s="75">
        <v>72</v>
      </c>
      <c r="B168" s="1" t="s">
        <v>37</v>
      </c>
      <c r="C168" s="10"/>
      <c r="D168" s="79">
        <f>'1T 2021'!D168+'TAB Av'!D168</f>
        <v>0</v>
      </c>
      <c r="E168" s="79">
        <f>'1T 2021'!E168+'TAB Av'!E168</f>
        <v>0</v>
      </c>
      <c r="F168" s="79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75">
        <v>73</v>
      </c>
      <c r="B169" s="1" t="s">
        <v>38</v>
      </c>
      <c r="C169" s="10"/>
      <c r="D169" s="79">
        <f>'1T 2021'!D169+'TAB Av'!D169</f>
        <v>0</v>
      </c>
      <c r="E169" s="79">
        <f>'1T 2021'!E169+'TAB Av'!E169</f>
        <v>0</v>
      </c>
      <c r="F169" s="79">
        <f t="shared" si="58"/>
        <v>0</v>
      </c>
      <c r="G169" s="32" t="e">
        <f t="shared" si="59"/>
        <v>#DIV/0!</v>
      </c>
    </row>
    <row r="170" spans="1:7" x14ac:dyDescent="0.2">
      <c r="A170" s="75">
        <v>74</v>
      </c>
      <c r="B170" s="2" t="s">
        <v>39</v>
      </c>
      <c r="C170" s="11"/>
      <c r="D170" s="79">
        <f>'1T 2021'!D170+'TAB Av'!D170</f>
        <v>0</v>
      </c>
      <c r="E170" s="79">
        <f>'1T 2021'!E170+'TAB Av'!E170</f>
        <v>0</v>
      </c>
      <c r="F170" s="79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80"/>
      <c r="D171" s="40">
        <f>D163+D168+D169+D170</f>
        <v>246591</v>
      </c>
      <c r="E171" s="40">
        <f>E163+E168+E169+E170</f>
        <v>251174</v>
      </c>
      <c r="F171" s="79">
        <f t="shared" si="58"/>
        <v>-4583</v>
      </c>
      <c r="G171" s="32">
        <f t="shared" si="59"/>
        <v>-1.8246315303335536E-2</v>
      </c>
    </row>
    <row r="172" spans="1:7" x14ac:dyDescent="0.2">
      <c r="A172" s="75">
        <v>60</v>
      </c>
      <c r="B172" s="3" t="s">
        <v>40</v>
      </c>
      <c r="C172" s="77"/>
      <c r="D172" s="78">
        <f>D173+D174+D175</f>
        <v>26479</v>
      </c>
      <c r="E172" s="78">
        <f>E173+E174+E175</f>
        <v>67035</v>
      </c>
      <c r="F172" s="79">
        <f t="shared" si="58"/>
        <v>-40556</v>
      </c>
      <c r="G172" s="32">
        <f t="shared" si="59"/>
        <v>-0.60499738942343551</v>
      </c>
    </row>
    <row r="173" spans="1:7" x14ac:dyDescent="0.2">
      <c r="A173" s="75">
        <v>600</v>
      </c>
      <c r="B173" s="1" t="s">
        <v>2</v>
      </c>
      <c r="C173" s="10"/>
      <c r="D173" s="79">
        <f>'1T 2021'!D173+'TAB Av'!D173</f>
        <v>2200</v>
      </c>
      <c r="E173" s="79">
        <f>'1T 2021'!E173+'TAB Av'!E173</f>
        <v>9261</v>
      </c>
      <c r="F173" s="79">
        <f t="shared" si="58"/>
        <v>-7061</v>
      </c>
      <c r="G173" s="32">
        <f t="shared" si="59"/>
        <v>-0.76244466040384407</v>
      </c>
    </row>
    <row r="174" spans="1:7" x14ac:dyDescent="0.2">
      <c r="A174" s="75">
        <v>601</v>
      </c>
      <c r="B174" s="1" t="s">
        <v>3</v>
      </c>
      <c r="C174" s="10"/>
      <c r="D174" s="79">
        <f>'1T 2021'!D174+'TAB Av'!D174</f>
        <v>12172</v>
      </c>
      <c r="E174" s="79">
        <f>'1T 2021'!E174+'TAB Av'!E174</f>
        <v>34563</v>
      </c>
      <c r="F174" s="79">
        <f t="shared" si="58"/>
        <v>-22391</v>
      </c>
      <c r="G174" s="32">
        <f t="shared" si="59"/>
        <v>-0.64783149610855539</v>
      </c>
    </row>
    <row r="175" spans="1:7" x14ac:dyDescent="0.2">
      <c r="A175" s="75">
        <v>604</v>
      </c>
      <c r="B175" s="1" t="s">
        <v>4</v>
      </c>
      <c r="C175" s="10"/>
      <c r="D175" s="79">
        <f>'1T 2021'!D175+'TAB Av'!D175</f>
        <v>12107</v>
      </c>
      <c r="E175" s="79">
        <f>'1T 2021'!E175+'TAB Av'!E175</f>
        <v>23211</v>
      </c>
      <c r="F175" s="79">
        <f t="shared" si="58"/>
        <v>-11104</v>
      </c>
      <c r="G175" s="32">
        <f t="shared" si="59"/>
        <v>-0.47839386497781222</v>
      </c>
    </row>
    <row r="176" spans="1:7" x14ac:dyDescent="0.2">
      <c r="A176" s="75">
        <v>61</v>
      </c>
      <c r="B176" s="1" t="s">
        <v>41</v>
      </c>
      <c r="C176" s="10"/>
      <c r="D176" s="79">
        <f>'1T 2021'!D176+'TAB Av'!D176</f>
        <v>3978</v>
      </c>
      <c r="E176" s="79">
        <f>'1T 2021'!E176+'TAB Av'!E176</f>
        <v>10322</v>
      </c>
      <c r="F176" s="79">
        <f t="shared" si="58"/>
        <v>-6344</v>
      </c>
      <c r="G176" s="32">
        <f t="shared" si="59"/>
        <v>-0.61460957178841313</v>
      </c>
    </row>
    <row r="177" spans="1:7" x14ac:dyDescent="0.2">
      <c r="A177" s="75">
        <v>62</v>
      </c>
      <c r="B177" s="2" t="s">
        <v>42</v>
      </c>
      <c r="C177" s="11"/>
      <c r="D177" s="79">
        <f>'1T 2021'!D177+'TAB Av'!D177</f>
        <v>2823</v>
      </c>
      <c r="E177" s="79">
        <f>'1T 2021'!E177+'TAB Av'!E177</f>
        <v>15078</v>
      </c>
      <c r="F177" s="79">
        <f t="shared" si="58"/>
        <v>-12255</v>
      </c>
      <c r="G177" s="32">
        <f t="shared" si="59"/>
        <v>-0.81277357739753286</v>
      </c>
    </row>
    <row r="178" spans="1:7" ht="25.5" x14ac:dyDescent="0.2">
      <c r="A178" s="22"/>
      <c r="B178" s="26" t="s">
        <v>43</v>
      </c>
      <c r="C178" s="80"/>
      <c r="D178" s="40">
        <f>D172+D176+D177</f>
        <v>33280</v>
      </c>
      <c r="E178" s="40">
        <f>E172+E176+E177</f>
        <v>92435</v>
      </c>
      <c r="F178" s="79">
        <f t="shared" si="58"/>
        <v>-59155</v>
      </c>
      <c r="G178" s="32">
        <f t="shared" si="59"/>
        <v>-0.63996321739600803</v>
      </c>
    </row>
    <row r="179" spans="1:7" ht="25.5" x14ac:dyDescent="0.2">
      <c r="A179" s="22"/>
      <c r="B179" s="26" t="s">
        <v>48</v>
      </c>
      <c r="C179" s="80"/>
      <c r="D179" s="40">
        <f>D171-D178</f>
        <v>213311</v>
      </c>
      <c r="E179" s="40">
        <f>E171-E178</f>
        <v>158739</v>
      </c>
      <c r="F179" s="79">
        <f t="shared" si="58"/>
        <v>54572</v>
      </c>
      <c r="G179" s="32">
        <f t="shared" si="59"/>
        <v>0.34378445120606782</v>
      </c>
    </row>
    <row r="180" spans="1:7" x14ac:dyDescent="0.2">
      <c r="A180" s="75">
        <v>63</v>
      </c>
      <c r="B180" s="3" t="s">
        <v>46</v>
      </c>
      <c r="C180" s="77"/>
      <c r="D180" s="79">
        <f>'1T 2021'!D180+'TAB Av'!D180</f>
        <v>192262</v>
      </c>
      <c r="E180" s="79">
        <f>'1T 2021'!E180+'TAB Av'!E180</f>
        <v>202351</v>
      </c>
      <c r="F180" s="79">
        <f t="shared" si="58"/>
        <v>-10089</v>
      </c>
      <c r="G180" s="32">
        <f t="shared" si="59"/>
        <v>-4.9858908530227182E-2</v>
      </c>
    </row>
    <row r="181" spans="1:7" x14ac:dyDescent="0.2">
      <c r="A181" s="75"/>
      <c r="B181" s="13" t="s">
        <v>6</v>
      </c>
      <c r="C181" s="27"/>
      <c r="D181" s="79"/>
      <c r="E181" s="79"/>
      <c r="F181" s="79"/>
      <c r="G181" s="32"/>
    </row>
    <row r="182" spans="1:7" x14ac:dyDescent="0.2">
      <c r="A182" s="75">
        <v>631</v>
      </c>
      <c r="B182" s="15" t="s">
        <v>21</v>
      </c>
      <c r="C182" s="21"/>
      <c r="D182" s="79">
        <f>'1T 2021'!D182+'TAB Av'!D182</f>
        <v>0</v>
      </c>
      <c r="E182" s="79">
        <f>'1T 2021'!E182+'TAB Av'!E182</f>
        <v>0</v>
      </c>
      <c r="F182" s="79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75"/>
      <c r="B183" s="15"/>
      <c r="C183" s="21"/>
      <c r="D183" s="79"/>
      <c r="E183" s="79"/>
      <c r="F183" s="79"/>
      <c r="G183" s="32"/>
    </row>
    <row r="184" spans="1:7" x14ac:dyDescent="0.2">
      <c r="A184" s="75">
        <v>64</v>
      </c>
      <c r="B184" s="2" t="s">
        <v>47</v>
      </c>
      <c r="C184" s="11"/>
      <c r="D184" s="79">
        <f>'1T 2021'!D184+'TAB Av'!D184</f>
        <v>4604</v>
      </c>
      <c r="E184" s="79">
        <f>'1T 2021'!E184+'TAB Av'!E184</f>
        <v>9668</v>
      </c>
      <c r="F184" s="79">
        <f t="shared" ref="F184:F194" si="62">(D184-E184)</f>
        <v>-5064</v>
      </c>
      <c r="G184" s="32">
        <f t="shared" ref="G184:G194" si="63">F184/E184</f>
        <v>-0.52378982209350433</v>
      </c>
    </row>
    <row r="185" spans="1:7" ht="25.5" x14ac:dyDescent="0.2">
      <c r="A185" s="22"/>
      <c r="B185" s="26" t="s">
        <v>49</v>
      </c>
      <c r="C185" s="80"/>
      <c r="D185" s="79">
        <f>D179-D180-D184</f>
        <v>16445</v>
      </c>
      <c r="E185" s="79">
        <f>E179-E180-E184</f>
        <v>-53280</v>
      </c>
      <c r="F185" s="79">
        <f t="shared" si="62"/>
        <v>69725</v>
      </c>
      <c r="G185" s="32">
        <f t="shared" si="63"/>
        <v>-1.3086524024024024</v>
      </c>
    </row>
    <row r="186" spans="1:7" x14ac:dyDescent="0.2">
      <c r="A186" s="75">
        <v>75</v>
      </c>
      <c r="B186" s="3" t="s">
        <v>50</v>
      </c>
      <c r="C186" s="77"/>
      <c r="D186" s="79">
        <f>'1T 2021'!D186+'TAB Av'!D186</f>
        <v>103</v>
      </c>
      <c r="E186" s="79">
        <f>'1T 2021'!E186+'TAB Av'!E186</f>
        <v>783</v>
      </c>
      <c r="F186" s="79">
        <f t="shared" si="62"/>
        <v>-680</v>
      </c>
      <c r="G186" s="32">
        <f t="shared" si="63"/>
        <v>-0.8684546615581098</v>
      </c>
    </row>
    <row r="187" spans="1:7" x14ac:dyDescent="0.2">
      <c r="A187" s="75">
        <v>65</v>
      </c>
      <c r="B187" s="1" t="s">
        <v>51</v>
      </c>
      <c r="C187" s="10"/>
      <c r="D187" s="79">
        <f>'1T 2021'!D187+'TAB Av'!D187</f>
        <v>0</v>
      </c>
      <c r="E187" s="79">
        <f>'1T 2021'!E187+'TAB Av'!E187</f>
        <v>3235</v>
      </c>
      <c r="F187" s="79">
        <f t="shared" si="62"/>
        <v>-3235</v>
      </c>
      <c r="G187" s="32">
        <f t="shared" si="63"/>
        <v>-1</v>
      </c>
    </row>
    <row r="188" spans="1:7" ht="25.5" x14ac:dyDescent="0.2">
      <c r="A188" s="75">
        <v>68</v>
      </c>
      <c r="B188" s="16" t="s">
        <v>52</v>
      </c>
      <c r="C188" s="17"/>
      <c r="D188" s="79">
        <f>'1T 2021'!D188+'TAB Av'!D188</f>
        <v>205446</v>
      </c>
      <c r="E188" s="79">
        <f>'1T 2021'!E188+'TAB Av'!E188</f>
        <v>205446</v>
      </c>
      <c r="F188" s="79">
        <f t="shared" si="62"/>
        <v>0</v>
      </c>
      <c r="G188" s="32">
        <f t="shared" si="63"/>
        <v>0</v>
      </c>
    </row>
    <row r="189" spans="1:7" x14ac:dyDescent="0.2">
      <c r="A189" s="75">
        <v>78</v>
      </c>
      <c r="B189" s="2" t="s">
        <v>53</v>
      </c>
      <c r="C189" s="11"/>
      <c r="D189" s="79">
        <f>'1T 2021'!D189+'TAB Av'!D189</f>
        <v>0</v>
      </c>
      <c r="E189" s="79">
        <f>'1T 2021'!E189+'TAB Av'!E189</f>
        <v>0</v>
      </c>
      <c r="F189" s="79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80"/>
      <c r="D190" s="79">
        <f>D185+D186-D187-D188+D189</f>
        <v>-188898</v>
      </c>
      <c r="E190" s="79">
        <f>E185+E186-E187-E188+E189</f>
        <v>-261178</v>
      </c>
      <c r="F190" s="79">
        <f t="shared" si="62"/>
        <v>72280</v>
      </c>
      <c r="G190" s="32">
        <f t="shared" si="63"/>
        <v>-0.27674612716231844</v>
      </c>
    </row>
    <row r="191" spans="1:7" x14ac:dyDescent="0.2">
      <c r="A191" s="75">
        <v>76</v>
      </c>
      <c r="B191" s="1" t="s">
        <v>54</v>
      </c>
      <c r="C191" s="10"/>
      <c r="D191" s="79">
        <f>'1T 2021'!D191+'TAB Av'!D191</f>
        <v>0</v>
      </c>
      <c r="E191" s="79">
        <f>'1T 2021'!E191+'TAB Av'!E191</f>
        <v>0</v>
      </c>
      <c r="F191" s="79">
        <f t="shared" si="62"/>
        <v>0</v>
      </c>
      <c r="G191" s="32" t="e">
        <f t="shared" si="63"/>
        <v>#DIV/0!</v>
      </c>
    </row>
    <row r="192" spans="1:7" x14ac:dyDescent="0.2">
      <c r="A192" s="75">
        <v>66</v>
      </c>
      <c r="B192" s="1" t="s">
        <v>55</v>
      </c>
      <c r="C192" s="10"/>
      <c r="D192" s="79">
        <f>'1T 2021'!D192+'TAB Av'!D192</f>
        <v>6858</v>
      </c>
      <c r="E192" s="79">
        <f>'1T 2021'!E192+'TAB Av'!E192</f>
        <v>11522</v>
      </c>
      <c r="F192" s="79">
        <f t="shared" si="62"/>
        <v>-4664</v>
      </c>
      <c r="G192" s="32">
        <f t="shared" si="63"/>
        <v>-0.40479083492449225</v>
      </c>
    </row>
    <row r="193" spans="1:7" x14ac:dyDescent="0.2">
      <c r="B193" s="2" t="s">
        <v>56</v>
      </c>
      <c r="C193" s="11"/>
      <c r="D193" s="39">
        <f>D191-D192</f>
        <v>-6858</v>
      </c>
      <c r="E193" s="39">
        <f>E191-E192</f>
        <v>-11522</v>
      </c>
      <c r="F193" s="79">
        <f t="shared" si="62"/>
        <v>4664</v>
      </c>
      <c r="G193" s="32">
        <f t="shared" si="63"/>
        <v>-0.40479083492449225</v>
      </c>
    </row>
    <row r="194" spans="1:7" x14ac:dyDescent="0.2">
      <c r="A194" s="22"/>
      <c r="B194" s="19" t="s">
        <v>57</v>
      </c>
      <c r="C194" s="80"/>
      <c r="D194" s="79">
        <f>D190+D193</f>
        <v>-195756</v>
      </c>
      <c r="E194" s="79">
        <f>E190+E193</f>
        <v>-272700</v>
      </c>
      <c r="F194" s="79">
        <f t="shared" si="62"/>
        <v>76944</v>
      </c>
      <c r="G194" s="32">
        <f t="shared" si="63"/>
        <v>-0.28215621562156218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75">
        <v>5</v>
      </c>
      <c r="B198" s="1" t="s">
        <v>22</v>
      </c>
      <c r="C198" s="10"/>
      <c r="D198" s="79">
        <f>'TAB Av'!D198</f>
        <v>152303</v>
      </c>
      <c r="E198" s="79">
        <f>'TAB Av'!E198</f>
        <v>301883</v>
      </c>
      <c r="F198" s="79">
        <f t="shared" ref="F198" si="64">(D198-E198)</f>
        <v>-149580</v>
      </c>
      <c r="G198" s="32">
        <f t="shared" ref="G198" si="65">F198/E198</f>
        <v>-0.4954899745928058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75">
        <v>51</v>
      </c>
      <c r="B202" s="20" t="s">
        <v>29</v>
      </c>
      <c r="C202" s="30"/>
      <c r="D202" s="79">
        <v>0</v>
      </c>
      <c r="E202" s="79">
        <v>0</v>
      </c>
      <c r="F202" s="79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75">
        <v>510</v>
      </c>
      <c r="B203" s="1" t="s">
        <v>7</v>
      </c>
      <c r="C203" s="10"/>
      <c r="D203" s="79">
        <v>0</v>
      </c>
      <c r="E203" s="79">
        <v>0</v>
      </c>
      <c r="F203" s="79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75">
        <v>41</v>
      </c>
      <c r="B205" s="1" t="s">
        <v>8</v>
      </c>
      <c r="C205" s="10"/>
      <c r="D205" s="79">
        <f>D209+D210+D211</f>
        <v>263863</v>
      </c>
      <c r="E205" s="79">
        <f>E209+E210+E211</f>
        <v>261725</v>
      </c>
      <c r="F205" s="79">
        <f t="shared" ref="F205" si="68">(D205-E205)</f>
        <v>2138</v>
      </c>
      <c r="G205" s="32">
        <f t="shared" ref="G205" si="69">F205/E205</f>
        <v>8.1688795491450944E-3</v>
      </c>
    </row>
    <row r="206" spans="1:7" x14ac:dyDescent="0.2">
      <c r="A206" s="75"/>
      <c r="B206" s="1"/>
      <c r="C206" s="10"/>
      <c r="D206" s="79"/>
      <c r="E206" s="79"/>
      <c r="F206" s="79"/>
      <c r="G206" s="32"/>
    </row>
    <row r="207" spans="1:7" x14ac:dyDescent="0.2">
      <c r="A207" s="75"/>
      <c r="B207" s="7" t="s">
        <v>6</v>
      </c>
      <c r="C207" s="29"/>
      <c r="D207" s="79"/>
      <c r="E207" s="79"/>
      <c r="F207" s="79"/>
      <c r="G207" s="32"/>
    </row>
    <row r="208" spans="1:7" x14ac:dyDescent="0.2">
      <c r="A208" s="75"/>
      <c r="B208" s="1"/>
      <c r="C208" s="10"/>
      <c r="D208" s="79"/>
      <c r="E208" s="79"/>
      <c r="F208" s="79"/>
      <c r="G208" s="32"/>
    </row>
    <row r="209" spans="1:7" x14ac:dyDescent="0.2">
      <c r="A209" s="75"/>
      <c r="B209" s="23" t="s">
        <v>23</v>
      </c>
      <c r="C209" s="10"/>
      <c r="D209" s="79">
        <f>'TAB Av'!D209</f>
        <v>17673</v>
      </c>
      <c r="E209" s="79">
        <f>'TAB Av'!E209</f>
        <v>41947</v>
      </c>
      <c r="F209" s="79">
        <f t="shared" ref="F209:F211" si="70">(D209-E209)</f>
        <v>-24274</v>
      </c>
      <c r="G209" s="32">
        <f t="shared" ref="G209:G211" si="71">F209/E209</f>
        <v>-0.57868262331036779</v>
      </c>
    </row>
    <row r="210" spans="1:7" ht="25.5" x14ac:dyDescent="0.2">
      <c r="A210" s="75"/>
      <c r="B210" s="24" t="s">
        <v>58</v>
      </c>
      <c r="C210" s="17"/>
      <c r="D210" s="79">
        <f>'TAB Av'!D210</f>
        <v>97913</v>
      </c>
      <c r="E210" s="79">
        <f>'TAB Av'!E210</f>
        <v>35248</v>
      </c>
      <c r="F210" s="79">
        <f t="shared" si="70"/>
        <v>62665</v>
      </c>
      <c r="G210" s="32">
        <f t="shared" si="71"/>
        <v>1.7778313663186565</v>
      </c>
    </row>
    <row r="211" spans="1:7" x14ac:dyDescent="0.2">
      <c r="A211" s="75"/>
      <c r="B211" s="23" t="s">
        <v>24</v>
      </c>
      <c r="C211" s="10"/>
      <c r="D211" s="79">
        <f>'TAB Av'!D211</f>
        <v>148277</v>
      </c>
      <c r="E211" s="79">
        <f>'TAB Av'!E211</f>
        <v>184530</v>
      </c>
      <c r="F211" s="79">
        <f t="shared" si="70"/>
        <v>-36253</v>
      </c>
      <c r="G211" s="32">
        <f t="shared" si="71"/>
        <v>-0.19646128000867066</v>
      </c>
    </row>
    <row r="212" spans="1:7" x14ac:dyDescent="0.2">
      <c r="A212" s="75"/>
      <c r="B212" s="1"/>
      <c r="C212" s="10"/>
      <c r="D212" s="79"/>
      <c r="E212" s="79"/>
      <c r="F212" s="79"/>
      <c r="G212" s="32"/>
    </row>
    <row r="213" spans="1:7" x14ac:dyDescent="0.2">
      <c r="A213" s="75"/>
      <c r="B213" s="8" t="s">
        <v>26</v>
      </c>
      <c r="C213" s="31"/>
      <c r="D213" s="79">
        <f>'TAB Av'!D213</f>
        <v>271751</v>
      </c>
      <c r="E213" s="79">
        <f>'TAB Av'!E213</f>
        <v>262327</v>
      </c>
      <c r="F213" s="79">
        <f t="shared" ref="F213" si="72">(D213-E213)</f>
        <v>9424</v>
      </c>
      <c r="G213" s="32">
        <f t="shared" ref="G213" si="73">F213/E213</f>
        <v>3.5924628421778924E-2</v>
      </c>
    </row>
    <row r="214" spans="1:7" x14ac:dyDescent="0.2">
      <c r="A214" s="75"/>
      <c r="B214" s="8"/>
      <c r="C214" s="31"/>
      <c r="D214" s="79"/>
      <c r="E214" s="79"/>
      <c r="F214" s="79"/>
      <c r="G214" s="32"/>
    </row>
    <row r="215" spans="1:7" x14ac:dyDescent="0.2">
      <c r="A215" s="75">
        <v>3</v>
      </c>
      <c r="B215" s="8" t="s">
        <v>15</v>
      </c>
      <c r="C215" s="31"/>
      <c r="D215" s="79">
        <f>D218+D219+D220+D221</f>
        <v>369992</v>
      </c>
      <c r="E215" s="79">
        <f>E218+E219+E220+E221</f>
        <v>525699</v>
      </c>
      <c r="F215" s="79">
        <f t="shared" ref="F215" si="74">(D215-E215)</f>
        <v>-155707</v>
      </c>
      <c r="G215" s="32">
        <f t="shared" ref="G215" si="75">F215/E215</f>
        <v>-0.29619040553624792</v>
      </c>
    </row>
    <row r="216" spans="1:7" x14ac:dyDescent="0.2">
      <c r="A216" s="75"/>
      <c r="B216" s="7" t="s">
        <v>6</v>
      </c>
      <c r="C216" s="29"/>
      <c r="D216" s="79"/>
      <c r="E216" s="79"/>
      <c r="F216" s="79"/>
      <c r="G216" s="32"/>
    </row>
    <row r="217" spans="1:7" x14ac:dyDescent="0.2">
      <c r="A217" s="75"/>
      <c r="B217" s="8"/>
      <c r="C217" s="31"/>
      <c r="D217" s="79"/>
      <c r="E217" s="79"/>
      <c r="F217" s="79"/>
      <c r="G217" s="32"/>
    </row>
    <row r="218" spans="1:7" x14ac:dyDescent="0.2">
      <c r="A218" s="75">
        <v>30</v>
      </c>
      <c r="B218" s="25" t="s">
        <v>16</v>
      </c>
      <c r="C218" s="31"/>
      <c r="D218" s="79">
        <f>'TAB Av'!D218</f>
        <v>21828</v>
      </c>
      <c r="E218" s="79">
        <f>'TAB Av'!E218</f>
        <v>30351</v>
      </c>
      <c r="F218" s="79">
        <f t="shared" ref="F218:F221" si="76">(D218-E218)</f>
        <v>-8523</v>
      </c>
      <c r="G218" s="32">
        <f t="shared" ref="G218:G221" si="77">F218/E218</f>
        <v>-0.28081447069289317</v>
      </c>
    </row>
    <row r="219" spans="1:7" x14ac:dyDescent="0.2">
      <c r="A219" s="75">
        <v>31</v>
      </c>
      <c r="B219" s="25" t="s">
        <v>17</v>
      </c>
      <c r="C219" s="31"/>
      <c r="D219" s="79">
        <f>'TAB Av'!D219</f>
        <v>2802</v>
      </c>
      <c r="E219" s="79">
        <f>'TAB Av'!E219</f>
        <v>7986</v>
      </c>
      <c r="F219" s="79">
        <f t="shared" si="76"/>
        <v>-5184</v>
      </c>
      <c r="G219" s="32">
        <f t="shared" si="77"/>
        <v>-0.64913598797896321</v>
      </c>
    </row>
    <row r="220" spans="1:7" x14ac:dyDescent="0.2">
      <c r="A220" s="75">
        <v>32</v>
      </c>
      <c r="B220" s="25" t="s">
        <v>18</v>
      </c>
      <c r="C220" s="31"/>
      <c r="D220" s="79">
        <f>'TAB Av'!D220</f>
        <v>344975</v>
      </c>
      <c r="E220" s="79">
        <f>'TAB Av'!E220</f>
        <v>486975</v>
      </c>
      <c r="F220" s="79">
        <f t="shared" si="76"/>
        <v>-142000</v>
      </c>
      <c r="G220" s="32">
        <f t="shared" si="77"/>
        <v>-0.29159607782740388</v>
      </c>
    </row>
    <row r="221" spans="1:7" x14ac:dyDescent="0.2">
      <c r="A221" s="75">
        <v>37</v>
      </c>
      <c r="B221" s="25" t="s">
        <v>25</v>
      </c>
      <c r="C221" s="31"/>
      <c r="D221" s="79">
        <f>'TAB Av'!D221</f>
        <v>387</v>
      </c>
      <c r="E221" s="79">
        <f>'TAB Av'!E221</f>
        <v>387</v>
      </c>
      <c r="F221" s="79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79" t="s">
        <v>10</v>
      </c>
      <c r="E226" s="79" t="s">
        <v>11</v>
      </c>
      <c r="F226" s="79" t="s">
        <v>12</v>
      </c>
      <c r="G226" s="32" t="s">
        <v>13</v>
      </c>
    </row>
    <row r="227" spans="1:7" x14ac:dyDescent="0.2">
      <c r="A227" s="75">
        <v>700</v>
      </c>
      <c r="B227" s="1" t="s">
        <v>30</v>
      </c>
      <c r="C227" s="10"/>
      <c r="D227" s="79">
        <f>'1T 2021'!D227+'TAB Av'!D227</f>
        <v>0</v>
      </c>
      <c r="E227" s="79">
        <f>'1T 2021'!E227+'TAB Av'!E227</f>
        <v>0</v>
      </c>
      <c r="F227" s="79">
        <f>(D227-E227)</f>
        <v>0</v>
      </c>
      <c r="G227" s="32" t="e">
        <f>F227/E227</f>
        <v>#DIV/0!</v>
      </c>
    </row>
    <row r="228" spans="1:7" x14ac:dyDescent="0.2">
      <c r="A228" s="75">
        <v>701</v>
      </c>
      <c r="B228" s="1" t="s">
        <v>31</v>
      </c>
      <c r="C228" s="10"/>
      <c r="D228" s="79">
        <f>'1T 2021'!D228+'TAB Av'!D228</f>
        <v>0</v>
      </c>
      <c r="E228" s="79">
        <f>'1T 2021'!E228+'TAB Av'!E228</f>
        <v>0</v>
      </c>
      <c r="F228" s="79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75">
        <v>704</v>
      </c>
      <c r="B229" s="1" t="s">
        <v>32</v>
      </c>
      <c r="C229" s="10"/>
      <c r="D229" s="79">
        <f>'1T 2021'!D229+'TAB Av'!D229</f>
        <v>0</v>
      </c>
      <c r="E229" s="79">
        <f>'1T 2021'!E229+'TAB Av'!E229</f>
        <v>0</v>
      </c>
      <c r="F229" s="79">
        <f t="shared" si="78"/>
        <v>0</v>
      </c>
      <c r="G229" s="32" t="e">
        <f t="shared" si="79"/>
        <v>#DIV/0!</v>
      </c>
    </row>
    <row r="230" spans="1:7" x14ac:dyDescent="0.2">
      <c r="A230" s="75">
        <v>706</v>
      </c>
      <c r="B230" s="1" t="s">
        <v>33</v>
      </c>
      <c r="C230" s="10"/>
      <c r="D230" s="79">
        <f>'1T 2021'!D230+'TAB Av'!D230</f>
        <v>104701</v>
      </c>
      <c r="E230" s="79">
        <f>'1T 2021'!E230+'TAB Av'!E230</f>
        <v>100827</v>
      </c>
      <c r="F230" s="79">
        <f t="shared" si="78"/>
        <v>3874</v>
      </c>
      <c r="G230" s="32">
        <f t="shared" si="79"/>
        <v>3.8422248008965855E-2</v>
      </c>
    </row>
    <row r="231" spans="1:7" x14ac:dyDescent="0.2">
      <c r="A231" s="75"/>
      <c r="B231" s="13" t="s">
        <v>6</v>
      </c>
      <c r="C231" s="27"/>
      <c r="D231" s="79">
        <f>'1T 2021'!D231+'TAB Av'!D231</f>
        <v>0</v>
      </c>
      <c r="E231" s="79">
        <f>'1T 2021'!E231+'TAB Av'!E231</f>
        <v>0</v>
      </c>
      <c r="F231" s="39"/>
      <c r="G231" s="33"/>
    </row>
    <row r="232" spans="1:7" x14ac:dyDescent="0.2">
      <c r="A232" s="75"/>
      <c r="B232" s="14" t="s">
        <v>19</v>
      </c>
      <c r="C232" s="11"/>
      <c r="D232" s="79">
        <f>'1T 2021'!D232+'TAB Av'!D232</f>
        <v>0</v>
      </c>
      <c r="E232" s="79">
        <f>'1T 2021'!E232+'TAB Av'!E232</f>
        <v>0</v>
      </c>
      <c r="F232" s="79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75"/>
      <c r="B233" s="14" t="s">
        <v>20</v>
      </c>
      <c r="C233" s="11"/>
      <c r="D233" s="79">
        <f>'1T 2021'!D233+'TAB Av'!D233</f>
        <v>0</v>
      </c>
      <c r="E233" s="79">
        <f>'1T 2021'!E233+'TAB Av'!E233</f>
        <v>0</v>
      </c>
      <c r="F233" s="79">
        <f t="shared" si="80"/>
        <v>0</v>
      </c>
      <c r="G233" s="32" t="e">
        <f t="shared" si="81"/>
        <v>#DIV/0!</v>
      </c>
    </row>
    <row r="234" spans="1:7" x14ac:dyDescent="0.2">
      <c r="A234" s="75"/>
      <c r="B234" s="14" t="s">
        <v>27</v>
      </c>
      <c r="C234" s="11"/>
      <c r="D234" s="79">
        <f>'1T 2021'!D234+'TAB Av'!D234</f>
        <v>0</v>
      </c>
      <c r="E234" s="79">
        <f>'1T 2021'!E234+'TAB Av'!E234</f>
        <v>0</v>
      </c>
      <c r="F234" s="79">
        <f t="shared" si="80"/>
        <v>0</v>
      </c>
      <c r="G234" s="32" t="e">
        <f t="shared" si="81"/>
        <v>#DIV/0!</v>
      </c>
    </row>
    <row r="235" spans="1:7" x14ac:dyDescent="0.2">
      <c r="A235" s="75">
        <v>706</v>
      </c>
      <c r="B235" s="2" t="s">
        <v>34</v>
      </c>
      <c r="C235" s="11"/>
      <c r="D235" s="79">
        <f>'1T 2021'!D235+'TAB Av'!D235</f>
        <v>0</v>
      </c>
      <c r="E235" s="79">
        <f>'1T 2021'!E235+'TAB Av'!E235</f>
        <v>0</v>
      </c>
      <c r="F235" s="79">
        <f t="shared" si="80"/>
        <v>0</v>
      </c>
      <c r="G235" s="32" t="e">
        <f t="shared" si="81"/>
        <v>#DIV/0!</v>
      </c>
    </row>
    <row r="236" spans="1:7" x14ac:dyDescent="0.2">
      <c r="A236" s="75" t="s">
        <v>35</v>
      </c>
      <c r="B236" s="2" t="s">
        <v>36</v>
      </c>
      <c r="C236" s="11"/>
      <c r="D236" s="79">
        <f>'1T 2021'!D236+'TAB Av'!D236</f>
        <v>0</v>
      </c>
      <c r="E236" s="79">
        <f>'1T 2021'!E236+'TAB Av'!E236</f>
        <v>0</v>
      </c>
      <c r="F236" s="79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76"/>
      <c r="D237" s="40">
        <f>D227+D228+D229+D230+D235+D236</f>
        <v>104701</v>
      </c>
      <c r="E237" s="40">
        <f>E227+E228+E229+E230+E235+E236</f>
        <v>100827</v>
      </c>
      <c r="F237" s="40">
        <f t="shared" si="80"/>
        <v>3874</v>
      </c>
      <c r="G237" s="34">
        <f t="shared" si="81"/>
        <v>3.8422248008965855E-2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79">
        <f>'1T 2021'!D240+'TAB Av'!D240</f>
        <v>0</v>
      </c>
      <c r="E240" s="79">
        <f>'1T 2021'!E240+'TAB Av'!E240</f>
        <v>0</v>
      </c>
      <c r="F240" s="79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77"/>
      <c r="D241" s="78"/>
      <c r="E241" s="78"/>
      <c r="F241" s="78"/>
      <c r="G241" s="36"/>
    </row>
    <row r="242" spans="1:7" x14ac:dyDescent="0.2">
      <c r="A242" s="75">
        <v>72</v>
      </c>
      <c r="B242" s="1" t="s">
        <v>37</v>
      </c>
      <c r="C242" s="10"/>
      <c r="D242" s="79">
        <f>'1T 2021'!D242+'TAB Av'!D242</f>
        <v>0</v>
      </c>
      <c r="E242" s="79">
        <f>'1T 2021'!E242+'TAB Av'!E242</f>
        <v>0</v>
      </c>
      <c r="F242" s="79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75">
        <v>73</v>
      </c>
      <c r="B243" s="1" t="s">
        <v>38</v>
      </c>
      <c r="C243" s="10"/>
      <c r="D243" s="79">
        <f>'1T 2021'!D243+'TAB Av'!D243</f>
        <v>0</v>
      </c>
      <c r="E243" s="79">
        <f>'1T 2021'!E243+'TAB Av'!E243</f>
        <v>0</v>
      </c>
      <c r="F243" s="79">
        <f t="shared" si="84"/>
        <v>0</v>
      </c>
      <c r="G243" s="32" t="e">
        <f t="shared" si="85"/>
        <v>#DIV/0!</v>
      </c>
    </row>
    <row r="244" spans="1:7" x14ac:dyDescent="0.2">
      <c r="A244" s="75">
        <v>74</v>
      </c>
      <c r="B244" s="2" t="s">
        <v>39</v>
      </c>
      <c r="C244" s="11"/>
      <c r="D244" s="79">
        <f>'1T 2021'!D244+'TAB Av'!D244</f>
        <v>0</v>
      </c>
      <c r="E244" s="79">
        <f>'1T 2021'!E244+'TAB Av'!E244</f>
        <v>0</v>
      </c>
      <c r="F244" s="79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80"/>
      <c r="D245" s="40">
        <f>D237+D242+D243+D244</f>
        <v>104701</v>
      </c>
      <c r="E245" s="40">
        <f>E237+E242+E243+E244</f>
        <v>100827</v>
      </c>
      <c r="F245" s="79">
        <f t="shared" si="84"/>
        <v>3874</v>
      </c>
      <c r="G245" s="32">
        <f t="shared" si="85"/>
        <v>3.8422248008965855E-2</v>
      </c>
    </row>
    <row r="246" spans="1:7" x14ac:dyDescent="0.2">
      <c r="A246" s="75">
        <v>60</v>
      </c>
      <c r="B246" s="3" t="s">
        <v>40</v>
      </c>
      <c r="C246" s="77"/>
      <c r="D246" s="78">
        <f>D247+D248+D249</f>
        <v>27840</v>
      </c>
      <c r="E246" s="78">
        <f>E247+E248+E249</f>
        <v>26119</v>
      </c>
      <c r="F246" s="79">
        <f t="shared" si="84"/>
        <v>1721</v>
      </c>
      <c r="G246" s="32">
        <f t="shared" si="85"/>
        <v>6.5890730885562229E-2</v>
      </c>
    </row>
    <row r="247" spans="1:7" x14ac:dyDescent="0.2">
      <c r="A247" s="75">
        <v>600</v>
      </c>
      <c r="B247" s="1" t="s">
        <v>2</v>
      </c>
      <c r="C247" s="10"/>
      <c r="D247" s="79">
        <f>'1T 2021'!D247+'TAB Av'!D247</f>
        <v>0</v>
      </c>
      <c r="E247" s="79">
        <f>'1T 2021'!E247+'TAB Av'!E247</f>
        <v>0</v>
      </c>
      <c r="F247" s="79">
        <f t="shared" si="84"/>
        <v>0</v>
      </c>
      <c r="G247" s="32" t="e">
        <f t="shared" si="85"/>
        <v>#DIV/0!</v>
      </c>
    </row>
    <row r="248" spans="1:7" x14ac:dyDescent="0.2">
      <c r="A248" s="75">
        <v>601</v>
      </c>
      <c r="B248" s="1" t="s">
        <v>3</v>
      </c>
      <c r="C248" s="10"/>
      <c r="D248" s="79">
        <f>'1T 2021'!D248+'TAB Av'!D248</f>
        <v>27840</v>
      </c>
      <c r="E248" s="79">
        <f>'1T 2021'!E248+'TAB Av'!E248</f>
        <v>26119</v>
      </c>
      <c r="F248" s="79">
        <f t="shared" si="84"/>
        <v>1721</v>
      </c>
      <c r="G248" s="32">
        <f t="shared" si="85"/>
        <v>6.5890730885562229E-2</v>
      </c>
    </row>
    <row r="249" spans="1:7" x14ac:dyDescent="0.2">
      <c r="A249" s="75">
        <v>604</v>
      </c>
      <c r="B249" s="1" t="s">
        <v>4</v>
      </c>
      <c r="C249" s="10"/>
      <c r="D249" s="79">
        <f>'1T 2021'!D249+'TAB Av'!D249</f>
        <v>0</v>
      </c>
      <c r="E249" s="79">
        <f>'1T 2021'!E249+'TAB Av'!E249</f>
        <v>0</v>
      </c>
      <c r="F249" s="79">
        <f t="shared" si="84"/>
        <v>0</v>
      </c>
      <c r="G249" s="32" t="e">
        <f t="shared" si="85"/>
        <v>#DIV/0!</v>
      </c>
    </row>
    <row r="250" spans="1:7" x14ac:dyDescent="0.2">
      <c r="A250" s="75">
        <v>61</v>
      </c>
      <c r="B250" s="1" t="s">
        <v>41</v>
      </c>
      <c r="C250" s="10"/>
      <c r="D250" s="79">
        <f>'1T 2021'!D250+'TAB Av'!D250</f>
        <v>704</v>
      </c>
      <c r="E250" s="79">
        <f>'1T 2021'!E250+'TAB Av'!E250</f>
        <v>1262</v>
      </c>
      <c r="F250" s="79">
        <f t="shared" si="84"/>
        <v>-558</v>
      </c>
      <c r="G250" s="32">
        <f t="shared" si="85"/>
        <v>-0.44215530903328049</v>
      </c>
    </row>
    <row r="251" spans="1:7" x14ac:dyDescent="0.2">
      <c r="A251" s="75">
        <v>62</v>
      </c>
      <c r="B251" s="2" t="s">
        <v>42</v>
      </c>
      <c r="C251" s="11"/>
      <c r="D251" s="79">
        <f>'1T 2021'!D251+'TAB Av'!D251</f>
        <v>2944</v>
      </c>
      <c r="E251" s="79">
        <f>'1T 2021'!E251+'TAB Av'!E251</f>
        <v>4058</v>
      </c>
      <c r="F251" s="79">
        <f t="shared" si="84"/>
        <v>-1114</v>
      </c>
      <c r="G251" s="32">
        <f t="shared" si="85"/>
        <v>-0.27451946771808772</v>
      </c>
    </row>
    <row r="252" spans="1:7" ht="25.5" x14ac:dyDescent="0.2">
      <c r="A252" s="22"/>
      <c r="B252" s="26" t="s">
        <v>43</v>
      </c>
      <c r="C252" s="80"/>
      <c r="D252" s="40">
        <f>D246+D250+D251</f>
        <v>31488</v>
      </c>
      <c r="E252" s="40">
        <f>E246+E250+E251</f>
        <v>31439</v>
      </c>
      <c r="F252" s="79">
        <f t="shared" si="84"/>
        <v>49</v>
      </c>
      <c r="G252" s="32">
        <f t="shared" si="85"/>
        <v>1.5585737459842871E-3</v>
      </c>
    </row>
    <row r="253" spans="1:7" ht="25.5" x14ac:dyDescent="0.2">
      <c r="A253" s="22"/>
      <c r="B253" s="26" t="s">
        <v>48</v>
      </c>
      <c r="C253" s="80"/>
      <c r="D253" s="40">
        <f>D245-D252</f>
        <v>73213</v>
      </c>
      <c r="E253" s="40">
        <f>E245-E252</f>
        <v>69388</v>
      </c>
      <c r="F253" s="79">
        <f t="shared" si="84"/>
        <v>3825</v>
      </c>
      <c r="G253" s="32">
        <f t="shared" si="85"/>
        <v>5.5124805441863149E-2</v>
      </c>
    </row>
    <row r="254" spans="1:7" x14ac:dyDescent="0.2">
      <c r="A254" s="75">
        <v>63</v>
      </c>
      <c r="B254" s="3" t="s">
        <v>46</v>
      </c>
      <c r="C254" s="77"/>
      <c r="D254" s="79">
        <f>'1T 2021'!D254+'TAB Av'!D254</f>
        <v>87503</v>
      </c>
      <c r="E254" s="79">
        <f>'1T 2021'!E254+'TAB Av'!E254</f>
        <v>97000</v>
      </c>
      <c r="F254" s="79">
        <f t="shared" si="84"/>
        <v>-9497</v>
      </c>
      <c r="G254" s="32">
        <f t="shared" si="85"/>
        <v>-9.7907216494845364E-2</v>
      </c>
    </row>
    <row r="255" spans="1:7" x14ac:dyDescent="0.2">
      <c r="A255" s="75"/>
      <c r="B255" s="13" t="s">
        <v>6</v>
      </c>
      <c r="C255" s="27"/>
      <c r="D255" s="79"/>
      <c r="E255" s="79"/>
      <c r="F255" s="79"/>
      <c r="G255" s="32"/>
    </row>
    <row r="256" spans="1:7" x14ac:dyDescent="0.2">
      <c r="A256" s="75">
        <v>631</v>
      </c>
      <c r="B256" s="15" t="s">
        <v>21</v>
      </c>
      <c r="C256" s="21"/>
      <c r="D256" s="79">
        <f>'1T 2021'!D256+'TAB Av'!D256</f>
        <v>0</v>
      </c>
      <c r="E256" s="79">
        <f>'1T 2021'!E256+'TAB Av'!E256</f>
        <v>0</v>
      </c>
      <c r="F256" s="79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75"/>
      <c r="B257" s="15"/>
      <c r="C257" s="21"/>
      <c r="D257" s="79"/>
      <c r="E257" s="79"/>
      <c r="F257" s="79"/>
      <c r="G257" s="32"/>
    </row>
    <row r="258" spans="1:7" x14ac:dyDescent="0.2">
      <c r="A258" s="75">
        <v>64</v>
      </c>
      <c r="B258" s="2" t="s">
        <v>47</v>
      </c>
      <c r="C258" s="11"/>
      <c r="D258" s="79">
        <f>'1T 2021'!D258+'TAB Av'!D258</f>
        <v>3101</v>
      </c>
      <c r="E258" s="79">
        <f>'1T 2021'!E258+'TAB Av'!E258</f>
        <v>2901</v>
      </c>
      <c r="F258" s="79">
        <f t="shared" ref="F258:F268" si="88">(D258-E258)</f>
        <v>200</v>
      </c>
      <c r="G258" s="32">
        <f t="shared" ref="G258:G268" si="89">F258/E258</f>
        <v>6.894174422612892E-2</v>
      </c>
    </row>
    <row r="259" spans="1:7" ht="25.5" x14ac:dyDescent="0.2">
      <c r="A259" s="22"/>
      <c r="B259" s="26" t="s">
        <v>49</v>
      </c>
      <c r="C259" s="80"/>
      <c r="D259" s="79">
        <f>D253-D254-D258</f>
        <v>-17391</v>
      </c>
      <c r="E259" s="79">
        <f>E253-E254-E258</f>
        <v>-30513</v>
      </c>
      <c r="F259" s="79">
        <f t="shared" si="88"/>
        <v>13122</v>
      </c>
      <c r="G259" s="32">
        <f t="shared" si="89"/>
        <v>-0.4300462098122112</v>
      </c>
    </row>
    <row r="260" spans="1:7" x14ac:dyDescent="0.2">
      <c r="A260" s="75">
        <v>75</v>
      </c>
      <c r="B260" s="3" t="s">
        <v>50</v>
      </c>
      <c r="C260" s="77"/>
      <c r="D260" s="79">
        <f>'1T 2021'!D260+'TAB Av'!D260</f>
        <v>0</v>
      </c>
      <c r="E260" s="79">
        <f>'1T 2021'!E260+'TAB Av'!E260</f>
        <v>273</v>
      </c>
      <c r="F260" s="79">
        <f t="shared" si="88"/>
        <v>-273</v>
      </c>
      <c r="G260" s="32">
        <f t="shared" si="89"/>
        <v>-1</v>
      </c>
    </row>
    <row r="261" spans="1:7" x14ac:dyDescent="0.2">
      <c r="A261" s="75">
        <v>65</v>
      </c>
      <c r="B261" s="1" t="s">
        <v>51</v>
      </c>
      <c r="C261" s="10"/>
      <c r="D261" s="79">
        <f>'1T 2021'!D261+'TAB Av'!D261</f>
        <v>322</v>
      </c>
      <c r="E261" s="79">
        <f>'1T 2021'!E261+'TAB Av'!E261</f>
        <v>451</v>
      </c>
      <c r="F261" s="79">
        <f t="shared" si="88"/>
        <v>-129</v>
      </c>
      <c r="G261" s="32">
        <f t="shared" si="89"/>
        <v>-0.28603104212860309</v>
      </c>
    </row>
    <row r="262" spans="1:7" ht="25.5" x14ac:dyDescent="0.2">
      <c r="A262" s="75">
        <v>68</v>
      </c>
      <c r="B262" s="16" t="s">
        <v>52</v>
      </c>
      <c r="C262" s="17"/>
      <c r="D262" s="79">
        <f>'1T 2021'!D262+'TAB Av'!D262</f>
        <v>22097</v>
      </c>
      <c r="E262" s="79">
        <f>'1T 2021'!E262+'TAB Av'!E262</f>
        <v>20860</v>
      </c>
      <c r="F262" s="79">
        <f t="shared" si="88"/>
        <v>1237</v>
      </c>
      <c r="G262" s="32">
        <f t="shared" si="89"/>
        <v>5.9300095877277088E-2</v>
      </c>
    </row>
    <row r="263" spans="1:7" x14ac:dyDescent="0.2">
      <c r="A263" s="75">
        <v>78</v>
      </c>
      <c r="B263" s="2" t="s">
        <v>53</v>
      </c>
      <c r="C263" s="11"/>
      <c r="D263" s="79">
        <f>'1T 2021'!D263+'TAB Av'!D263</f>
        <v>0</v>
      </c>
      <c r="E263" s="79">
        <f>'1T 2021'!E263+'TAB Av'!E263</f>
        <v>0</v>
      </c>
      <c r="F263" s="79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80"/>
      <c r="D264" s="79">
        <f>D259+D260-D261-D262+D263</f>
        <v>-39810</v>
      </c>
      <c r="E264" s="79">
        <f>E259+E260-E261-E262+E263</f>
        <v>-51551</v>
      </c>
      <c r="F264" s="79">
        <f t="shared" si="88"/>
        <v>11741</v>
      </c>
      <c r="G264" s="32">
        <f t="shared" si="89"/>
        <v>-0.22775503869954025</v>
      </c>
    </row>
    <row r="265" spans="1:7" x14ac:dyDescent="0.2">
      <c r="A265" s="75">
        <v>76</v>
      </c>
      <c r="B265" s="1" t="s">
        <v>54</v>
      </c>
      <c r="C265" s="10"/>
      <c r="D265" s="79">
        <f>'1T 2021'!D265+'TAB Av'!D265</f>
        <v>0</v>
      </c>
      <c r="E265" s="79">
        <f>'1T 2021'!E265+'TAB Av'!E265</f>
        <v>0</v>
      </c>
      <c r="F265" s="79">
        <f t="shared" si="88"/>
        <v>0</v>
      </c>
      <c r="G265" s="32" t="e">
        <f t="shared" si="89"/>
        <v>#DIV/0!</v>
      </c>
    </row>
    <row r="266" spans="1:7" x14ac:dyDescent="0.2">
      <c r="A266" s="75">
        <v>66</v>
      </c>
      <c r="B266" s="1" t="s">
        <v>55</v>
      </c>
      <c r="C266" s="10"/>
      <c r="D266" s="79">
        <f>'1T 2021'!D266+'TAB Av'!D266</f>
        <v>0</v>
      </c>
      <c r="E266" s="79">
        <f>'1T 2021'!E266+'TAB Av'!E266</f>
        <v>0</v>
      </c>
      <c r="F266" s="79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79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80"/>
      <c r="D268" s="79">
        <f>D264+D267</f>
        <v>-39810</v>
      </c>
      <c r="E268" s="79">
        <f>E264+E267</f>
        <v>-51551</v>
      </c>
      <c r="F268" s="79">
        <f t="shared" si="88"/>
        <v>11741</v>
      </c>
      <c r="G268" s="32">
        <f t="shared" si="89"/>
        <v>-0.22775503869954025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75">
        <v>5</v>
      </c>
      <c r="B272" s="1" t="s">
        <v>22</v>
      </c>
      <c r="C272" s="10"/>
      <c r="D272" s="79">
        <f>'TAB Av'!D272</f>
        <v>128778</v>
      </c>
      <c r="E272" s="79">
        <f>'TAB Av'!E272</f>
        <v>182176</v>
      </c>
      <c r="F272" s="79">
        <f t="shared" ref="F272" si="90">(D272-E272)</f>
        <v>-53398</v>
      </c>
      <c r="G272" s="32">
        <f t="shared" ref="G272" si="91">F272/E272</f>
        <v>-0.29311215527841211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75">
        <v>51</v>
      </c>
      <c r="B276" s="20" t="s">
        <v>29</v>
      </c>
      <c r="C276" s="30"/>
      <c r="D276" s="79">
        <v>0</v>
      </c>
      <c r="E276" s="79">
        <v>0</v>
      </c>
      <c r="F276" s="79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75">
        <v>510</v>
      </c>
      <c r="B277" s="1" t="s">
        <v>7</v>
      </c>
      <c r="C277" s="10"/>
      <c r="D277" s="79">
        <v>0</v>
      </c>
      <c r="E277" s="79">
        <v>0</v>
      </c>
      <c r="F277" s="79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75">
        <v>41</v>
      </c>
      <c r="B279" s="1" t="s">
        <v>8</v>
      </c>
      <c r="C279" s="10"/>
      <c r="D279" s="79">
        <f>D283+D284+D285</f>
        <v>118981</v>
      </c>
      <c r="E279" s="79">
        <f>E283+E284+E285</f>
        <v>89911</v>
      </c>
      <c r="F279" s="79">
        <f t="shared" ref="F279" si="94">(D279-E279)</f>
        <v>29070</v>
      </c>
      <c r="G279" s="32">
        <f t="shared" ref="G279" si="95">F279/E279</f>
        <v>0.32331972728587161</v>
      </c>
    </row>
    <row r="280" spans="1:7" x14ac:dyDescent="0.2">
      <c r="A280" s="75"/>
      <c r="B280" s="1"/>
      <c r="C280" s="10"/>
      <c r="D280" s="79"/>
      <c r="E280" s="79"/>
      <c r="F280" s="79"/>
      <c r="G280" s="32"/>
    </row>
    <row r="281" spans="1:7" x14ac:dyDescent="0.2">
      <c r="A281" s="75"/>
      <c r="B281" s="7" t="s">
        <v>6</v>
      </c>
      <c r="C281" s="29"/>
      <c r="D281" s="79"/>
      <c r="E281" s="79"/>
      <c r="F281" s="79"/>
      <c r="G281" s="32"/>
    </row>
    <row r="282" spans="1:7" x14ac:dyDescent="0.2">
      <c r="A282" s="75"/>
      <c r="B282" s="1"/>
      <c r="C282" s="10"/>
      <c r="D282" s="79"/>
      <c r="E282" s="79"/>
      <c r="F282" s="79"/>
      <c r="G282" s="32"/>
    </row>
    <row r="283" spans="1:7" x14ac:dyDescent="0.2">
      <c r="A283" s="75"/>
      <c r="B283" s="23" t="s">
        <v>23</v>
      </c>
      <c r="C283" s="10"/>
      <c r="D283" s="79">
        <f>'TAB Av'!D283</f>
        <v>15631</v>
      </c>
      <c r="E283" s="79">
        <f>'TAB Av'!E283</f>
        <v>21408</v>
      </c>
      <c r="F283" s="79">
        <f t="shared" ref="F283:F285" si="96">(D283-E283)</f>
        <v>-5777</v>
      </c>
      <c r="G283" s="32">
        <f t="shared" ref="G283:G285" si="97">F283/E283</f>
        <v>-0.26985239162929747</v>
      </c>
    </row>
    <row r="284" spans="1:7" ht="25.5" x14ac:dyDescent="0.2">
      <c r="A284" s="75"/>
      <c r="B284" s="24" t="s">
        <v>58</v>
      </c>
      <c r="C284" s="17"/>
      <c r="D284" s="79">
        <f>'TAB Av'!D284</f>
        <v>101960</v>
      </c>
      <c r="E284" s="79">
        <f>'TAB Av'!E284</f>
        <v>63537</v>
      </c>
      <c r="F284" s="79">
        <f t="shared" si="96"/>
        <v>38423</v>
      </c>
      <c r="G284" s="32">
        <f t="shared" si="97"/>
        <v>0.60473424933503317</v>
      </c>
    </row>
    <row r="285" spans="1:7" x14ac:dyDescent="0.2">
      <c r="A285" s="75"/>
      <c r="B285" s="23" t="s">
        <v>24</v>
      </c>
      <c r="C285" s="10"/>
      <c r="D285" s="79">
        <f>'TAB Av'!D285</f>
        <v>1390</v>
      </c>
      <c r="E285" s="79">
        <f>'TAB Av'!E285</f>
        <v>4966</v>
      </c>
      <c r="F285" s="79">
        <f t="shared" si="96"/>
        <v>-3576</v>
      </c>
      <c r="G285" s="32">
        <f t="shared" si="97"/>
        <v>-0.72009665726943217</v>
      </c>
    </row>
    <row r="286" spans="1:7" x14ac:dyDescent="0.2">
      <c r="A286" s="75"/>
      <c r="B286" s="1"/>
      <c r="C286" s="10"/>
      <c r="D286" s="79"/>
      <c r="E286" s="79"/>
      <c r="F286" s="79"/>
      <c r="G286" s="32"/>
    </row>
    <row r="287" spans="1:7" x14ac:dyDescent="0.2">
      <c r="A287" s="75"/>
      <c r="B287" s="8" t="s">
        <v>26</v>
      </c>
      <c r="C287" s="31"/>
      <c r="D287" s="79">
        <f>'TAB Av'!D287</f>
        <v>67670</v>
      </c>
      <c r="E287" s="79">
        <f>'TAB Av'!E287</f>
        <v>53895</v>
      </c>
      <c r="F287" s="79">
        <f t="shared" ref="F287" si="98">(D287-E287)</f>
        <v>13775</v>
      </c>
      <c r="G287" s="32">
        <f t="shared" ref="G287" si="99">F287/E287</f>
        <v>0.25558957231654145</v>
      </c>
    </row>
    <row r="288" spans="1:7" x14ac:dyDescent="0.2">
      <c r="A288" s="75"/>
      <c r="B288" s="8"/>
      <c r="C288" s="31"/>
      <c r="D288" s="79"/>
      <c r="E288" s="79"/>
      <c r="F288" s="79"/>
      <c r="G288" s="32"/>
    </row>
    <row r="289" spans="1:7" x14ac:dyDescent="0.2">
      <c r="A289" s="75">
        <v>3</v>
      </c>
      <c r="B289" s="8" t="s">
        <v>15</v>
      </c>
      <c r="C289" s="31"/>
      <c r="D289" s="79">
        <f>D292+D293+D294+D295</f>
        <v>25704</v>
      </c>
      <c r="E289" s="79">
        <f>E292+E293+E294+E295</f>
        <v>34797</v>
      </c>
      <c r="F289" s="79">
        <f t="shared" ref="F289" si="100">(D289-E289)</f>
        <v>-9093</v>
      </c>
      <c r="G289" s="32">
        <f t="shared" ref="G289" si="101">F289/E289</f>
        <v>-0.26131563065781532</v>
      </c>
    </row>
    <row r="290" spans="1:7" x14ac:dyDescent="0.2">
      <c r="A290" s="75"/>
      <c r="B290" s="7" t="s">
        <v>6</v>
      </c>
      <c r="C290" s="29"/>
      <c r="D290" s="79"/>
      <c r="E290" s="79"/>
      <c r="F290" s="79"/>
      <c r="G290" s="32"/>
    </row>
    <row r="291" spans="1:7" x14ac:dyDescent="0.2">
      <c r="A291" s="75"/>
      <c r="B291" s="8"/>
      <c r="C291" s="31"/>
      <c r="D291" s="79"/>
      <c r="E291" s="79"/>
      <c r="F291" s="79"/>
      <c r="G291" s="32"/>
    </row>
    <row r="292" spans="1:7" x14ac:dyDescent="0.2">
      <c r="A292" s="75">
        <v>30</v>
      </c>
      <c r="B292" s="25" t="s">
        <v>16</v>
      </c>
      <c r="C292" s="31"/>
      <c r="D292" s="79">
        <f>'TAB Av'!D292</f>
        <v>649</v>
      </c>
      <c r="E292" s="79">
        <f>'TAB Av'!E292</f>
        <v>773</v>
      </c>
      <c r="F292" s="79">
        <f t="shared" ref="F292:F295" si="102">(D292-E292)</f>
        <v>-124</v>
      </c>
      <c r="G292" s="32">
        <f t="shared" ref="G292:G295" si="103">F292/E292</f>
        <v>-0.16041397153945666</v>
      </c>
    </row>
    <row r="293" spans="1:7" x14ac:dyDescent="0.2">
      <c r="A293" s="75">
        <v>31</v>
      </c>
      <c r="B293" s="25" t="s">
        <v>17</v>
      </c>
      <c r="C293" s="31"/>
      <c r="D293" s="79">
        <f>'TAB Av'!D293</f>
        <v>0</v>
      </c>
      <c r="E293" s="79">
        <f>'TAB Av'!E293</f>
        <v>0</v>
      </c>
      <c r="F293" s="79">
        <f t="shared" si="102"/>
        <v>0</v>
      </c>
      <c r="G293" s="32" t="e">
        <f t="shared" si="103"/>
        <v>#DIV/0!</v>
      </c>
    </row>
    <row r="294" spans="1:7" x14ac:dyDescent="0.2">
      <c r="A294" s="75">
        <v>32</v>
      </c>
      <c r="B294" s="25" t="s">
        <v>18</v>
      </c>
      <c r="C294" s="31"/>
      <c r="D294" s="79">
        <f>'TAB Av'!D294</f>
        <v>25055</v>
      </c>
      <c r="E294" s="79">
        <f>'TAB Av'!E294</f>
        <v>34024</v>
      </c>
      <c r="F294" s="79">
        <f t="shared" si="102"/>
        <v>-8969</v>
      </c>
      <c r="G294" s="32">
        <f t="shared" si="103"/>
        <v>-0.2636080413825535</v>
      </c>
    </row>
    <row r="295" spans="1:7" x14ac:dyDescent="0.2">
      <c r="A295" s="75">
        <v>37</v>
      </c>
      <c r="B295" s="25" t="s">
        <v>25</v>
      </c>
      <c r="C295" s="31"/>
      <c r="D295" s="79">
        <f>'TAB Av'!D295</f>
        <v>0</v>
      </c>
      <c r="E295" s="79">
        <f>'TAB Av'!E295</f>
        <v>0</v>
      </c>
      <c r="F295" s="79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79" t="s">
        <v>10</v>
      </c>
      <c r="E299" s="79" t="s">
        <v>11</v>
      </c>
      <c r="F299" s="79" t="s">
        <v>12</v>
      </c>
      <c r="G299" s="32" t="s">
        <v>13</v>
      </c>
    </row>
    <row r="300" spans="1:7" ht="12.75" customHeight="1" x14ac:dyDescent="0.2">
      <c r="A300" s="75">
        <v>700</v>
      </c>
      <c r="B300" s="1" t="s">
        <v>30</v>
      </c>
      <c r="C300" s="10"/>
      <c r="D300" s="79">
        <f>'1T 2021'!D300+'TAB Av'!D300</f>
        <v>4617</v>
      </c>
      <c r="E300" s="79">
        <f>'1T 2021'!E300+'TAB Av'!E300</f>
        <v>11124</v>
      </c>
      <c r="F300" s="79">
        <f>(D300-E300)</f>
        <v>-6507</v>
      </c>
      <c r="G300" s="32">
        <f>F300/E300</f>
        <v>-0.58495145631067957</v>
      </c>
    </row>
    <row r="301" spans="1:7" x14ac:dyDescent="0.2">
      <c r="A301" s="75">
        <v>701</v>
      </c>
      <c r="B301" s="1" t="s">
        <v>31</v>
      </c>
      <c r="C301" s="10"/>
      <c r="D301" s="79">
        <f>'1T 2021'!D301+'TAB Av'!D301</f>
        <v>39817</v>
      </c>
      <c r="E301" s="79">
        <f>'1T 2021'!E301+'TAB Av'!E301</f>
        <v>59100</v>
      </c>
      <c r="F301" s="79">
        <f t="shared" ref="F301:F303" si="104">(D301-E301)</f>
        <v>-19283</v>
      </c>
      <c r="G301" s="32">
        <f t="shared" ref="G301:G303" si="105">F301/E301</f>
        <v>-0.32627749576988158</v>
      </c>
    </row>
    <row r="302" spans="1:7" x14ac:dyDescent="0.2">
      <c r="A302" s="75">
        <v>704</v>
      </c>
      <c r="B302" s="1" t="s">
        <v>32</v>
      </c>
      <c r="C302" s="10"/>
      <c r="D302" s="79">
        <f>'1T 2021'!D302+'TAB Av'!D302</f>
        <v>19038</v>
      </c>
      <c r="E302" s="79">
        <f>'1T 2021'!E302+'TAB Av'!E302</f>
        <v>19510</v>
      </c>
      <c r="F302" s="79">
        <f t="shared" si="104"/>
        <v>-472</v>
      </c>
      <c r="G302" s="32">
        <f t="shared" si="105"/>
        <v>-2.4192721681189133E-2</v>
      </c>
    </row>
    <row r="303" spans="1:7" x14ac:dyDescent="0.2">
      <c r="A303" s="75">
        <v>706</v>
      </c>
      <c r="B303" s="1" t="s">
        <v>33</v>
      </c>
      <c r="C303" s="10"/>
      <c r="D303" s="79">
        <f>'1T 2021'!D303+'TAB Av'!D303</f>
        <v>48587</v>
      </c>
      <c r="E303" s="79">
        <f>'1T 2021'!E303+'TAB Av'!E303</f>
        <v>54000</v>
      </c>
      <c r="F303" s="79">
        <f t="shared" si="104"/>
        <v>-5413</v>
      </c>
      <c r="G303" s="32">
        <f t="shared" si="105"/>
        <v>-0.10024074074074074</v>
      </c>
    </row>
    <row r="304" spans="1:7" x14ac:dyDescent="0.2">
      <c r="A304" s="75"/>
      <c r="B304" s="13" t="s">
        <v>6</v>
      </c>
      <c r="C304" s="27"/>
      <c r="D304" s="79">
        <f>'1T 2021'!D304+'TAB Av'!D304</f>
        <v>0</v>
      </c>
      <c r="E304" s="79">
        <f>'1T 2021'!E304+'TAB Av'!E304</f>
        <v>0</v>
      </c>
      <c r="F304" s="39"/>
      <c r="G304" s="33"/>
    </row>
    <row r="305" spans="1:7" x14ac:dyDescent="0.2">
      <c r="A305" s="75"/>
      <c r="B305" s="14" t="s">
        <v>19</v>
      </c>
      <c r="C305" s="11"/>
      <c r="D305" s="79">
        <f>'1T 2021'!D305+'TAB Av'!D305</f>
        <v>0</v>
      </c>
      <c r="E305" s="79">
        <f>'1T 2021'!E305+'TAB Av'!E305</f>
        <v>0</v>
      </c>
      <c r="F305" s="79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75"/>
      <c r="B306" s="14" t="s">
        <v>20</v>
      </c>
      <c r="C306" s="11"/>
      <c r="D306" s="79">
        <f>'1T 2021'!D306+'TAB Av'!D306</f>
        <v>0</v>
      </c>
      <c r="E306" s="79">
        <f>'1T 2021'!E306+'TAB Av'!E306</f>
        <v>0</v>
      </c>
      <c r="F306" s="79">
        <f t="shared" si="106"/>
        <v>0</v>
      </c>
      <c r="G306" s="32" t="e">
        <f t="shared" si="107"/>
        <v>#DIV/0!</v>
      </c>
    </row>
    <row r="307" spans="1:7" x14ac:dyDescent="0.2">
      <c r="A307" s="75"/>
      <c r="B307" s="14" t="s">
        <v>27</v>
      </c>
      <c r="C307" s="11"/>
      <c r="D307" s="79">
        <f>'1T 2021'!D307+'TAB Av'!D307</f>
        <v>0</v>
      </c>
      <c r="E307" s="79">
        <f>'1T 2021'!E307+'TAB Av'!E307</f>
        <v>0</v>
      </c>
      <c r="F307" s="79">
        <f t="shared" si="106"/>
        <v>0</v>
      </c>
      <c r="G307" s="32" t="e">
        <f t="shared" si="107"/>
        <v>#DIV/0!</v>
      </c>
    </row>
    <row r="308" spans="1:7" x14ac:dyDescent="0.2">
      <c r="A308" s="75">
        <v>706</v>
      </c>
      <c r="B308" s="2" t="s">
        <v>34</v>
      </c>
      <c r="C308" s="11"/>
      <c r="D308" s="79">
        <f>'1T 2021'!D308+'TAB Av'!D308</f>
        <v>0</v>
      </c>
      <c r="E308" s="79">
        <f>'1T 2021'!E308+'TAB Av'!E308</f>
        <v>0</v>
      </c>
      <c r="F308" s="79">
        <f t="shared" si="106"/>
        <v>0</v>
      </c>
      <c r="G308" s="32" t="e">
        <f t="shared" si="107"/>
        <v>#DIV/0!</v>
      </c>
    </row>
    <row r="309" spans="1:7" x14ac:dyDescent="0.2">
      <c r="A309" s="75" t="s">
        <v>35</v>
      </c>
      <c r="B309" s="2" t="s">
        <v>36</v>
      </c>
      <c r="C309" s="11"/>
      <c r="D309" s="79">
        <f>'1T 2021'!D309+'TAB Av'!D309</f>
        <v>1382</v>
      </c>
      <c r="E309" s="79">
        <f>'1T 2021'!E309+'TAB Av'!E309</f>
        <v>300</v>
      </c>
      <c r="F309" s="79">
        <f t="shared" si="106"/>
        <v>1082</v>
      </c>
      <c r="G309" s="32">
        <f t="shared" si="107"/>
        <v>3.6066666666666665</v>
      </c>
    </row>
    <row r="310" spans="1:7" ht="25.5" x14ac:dyDescent="0.2">
      <c r="A310" s="22"/>
      <c r="B310" s="26" t="s">
        <v>45</v>
      </c>
      <c r="C310" s="76"/>
      <c r="D310" s="40">
        <f>D300+D301+D302+D303+D308+D309</f>
        <v>113441</v>
      </c>
      <c r="E310" s="40">
        <f>E300+E301+E302+E303+E308+E309</f>
        <v>144034</v>
      </c>
      <c r="F310" s="40">
        <f t="shared" si="106"/>
        <v>-30593</v>
      </c>
      <c r="G310" s="34">
        <f t="shared" si="107"/>
        <v>-0.2124012385964425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79">
        <f>'1T 2021'!D313+'TAB Av'!D313</f>
        <v>0</v>
      </c>
      <c r="E313" s="79">
        <f>'1T 2021'!E313+'TAB Av'!E313</f>
        <v>0</v>
      </c>
      <c r="F313" s="79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77"/>
      <c r="D314" s="78"/>
      <c r="E314" s="78"/>
      <c r="F314" s="78"/>
      <c r="G314" s="36"/>
    </row>
    <row r="315" spans="1:7" x14ac:dyDescent="0.2">
      <c r="A315" s="75">
        <v>72</v>
      </c>
      <c r="B315" s="1" t="s">
        <v>37</v>
      </c>
      <c r="C315" s="10"/>
      <c r="D315" s="79">
        <f>'1T 2021'!D315+'TAB Av'!D315</f>
        <v>0</v>
      </c>
      <c r="E315" s="79">
        <f>'1T 2021'!E315+'TAB Av'!E315</f>
        <v>0</v>
      </c>
      <c r="F315" s="79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75">
        <v>73</v>
      </c>
      <c r="B316" s="1" t="s">
        <v>38</v>
      </c>
      <c r="C316" s="10"/>
      <c r="D316" s="79">
        <f>'1T 2021'!D316+'TAB Av'!D316</f>
        <v>0</v>
      </c>
      <c r="E316" s="79">
        <f>'1T 2021'!E316+'TAB Av'!E316</f>
        <v>0</v>
      </c>
      <c r="F316" s="79">
        <f t="shared" si="110"/>
        <v>0</v>
      </c>
      <c r="G316" s="32" t="e">
        <f t="shared" si="111"/>
        <v>#DIV/0!</v>
      </c>
    </row>
    <row r="317" spans="1:7" x14ac:dyDescent="0.2">
      <c r="A317" s="75">
        <v>74</v>
      </c>
      <c r="B317" s="2" t="s">
        <v>39</v>
      </c>
      <c r="C317" s="11"/>
      <c r="D317" s="79">
        <f>'1T 2021'!D317+'TAB Av'!D317</f>
        <v>0</v>
      </c>
      <c r="E317" s="79">
        <f>'1T 2021'!E317+'TAB Av'!E317</f>
        <v>0</v>
      </c>
      <c r="F317" s="79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80"/>
      <c r="D318" s="40">
        <f>D310+D315+D316+D317</f>
        <v>113441</v>
      </c>
      <c r="E318" s="40">
        <f>E310+E315+E316+E317</f>
        <v>144034</v>
      </c>
      <c r="F318" s="79">
        <f t="shared" si="110"/>
        <v>-30593</v>
      </c>
      <c r="G318" s="32">
        <f t="shared" si="111"/>
        <v>-0.2124012385964425</v>
      </c>
    </row>
    <row r="319" spans="1:7" x14ac:dyDescent="0.2">
      <c r="A319" s="75">
        <v>60</v>
      </c>
      <c r="B319" s="3" t="s">
        <v>40</v>
      </c>
      <c r="C319" s="77"/>
      <c r="D319" s="78">
        <f>D320+D321+D322</f>
        <v>28921</v>
      </c>
      <c r="E319" s="78">
        <f>E320+E321+E322</f>
        <v>38708</v>
      </c>
      <c r="F319" s="79">
        <f t="shared" si="110"/>
        <v>-9787</v>
      </c>
      <c r="G319" s="32">
        <f t="shared" si="111"/>
        <v>-0.25284178981089178</v>
      </c>
    </row>
    <row r="320" spans="1:7" x14ac:dyDescent="0.2">
      <c r="A320" s="75">
        <v>600</v>
      </c>
      <c r="B320" s="1" t="s">
        <v>2</v>
      </c>
      <c r="C320" s="10"/>
      <c r="D320" s="79">
        <f>'1T 2021'!D320+'TAB Av'!D320</f>
        <v>2153</v>
      </c>
      <c r="E320" s="79">
        <f>'1T 2021'!E320+'TAB Av'!E320</f>
        <v>3788</v>
      </c>
      <c r="F320" s="79">
        <f t="shared" si="110"/>
        <v>-1635</v>
      </c>
      <c r="G320" s="32">
        <f t="shared" si="111"/>
        <v>-0.43162618796198521</v>
      </c>
    </row>
    <row r="321" spans="1:7" x14ac:dyDescent="0.2">
      <c r="A321" s="75">
        <v>601</v>
      </c>
      <c r="B321" s="1" t="s">
        <v>3</v>
      </c>
      <c r="C321" s="10"/>
      <c r="D321" s="79">
        <f>'1T 2021'!D321+'TAB Av'!D321</f>
        <v>16320</v>
      </c>
      <c r="E321" s="79">
        <f>'1T 2021'!E321+'TAB Av'!E321</f>
        <v>21959</v>
      </c>
      <c r="F321" s="79">
        <f t="shared" si="110"/>
        <v>-5639</v>
      </c>
      <c r="G321" s="32">
        <f t="shared" si="111"/>
        <v>-0.25679675759369736</v>
      </c>
    </row>
    <row r="322" spans="1:7" x14ac:dyDescent="0.2">
      <c r="A322" s="75">
        <v>604</v>
      </c>
      <c r="B322" s="1" t="s">
        <v>4</v>
      </c>
      <c r="C322" s="10"/>
      <c r="D322" s="79">
        <f>'1T 2021'!D322+'TAB Av'!D322</f>
        <v>10448</v>
      </c>
      <c r="E322" s="79">
        <f>'1T 2021'!E322+'TAB Av'!E322</f>
        <v>12961</v>
      </c>
      <c r="F322" s="79">
        <f t="shared" si="110"/>
        <v>-2513</v>
      </c>
      <c r="G322" s="32">
        <f t="shared" si="111"/>
        <v>-0.19388936038885887</v>
      </c>
    </row>
    <row r="323" spans="1:7" x14ac:dyDescent="0.2">
      <c r="A323" s="75">
        <v>61</v>
      </c>
      <c r="B323" s="1" t="s">
        <v>41</v>
      </c>
      <c r="C323" s="10"/>
      <c r="D323" s="79">
        <f>'1T 2021'!D323+'TAB Av'!D323</f>
        <v>3450</v>
      </c>
      <c r="E323" s="79">
        <f>'1T 2021'!E323+'TAB Av'!E323</f>
        <v>1826</v>
      </c>
      <c r="F323" s="79">
        <f t="shared" si="110"/>
        <v>1624</v>
      </c>
      <c r="G323" s="32">
        <f t="shared" si="111"/>
        <v>0.88937568455640748</v>
      </c>
    </row>
    <row r="324" spans="1:7" x14ac:dyDescent="0.2">
      <c r="A324" s="75">
        <v>62</v>
      </c>
      <c r="B324" s="2" t="s">
        <v>42</v>
      </c>
      <c r="C324" s="11"/>
      <c r="D324" s="79">
        <f>'1T 2021'!D324+'TAB Av'!D324</f>
        <v>761</v>
      </c>
      <c r="E324" s="79">
        <f>'1T 2021'!E324+'TAB Av'!E324</f>
        <v>897</v>
      </c>
      <c r="F324" s="79">
        <f t="shared" si="110"/>
        <v>-136</v>
      </c>
      <c r="G324" s="32">
        <f t="shared" si="111"/>
        <v>-0.1516164994425864</v>
      </c>
    </row>
    <row r="325" spans="1:7" ht="25.5" x14ac:dyDescent="0.2">
      <c r="A325" s="22"/>
      <c r="B325" s="26" t="s">
        <v>43</v>
      </c>
      <c r="C325" s="80"/>
      <c r="D325" s="40">
        <f>D319+D323+D324</f>
        <v>33132</v>
      </c>
      <c r="E325" s="40">
        <f>E319+E323+E324</f>
        <v>41431</v>
      </c>
      <c r="F325" s="79">
        <f t="shared" si="110"/>
        <v>-8299</v>
      </c>
      <c r="G325" s="32">
        <f t="shared" si="111"/>
        <v>-0.20030894740653135</v>
      </c>
    </row>
    <row r="326" spans="1:7" ht="25.5" x14ac:dyDescent="0.2">
      <c r="A326" s="22"/>
      <c r="B326" s="26" t="s">
        <v>48</v>
      </c>
      <c r="C326" s="80"/>
      <c r="D326" s="40">
        <f>D318-D325</f>
        <v>80309</v>
      </c>
      <c r="E326" s="40">
        <f>E318-E325</f>
        <v>102603</v>
      </c>
      <c r="F326" s="79">
        <f t="shared" si="110"/>
        <v>-22294</v>
      </c>
      <c r="G326" s="32">
        <f t="shared" si="111"/>
        <v>-0.2172840950069686</v>
      </c>
    </row>
    <row r="327" spans="1:7" x14ac:dyDescent="0.2">
      <c r="A327" s="75">
        <v>63</v>
      </c>
      <c r="B327" s="3" t="s">
        <v>46</v>
      </c>
      <c r="C327" s="77"/>
      <c r="D327" s="79">
        <f>'1T 2021'!D327+'TAB Av'!D327</f>
        <v>72257</v>
      </c>
      <c r="E327" s="79">
        <f>'1T 2021'!E327+'TAB Av'!E327</f>
        <v>89331</v>
      </c>
      <c r="F327" s="79">
        <f t="shared" si="110"/>
        <v>-17074</v>
      </c>
      <c r="G327" s="32">
        <f t="shared" si="111"/>
        <v>-0.19113185792166212</v>
      </c>
    </row>
    <row r="328" spans="1:7" x14ac:dyDescent="0.2">
      <c r="A328" s="75"/>
      <c r="B328" s="13" t="s">
        <v>6</v>
      </c>
      <c r="C328" s="27"/>
      <c r="D328" s="79"/>
      <c r="E328" s="79"/>
      <c r="F328" s="79"/>
      <c r="G328" s="32"/>
    </row>
    <row r="329" spans="1:7" x14ac:dyDescent="0.2">
      <c r="A329" s="75">
        <v>631</v>
      </c>
      <c r="B329" s="15" t="s">
        <v>21</v>
      </c>
      <c r="C329" s="21"/>
      <c r="D329" s="79">
        <f>'1T 2021'!D329+'TAB Av'!D329</f>
        <v>0</v>
      </c>
      <c r="E329" s="79">
        <f>'1T 2021'!E329+'TAB Av'!E329</f>
        <v>0</v>
      </c>
      <c r="F329" s="79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75"/>
      <c r="B330" s="15"/>
      <c r="C330" s="21"/>
      <c r="D330" s="79"/>
      <c r="E330" s="79"/>
      <c r="F330" s="79"/>
      <c r="G330" s="32"/>
    </row>
    <row r="331" spans="1:7" x14ac:dyDescent="0.2">
      <c r="A331" s="75">
        <v>64</v>
      </c>
      <c r="B331" s="2" t="s">
        <v>47</v>
      </c>
      <c r="C331" s="11"/>
      <c r="D331" s="79">
        <f>'1T 2021'!D331+'TAB Av'!D331</f>
        <v>3803</v>
      </c>
      <c r="E331" s="79">
        <f>'1T 2021'!E331+'TAB Av'!E331</f>
        <v>4692</v>
      </c>
      <c r="F331" s="79">
        <f t="shared" ref="F331:F341" si="114">(D331-E331)</f>
        <v>-889</v>
      </c>
      <c r="G331" s="32">
        <f t="shared" ref="G331:G341" si="115">F331/E331</f>
        <v>-0.18947144075021313</v>
      </c>
    </row>
    <row r="332" spans="1:7" ht="25.5" x14ac:dyDescent="0.2">
      <c r="A332" s="22"/>
      <c r="B332" s="26" t="s">
        <v>49</v>
      </c>
      <c r="C332" s="80"/>
      <c r="D332" s="79">
        <f>D326-D327-D331</f>
        <v>4249</v>
      </c>
      <c r="E332" s="79">
        <f>E326-E327-E331</f>
        <v>8580</v>
      </c>
      <c r="F332" s="79">
        <f t="shared" si="114"/>
        <v>-4331</v>
      </c>
      <c r="G332" s="32">
        <f t="shared" si="115"/>
        <v>-0.50477855477855482</v>
      </c>
    </row>
    <row r="333" spans="1:7" x14ac:dyDescent="0.2">
      <c r="A333" s="75">
        <v>75</v>
      </c>
      <c r="B333" s="3" t="s">
        <v>50</v>
      </c>
      <c r="C333" s="77"/>
      <c r="D333" s="79">
        <f>'1T 2021'!D333+'TAB Av'!D333</f>
        <v>152</v>
      </c>
      <c r="E333" s="79">
        <f>'1T 2021'!E333+'TAB Av'!E333</f>
        <v>272</v>
      </c>
      <c r="F333" s="79">
        <f t="shared" si="114"/>
        <v>-120</v>
      </c>
      <c r="G333" s="32">
        <f t="shared" si="115"/>
        <v>-0.44117647058823528</v>
      </c>
    </row>
    <row r="334" spans="1:7" x14ac:dyDescent="0.2">
      <c r="A334" s="75">
        <v>65</v>
      </c>
      <c r="B334" s="1" t="s">
        <v>51</v>
      </c>
      <c r="C334" s="10"/>
      <c r="D334" s="79">
        <f>'1T 2021'!D334+'TAB Av'!D334</f>
        <v>308</v>
      </c>
      <c r="E334" s="79">
        <f>'1T 2021'!E334+'TAB Av'!E334</f>
        <v>179</v>
      </c>
      <c r="F334" s="79">
        <f t="shared" si="114"/>
        <v>129</v>
      </c>
      <c r="G334" s="32">
        <f t="shared" si="115"/>
        <v>0.72067039106145248</v>
      </c>
    </row>
    <row r="335" spans="1:7" ht="25.5" x14ac:dyDescent="0.2">
      <c r="A335" s="75">
        <v>68</v>
      </c>
      <c r="B335" s="16" t="s">
        <v>52</v>
      </c>
      <c r="C335" s="17"/>
      <c r="D335" s="79">
        <f>'1T 2021'!D335+'TAB Av'!D335</f>
        <v>6000</v>
      </c>
      <c r="E335" s="79">
        <f>'1T 2021'!E335+'TAB Av'!E335</f>
        <v>11857</v>
      </c>
      <c r="F335" s="79">
        <f t="shared" si="114"/>
        <v>-5857</v>
      </c>
      <c r="G335" s="32">
        <f t="shared" si="115"/>
        <v>-0.49396980686514297</v>
      </c>
    </row>
    <row r="336" spans="1:7" x14ac:dyDescent="0.2">
      <c r="A336" s="75">
        <v>78</v>
      </c>
      <c r="B336" s="2" t="s">
        <v>53</v>
      </c>
      <c r="C336" s="11"/>
      <c r="D336" s="79">
        <f>'1T 2021'!D336+'TAB Av'!D336</f>
        <v>0</v>
      </c>
      <c r="E336" s="79">
        <f>'1T 2021'!E336+'TAB Av'!E336</f>
        <v>0</v>
      </c>
      <c r="F336" s="79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80"/>
      <c r="D337" s="79">
        <f>D332+D333-D334-D335+D336</f>
        <v>-1907</v>
      </c>
      <c r="E337" s="79">
        <f>E332+E333-E334-E335+E336</f>
        <v>-3184</v>
      </c>
      <c r="F337" s="79">
        <f t="shared" si="114"/>
        <v>1277</v>
      </c>
      <c r="G337" s="32">
        <f t="shared" si="115"/>
        <v>-0.40106783919597988</v>
      </c>
    </row>
    <row r="338" spans="1:7" x14ac:dyDescent="0.2">
      <c r="A338" s="75">
        <v>76</v>
      </c>
      <c r="B338" s="1" t="s">
        <v>54</v>
      </c>
      <c r="C338" s="10"/>
      <c r="D338" s="79">
        <f>'1T 2021'!D338+'TAB Av'!D338</f>
        <v>0</v>
      </c>
      <c r="E338" s="79">
        <f>'1T 2021'!E338+'TAB Av'!E338</f>
        <v>0</v>
      </c>
      <c r="F338" s="79">
        <f t="shared" si="114"/>
        <v>0</v>
      </c>
      <c r="G338" s="32" t="e">
        <f t="shared" si="115"/>
        <v>#DIV/0!</v>
      </c>
    </row>
    <row r="339" spans="1:7" x14ac:dyDescent="0.2">
      <c r="A339" s="75">
        <v>66</v>
      </c>
      <c r="B339" s="1" t="s">
        <v>55</v>
      </c>
      <c r="C339" s="10"/>
      <c r="D339" s="79">
        <f>'1T 2021'!D339+'TAB Av'!D339</f>
        <v>0</v>
      </c>
      <c r="E339" s="79">
        <f>'1T 2021'!E339+'TAB Av'!E339</f>
        <v>0</v>
      </c>
      <c r="F339" s="79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79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80"/>
      <c r="D341" s="79">
        <f>D337+D340</f>
        <v>-1907</v>
      </c>
      <c r="E341" s="79">
        <f>E337+E340</f>
        <v>-3184</v>
      </c>
      <c r="F341" s="79">
        <f t="shared" si="114"/>
        <v>1277</v>
      </c>
      <c r="G341" s="32">
        <f t="shared" si="115"/>
        <v>-0.40106783919597988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75">
        <v>5</v>
      </c>
      <c r="B345" s="1" t="s">
        <v>22</v>
      </c>
      <c r="C345" s="10"/>
      <c r="D345" s="79">
        <f>'TAB Av'!D345</f>
        <v>137804</v>
      </c>
      <c r="E345" s="79">
        <f>'TAB Av'!E345</f>
        <v>297481</v>
      </c>
      <c r="F345" s="79">
        <f t="shared" ref="F345" si="116">(D345-E345)</f>
        <v>-159677</v>
      </c>
      <c r="G345" s="32">
        <f t="shared" ref="G345" si="117">F345/E345</f>
        <v>-0.53676369247111577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75">
        <v>51</v>
      </c>
      <c r="B349" s="20" t="s">
        <v>29</v>
      </c>
      <c r="C349" s="30"/>
      <c r="D349" s="79">
        <v>0</v>
      </c>
      <c r="E349" s="79">
        <v>0</v>
      </c>
      <c r="F349" s="79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75">
        <v>510</v>
      </c>
      <c r="B350" s="1" t="s">
        <v>7</v>
      </c>
      <c r="C350" s="10"/>
      <c r="D350" s="79">
        <v>0</v>
      </c>
      <c r="E350" s="79">
        <v>0</v>
      </c>
      <c r="F350" s="79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75">
        <v>41</v>
      </c>
      <c r="B352" s="1" t="s">
        <v>8</v>
      </c>
      <c r="C352" s="10"/>
      <c r="D352" s="79">
        <f>D356+D357+D358</f>
        <v>132967</v>
      </c>
      <c r="E352" s="79">
        <f>E356+E357+E358</f>
        <v>147636</v>
      </c>
      <c r="F352" s="79">
        <f t="shared" ref="F352" si="120">(D352-E352)</f>
        <v>-14669</v>
      </c>
      <c r="G352" s="32">
        <f t="shared" ref="G352" si="121">F352/E352</f>
        <v>-9.9359234874962746E-2</v>
      </c>
    </row>
    <row r="353" spans="1:7" x14ac:dyDescent="0.2">
      <c r="A353" s="75"/>
      <c r="B353" s="1"/>
      <c r="C353" s="10"/>
      <c r="D353" s="79"/>
      <c r="E353" s="79"/>
      <c r="F353" s="79"/>
      <c r="G353" s="32"/>
    </row>
    <row r="354" spans="1:7" x14ac:dyDescent="0.2">
      <c r="A354" s="75"/>
      <c r="B354" s="7" t="s">
        <v>6</v>
      </c>
      <c r="C354" s="29"/>
      <c r="D354" s="79"/>
      <c r="E354" s="79"/>
      <c r="F354" s="79"/>
      <c r="G354" s="32"/>
    </row>
    <row r="355" spans="1:7" x14ac:dyDescent="0.2">
      <c r="A355" s="75"/>
      <c r="B355" s="1"/>
      <c r="C355" s="10"/>
      <c r="D355" s="79"/>
      <c r="E355" s="79"/>
      <c r="F355" s="79"/>
      <c r="G355" s="32"/>
    </row>
    <row r="356" spans="1:7" x14ac:dyDescent="0.2">
      <c r="A356" s="75"/>
      <c r="B356" s="23" t="s">
        <v>23</v>
      </c>
      <c r="C356" s="10"/>
      <c r="D356" s="79">
        <f>'TAB Av'!D356</f>
        <v>88753</v>
      </c>
      <c r="E356" s="79">
        <f>'TAB Av'!E356</f>
        <v>87097</v>
      </c>
      <c r="F356" s="79">
        <f t="shared" ref="F356:F358" si="122">(D356-E356)</f>
        <v>1656</v>
      </c>
      <c r="G356" s="32">
        <f t="shared" ref="G356:G358" si="123">F356/E356</f>
        <v>1.9013284039633972E-2</v>
      </c>
    </row>
    <row r="357" spans="1:7" ht="25.5" x14ac:dyDescent="0.2">
      <c r="A357" s="75"/>
      <c r="B357" s="24" t="s">
        <v>58</v>
      </c>
      <c r="C357" s="17"/>
      <c r="D357" s="79">
        <f>'TAB Av'!D357</f>
        <v>37265</v>
      </c>
      <c r="E357" s="79">
        <f>'TAB Av'!E357</f>
        <v>53956</v>
      </c>
      <c r="F357" s="79">
        <f t="shared" si="122"/>
        <v>-16691</v>
      </c>
      <c r="G357" s="32">
        <f t="shared" si="123"/>
        <v>-0.30934465119727184</v>
      </c>
    </row>
    <row r="358" spans="1:7" x14ac:dyDescent="0.2">
      <c r="A358" s="75"/>
      <c r="B358" s="23" t="s">
        <v>24</v>
      </c>
      <c r="C358" s="10"/>
      <c r="D358" s="79">
        <f>'TAB Av'!D358</f>
        <v>6949</v>
      </c>
      <c r="E358" s="79">
        <f>'TAB Av'!E358</f>
        <v>6583</v>
      </c>
      <c r="F358" s="79">
        <f t="shared" si="122"/>
        <v>366</v>
      </c>
      <c r="G358" s="32">
        <f t="shared" si="123"/>
        <v>5.55977517849005E-2</v>
      </c>
    </row>
    <row r="359" spans="1:7" x14ac:dyDescent="0.2">
      <c r="A359" s="75"/>
      <c r="B359" s="1"/>
      <c r="C359" s="10"/>
      <c r="D359" s="79"/>
      <c r="E359" s="79"/>
      <c r="F359" s="79"/>
      <c r="G359" s="32"/>
    </row>
    <row r="360" spans="1:7" x14ac:dyDescent="0.2">
      <c r="A360" s="75"/>
      <c r="B360" s="8" t="s">
        <v>26</v>
      </c>
      <c r="C360" s="31"/>
      <c r="D360" s="79">
        <f>'TAB Av'!D360</f>
        <v>81379</v>
      </c>
      <c r="E360" s="79">
        <f>'TAB Av'!E360</f>
        <v>32820</v>
      </c>
      <c r="F360" s="79">
        <f t="shared" ref="F360" si="124">(D360-E360)</f>
        <v>48559</v>
      </c>
      <c r="G360" s="32">
        <f t="shared" ref="G360" si="125">F360/E360</f>
        <v>1.4795551492992078</v>
      </c>
    </row>
    <row r="361" spans="1:7" x14ac:dyDescent="0.2">
      <c r="A361" s="75"/>
      <c r="B361" s="8"/>
      <c r="C361" s="31"/>
      <c r="D361" s="79"/>
      <c r="E361" s="79"/>
      <c r="F361" s="79"/>
      <c r="G361" s="32"/>
    </row>
    <row r="362" spans="1:7" x14ac:dyDescent="0.2">
      <c r="A362" s="75">
        <v>3</v>
      </c>
      <c r="B362" s="8" t="s">
        <v>15</v>
      </c>
      <c r="C362" s="31"/>
      <c r="D362" s="79">
        <f>D365+D366+D367+D368</f>
        <v>81366</v>
      </c>
      <c r="E362" s="79">
        <f>E365+E366+E367+E368</f>
        <v>92705</v>
      </c>
      <c r="F362" s="79">
        <f t="shared" ref="F362" si="126">(D362-E362)</f>
        <v>-11339</v>
      </c>
      <c r="G362" s="32">
        <f t="shared" ref="G362" si="127">F362/E362</f>
        <v>-0.12231271236718623</v>
      </c>
    </row>
    <row r="363" spans="1:7" x14ac:dyDescent="0.2">
      <c r="A363" s="75"/>
      <c r="B363" s="7" t="s">
        <v>6</v>
      </c>
      <c r="C363" s="29"/>
      <c r="D363" s="79"/>
      <c r="E363" s="79"/>
      <c r="F363" s="79"/>
      <c r="G363" s="32"/>
    </row>
    <row r="364" spans="1:7" x14ac:dyDescent="0.2">
      <c r="A364" s="75"/>
      <c r="B364" s="8"/>
      <c r="C364" s="31"/>
      <c r="D364" s="79"/>
      <c r="E364" s="79"/>
      <c r="F364" s="79"/>
      <c r="G364" s="32"/>
    </row>
    <row r="365" spans="1:7" x14ac:dyDescent="0.2">
      <c r="A365" s="75">
        <v>30</v>
      </c>
      <c r="B365" s="25" t="s">
        <v>16</v>
      </c>
      <c r="C365" s="31"/>
      <c r="D365" s="79">
        <f>'TAB Av'!D365</f>
        <v>4035</v>
      </c>
      <c r="E365" s="79">
        <f>'TAB Av'!E365</f>
        <v>7351</v>
      </c>
      <c r="F365" s="79">
        <f t="shared" ref="F365:F368" si="128">(D365-E365)</f>
        <v>-3316</v>
      </c>
      <c r="G365" s="32">
        <f t="shared" ref="G365:G368" si="129">F365/E365</f>
        <v>-0.45109508910352331</v>
      </c>
    </row>
    <row r="366" spans="1:7" x14ac:dyDescent="0.2">
      <c r="A366" s="75">
        <v>31</v>
      </c>
      <c r="B366" s="25" t="s">
        <v>17</v>
      </c>
      <c r="C366" s="31"/>
      <c r="D366" s="79">
        <f>'TAB Av'!D366</f>
        <v>1431</v>
      </c>
      <c r="E366" s="79">
        <f>'TAB Av'!E366</f>
        <v>688</v>
      </c>
      <c r="F366" s="79">
        <f t="shared" si="128"/>
        <v>743</v>
      </c>
      <c r="G366" s="32">
        <f t="shared" si="129"/>
        <v>1.0799418604651163</v>
      </c>
    </row>
    <row r="367" spans="1:7" x14ac:dyDescent="0.2">
      <c r="A367" s="75">
        <v>32</v>
      </c>
      <c r="B367" s="25" t="s">
        <v>18</v>
      </c>
      <c r="C367" s="31"/>
      <c r="D367" s="79">
        <f>'TAB Av'!D367</f>
        <v>75900</v>
      </c>
      <c r="E367" s="79">
        <f>'TAB Av'!E367</f>
        <v>84666</v>
      </c>
      <c r="F367" s="79">
        <f t="shared" si="128"/>
        <v>-8766</v>
      </c>
      <c r="G367" s="32">
        <f t="shared" si="129"/>
        <v>-0.10353624831691588</v>
      </c>
    </row>
    <row r="368" spans="1:7" x14ac:dyDescent="0.2">
      <c r="A368" s="75">
        <v>37</v>
      </c>
      <c r="B368" s="25" t="s">
        <v>25</v>
      </c>
      <c r="C368" s="31"/>
      <c r="D368" s="79">
        <f>'TAB Av'!D368</f>
        <v>0</v>
      </c>
      <c r="E368" s="79">
        <f>'TAB Av'!E368</f>
        <v>0</v>
      </c>
      <c r="F368" s="79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79" t="s">
        <v>10</v>
      </c>
      <c r="E372" s="79" t="s">
        <v>11</v>
      </c>
      <c r="F372" s="79" t="s">
        <v>12</v>
      </c>
      <c r="G372" s="32" t="s">
        <v>13</v>
      </c>
    </row>
    <row r="373" spans="1:7" x14ac:dyDescent="0.2">
      <c r="A373" s="75">
        <v>700</v>
      </c>
      <c r="B373" s="1" t="s">
        <v>30</v>
      </c>
      <c r="C373" s="10"/>
      <c r="D373" s="79">
        <f>'1T 2021'!D373+'TAB Av'!D373</f>
        <v>13895</v>
      </c>
      <c r="E373" s="79">
        <f>'1T 2021'!E373+'TAB Av'!E373</f>
        <v>8089</v>
      </c>
      <c r="F373" s="79">
        <f>(D373-E373)</f>
        <v>5806</v>
      </c>
      <c r="G373" s="32">
        <f>F373/E373</f>
        <v>0.7177648658672271</v>
      </c>
    </row>
    <row r="374" spans="1:7" x14ac:dyDescent="0.2">
      <c r="A374" s="75">
        <v>701</v>
      </c>
      <c r="B374" s="1" t="s">
        <v>31</v>
      </c>
      <c r="C374" s="10"/>
      <c r="D374" s="79">
        <f>'1T 2021'!D374+'TAB Av'!D374</f>
        <v>81355</v>
      </c>
      <c r="E374" s="79">
        <f>'1T 2021'!E374+'TAB Av'!E374</f>
        <v>27799</v>
      </c>
      <c r="F374" s="79">
        <f t="shared" ref="F374:F376" si="130">(D374-E374)</f>
        <v>53556</v>
      </c>
      <c r="G374" s="32">
        <f t="shared" ref="G374:G376" si="131">F374/E374</f>
        <v>1.9265441202920968</v>
      </c>
    </row>
    <row r="375" spans="1:7" x14ac:dyDescent="0.2">
      <c r="A375" s="75">
        <v>704</v>
      </c>
      <c r="B375" s="1" t="s">
        <v>32</v>
      </c>
      <c r="C375" s="10"/>
      <c r="D375" s="79">
        <f>'1T 2021'!D375+'TAB Av'!D375</f>
        <v>0</v>
      </c>
      <c r="E375" s="79">
        <f>'1T 2021'!E375+'TAB Av'!E375</f>
        <v>0</v>
      </c>
      <c r="F375" s="79">
        <f t="shared" si="130"/>
        <v>0</v>
      </c>
      <c r="G375" s="32" t="e">
        <f t="shared" si="131"/>
        <v>#DIV/0!</v>
      </c>
    </row>
    <row r="376" spans="1:7" x14ac:dyDescent="0.2">
      <c r="A376" s="75">
        <v>706</v>
      </c>
      <c r="B376" s="1" t="s">
        <v>33</v>
      </c>
      <c r="C376" s="10"/>
      <c r="D376" s="79">
        <f>'1T 2021'!D376+'TAB Av'!D376</f>
        <v>95720</v>
      </c>
      <c r="E376" s="79">
        <f>'1T 2021'!E376+'TAB Av'!E376</f>
        <v>109896</v>
      </c>
      <c r="F376" s="79">
        <f t="shared" si="130"/>
        <v>-14176</v>
      </c>
      <c r="G376" s="32">
        <f t="shared" si="131"/>
        <v>-0.12899468588483656</v>
      </c>
    </row>
    <row r="377" spans="1:7" x14ac:dyDescent="0.2">
      <c r="A377" s="75"/>
      <c r="B377" s="13" t="s">
        <v>6</v>
      </c>
      <c r="C377" s="27"/>
      <c r="D377" s="79">
        <f>'1T 2021'!D377+'TAB Av'!D377</f>
        <v>0</v>
      </c>
      <c r="E377" s="79">
        <f>'1T 2021'!E377+'TAB Av'!E377</f>
        <v>0</v>
      </c>
      <c r="F377" s="39"/>
      <c r="G377" s="33"/>
    </row>
    <row r="378" spans="1:7" x14ac:dyDescent="0.2">
      <c r="A378" s="75"/>
      <c r="B378" s="14" t="s">
        <v>19</v>
      </c>
      <c r="C378" s="11"/>
      <c r="D378" s="79">
        <f>'1T 2021'!D378+'TAB Av'!D378</f>
        <v>0</v>
      </c>
      <c r="E378" s="79">
        <f>'1T 2021'!E378+'TAB Av'!E378</f>
        <v>0</v>
      </c>
      <c r="F378" s="79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75"/>
      <c r="B379" s="14" t="s">
        <v>20</v>
      </c>
      <c r="C379" s="11"/>
      <c r="D379" s="79">
        <f>'1T 2021'!D379+'TAB Av'!D379</f>
        <v>0</v>
      </c>
      <c r="E379" s="79">
        <f>'1T 2021'!E379+'TAB Av'!E379</f>
        <v>0</v>
      </c>
      <c r="F379" s="79">
        <f t="shared" si="132"/>
        <v>0</v>
      </c>
      <c r="G379" s="32" t="e">
        <f t="shared" si="133"/>
        <v>#DIV/0!</v>
      </c>
    </row>
    <row r="380" spans="1:7" x14ac:dyDescent="0.2">
      <c r="A380" s="75"/>
      <c r="B380" s="14" t="s">
        <v>27</v>
      </c>
      <c r="C380" s="11"/>
      <c r="D380" s="79">
        <f>'1T 2021'!D380+'TAB Av'!D380</f>
        <v>0</v>
      </c>
      <c r="E380" s="79">
        <f>'1T 2021'!E380+'TAB Av'!E380</f>
        <v>0</v>
      </c>
      <c r="F380" s="79">
        <f t="shared" si="132"/>
        <v>0</v>
      </c>
      <c r="G380" s="32" t="e">
        <f t="shared" si="133"/>
        <v>#DIV/0!</v>
      </c>
    </row>
    <row r="381" spans="1:7" x14ac:dyDescent="0.2">
      <c r="A381" s="75">
        <v>706</v>
      </c>
      <c r="B381" s="2" t="s">
        <v>34</v>
      </c>
      <c r="C381" s="11"/>
      <c r="D381" s="79">
        <f>'1T 2021'!D381+'TAB Av'!D381</f>
        <v>0</v>
      </c>
      <c r="E381" s="79">
        <f>'1T 2021'!E381+'TAB Av'!E381</f>
        <v>0</v>
      </c>
      <c r="F381" s="79">
        <f t="shared" si="132"/>
        <v>0</v>
      </c>
      <c r="G381" s="32" t="e">
        <f t="shared" si="133"/>
        <v>#DIV/0!</v>
      </c>
    </row>
    <row r="382" spans="1:7" x14ac:dyDescent="0.2">
      <c r="A382" s="75" t="s">
        <v>35</v>
      </c>
      <c r="B382" s="2" t="s">
        <v>36</v>
      </c>
      <c r="C382" s="11"/>
      <c r="D382" s="79">
        <f>'1T 2021'!D382+'TAB Av'!D382</f>
        <v>0</v>
      </c>
      <c r="E382" s="79">
        <f>'1T 2021'!E382+'TAB Av'!E382</f>
        <v>0</v>
      </c>
      <c r="F382" s="79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76"/>
      <c r="D383" s="40">
        <f>D373+D374+D375+D376+D381+D382</f>
        <v>190970</v>
      </c>
      <c r="E383" s="40">
        <f>E373+E374+E375+E376+E381+E382</f>
        <v>145784</v>
      </c>
      <c r="F383" s="40">
        <f t="shared" si="132"/>
        <v>45186</v>
      </c>
      <c r="G383" s="34">
        <f t="shared" si="133"/>
        <v>0.30995170937825822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79">
        <f>'1T 2021'!D386+'TAB Av'!D386</f>
        <v>0</v>
      </c>
      <c r="E386" s="79">
        <f>'1T 2021'!E386+'TAB Av'!E386</f>
        <v>0</v>
      </c>
      <c r="F386" s="79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77"/>
      <c r="D387" s="78"/>
      <c r="E387" s="78"/>
      <c r="F387" s="78"/>
      <c r="G387" s="36"/>
    </row>
    <row r="388" spans="1:7" x14ac:dyDescent="0.2">
      <c r="A388" s="75">
        <v>72</v>
      </c>
      <c r="B388" s="1" t="s">
        <v>37</v>
      </c>
      <c r="C388" s="10"/>
      <c r="D388" s="79">
        <f>'1T 2021'!D388+'TAB Av'!D388</f>
        <v>0</v>
      </c>
      <c r="E388" s="79">
        <f>'1T 2021'!E388+'TAB Av'!E388</f>
        <v>0</v>
      </c>
      <c r="F388" s="79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75">
        <v>73</v>
      </c>
      <c r="B389" s="1" t="s">
        <v>38</v>
      </c>
      <c r="C389" s="10"/>
      <c r="D389" s="79">
        <f>'1T 2021'!D389+'TAB Av'!D389</f>
        <v>0</v>
      </c>
      <c r="E389" s="79">
        <f>'1T 2021'!E389+'TAB Av'!E389</f>
        <v>0</v>
      </c>
      <c r="F389" s="79">
        <f t="shared" si="136"/>
        <v>0</v>
      </c>
      <c r="G389" s="32" t="e">
        <f t="shared" si="137"/>
        <v>#DIV/0!</v>
      </c>
    </row>
    <row r="390" spans="1:7" x14ac:dyDescent="0.2">
      <c r="A390" s="75">
        <v>74</v>
      </c>
      <c r="B390" s="2" t="s">
        <v>39</v>
      </c>
      <c r="C390" s="11"/>
      <c r="D390" s="79">
        <f>'1T 2021'!D390+'TAB Av'!D390</f>
        <v>0</v>
      </c>
      <c r="E390" s="79">
        <f>'1T 2021'!E390+'TAB Av'!E390</f>
        <v>0</v>
      </c>
      <c r="F390" s="79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80"/>
      <c r="D391" s="40">
        <f>D383+D388+D389+D390</f>
        <v>190970</v>
      </c>
      <c r="E391" s="40">
        <f>E383+E388+E389+E390</f>
        <v>145784</v>
      </c>
      <c r="F391" s="79">
        <f t="shared" si="136"/>
        <v>45186</v>
      </c>
      <c r="G391" s="32">
        <f t="shared" si="137"/>
        <v>0.30995170937825822</v>
      </c>
    </row>
    <row r="392" spans="1:7" x14ac:dyDescent="0.2">
      <c r="A392" s="75">
        <v>60</v>
      </c>
      <c r="B392" s="3" t="s">
        <v>40</v>
      </c>
      <c r="C392" s="77"/>
      <c r="D392" s="78">
        <f>D393+D394+D395</f>
        <v>25125</v>
      </c>
      <c r="E392" s="78">
        <f>E393+E394+E395</f>
        <v>17169</v>
      </c>
      <c r="F392" s="79">
        <f t="shared" si="136"/>
        <v>7956</v>
      </c>
      <c r="G392" s="32">
        <f t="shared" si="137"/>
        <v>0.46339332517910187</v>
      </c>
    </row>
    <row r="393" spans="1:7" x14ac:dyDescent="0.2">
      <c r="A393" s="75">
        <v>600</v>
      </c>
      <c r="B393" s="1" t="s">
        <v>2</v>
      </c>
      <c r="C393" s="10"/>
      <c r="D393" s="79">
        <f>'1T 2021'!D393+'TAB Av'!D393</f>
        <v>3347</v>
      </c>
      <c r="E393" s="79">
        <f>'1T 2021'!E393+'TAB Av'!E393</f>
        <v>2810</v>
      </c>
      <c r="F393" s="79">
        <f t="shared" si="136"/>
        <v>537</v>
      </c>
      <c r="G393" s="32">
        <f t="shared" si="137"/>
        <v>0.1911032028469751</v>
      </c>
    </row>
    <row r="394" spans="1:7" x14ac:dyDescent="0.2">
      <c r="A394" s="75">
        <v>601</v>
      </c>
      <c r="B394" s="1" t="s">
        <v>3</v>
      </c>
      <c r="C394" s="10"/>
      <c r="D394" s="79">
        <f>'1T 2021'!D394+'TAB Av'!D394</f>
        <v>21778</v>
      </c>
      <c r="E394" s="79">
        <f>'1T 2021'!E394+'TAB Av'!E394</f>
        <v>14359</v>
      </c>
      <c r="F394" s="79">
        <f t="shared" si="136"/>
        <v>7419</v>
      </c>
      <c r="G394" s="32">
        <f t="shared" si="137"/>
        <v>0.51667943450100984</v>
      </c>
    </row>
    <row r="395" spans="1:7" x14ac:dyDescent="0.2">
      <c r="A395" s="75">
        <v>604</v>
      </c>
      <c r="B395" s="1" t="s">
        <v>4</v>
      </c>
      <c r="C395" s="10"/>
      <c r="D395" s="79">
        <f>'1T 2021'!D395+'TAB Av'!D395</f>
        <v>0</v>
      </c>
      <c r="E395" s="79">
        <f>'1T 2021'!E395+'TAB Av'!E395</f>
        <v>0</v>
      </c>
      <c r="F395" s="79">
        <f t="shared" si="136"/>
        <v>0</v>
      </c>
      <c r="G395" s="32" t="e">
        <f t="shared" si="137"/>
        <v>#DIV/0!</v>
      </c>
    </row>
    <row r="396" spans="1:7" x14ac:dyDescent="0.2">
      <c r="A396" s="75">
        <v>61</v>
      </c>
      <c r="B396" s="1" t="s">
        <v>41</v>
      </c>
      <c r="C396" s="10"/>
      <c r="D396" s="79">
        <f>'1T 2021'!D396+'TAB Av'!D396</f>
        <v>5448</v>
      </c>
      <c r="E396" s="79">
        <f>'1T 2021'!E396+'TAB Av'!E396</f>
        <v>5690</v>
      </c>
      <c r="F396" s="79">
        <f t="shared" si="136"/>
        <v>-242</v>
      </c>
      <c r="G396" s="32">
        <f t="shared" si="137"/>
        <v>-4.2530755711775045E-2</v>
      </c>
    </row>
    <row r="397" spans="1:7" x14ac:dyDescent="0.2">
      <c r="A397" s="75">
        <v>62</v>
      </c>
      <c r="B397" s="2" t="s">
        <v>42</v>
      </c>
      <c r="C397" s="11"/>
      <c r="D397" s="79">
        <f>'1T 2021'!D397+'TAB Av'!D397</f>
        <v>5293</v>
      </c>
      <c r="E397" s="79">
        <f>'1T 2021'!E397+'TAB Av'!E397</f>
        <v>3745</v>
      </c>
      <c r="F397" s="79">
        <f t="shared" si="136"/>
        <v>1548</v>
      </c>
      <c r="G397" s="32">
        <f t="shared" si="137"/>
        <v>0.41335113484646197</v>
      </c>
    </row>
    <row r="398" spans="1:7" ht="25.5" x14ac:dyDescent="0.2">
      <c r="A398" s="22"/>
      <c r="B398" s="26" t="s">
        <v>43</v>
      </c>
      <c r="C398" s="80"/>
      <c r="D398" s="40">
        <f>D392+D396+D397</f>
        <v>35866</v>
      </c>
      <c r="E398" s="40">
        <f>E392+E396+E397</f>
        <v>26604</v>
      </c>
      <c r="F398" s="79">
        <f t="shared" si="136"/>
        <v>9262</v>
      </c>
      <c r="G398" s="32">
        <f t="shared" si="137"/>
        <v>0.34814313637047062</v>
      </c>
    </row>
    <row r="399" spans="1:7" ht="25.5" x14ac:dyDescent="0.2">
      <c r="A399" s="22"/>
      <c r="B399" s="26" t="s">
        <v>48</v>
      </c>
      <c r="C399" s="80"/>
      <c r="D399" s="40">
        <f>D391-D398</f>
        <v>155104</v>
      </c>
      <c r="E399" s="40">
        <f>E391-E398</f>
        <v>119180</v>
      </c>
      <c r="F399" s="79">
        <f t="shared" si="136"/>
        <v>35924</v>
      </c>
      <c r="G399" s="32">
        <f t="shared" si="137"/>
        <v>0.30142641382782348</v>
      </c>
    </row>
    <row r="400" spans="1:7" x14ac:dyDescent="0.2">
      <c r="A400" s="75">
        <v>63</v>
      </c>
      <c r="B400" s="3" t="s">
        <v>46</v>
      </c>
      <c r="C400" s="77"/>
      <c r="D400" s="79">
        <f>'1T 2021'!D400+'TAB Av'!D400</f>
        <v>138401</v>
      </c>
      <c r="E400" s="79">
        <f>'1T 2021'!E400+'TAB Av'!E400</f>
        <v>135911</v>
      </c>
      <c r="F400" s="79">
        <f t="shared" si="136"/>
        <v>2490</v>
      </c>
      <c r="G400" s="32">
        <f t="shared" si="137"/>
        <v>1.8320812884902619E-2</v>
      </c>
    </row>
    <row r="401" spans="1:7" x14ac:dyDescent="0.2">
      <c r="A401" s="75"/>
      <c r="B401" s="13" t="s">
        <v>6</v>
      </c>
      <c r="C401" s="27"/>
      <c r="D401" s="79"/>
      <c r="E401" s="79"/>
      <c r="F401" s="79"/>
      <c r="G401" s="32"/>
    </row>
    <row r="402" spans="1:7" x14ac:dyDescent="0.2">
      <c r="A402" s="75">
        <v>631</v>
      </c>
      <c r="B402" s="15" t="s">
        <v>21</v>
      </c>
      <c r="C402" s="21"/>
      <c r="D402" s="79">
        <f>'1T 2021'!D402+'TAB Av'!D402</f>
        <v>0</v>
      </c>
      <c r="E402" s="79">
        <f>'1T 2021'!E402+'TAB Av'!E402</f>
        <v>0</v>
      </c>
      <c r="F402" s="79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75"/>
      <c r="B403" s="15"/>
      <c r="C403" s="21"/>
      <c r="D403" s="79"/>
      <c r="E403" s="79"/>
      <c r="F403" s="79"/>
      <c r="G403" s="32"/>
    </row>
    <row r="404" spans="1:7" x14ac:dyDescent="0.2">
      <c r="A404" s="75">
        <v>64</v>
      </c>
      <c r="B404" s="2" t="s">
        <v>47</v>
      </c>
      <c r="C404" s="11"/>
      <c r="D404" s="79">
        <f>'1T 2021'!D404+'TAB Av'!D404</f>
        <v>5729</v>
      </c>
      <c r="E404" s="79">
        <f>'1T 2021'!E404+'TAB Av'!E404</f>
        <v>4241</v>
      </c>
      <c r="F404" s="79">
        <f t="shared" ref="F404:F414" si="140">(D404-E404)</f>
        <v>1488</v>
      </c>
      <c r="G404" s="32">
        <f t="shared" ref="G404:G414" si="141">F404/E404</f>
        <v>0.35086064607403916</v>
      </c>
    </row>
    <row r="405" spans="1:7" ht="25.5" x14ac:dyDescent="0.2">
      <c r="A405" s="22"/>
      <c r="B405" s="26" t="s">
        <v>49</v>
      </c>
      <c r="C405" s="80"/>
      <c r="D405" s="79">
        <f>D399-D400-D404</f>
        <v>10974</v>
      </c>
      <c r="E405" s="79">
        <f>E399-E400-E404</f>
        <v>-20972</v>
      </c>
      <c r="F405" s="79">
        <f t="shared" si="140"/>
        <v>31946</v>
      </c>
      <c r="G405" s="32">
        <f t="shared" si="141"/>
        <v>-1.5232691207324052</v>
      </c>
    </row>
    <row r="406" spans="1:7" x14ac:dyDescent="0.2">
      <c r="A406" s="75">
        <v>75</v>
      </c>
      <c r="B406" s="3" t="s">
        <v>50</v>
      </c>
      <c r="C406" s="77"/>
      <c r="D406" s="79">
        <f>'1T 2021'!D406+'TAB Av'!D406</f>
        <v>0</v>
      </c>
      <c r="E406" s="79">
        <f>'1T 2021'!E406+'TAB Av'!E406</f>
        <v>0</v>
      </c>
      <c r="F406" s="79">
        <f t="shared" si="140"/>
        <v>0</v>
      </c>
      <c r="G406" s="32" t="e">
        <f t="shared" si="141"/>
        <v>#DIV/0!</v>
      </c>
    </row>
    <row r="407" spans="1:7" x14ac:dyDescent="0.2">
      <c r="A407" s="75">
        <v>65</v>
      </c>
      <c r="B407" s="1" t="s">
        <v>51</v>
      </c>
      <c r="C407" s="10"/>
      <c r="D407" s="79">
        <f>'1T 2021'!D407+'TAB Av'!D407</f>
        <v>0</v>
      </c>
      <c r="E407" s="79">
        <f>'1T 2021'!E407+'TAB Av'!E407</f>
        <v>0</v>
      </c>
      <c r="F407" s="79">
        <f t="shared" si="140"/>
        <v>0</v>
      </c>
      <c r="G407" s="32" t="e">
        <f t="shared" si="141"/>
        <v>#DIV/0!</v>
      </c>
    </row>
    <row r="408" spans="1:7" ht="25.5" x14ac:dyDescent="0.2">
      <c r="A408" s="75">
        <v>68</v>
      </c>
      <c r="B408" s="16" t="s">
        <v>52</v>
      </c>
      <c r="C408" s="17"/>
      <c r="D408" s="79">
        <f>'1T 2021'!D408+'TAB Av'!D408</f>
        <v>35500</v>
      </c>
      <c r="E408" s="79">
        <f>'1T 2021'!E408+'TAB Av'!E408</f>
        <v>28000</v>
      </c>
      <c r="F408" s="79">
        <f t="shared" si="140"/>
        <v>7500</v>
      </c>
      <c r="G408" s="32">
        <f t="shared" si="141"/>
        <v>0.26785714285714285</v>
      </c>
    </row>
    <row r="409" spans="1:7" x14ac:dyDescent="0.2">
      <c r="A409" s="75">
        <v>78</v>
      </c>
      <c r="B409" s="2" t="s">
        <v>53</v>
      </c>
      <c r="C409" s="11"/>
      <c r="D409" s="79">
        <f>'1T 2021'!D409+'TAB Av'!D409</f>
        <v>0</v>
      </c>
      <c r="E409" s="79">
        <f>'1T 2021'!E409+'TAB Av'!E409</f>
        <v>0</v>
      </c>
      <c r="F409" s="79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80"/>
      <c r="D410" s="79">
        <f>D405+D406-D407-D408+D409</f>
        <v>-24526</v>
      </c>
      <c r="E410" s="79">
        <f>E405+E406-E407-E408+E409</f>
        <v>-48972</v>
      </c>
      <c r="F410" s="79">
        <f t="shared" si="140"/>
        <v>24446</v>
      </c>
      <c r="G410" s="32">
        <f t="shared" si="141"/>
        <v>-0.49918320673037653</v>
      </c>
    </row>
    <row r="411" spans="1:7" x14ac:dyDescent="0.2">
      <c r="A411" s="75">
        <v>76</v>
      </c>
      <c r="B411" s="1" t="s">
        <v>54</v>
      </c>
      <c r="C411" s="10"/>
      <c r="D411" s="79">
        <f>'1T 2021'!D411+'TAB Av'!D411</f>
        <v>0</v>
      </c>
      <c r="E411" s="79">
        <f>'1T 2021'!E411+'TAB Av'!E411</f>
        <v>0</v>
      </c>
      <c r="F411" s="79">
        <f t="shared" si="140"/>
        <v>0</v>
      </c>
      <c r="G411" s="32" t="e">
        <f t="shared" si="141"/>
        <v>#DIV/0!</v>
      </c>
    </row>
    <row r="412" spans="1:7" x14ac:dyDescent="0.2">
      <c r="A412" s="75">
        <v>66</v>
      </c>
      <c r="B412" s="1" t="s">
        <v>55</v>
      </c>
      <c r="C412" s="10"/>
      <c r="D412" s="79">
        <f>'1T 2021'!D412+'TAB Av'!D412</f>
        <v>400</v>
      </c>
      <c r="E412" s="79">
        <f>'1T 2021'!E412+'TAB Av'!E412</f>
        <v>400</v>
      </c>
      <c r="F412" s="79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-400</v>
      </c>
      <c r="E413" s="39">
        <f>E411-E412</f>
        <v>-400</v>
      </c>
      <c r="F413" s="79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80"/>
      <c r="D414" s="79">
        <f>D410+D413</f>
        <v>-24926</v>
      </c>
      <c r="E414" s="79">
        <f>E410+E413</f>
        <v>-49372</v>
      </c>
      <c r="F414" s="79">
        <f t="shared" si="140"/>
        <v>24446</v>
      </c>
      <c r="G414" s="32">
        <f t="shared" si="141"/>
        <v>-0.4951389451510978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75">
        <v>5</v>
      </c>
      <c r="B418" s="1" t="s">
        <v>22</v>
      </c>
      <c r="C418" s="10"/>
      <c r="D418" s="79">
        <f>'TAB Av'!D418</f>
        <v>-75725</v>
      </c>
      <c r="E418" s="79">
        <f>'TAB Av'!E418</f>
        <v>109</v>
      </c>
      <c r="F418" s="79">
        <f t="shared" ref="F418" si="142">(D418-E418)</f>
        <v>-75834</v>
      </c>
      <c r="G418" s="32">
        <f t="shared" ref="G418" si="143">F418/E418</f>
        <v>-695.72477064220186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75">
        <v>51</v>
      </c>
      <c r="B422" s="20" t="s">
        <v>29</v>
      </c>
      <c r="C422" s="30"/>
      <c r="D422" s="79">
        <v>0</v>
      </c>
      <c r="E422" s="79">
        <v>0</v>
      </c>
      <c r="F422" s="79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75">
        <v>510</v>
      </c>
      <c r="B423" s="1" t="s">
        <v>7</v>
      </c>
      <c r="C423" s="10"/>
      <c r="D423" s="79">
        <v>0</v>
      </c>
      <c r="E423" s="79">
        <v>0</v>
      </c>
      <c r="F423" s="79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75">
        <v>41</v>
      </c>
      <c r="B425" s="1" t="s">
        <v>8</v>
      </c>
      <c r="C425" s="10"/>
      <c r="D425" s="79">
        <f>D429+D430+D431</f>
        <v>874173</v>
      </c>
      <c r="E425" s="79">
        <f>E429+E430+E431</f>
        <v>723922</v>
      </c>
      <c r="F425" s="79">
        <f t="shared" ref="F425" si="146">(D425-E425)</f>
        <v>150251</v>
      </c>
      <c r="G425" s="32">
        <f t="shared" ref="G425" si="147">F425/E425</f>
        <v>0.20755136603114699</v>
      </c>
    </row>
    <row r="426" spans="1:7" x14ac:dyDescent="0.2">
      <c r="A426" s="75"/>
      <c r="B426" s="1"/>
      <c r="C426" s="10"/>
      <c r="D426" s="79"/>
      <c r="E426" s="79"/>
      <c r="F426" s="79"/>
      <c r="G426" s="32"/>
    </row>
    <row r="427" spans="1:7" x14ac:dyDescent="0.2">
      <c r="A427" s="75"/>
      <c r="B427" s="7" t="s">
        <v>6</v>
      </c>
      <c r="C427" s="29"/>
      <c r="D427" s="79"/>
      <c r="E427" s="79"/>
      <c r="F427" s="79"/>
      <c r="G427" s="32"/>
    </row>
    <row r="428" spans="1:7" x14ac:dyDescent="0.2">
      <c r="A428" s="75"/>
      <c r="B428" s="1"/>
      <c r="C428" s="10"/>
      <c r="D428" s="79"/>
      <c r="E428" s="79"/>
      <c r="F428" s="79"/>
      <c r="G428" s="32"/>
    </row>
    <row r="429" spans="1:7" x14ac:dyDescent="0.2">
      <c r="A429" s="75"/>
      <c r="B429" s="23" t="s">
        <v>23</v>
      </c>
      <c r="C429" s="10"/>
      <c r="D429" s="79">
        <f>'TAB Av'!D429</f>
        <v>718715</v>
      </c>
      <c r="E429" s="79">
        <f>'TAB Av'!E429</f>
        <v>686920</v>
      </c>
      <c r="F429" s="79">
        <f t="shared" ref="F429:F431" si="148">(D429-E429)</f>
        <v>31795</v>
      </c>
      <c r="G429" s="32">
        <f t="shared" ref="G429:G431" si="149">F429/E429</f>
        <v>4.6286321551272346E-2</v>
      </c>
    </row>
    <row r="430" spans="1:7" ht="25.5" x14ac:dyDescent="0.2">
      <c r="A430" s="75"/>
      <c r="B430" s="24" t="s">
        <v>58</v>
      </c>
      <c r="C430" s="17"/>
      <c r="D430" s="79">
        <f>'TAB Av'!D430</f>
        <v>151874</v>
      </c>
      <c r="E430" s="79">
        <f>'TAB Av'!E430</f>
        <v>33827</v>
      </c>
      <c r="F430" s="79">
        <f t="shared" si="148"/>
        <v>118047</v>
      </c>
      <c r="G430" s="32">
        <f t="shared" si="149"/>
        <v>3.4897271410411803</v>
      </c>
    </row>
    <row r="431" spans="1:7" x14ac:dyDescent="0.2">
      <c r="A431" s="75"/>
      <c r="B431" s="23" t="s">
        <v>24</v>
      </c>
      <c r="C431" s="10"/>
      <c r="D431" s="79">
        <f>'TAB Av'!D431</f>
        <v>3584</v>
      </c>
      <c r="E431" s="79">
        <f>'TAB Av'!E431</f>
        <v>3175</v>
      </c>
      <c r="F431" s="79">
        <f t="shared" si="148"/>
        <v>409</v>
      </c>
      <c r="G431" s="32">
        <f t="shared" si="149"/>
        <v>0.12881889763779528</v>
      </c>
    </row>
    <row r="432" spans="1:7" x14ac:dyDescent="0.2">
      <c r="A432" s="75"/>
      <c r="B432" s="1"/>
      <c r="C432" s="10"/>
      <c r="D432" s="79"/>
      <c r="E432" s="79"/>
      <c r="F432" s="79"/>
      <c r="G432" s="32"/>
    </row>
    <row r="433" spans="1:7" x14ac:dyDescent="0.2">
      <c r="A433" s="75"/>
      <c r="B433" s="8" t="s">
        <v>26</v>
      </c>
      <c r="C433" s="31"/>
      <c r="D433" s="79">
        <f>'TAB Av'!D433</f>
        <v>217960</v>
      </c>
      <c r="E433" s="79">
        <f>'TAB Av'!E433</f>
        <v>172593</v>
      </c>
      <c r="F433" s="79">
        <f t="shared" ref="F433" si="150">(D433-E433)</f>
        <v>45367</v>
      </c>
      <c r="G433" s="32">
        <f t="shared" ref="G433" si="151">F433/E433</f>
        <v>0.26285538810959891</v>
      </c>
    </row>
    <row r="434" spans="1:7" x14ac:dyDescent="0.2">
      <c r="A434" s="75"/>
      <c r="B434" s="8"/>
      <c r="C434" s="31"/>
      <c r="D434" s="79"/>
      <c r="E434" s="79"/>
      <c r="F434" s="79"/>
      <c r="G434" s="32"/>
    </row>
    <row r="435" spans="1:7" x14ac:dyDescent="0.2">
      <c r="A435" s="75">
        <v>3</v>
      </c>
      <c r="B435" s="8" t="s">
        <v>15</v>
      </c>
      <c r="C435" s="31"/>
      <c r="D435" s="79">
        <f>D438+D439+D440+D441</f>
        <v>122864</v>
      </c>
      <c r="E435" s="79">
        <f>E438+E439+E440+E441</f>
        <v>38360</v>
      </c>
      <c r="F435" s="79">
        <f t="shared" ref="F435" si="152">(D435-E435)</f>
        <v>84504</v>
      </c>
      <c r="G435" s="32">
        <f t="shared" ref="G435" si="153">F435/E435</f>
        <v>2.2029197080291971</v>
      </c>
    </row>
    <row r="436" spans="1:7" x14ac:dyDescent="0.2">
      <c r="A436" s="75"/>
      <c r="B436" s="7" t="s">
        <v>6</v>
      </c>
      <c r="C436" s="29"/>
      <c r="D436" s="79"/>
      <c r="E436" s="79"/>
      <c r="F436" s="79"/>
      <c r="G436" s="32"/>
    </row>
    <row r="437" spans="1:7" x14ac:dyDescent="0.2">
      <c r="A437" s="75"/>
      <c r="B437" s="8"/>
      <c r="C437" s="31"/>
      <c r="D437" s="79"/>
      <c r="E437" s="79"/>
      <c r="F437" s="79"/>
      <c r="G437" s="32"/>
    </row>
    <row r="438" spans="1:7" x14ac:dyDescent="0.2">
      <c r="A438" s="75">
        <v>30</v>
      </c>
      <c r="B438" s="25" t="s">
        <v>16</v>
      </c>
      <c r="C438" s="31"/>
      <c r="D438" s="79">
        <f>'TAB Av'!D438</f>
        <v>1443</v>
      </c>
      <c r="E438" s="79">
        <f>'TAB Av'!E438</f>
        <v>2210</v>
      </c>
      <c r="F438" s="79">
        <f t="shared" ref="F438:F441" si="154">(D438-E438)</f>
        <v>-767</v>
      </c>
      <c r="G438" s="32">
        <f t="shared" ref="G438:G441" si="155">F438/E438</f>
        <v>-0.34705882352941175</v>
      </c>
    </row>
    <row r="439" spans="1:7" x14ac:dyDescent="0.2">
      <c r="A439" s="75">
        <v>31</v>
      </c>
      <c r="B439" s="25" t="s">
        <v>17</v>
      </c>
      <c r="C439" s="31"/>
      <c r="D439" s="79">
        <f>'TAB Av'!D439</f>
        <v>910</v>
      </c>
      <c r="E439" s="79">
        <f>'TAB Av'!E439</f>
        <v>1102</v>
      </c>
      <c r="F439" s="79">
        <f t="shared" si="154"/>
        <v>-192</v>
      </c>
      <c r="G439" s="32">
        <f t="shared" si="155"/>
        <v>-0.17422867513611615</v>
      </c>
    </row>
    <row r="440" spans="1:7" x14ac:dyDescent="0.2">
      <c r="A440" s="75">
        <v>32</v>
      </c>
      <c r="B440" s="25" t="s">
        <v>18</v>
      </c>
      <c r="C440" s="31"/>
      <c r="D440" s="79">
        <f>'TAB Av'!D440</f>
        <v>120511</v>
      </c>
      <c r="E440" s="79">
        <f>'TAB Av'!E440</f>
        <v>35048</v>
      </c>
      <c r="F440" s="79">
        <f t="shared" si="154"/>
        <v>85463</v>
      </c>
      <c r="G440" s="32">
        <f t="shared" si="155"/>
        <v>2.4384558320018259</v>
      </c>
    </row>
    <row r="441" spans="1:7" x14ac:dyDescent="0.2">
      <c r="A441" s="75">
        <v>37</v>
      </c>
      <c r="B441" s="25" t="s">
        <v>25</v>
      </c>
      <c r="C441" s="31"/>
      <c r="D441" s="79">
        <f>'TAB Av'!D441</f>
        <v>0</v>
      </c>
      <c r="E441" s="79">
        <f>'TAB Av'!E441</f>
        <v>0</v>
      </c>
      <c r="F441" s="79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79" t="s">
        <v>10</v>
      </c>
      <c r="E445" s="79" t="s">
        <v>11</v>
      </c>
      <c r="F445" s="79" t="s">
        <v>12</v>
      </c>
      <c r="G445" s="32" t="s">
        <v>13</v>
      </c>
    </row>
    <row r="446" spans="1:7" x14ac:dyDescent="0.2">
      <c r="A446" s="75">
        <v>700</v>
      </c>
      <c r="B446" s="1" t="s">
        <v>30</v>
      </c>
      <c r="C446" s="10"/>
      <c r="D446" s="79">
        <f>'1T 2021'!D446+'TAB Av'!D446</f>
        <v>4426</v>
      </c>
      <c r="E446" s="79">
        <f>'1T 2021'!E446+'TAB Av'!E446</f>
        <v>21611</v>
      </c>
      <c r="F446" s="79">
        <f>(D446-E446)</f>
        <v>-17185</v>
      </c>
      <c r="G446" s="32">
        <f>F446/E446</f>
        <v>-0.79519689047244457</v>
      </c>
    </row>
    <row r="447" spans="1:7" x14ac:dyDescent="0.2">
      <c r="A447" s="75">
        <v>701</v>
      </c>
      <c r="B447" s="1" t="s">
        <v>31</v>
      </c>
      <c r="C447" s="10"/>
      <c r="D447" s="79">
        <f>'1T 2021'!D447+'TAB Av'!D447</f>
        <v>13621</v>
      </c>
      <c r="E447" s="79">
        <f>'1T 2021'!E447+'TAB Av'!E447</f>
        <v>142420</v>
      </c>
      <c r="F447" s="79">
        <f t="shared" ref="F447:F449" si="156">(D447-E447)</f>
        <v>-128799</v>
      </c>
      <c r="G447" s="32">
        <f t="shared" ref="G447:G449" si="157">F447/E447</f>
        <v>-0.9043603426485044</v>
      </c>
    </row>
    <row r="448" spans="1:7" x14ac:dyDescent="0.2">
      <c r="A448" s="75">
        <v>704</v>
      </c>
      <c r="B448" s="1" t="s">
        <v>32</v>
      </c>
      <c r="C448" s="10"/>
      <c r="D448" s="79">
        <f>'1T 2021'!D448+'TAB Av'!D448</f>
        <v>0</v>
      </c>
      <c r="E448" s="79">
        <f>'1T 2021'!E448+'TAB Av'!E448</f>
        <v>0</v>
      </c>
      <c r="F448" s="79">
        <f t="shared" si="156"/>
        <v>0</v>
      </c>
      <c r="G448" s="32" t="e">
        <f t="shared" si="157"/>
        <v>#DIV/0!</v>
      </c>
    </row>
    <row r="449" spans="1:7" x14ac:dyDescent="0.2">
      <c r="A449" s="75">
        <v>706</v>
      </c>
      <c r="B449" s="1" t="s">
        <v>33</v>
      </c>
      <c r="C449" s="10"/>
      <c r="D449" s="79">
        <f>'1T 2021'!D449+'TAB Av'!D449</f>
        <v>28598</v>
      </c>
      <c r="E449" s="79">
        <f>'1T 2021'!E449+'TAB Av'!E449</f>
        <v>130203</v>
      </c>
      <c r="F449" s="79">
        <f t="shared" si="156"/>
        <v>-101605</v>
      </c>
      <c r="G449" s="32">
        <f t="shared" si="157"/>
        <v>-0.78035836347856813</v>
      </c>
    </row>
    <row r="450" spans="1:7" x14ac:dyDescent="0.2">
      <c r="A450" s="75"/>
      <c r="B450" s="13" t="s">
        <v>6</v>
      </c>
      <c r="C450" s="27"/>
      <c r="D450" s="79">
        <f>'1T 2021'!D450+'TAB Av'!D450</f>
        <v>0</v>
      </c>
      <c r="E450" s="79">
        <f>'1T 2021'!E450+'TAB Av'!E450</f>
        <v>0</v>
      </c>
      <c r="F450" s="39"/>
      <c r="G450" s="33"/>
    </row>
    <row r="451" spans="1:7" x14ac:dyDescent="0.2">
      <c r="A451" s="75"/>
      <c r="B451" s="14" t="s">
        <v>19</v>
      </c>
      <c r="C451" s="11"/>
      <c r="D451" s="79">
        <f>'1T 2021'!D451+'TAB Av'!D451</f>
        <v>0</v>
      </c>
      <c r="E451" s="79">
        <f>'1T 2021'!E451+'TAB Av'!E451</f>
        <v>0</v>
      </c>
      <c r="F451" s="79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75"/>
      <c r="B452" s="14" t="s">
        <v>20</v>
      </c>
      <c r="C452" s="11"/>
      <c r="D452" s="79">
        <f>'1T 2021'!D452+'TAB Av'!D452</f>
        <v>0</v>
      </c>
      <c r="E452" s="79">
        <f>'1T 2021'!E452+'TAB Av'!E452</f>
        <v>0</v>
      </c>
      <c r="F452" s="79">
        <f t="shared" si="158"/>
        <v>0</v>
      </c>
      <c r="G452" s="32" t="e">
        <f t="shared" si="159"/>
        <v>#DIV/0!</v>
      </c>
    </row>
    <row r="453" spans="1:7" x14ac:dyDescent="0.2">
      <c r="A453" s="75"/>
      <c r="B453" s="14" t="s">
        <v>27</v>
      </c>
      <c r="C453" s="11"/>
      <c r="D453" s="79">
        <f>'1T 2021'!D453+'TAB Av'!D453</f>
        <v>0</v>
      </c>
      <c r="E453" s="79">
        <f>'1T 2021'!E453+'TAB Av'!E453</f>
        <v>0</v>
      </c>
      <c r="F453" s="79">
        <f t="shared" si="158"/>
        <v>0</v>
      </c>
      <c r="G453" s="32" t="e">
        <f t="shared" si="159"/>
        <v>#DIV/0!</v>
      </c>
    </row>
    <row r="454" spans="1:7" x14ac:dyDescent="0.2">
      <c r="A454" s="75">
        <v>706</v>
      </c>
      <c r="B454" s="2" t="s">
        <v>34</v>
      </c>
      <c r="C454" s="11"/>
      <c r="D454" s="79">
        <f>'1T 2021'!D454+'TAB Av'!D454</f>
        <v>0</v>
      </c>
      <c r="E454" s="79">
        <f>'1T 2021'!E454+'TAB Av'!E454</f>
        <v>0</v>
      </c>
      <c r="F454" s="79">
        <f t="shared" si="158"/>
        <v>0</v>
      </c>
      <c r="G454" s="32" t="e">
        <f t="shared" si="159"/>
        <v>#DIV/0!</v>
      </c>
    </row>
    <row r="455" spans="1:7" x14ac:dyDescent="0.2">
      <c r="A455" s="75" t="s">
        <v>35</v>
      </c>
      <c r="B455" s="2" t="s">
        <v>36</v>
      </c>
      <c r="C455" s="11"/>
      <c r="D455" s="79">
        <f>'1T 2021'!D455+'TAB Av'!D455</f>
        <v>0</v>
      </c>
      <c r="E455" s="79">
        <f>'1T 2021'!E455+'TAB Av'!E455</f>
        <v>0</v>
      </c>
      <c r="F455" s="79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76"/>
      <c r="D456" s="40">
        <f>D446+D447+D448+D449+D454+D455</f>
        <v>46645</v>
      </c>
      <c r="E456" s="40">
        <f>E446+E447+E448+E449+E454+E455</f>
        <v>294234</v>
      </c>
      <c r="F456" s="40">
        <f t="shared" si="158"/>
        <v>-247589</v>
      </c>
      <c r="G456" s="34">
        <f t="shared" si="159"/>
        <v>-0.8414697145809118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79">
        <f>'1T 2021'!D459+'TAB Av'!D459</f>
        <v>0</v>
      </c>
      <c r="E459" s="79">
        <f>'1T 2021'!E459+'TAB Av'!E459</f>
        <v>0</v>
      </c>
      <c r="F459" s="79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77"/>
      <c r="D460" s="78"/>
      <c r="E460" s="78"/>
      <c r="F460" s="78"/>
      <c r="G460" s="36"/>
    </row>
    <row r="461" spans="1:7" x14ac:dyDescent="0.2">
      <c r="A461" s="75">
        <v>72</v>
      </c>
      <c r="B461" s="1" t="s">
        <v>37</v>
      </c>
      <c r="C461" s="10"/>
      <c r="D461" s="79">
        <f>'1T 2021'!D461+'TAB Av'!D461</f>
        <v>0</v>
      </c>
      <c r="E461" s="79">
        <f>'1T 2021'!E461+'TAB Av'!E461</f>
        <v>0</v>
      </c>
      <c r="F461" s="79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75">
        <v>73</v>
      </c>
      <c r="B462" s="1" t="s">
        <v>38</v>
      </c>
      <c r="C462" s="10"/>
      <c r="D462" s="79">
        <f>'1T 2021'!D462+'TAB Av'!D462</f>
        <v>0</v>
      </c>
      <c r="E462" s="79">
        <f>'1T 2021'!E462+'TAB Av'!E462</f>
        <v>0</v>
      </c>
      <c r="F462" s="79">
        <f t="shared" si="162"/>
        <v>0</v>
      </c>
      <c r="G462" s="32" t="e">
        <f t="shared" si="163"/>
        <v>#DIV/0!</v>
      </c>
    </row>
    <row r="463" spans="1:7" x14ac:dyDescent="0.2">
      <c r="A463" s="75">
        <v>74</v>
      </c>
      <c r="B463" s="2" t="s">
        <v>39</v>
      </c>
      <c r="C463" s="11"/>
      <c r="D463" s="79">
        <f>'1T 2021'!D463+'TAB Av'!D463</f>
        <v>0</v>
      </c>
      <c r="E463" s="79">
        <f>'1T 2021'!E463+'TAB Av'!E463</f>
        <v>0</v>
      </c>
      <c r="F463" s="79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80"/>
      <c r="D464" s="40">
        <f>D456+D461+D462+D463</f>
        <v>46645</v>
      </c>
      <c r="E464" s="40">
        <f>E456+E461+E462+E463</f>
        <v>294234</v>
      </c>
      <c r="F464" s="79">
        <f t="shared" si="162"/>
        <v>-247589</v>
      </c>
      <c r="G464" s="32">
        <f t="shared" si="163"/>
        <v>-0.8414697145809118</v>
      </c>
    </row>
    <row r="465" spans="1:7" x14ac:dyDescent="0.2">
      <c r="A465" s="75">
        <v>60</v>
      </c>
      <c r="B465" s="3" t="s">
        <v>40</v>
      </c>
      <c r="C465" s="77"/>
      <c r="D465" s="78">
        <f>D466+D467+D468</f>
        <v>15176.822</v>
      </c>
      <c r="E465" s="78">
        <f>E466+E467+E468</f>
        <v>50355.28</v>
      </c>
      <c r="F465" s="79">
        <f t="shared" si="162"/>
        <v>-35178.457999999999</v>
      </c>
      <c r="G465" s="32">
        <f t="shared" si="163"/>
        <v>-0.69860515123736777</v>
      </c>
    </row>
    <row r="466" spans="1:7" x14ac:dyDescent="0.2">
      <c r="A466" s="75">
        <v>600</v>
      </c>
      <c r="B466" s="1" t="s">
        <v>2</v>
      </c>
      <c r="C466" s="10"/>
      <c r="D466" s="79">
        <f>'1T 2021'!D466+'TAB Av'!D466</f>
        <v>926.87400000000002</v>
      </c>
      <c r="E466" s="79">
        <f>'1T 2021'!E466+'TAB Av'!E466</f>
        <v>3294.5</v>
      </c>
      <c r="F466" s="79">
        <f t="shared" si="162"/>
        <v>-2367.6260000000002</v>
      </c>
      <c r="G466" s="32">
        <f t="shared" si="163"/>
        <v>-0.718660191227804</v>
      </c>
    </row>
    <row r="467" spans="1:7" x14ac:dyDescent="0.2">
      <c r="A467" s="75">
        <v>601</v>
      </c>
      <c r="B467" s="1" t="s">
        <v>3</v>
      </c>
      <c r="C467" s="10"/>
      <c r="D467" s="79">
        <f>'1T 2021'!D467+'TAB Av'!D467</f>
        <v>5365.9480000000003</v>
      </c>
      <c r="E467" s="79">
        <f>'1T 2021'!E467+'TAB Av'!E467</f>
        <v>19246.78</v>
      </c>
      <c r="F467" s="79">
        <f t="shared" si="162"/>
        <v>-13880.831999999999</v>
      </c>
      <c r="G467" s="32">
        <f t="shared" si="163"/>
        <v>-0.72120281938069641</v>
      </c>
    </row>
    <row r="468" spans="1:7" x14ac:dyDescent="0.2">
      <c r="A468" s="75">
        <v>604</v>
      </c>
      <c r="B468" s="1" t="s">
        <v>4</v>
      </c>
      <c r="C468" s="10"/>
      <c r="D468" s="79">
        <f>'1T 2021'!D468+'TAB Av'!D468</f>
        <v>8884</v>
      </c>
      <c r="E468" s="79">
        <f>'1T 2021'!E468+'TAB Av'!E468</f>
        <v>27814</v>
      </c>
      <c r="F468" s="79">
        <f t="shared" si="162"/>
        <v>-18930</v>
      </c>
      <c r="G468" s="32">
        <f t="shared" si="163"/>
        <v>-0.68059250737038901</v>
      </c>
    </row>
    <row r="469" spans="1:7" x14ac:dyDescent="0.2">
      <c r="A469" s="75">
        <v>61</v>
      </c>
      <c r="B469" s="1" t="s">
        <v>41</v>
      </c>
      <c r="C469" s="10"/>
      <c r="D469" s="79">
        <f>'1T 2021'!D469+'TAB Av'!D469</f>
        <v>1051</v>
      </c>
      <c r="E469" s="79">
        <f>'1T 2021'!E469+'TAB Av'!E469</f>
        <v>1307</v>
      </c>
      <c r="F469" s="79">
        <f t="shared" si="162"/>
        <v>-256</v>
      </c>
      <c r="G469" s="32">
        <f t="shared" si="163"/>
        <v>-0.19586840091813312</v>
      </c>
    </row>
    <row r="470" spans="1:7" x14ac:dyDescent="0.2">
      <c r="A470" s="75">
        <v>62</v>
      </c>
      <c r="B470" s="2" t="s">
        <v>42</v>
      </c>
      <c r="C470" s="11"/>
      <c r="D470" s="79">
        <f>'1T 2021'!D470+'TAB Av'!D470</f>
        <v>5059</v>
      </c>
      <c r="E470" s="79">
        <f>'1T 2021'!E470+'TAB Av'!E470</f>
        <v>2147</v>
      </c>
      <c r="F470" s="79">
        <f t="shared" si="162"/>
        <v>2912</v>
      </c>
      <c r="G470" s="32">
        <f t="shared" si="163"/>
        <v>1.3563111318118304</v>
      </c>
    </row>
    <row r="471" spans="1:7" ht="25.5" x14ac:dyDescent="0.2">
      <c r="A471" s="22"/>
      <c r="B471" s="26" t="s">
        <v>43</v>
      </c>
      <c r="C471" s="80"/>
      <c r="D471" s="40">
        <f>D465+D469+D470</f>
        <v>21286.822</v>
      </c>
      <c r="E471" s="40">
        <f>E465+E469+E470</f>
        <v>53809.279999999999</v>
      </c>
      <c r="F471" s="79">
        <f t="shared" si="162"/>
        <v>-32522.457999999999</v>
      </c>
      <c r="G471" s="32">
        <f t="shared" si="163"/>
        <v>-0.60440240047813309</v>
      </c>
    </row>
    <row r="472" spans="1:7" ht="25.5" x14ac:dyDescent="0.2">
      <c r="A472" s="22"/>
      <c r="B472" s="26" t="s">
        <v>48</v>
      </c>
      <c r="C472" s="80"/>
      <c r="D472" s="40">
        <f>D464-D471</f>
        <v>25358.178</v>
      </c>
      <c r="E472" s="40">
        <f>E464-E471</f>
        <v>240424.72</v>
      </c>
      <c r="F472" s="79">
        <f t="shared" si="162"/>
        <v>-215066.54200000002</v>
      </c>
      <c r="G472" s="32">
        <f t="shared" si="163"/>
        <v>-0.89452757603294708</v>
      </c>
    </row>
    <row r="473" spans="1:7" x14ac:dyDescent="0.2">
      <c r="A473" s="75">
        <v>63</v>
      </c>
      <c r="B473" s="3" t="s">
        <v>46</v>
      </c>
      <c r="C473" s="77"/>
      <c r="D473" s="79">
        <f>'1T 2021'!D473+'TAB Av'!D473</f>
        <v>108463</v>
      </c>
      <c r="E473" s="79">
        <f>'1T 2021'!E473+'TAB Av'!E473</f>
        <v>116357</v>
      </c>
      <c r="F473" s="79">
        <f t="shared" si="162"/>
        <v>-7894</v>
      </c>
      <c r="G473" s="32">
        <f t="shared" si="163"/>
        <v>-6.784293166719664E-2</v>
      </c>
    </row>
    <row r="474" spans="1:7" x14ac:dyDescent="0.2">
      <c r="A474" s="75"/>
      <c r="B474" s="13" t="s">
        <v>6</v>
      </c>
      <c r="C474" s="27"/>
      <c r="D474" s="79"/>
      <c r="E474" s="79"/>
      <c r="F474" s="79"/>
      <c r="G474" s="32"/>
    </row>
    <row r="475" spans="1:7" x14ac:dyDescent="0.2">
      <c r="A475" s="75">
        <v>631</v>
      </c>
      <c r="B475" s="15" t="s">
        <v>21</v>
      </c>
      <c r="C475" s="21"/>
      <c r="D475" s="79">
        <f>'1T 2021'!D475+'TAB Av'!D475</f>
        <v>0</v>
      </c>
      <c r="E475" s="79">
        <f>'1T 2021'!E475+'TAB Av'!E475</f>
        <v>0</v>
      </c>
      <c r="F475" s="79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75"/>
      <c r="B476" s="15"/>
      <c r="C476" s="21"/>
      <c r="D476" s="79"/>
      <c r="E476" s="79"/>
      <c r="F476" s="79"/>
      <c r="G476" s="32"/>
    </row>
    <row r="477" spans="1:7" x14ac:dyDescent="0.2">
      <c r="A477" s="75">
        <v>64</v>
      </c>
      <c r="B477" s="2" t="s">
        <v>47</v>
      </c>
      <c r="C477" s="11"/>
      <c r="D477" s="79">
        <f>'1T 2021'!D477+'TAB Av'!D477</f>
        <v>1473</v>
      </c>
      <c r="E477" s="79">
        <f>'1T 2021'!E477+'TAB Av'!E477</f>
        <v>8945</v>
      </c>
      <c r="F477" s="79">
        <f t="shared" ref="F477:F487" si="166">(D477-E477)</f>
        <v>-7472</v>
      </c>
      <c r="G477" s="32">
        <f t="shared" ref="G477:G487" si="167">F477/E477</f>
        <v>-0.83532699832308555</v>
      </c>
    </row>
    <row r="478" spans="1:7" ht="25.5" x14ac:dyDescent="0.2">
      <c r="A478" s="22"/>
      <c r="B478" s="26" t="s">
        <v>49</v>
      </c>
      <c r="C478" s="80"/>
      <c r="D478" s="79">
        <f>D472-D473-D477</f>
        <v>-84577.822</v>
      </c>
      <c r="E478" s="79">
        <f>E472-E473-E477</f>
        <v>115122.72</v>
      </c>
      <c r="F478" s="79">
        <f t="shared" si="166"/>
        <v>-199700.54200000002</v>
      </c>
      <c r="G478" s="32">
        <f t="shared" si="167"/>
        <v>-1.7346753273376447</v>
      </c>
    </row>
    <row r="479" spans="1:7" x14ac:dyDescent="0.2">
      <c r="A479" s="75">
        <v>75</v>
      </c>
      <c r="B479" s="3" t="s">
        <v>50</v>
      </c>
      <c r="C479" s="77"/>
      <c r="D479" s="79">
        <f>'1T 2021'!D479+'TAB Av'!D479</f>
        <v>700</v>
      </c>
      <c r="E479" s="79">
        <f>'1T 2021'!E479+'TAB Av'!E479</f>
        <v>6699</v>
      </c>
      <c r="F479" s="79">
        <f t="shared" si="166"/>
        <v>-5999</v>
      </c>
      <c r="G479" s="32">
        <f t="shared" si="167"/>
        <v>-0.89550679205851624</v>
      </c>
    </row>
    <row r="480" spans="1:7" x14ac:dyDescent="0.2">
      <c r="A480" s="75">
        <v>65</v>
      </c>
      <c r="B480" s="1" t="s">
        <v>51</v>
      </c>
      <c r="C480" s="10"/>
      <c r="D480" s="79">
        <f>'1T 2021'!D480+'TAB Av'!D480</f>
        <v>8740</v>
      </c>
      <c r="E480" s="79">
        <f>'1T 2021'!E480+'TAB Av'!E480</f>
        <v>6394</v>
      </c>
      <c r="F480" s="79">
        <f t="shared" si="166"/>
        <v>2346</v>
      </c>
      <c r="G480" s="32">
        <f t="shared" si="167"/>
        <v>0.36690647482014388</v>
      </c>
    </row>
    <row r="481" spans="1:7" ht="25.5" x14ac:dyDescent="0.2">
      <c r="A481" s="75">
        <v>68</v>
      </c>
      <c r="B481" s="16" t="s">
        <v>52</v>
      </c>
      <c r="C481" s="17"/>
      <c r="D481" s="79">
        <f>'1T 2021'!D481+'TAB Av'!D481</f>
        <v>69844</v>
      </c>
      <c r="E481" s="79">
        <f>'1T 2021'!E481+'TAB Av'!E481</f>
        <v>900</v>
      </c>
      <c r="F481" s="79">
        <f t="shared" si="166"/>
        <v>68944</v>
      </c>
      <c r="G481" s="32">
        <f t="shared" si="167"/>
        <v>76.604444444444439</v>
      </c>
    </row>
    <row r="482" spans="1:7" x14ac:dyDescent="0.2">
      <c r="A482" s="75">
        <v>78</v>
      </c>
      <c r="B482" s="2" t="s">
        <v>53</v>
      </c>
      <c r="C482" s="11"/>
      <c r="D482" s="79">
        <f>'1T 2021'!D482+'TAB Av'!D482</f>
        <v>0</v>
      </c>
      <c r="E482" s="79">
        <f>'1T 2021'!E482+'TAB Av'!E482</f>
        <v>0</v>
      </c>
      <c r="F482" s="79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80"/>
      <c r="D483" s="79">
        <f>D478+D479-D480-D481+D482</f>
        <v>-162461.82199999999</v>
      </c>
      <c r="E483" s="79">
        <f>E478+E479-E480-E481+E482</f>
        <v>114527.72</v>
      </c>
      <c r="F483" s="79">
        <f t="shared" si="166"/>
        <v>-276989.54200000002</v>
      </c>
      <c r="G483" s="32">
        <f t="shared" si="167"/>
        <v>-2.4185371192231893</v>
      </c>
    </row>
    <row r="484" spans="1:7" x14ac:dyDescent="0.2">
      <c r="A484" s="75">
        <v>76</v>
      </c>
      <c r="B484" s="1" t="s">
        <v>54</v>
      </c>
      <c r="C484" s="10"/>
      <c r="D484" s="79">
        <f>'1T 2021'!D484+'TAB Av'!D484</f>
        <v>0</v>
      </c>
      <c r="E484" s="79">
        <f>'1T 2021'!E484+'TAB Av'!E484</f>
        <v>9828</v>
      </c>
      <c r="F484" s="79">
        <f t="shared" si="166"/>
        <v>-9828</v>
      </c>
      <c r="G484" s="32">
        <f t="shared" si="167"/>
        <v>-1</v>
      </c>
    </row>
    <row r="485" spans="1:7" x14ac:dyDescent="0.2">
      <c r="A485" s="75">
        <v>66</v>
      </c>
      <c r="B485" s="1" t="s">
        <v>55</v>
      </c>
      <c r="C485" s="10"/>
      <c r="D485" s="79">
        <f>'1T 2021'!D485+'TAB Av'!D485</f>
        <v>0</v>
      </c>
      <c r="E485" s="79">
        <f>'1T 2021'!E485+'TAB Av'!E485</f>
        <v>0</v>
      </c>
      <c r="F485" s="79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79">
        <f t="shared" si="166"/>
        <v>-9828</v>
      </c>
      <c r="G486" s="32">
        <f t="shared" si="167"/>
        <v>-1</v>
      </c>
    </row>
    <row r="487" spans="1:7" x14ac:dyDescent="0.2">
      <c r="A487" s="22"/>
      <c r="B487" s="19" t="s">
        <v>57</v>
      </c>
      <c r="C487" s="80"/>
      <c r="D487" s="79">
        <f>D483+D486</f>
        <v>-162461.82199999999</v>
      </c>
      <c r="E487" s="79">
        <f>E483+E486</f>
        <v>124355.72</v>
      </c>
      <c r="F487" s="79">
        <f t="shared" si="166"/>
        <v>-286817.54200000002</v>
      </c>
      <c r="G487" s="32">
        <f t="shared" si="167"/>
        <v>-2.3064282205917026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75">
        <v>5</v>
      </c>
      <c r="B491" s="1" t="s">
        <v>22</v>
      </c>
      <c r="C491" s="10"/>
      <c r="D491" s="79">
        <f>'TAB Av'!D491</f>
        <v>738780</v>
      </c>
      <c r="E491" s="79">
        <f>'TAB Av'!E491</f>
        <v>774863</v>
      </c>
      <c r="F491" s="79">
        <f t="shared" ref="F491" si="168">(D491-E491)</f>
        <v>-36083</v>
      </c>
      <c r="G491" s="32">
        <f t="shared" ref="G491" si="169">F491/E491</f>
        <v>-4.656694151095097E-2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75">
        <v>51</v>
      </c>
      <c r="B495" s="20" t="s">
        <v>29</v>
      </c>
      <c r="C495" s="30"/>
      <c r="D495" s="79">
        <v>0</v>
      </c>
      <c r="E495" s="79">
        <v>0</v>
      </c>
      <c r="F495" s="79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75">
        <v>510</v>
      </c>
      <c r="B496" s="1" t="s">
        <v>7</v>
      </c>
      <c r="C496" s="10"/>
      <c r="D496" s="79">
        <v>0</v>
      </c>
      <c r="E496" s="79">
        <v>0</v>
      </c>
      <c r="F496" s="79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75">
        <v>41</v>
      </c>
      <c r="B498" s="1" t="s">
        <v>8</v>
      </c>
      <c r="C498" s="10"/>
      <c r="D498" s="79">
        <f>D502+D503+D504</f>
        <v>693200</v>
      </c>
      <c r="E498" s="79">
        <f>E502+E503+E504</f>
        <v>542528</v>
      </c>
      <c r="F498" s="79">
        <f t="shared" ref="F498" si="172">(D498-E498)</f>
        <v>150672</v>
      </c>
      <c r="G498" s="32">
        <f t="shared" ref="G498" si="173">F498/E498</f>
        <v>0.27772207148755457</v>
      </c>
    </row>
    <row r="499" spans="1:7" x14ac:dyDescent="0.2">
      <c r="A499" s="75"/>
      <c r="B499" s="1"/>
      <c r="C499" s="10"/>
      <c r="D499" s="79"/>
      <c r="E499" s="79"/>
      <c r="F499" s="79"/>
      <c r="G499" s="32"/>
    </row>
    <row r="500" spans="1:7" x14ac:dyDescent="0.2">
      <c r="A500" s="75"/>
      <c r="B500" s="7" t="s">
        <v>6</v>
      </c>
      <c r="C500" s="29"/>
      <c r="D500" s="79"/>
      <c r="E500" s="79"/>
      <c r="F500" s="79"/>
      <c r="G500" s="32"/>
    </row>
    <row r="501" spans="1:7" x14ac:dyDescent="0.2">
      <c r="A501" s="75"/>
      <c r="B501" s="1"/>
      <c r="C501" s="10"/>
      <c r="D501" s="79"/>
      <c r="E501" s="79"/>
      <c r="F501" s="79"/>
      <c r="G501" s="32"/>
    </row>
    <row r="502" spans="1:7" x14ac:dyDescent="0.2">
      <c r="A502" s="75"/>
      <c r="B502" s="23" t="s">
        <v>23</v>
      </c>
      <c r="C502" s="10"/>
      <c r="D502" s="79">
        <f>'TAB Av'!D502</f>
        <v>277280</v>
      </c>
      <c r="E502" s="79">
        <f>'TAB Av'!E502</f>
        <v>314666</v>
      </c>
      <c r="F502" s="79">
        <f t="shared" ref="F502:F504" si="174">(D502-E502)</f>
        <v>-37386</v>
      </c>
      <c r="G502" s="32">
        <f t="shared" ref="G502:G504" si="175">F502/E502</f>
        <v>-0.11881169239765338</v>
      </c>
    </row>
    <row r="503" spans="1:7" ht="25.5" x14ac:dyDescent="0.2">
      <c r="A503" s="75"/>
      <c r="B503" s="24" t="s">
        <v>58</v>
      </c>
      <c r="C503" s="17"/>
      <c r="D503" s="79">
        <f>'TAB Av'!D503</f>
        <v>173300</v>
      </c>
      <c r="E503" s="79">
        <f>'TAB Av'!E503</f>
        <v>70529</v>
      </c>
      <c r="F503" s="79">
        <f t="shared" si="174"/>
        <v>102771</v>
      </c>
      <c r="G503" s="32">
        <f t="shared" si="175"/>
        <v>1.4571452877539735</v>
      </c>
    </row>
    <row r="504" spans="1:7" x14ac:dyDescent="0.2">
      <c r="A504" s="75"/>
      <c r="B504" s="23" t="s">
        <v>24</v>
      </c>
      <c r="C504" s="10"/>
      <c r="D504" s="79">
        <f>'TAB Av'!D504</f>
        <v>242620</v>
      </c>
      <c r="E504" s="79">
        <f>'TAB Av'!E504</f>
        <v>157333</v>
      </c>
      <c r="F504" s="79">
        <f t="shared" si="174"/>
        <v>85287</v>
      </c>
      <c r="G504" s="32">
        <f t="shared" si="175"/>
        <v>0.5420795383041066</v>
      </c>
    </row>
    <row r="505" spans="1:7" x14ac:dyDescent="0.2">
      <c r="A505" s="75"/>
      <c r="B505" s="1"/>
      <c r="C505" s="10"/>
      <c r="D505" s="79"/>
      <c r="E505" s="79"/>
      <c r="F505" s="79"/>
      <c r="G505" s="32"/>
    </row>
    <row r="506" spans="1:7" x14ac:dyDescent="0.2">
      <c r="A506" s="75"/>
      <c r="B506" s="8" t="s">
        <v>26</v>
      </c>
      <c r="C506" s="31"/>
      <c r="D506" s="79">
        <f>'TAB Av'!D506</f>
        <v>118705</v>
      </c>
      <c r="E506" s="79">
        <f>'TAB Av'!E506</f>
        <v>169597</v>
      </c>
      <c r="F506" s="79">
        <f t="shared" ref="F506" si="176">(D506-E506)</f>
        <v>-50892</v>
      </c>
      <c r="G506" s="32">
        <f t="shared" ref="G506" si="177">F506/E506</f>
        <v>-0.30007606266620285</v>
      </c>
    </row>
    <row r="507" spans="1:7" x14ac:dyDescent="0.2">
      <c r="A507" s="75"/>
      <c r="B507" s="8"/>
      <c r="C507" s="31"/>
      <c r="D507" s="79"/>
      <c r="E507" s="79"/>
      <c r="F507" s="79"/>
      <c r="G507" s="32"/>
    </row>
    <row r="508" spans="1:7" x14ac:dyDescent="0.2">
      <c r="A508" s="75">
        <v>3</v>
      </c>
      <c r="B508" s="8" t="s">
        <v>15</v>
      </c>
      <c r="C508" s="31"/>
      <c r="D508" s="79">
        <f>D511+D512+D513+D514</f>
        <v>58759</v>
      </c>
      <c r="E508" s="79">
        <f>E511+E512+E513+E514</f>
        <v>57442</v>
      </c>
      <c r="F508" s="79">
        <f t="shared" ref="F508" si="178">(D508-E508)</f>
        <v>1317</v>
      </c>
      <c r="G508" s="32">
        <f t="shared" ref="G508" si="179">F508/E508</f>
        <v>2.2927474670102015E-2</v>
      </c>
    </row>
    <row r="509" spans="1:7" x14ac:dyDescent="0.2">
      <c r="A509" s="75"/>
      <c r="B509" s="7" t="s">
        <v>6</v>
      </c>
      <c r="C509" s="29"/>
      <c r="D509" s="79"/>
      <c r="E509" s="79"/>
      <c r="F509" s="79"/>
      <c r="G509" s="32"/>
    </row>
    <row r="510" spans="1:7" x14ac:dyDescent="0.2">
      <c r="A510" s="75"/>
      <c r="B510" s="8"/>
      <c r="C510" s="31"/>
      <c r="D510" s="79"/>
      <c r="E510" s="79"/>
      <c r="F510" s="79"/>
      <c r="G510" s="32"/>
    </row>
    <row r="511" spans="1:7" x14ac:dyDescent="0.2">
      <c r="A511" s="75">
        <v>30</v>
      </c>
      <c r="B511" s="25" t="s">
        <v>16</v>
      </c>
      <c r="C511" s="31"/>
      <c r="D511" s="79">
        <f>'TAB Av'!D511</f>
        <v>1904</v>
      </c>
      <c r="E511" s="79">
        <f>'TAB Av'!E511</f>
        <v>998</v>
      </c>
      <c r="F511" s="79">
        <f t="shared" ref="F511:F514" si="180">(D511-E511)</f>
        <v>906</v>
      </c>
      <c r="G511" s="32">
        <f t="shared" ref="G511:G514" si="181">F511/E511</f>
        <v>0.90781563126252507</v>
      </c>
    </row>
    <row r="512" spans="1:7" x14ac:dyDescent="0.2">
      <c r="A512" s="75">
        <v>31</v>
      </c>
      <c r="B512" s="25" t="s">
        <v>17</v>
      </c>
      <c r="C512" s="31"/>
      <c r="D512" s="79">
        <f>'TAB Av'!D512</f>
        <v>2628</v>
      </c>
      <c r="E512" s="79">
        <f>'TAB Av'!E512</f>
        <v>7675</v>
      </c>
      <c r="F512" s="79">
        <f t="shared" si="180"/>
        <v>-5047</v>
      </c>
      <c r="G512" s="32">
        <f t="shared" si="181"/>
        <v>-0.65758957654723127</v>
      </c>
    </row>
    <row r="513" spans="1:7" x14ac:dyDescent="0.2">
      <c r="A513" s="75">
        <v>32</v>
      </c>
      <c r="B513" s="25" t="s">
        <v>18</v>
      </c>
      <c r="C513" s="31"/>
      <c r="D513" s="79">
        <f>'TAB Av'!D513</f>
        <v>54227</v>
      </c>
      <c r="E513" s="79">
        <f>'TAB Av'!E513</f>
        <v>48769</v>
      </c>
      <c r="F513" s="79">
        <f t="shared" si="180"/>
        <v>5458</v>
      </c>
      <c r="G513" s="32">
        <f t="shared" si="181"/>
        <v>0.11191535606635362</v>
      </c>
    </row>
    <row r="514" spans="1:7" x14ac:dyDescent="0.2">
      <c r="A514" s="75">
        <v>37</v>
      </c>
      <c r="B514" s="25" t="s">
        <v>25</v>
      </c>
      <c r="C514" s="31"/>
      <c r="D514" s="79">
        <f>'TAB Av'!D514</f>
        <v>0</v>
      </c>
      <c r="E514" s="79">
        <f>'TAB Av'!E514</f>
        <v>0</v>
      </c>
      <c r="F514" s="79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79" t="s">
        <v>10</v>
      </c>
      <c r="E518" s="79" t="s">
        <v>11</v>
      </c>
      <c r="F518" s="79" t="s">
        <v>12</v>
      </c>
      <c r="G518" s="32" t="s">
        <v>13</v>
      </c>
    </row>
    <row r="519" spans="1:7" x14ac:dyDescent="0.2">
      <c r="A519" s="75">
        <v>700</v>
      </c>
      <c r="B519" s="1" t="s">
        <v>30</v>
      </c>
      <c r="C519" s="10"/>
      <c r="D519" s="79">
        <f>'1T 2021'!D519+'TAB Av'!D519</f>
        <v>6802</v>
      </c>
      <c r="E519" s="79">
        <f>'1T 2021'!E519+'TAB Av'!E519</f>
        <v>5274</v>
      </c>
      <c r="F519" s="79">
        <f>(D519-E519)</f>
        <v>1528</v>
      </c>
      <c r="G519" s="32">
        <f>F519/E519</f>
        <v>0.28972317026924538</v>
      </c>
    </row>
    <row r="520" spans="1:7" x14ac:dyDescent="0.2">
      <c r="A520" s="75">
        <v>701</v>
      </c>
      <c r="B520" s="1" t="s">
        <v>31</v>
      </c>
      <c r="C520" s="10"/>
      <c r="D520" s="79">
        <f>'1T 2021'!D520+'TAB Av'!D520</f>
        <v>7479</v>
      </c>
      <c r="E520" s="79">
        <f>'1T 2021'!E520+'TAB Av'!E520</f>
        <v>26106</v>
      </c>
      <c r="F520" s="79">
        <f t="shared" ref="F520:F522" si="182">(D520-E520)</f>
        <v>-18627</v>
      </c>
      <c r="G520" s="32">
        <f t="shared" ref="G520:G522" si="183">F520/E520</f>
        <v>-0.71351413468168234</v>
      </c>
    </row>
    <row r="521" spans="1:7" x14ac:dyDescent="0.2">
      <c r="A521" s="75">
        <v>704</v>
      </c>
      <c r="B521" s="1" t="s">
        <v>32</v>
      </c>
      <c r="C521" s="10"/>
      <c r="D521" s="79">
        <f>'1T 2021'!D521+'TAB Av'!D521</f>
        <v>0</v>
      </c>
      <c r="E521" s="79">
        <f>'1T 2021'!E521+'TAB Av'!E521</f>
        <v>0</v>
      </c>
      <c r="F521" s="79">
        <f t="shared" si="182"/>
        <v>0</v>
      </c>
      <c r="G521" s="32" t="e">
        <f t="shared" si="183"/>
        <v>#DIV/0!</v>
      </c>
    </row>
    <row r="522" spans="1:7" x14ac:dyDescent="0.2">
      <c r="A522" s="75">
        <v>706</v>
      </c>
      <c r="B522" s="1" t="s">
        <v>33</v>
      </c>
      <c r="C522" s="10"/>
      <c r="D522" s="79">
        <f>'1T 2021'!D522+'TAB Av'!D522</f>
        <v>47681</v>
      </c>
      <c r="E522" s="79">
        <f>'1T 2021'!E522+'TAB Av'!E522</f>
        <v>34256</v>
      </c>
      <c r="F522" s="79">
        <f t="shared" si="182"/>
        <v>13425</v>
      </c>
      <c r="G522" s="32">
        <f t="shared" si="183"/>
        <v>0.3919021485287249</v>
      </c>
    </row>
    <row r="523" spans="1:7" x14ac:dyDescent="0.2">
      <c r="A523" s="75"/>
      <c r="B523" s="13" t="s">
        <v>6</v>
      </c>
      <c r="C523" s="27"/>
      <c r="D523" s="79">
        <f>'1T 2021'!D523+'TAB Av'!D523</f>
        <v>0</v>
      </c>
      <c r="E523" s="79">
        <f>'1T 2021'!E523+'TAB Av'!E523</f>
        <v>0</v>
      </c>
      <c r="F523" s="39"/>
      <c r="G523" s="33"/>
    </row>
    <row r="524" spans="1:7" x14ac:dyDescent="0.2">
      <c r="A524" s="75"/>
      <c r="B524" s="14" t="s">
        <v>19</v>
      </c>
      <c r="C524" s="11"/>
      <c r="D524" s="79">
        <f>'1T 2021'!D524+'TAB Av'!D524</f>
        <v>0</v>
      </c>
      <c r="E524" s="79">
        <f>'1T 2021'!E524+'TAB Av'!E524</f>
        <v>0</v>
      </c>
      <c r="F524" s="79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75"/>
      <c r="B525" s="14" t="s">
        <v>20</v>
      </c>
      <c r="C525" s="11"/>
      <c r="D525" s="79">
        <f>'1T 2021'!D525+'TAB Av'!D525</f>
        <v>0</v>
      </c>
      <c r="E525" s="79">
        <f>'1T 2021'!E525+'TAB Av'!E525</f>
        <v>0</v>
      </c>
      <c r="F525" s="79">
        <f t="shared" si="184"/>
        <v>0</v>
      </c>
      <c r="G525" s="32" t="e">
        <f t="shared" si="185"/>
        <v>#DIV/0!</v>
      </c>
    </row>
    <row r="526" spans="1:7" x14ac:dyDescent="0.2">
      <c r="A526" s="75"/>
      <c r="B526" s="14" t="s">
        <v>27</v>
      </c>
      <c r="C526" s="11"/>
      <c r="D526" s="79">
        <f>'1T 2021'!D526+'TAB Av'!D526</f>
        <v>0</v>
      </c>
      <c r="E526" s="79">
        <f>'1T 2021'!E526+'TAB Av'!E526</f>
        <v>0</v>
      </c>
      <c r="F526" s="79">
        <f t="shared" si="184"/>
        <v>0</v>
      </c>
      <c r="G526" s="32" t="e">
        <f t="shared" si="185"/>
        <v>#DIV/0!</v>
      </c>
    </row>
    <row r="527" spans="1:7" x14ac:dyDescent="0.2">
      <c r="A527" s="75">
        <v>706</v>
      </c>
      <c r="B527" s="2" t="s">
        <v>34</v>
      </c>
      <c r="C527" s="11"/>
      <c r="D527" s="79">
        <f>'1T 2021'!D527+'TAB Av'!D527</f>
        <v>0</v>
      </c>
      <c r="E527" s="79">
        <f>'1T 2021'!E527+'TAB Av'!E527</f>
        <v>0</v>
      </c>
      <c r="F527" s="79">
        <f t="shared" si="184"/>
        <v>0</v>
      </c>
      <c r="G527" s="32" t="e">
        <f t="shared" si="185"/>
        <v>#DIV/0!</v>
      </c>
    </row>
    <row r="528" spans="1:7" x14ac:dyDescent="0.2">
      <c r="A528" s="75" t="s">
        <v>35</v>
      </c>
      <c r="B528" s="2" t="s">
        <v>36</v>
      </c>
      <c r="C528" s="11"/>
      <c r="D528" s="79">
        <f>'1T 2021'!D528+'TAB Av'!D528</f>
        <v>680</v>
      </c>
      <c r="E528" s="79">
        <f>'1T 2021'!E528+'TAB Av'!E528</f>
        <v>0</v>
      </c>
      <c r="F528" s="79">
        <f t="shared" si="184"/>
        <v>680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76"/>
      <c r="D529" s="40">
        <f>D519+D520+D521+D522+D527+D528</f>
        <v>62642</v>
      </c>
      <c r="E529" s="40">
        <f>E519+E520+E521+E522+E527+E528</f>
        <v>65636</v>
      </c>
      <c r="F529" s="40">
        <f t="shared" si="184"/>
        <v>-2994</v>
      </c>
      <c r="G529" s="34">
        <f t="shared" si="185"/>
        <v>-4.5615211164604791E-2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79">
        <f>'1T 2021'!D532+'TAB Av'!D532</f>
        <v>0</v>
      </c>
      <c r="E532" s="79">
        <f>'1T 2021'!E532+'TAB Av'!E532</f>
        <v>0</v>
      </c>
      <c r="F532" s="79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77"/>
      <c r="D533" s="78"/>
      <c r="E533" s="78"/>
      <c r="F533" s="78"/>
      <c r="G533" s="36"/>
    </row>
    <row r="534" spans="1:7" x14ac:dyDescent="0.2">
      <c r="A534" s="75">
        <v>72</v>
      </c>
      <c r="B534" s="1" t="s">
        <v>37</v>
      </c>
      <c r="C534" s="10"/>
      <c r="D534" s="79">
        <f>'1T 2021'!D534+'TAB Av'!D534</f>
        <v>0</v>
      </c>
      <c r="E534" s="79">
        <f>'1T 2021'!E534+'TAB Av'!E534</f>
        <v>0</v>
      </c>
      <c r="F534" s="79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75">
        <v>73</v>
      </c>
      <c r="B535" s="1" t="s">
        <v>38</v>
      </c>
      <c r="C535" s="10"/>
      <c r="D535" s="79">
        <f>'1T 2021'!D535+'TAB Av'!D535</f>
        <v>0</v>
      </c>
      <c r="E535" s="79">
        <f>'1T 2021'!E535+'TAB Av'!E535</f>
        <v>0</v>
      </c>
      <c r="F535" s="79">
        <f t="shared" si="188"/>
        <v>0</v>
      </c>
      <c r="G535" s="32" t="e">
        <f t="shared" si="189"/>
        <v>#DIV/0!</v>
      </c>
    </row>
    <row r="536" spans="1:7" x14ac:dyDescent="0.2">
      <c r="A536" s="75">
        <v>74</v>
      </c>
      <c r="B536" s="2" t="s">
        <v>39</v>
      </c>
      <c r="C536" s="11"/>
      <c r="D536" s="79">
        <f>'1T 2021'!D536+'TAB Av'!D536</f>
        <v>0</v>
      </c>
      <c r="E536" s="79">
        <f>'1T 2021'!E536+'TAB Av'!E536</f>
        <v>0</v>
      </c>
      <c r="F536" s="79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80"/>
      <c r="D537" s="40">
        <f>D529+D534+D535+D536</f>
        <v>62642</v>
      </c>
      <c r="E537" s="40">
        <f>E529+E534+E535+E536</f>
        <v>65636</v>
      </c>
      <c r="F537" s="79">
        <f t="shared" si="188"/>
        <v>-2994</v>
      </c>
      <c r="G537" s="32">
        <f t="shared" si="189"/>
        <v>-4.5615211164604791E-2</v>
      </c>
    </row>
    <row r="538" spans="1:7" x14ac:dyDescent="0.2">
      <c r="A538" s="75">
        <v>60</v>
      </c>
      <c r="B538" s="3" t="s">
        <v>40</v>
      </c>
      <c r="C538" s="77"/>
      <c r="D538" s="78">
        <f>D539+D540+D541</f>
        <v>5747</v>
      </c>
      <c r="E538" s="78">
        <f>E539+E540+E541</f>
        <v>6762</v>
      </c>
      <c r="F538" s="79">
        <f t="shared" si="188"/>
        <v>-1015</v>
      </c>
      <c r="G538" s="32">
        <f t="shared" si="189"/>
        <v>-0.15010351966873706</v>
      </c>
    </row>
    <row r="539" spans="1:7" x14ac:dyDescent="0.2">
      <c r="A539" s="75">
        <v>600</v>
      </c>
      <c r="B539" s="1" t="s">
        <v>2</v>
      </c>
      <c r="C539" s="10"/>
      <c r="D539" s="79">
        <f>'1T 2021'!D539+'TAB Av'!D539</f>
        <v>1140</v>
      </c>
      <c r="E539" s="79">
        <f>'1T 2021'!E539+'TAB Av'!E539</f>
        <v>600</v>
      </c>
      <c r="F539" s="79">
        <f t="shared" si="188"/>
        <v>540</v>
      </c>
      <c r="G539" s="32">
        <f t="shared" si="189"/>
        <v>0.9</v>
      </c>
    </row>
    <row r="540" spans="1:7" x14ac:dyDescent="0.2">
      <c r="A540" s="75">
        <v>601</v>
      </c>
      <c r="B540" s="1" t="s">
        <v>3</v>
      </c>
      <c r="C540" s="10"/>
      <c r="D540" s="79">
        <f>'1T 2021'!D540+'TAB Av'!D540</f>
        <v>874</v>
      </c>
      <c r="E540" s="79">
        <f>'1T 2021'!E540+'TAB Av'!E540</f>
        <v>4556</v>
      </c>
      <c r="F540" s="79">
        <f t="shared" si="188"/>
        <v>-3682</v>
      </c>
      <c r="G540" s="32">
        <f t="shared" si="189"/>
        <v>-0.80816505706760311</v>
      </c>
    </row>
    <row r="541" spans="1:7" x14ac:dyDescent="0.2">
      <c r="A541" s="75">
        <v>604</v>
      </c>
      <c r="B541" s="1" t="s">
        <v>4</v>
      </c>
      <c r="C541" s="10"/>
      <c r="D541" s="79">
        <f>'1T 2021'!D541+'TAB Av'!D541</f>
        <v>3733</v>
      </c>
      <c r="E541" s="79">
        <f>'1T 2021'!E541+'TAB Av'!E541</f>
        <v>1606</v>
      </c>
      <c r="F541" s="79">
        <f t="shared" si="188"/>
        <v>2127</v>
      </c>
      <c r="G541" s="32">
        <f t="shared" si="189"/>
        <v>1.3244084682440846</v>
      </c>
    </row>
    <row r="542" spans="1:7" x14ac:dyDescent="0.2">
      <c r="A542" s="75">
        <v>61</v>
      </c>
      <c r="B542" s="1" t="s">
        <v>41</v>
      </c>
      <c r="C542" s="10"/>
      <c r="D542" s="79">
        <f>'1T 2021'!D542+'TAB Av'!D542</f>
        <v>62</v>
      </c>
      <c r="E542" s="79">
        <f>'1T 2021'!E542+'TAB Av'!E542</f>
        <v>1358</v>
      </c>
      <c r="F542" s="79">
        <f t="shared" si="188"/>
        <v>-1296</v>
      </c>
      <c r="G542" s="32">
        <f t="shared" si="189"/>
        <v>-0.95434462444771728</v>
      </c>
    </row>
    <row r="543" spans="1:7" x14ac:dyDescent="0.2">
      <c r="A543" s="75">
        <v>62</v>
      </c>
      <c r="B543" s="2" t="s">
        <v>42</v>
      </c>
      <c r="C543" s="11"/>
      <c r="D543" s="79">
        <f>'1T 2021'!D543+'TAB Av'!D543</f>
        <v>2449</v>
      </c>
      <c r="E543" s="79">
        <f>'1T 2021'!E543+'TAB Av'!E543</f>
        <v>1139</v>
      </c>
      <c r="F543" s="79">
        <f t="shared" si="188"/>
        <v>1310</v>
      </c>
      <c r="G543" s="32">
        <f t="shared" si="189"/>
        <v>1.1501316944688322</v>
      </c>
    </row>
    <row r="544" spans="1:7" ht="25.5" x14ac:dyDescent="0.2">
      <c r="A544" s="22"/>
      <c r="B544" s="26" t="s">
        <v>43</v>
      </c>
      <c r="C544" s="80"/>
      <c r="D544" s="40">
        <f>D538+D542+D543</f>
        <v>8258</v>
      </c>
      <c r="E544" s="40">
        <f>E538+E542+E543</f>
        <v>9259</v>
      </c>
      <c r="F544" s="79">
        <f t="shared" si="188"/>
        <v>-1001</v>
      </c>
      <c r="G544" s="32">
        <f t="shared" si="189"/>
        <v>-0.10811102710875904</v>
      </c>
    </row>
    <row r="545" spans="1:7" ht="25.5" x14ac:dyDescent="0.2">
      <c r="A545" s="22"/>
      <c r="B545" s="26" t="s">
        <v>48</v>
      </c>
      <c r="C545" s="80"/>
      <c r="D545" s="40">
        <f>D537-D544</f>
        <v>54384</v>
      </c>
      <c r="E545" s="40">
        <f>E537-E544</f>
        <v>56377</v>
      </c>
      <c r="F545" s="79">
        <f t="shared" si="188"/>
        <v>-1993</v>
      </c>
      <c r="G545" s="32">
        <f t="shared" si="189"/>
        <v>-3.5351295741171046E-2</v>
      </c>
    </row>
    <row r="546" spans="1:7" x14ac:dyDescent="0.2">
      <c r="A546" s="75">
        <v>63</v>
      </c>
      <c r="B546" s="3" t="s">
        <v>46</v>
      </c>
      <c r="C546" s="77"/>
      <c r="D546" s="79">
        <f>'1T 2021'!D546+'TAB Av'!D546</f>
        <v>79444</v>
      </c>
      <c r="E546" s="79">
        <f>'1T 2021'!E546+'TAB Av'!E546</f>
        <v>68914</v>
      </c>
      <c r="F546" s="79">
        <f t="shared" si="188"/>
        <v>10530</v>
      </c>
      <c r="G546" s="32">
        <f t="shared" si="189"/>
        <v>0.15279914095829586</v>
      </c>
    </row>
    <row r="547" spans="1:7" x14ac:dyDescent="0.2">
      <c r="A547" s="75"/>
      <c r="B547" s="13" t="s">
        <v>6</v>
      </c>
      <c r="C547" s="27"/>
      <c r="D547" s="79"/>
      <c r="E547" s="79"/>
      <c r="F547" s="79"/>
      <c r="G547" s="32"/>
    </row>
    <row r="548" spans="1:7" x14ac:dyDescent="0.2">
      <c r="A548" s="75">
        <v>631</v>
      </c>
      <c r="B548" s="15" t="s">
        <v>21</v>
      </c>
      <c r="C548" s="21"/>
      <c r="D548" s="79">
        <f>'1T 2021'!D548+'TAB Av'!D548</f>
        <v>0</v>
      </c>
      <c r="E548" s="79">
        <f>'1T 2021'!E548+'TAB Av'!E548</f>
        <v>0</v>
      </c>
      <c r="F548" s="79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75"/>
      <c r="B549" s="15"/>
      <c r="C549" s="21"/>
      <c r="D549" s="79"/>
      <c r="E549" s="79"/>
      <c r="F549" s="79"/>
      <c r="G549" s="32"/>
    </row>
    <row r="550" spans="1:7" x14ac:dyDescent="0.2">
      <c r="A550" s="75">
        <v>64</v>
      </c>
      <c r="B550" s="2" t="s">
        <v>47</v>
      </c>
      <c r="C550" s="11"/>
      <c r="D550" s="79">
        <f>'1T 2021'!D550+'TAB Av'!D550</f>
        <v>2720</v>
      </c>
      <c r="E550" s="79">
        <f>'1T 2021'!E550+'TAB Av'!E550</f>
        <v>1685</v>
      </c>
      <c r="F550" s="79">
        <f t="shared" ref="F550:F560" si="192">(D550-E550)</f>
        <v>1035</v>
      </c>
      <c r="G550" s="32">
        <f t="shared" ref="G550:G560" si="193">F550/E550</f>
        <v>0.6142433234421365</v>
      </c>
    </row>
    <row r="551" spans="1:7" ht="25.5" x14ac:dyDescent="0.2">
      <c r="A551" s="22"/>
      <c r="B551" s="26" t="s">
        <v>49</v>
      </c>
      <c r="C551" s="80"/>
      <c r="D551" s="79">
        <f>D545-D546-D550</f>
        <v>-27780</v>
      </c>
      <c r="E551" s="79">
        <f>E545-E546-E550</f>
        <v>-14222</v>
      </c>
      <c r="F551" s="79">
        <f t="shared" si="192"/>
        <v>-13558</v>
      </c>
      <c r="G551" s="32">
        <f t="shared" si="193"/>
        <v>0.95331177049641402</v>
      </c>
    </row>
    <row r="552" spans="1:7" x14ac:dyDescent="0.2">
      <c r="A552" s="75">
        <v>75</v>
      </c>
      <c r="B552" s="3" t="s">
        <v>50</v>
      </c>
      <c r="C552" s="77"/>
      <c r="D552" s="79">
        <f>'1T 2021'!D552+'TAB Av'!D552</f>
        <v>0</v>
      </c>
      <c r="E552" s="79">
        <f>'1T 2021'!E552+'TAB Av'!E552</f>
        <v>20</v>
      </c>
      <c r="F552" s="79">
        <f t="shared" si="192"/>
        <v>-20</v>
      </c>
      <c r="G552" s="32">
        <f t="shared" si="193"/>
        <v>-1</v>
      </c>
    </row>
    <row r="553" spans="1:7" x14ac:dyDescent="0.2">
      <c r="A553" s="75">
        <v>65</v>
      </c>
      <c r="B553" s="1" t="s">
        <v>51</v>
      </c>
      <c r="C553" s="10"/>
      <c r="D553" s="79">
        <f>'1T 2021'!D553+'TAB Av'!D553</f>
        <v>76</v>
      </c>
      <c r="E553" s="79">
        <f>'1T 2021'!E553+'TAB Av'!E553</f>
        <v>444</v>
      </c>
      <c r="F553" s="79">
        <f t="shared" si="192"/>
        <v>-368</v>
      </c>
      <c r="G553" s="32">
        <f t="shared" si="193"/>
        <v>-0.8288288288288288</v>
      </c>
    </row>
    <row r="554" spans="1:7" ht="25.5" x14ac:dyDescent="0.2">
      <c r="A554" s="75">
        <v>68</v>
      </c>
      <c r="B554" s="16" t="s">
        <v>52</v>
      </c>
      <c r="C554" s="17"/>
      <c r="D554" s="79">
        <f>'1T 2021'!D554+'TAB Av'!D554</f>
        <v>6114</v>
      </c>
      <c r="E554" s="79">
        <f>'1T 2021'!E554+'TAB Av'!E554</f>
        <v>3815</v>
      </c>
      <c r="F554" s="79">
        <f t="shared" si="192"/>
        <v>2299</v>
      </c>
      <c r="G554" s="32">
        <f t="shared" si="193"/>
        <v>0.60262123197903017</v>
      </c>
    </row>
    <row r="555" spans="1:7" x14ac:dyDescent="0.2">
      <c r="A555" s="75">
        <v>78</v>
      </c>
      <c r="B555" s="2" t="s">
        <v>53</v>
      </c>
      <c r="C555" s="11"/>
      <c r="D555" s="79">
        <f>'1T 2021'!D555+'TAB Av'!D555</f>
        <v>0</v>
      </c>
      <c r="E555" s="79">
        <f>'1T 2021'!E555+'TAB Av'!E555</f>
        <v>0</v>
      </c>
      <c r="F555" s="79">
        <f t="shared" si="192"/>
        <v>0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80"/>
      <c r="D556" s="79">
        <f>D551+D552-D553-D554+D555</f>
        <v>-33970</v>
      </c>
      <c r="E556" s="79">
        <f>E551+E552-E553-E554+E555</f>
        <v>-18461</v>
      </c>
      <c r="F556" s="79">
        <f t="shared" si="192"/>
        <v>-15509</v>
      </c>
      <c r="G556" s="32">
        <f t="shared" si="193"/>
        <v>0.84009533611397003</v>
      </c>
    </row>
    <row r="557" spans="1:7" x14ac:dyDescent="0.2">
      <c r="A557" s="75">
        <v>76</v>
      </c>
      <c r="B557" s="1" t="s">
        <v>54</v>
      </c>
      <c r="C557" s="10"/>
      <c r="D557" s="79">
        <f>'1T 2021'!D557+'TAB Av'!D557</f>
        <v>0</v>
      </c>
      <c r="E557" s="79">
        <f>'1T 2021'!E557+'TAB Av'!E557</f>
        <v>0</v>
      </c>
      <c r="F557" s="79">
        <f t="shared" si="192"/>
        <v>0</v>
      </c>
      <c r="G557" s="32" t="e">
        <f t="shared" si="193"/>
        <v>#DIV/0!</v>
      </c>
    </row>
    <row r="558" spans="1:7" x14ac:dyDescent="0.2">
      <c r="A558" s="75">
        <v>66</v>
      </c>
      <c r="B558" s="1" t="s">
        <v>55</v>
      </c>
      <c r="C558" s="10"/>
      <c r="D558" s="79">
        <f>'1T 2021'!D558+'TAB Av'!D558</f>
        <v>0</v>
      </c>
      <c r="E558" s="79">
        <f>'1T 2021'!E558+'TAB Av'!E558</f>
        <v>0</v>
      </c>
      <c r="F558" s="79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79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80"/>
      <c r="D560" s="79">
        <f>D556+D559</f>
        <v>-33970</v>
      </c>
      <c r="E560" s="79">
        <f>E556+E559</f>
        <v>-18461</v>
      </c>
      <c r="F560" s="79">
        <f t="shared" si="192"/>
        <v>-15509</v>
      </c>
      <c r="G560" s="32">
        <f t="shared" si="193"/>
        <v>0.84009533611397003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75">
        <v>5</v>
      </c>
      <c r="B564" s="1" t="s">
        <v>22</v>
      </c>
      <c r="C564" s="10"/>
      <c r="D564" s="79">
        <f>'TAB Av'!D564</f>
        <v>-75725</v>
      </c>
      <c r="E564" s="79">
        <f>'TAB Av'!E564</f>
        <v>-76730</v>
      </c>
      <c r="F564" s="79">
        <f t="shared" ref="F564" si="194">(D564-E564)</f>
        <v>1005</v>
      </c>
      <c r="G564" s="32">
        <f t="shared" ref="G564" si="195">F564/E564</f>
        <v>-1.3097875667926496E-2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75">
        <v>51</v>
      </c>
      <c r="B568" s="20" t="s">
        <v>29</v>
      </c>
      <c r="C568" s="30"/>
      <c r="D568" s="79">
        <v>0</v>
      </c>
      <c r="E568" s="79">
        <v>0</v>
      </c>
      <c r="F568" s="79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75">
        <v>510</v>
      </c>
      <c r="B569" s="1" t="s">
        <v>7</v>
      </c>
      <c r="C569" s="10"/>
      <c r="D569" s="79">
        <v>0</v>
      </c>
      <c r="E569" s="79">
        <v>0</v>
      </c>
      <c r="F569" s="79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75">
        <v>41</v>
      </c>
      <c r="B571" s="1" t="s">
        <v>8</v>
      </c>
      <c r="C571" s="10"/>
      <c r="D571" s="79">
        <f>D575+D576+D577</f>
        <v>115167</v>
      </c>
      <c r="E571" s="79">
        <f>E575+E576+E577</f>
        <v>90942</v>
      </c>
      <c r="F571" s="79">
        <f t="shared" ref="F571" si="198">(D571-E571)</f>
        <v>24225</v>
      </c>
      <c r="G571" s="32">
        <f t="shared" ref="G571" si="199">F571/E571</f>
        <v>0.26637857095731343</v>
      </c>
    </row>
    <row r="572" spans="1:7" x14ac:dyDescent="0.2">
      <c r="A572" s="75"/>
      <c r="B572" s="1"/>
      <c r="C572" s="10"/>
      <c r="D572" s="79"/>
      <c r="E572" s="79"/>
      <c r="F572" s="79"/>
      <c r="G572" s="32"/>
    </row>
    <row r="573" spans="1:7" x14ac:dyDescent="0.2">
      <c r="A573" s="75"/>
      <c r="B573" s="7" t="s">
        <v>6</v>
      </c>
      <c r="C573" s="29"/>
      <c r="D573" s="79"/>
      <c r="E573" s="79"/>
      <c r="F573" s="79"/>
      <c r="G573" s="32"/>
    </row>
    <row r="574" spans="1:7" x14ac:dyDescent="0.2">
      <c r="A574" s="75"/>
      <c r="B574" s="1"/>
      <c r="C574" s="10"/>
      <c r="D574" s="79"/>
      <c r="E574" s="79"/>
      <c r="F574" s="79"/>
      <c r="G574" s="32"/>
    </row>
    <row r="575" spans="1:7" x14ac:dyDescent="0.2">
      <c r="A575" s="75"/>
      <c r="B575" s="23" t="s">
        <v>23</v>
      </c>
      <c r="C575" s="10"/>
      <c r="D575" s="79">
        <f>'TAB Av'!D575</f>
        <v>73388</v>
      </c>
      <c r="E575" s="79">
        <f>'TAB Av'!E575</f>
        <v>16627</v>
      </c>
      <c r="F575" s="79">
        <f t="shared" ref="F575:F577" si="200">(D575-E575)</f>
        <v>56761</v>
      </c>
      <c r="G575" s="32">
        <f t="shared" ref="G575:G577" si="201">F575/E575</f>
        <v>3.4137848078426654</v>
      </c>
    </row>
    <row r="576" spans="1:7" ht="25.5" x14ac:dyDescent="0.2">
      <c r="A576" s="75"/>
      <c r="B576" s="24" t="s">
        <v>58</v>
      </c>
      <c r="C576" s="17"/>
      <c r="D576" s="79">
        <f>'TAB Av'!D576</f>
        <v>17480</v>
      </c>
      <c r="E576" s="79">
        <f>'TAB Av'!E576</f>
        <v>46365</v>
      </c>
      <c r="F576" s="79">
        <f t="shared" si="200"/>
        <v>-28885</v>
      </c>
      <c r="G576" s="32">
        <f t="shared" si="201"/>
        <v>-0.62299148064272625</v>
      </c>
    </row>
    <row r="577" spans="1:7" x14ac:dyDescent="0.2">
      <c r="A577" s="75"/>
      <c r="B577" s="23" t="s">
        <v>24</v>
      </c>
      <c r="C577" s="10"/>
      <c r="D577" s="79">
        <f>'TAB Av'!D577</f>
        <v>24299</v>
      </c>
      <c r="E577" s="79">
        <f>'TAB Av'!E577</f>
        <v>27950</v>
      </c>
      <c r="F577" s="79">
        <f t="shared" si="200"/>
        <v>-3651</v>
      </c>
      <c r="G577" s="32">
        <f t="shared" si="201"/>
        <v>-0.13062611806797852</v>
      </c>
    </row>
    <row r="578" spans="1:7" x14ac:dyDescent="0.2">
      <c r="A578" s="75"/>
      <c r="B578" s="1"/>
      <c r="C578" s="10"/>
      <c r="D578" s="79"/>
      <c r="E578" s="79"/>
      <c r="F578" s="79"/>
      <c r="G578" s="32"/>
    </row>
    <row r="579" spans="1:7" x14ac:dyDescent="0.2">
      <c r="A579" s="75"/>
      <c r="B579" s="8" t="s">
        <v>26</v>
      </c>
      <c r="C579" s="31"/>
      <c r="D579" s="79">
        <f>'TAB Av'!D579</f>
        <v>94493</v>
      </c>
      <c r="E579" s="79">
        <f>'TAB Av'!E579</f>
        <v>50097</v>
      </c>
      <c r="F579" s="79">
        <f t="shared" ref="F579" si="202">(D579-E579)</f>
        <v>44396</v>
      </c>
      <c r="G579" s="32">
        <f t="shared" ref="G579" si="203">F579/E579</f>
        <v>0.88620077050521984</v>
      </c>
    </row>
    <row r="580" spans="1:7" x14ac:dyDescent="0.2">
      <c r="A580" s="75"/>
      <c r="B580" s="8"/>
      <c r="C580" s="31"/>
      <c r="D580" s="79"/>
      <c r="E580" s="79"/>
      <c r="F580" s="79"/>
      <c r="G580" s="32"/>
    </row>
    <row r="581" spans="1:7" x14ac:dyDescent="0.2">
      <c r="A581" s="75">
        <v>3</v>
      </c>
      <c r="B581" s="8" t="s">
        <v>15</v>
      </c>
      <c r="C581" s="31"/>
      <c r="D581" s="79">
        <f>D584+D585+D586+D587</f>
        <v>33668</v>
      </c>
      <c r="E581" s="79">
        <f>E584+E585+E586+E587</f>
        <v>21720</v>
      </c>
      <c r="F581" s="79">
        <f t="shared" ref="F581" si="204">(D581-E581)</f>
        <v>11948</v>
      </c>
      <c r="G581" s="32">
        <f t="shared" ref="G581" si="205">F581/E581</f>
        <v>0.55009208103130758</v>
      </c>
    </row>
    <row r="582" spans="1:7" x14ac:dyDescent="0.2">
      <c r="A582" s="75"/>
      <c r="B582" s="7" t="s">
        <v>6</v>
      </c>
      <c r="C582" s="29"/>
      <c r="D582" s="79"/>
      <c r="E582" s="79"/>
      <c r="F582" s="79"/>
      <c r="G582" s="32"/>
    </row>
    <row r="583" spans="1:7" x14ac:dyDescent="0.2">
      <c r="A583" s="75"/>
      <c r="B583" s="8"/>
      <c r="C583" s="31"/>
      <c r="D583" s="79"/>
      <c r="E583" s="79"/>
      <c r="F583" s="79"/>
      <c r="G583" s="32"/>
    </row>
    <row r="584" spans="1:7" x14ac:dyDescent="0.2">
      <c r="A584" s="75">
        <v>30</v>
      </c>
      <c r="B584" s="25" t="s">
        <v>16</v>
      </c>
      <c r="C584" s="31"/>
      <c r="D584" s="79">
        <f>'TAB Av'!D584</f>
        <v>561</v>
      </c>
      <c r="E584" s="79">
        <f>'TAB Av'!E584</f>
        <v>629</v>
      </c>
      <c r="F584" s="79">
        <f t="shared" ref="F584:F587" si="206">(D584-E584)</f>
        <v>-68</v>
      </c>
      <c r="G584" s="32">
        <f t="shared" ref="G584:G587" si="207">F584/E584</f>
        <v>-0.10810810810810811</v>
      </c>
    </row>
    <row r="585" spans="1:7" x14ac:dyDescent="0.2">
      <c r="A585" s="75">
        <v>31</v>
      </c>
      <c r="B585" s="25" t="s">
        <v>17</v>
      </c>
      <c r="C585" s="31"/>
      <c r="D585" s="79">
        <f>'TAB Av'!D585</f>
        <v>2495</v>
      </c>
      <c r="E585" s="79">
        <f>'TAB Av'!E585</f>
        <v>3101</v>
      </c>
      <c r="F585" s="79">
        <f t="shared" si="206"/>
        <v>-606</v>
      </c>
      <c r="G585" s="32">
        <f t="shared" si="207"/>
        <v>-0.19542083198968074</v>
      </c>
    </row>
    <row r="586" spans="1:7" x14ac:dyDescent="0.2">
      <c r="A586" s="75">
        <v>32</v>
      </c>
      <c r="B586" s="25" t="s">
        <v>18</v>
      </c>
      <c r="C586" s="31"/>
      <c r="D586" s="79">
        <f>'TAB Av'!D586</f>
        <v>30612</v>
      </c>
      <c r="E586" s="79">
        <f>'TAB Av'!E586</f>
        <v>17990</v>
      </c>
      <c r="F586" s="79">
        <f t="shared" si="206"/>
        <v>12622</v>
      </c>
      <c r="G586" s="32">
        <f t="shared" si="207"/>
        <v>0.70161200667037238</v>
      </c>
    </row>
    <row r="587" spans="1:7" x14ac:dyDescent="0.2">
      <c r="A587" s="75">
        <v>37</v>
      </c>
      <c r="B587" s="25" t="s">
        <v>25</v>
      </c>
      <c r="C587" s="31"/>
      <c r="D587" s="79">
        <f>'TAB Av'!D587</f>
        <v>0</v>
      </c>
      <c r="E587" s="79">
        <f>'TAB Av'!E587</f>
        <v>0</v>
      </c>
      <c r="F587" s="79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79" t="s">
        <v>10</v>
      </c>
      <c r="E591" s="79" t="s">
        <v>11</v>
      </c>
      <c r="F591" s="79" t="s">
        <v>12</v>
      </c>
      <c r="G591" s="32" t="s">
        <v>13</v>
      </c>
    </row>
    <row r="592" spans="1:7" x14ac:dyDescent="0.2">
      <c r="A592" s="75">
        <v>700</v>
      </c>
      <c r="B592" s="1" t="s">
        <v>30</v>
      </c>
      <c r="C592" s="10"/>
      <c r="D592" s="79">
        <f>'1T 2021'!D592+'TAB Av'!D592</f>
        <v>1456</v>
      </c>
      <c r="E592" s="79">
        <f>'1T 2021'!E592+'TAB Av'!E592</f>
        <v>1639</v>
      </c>
      <c r="F592" s="79">
        <f>(D592-E592)</f>
        <v>-183</v>
      </c>
      <c r="G592" s="32">
        <f>F592/E592</f>
        <v>-0.11165344722391703</v>
      </c>
    </row>
    <row r="593" spans="1:7" x14ac:dyDescent="0.2">
      <c r="A593" s="75">
        <v>701</v>
      </c>
      <c r="B593" s="1" t="s">
        <v>31</v>
      </c>
      <c r="C593" s="10"/>
      <c r="D593" s="79">
        <f>'1T 2021'!D593+'TAB Av'!D593</f>
        <v>29983</v>
      </c>
      <c r="E593" s="79">
        <f>'1T 2021'!E593+'TAB Av'!E593</f>
        <v>97025</v>
      </c>
      <c r="F593" s="79">
        <f t="shared" ref="F593:F595" si="208">(D593-E593)</f>
        <v>-67042</v>
      </c>
      <c r="G593" s="32">
        <f t="shared" ref="G593:G595" si="209">F593/E593</f>
        <v>-0.69097655243493949</v>
      </c>
    </row>
    <row r="594" spans="1:7" x14ac:dyDescent="0.2">
      <c r="A594" s="75">
        <v>704</v>
      </c>
      <c r="B594" s="1" t="s">
        <v>32</v>
      </c>
      <c r="C594" s="10"/>
      <c r="D594" s="79">
        <f>'1T 2021'!D594+'TAB Av'!D594</f>
        <v>0</v>
      </c>
      <c r="E594" s="79">
        <f>'1T 2021'!E594+'TAB Av'!E594</f>
        <v>0</v>
      </c>
      <c r="F594" s="79">
        <f t="shared" si="208"/>
        <v>0</v>
      </c>
      <c r="G594" s="32" t="e">
        <f t="shared" si="209"/>
        <v>#DIV/0!</v>
      </c>
    </row>
    <row r="595" spans="1:7" x14ac:dyDescent="0.2">
      <c r="A595" s="75">
        <v>706</v>
      </c>
      <c r="B595" s="1" t="s">
        <v>33</v>
      </c>
      <c r="C595" s="10"/>
      <c r="D595" s="79">
        <f>'1T 2021'!D595+'TAB Av'!D595</f>
        <v>19424</v>
      </c>
      <c r="E595" s="79">
        <f>'1T 2021'!E595+'TAB Av'!E595</f>
        <v>84206</v>
      </c>
      <c r="F595" s="79">
        <f t="shared" si="208"/>
        <v>-64782</v>
      </c>
      <c r="G595" s="32">
        <f t="shared" si="209"/>
        <v>-0.76932760135857303</v>
      </c>
    </row>
    <row r="596" spans="1:7" x14ac:dyDescent="0.2">
      <c r="A596" s="75"/>
      <c r="B596" s="13" t="s">
        <v>6</v>
      </c>
      <c r="C596" s="27"/>
      <c r="D596" s="79">
        <f>'1T 2021'!D596+'TAB Av'!D596</f>
        <v>0</v>
      </c>
      <c r="E596" s="79">
        <f>'1T 2021'!E596+'TAB Av'!E596</f>
        <v>0</v>
      </c>
      <c r="F596" s="39"/>
      <c r="G596" s="33"/>
    </row>
    <row r="597" spans="1:7" x14ac:dyDescent="0.2">
      <c r="A597" s="75"/>
      <c r="B597" s="14" t="s">
        <v>19</v>
      </c>
      <c r="C597" s="11"/>
      <c r="D597" s="79">
        <f>'1T 2021'!D597+'TAB Av'!D597</f>
        <v>0</v>
      </c>
      <c r="E597" s="79">
        <f>'1T 2021'!E597+'TAB Av'!E597</f>
        <v>0</v>
      </c>
      <c r="F597" s="79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75"/>
      <c r="B598" s="14" t="s">
        <v>20</v>
      </c>
      <c r="C598" s="11"/>
      <c r="D598" s="79">
        <f>'1T 2021'!D598+'TAB Av'!D598</f>
        <v>0</v>
      </c>
      <c r="E598" s="79">
        <f>'1T 2021'!E598+'TAB Av'!E598</f>
        <v>0</v>
      </c>
      <c r="F598" s="79">
        <f t="shared" si="210"/>
        <v>0</v>
      </c>
      <c r="G598" s="32" t="e">
        <f t="shared" si="211"/>
        <v>#DIV/0!</v>
      </c>
    </row>
    <row r="599" spans="1:7" x14ac:dyDescent="0.2">
      <c r="A599" s="75"/>
      <c r="B599" s="14" t="s">
        <v>27</v>
      </c>
      <c r="C599" s="11"/>
      <c r="D599" s="79">
        <f>'1T 2021'!D599+'TAB Av'!D599</f>
        <v>0</v>
      </c>
      <c r="E599" s="79">
        <f>'1T 2021'!E599+'TAB Av'!E599</f>
        <v>0</v>
      </c>
      <c r="F599" s="79">
        <f t="shared" si="210"/>
        <v>0</v>
      </c>
      <c r="G599" s="32" t="e">
        <f t="shared" si="211"/>
        <v>#DIV/0!</v>
      </c>
    </row>
    <row r="600" spans="1:7" x14ac:dyDescent="0.2">
      <c r="A600" s="75">
        <v>706</v>
      </c>
      <c r="B600" s="2" t="s">
        <v>34</v>
      </c>
      <c r="C600" s="11"/>
      <c r="D600" s="79">
        <f>'1T 2021'!D600+'TAB Av'!D600</f>
        <v>0</v>
      </c>
      <c r="E600" s="79">
        <f>'1T 2021'!E600+'TAB Av'!E600</f>
        <v>0</v>
      </c>
      <c r="F600" s="79">
        <f t="shared" si="210"/>
        <v>0</v>
      </c>
      <c r="G600" s="32" t="e">
        <f t="shared" si="211"/>
        <v>#DIV/0!</v>
      </c>
    </row>
    <row r="601" spans="1:7" x14ac:dyDescent="0.2">
      <c r="A601" s="75" t="s">
        <v>35</v>
      </c>
      <c r="B601" s="2" t="s">
        <v>36</v>
      </c>
      <c r="C601" s="11"/>
      <c r="D601" s="79">
        <f>'1T 2021'!D601+'TAB Av'!D601</f>
        <v>481</v>
      </c>
      <c r="E601" s="79">
        <f>'1T 2021'!E601+'TAB Av'!E601</f>
        <v>0</v>
      </c>
      <c r="F601" s="79">
        <f t="shared" si="210"/>
        <v>481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76"/>
      <c r="D602" s="40">
        <f>D592+D593+D594+D595+D600+D601</f>
        <v>51344</v>
      </c>
      <c r="E602" s="40">
        <f>E592+E593+E594+E595+E600+E601</f>
        <v>182870</v>
      </c>
      <c r="F602" s="40">
        <f t="shared" si="210"/>
        <v>-131526</v>
      </c>
      <c r="G602" s="34">
        <f t="shared" si="211"/>
        <v>-0.71923224148302067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79">
        <f>'1T 2021'!D605+'TAB Av'!D605</f>
        <v>0</v>
      </c>
      <c r="E605" s="79">
        <f>'1T 2021'!E605+'TAB Av'!E605</f>
        <v>0</v>
      </c>
      <c r="F605" s="79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77"/>
      <c r="D606" s="78"/>
      <c r="E606" s="78"/>
      <c r="F606" s="78"/>
      <c r="G606" s="36"/>
    </row>
    <row r="607" spans="1:7" x14ac:dyDescent="0.2">
      <c r="A607" s="75">
        <v>72</v>
      </c>
      <c r="B607" s="1" t="s">
        <v>37</v>
      </c>
      <c r="C607" s="10"/>
      <c r="D607" s="79">
        <f>'1T 2021'!D607+'TAB Av'!D607</f>
        <v>0</v>
      </c>
      <c r="E607" s="79">
        <f>'1T 2021'!E607+'TAB Av'!E607</f>
        <v>0</v>
      </c>
      <c r="F607" s="79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75">
        <v>73</v>
      </c>
      <c r="B608" s="1" t="s">
        <v>38</v>
      </c>
      <c r="C608" s="10"/>
      <c r="D608" s="79">
        <f>'1T 2021'!D608+'TAB Av'!D608</f>
        <v>0</v>
      </c>
      <c r="E608" s="79">
        <f>'1T 2021'!E608+'TAB Av'!E608</f>
        <v>0</v>
      </c>
      <c r="F608" s="79">
        <f t="shared" si="214"/>
        <v>0</v>
      </c>
      <c r="G608" s="32" t="e">
        <f t="shared" si="215"/>
        <v>#DIV/0!</v>
      </c>
    </row>
    <row r="609" spans="1:7" x14ac:dyDescent="0.2">
      <c r="A609" s="75">
        <v>74</v>
      </c>
      <c r="B609" s="2" t="s">
        <v>39</v>
      </c>
      <c r="C609" s="11"/>
      <c r="D609" s="79">
        <f>'1T 2021'!D609+'TAB Av'!D609</f>
        <v>0</v>
      </c>
      <c r="E609" s="79">
        <f>'1T 2021'!E609+'TAB Av'!E609</f>
        <v>0</v>
      </c>
      <c r="F609" s="79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80"/>
      <c r="D610" s="40">
        <f>D602+D607+D608+D609</f>
        <v>51344</v>
      </c>
      <c r="E610" s="40">
        <f>E602+E607+E608+E609</f>
        <v>182870</v>
      </c>
      <c r="F610" s="79">
        <f t="shared" si="214"/>
        <v>-131526</v>
      </c>
      <c r="G610" s="32">
        <f t="shared" si="215"/>
        <v>-0.71923224148302067</v>
      </c>
    </row>
    <row r="611" spans="1:7" x14ac:dyDescent="0.2">
      <c r="A611" s="75">
        <v>60</v>
      </c>
      <c r="B611" s="3" t="s">
        <v>40</v>
      </c>
      <c r="C611" s="77"/>
      <c r="D611" s="78">
        <f>D612+D613+D614</f>
        <v>15995</v>
      </c>
      <c r="E611" s="78">
        <f>E612+E613+E614</f>
        <v>25495</v>
      </c>
      <c r="F611" s="79">
        <f t="shared" si="214"/>
        <v>-9500</v>
      </c>
      <c r="G611" s="32">
        <f t="shared" si="215"/>
        <v>-0.37262208276132575</v>
      </c>
    </row>
    <row r="612" spans="1:7" x14ac:dyDescent="0.2">
      <c r="A612" s="75">
        <v>600</v>
      </c>
      <c r="B612" s="1" t="s">
        <v>2</v>
      </c>
      <c r="C612" s="10"/>
      <c r="D612" s="79">
        <f>'1T 2021'!D612+'TAB Av'!D612</f>
        <v>711</v>
      </c>
      <c r="E612" s="79">
        <f>'1T 2021'!E612+'TAB Av'!E612</f>
        <v>950</v>
      </c>
      <c r="F612" s="79">
        <f t="shared" si="214"/>
        <v>-239</v>
      </c>
      <c r="G612" s="32">
        <f t="shared" si="215"/>
        <v>-0.25157894736842107</v>
      </c>
    </row>
    <row r="613" spans="1:7" x14ac:dyDescent="0.2">
      <c r="A613" s="75">
        <v>601</v>
      </c>
      <c r="B613" s="1" t="s">
        <v>3</v>
      </c>
      <c r="C613" s="10"/>
      <c r="D613" s="79">
        <f>'1T 2021'!D613+'TAB Av'!D613</f>
        <v>15284</v>
      </c>
      <c r="E613" s="79">
        <f>'1T 2021'!E613+'TAB Av'!E613</f>
        <v>24545</v>
      </c>
      <c r="F613" s="79">
        <f t="shared" si="214"/>
        <v>-9261</v>
      </c>
      <c r="G613" s="32">
        <f t="shared" si="215"/>
        <v>-0.37730698716642902</v>
      </c>
    </row>
    <row r="614" spans="1:7" x14ac:dyDescent="0.2">
      <c r="A614" s="75">
        <v>604</v>
      </c>
      <c r="B614" s="1" t="s">
        <v>4</v>
      </c>
      <c r="C614" s="10"/>
      <c r="D614" s="79">
        <f>'1T 2021'!D614+'TAB Av'!D614</f>
        <v>0</v>
      </c>
      <c r="E614" s="79">
        <f>'1T 2021'!E614+'TAB Av'!E614</f>
        <v>0</v>
      </c>
      <c r="F614" s="79">
        <f t="shared" si="214"/>
        <v>0</v>
      </c>
      <c r="G614" s="32" t="e">
        <f t="shared" si="215"/>
        <v>#DIV/0!</v>
      </c>
    </row>
    <row r="615" spans="1:7" x14ac:dyDescent="0.2">
      <c r="A615" s="75">
        <v>61</v>
      </c>
      <c r="B615" s="1" t="s">
        <v>41</v>
      </c>
      <c r="C615" s="10"/>
      <c r="D615" s="79">
        <f>'1T 2021'!D615+'TAB Av'!D615</f>
        <v>7133</v>
      </c>
      <c r="E615" s="79">
        <f>'1T 2021'!E615+'TAB Av'!E615</f>
        <v>8306</v>
      </c>
      <c r="F615" s="79">
        <f t="shared" si="214"/>
        <v>-1173</v>
      </c>
      <c r="G615" s="32">
        <f t="shared" si="215"/>
        <v>-0.14122321213580544</v>
      </c>
    </row>
    <row r="616" spans="1:7" x14ac:dyDescent="0.2">
      <c r="A616" s="75">
        <v>62</v>
      </c>
      <c r="B616" s="2" t="s">
        <v>42</v>
      </c>
      <c r="C616" s="11"/>
      <c r="D616" s="79">
        <f>'1T 2021'!D616+'TAB Av'!D616</f>
        <v>4888</v>
      </c>
      <c r="E616" s="79">
        <f>'1T 2021'!E616+'TAB Av'!E616</f>
        <v>9059</v>
      </c>
      <c r="F616" s="79">
        <f t="shared" si="214"/>
        <v>-4171</v>
      </c>
      <c r="G616" s="32">
        <f t="shared" si="215"/>
        <v>-0.46042609559554032</v>
      </c>
    </row>
    <row r="617" spans="1:7" ht="25.5" x14ac:dyDescent="0.2">
      <c r="A617" s="22"/>
      <c r="B617" s="26" t="s">
        <v>43</v>
      </c>
      <c r="C617" s="80"/>
      <c r="D617" s="40">
        <f>D611+D615+D616</f>
        <v>28016</v>
      </c>
      <c r="E617" s="40">
        <f>E611+E615+E616</f>
        <v>42860</v>
      </c>
      <c r="F617" s="79">
        <f t="shared" si="214"/>
        <v>-14844</v>
      </c>
      <c r="G617" s="32">
        <f t="shared" si="215"/>
        <v>-0.34633691087260848</v>
      </c>
    </row>
    <row r="618" spans="1:7" ht="25.5" x14ac:dyDescent="0.2">
      <c r="A618" s="22"/>
      <c r="B618" s="26" t="s">
        <v>48</v>
      </c>
      <c r="C618" s="80"/>
      <c r="D618" s="40">
        <f>D610-D617</f>
        <v>23328</v>
      </c>
      <c r="E618" s="40">
        <f>E610-E617</f>
        <v>140010</v>
      </c>
      <c r="F618" s="79">
        <f t="shared" si="214"/>
        <v>-116682</v>
      </c>
      <c r="G618" s="32">
        <f t="shared" si="215"/>
        <v>-0.8333833297621599</v>
      </c>
    </row>
    <row r="619" spans="1:7" x14ac:dyDescent="0.2">
      <c r="A619" s="75">
        <v>63</v>
      </c>
      <c r="B619" s="3" t="s">
        <v>46</v>
      </c>
      <c r="C619" s="77"/>
      <c r="D619" s="79">
        <f>'1T 2021'!D619+'TAB Av'!D619</f>
        <v>53982</v>
      </c>
      <c r="E619" s="79">
        <f>'1T 2021'!E619+'TAB Av'!E619</f>
        <v>59275</v>
      </c>
      <c r="F619" s="79">
        <f t="shared" si="214"/>
        <v>-5293</v>
      </c>
      <c r="G619" s="32">
        <f t="shared" si="215"/>
        <v>-8.9295655841417118E-2</v>
      </c>
    </row>
    <row r="620" spans="1:7" x14ac:dyDescent="0.2">
      <c r="A620" s="75"/>
      <c r="B620" s="13" t="s">
        <v>6</v>
      </c>
      <c r="C620" s="27"/>
      <c r="D620" s="79"/>
      <c r="E620" s="79"/>
      <c r="F620" s="79"/>
      <c r="G620" s="32"/>
    </row>
    <row r="621" spans="1:7" x14ac:dyDescent="0.2">
      <c r="A621" s="75">
        <v>631</v>
      </c>
      <c r="B621" s="15" t="s">
        <v>21</v>
      </c>
      <c r="C621" s="21"/>
      <c r="D621" s="79">
        <f>'1T 2021'!D621+'TAB Av'!D621</f>
        <v>0</v>
      </c>
      <c r="E621" s="79">
        <f>'1T 2021'!E621+'TAB Av'!E621</f>
        <v>0</v>
      </c>
      <c r="F621" s="79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75"/>
      <c r="B622" s="15"/>
      <c r="C622" s="21"/>
      <c r="D622" s="79"/>
      <c r="E622" s="79"/>
      <c r="F622" s="79"/>
      <c r="G622" s="32"/>
    </row>
    <row r="623" spans="1:7" x14ac:dyDescent="0.2">
      <c r="A623" s="75">
        <v>64</v>
      </c>
      <c r="B623" s="2" t="s">
        <v>47</v>
      </c>
      <c r="C623" s="11"/>
      <c r="D623" s="79">
        <f>'1T 2021'!D623+'TAB Av'!D623</f>
        <v>1541</v>
      </c>
      <c r="E623" s="79">
        <f>'1T 2021'!E623+'TAB Av'!E623</f>
        <v>5486</v>
      </c>
      <c r="F623" s="79">
        <f t="shared" ref="F623:F633" si="218">(D623-E623)</f>
        <v>-3945</v>
      </c>
      <c r="G623" s="32">
        <f t="shared" ref="G623:G633" si="219">F623/E623</f>
        <v>-0.71910317170980675</v>
      </c>
    </row>
    <row r="624" spans="1:7" ht="25.5" x14ac:dyDescent="0.2">
      <c r="A624" s="22"/>
      <c r="B624" s="26" t="s">
        <v>49</v>
      </c>
      <c r="C624" s="80"/>
      <c r="D624" s="79">
        <f>D618-D619-D623</f>
        <v>-32195</v>
      </c>
      <c r="E624" s="79">
        <f>E618-E619-E623</f>
        <v>75249</v>
      </c>
      <c r="F624" s="79">
        <f t="shared" si="218"/>
        <v>-107444</v>
      </c>
      <c r="G624" s="32">
        <f t="shared" si="219"/>
        <v>-1.427846217225478</v>
      </c>
    </row>
    <row r="625" spans="1:7" x14ac:dyDescent="0.2">
      <c r="A625" s="75">
        <v>75</v>
      </c>
      <c r="B625" s="3" t="s">
        <v>50</v>
      </c>
      <c r="C625" s="77"/>
      <c r="D625" s="79">
        <f>'1T 2021'!D625+'TAB Av'!D625</f>
        <v>0</v>
      </c>
      <c r="E625" s="79">
        <f>'1T 2021'!E625+'TAB Av'!E625</f>
        <v>790</v>
      </c>
      <c r="F625" s="79">
        <f t="shared" si="218"/>
        <v>-790</v>
      </c>
      <c r="G625" s="32">
        <f t="shared" si="219"/>
        <v>-1</v>
      </c>
    </row>
    <row r="626" spans="1:7" x14ac:dyDescent="0.2">
      <c r="A626" s="75">
        <v>65</v>
      </c>
      <c r="B626" s="1" t="s">
        <v>51</v>
      </c>
      <c r="C626" s="10"/>
      <c r="D626" s="79">
        <f>'1T 2021'!D626+'TAB Av'!D626</f>
        <v>0</v>
      </c>
      <c r="E626" s="79">
        <f>'1T 2021'!E626+'TAB Av'!E626</f>
        <v>342</v>
      </c>
      <c r="F626" s="79">
        <f t="shared" si="218"/>
        <v>-342</v>
      </c>
      <c r="G626" s="32">
        <f t="shared" si="219"/>
        <v>-1</v>
      </c>
    </row>
    <row r="627" spans="1:7" ht="25.5" x14ac:dyDescent="0.2">
      <c r="A627" s="75">
        <v>68</v>
      </c>
      <c r="B627" s="16" t="s">
        <v>52</v>
      </c>
      <c r="C627" s="17"/>
      <c r="D627" s="79">
        <f>'1T 2021'!D627+'TAB Av'!D627</f>
        <v>20167</v>
      </c>
      <c r="E627" s="79">
        <f>'1T 2021'!E627+'TAB Av'!E627</f>
        <v>35997</v>
      </c>
      <c r="F627" s="79">
        <f t="shared" si="218"/>
        <v>-15830</v>
      </c>
      <c r="G627" s="32">
        <f t="shared" si="219"/>
        <v>-0.43975886879462178</v>
      </c>
    </row>
    <row r="628" spans="1:7" x14ac:dyDescent="0.2">
      <c r="A628" s="75">
        <v>78</v>
      </c>
      <c r="B628" s="2" t="s">
        <v>53</v>
      </c>
      <c r="C628" s="11"/>
      <c r="D628" s="79">
        <f>'1T 2021'!D628+'TAB Av'!D628</f>
        <v>0</v>
      </c>
      <c r="E628" s="79">
        <f>'1T 2021'!E628+'TAB Av'!E628</f>
        <v>0</v>
      </c>
      <c r="F628" s="79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80"/>
      <c r="D629" s="79">
        <f>D624+D625-D626-D627+D628</f>
        <v>-52362</v>
      </c>
      <c r="E629" s="79">
        <f>E624+E625-E626-E627+E628</f>
        <v>39700</v>
      </c>
      <c r="F629" s="79">
        <f t="shared" si="218"/>
        <v>-92062</v>
      </c>
      <c r="G629" s="32">
        <f t="shared" si="219"/>
        <v>-2.3189420654911839</v>
      </c>
    </row>
    <row r="630" spans="1:7" x14ac:dyDescent="0.2">
      <c r="A630" s="75">
        <v>76</v>
      </c>
      <c r="B630" s="1" t="s">
        <v>54</v>
      </c>
      <c r="C630" s="10"/>
      <c r="D630" s="79">
        <f>'1T 2021'!D630+'TAB Av'!D630</f>
        <v>0</v>
      </c>
      <c r="E630" s="79">
        <f>'1T 2021'!E630+'TAB Av'!E630</f>
        <v>0</v>
      </c>
      <c r="F630" s="79">
        <f t="shared" si="218"/>
        <v>0</v>
      </c>
      <c r="G630" s="32" t="e">
        <f t="shared" si="219"/>
        <v>#DIV/0!</v>
      </c>
    </row>
    <row r="631" spans="1:7" x14ac:dyDescent="0.2">
      <c r="A631" s="75">
        <v>66</v>
      </c>
      <c r="B631" s="1" t="s">
        <v>55</v>
      </c>
      <c r="C631" s="10"/>
      <c r="D631" s="79">
        <f>'1T 2021'!D631+'TAB Av'!D631</f>
        <v>0</v>
      </c>
      <c r="E631" s="79">
        <f>'1T 2021'!E631+'TAB Av'!E631</f>
        <v>0</v>
      </c>
      <c r="F631" s="79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79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80"/>
      <c r="D633" s="79">
        <f>D629+D632</f>
        <v>-52362</v>
      </c>
      <c r="E633" s="79">
        <f>E629+E632</f>
        <v>39700</v>
      </c>
      <c r="F633" s="79">
        <f t="shared" si="218"/>
        <v>-92062</v>
      </c>
      <c r="G633" s="32">
        <f t="shared" si="219"/>
        <v>-2.3189420654911839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75">
        <v>5</v>
      </c>
      <c r="B637" s="1" t="s">
        <v>22</v>
      </c>
      <c r="C637" s="10"/>
      <c r="D637" s="79">
        <f>'TAB Av'!D637</f>
        <v>20860</v>
      </c>
      <c r="E637" s="79">
        <f>'TAB Av'!E637</f>
        <v>2888</v>
      </c>
      <c r="F637" s="79">
        <f t="shared" ref="F637" si="220">(D637-E637)</f>
        <v>17972</v>
      </c>
      <c r="G637" s="32">
        <f t="shared" ref="G637" si="221">F637/E637</f>
        <v>6.2229916897506925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75">
        <v>51</v>
      </c>
      <c r="B641" s="20" t="s">
        <v>29</v>
      </c>
      <c r="C641" s="30"/>
      <c r="D641" s="79">
        <v>0</v>
      </c>
      <c r="E641" s="79">
        <v>0</v>
      </c>
      <c r="F641" s="79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75">
        <v>510</v>
      </c>
      <c r="B642" s="1" t="s">
        <v>7</v>
      </c>
      <c r="C642" s="10"/>
      <c r="D642" s="79">
        <v>0</v>
      </c>
      <c r="E642" s="79">
        <v>0</v>
      </c>
      <c r="F642" s="79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75">
        <v>41</v>
      </c>
      <c r="B644" s="1" t="s">
        <v>8</v>
      </c>
      <c r="C644" s="10"/>
      <c r="D644" s="79">
        <f>D648+D649+D650</f>
        <v>93512</v>
      </c>
      <c r="E644" s="79">
        <f>E648+E649+E650</f>
        <v>32402</v>
      </c>
      <c r="F644" s="79">
        <f t="shared" ref="F644" si="224">(D644-E644)</f>
        <v>61110</v>
      </c>
      <c r="G644" s="32">
        <f t="shared" ref="G644" si="225">F644/E644</f>
        <v>1.8859946916856984</v>
      </c>
    </row>
    <row r="645" spans="1:7" x14ac:dyDescent="0.2">
      <c r="A645" s="75"/>
      <c r="B645" s="1"/>
      <c r="C645" s="10"/>
      <c r="D645" s="79"/>
      <c r="E645" s="79"/>
      <c r="F645" s="79"/>
      <c r="G645" s="32"/>
    </row>
    <row r="646" spans="1:7" x14ac:dyDescent="0.2">
      <c r="A646" s="75"/>
      <c r="B646" s="7" t="s">
        <v>6</v>
      </c>
      <c r="C646" s="29"/>
      <c r="D646" s="79"/>
      <c r="E646" s="79"/>
      <c r="F646" s="79"/>
      <c r="G646" s="32"/>
    </row>
    <row r="647" spans="1:7" x14ac:dyDescent="0.2">
      <c r="A647" s="75"/>
      <c r="B647" s="1"/>
      <c r="C647" s="10"/>
      <c r="D647" s="79"/>
      <c r="E647" s="79"/>
      <c r="F647" s="79"/>
      <c r="G647" s="32"/>
    </row>
    <row r="648" spans="1:7" x14ac:dyDescent="0.2">
      <c r="A648" s="75"/>
      <c r="B648" s="23" t="s">
        <v>23</v>
      </c>
      <c r="C648" s="10"/>
      <c r="D648" s="79">
        <f>'TAB Av'!D648</f>
        <v>60258</v>
      </c>
      <c r="E648" s="79">
        <f>'TAB Av'!E648</f>
        <v>10161</v>
      </c>
      <c r="F648" s="79">
        <f t="shared" ref="F648:F650" si="226">(D648-E648)</f>
        <v>50097</v>
      </c>
      <c r="G648" s="32">
        <f t="shared" ref="G648:G650" si="227">F648/E648</f>
        <v>4.93032181871863</v>
      </c>
    </row>
    <row r="649" spans="1:7" ht="25.5" x14ac:dyDescent="0.2">
      <c r="A649" s="75"/>
      <c r="B649" s="24" t="s">
        <v>58</v>
      </c>
      <c r="C649" s="17"/>
      <c r="D649" s="79">
        <f>'TAB Av'!D649</f>
        <v>28769</v>
      </c>
      <c r="E649" s="79">
        <f>'TAB Av'!E649</f>
        <v>22063</v>
      </c>
      <c r="F649" s="79">
        <f t="shared" si="226"/>
        <v>6706</v>
      </c>
      <c r="G649" s="32">
        <f t="shared" si="227"/>
        <v>0.30394778588587229</v>
      </c>
    </row>
    <row r="650" spans="1:7" x14ac:dyDescent="0.2">
      <c r="A650" s="75"/>
      <c r="B650" s="23" t="s">
        <v>24</v>
      </c>
      <c r="C650" s="10"/>
      <c r="D650" s="79">
        <f>'TAB Av'!D650</f>
        <v>4485</v>
      </c>
      <c r="E650" s="79">
        <f>'TAB Av'!E650</f>
        <v>178</v>
      </c>
      <c r="F650" s="79">
        <f t="shared" si="226"/>
        <v>4307</v>
      </c>
      <c r="G650" s="32">
        <f t="shared" si="227"/>
        <v>24.196629213483146</v>
      </c>
    </row>
    <row r="651" spans="1:7" x14ac:dyDescent="0.2">
      <c r="A651" s="75"/>
      <c r="B651" s="1"/>
      <c r="C651" s="10"/>
      <c r="D651" s="79"/>
      <c r="E651" s="79"/>
      <c r="F651" s="79"/>
      <c r="G651" s="32"/>
    </row>
    <row r="652" spans="1:7" x14ac:dyDescent="0.2">
      <c r="A652" s="75"/>
      <c r="B652" s="8" t="s">
        <v>26</v>
      </c>
      <c r="C652" s="31"/>
      <c r="D652" s="79">
        <f>'TAB Av'!D652</f>
        <v>165742</v>
      </c>
      <c r="E652" s="79">
        <f>'TAB Av'!E652</f>
        <v>234766</v>
      </c>
      <c r="F652" s="79">
        <f t="shared" ref="F652" si="228">(D652-E652)</f>
        <v>-69024</v>
      </c>
      <c r="G652" s="32">
        <f t="shared" ref="G652" si="229">F652/E652</f>
        <v>-0.29401190973139213</v>
      </c>
    </row>
    <row r="653" spans="1:7" x14ac:dyDescent="0.2">
      <c r="A653" s="75"/>
      <c r="B653" s="8"/>
      <c r="C653" s="31"/>
      <c r="D653" s="79"/>
      <c r="E653" s="79"/>
      <c r="F653" s="79"/>
      <c r="G653" s="32"/>
    </row>
    <row r="654" spans="1:7" x14ac:dyDescent="0.2">
      <c r="A654" s="75">
        <v>3</v>
      </c>
      <c r="B654" s="8" t="s">
        <v>15</v>
      </c>
      <c r="C654" s="31"/>
      <c r="D654" s="79">
        <f>D657+D658+D659+D660</f>
        <v>5682</v>
      </c>
      <c r="E654" s="79">
        <f>E657+E658+E659+E660</f>
        <v>13602</v>
      </c>
      <c r="F654" s="79">
        <f t="shared" ref="F654" si="230">(D654-E654)</f>
        <v>-7920</v>
      </c>
      <c r="G654" s="32">
        <f t="shared" ref="G654" si="231">F654/E654</f>
        <v>-0.58226731363034845</v>
      </c>
    </row>
    <row r="655" spans="1:7" x14ac:dyDescent="0.2">
      <c r="A655" s="75"/>
      <c r="B655" s="7" t="s">
        <v>6</v>
      </c>
      <c r="C655" s="29"/>
      <c r="D655" s="79"/>
      <c r="E655" s="79"/>
      <c r="F655" s="79"/>
      <c r="G655" s="32"/>
    </row>
    <row r="656" spans="1:7" x14ac:dyDescent="0.2">
      <c r="A656" s="75"/>
      <c r="B656" s="8"/>
      <c r="C656" s="31"/>
      <c r="D656" s="79"/>
      <c r="E656" s="79"/>
      <c r="F656" s="79"/>
      <c r="G656" s="32"/>
    </row>
    <row r="657" spans="1:7" x14ac:dyDescent="0.2">
      <c r="A657" s="75">
        <v>30</v>
      </c>
      <c r="B657" s="25" t="s">
        <v>16</v>
      </c>
      <c r="C657" s="31"/>
      <c r="D657" s="79">
        <f>'TAB Av'!D657</f>
        <v>129</v>
      </c>
      <c r="E657" s="79">
        <f>'TAB Av'!E657</f>
        <v>347</v>
      </c>
      <c r="F657" s="79">
        <f t="shared" ref="F657:F660" si="232">(D657-E657)</f>
        <v>-218</v>
      </c>
      <c r="G657" s="32">
        <f t="shared" ref="G657:G660" si="233">F657/E657</f>
        <v>-0.62824207492795392</v>
      </c>
    </row>
    <row r="658" spans="1:7" x14ac:dyDescent="0.2">
      <c r="A658" s="75">
        <v>31</v>
      </c>
      <c r="B658" s="25" t="s">
        <v>17</v>
      </c>
      <c r="C658" s="31"/>
      <c r="D658" s="79">
        <f>'TAB Av'!D658</f>
        <v>1741</v>
      </c>
      <c r="E658" s="79">
        <f>'TAB Av'!E658</f>
        <v>1277</v>
      </c>
      <c r="F658" s="79">
        <f t="shared" si="232"/>
        <v>464</v>
      </c>
      <c r="G658" s="32">
        <f t="shared" si="233"/>
        <v>0.3633516053249804</v>
      </c>
    </row>
    <row r="659" spans="1:7" x14ac:dyDescent="0.2">
      <c r="A659" s="75">
        <v>32</v>
      </c>
      <c r="B659" s="25" t="s">
        <v>18</v>
      </c>
      <c r="C659" s="31"/>
      <c r="D659" s="79">
        <f>'TAB Av'!D659</f>
        <v>3812</v>
      </c>
      <c r="E659" s="79">
        <f>'TAB Av'!E659</f>
        <v>11978</v>
      </c>
      <c r="F659" s="79">
        <f t="shared" si="232"/>
        <v>-8166</v>
      </c>
      <c r="G659" s="32">
        <f t="shared" si="233"/>
        <v>-0.68174987477041238</v>
      </c>
    </row>
    <row r="660" spans="1:7" x14ac:dyDescent="0.2">
      <c r="A660" s="75">
        <v>37</v>
      </c>
      <c r="B660" s="25" t="s">
        <v>25</v>
      </c>
      <c r="C660" s="31"/>
      <c r="D660" s="79">
        <f>'TAB Av'!D660</f>
        <v>0</v>
      </c>
      <c r="E660" s="79">
        <f>'TAB Av'!E660</f>
        <v>0</v>
      </c>
      <c r="F660" s="79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79" t="s">
        <v>10</v>
      </c>
      <c r="E664" s="79" t="s">
        <v>11</v>
      </c>
      <c r="F664" s="79" t="s">
        <v>12</v>
      </c>
      <c r="G664" s="32" t="s">
        <v>13</v>
      </c>
    </row>
    <row r="665" spans="1:7" x14ac:dyDescent="0.2">
      <c r="A665" s="75">
        <v>700</v>
      </c>
      <c r="B665" s="1" t="s">
        <v>30</v>
      </c>
      <c r="C665" s="10"/>
      <c r="D665" s="79">
        <f>'1T 2021'!D665+'TAB Av'!D665</f>
        <v>0</v>
      </c>
      <c r="E665" s="79">
        <f>'1T 2021'!E665+'TAB Av'!E665</f>
        <v>0</v>
      </c>
      <c r="F665" s="79">
        <f>(D665-E665)</f>
        <v>0</v>
      </c>
      <c r="G665" s="32" t="e">
        <f>F665/E665</f>
        <v>#DIV/0!</v>
      </c>
    </row>
    <row r="666" spans="1:7" x14ac:dyDescent="0.2">
      <c r="A666" s="75">
        <v>701</v>
      </c>
      <c r="B666" s="1" t="s">
        <v>31</v>
      </c>
      <c r="C666" s="10"/>
      <c r="D666" s="79">
        <f>'1T 2021'!D666+'TAB Av'!D666</f>
        <v>0</v>
      </c>
      <c r="E666" s="79">
        <f>'1T 2021'!E666+'TAB Av'!E666</f>
        <v>0</v>
      </c>
      <c r="F666" s="79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75">
        <v>704</v>
      </c>
      <c r="B667" s="1" t="s">
        <v>32</v>
      </c>
      <c r="C667" s="10"/>
      <c r="D667" s="79">
        <f>'1T 2021'!D667+'TAB Av'!D667</f>
        <v>0</v>
      </c>
      <c r="E667" s="79">
        <f>'1T 2021'!E667+'TAB Av'!E667</f>
        <v>0</v>
      </c>
      <c r="F667" s="79">
        <f t="shared" si="234"/>
        <v>0</v>
      </c>
      <c r="G667" s="32" t="e">
        <f t="shared" si="235"/>
        <v>#DIV/0!</v>
      </c>
    </row>
    <row r="668" spans="1:7" x14ac:dyDescent="0.2">
      <c r="A668" s="75">
        <v>706</v>
      </c>
      <c r="B668" s="1" t="s">
        <v>33</v>
      </c>
      <c r="C668" s="10"/>
      <c r="D668" s="79">
        <f>'1T 2021'!D668+'TAB Av'!D668</f>
        <v>183560</v>
      </c>
      <c r="E668" s="79">
        <f>'1T 2021'!E668+'TAB Av'!E668</f>
        <v>171163</v>
      </c>
      <c r="F668" s="79">
        <f t="shared" si="234"/>
        <v>12397</v>
      </c>
      <c r="G668" s="32">
        <f t="shared" si="235"/>
        <v>7.242803643310762E-2</v>
      </c>
    </row>
    <row r="669" spans="1:7" x14ac:dyDescent="0.2">
      <c r="A669" s="75"/>
      <c r="B669" s="13" t="s">
        <v>6</v>
      </c>
      <c r="C669" s="27"/>
      <c r="D669" s="79">
        <f>'1T 2021'!D669+'TAB Av'!D669</f>
        <v>0</v>
      </c>
      <c r="E669" s="79">
        <f>'1T 2021'!E669+'TAB Av'!E669</f>
        <v>0</v>
      </c>
      <c r="F669" s="39"/>
      <c r="G669" s="33"/>
    </row>
    <row r="670" spans="1:7" x14ac:dyDescent="0.2">
      <c r="A670" s="75"/>
      <c r="B670" s="14" t="s">
        <v>19</v>
      </c>
      <c r="C670" s="11"/>
      <c r="D670" s="79">
        <f>'1T 2021'!D670+'TAB Av'!D670</f>
        <v>0</v>
      </c>
      <c r="E670" s="79">
        <f>'1T 2021'!E670+'TAB Av'!E670</f>
        <v>0</v>
      </c>
      <c r="F670" s="79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75"/>
      <c r="B671" s="14" t="s">
        <v>20</v>
      </c>
      <c r="C671" s="11"/>
      <c r="D671" s="79">
        <f>'1T 2021'!D671+'TAB Av'!D671</f>
        <v>0</v>
      </c>
      <c r="E671" s="79">
        <f>'1T 2021'!E671+'TAB Av'!E671</f>
        <v>0</v>
      </c>
      <c r="F671" s="79">
        <f t="shared" si="236"/>
        <v>0</v>
      </c>
      <c r="G671" s="32" t="e">
        <f t="shared" si="237"/>
        <v>#DIV/0!</v>
      </c>
    </row>
    <row r="672" spans="1:7" x14ac:dyDescent="0.2">
      <c r="A672" s="75"/>
      <c r="B672" s="14" t="s">
        <v>27</v>
      </c>
      <c r="C672" s="11"/>
      <c r="D672" s="79">
        <f>'1T 2021'!D672+'TAB Av'!D672</f>
        <v>0</v>
      </c>
      <c r="E672" s="79">
        <f>'1T 2021'!E672+'TAB Av'!E672</f>
        <v>0</v>
      </c>
      <c r="F672" s="79">
        <f t="shared" si="236"/>
        <v>0</v>
      </c>
      <c r="G672" s="32" t="e">
        <f t="shared" si="237"/>
        <v>#DIV/0!</v>
      </c>
    </row>
    <row r="673" spans="1:7" x14ac:dyDescent="0.2">
      <c r="A673" s="75">
        <v>706</v>
      </c>
      <c r="B673" s="2" t="s">
        <v>34</v>
      </c>
      <c r="C673" s="11"/>
      <c r="D673" s="79">
        <f>'1T 2021'!D673+'TAB Av'!D673</f>
        <v>0</v>
      </c>
      <c r="E673" s="79">
        <f>'1T 2021'!E673+'TAB Av'!E673</f>
        <v>0</v>
      </c>
      <c r="F673" s="79">
        <f t="shared" si="236"/>
        <v>0</v>
      </c>
      <c r="G673" s="32" t="e">
        <f t="shared" si="237"/>
        <v>#DIV/0!</v>
      </c>
    </row>
    <row r="674" spans="1:7" x14ac:dyDescent="0.2">
      <c r="A674" s="75" t="s">
        <v>35</v>
      </c>
      <c r="B674" s="2" t="s">
        <v>36</v>
      </c>
      <c r="C674" s="11"/>
      <c r="D674" s="79">
        <f>'1T 2021'!D674+'TAB Av'!D674</f>
        <v>0</v>
      </c>
      <c r="E674" s="79">
        <f>'1T 2021'!E674+'TAB Av'!E674</f>
        <v>0</v>
      </c>
      <c r="F674" s="79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76"/>
      <c r="D675" s="40">
        <f>D665+D666+D667+D668+D673+D674</f>
        <v>183560</v>
      </c>
      <c r="E675" s="40">
        <f>E665+E666+E667+E668+E673+E674</f>
        <v>171163</v>
      </c>
      <c r="F675" s="40">
        <f t="shared" si="236"/>
        <v>12397</v>
      </c>
      <c r="G675" s="34">
        <f t="shared" si="237"/>
        <v>7.242803643310762E-2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79">
        <f>'1T 2021'!D678+'TAB Av'!D678</f>
        <v>0</v>
      </c>
      <c r="E678" s="79">
        <f>'1T 2021'!E678+'TAB Av'!E678</f>
        <v>0</v>
      </c>
      <c r="F678" s="79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77"/>
      <c r="D679" s="78"/>
      <c r="E679" s="78"/>
      <c r="F679" s="78"/>
      <c r="G679" s="36"/>
    </row>
    <row r="680" spans="1:7" x14ac:dyDescent="0.2">
      <c r="A680" s="75">
        <v>72</v>
      </c>
      <c r="B680" s="1" t="s">
        <v>37</v>
      </c>
      <c r="C680" s="10"/>
      <c r="D680" s="79">
        <f>'1T 2021'!D680+'TAB Av'!D680</f>
        <v>0</v>
      </c>
      <c r="E680" s="79">
        <f>'1T 2021'!E680+'TAB Av'!E680</f>
        <v>0</v>
      </c>
      <c r="F680" s="79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75">
        <v>73</v>
      </c>
      <c r="B681" s="1" t="s">
        <v>38</v>
      </c>
      <c r="C681" s="10"/>
      <c r="D681" s="79">
        <f>'1T 2021'!D681+'TAB Av'!D681</f>
        <v>0</v>
      </c>
      <c r="E681" s="79">
        <f>'1T 2021'!E681+'TAB Av'!E681</f>
        <v>0</v>
      </c>
      <c r="F681" s="79">
        <f t="shared" si="240"/>
        <v>0</v>
      </c>
      <c r="G681" s="32" t="e">
        <f t="shared" si="241"/>
        <v>#DIV/0!</v>
      </c>
    </row>
    <row r="682" spans="1:7" x14ac:dyDescent="0.2">
      <c r="A682" s="75">
        <v>74</v>
      </c>
      <c r="B682" s="2" t="s">
        <v>39</v>
      </c>
      <c r="C682" s="11"/>
      <c r="D682" s="79">
        <f>'1T 2021'!D682+'TAB Av'!D682</f>
        <v>0</v>
      </c>
      <c r="E682" s="79">
        <f>'1T 2021'!E682+'TAB Av'!E682</f>
        <v>0</v>
      </c>
      <c r="F682" s="79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80"/>
      <c r="D683" s="40">
        <f>D675+D680+D681+D682</f>
        <v>183560</v>
      </c>
      <c r="E683" s="40">
        <f>E675+E680+E681+E682</f>
        <v>171163</v>
      </c>
      <c r="F683" s="79">
        <f t="shared" si="240"/>
        <v>12397</v>
      </c>
      <c r="G683" s="32">
        <f t="shared" si="241"/>
        <v>7.242803643310762E-2</v>
      </c>
    </row>
    <row r="684" spans="1:7" x14ac:dyDescent="0.2">
      <c r="A684" s="75">
        <v>60</v>
      </c>
      <c r="B684" s="3" t="s">
        <v>40</v>
      </c>
      <c r="C684" s="77"/>
      <c r="D684" s="78">
        <f>D685+D686+D687</f>
        <v>44928</v>
      </c>
      <c r="E684" s="78">
        <f>E685+E686+E687</f>
        <v>41101</v>
      </c>
      <c r="F684" s="79">
        <f t="shared" si="240"/>
        <v>3827</v>
      </c>
      <c r="G684" s="32">
        <f t="shared" si="241"/>
        <v>9.3112089730176886E-2</v>
      </c>
    </row>
    <row r="685" spans="1:7" x14ac:dyDescent="0.2">
      <c r="A685" s="75">
        <v>600</v>
      </c>
      <c r="B685" s="1" t="s">
        <v>2</v>
      </c>
      <c r="C685" s="10"/>
      <c r="D685" s="79">
        <f>'1T 2021'!D685+'TAB Av'!D685</f>
        <v>0</v>
      </c>
      <c r="E685" s="79">
        <f>'1T 2021'!E685+'TAB Av'!E685</f>
        <v>0</v>
      </c>
      <c r="F685" s="79">
        <f t="shared" si="240"/>
        <v>0</v>
      </c>
      <c r="G685" s="32" t="e">
        <f t="shared" si="241"/>
        <v>#DIV/0!</v>
      </c>
    </row>
    <row r="686" spans="1:7" x14ac:dyDescent="0.2">
      <c r="A686" s="75">
        <v>601</v>
      </c>
      <c r="B686" s="1" t="s">
        <v>3</v>
      </c>
      <c r="C686" s="10"/>
      <c r="D686" s="79">
        <f>'1T 2021'!D686+'TAB Av'!D686</f>
        <v>44928</v>
      </c>
      <c r="E686" s="79">
        <f>'1T 2021'!E686+'TAB Av'!E686</f>
        <v>41101</v>
      </c>
      <c r="F686" s="79">
        <f t="shared" si="240"/>
        <v>3827</v>
      </c>
      <c r="G686" s="32">
        <f t="shared" si="241"/>
        <v>9.3112089730176886E-2</v>
      </c>
    </row>
    <row r="687" spans="1:7" x14ac:dyDescent="0.2">
      <c r="A687" s="75">
        <v>604</v>
      </c>
      <c r="B687" s="1" t="s">
        <v>4</v>
      </c>
      <c r="C687" s="10"/>
      <c r="D687" s="79">
        <f>'1T 2021'!D687+'TAB Av'!D687</f>
        <v>0</v>
      </c>
      <c r="E687" s="79">
        <f>'1T 2021'!E687+'TAB Av'!E687</f>
        <v>0</v>
      </c>
      <c r="F687" s="79">
        <f t="shared" si="240"/>
        <v>0</v>
      </c>
      <c r="G687" s="32" t="e">
        <f t="shared" si="241"/>
        <v>#DIV/0!</v>
      </c>
    </row>
    <row r="688" spans="1:7" x14ac:dyDescent="0.2">
      <c r="A688" s="75">
        <v>61</v>
      </c>
      <c r="B688" s="1" t="s">
        <v>41</v>
      </c>
      <c r="C688" s="10"/>
      <c r="D688" s="79">
        <f>'1T 2021'!D688+'TAB Av'!D688</f>
        <v>2407</v>
      </c>
      <c r="E688" s="79">
        <f>'1T 2021'!E688+'TAB Av'!E688</f>
        <v>3618</v>
      </c>
      <c r="F688" s="79">
        <f t="shared" si="240"/>
        <v>-1211</v>
      </c>
      <c r="G688" s="32">
        <f t="shared" si="241"/>
        <v>-0.3347153123272526</v>
      </c>
    </row>
    <row r="689" spans="1:7" x14ac:dyDescent="0.2">
      <c r="A689" s="75">
        <v>62</v>
      </c>
      <c r="B689" s="2" t="s">
        <v>42</v>
      </c>
      <c r="C689" s="11"/>
      <c r="D689" s="79">
        <f>'1T 2021'!D689+'TAB Av'!D689</f>
        <v>2255</v>
      </c>
      <c r="E689" s="79">
        <f>'1T 2021'!E689+'TAB Av'!E689</f>
        <v>3318</v>
      </c>
      <c r="F689" s="79">
        <f t="shared" si="240"/>
        <v>-1063</v>
      </c>
      <c r="G689" s="32">
        <f t="shared" si="241"/>
        <v>-0.3203737191078963</v>
      </c>
    </row>
    <row r="690" spans="1:7" ht="25.5" x14ac:dyDescent="0.2">
      <c r="A690" s="22"/>
      <c r="B690" s="26" t="s">
        <v>43</v>
      </c>
      <c r="C690" s="80"/>
      <c r="D690" s="40">
        <f>D684+D688+D689</f>
        <v>49590</v>
      </c>
      <c r="E690" s="40">
        <f>E684+E688+E689</f>
        <v>48037</v>
      </c>
      <c r="F690" s="79">
        <f t="shared" si="240"/>
        <v>1553</v>
      </c>
      <c r="G690" s="32">
        <f t="shared" si="241"/>
        <v>3.2329246206049503E-2</v>
      </c>
    </row>
    <row r="691" spans="1:7" ht="25.5" x14ac:dyDescent="0.2">
      <c r="A691" s="22"/>
      <c r="B691" s="26" t="s">
        <v>48</v>
      </c>
      <c r="C691" s="80"/>
      <c r="D691" s="40">
        <f>D683-D690</f>
        <v>133970</v>
      </c>
      <c r="E691" s="40">
        <f>E683-E690</f>
        <v>123126</v>
      </c>
      <c r="F691" s="79">
        <f t="shared" si="240"/>
        <v>10844</v>
      </c>
      <c r="G691" s="32">
        <f t="shared" si="241"/>
        <v>8.8072381138021211E-2</v>
      </c>
    </row>
    <row r="692" spans="1:7" x14ac:dyDescent="0.2">
      <c r="A692" s="75">
        <v>63</v>
      </c>
      <c r="B692" s="3" t="s">
        <v>46</v>
      </c>
      <c r="C692" s="77"/>
      <c r="D692" s="79">
        <f>'1T 2021'!D692+'TAB Av'!D692</f>
        <v>91235</v>
      </c>
      <c r="E692" s="79">
        <f>'1T 2021'!E692+'TAB Av'!E692</f>
        <v>84224</v>
      </c>
      <c r="F692" s="79">
        <f t="shared" si="240"/>
        <v>7011</v>
      </c>
      <c r="G692" s="32">
        <f t="shared" si="241"/>
        <v>8.3242306231003038E-2</v>
      </c>
    </row>
    <row r="693" spans="1:7" x14ac:dyDescent="0.2">
      <c r="A693" s="75"/>
      <c r="B693" s="13" t="s">
        <v>6</v>
      </c>
      <c r="C693" s="27"/>
      <c r="D693" s="79"/>
      <c r="E693" s="79"/>
      <c r="F693" s="79"/>
      <c r="G693" s="32"/>
    </row>
    <row r="694" spans="1:7" x14ac:dyDescent="0.2">
      <c r="A694" s="75">
        <v>631</v>
      </c>
      <c r="B694" s="15" t="s">
        <v>21</v>
      </c>
      <c r="C694" s="21"/>
      <c r="D694" s="79">
        <f>'1T 2021'!D694+'TAB Av'!D694</f>
        <v>0</v>
      </c>
      <c r="E694" s="79">
        <f>'1T 2021'!E694+'TAB Av'!E694</f>
        <v>0</v>
      </c>
      <c r="F694" s="79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75"/>
      <c r="B695" s="15"/>
      <c r="C695" s="21"/>
      <c r="D695" s="79"/>
      <c r="E695" s="79"/>
      <c r="F695" s="79"/>
      <c r="G695" s="32"/>
    </row>
    <row r="696" spans="1:7" x14ac:dyDescent="0.2">
      <c r="A696" s="75">
        <v>64</v>
      </c>
      <c r="B696" s="2" t="s">
        <v>47</v>
      </c>
      <c r="C696" s="11"/>
      <c r="D696" s="79">
        <f>'1T 2021'!D696+'TAB Av'!D696</f>
        <v>5685</v>
      </c>
      <c r="E696" s="79">
        <f>'1T 2021'!E696+'TAB Av'!E696</f>
        <v>5152</v>
      </c>
      <c r="F696" s="79">
        <f t="shared" ref="F696:F706" si="244">(D696-E696)</f>
        <v>533</v>
      </c>
      <c r="G696" s="32">
        <f t="shared" ref="G696:G706" si="245">F696/E696</f>
        <v>0.10345496894409938</v>
      </c>
    </row>
    <row r="697" spans="1:7" ht="25.5" x14ac:dyDescent="0.2">
      <c r="A697" s="22"/>
      <c r="B697" s="26" t="s">
        <v>49</v>
      </c>
      <c r="C697" s="80"/>
      <c r="D697" s="79">
        <f>D691-D692-D696</f>
        <v>37050</v>
      </c>
      <c r="E697" s="79">
        <f>E691-E692-E696</f>
        <v>33750</v>
      </c>
      <c r="F697" s="79">
        <f t="shared" si="244"/>
        <v>3300</v>
      </c>
      <c r="G697" s="32">
        <f t="shared" si="245"/>
        <v>9.7777777777777783E-2</v>
      </c>
    </row>
    <row r="698" spans="1:7" x14ac:dyDescent="0.2">
      <c r="A698" s="75">
        <v>75</v>
      </c>
      <c r="B698" s="3" t="s">
        <v>50</v>
      </c>
      <c r="C698" s="77"/>
      <c r="D698" s="79">
        <f>'1T 2021'!D698+'TAB Av'!D698</f>
        <v>319</v>
      </c>
      <c r="E698" s="79">
        <f>'1T 2021'!E698+'TAB Av'!E698</f>
        <v>1</v>
      </c>
      <c r="F698" s="79">
        <f t="shared" si="244"/>
        <v>318</v>
      </c>
      <c r="G698" s="32">
        <f t="shared" si="245"/>
        <v>318</v>
      </c>
    </row>
    <row r="699" spans="1:7" x14ac:dyDescent="0.2">
      <c r="A699" s="75">
        <v>65</v>
      </c>
      <c r="B699" s="1" t="s">
        <v>51</v>
      </c>
      <c r="C699" s="10"/>
      <c r="D699" s="79">
        <f>'1T 2021'!D699+'TAB Av'!D699</f>
        <v>638</v>
      </c>
      <c r="E699" s="79">
        <f>'1T 2021'!E699+'TAB Av'!E699</f>
        <v>587</v>
      </c>
      <c r="F699" s="79">
        <f t="shared" si="244"/>
        <v>51</v>
      </c>
      <c r="G699" s="32">
        <f t="shared" si="245"/>
        <v>8.6882453151618397E-2</v>
      </c>
    </row>
    <row r="700" spans="1:7" ht="25.5" x14ac:dyDescent="0.2">
      <c r="A700" s="75">
        <v>68</v>
      </c>
      <c r="B700" s="16" t="s">
        <v>52</v>
      </c>
      <c r="C700" s="17"/>
      <c r="D700" s="79">
        <f>'1T 2021'!D700+'TAB Av'!D700</f>
        <v>23704</v>
      </c>
      <c r="E700" s="79">
        <f>'1T 2021'!E700+'TAB Av'!E700</f>
        <v>26862</v>
      </c>
      <c r="F700" s="79">
        <f t="shared" si="244"/>
        <v>-3158</v>
      </c>
      <c r="G700" s="32">
        <f t="shared" si="245"/>
        <v>-0.1175638448365721</v>
      </c>
    </row>
    <row r="701" spans="1:7" x14ac:dyDescent="0.2">
      <c r="A701" s="75">
        <v>78</v>
      </c>
      <c r="B701" s="2" t="s">
        <v>53</v>
      </c>
      <c r="C701" s="11"/>
      <c r="D701" s="79">
        <f>'1T 2021'!D701+'TAB Av'!D701</f>
        <v>0</v>
      </c>
      <c r="E701" s="79">
        <f>'1T 2021'!E701+'TAB Av'!E701</f>
        <v>292</v>
      </c>
      <c r="F701" s="79">
        <f t="shared" si="244"/>
        <v>-292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80"/>
      <c r="D702" s="79">
        <f>D697+D698-D699-D700+D701</f>
        <v>13027</v>
      </c>
      <c r="E702" s="79">
        <f>E697+E698-E699-E700+E701</f>
        <v>6594</v>
      </c>
      <c r="F702" s="79">
        <f t="shared" si="244"/>
        <v>6433</v>
      </c>
      <c r="G702" s="32">
        <f t="shared" si="245"/>
        <v>0.97558386411889597</v>
      </c>
    </row>
    <row r="703" spans="1:7" x14ac:dyDescent="0.2">
      <c r="A703" s="75">
        <v>76</v>
      </c>
      <c r="B703" s="1" t="s">
        <v>54</v>
      </c>
      <c r="C703" s="10"/>
      <c r="D703" s="79">
        <f>'1T 2021'!D703+'TAB Av'!D703</f>
        <v>3868</v>
      </c>
      <c r="E703" s="79">
        <f>'1T 2021'!E703+'TAB Av'!E703</f>
        <v>4972</v>
      </c>
      <c r="F703" s="79">
        <f t="shared" si="244"/>
        <v>-1104</v>
      </c>
      <c r="G703" s="32">
        <f t="shared" si="245"/>
        <v>-0.22204344328238135</v>
      </c>
    </row>
    <row r="704" spans="1:7" x14ac:dyDescent="0.2">
      <c r="A704" s="75">
        <v>66</v>
      </c>
      <c r="B704" s="1" t="s">
        <v>55</v>
      </c>
      <c r="C704" s="10"/>
      <c r="D704" s="79">
        <f>'1T 2021'!D704+'TAB Av'!D704</f>
        <v>0</v>
      </c>
      <c r="E704" s="79">
        <f>'1T 2021'!E704+'TAB Av'!E704</f>
        <v>0</v>
      </c>
      <c r="F704" s="79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3868</v>
      </c>
      <c r="E705" s="39">
        <f>E703-E704</f>
        <v>4972</v>
      </c>
      <c r="F705" s="79">
        <f t="shared" si="244"/>
        <v>-1104</v>
      </c>
      <c r="G705" s="32">
        <f t="shared" si="245"/>
        <v>-0.22204344328238135</v>
      </c>
    </row>
    <row r="706" spans="1:7" x14ac:dyDescent="0.2">
      <c r="A706" s="22"/>
      <c r="B706" s="19" t="s">
        <v>57</v>
      </c>
      <c r="C706" s="80"/>
      <c r="D706" s="79">
        <f>D702+D705</f>
        <v>16895</v>
      </c>
      <c r="E706" s="79">
        <f>E702+E705</f>
        <v>11566</v>
      </c>
      <c r="F706" s="79">
        <f t="shared" si="244"/>
        <v>5329</v>
      </c>
      <c r="G706" s="32">
        <f t="shared" si="245"/>
        <v>0.46074701711914229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75">
        <v>5</v>
      </c>
      <c r="B710" s="1" t="s">
        <v>22</v>
      </c>
      <c r="C710" s="10"/>
      <c r="D710" s="79">
        <f>'TAB Av'!D710</f>
        <v>650217</v>
      </c>
      <c r="E710" s="79">
        <f>'TAB Av'!E710</f>
        <v>698885</v>
      </c>
      <c r="F710" s="79">
        <f t="shared" ref="F710" si="246">(D710-E710)</f>
        <v>-48668</v>
      </c>
      <c r="G710" s="32">
        <f t="shared" ref="G710" si="247">F710/E710</f>
        <v>-6.9636635497971763E-2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75">
        <v>51</v>
      </c>
      <c r="B714" s="20" t="s">
        <v>29</v>
      </c>
      <c r="C714" s="30"/>
      <c r="D714" s="79">
        <v>0</v>
      </c>
      <c r="E714" s="79">
        <v>0</v>
      </c>
      <c r="F714" s="79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75">
        <v>510</v>
      </c>
      <c r="B715" s="1" t="s">
        <v>7</v>
      </c>
      <c r="C715" s="10"/>
      <c r="D715" s="79">
        <v>0</v>
      </c>
      <c r="E715" s="79">
        <v>0</v>
      </c>
      <c r="F715" s="79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75">
        <v>41</v>
      </c>
      <c r="B717" s="1" t="s">
        <v>8</v>
      </c>
      <c r="C717" s="10"/>
      <c r="D717" s="79">
        <f>D721+D722+D723</f>
        <v>215289</v>
      </c>
      <c r="E717" s="79">
        <f>E721+E722+E723</f>
        <v>143209</v>
      </c>
      <c r="F717" s="79">
        <f t="shared" ref="F717" si="250">(D717-E717)</f>
        <v>72080</v>
      </c>
      <c r="G717" s="32">
        <f t="shared" ref="G717" si="251">F717/E717</f>
        <v>0.50332032204679877</v>
      </c>
    </row>
    <row r="718" spans="1:7" x14ac:dyDescent="0.2">
      <c r="A718" s="75"/>
      <c r="B718" s="1"/>
      <c r="C718" s="10"/>
      <c r="D718" s="79"/>
      <c r="E718" s="79"/>
      <c r="F718" s="79"/>
      <c r="G718" s="32"/>
    </row>
    <row r="719" spans="1:7" x14ac:dyDescent="0.2">
      <c r="A719" s="75"/>
      <c r="B719" s="7" t="s">
        <v>6</v>
      </c>
      <c r="C719" s="29"/>
      <c r="D719" s="79"/>
      <c r="E719" s="79"/>
      <c r="F719" s="79"/>
      <c r="G719" s="32"/>
    </row>
    <row r="720" spans="1:7" x14ac:dyDescent="0.2">
      <c r="A720" s="75"/>
      <c r="B720" s="1"/>
      <c r="C720" s="10"/>
      <c r="D720" s="79"/>
      <c r="E720" s="79"/>
      <c r="F720" s="79"/>
      <c r="G720" s="32"/>
    </row>
    <row r="721" spans="1:7" x14ac:dyDescent="0.2">
      <c r="A721" s="75"/>
      <c r="B721" s="23" t="s">
        <v>23</v>
      </c>
      <c r="C721" s="10"/>
      <c r="D721" s="79">
        <f>'TAB Av'!D721</f>
        <v>79572</v>
      </c>
      <c r="E721" s="79">
        <f>'TAB Av'!E721</f>
        <v>86991</v>
      </c>
      <c r="F721" s="79">
        <f t="shared" ref="F721:F723" si="252">(D721-E721)</f>
        <v>-7419</v>
      </c>
      <c r="G721" s="32">
        <f t="shared" ref="G721:G723" si="253">F721/E721</f>
        <v>-8.5284684622547166E-2</v>
      </c>
    </row>
    <row r="722" spans="1:7" ht="25.5" x14ac:dyDescent="0.2">
      <c r="A722" s="75"/>
      <c r="B722" s="24" t="s">
        <v>58</v>
      </c>
      <c r="C722" s="17"/>
      <c r="D722" s="79">
        <f>'TAB Av'!D722</f>
        <v>124635</v>
      </c>
      <c r="E722" s="79">
        <f>'TAB Av'!E722</f>
        <v>48071</v>
      </c>
      <c r="F722" s="79">
        <f t="shared" si="252"/>
        <v>76564</v>
      </c>
      <c r="G722" s="32">
        <f t="shared" si="253"/>
        <v>1.5927274240186391</v>
      </c>
    </row>
    <row r="723" spans="1:7" x14ac:dyDescent="0.2">
      <c r="A723" s="75"/>
      <c r="B723" s="23" t="s">
        <v>24</v>
      </c>
      <c r="C723" s="10"/>
      <c r="D723" s="79">
        <f>'TAB Av'!D723</f>
        <v>11082</v>
      </c>
      <c r="E723" s="79">
        <f>'TAB Av'!E723</f>
        <v>8147</v>
      </c>
      <c r="F723" s="79">
        <f t="shared" si="252"/>
        <v>2935</v>
      </c>
      <c r="G723" s="32">
        <f t="shared" si="253"/>
        <v>0.36025530870258993</v>
      </c>
    </row>
    <row r="724" spans="1:7" x14ac:dyDescent="0.2">
      <c r="A724" s="75"/>
      <c r="B724" s="1"/>
      <c r="C724" s="10"/>
      <c r="D724" s="79"/>
      <c r="E724" s="79"/>
      <c r="F724" s="79"/>
      <c r="G724" s="32"/>
    </row>
    <row r="725" spans="1:7" x14ac:dyDescent="0.2">
      <c r="A725" s="75"/>
      <c r="B725" s="8" t="s">
        <v>26</v>
      </c>
      <c r="C725" s="31"/>
      <c r="D725" s="79">
        <f>'TAB Av'!D725</f>
        <v>56415</v>
      </c>
      <c r="E725" s="79">
        <f>'TAB Av'!E725</f>
        <v>31710</v>
      </c>
      <c r="F725" s="79">
        <f t="shared" ref="F725" si="254">(D725-E725)</f>
        <v>24705</v>
      </c>
      <c r="G725" s="32">
        <f t="shared" ref="G725" si="255">F725/E725</f>
        <v>0.77909176915799427</v>
      </c>
    </row>
    <row r="726" spans="1:7" x14ac:dyDescent="0.2">
      <c r="A726" s="75"/>
      <c r="B726" s="8"/>
      <c r="C726" s="31"/>
      <c r="D726" s="79"/>
      <c r="E726" s="79"/>
      <c r="F726" s="79"/>
      <c r="G726" s="32"/>
    </row>
    <row r="727" spans="1:7" x14ac:dyDescent="0.2">
      <c r="A727" s="75">
        <v>3</v>
      </c>
      <c r="B727" s="8" t="s">
        <v>15</v>
      </c>
      <c r="C727" s="31"/>
      <c r="D727" s="79">
        <f>D730+D731+D732+D733</f>
        <v>33552</v>
      </c>
      <c r="E727" s="79">
        <f>E730+E731+E732+E733</f>
        <v>33806</v>
      </c>
      <c r="F727" s="79">
        <f t="shared" ref="F727" si="256">(D727-E727)</f>
        <v>-254</v>
      </c>
      <c r="G727" s="32">
        <f t="shared" ref="G727" si="257">F727/E727</f>
        <v>-7.5134591492634446E-3</v>
      </c>
    </row>
    <row r="728" spans="1:7" x14ac:dyDescent="0.2">
      <c r="A728" s="75"/>
      <c r="B728" s="7" t="s">
        <v>6</v>
      </c>
      <c r="C728" s="29"/>
      <c r="D728" s="79"/>
      <c r="E728" s="79"/>
      <c r="F728" s="79"/>
      <c r="G728" s="32"/>
    </row>
    <row r="729" spans="1:7" x14ac:dyDescent="0.2">
      <c r="A729" s="75"/>
      <c r="B729" s="8"/>
      <c r="C729" s="31"/>
      <c r="D729" s="79"/>
      <c r="E729" s="79"/>
      <c r="F729" s="79"/>
      <c r="G729" s="32"/>
    </row>
    <row r="730" spans="1:7" x14ac:dyDescent="0.2">
      <c r="A730" s="75">
        <v>30</v>
      </c>
      <c r="B730" s="25" t="s">
        <v>16</v>
      </c>
      <c r="C730" s="31"/>
      <c r="D730" s="79">
        <f>'TAB Av'!D730</f>
        <v>411</v>
      </c>
      <c r="E730" s="79">
        <f>'TAB Av'!E730</f>
        <v>812</v>
      </c>
      <c r="F730" s="79">
        <f t="shared" ref="F730:F733" si="258">(D730-E730)</f>
        <v>-401</v>
      </c>
      <c r="G730" s="32">
        <f t="shared" ref="G730:G733" si="259">F730/E730</f>
        <v>-0.49384236453201968</v>
      </c>
    </row>
    <row r="731" spans="1:7" x14ac:dyDescent="0.2">
      <c r="A731" s="75">
        <v>31</v>
      </c>
      <c r="B731" s="25" t="s">
        <v>17</v>
      </c>
      <c r="C731" s="31"/>
      <c r="D731" s="79">
        <f>'TAB Av'!D731</f>
        <v>12159</v>
      </c>
      <c r="E731" s="79">
        <f>'TAB Av'!E731</f>
        <v>9504</v>
      </c>
      <c r="F731" s="79">
        <f t="shared" si="258"/>
        <v>2655</v>
      </c>
      <c r="G731" s="32">
        <f t="shared" si="259"/>
        <v>0.27935606060606061</v>
      </c>
    </row>
    <row r="732" spans="1:7" x14ac:dyDescent="0.2">
      <c r="A732" s="75">
        <v>32</v>
      </c>
      <c r="B732" s="25" t="s">
        <v>18</v>
      </c>
      <c r="C732" s="31"/>
      <c r="D732" s="79">
        <f>'TAB Av'!D732</f>
        <v>20982</v>
      </c>
      <c r="E732" s="79">
        <f>'TAB Av'!E732</f>
        <v>23490</v>
      </c>
      <c r="F732" s="79">
        <f t="shared" si="258"/>
        <v>-2508</v>
      </c>
      <c r="G732" s="32">
        <f t="shared" si="259"/>
        <v>-0.10676883780332057</v>
      </c>
    </row>
    <row r="733" spans="1:7" x14ac:dyDescent="0.2">
      <c r="A733" s="75">
        <v>37</v>
      </c>
      <c r="B733" s="25" t="s">
        <v>25</v>
      </c>
      <c r="C733" s="31"/>
      <c r="D733" s="79">
        <f>'TAB Av'!D733</f>
        <v>0</v>
      </c>
      <c r="E733" s="79">
        <f>'TAB Av'!E733</f>
        <v>0</v>
      </c>
      <c r="F733" s="79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79" t="s">
        <v>10</v>
      </c>
      <c r="E737" s="79" t="s">
        <v>11</v>
      </c>
      <c r="F737" s="79" t="s">
        <v>12</v>
      </c>
      <c r="G737" s="32" t="s">
        <v>13</v>
      </c>
    </row>
    <row r="738" spans="1:7" x14ac:dyDescent="0.2">
      <c r="A738" s="75">
        <v>700</v>
      </c>
      <c r="B738" s="1" t="s">
        <v>30</v>
      </c>
      <c r="C738" s="10"/>
      <c r="D738" s="79">
        <f>'1T 2021'!D738+'TAB Av'!D738</f>
        <v>15219</v>
      </c>
      <c r="E738" s="79">
        <f>'1T 2021'!E738+'TAB Av'!E738</f>
        <v>16218</v>
      </c>
      <c r="F738" s="79">
        <f>(D738-E738)</f>
        <v>-999</v>
      </c>
      <c r="G738" s="32">
        <f>F738/E738</f>
        <v>-6.1598224195338516E-2</v>
      </c>
    </row>
    <row r="739" spans="1:7" x14ac:dyDescent="0.2">
      <c r="A739" s="75">
        <v>701</v>
      </c>
      <c r="B739" s="1" t="s">
        <v>31</v>
      </c>
      <c r="C739" s="10"/>
      <c r="D739" s="79">
        <f>'1T 2021'!D739+'TAB Av'!D739</f>
        <v>41650</v>
      </c>
      <c r="E739" s="79">
        <f>'1T 2021'!E739+'TAB Av'!E739</f>
        <v>17245</v>
      </c>
      <c r="F739" s="79">
        <f t="shared" ref="F739:F741" si="260">(D739-E739)</f>
        <v>24405</v>
      </c>
      <c r="G739" s="32">
        <f t="shared" ref="G739:G741" si="261">F739/E739</f>
        <v>1.4151928095100028</v>
      </c>
    </row>
    <row r="740" spans="1:7" x14ac:dyDescent="0.2">
      <c r="A740" s="75">
        <v>704</v>
      </c>
      <c r="B740" s="1" t="s">
        <v>32</v>
      </c>
      <c r="C740" s="10"/>
      <c r="D740" s="79">
        <f>'1T 2021'!D740+'TAB Av'!D740</f>
        <v>0</v>
      </c>
      <c r="E740" s="79">
        <f>'1T 2021'!E740+'TAB Av'!E740</f>
        <v>0</v>
      </c>
      <c r="F740" s="79">
        <f t="shared" si="260"/>
        <v>0</v>
      </c>
      <c r="G740" s="32" t="e">
        <f t="shared" si="261"/>
        <v>#DIV/0!</v>
      </c>
    </row>
    <row r="741" spans="1:7" x14ac:dyDescent="0.2">
      <c r="A741" s="75">
        <v>706</v>
      </c>
      <c r="B741" s="1" t="s">
        <v>33</v>
      </c>
      <c r="C741" s="10"/>
      <c r="D741" s="79">
        <f>'1T 2021'!D741+'TAB Av'!D741</f>
        <v>71851</v>
      </c>
      <c r="E741" s="79">
        <f>'1T 2021'!E741+'TAB Av'!E741</f>
        <v>16435</v>
      </c>
      <c r="F741" s="79">
        <f t="shared" si="260"/>
        <v>55416</v>
      </c>
      <c r="G741" s="32">
        <f t="shared" si="261"/>
        <v>3.3718284149680562</v>
      </c>
    </row>
    <row r="742" spans="1:7" x14ac:dyDescent="0.2">
      <c r="A742" s="75"/>
      <c r="B742" s="13" t="s">
        <v>6</v>
      </c>
      <c r="C742" s="27"/>
      <c r="D742" s="79">
        <f>'1T 2021'!D742+'TAB Av'!D742</f>
        <v>0</v>
      </c>
      <c r="E742" s="79">
        <f>'1T 2021'!E742+'TAB Av'!E742</f>
        <v>0</v>
      </c>
      <c r="F742" s="39"/>
      <c r="G742" s="33"/>
    </row>
    <row r="743" spans="1:7" x14ac:dyDescent="0.2">
      <c r="A743" s="75"/>
      <c r="B743" s="14" t="s">
        <v>19</v>
      </c>
      <c r="C743" s="11"/>
      <c r="D743" s="79">
        <f>'1T 2021'!D743+'TAB Av'!D743</f>
        <v>0</v>
      </c>
      <c r="E743" s="79">
        <f>'1T 2021'!E743+'TAB Av'!E743</f>
        <v>0</v>
      </c>
      <c r="F743" s="79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75"/>
      <c r="B744" s="14" t="s">
        <v>20</v>
      </c>
      <c r="C744" s="11"/>
      <c r="D744" s="79">
        <f>'1T 2021'!D744+'TAB Av'!D744</f>
        <v>0</v>
      </c>
      <c r="E744" s="79">
        <f>'1T 2021'!E744+'TAB Av'!E744</f>
        <v>0</v>
      </c>
      <c r="F744" s="79">
        <f t="shared" si="262"/>
        <v>0</v>
      </c>
      <c r="G744" s="32" t="e">
        <f t="shared" si="263"/>
        <v>#DIV/0!</v>
      </c>
    </row>
    <row r="745" spans="1:7" x14ac:dyDescent="0.2">
      <c r="A745" s="75"/>
      <c r="B745" s="14" t="s">
        <v>27</v>
      </c>
      <c r="C745" s="11"/>
      <c r="D745" s="79">
        <f>'1T 2021'!D745+'TAB Av'!D745</f>
        <v>0</v>
      </c>
      <c r="E745" s="79">
        <f>'1T 2021'!E745+'TAB Av'!E745</f>
        <v>0</v>
      </c>
      <c r="F745" s="79">
        <f t="shared" si="262"/>
        <v>0</v>
      </c>
      <c r="G745" s="32" t="e">
        <f t="shared" si="263"/>
        <v>#DIV/0!</v>
      </c>
    </row>
    <row r="746" spans="1:7" x14ac:dyDescent="0.2">
      <c r="A746" s="75">
        <v>706</v>
      </c>
      <c r="B746" s="2" t="s">
        <v>34</v>
      </c>
      <c r="C746" s="11"/>
      <c r="D746" s="79">
        <f>'1T 2021'!D746+'TAB Av'!D746</f>
        <v>13465</v>
      </c>
      <c r="E746" s="79">
        <f>'1T 2021'!E746+'TAB Av'!E746</f>
        <v>546</v>
      </c>
      <c r="F746" s="79">
        <f t="shared" si="262"/>
        <v>12919</v>
      </c>
      <c r="G746" s="32">
        <f t="shared" si="263"/>
        <v>23.661172161172161</v>
      </c>
    </row>
    <row r="747" spans="1:7" x14ac:dyDescent="0.2">
      <c r="A747" s="75" t="s">
        <v>35</v>
      </c>
      <c r="B747" s="2" t="s">
        <v>36</v>
      </c>
      <c r="C747" s="11"/>
      <c r="D747" s="79">
        <f>'1T 2021'!D747+'TAB Av'!D747</f>
        <v>0</v>
      </c>
      <c r="E747" s="79">
        <f>'1T 2021'!E747+'TAB Av'!E747</f>
        <v>0</v>
      </c>
      <c r="F747" s="79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76"/>
      <c r="D748" s="40">
        <f>D738+D739+D740+D741+D746+D747</f>
        <v>142185</v>
      </c>
      <c r="E748" s="40">
        <f>E738+E739+E740+E741+E746+E747</f>
        <v>50444</v>
      </c>
      <c r="F748" s="40">
        <f t="shared" si="262"/>
        <v>91741</v>
      </c>
      <c r="G748" s="34">
        <f t="shared" si="263"/>
        <v>1.818670208548093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79">
        <f>'1T 2021'!D751+'TAB Av'!D751</f>
        <v>0</v>
      </c>
      <c r="E751" s="79">
        <f>'1T 2021'!E751+'TAB Av'!E751</f>
        <v>0</v>
      </c>
      <c r="F751" s="79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77"/>
      <c r="D752" s="78"/>
      <c r="E752" s="78"/>
      <c r="F752" s="78"/>
      <c r="G752" s="36"/>
    </row>
    <row r="753" spans="1:7" x14ac:dyDescent="0.2">
      <c r="A753" s="75">
        <v>72</v>
      </c>
      <c r="B753" s="1" t="s">
        <v>37</v>
      </c>
      <c r="C753" s="10"/>
      <c r="D753" s="79">
        <f>'1T 2021'!D753+'TAB Av'!D753</f>
        <v>0</v>
      </c>
      <c r="E753" s="79">
        <f>'1T 2021'!E753+'TAB Av'!E753</f>
        <v>0</v>
      </c>
      <c r="F753" s="79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75">
        <v>73</v>
      </c>
      <c r="B754" s="1" t="s">
        <v>38</v>
      </c>
      <c r="C754" s="10"/>
      <c r="D754" s="79">
        <f>'1T 2021'!D754+'TAB Av'!D754</f>
        <v>0</v>
      </c>
      <c r="E754" s="79">
        <f>'1T 2021'!E754+'TAB Av'!E754</f>
        <v>0</v>
      </c>
      <c r="F754" s="79">
        <f t="shared" si="266"/>
        <v>0</v>
      </c>
      <c r="G754" s="32" t="e">
        <f t="shared" si="267"/>
        <v>#DIV/0!</v>
      </c>
    </row>
    <row r="755" spans="1:7" x14ac:dyDescent="0.2">
      <c r="A755" s="75">
        <v>74</v>
      </c>
      <c r="B755" s="2" t="s">
        <v>39</v>
      </c>
      <c r="C755" s="11"/>
      <c r="D755" s="79">
        <f>'1T 2021'!D755+'TAB Av'!D755</f>
        <v>0</v>
      </c>
      <c r="E755" s="79">
        <f>'1T 2021'!E755+'TAB Av'!E755</f>
        <v>0</v>
      </c>
      <c r="F755" s="79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80"/>
      <c r="D756" s="40">
        <f>D748+D753+D754+D755</f>
        <v>142185</v>
      </c>
      <c r="E756" s="40">
        <f>E748+E753+E754+E755</f>
        <v>50444</v>
      </c>
      <c r="F756" s="79">
        <f t="shared" si="266"/>
        <v>91741</v>
      </c>
      <c r="G756" s="32">
        <f t="shared" si="267"/>
        <v>1.818670208548093</v>
      </c>
    </row>
    <row r="757" spans="1:7" x14ac:dyDescent="0.2">
      <c r="A757" s="75">
        <v>60</v>
      </c>
      <c r="B757" s="3" t="s">
        <v>40</v>
      </c>
      <c r="C757" s="77"/>
      <c r="D757" s="78">
        <f>D758+D759+D760</f>
        <v>25379</v>
      </c>
      <c r="E757" s="78">
        <f>E758+E759+E760</f>
        <v>16481</v>
      </c>
      <c r="F757" s="79">
        <f t="shared" si="266"/>
        <v>8898</v>
      </c>
      <c r="G757" s="32">
        <f t="shared" si="267"/>
        <v>0.539894423882046</v>
      </c>
    </row>
    <row r="758" spans="1:7" x14ac:dyDescent="0.2">
      <c r="A758" s="75">
        <v>600</v>
      </c>
      <c r="B758" s="1" t="s">
        <v>2</v>
      </c>
      <c r="C758" s="10"/>
      <c r="D758" s="79">
        <f>'1T 2021'!D758+'TAB Av'!D758</f>
        <v>3526</v>
      </c>
      <c r="E758" s="79">
        <f>'1T 2021'!E758+'TAB Av'!E758</f>
        <v>4310</v>
      </c>
      <c r="F758" s="79">
        <f t="shared" si="266"/>
        <v>-784</v>
      </c>
      <c r="G758" s="32">
        <f t="shared" si="267"/>
        <v>-0.18190255220417634</v>
      </c>
    </row>
    <row r="759" spans="1:7" x14ac:dyDescent="0.2">
      <c r="A759" s="75">
        <v>601</v>
      </c>
      <c r="B759" s="1" t="s">
        <v>3</v>
      </c>
      <c r="C759" s="10"/>
      <c r="D759" s="79">
        <f>'1T 2021'!D759+'TAB Av'!D759</f>
        <v>21853</v>
      </c>
      <c r="E759" s="79">
        <f>'1T 2021'!E759+'TAB Av'!E759</f>
        <v>12171</v>
      </c>
      <c r="F759" s="79">
        <f t="shared" si="266"/>
        <v>9682</v>
      </c>
      <c r="G759" s="32">
        <f t="shared" si="267"/>
        <v>0.79549749404321746</v>
      </c>
    </row>
    <row r="760" spans="1:7" x14ac:dyDescent="0.2">
      <c r="A760" s="75">
        <v>604</v>
      </c>
      <c r="B760" s="1" t="s">
        <v>4</v>
      </c>
      <c r="C760" s="10"/>
      <c r="D760" s="79">
        <f>'1T 2021'!D760+'TAB Av'!D760</f>
        <v>0</v>
      </c>
      <c r="E760" s="79">
        <f>'1T 2021'!E760+'TAB Av'!E760</f>
        <v>0</v>
      </c>
      <c r="F760" s="79">
        <f t="shared" si="266"/>
        <v>0</v>
      </c>
      <c r="G760" s="32" t="e">
        <f t="shared" si="267"/>
        <v>#DIV/0!</v>
      </c>
    </row>
    <row r="761" spans="1:7" x14ac:dyDescent="0.2">
      <c r="A761" s="75">
        <v>61</v>
      </c>
      <c r="B761" s="1" t="s">
        <v>41</v>
      </c>
      <c r="C761" s="10"/>
      <c r="D761" s="79">
        <f>'1T 2021'!D761+'TAB Av'!D761</f>
        <v>7173</v>
      </c>
      <c r="E761" s="79">
        <f>'1T 2021'!E761+'TAB Av'!E761</f>
        <v>2696</v>
      </c>
      <c r="F761" s="79">
        <f t="shared" si="266"/>
        <v>4477</v>
      </c>
      <c r="G761" s="32">
        <f t="shared" si="267"/>
        <v>1.6606083086053411</v>
      </c>
    </row>
    <row r="762" spans="1:7" x14ac:dyDescent="0.2">
      <c r="A762" s="75">
        <v>62</v>
      </c>
      <c r="B762" s="2" t="s">
        <v>42</v>
      </c>
      <c r="C762" s="11"/>
      <c r="D762" s="79">
        <f>'1T 2021'!D762+'TAB Av'!D762</f>
        <v>11108</v>
      </c>
      <c r="E762" s="79">
        <f>'1T 2021'!E762+'TAB Av'!E762</f>
        <v>1530</v>
      </c>
      <c r="F762" s="79">
        <f t="shared" si="266"/>
        <v>9578</v>
      </c>
      <c r="G762" s="32">
        <f t="shared" si="267"/>
        <v>6.2601307189542483</v>
      </c>
    </row>
    <row r="763" spans="1:7" ht="25.5" x14ac:dyDescent="0.2">
      <c r="A763" s="22"/>
      <c r="B763" s="26" t="s">
        <v>43</v>
      </c>
      <c r="C763" s="80"/>
      <c r="D763" s="40">
        <f>D757+D761+D762</f>
        <v>43660</v>
      </c>
      <c r="E763" s="40">
        <f>E757+E761+E762</f>
        <v>20707</v>
      </c>
      <c r="F763" s="79">
        <f t="shared" si="266"/>
        <v>22953</v>
      </c>
      <c r="G763" s="32">
        <f t="shared" si="267"/>
        <v>1.1084657362244652</v>
      </c>
    </row>
    <row r="764" spans="1:7" ht="25.5" x14ac:dyDescent="0.2">
      <c r="A764" s="22"/>
      <c r="B764" s="26" t="s">
        <v>48</v>
      </c>
      <c r="C764" s="80"/>
      <c r="D764" s="40">
        <f>D756-D763</f>
        <v>98525</v>
      </c>
      <c r="E764" s="40">
        <f>E756-E763</f>
        <v>29737</v>
      </c>
      <c r="F764" s="79">
        <f t="shared" si="266"/>
        <v>68788</v>
      </c>
      <c r="G764" s="32">
        <f t="shared" si="267"/>
        <v>2.3132124962168343</v>
      </c>
    </row>
    <row r="765" spans="1:7" x14ac:dyDescent="0.2">
      <c r="A765" s="75">
        <v>63</v>
      </c>
      <c r="B765" s="3" t="s">
        <v>46</v>
      </c>
      <c r="C765" s="77"/>
      <c r="D765" s="79">
        <f>'1T 2021'!D765+'TAB Av'!D765</f>
        <v>65910</v>
      </c>
      <c r="E765" s="79">
        <f>'1T 2021'!E765+'TAB Av'!E765</f>
        <v>41753</v>
      </c>
      <c r="F765" s="79">
        <f t="shared" si="266"/>
        <v>24157</v>
      </c>
      <c r="G765" s="32">
        <f t="shared" si="267"/>
        <v>0.57856920460805217</v>
      </c>
    </row>
    <row r="766" spans="1:7" x14ac:dyDescent="0.2">
      <c r="A766" s="75"/>
      <c r="B766" s="13" t="s">
        <v>6</v>
      </c>
      <c r="C766" s="27"/>
      <c r="D766" s="79"/>
      <c r="E766" s="79"/>
      <c r="F766" s="79"/>
      <c r="G766" s="32"/>
    </row>
    <row r="767" spans="1:7" x14ac:dyDescent="0.2">
      <c r="A767" s="75">
        <v>631</v>
      </c>
      <c r="B767" s="15" t="s">
        <v>21</v>
      </c>
      <c r="C767" s="21"/>
      <c r="D767" s="79">
        <f>'1T 2021'!D767+'TAB Av'!D767</f>
        <v>0</v>
      </c>
      <c r="E767" s="79">
        <f>'1T 2021'!E767+'TAB Av'!E767</f>
        <v>0</v>
      </c>
      <c r="F767" s="79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75"/>
      <c r="B768" s="15"/>
      <c r="C768" s="21"/>
      <c r="D768" s="79"/>
      <c r="E768" s="79"/>
      <c r="F768" s="79"/>
      <c r="G768" s="32"/>
    </row>
    <row r="769" spans="1:7" x14ac:dyDescent="0.2">
      <c r="A769" s="75">
        <v>64</v>
      </c>
      <c r="B769" s="2" t="s">
        <v>47</v>
      </c>
      <c r="C769" s="11"/>
      <c r="D769" s="79">
        <f>'1T 2021'!D769+'TAB Av'!D769</f>
        <v>4631</v>
      </c>
      <c r="E769" s="79">
        <f>'1T 2021'!E769+'TAB Av'!E769</f>
        <v>2135</v>
      </c>
      <c r="F769" s="79">
        <f t="shared" ref="F769:F779" si="270">(D769-E769)</f>
        <v>2496</v>
      </c>
      <c r="G769" s="32">
        <f t="shared" ref="G769:G779" si="271">F769/E769</f>
        <v>1.1690866510538642</v>
      </c>
    </row>
    <row r="770" spans="1:7" ht="25.5" x14ac:dyDescent="0.2">
      <c r="A770" s="22"/>
      <c r="B770" s="26" t="s">
        <v>49</v>
      </c>
      <c r="C770" s="80"/>
      <c r="D770" s="79">
        <f>D764-D765-D769</f>
        <v>27984</v>
      </c>
      <c r="E770" s="79">
        <f>E764-E765-E769</f>
        <v>-14151</v>
      </c>
      <c r="F770" s="79">
        <f t="shared" si="270"/>
        <v>42135</v>
      </c>
      <c r="G770" s="32">
        <f t="shared" si="271"/>
        <v>-2.9775280898876404</v>
      </c>
    </row>
    <row r="771" spans="1:7" x14ac:dyDescent="0.2">
      <c r="A771" s="75">
        <v>75</v>
      </c>
      <c r="B771" s="3" t="s">
        <v>50</v>
      </c>
      <c r="C771" s="77"/>
      <c r="D771" s="79">
        <f>'1T 2021'!D771+'TAB Av'!D771</f>
        <v>4515</v>
      </c>
      <c r="E771" s="79">
        <f>'1T 2021'!E771+'TAB Av'!E771</f>
        <v>1105</v>
      </c>
      <c r="F771" s="79">
        <f t="shared" si="270"/>
        <v>3410</v>
      </c>
      <c r="G771" s="32">
        <f t="shared" si="271"/>
        <v>3.0859728506787332</v>
      </c>
    </row>
    <row r="772" spans="1:7" x14ac:dyDescent="0.2">
      <c r="A772" s="75">
        <v>65</v>
      </c>
      <c r="B772" s="1" t="s">
        <v>51</v>
      </c>
      <c r="C772" s="10"/>
      <c r="D772" s="79">
        <f>'1T 2021'!D772+'TAB Av'!D772</f>
        <v>884</v>
      </c>
      <c r="E772" s="79">
        <f>'1T 2021'!E772+'TAB Av'!E772</f>
        <v>450</v>
      </c>
      <c r="F772" s="79">
        <f t="shared" si="270"/>
        <v>434</v>
      </c>
      <c r="G772" s="32">
        <f t="shared" si="271"/>
        <v>0.96444444444444444</v>
      </c>
    </row>
    <row r="773" spans="1:7" ht="25.5" x14ac:dyDescent="0.2">
      <c r="A773" s="75">
        <v>68</v>
      </c>
      <c r="B773" s="16" t="s">
        <v>52</v>
      </c>
      <c r="C773" s="17"/>
      <c r="D773" s="79">
        <f>'1T 2021'!D773+'TAB Av'!D773</f>
        <v>25267</v>
      </c>
      <c r="E773" s="79">
        <f>'1T 2021'!E773+'TAB Av'!E773</f>
        <v>23320</v>
      </c>
      <c r="F773" s="79">
        <f t="shared" si="270"/>
        <v>1947</v>
      </c>
      <c r="G773" s="32">
        <f t="shared" si="271"/>
        <v>8.3490566037735844E-2</v>
      </c>
    </row>
    <row r="774" spans="1:7" x14ac:dyDescent="0.2">
      <c r="A774" s="75">
        <v>78</v>
      </c>
      <c r="B774" s="2" t="s">
        <v>53</v>
      </c>
      <c r="C774" s="11"/>
      <c r="D774" s="79">
        <f>'1T 2021'!D774+'TAB Av'!D774</f>
        <v>3161</v>
      </c>
      <c r="E774" s="79">
        <f>'1T 2021'!E774+'TAB Av'!E774</f>
        <v>0</v>
      </c>
      <c r="F774" s="79">
        <f t="shared" si="270"/>
        <v>3161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80"/>
      <c r="D775" s="79">
        <f>D770+D771-D772-D773+D774</f>
        <v>9509</v>
      </c>
      <c r="E775" s="79">
        <f>E770+E771-E772-E773+E774</f>
        <v>-36816</v>
      </c>
      <c r="F775" s="79">
        <f t="shared" si="270"/>
        <v>46325</v>
      </c>
      <c r="G775" s="32">
        <f t="shared" si="271"/>
        <v>-1.2582844415471535</v>
      </c>
    </row>
    <row r="776" spans="1:7" x14ac:dyDescent="0.2">
      <c r="A776" s="75">
        <v>76</v>
      </c>
      <c r="B776" s="1" t="s">
        <v>54</v>
      </c>
      <c r="C776" s="10"/>
      <c r="D776" s="79">
        <f>'1T 2021'!D776+'TAB Av'!D776</f>
        <v>0</v>
      </c>
      <c r="E776" s="79">
        <f>'1T 2021'!E776+'TAB Av'!E776</f>
        <v>0</v>
      </c>
      <c r="F776" s="79">
        <f t="shared" si="270"/>
        <v>0</v>
      </c>
      <c r="G776" s="32" t="e">
        <f t="shared" si="271"/>
        <v>#DIV/0!</v>
      </c>
    </row>
    <row r="777" spans="1:7" x14ac:dyDescent="0.2">
      <c r="A777" s="75">
        <v>66</v>
      </c>
      <c r="B777" s="1" t="s">
        <v>55</v>
      </c>
      <c r="C777" s="10"/>
      <c r="D777" s="79">
        <f>'1T 2021'!D777+'TAB Av'!D777</f>
        <v>0</v>
      </c>
      <c r="E777" s="79">
        <f>'1T 2021'!E777+'TAB Av'!E777</f>
        <v>0</v>
      </c>
      <c r="F777" s="79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79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80"/>
      <c r="D779" s="79">
        <f>D775+D778</f>
        <v>9509</v>
      </c>
      <c r="E779" s="79">
        <f>E775+E778</f>
        <v>-36816</v>
      </c>
      <c r="F779" s="79">
        <f t="shared" si="270"/>
        <v>46325</v>
      </c>
      <c r="G779" s="32">
        <f t="shared" si="271"/>
        <v>-1.2582844415471535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75">
        <v>5</v>
      </c>
      <c r="B783" s="1" t="s">
        <v>22</v>
      </c>
      <c r="C783" s="10"/>
      <c r="D783" s="79">
        <f>'TAB Av'!D783</f>
        <v>62424</v>
      </c>
      <c r="E783" s="79">
        <f>'TAB Av'!E783</f>
        <v>84956</v>
      </c>
      <c r="F783" s="79">
        <f t="shared" ref="F783" si="272">(D783-E783)</f>
        <v>-22532</v>
      </c>
      <c r="G783" s="32">
        <f t="shared" ref="G783" si="273">F783/E783</f>
        <v>-0.26521964310937424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75">
        <v>51</v>
      </c>
      <c r="B787" s="20" t="s">
        <v>29</v>
      </c>
      <c r="C787" s="30"/>
      <c r="D787" s="79">
        <v>0</v>
      </c>
      <c r="E787" s="79">
        <v>0</v>
      </c>
      <c r="F787" s="79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75">
        <v>510</v>
      </c>
      <c r="B788" s="1" t="s">
        <v>7</v>
      </c>
      <c r="C788" s="10"/>
      <c r="D788" s="79">
        <v>0</v>
      </c>
      <c r="E788" s="79">
        <v>0</v>
      </c>
      <c r="F788" s="79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75">
        <v>41</v>
      </c>
      <c r="B790" s="1" t="s">
        <v>8</v>
      </c>
      <c r="C790" s="10"/>
      <c r="D790" s="79">
        <f>D794+D795+D796</f>
        <v>221559</v>
      </c>
      <c r="E790" s="79">
        <f>E794+E795+E796</f>
        <v>133419</v>
      </c>
      <c r="F790" s="79">
        <f t="shared" ref="F790" si="276">(D790-E790)</f>
        <v>88140</v>
      </c>
      <c r="G790" s="32">
        <f t="shared" ref="G790" si="277">F790/E790</f>
        <v>0.66062554808535512</v>
      </c>
    </row>
    <row r="791" spans="1:7" x14ac:dyDescent="0.2">
      <c r="A791" s="75"/>
      <c r="B791" s="1"/>
      <c r="C791" s="10"/>
      <c r="D791" s="79"/>
      <c r="E791" s="79"/>
      <c r="F791" s="79"/>
      <c r="G791" s="32"/>
    </row>
    <row r="792" spans="1:7" x14ac:dyDescent="0.2">
      <c r="A792" s="75"/>
      <c r="B792" s="7" t="s">
        <v>6</v>
      </c>
      <c r="C792" s="29"/>
      <c r="D792" s="79"/>
      <c r="E792" s="79"/>
      <c r="F792" s="79"/>
      <c r="G792" s="32"/>
    </row>
    <row r="793" spans="1:7" x14ac:dyDescent="0.2">
      <c r="A793" s="75"/>
      <c r="B793" s="1"/>
      <c r="C793" s="10"/>
      <c r="D793" s="79"/>
      <c r="E793" s="79"/>
      <c r="F793" s="79"/>
      <c r="G793" s="32"/>
    </row>
    <row r="794" spans="1:7" x14ac:dyDescent="0.2">
      <c r="A794" s="75"/>
      <c r="B794" s="23" t="s">
        <v>23</v>
      </c>
      <c r="C794" s="10"/>
      <c r="D794" s="79">
        <f>'TAB Av'!D794</f>
        <v>160174</v>
      </c>
      <c r="E794" s="79">
        <f>'TAB Av'!E794</f>
        <v>78456</v>
      </c>
      <c r="F794" s="79">
        <f t="shared" ref="F794:F796" si="278">(D794-E794)</f>
        <v>81718</v>
      </c>
      <c r="G794" s="32">
        <f t="shared" ref="G794:G796" si="279">F794/E794</f>
        <v>1.0415774446823698</v>
      </c>
    </row>
    <row r="795" spans="1:7" ht="25.5" x14ac:dyDescent="0.2">
      <c r="A795" s="75"/>
      <c r="B795" s="24" t="s">
        <v>58</v>
      </c>
      <c r="C795" s="17"/>
      <c r="D795" s="79">
        <f>'TAB Av'!D795</f>
        <v>37868</v>
      </c>
      <c r="E795" s="79">
        <f>'TAB Av'!E795</f>
        <v>49196</v>
      </c>
      <c r="F795" s="79">
        <f t="shared" si="278"/>
        <v>-11328</v>
      </c>
      <c r="G795" s="32">
        <f t="shared" si="279"/>
        <v>-0.23026262297747785</v>
      </c>
    </row>
    <row r="796" spans="1:7" x14ac:dyDescent="0.2">
      <c r="A796" s="75"/>
      <c r="B796" s="23" t="s">
        <v>24</v>
      </c>
      <c r="C796" s="10"/>
      <c r="D796" s="79">
        <f>'TAB Av'!D796</f>
        <v>23517</v>
      </c>
      <c r="E796" s="79">
        <f>'TAB Av'!E796</f>
        <v>5767</v>
      </c>
      <c r="F796" s="79">
        <f t="shared" si="278"/>
        <v>17750</v>
      </c>
      <c r="G796" s="32">
        <f t="shared" si="279"/>
        <v>3.077856771284897</v>
      </c>
    </row>
    <row r="797" spans="1:7" x14ac:dyDescent="0.2">
      <c r="A797" s="75"/>
      <c r="B797" s="1"/>
      <c r="C797" s="10"/>
      <c r="D797" s="79"/>
      <c r="E797" s="79"/>
      <c r="F797" s="79"/>
      <c r="G797" s="32"/>
    </row>
    <row r="798" spans="1:7" x14ac:dyDescent="0.2">
      <c r="A798" s="75"/>
      <c r="B798" s="8" t="s">
        <v>26</v>
      </c>
      <c r="C798" s="31"/>
      <c r="D798" s="79">
        <f>'TAB Av'!D798</f>
        <v>31420</v>
      </c>
      <c r="E798" s="79">
        <f>'TAB Av'!E798</f>
        <v>9958</v>
      </c>
      <c r="F798" s="79">
        <f t="shared" ref="F798" si="280">(D798-E798)</f>
        <v>21462</v>
      </c>
      <c r="G798" s="32">
        <f t="shared" ref="G798" si="281">F798/E798</f>
        <v>2.1552520586463144</v>
      </c>
    </row>
    <row r="799" spans="1:7" x14ac:dyDescent="0.2">
      <c r="A799" s="75"/>
      <c r="B799" s="8"/>
      <c r="C799" s="31"/>
      <c r="D799" s="79"/>
      <c r="E799" s="79"/>
      <c r="F799" s="79"/>
      <c r="G799" s="32"/>
    </row>
    <row r="800" spans="1:7" x14ac:dyDescent="0.2">
      <c r="A800" s="75">
        <v>3</v>
      </c>
      <c r="B800" s="8" t="s">
        <v>15</v>
      </c>
      <c r="C800" s="31"/>
      <c r="D800" s="79">
        <f>D803+D804+D805+D806</f>
        <v>25508</v>
      </c>
      <c r="E800" s="79">
        <f>E803+E804+E805+E806</f>
        <v>18024</v>
      </c>
      <c r="F800" s="79">
        <f t="shared" ref="F800" si="282">(D800-E800)</f>
        <v>7484</v>
      </c>
      <c r="G800" s="32">
        <f t="shared" ref="G800" si="283">F800/E800</f>
        <v>0.41522414558366622</v>
      </c>
    </row>
    <row r="801" spans="1:7" x14ac:dyDescent="0.2">
      <c r="A801" s="75"/>
      <c r="B801" s="7" t="s">
        <v>6</v>
      </c>
      <c r="C801" s="29"/>
      <c r="D801" s="79"/>
      <c r="E801" s="79"/>
      <c r="F801" s="79"/>
      <c r="G801" s="32"/>
    </row>
    <row r="802" spans="1:7" x14ac:dyDescent="0.2">
      <c r="A802" s="75"/>
      <c r="B802" s="8"/>
      <c r="C802" s="31"/>
      <c r="D802" s="79"/>
      <c r="E802" s="79"/>
      <c r="F802" s="79"/>
      <c r="G802" s="32"/>
    </row>
    <row r="803" spans="1:7" x14ac:dyDescent="0.2">
      <c r="A803" s="75">
        <v>30</v>
      </c>
      <c r="B803" s="25" t="s">
        <v>16</v>
      </c>
      <c r="C803" s="31"/>
      <c r="D803" s="79">
        <f>'TAB Av'!D803</f>
        <v>11978</v>
      </c>
      <c r="E803" s="79">
        <f>'TAB Av'!E803</f>
        <v>7851</v>
      </c>
      <c r="F803" s="79">
        <f t="shared" ref="F803:F806" si="284">(D803-E803)</f>
        <v>4127</v>
      </c>
      <c r="G803" s="32">
        <f t="shared" ref="G803:G806" si="285">F803/E803</f>
        <v>0.52566552031588332</v>
      </c>
    </row>
    <row r="804" spans="1:7" x14ac:dyDescent="0.2">
      <c r="A804" s="75">
        <v>31</v>
      </c>
      <c r="B804" s="25" t="s">
        <v>17</v>
      </c>
      <c r="C804" s="31"/>
      <c r="D804" s="79">
        <f>'TAB Av'!D804</f>
        <v>1967</v>
      </c>
      <c r="E804" s="79">
        <f>'TAB Av'!E804</f>
        <v>1949</v>
      </c>
      <c r="F804" s="79">
        <f t="shared" si="284"/>
        <v>18</v>
      </c>
      <c r="G804" s="32">
        <f t="shared" si="285"/>
        <v>9.2355053873781432E-3</v>
      </c>
    </row>
    <row r="805" spans="1:7" x14ac:dyDescent="0.2">
      <c r="A805" s="75">
        <v>32</v>
      </c>
      <c r="B805" s="25" t="s">
        <v>18</v>
      </c>
      <c r="C805" s="31"/>
      <c r="D805" s="79">
        <f>'TAB Av'!D805</f>
        <v>11563</v>
      </c>
      <c r="E805" s="79">
        <f>'TAB Av'!E805</f>
        <v>8224</v>
      </c>
      <c r="F805" s="79">
        <f t="shared" si="284"/>
        <v>3339</v>
      </c>
      <c r="G805" s="32">
        <f t="shared" si="285"/>
        <v>0.4060068093385214</v>
      </c>
    </row>
    <row r="806" spans="1:7" x14ac:dyDescent="0.2">
      <c r="A806" s="75">
        <v>37</v>
      </c>
      <c r="B806" s="25" t="s">
        <v>25</v>
      </c>
      <c r="C806" s="31"/>
      <c r="D806" s="79">
        <f>'TAB Av'!D806</f>
        <v>0</v>
      </c>
      <c r="E806" s="79">
        <f>'TAB Av'!E806</f>
        <v>0</v>
      </c>
      <c r="F806" s="79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79" t="s">
        <v>10</v>
      </c>
      <c r="E810" s="79" t="s">
        <v>11</v>
      </c>
      <c r="F810" s="79" t="s">
        <v>12</v>
      </c>
      <c r="G810" s="32" t="s">
        <v>13</v>
      </c>
    </row>
    <row r="811" spans="1:7" x14ac:dyDescent="0.2">
      <c r="A811" s="75">
        <v>700</v>
      </c>
      <c r="B811" s="1" t="s">
        <v>30</v>
      </c>
      <c r="C811" s="10"/>
      <c r="D811" s="79">
        <f>'1T 2021'!D811+'TAB Av'!D811</f>
        <v>22553</v>
      </c>
      <c r="E811" s="79">
        <f>'1T 2021'!E811+'TAB Av'!E811</f>
        <v>22940</v>
      </c>
      <c r="F811" s="79">
        <f>(D811-E811)</f>
        <v>-387</v>
      </c>
      <c r="G811" s="32">
        <f>F811/E811</f>
        <v>-1.6870095902353967E-2</v>
      </c>
    </row>
    <row r="812" spans="1:7" x14ac:dyDescent="0.2">
      <c r="A812" s="75">
        <v>701</v>
      </c>
      <c r="B812" s="1" t="s">
        <v>31</v>
      </c>
      <c r="C812" s="10"/>
      <c r="D812" s="79">
        <f>'1T 2021'!D812+'TAB Av'!D812</f>
        <v>4774</v>
      </c>
      <c r="E812" s="79">
        <f>'1T 2021'!E812+'TAB Av'!E812</f>
        <v>14381</v>
      </c>
      <c r="F812" s="79">
        <f t="shared" ref="F812:F814" si="286">(D812-E812)</f>
        <v>-9607</v>
      </c>
      <c r="G812" s="32">
        <f t="shared" ref="G812:G814" si="287">F812/E812</f>
        <v>-0.66803421180724565</v>
      </c>
    </row>
    <row r="813" spans="1:7" x14ac:dyDescent="0.2">
      <c r="A813" s="75">
        <v>704</v>
      </c>
      <c r="B813" s="1" t="s">
        <v>32</v>
      </c>
      <c r="C813" s="10"/>
      <c r="D813" s="79">
        <f>'1T 2021'!D813+'TAB Av'!D813</f>
        <v>0</v>
      </c>
      <c r="E813" s="79">
        <f>'1T 2021'!E813+'TAB Av'!E813</f>
        <v>0</v>
      </c>
      <c r="F813" s="79">
        <f t="shared" si="286"/>
        <v>0</v>
      </c>
      <c r="G813" s="32" t="e">
        <f t="shared" si="287"/>
        <v>#DIV/0!</v>
      </c>
    </row>
    <row r="814" spans="1:7" x14ac:dyDescent="0.2">
      <c r="A814" s="75">
        <v>706</v>
      </c>
      <c r="B814" s="1" t="s">
        <v>33</v>
      </c>
      <c r="C814" s="10"/>
      <c r="D814" s="79">
        <f>'1T 2021'!D814+'TAB Av'!D814</f>
        <v>3450</v>
      </c>
      <c r="E814" s="79">
        <f>'1T 2021'!E814+'TAB Av'!E814</f>
        <v>10375</v>
      </c>
      <c r="F814" s="79">
        <f t="shared" si="286"/>
        <v>-6925</v>
      </c>
      <c r="G814" s="32">
        <f t="shared" si="287"/>
        <v>-0.66746987951807224</v>
      </c>
    </row>
    <row r="815" spans="1:7" x14ac:dyDescent="0.2">
      <c r="A815" s="75"/>
      <c r="B815" s="13" t="s">
        <v>6</v>
      </c>
      <c r="C815" s="27"/>
      <c r="D815" s="79">
        <f>'1T 2021'!D815+'TAB Av'!D815</f>
        <v>0</v>
      </c>
      <c r="E815" s="79">
        <f>'1T 2021'!E815+'TAB Av'!E815</f>
        <v>0</v>
      </c>
      <c r="F815" s="39"/>
      <c r="G815" s="33"/>
    </row>
    <row r="816" spans="1:7" x14ac:dyDescent="0.2">
      <c r="A816" s="75"/>
      <c r="B816" s="14" t="s">
        <v>19</v>
      </c>
      <c r="C816" s="11"/>
      <c r="D816" s="79">
        <f>'1T 2021'!D816+'TAB Av'!D816</f>
        <v>0</v>
      </c>
      <c r="E816" s="79">
        <f>'1T 2021'!E816+'TAB Av'!E816</f>
        <v>0</v>
      </c>
      <c r="F816" s="79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75"/>
      <c r="B817" s="14" t="s">
        <v>20</v>
      </c>
      <c r="C817" s="11"/>
      <c r="D817" s="79">
        <f>'1T 2021'!D817+'TAB Av'!D817</f>
        <v>0</v>
      </c>
      <c r="E817" s="79">
        <f>'1T 2021'!E817+'TAB Av'!E817</f>
        <v>0</v>
      </c>
      <c r="F817" s="79">
        <f t="shared" si="288"/>
        <v>0</v>
      </c>
      <c r="G817" s="32" t="e">
        <f t="shared" si="289"/>
        <v>#DIV/0!</v>
      </c>
    </row>
    <row r="818" spans="1:7" x14ac:dyDescent="0.2">
      <c r="A818" s="75"/>
      <c r="B818" s="14" t="s">
        <v>27</v>
      </c>
      <c r="C818" s="11"/>
      <c r="D818" s="79">
        <f>'1T 2021'!D818+'TAB Av'!D818</f>
        <v>0</v>
      </c>
      <c r="E818" s="79">
        <f>'1T 2021'!E818+'TAB Av'!E818</f>
        <v>0</v>
      </c>
      <c r="F818" s="79">
        <f t="shared" si="288"/>
        <v>0</v>
      </c>
      <c r="G818" s="32" t="e">
        <f t="shared" si="289"/>
        <v>#DIV/0!</v>
      </c>
    </row>
    <row r="819" spans="1:7" x14ac:dyDescent="0.2">
      <c r="A819" s="75">
        <v>706</v>
      </c>
      <c r="B819" s="2" t="s">
        <v>34</v>
      </c>
      <c r="C819" s="11"/>
      <c r="D819" s="79">
        <f>'1T 2021'!D819+'TAB Av'!D819</f>
        <v>0</v>
      </c>
      <c r="E819" s="79">
        <f>'1T 2021'!E819+'TAB Av'!E819</f>
        <v>0</v>
      </c>
      <c r="F819" s="79">
        <f t="shared" si="288"/>
        <v>0</v>
      </c>
      <c r="G819" s="32" t="e">
        <f t="shared" si="289"/>
        <v>#DIV/0!</v>
      </c>
    </row>
    <row r="820" spans="1:7" x14ac:dyDescent="0.2">
      <c r="A820" s="75" t="s">
        <v>35</v>
      </c>
      <c r="B820" s="2" t="s">
        <v>36</v>
      </c>
      <c r="C820" s="11"/>
      <c r="D820" s="79">
        <f>'1T 2021'!D820+'TAB Av'!D820</f>
        <v>0</v>
      </c>
      <c r="E820" s="79">
        <f>'1T 2021'!E820+'TAB Av'!E820</f>
        <v>0</v>
      </c>
      <c r="F820" s="79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76"/>
      <c r="D821" s="40">
        <f>D811+D812+D813+D814+D819+D820</f>
        <v>30777</v>
      </c>
      <c r="E821" s="40">
        <f>E811+E812+E813+E814+E819+E820</f>
        <v>47696</v>
      </c>
      <c r="F821" s="40">
        <f t="shared" si="288"/>
        <v>-16919</v>
      </c>
      <c r="G821" s="34">
        <f t="shared" si="289"/>
        <v>-0.35472576316672255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79">
        <f>'1T 2021'!D824+'TAB Av'!D824</f>
        <v>0</v>
      </c>
      <c r="E824" s="79">
        <f>'1T 2021'!E824+'TAB Av'!E824</f>
        <v>0</v>
      </c>
      <c r="F824" s="79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77"/>
      <c r="D825" s="78"/>
      <c r="E825" s="78"/>
      <c r="F825" s="78"/>
      <c r="G825" s="36"/>
    </row>
    <row r="826" spans="1:7" x14ac:dyDescent="0.2">
      <c r="A826" s="75">
        <v>72</v>
      </c>
      <c r="B826" s="1" t="s">
        <v>37</v>
      </c>
      <c r="C826" s="10"/>
      <c r="D826" s="79">
        <f>'1T 2021'!D826+'TAB Av'!D826</f>
        <v>0</v>
      </c>
      <c r="E826" s="79">
        <f>'1T 2021'!E826+'TAB Av'!E826</f>
        <v>0</v>
      </c>
      <c r="F826" s="79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75">
        <v>73</v>
      </c>
      <c r="B827" s="1" t="s">
        <v>38</v>
      </c>
      <c r="C827" s="10"/>
      <c r="D827" s="79">
        <f>'1T 2021'!D827+'TAB Av'!D827</f>
        <v>0</v>
      </c>
      <c r="E827" s="79">
        <f>'1T 2021'!E827+'TAB Av'!E827</f>
        <v>0</v>
      </c>
      <c r="F827" s="79">
        <f t="shared" si="292"/>
        <v>0</v>
      </c>
      <c r="G827" s="32" t="e">
        <f t="shared" si="293"/>
        <v>#DIV/0!</v>
      </c>
    </row>
    <row r="828" spans="1:7" x14ac:dyDescent="0.2">
      <c r="A828" s="75">
        <v>74</v>
      </c>
      <c r="B828" s="2" t="s">
        <v>39</v>
      </c>
      <c r="C828" s="11"/>
      <c r="D828" s="79">
        <f>'1T 2021'!D828+'TAB Av'!D828</f>
        <v>0</v>
      </c>
      <c r="E828" s="79">
        <f>'1T 2021'!E828+'TAB Av'!E828</f>
        <v>0</v>
      </c>
      <c r="F828" s="79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80"/>
      <c r="D829" s="40">
        <f>D821+D826+D827+D828</f>
        <v>30777</v>
      </c>
      <c r="E829" s="40">
        <f>E821+E826+E827+E828</f>
        <v>47696</v>
      </c>
      <c r="F829" s="79">
        <f t="shared" si="292"/>
        <v>-16919</v>
      </c>
      <c r="G829" s="32">
        <f t="shared" si="293"/>
        <v>-0.35472576316672255</v>
      </c>
    </row>
    <row r="830" spans="1:7" x14ac:dyDescent="0.2">
      <c r="A830" s="75">
        <v>60</v>
      </c>
      <c r="B830" s="3" t="s">
        <v>40</v>
      </c>
      <c r="C830" s="77"/>
      <c r="D830" s="78">
        <f>D831+D832+D833</f>
        <v>10590</v>
      </c>
      <c r="E830" s="78">
        <f>E831+E832+E833</f>
        <v>12444</v>
      </c>
      <c r="F830" s="79">
        <f t="shared" si="292"/>
        <v>-1854</v>
      </c>
      <c r="G830" s="32">
        <f t="shared" si="293"/>
        <v>-0.14898746383799422</v>
      </c>
    </row>
    <row r="831" spans="1:7" x14ac:dyDescent="0.2">
      <c r="A831" s="75">
        <v>600</v>
      </c>
      <c r="B831" s="1" t="s">
        <v>2</v>
      </c>
      <c r="C831" s="10"/>
      <c r="D831" s="79">
        <f>'1T 2021'!D831+'TAB Av'!D831</f>
        <v>9612</v>
      </c>
      <c r="E831" s="79">
        <f>'1T 2021'!E831+'TAB Av'!E831</f>
        <v>10849</v>
      </c>
      <c r="F831" s="79">
        <f t="shared" si="292"/>
        <v>-1237</v>
      </c>
      <c r="G831" s="32">
        <f t="shared" si="293"/>
        <v>-0.11401972532030602</v>
      </c>
    </row>
    <row r="832" spans="1:7" x14ac:dyDescent="0.2">
      <c r="A832" s="75">
        <v>601</v>
      </c>
      <c r="B832" s="1" t="s">
        <v>3</v>
      </c>
      <c r="C832" s="10"/>
      <c r="D832" s="79">
        <f>'1T 2021'!D832+'TAB Av'!D832</f>
        <v>16</v>
      </c>
      <c r="E832" s="79">
        <f>'1T 2021'!E832+'TAB Av'!E832</f>
        <v>263</v>
      </c>
      <c r="F832" s="79">
        <f t="shared" si="292"/>
        <v>-247</v>
      </c>
      <c r="G832" s="32">
        <f t="shared" si="293"/>
        <v>-0.93916349809885935</v>
      </c>
    </row>
    <row r="833" spans="1:7" x14ac:dyDescent="0.2">
      <c r="A833" s="75">
        <v>604</v>
      </c>
      <c r="B833" s="1" t="s">
        <v>4</v>
      </c>
      <c r="C833" s="10"/>
      <c r="D833" s="79">
        <f>'1T 2021'!D833+'TAB Av'!D833</f>
        <v>962</v>
      </c>
      <c r="E833" s="79">
        <f>'1T 2021'!E833+'TAB Av'!E833</f>
        <v>1332</v>
      </c>
      <c r="F833" s="79">
        <f t="shared" si="292"/>
        <v>-370</v>
      </c>
      <c r="G833" s="32">
        <f t="shared" si="293"/>
        <v>-0.27777777777777779</v>
      </c>
    </row>
    <row r="834" spans="1:7" x14ac:dyDescent="0.2">
      <c r="A834" s="75">
        <v>61</v>
      </c>
      <c r="B834" s="1" t="s">
        <v>41</v>
      </c>
      <c r="C834" s="10"/>
      <c r="D834" s="79">
        <f>'1T 2021'!D834+'TAB Av'!D834</f>
        <v>365</v>
      </c>
      <c r="E834" s="79">
        <f>'1T 2021'!E834+'TAB Av'!E834</f>
        <v>343</v>
      </c>
      <c r="F834" s="79">
        <f t="shared" si="292"/>
        <v>22</v>
      </c>
      <c r="G834" s="32">
        <f t="shared" si="293"/>
        <v>6.4139941690962099E-2</v>
      </c>
    </row>
    <row r="835" spans="1:7" x14ac:dyDescent="0.2">
      <c r="A835" s="75">
        <v>62</v>
      </c>
      <c r="B835" s="2" t="s">
        <v>42</v>
      </c>
      <c r="C835" s="11"/>
      <c r="D835" s="79">
        <f>'1T 2021'!D835+'TAB Av'!D835</f>
        <v>1083</v>
      </c>
      <c r="E835" s="79">
        <f>'1T 2021'!E835+'TAB Av'!E835</f>
        <v>2121</v>
      </c>
      <c r="F835" s="79">
        <f t="shared" si="292"/>
        <v>-1038</v>
      </c>
      <c r="G835" s="32">
        <f t="shared" si="293"/>
        <v>-0.48939179632248941</v>
      </c>
    </row>
    <row r="836" spans="1:7" ht="25.5" x14ac:dyDescent="0.2">
      <c r="A836" s="22"/>
      <c r="B836" s="26" t="s">
        <v>43</v>
      </c>
      <c r="C836" s="80"/>
      <c r="D836" s="40">
        <f>D830+D834+D835</f>
        <v>12038</v>
      </c>
      <c r="E836" s="40">
        <f>E830+E834+E835</f>
        <v>14908</v>
      </c>
      <c r="F836" s="79">
        <f t="shared" si="292"/>
        <v>-2870</v>
      </c>
      <c r="G836" s="32">
        <f t="shared" si="293"/>
        <v>-0.19251408639656561</v>
      </c>
    </row>
    <row r="837" spans="1:7" ht="25.5" x14ac:dyDescent="0.2">
      <c r="A837" s="22"/>
      <c r="B837" s="26" t="s">
        <v>48</v>
      </c>
      <c r="C837" s="80"/>
      <c r="D837" s="40">
        <f>D829-D836</f>
        <v>18739</v>
      </c>
      <c r="E837" s="40">
        <f>E829-E836</f>
        <v>32788</v>
      </c>
      <c r="F837" s="79">
        <f t="shared" si="292"/>
        <v>-14049</v>
      </c>
      <c r="G837" s="32">
        <f t="shared" si="293"/>
        <v>-0.42847993168232279</v>
      </c>
    </row>
    <row r="838" spans="1:7" x14ac:dyDescent="0.2">
      <c r="A838" s="75">
        <v>63</v>
      </c>
      <c r="B838" s="3" t="s">
        <v>46</v>
      </c>
      <c r="C838" s="77"/>
      <c r="D838" s="79">
        <f>'1T 2021'!D838+'TAB Av'!D838</f>
        <v>21030</v>
      </c>
      <c r="E838" s="79">
        <f>'1T 2021'!E838+'TAB Av'!E838</f>
        <v>22811</v>
      </c>
      <c r="F838" s="79">
        <f t="shared" si="292"/>
        <v>-1781</v>
      </c>
      <c r="G838" s="32">
        <f t="shared" si="293"/>
        <v>-7.8076366665205385E-2</v>
      </c>
    </row>
    <row r="839" spans="1:7" x14ac:dyDescent="0.2">
      <c r="A839" s="75"/>
      <c r="B839" s="13" t="s">
        <v>6</v>
      </c>
      <c r="C839" s="27"/>
      <c r="D839" s="79"/>
      <c r="E839" s="79"/>
      <c r="F839" s="79"/>
      <c r="G839" s="32"/>
    </row>
    <row r="840" spans="1:7" x14ac:dyDescent="0.2">
      <c r="A840" s="75">
        <v>631</v>
      </c>
      <c r="B840" s="15" t="s">
        <v>21</v>
      </c>
      <c r="C840" s="21"/>
      <c r="D840" s="79">
        <f>'1T 2021'!D840+'TAB Av'!D840</f>
        <v>0</v>
      </c>
      <c r="E840" s="79">
        <f>'1T 2021'!E840+'TAB Av'!E840</f>
        <v>0</v>
      </c>
      <c r="F840" s="79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75"/>
      <c r="B841" s="15"/>
      <c r="C841" s="21"/>
      <c r="D841" s="79"/>
      <c r="E841" s="79"/>
      <c r="F841" s="79"/>
      <c r="G841" s="32"/>
    </row>
    <row r="842" spans="1:7" x14ac:dyDescent="0.2">
      <c r="A842" s="75">
        <v>64</v>
      </c>
      <c r="B842" s="2" t="s">
        <v>47</v>
      </c>
      <c r="C842" s="11"/>
      <c r="D842" s="79">
        <f>'1T 2021'!D842+'TAB Av'!D842</f>
        <v>659</v>
      </c>
      <c r="E842" s="79">
        <f>'1T 2021'!E842+'TAB Av'!E842</f>
        <v>962</v>
      </c>
      <c r="F842" s="79">
        <f t="shared" ref="F842:F852" si="296">(D842-E842)</f>
        <v>-303</v>
      </c>
      <c r="G842" s="32">
        <f t="shared" ref="G842:G852" si="297">F842/E842</f>
        <v>-0.31496881496881496</v>
      </c>
    </row>
    <row r="843" spans="1:7" ht="25.5" x14ac:dyDescent="0.2">
      <c r="A843" s="22"/>
      <c r="B843" s="26" t="s">
        <v>49</v>
      </c>
      <c r="C843" s="80"/>
      <c r="D843" s="79">
        <f>D837-D838-D842</f>
        <v>-2950</v>
      </c>
      <c r="E843" s="79">
        <f>E837-E838-E842</f>
        <v>9015</v>
      </c>
      <c r="F843" s="79">
        <f t="shared" si="296"/>
        <v>-11965</v>
      </c>
      <c r="G843" s="32">
        <f t="shared" si="297"/>
        <v>-1.3272323904603438</v>
      </c>
    </row>
    <row r="844" spans="1:7" x14ac:dyDescent="0.2">
      <c r="A844" s="75">
        <v>75</v>
      </c>
      <c r="B844" s="3" t="s">
        <v>50</v>
      </c>
      <c r="C844" s="77"/>
      <c r="D844" s="79">
        <f>'1T 2021'!D844+'TAB Av'!D844</f>
        <v>0</v>
      </c>
      <c r="E844" s="79">
        <f>'1T 2021'!E844+'TAB Av'!E844</f>
        <v>510</v>
      </c>
      <c r="F844" s="79">
        <f t="shared" si="296"/>
        <v>-510</v>
      </c>
      <c r="G844" s="32">
        <f t="shared" si="297"/>
        <v>-1</v>
      </c>
    </row>
    <row r="845" spans="1:7" x14ac:dyDescent="0.2">
      <c r="A845" s="75">
        <v>65</v>
      </c>
      <c r="B845" s="1" t="s">
        <v>51</v>
      </c>
      <c r="C845" s="10"/>
      <c r="D845" s="79">
        <f>'1T 2021'!D845+'TAB Av'!D845</f>
        <v>306</v>
      </c>
      <c r="E845" s="79">
        <f>'1T 2021'!E845+'TAB Av'!E845</f>
        <v>440</v>
      </c>
      <c r="F845" s="79">
        <f t="shared" si="296"/>
        <v>-134</v>
      </c>
      <c r="G845" s="32">
        <f t="shared" si="297"/>
        <v>-0.30454545454545456</v>
      </c>
    </row>
    <row r="846" spans="1:7" ht="25.5" x14ac:dyDescent="0.2">
      <c r="A846" s="75">
        <v>68</v>
      </c>
      <c r="B846" s="16" t="s">
        <v>52</v>
      </c>
      <c r="C846" s="17"/>
      <c r="D846" s="79">
        <f>'1T 2021'!D846+'TAB Av'!D846</f>
        <v>3772</v>
      </c>
      <c r="E846" s="79">
        <f>'1T 2021'!E846+'TAB Av'!E846</f>
        <v>2917</v>
      </c>
      <c r="F846" s="79">
        <f t="shared" si="296"/>
        <v>855</v>
      </c>
      <c r="G846" s="32">
        <f t="shared" si="297"/>
        <v>0.29310935893040796</v>
      </c>
    </row>
    <row r="847" spans="1:7" x14ac:dyDescent="0.2">
      <c r="A847" s="75">
        <v>78</v>
      </c>
      <c r="B847" s="2" t="s">
        <v>53</v>
      </c>
      <c r="C847" s="11"/>
      <c r="D847" s="79">
        <f>'1T 2021'!D847+'TAB Av'!D847</f>
        <v>0</v>
      </c>
      <c r="E847" s="79">
        <f>'1T 2021'!E847+'TAB Av'!E847</f>
        <v>2629</v>
      </c>
      <c r="F847" s="79">
        <f t="shared" si="296"/>
        <v>-2629</v>
      </c>
      <c r="G847" s="32">
        <f t="shared" si="297"/>
        <v>-1</v>
      </c>
    </row>
    <row r="848" spans="1:7" ht="25.5" x14ac:dyDescent="0.2">
      <c r="A848" s="22"/>
      <c r="B848" s="26" t="s">
        <v>77</v>
      </c>
      <c r="C848" s="80"/>
      <c r="D848" s="79">
        <f>D843+D844-D845-D846+D847</f>
        <v>-7028</v>
      </c>
      <c r="E848" s="79">
        <f>E843+E844-E845-E846+E847</f>
        <v>8797</v>
      </c>
      <c r="F848" s="79">
        <f t="shared" si="296"/>
        <v>-15825</v>
      </c>
      <c r="G848" s="32">
        <f t="shared" si="297"/>
        <v>-1.7989087188814368</v>
      </c>
    </row>
    <row r="849" spans="1:7" x14ac:dyDescent="0.2">
      <c r="A849" s="75">
        <v>76</v>
      </c>
      <c r="B849" s="1" t="s">
        <v>54</v>
      </c>
      <c r="C849" s="10"/>
      <c r="D849" s="79">
        <f>'1T 2021'!D849+'TAB Av'!D849</f>
        <v>0</v>
      </c>
      <c r="E849" s="79">
        <f>'1T 2021'!E849+'TAB Av'!E849</f>
        <v>0</v>
      </c>
      <c r="F849" s="79">
        <f t="shared" si="296"/>
        <v>0</v>
      </c>
      <c r="G849" s="32" t="e">
        <f t="shared" si="297"/>
        <v>#DIV/0!</v>
      </c>
    </row>
    <row r="850" spans="1:7" x14ac:dyDescent="0.2">
      <c r="A850" s="75">
        <v>66</v>
      </c>
      <c r="B850" s="1" t="s">
        <v>55</v>
      </c>
      <c r="C850" s="10"/>
      <c r="D850" s="79">
        <f>'1T 2021'!D850+'TAB Av'!D850</f>
        <v>0</v>
      </c>
      <c r="E850" s="79">
        <f>'1T 2021'!E850+'TAB Av'!E850</f>
        <v>758</v>
      </c>
      <c r="F850" s="79">
        <f t="shared" si="296"/>
        <v>-758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79">
        <f t="shared" si="296"/>
        <v>758</v>
      </c>
      <c r="G851" s="32">
        <f t="shared" si="297"/>
        <v>-1</v>
      </c>
    </row>
    <row r="852" spans="1:7" x14ac:dyDescent="0.2">
      <c r="A852" s="22"/>
      <c r="B852" s="19" t="s">
        <v>57</v>
      </c>
      <c r="C852" s="80"/>
      <c r="D852" s="79">
        <f>D848+D851</f>
        <v>-7028</v>
      </c>
      <c r="E852" s="79">
        <f>E848+E851</f>
        <v>8039</v>
      </c>
      <c r="F852" s="79">
        <f t="shared" si="296"/>
        <v>-15067</v>
      </c>
      <c r="G852" s="32">
        <f t="shared" si="297"/>
        <v>-1.8742380893145913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75">
        <v>5</v>
      </c>
      <c r="B856" s="1" t="s">
        <v>22</v>
      </c>
      <c r="C856" s="10"/>
      <c r="D856" s="79">
        <f>'TAB Av'!D856</f>
        <v>36186</v>
      </c>
      <c r="E856" s="79">
        <f>'TAB Av'!E856</f>
        <v>42347</v>
      </c>
      <c r="F856" s="79">
        <f t="shared" ref="F856" si="298">(D856-E856)</f>
        <v>-6161</v>
      </c>
      <c r="G856" s="32">
        <f t="shared" ref="G856" si="299">F856/E856</f>
        <v>-0.14548846435402743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75">
        <v>51</v>
      </c>
      <c r="B860" s="20" t="s">
        <v>29</v>
      </c>
      <c r="C860" s="30"/>
      <c r="D860" s="79">
        <v>0</v>
      </c>
      <c r="E860" s="79">
        <v>0</v>
      </c>
      <c r="F860" s="79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75">
        <v>510</v>
      </c>
      <c r="B861" s="1" t="s">
        <v>7</v>
      </c>
      <c r="C861" s="10"/>
      <c r="D861" s="79">
        <v>0</v>
      </c>
      <c r="E861" s="79">
        <v>0</v>
      </c>
      <c r="F861" s="79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75">
        <v>41</v>
      </c>
      <c r="B863" s="1" t="s">
        <v>8</v>
      </c>
      <c r="C863" s="10"/>
      <c r="D863" s="79">
        <f>D867+D868+D869</f>
        <v>115164</v>
      </c>
      <c r="E863" s="79">
        <f>E867+E868+E869</f>
        <v>54700</v>
      </c>
      <c r="F863" s="79">
        <f t="shared" ref="F863" si="302">(D863-E863)</f>
        <v>60464</v>
      </c>
      <c r="G863" s="32">
        <f t="shared" ref="G863" si="303">F863/E863</f>
        <v>1.1053747714808044</v>
      </c>
    </row>
    <row r="864" spans="1:7" x14ac:dyDescent="0.2">
      <c r="A864" s="75"/>
      <c r="B864" s="1"/>
      <c r="C864" s="10"/>
      <c r="D864" s="79"/>
      <c r="E864" s="79"/>
      <c r="F864" s="79"/>
      <c r="G864" s="32"/>
    </row>
    <row r="865" spans="1:7" x14ac:dyDescent="0.2">
      <c r="A865" s="75"/>
      <c r="B865" s="7" t="s">
        <v>6</v>
      </c>
      <c r="C865" s="29"/>
      <c r="D865" s="79"/>
      <c r="E865" s="79"/>
      <c r="F865" s="79"/>
      <c r="G865" s="32"/>
    </row>
    <row r="866" spans="1:7" x14ac:dyDescent="0.2">
      <c r="A866" s="75"/>
      <c r="B866" s="1"/>
      <c r="C866" s="10"/>
      <c r="D866" s="79"/>
      <c r="E866" s="79"/>
      <c r="F866" s="79"/>
      <c r="G866" s="32"/>
    </row>
    <row r="867" spans="1:7" x14ac:dyDescent="0.2">
      <c r="A867" s="75"/>
      <c r="B867" s="23" t="s">
        <v>23</v>
      </c>
      <c r="C867" s="10"/>
      <c r="D867" s="79">
        <f>'TAB Av'!D867</f>
        <v>92392</v>
      </c>
      <c r="E867" s="79">
        <f>'TAB Av'!E867</f>
        <v>25224</v>
      </c>
      <c r="F867" s="79">
        <f t="shared" ref="F867:F869" si="304">(D867-E867)</f>
        <v>67168</v>
      </c>
      <c r="G867" s="32">
        <f t="shared" ref="G867:G869" si="305">F867/E867</f>
        <v>2.6628607675229938</v>
      </c>
    </row>
    <row r="868" spans="1:7" ht="25.5" x14ac:dyDescent="0.2">
      <c r="A868" s="75"/>
      <c r="B868" s="24" t="s">
        <v>58</v>
      </c>
      <c r="C868" s="17"/>
      <c r="D868" s="79">
        <f>'TAB Av'!D868</f>
        <v>22772</v>
      </c>
      <c r="E868" s="79">
        <f>'TAB Av'!E868</f>
        <v>29476</v>
      </c>
      <c r="F868" s="79">
        <f t="shared" si="304"/>
        <v>-6704</v>
      </c>
      <c r="G868" s="32">
        <f t="shared" si="305"/>
        <v>-0.22743927262857919</v>
      </c>
    </row>
    <row r="869" spans="1:7" x14ac:dyDescent="0.2">
      <c r="A869" s="75"/>
      <c r="B869" s="23" t="s">
        <v>24</v>
      </c>
      <c r="C869" s="10"/>
      <c r="D869" s="79">
        <f>'TAB Av'!D869</f>
        <v>0</v>
      </c>
      <c r="E869" s="79">
        <f>'TAB Av'!E869</f>
        <v>0</v>
      </c>
      <c r="F869" s="79">
        <f t="shared" si="304"/>
        <v>0</v>
      </c>
      <c r="G869" s="32" t="e">
        <f t="shared" si="305"/>
        <v>#DIV/0!</v>
      </c>
    </row>
    <row r="870" spans="1:7" x14ac:dyDescent="0.2">
      <c r="A870" s="75"/>
      <c r="B870" s="1"/>
      <c r="C870" s="10"/>
      <c r="D870" s="79"/>
      <c r="E870" s="79"/>
      <c r="F870" s="79"/>
      <c r="G870" s="32"/>
    </row>
    <row r="871" spans="1:7" x14ac:dyDescent="0.2">
      <c r="A871" s="75"/>
      <c r="B871" s="8" t="s">
        <v>26</v>
      </c>
      <c r="C871" s="31"/>
      <c r="D871" s="79">
        <f>'TAB Av'!D871</f>
        <v>9568</v>
      </c>
      <c r="E871" s="79">
        <f>'TAB Av'!E871</f>
        <v>9815</v>
      </c>
      <c r="F871" s="79">
        <f t="shared" ref="F871" si="306">(D871-E871)</f>
        <v>-247</v>
      </c>
      <c r="G871" s="32">
        <f t="shared" ref="G871" si="307">F871/E871</f>
        <v>-2.5165562913907286E-2</v>
      </c>
    </row>
    <row r="872" spans="1:7" x14ac:dyDescent="0.2">
      <c r="A872" s="75"/>
      <c r="B872" s="8"/>
      <c r="C872" s="31"/>
      <c r="D872" s="79"/>
      <c r="E872" s="79"/>
      <c r="F872" s="79"/>
      <c r="G872" s="32"/>
    </row>
    <row r="873" spans="1:7" x14ac:dyDescent="0.2">
      <c r="A873" s="75">
        <v>3</v>
      </c>
      <c r="B873" s="8" t="s">
        <v>15</v>
      </c>
      <c r="C873" s="31"/>
      <c r="D873" s="79">
        <f>D876+D877+D878+D879</f>
        <v>7010</v>
      </c>
      <c r="E873" s="79">
        <f>E876+E877+E878+E879</f>
        <v>5971</v>
      </c>
      <c r="F873" s="79">
        <f t="shared" ref="F873" si="308">(D873-E873)</f>
        <v>1039</v>
      </c>
      <c r="G873" s="32">
        <f t="shared" ref="G873" si="309">F873/E873</f>
        <v>0.17400770390219394</v>
      </c>
    </row>
    <row r="874" spans="1:7" x14ac:dyDescent="0.2">
      <c r="A874" s="75"/>
      <c r="B874" s="7" t="s">
        <v>6</v>
      </c>
      <c r="C874" s="29"/>
      <c r="D874" s="79"/>
      <c r="E874" s="79"/>
      <c r="F874" s="79"/>
      <c r="G874" s="32"/>
    </row>
    <row r="875" spans="1:7" x14ac:dyDescent="0.2">
      <c r="A875" s="75"/>
      <c r="B875" s="8"/>
      <c r="C875" s="31"/>
      <c r="D875" s="79"/>
      <c r="E875" s="79"/>
      <c r="F875" s="79"/>
      <c r="G875" s="32"/>
    </row>
    <row r="876" spans="1:7" x14ac:dyDescent="0.2">
      <c r="A876" s="75">
        <v>30</v>
      </c>
      <c r="B876" s="25" t="s">
        <v>16</v>
      </c>
      <c r="C876" s="31"/>
      <c r="D876" s="79">
        <f>'TAB Av'!D876</f>
        <v>1953</v>
      </c>
      <c r="E876" s="79">
        <f>'TAB Av'!E876</f>
        <v>891</v>
      </c>
      <c r="F876" s="79">
        <f t="shared" ref="F876:F879" si="310">(D876-E876)</f>
        <v>1062</v>
      </c>
      <c r="G876" s="32">
        <f t="shared" ref="G876:G879" si="311">F876/E876</f>
        <v>1.1919191919191918</v>
      </c>
    </row>
    <row r="877" spans="1:7" x14ac:dyDescent="0.2">
      <c r="A877" s="75">
        <v>31</v>
      </c>
      <c r="B877" s="25" t="s">
        <v>17</v>
      </c>
      <c r="C877" s="31"/>
      <c r="D877" s="79">
        <f>'TAB Av'!D877</f>
        <v>5057</v>
      </c>
      <c r="E877" s="79">
        <f>'TAB Av'!E877</f>
        <v>5080</v>
      </c>
      <c r="F877" s="79">
        <f t="shared" si="310"/>
        <v>-23</v>
      </c>
      <c r="G877" s="32">
        <f t="shared" si="311"/>
        <v>-4.5275590551181102E-3</v>
      </c>
    </row>
    <row r="878" spans="1:7" x14ac:dyDescent="0.2">
      <c r="A878" s="75">
        <v>32</v>
      </c>
      <c r="B878" s="25" t="s">
        <v>18</v>
      </c>
      <c r="C878" s="31"/>
      <c r="D878" s="79">
        <f>'TAB Av'!D878</f>
        <v>0</v>
      </c>
      <c r="E878" s="79">
        <f>'TAB Av'!E878</f>
        <v>0</v>
      </c>
      <c r="F878" s="79">
        <f t="shared" si="310"/>
        <v>0</v>
      </c>
      <c r="G878" s="32" t="e">
        <f t="shared" si="311"/>
        <v>#DIV/0!</v>
      </c>
    </row>
    <row r="879" spans="1:7" x14ac:dyDescent="0.2">
      <c r="A879" s="75">
        <v>37</v>
      </c>
      <c r="B879" s="25" t="s">
        <v>25</v>
      </c>
      <c r="C879" s="31"/>
      <c r="D879" s="79">
        <f>'TAB Av'!D879</f>
        <v>0</v>
      </c>
      <c r="E879" s="79">
        <f>'TAB Av'!E879</f>
        <v>0</v>
      </c>
      <c r="F879" s="79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79" t="s">
        <v>10</v>
      </c>
      <c r="E883" s="79" t="s">
        <v>11</v>
      </c>
      <c r="F883" s="79" t="s">
        <v>12</v>
      </c>
      <c r="G883" s="32" t="s">
        <v>13</v>
      </c>
    </row>
    <row r="884" spans="1:7" x14ac:dyDescent="0.2">
      <c r="A884" s="75">
        <v>700</v>
      </c>
      <c r="B884" s="1" t="s">
        <v>30</v>
      </c>
      <c r="C884" s="10"/>
      <c r="D884" s="79">
        <f>'1T 2021'!D884+'TAB Av'!D884</f>
        <v>0</v>
      </c>
      <c r="E884" s="79">
        <f>'1T 2021'!E884+'TAB Av'!E884</f>
        <v>0</v>
      </c>
      <c r="F884" s="79">
        <f>(D884-E884)</f>
        <v>0</v>
      </c>
      <c r="G884" s="32" t="e">
        <f>F884/E884</f>
        <v>#DIV/0!</v>
      </c>
    </row>
    <row r="885" spans="1:7" x14ac:dyDescent="0.2">
      <c r="A885" s="75">
        <v>701</v>
      </c>
      <c r="B885" s="1" t="s">
        <v>31</v>
      </c>
      <c r="C885" s="10"/>
      <c r="D885" s="79">
        <f>'1T 2021'!D885+'TAB Av'!D885</f>
        <v>0</v>
      </c>
      <c r="E885" s="79">
        <f>'1T 2021'!E885+'TAB Av'!E885</f>
        <v>0</v>
      </c>
      <c r="F885" s="79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75">
        <v>704</v>
      </c>
      <c r="B886" s="1" t="s">
        <v>32</v>
      </c>
      <c r="C886" s="10"/>
      <c r="D886" s="79">
        <f>'1T 2021'!D886+'TAB Av'!D886</f>
        <v>0</v>
      </c>
      <c r="E886" s="79">
        <f>'1T 2021'!E886+'TAB Av'!E886</f>
        <v>0</v>
      </c>
      <c r="F886" s="79">
        <f t="shared" si="312"/>
        <v>0</v>
      </c>
      <c r="G886" s="32" t="e">
        <f t="shared" si="313"/>
        <v>#DIV/0!</v>
      </c>
    </row>
    <row r="887" spans="1:7" x14ac:dyDescent="0.2">
      <c r="A887" s="75">
        <v>706</v>
      </c>
      <c r="B887" s="1" t="s">
        <v>33</v>
      </c>
      <c r="C887" s="10"/>
      <c r="D887" s="79">
        <f>'1T 2021'!D887+'TAB Av'!D887</f>
        <v>76215</v>
      </c>
      <c r="E887" s="79">
        <f>'1T 2021'!E887+'TAB Av'!E887</f>
        <v>82786</v>
      </c>
      <c r="F887" s="79">
        <f t="shared" si="312"/>
        <v>-6571</v>
      </c>
      <c r="G887" s="32">
        <f t="shared" si="313"/>
        <v>-7.9373323991979314E-2</v>
      </c>
    </row>
    <row r="888" spans="1:7" x14ac:dyDescent="0.2">
      <c r="A888" s="75"/>
      <c r="B888" s="13" t="s">
        <v>6</v>
      </c>
      <c r="C888" s="27"/>
      <c r="D888" s="79">
        <f>'1T 2021'!D888+'TAB Av'!D888</f>
        <v>0</v>
      </c>
      <c r="E888" s="79">
        <f>'1T 2021'!E888+'TAB Av'!E888</f>
        <v>0</v>
      </c>
      <c r="F888" s="39"/>
      <c r="G888" s="33"/>
    </row>
    <row r="889" spans="1:7" x14ac:dyDescent="0.2">
      <c r="A889" s="75"/>
      <c r="B889" s="14" t="s">
        <v>19</v>
      </c>
      <c r="C889" s="11"/>
      <c r="D889" s="79">
        <f>'1T 2021'!D889+'TAB Av'!D889</f>
        <v>0</v>
      </c>
      <c r="E889" s="79">
        <f>'1T 2021'!E889+'TAB Av'!E889</f>
        <v>0</v>
      </c>
      <c r="F889" s="79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75"/>
      <c r="B890" s="14" t="s">
        <v>20</v>
      </c>
      <c r="C890" s="11"/>
      <c r="D890" s="79">
        <f>'1T 2021'!D890+'TAB Av'!D890</f>
        <v>0</v>
      </c>
      <c r="E890" s="79">
        <f>'1T 2021'!E890+'TAB Av'!E890</f>
        <v>0</v>
      </c>
      <c r="F890" s="79">
        <f t="shared" si="314"/>
        <v>0</v>
      </c>
      <c r="G890" s="32" t="e">
        <f t="shared" si="315"/>
        <v>#DIV/0!</v>
      </c>
    </row>
    <row r="891" spans="1:7" x14ac:dyDescent="0.2">
      <c r="A891" s="75"/>
      <c r="B891" s="14" t="s">
        <v>27</v>
      </c>
      <c r="C891" s="11"/>
      <c r="D891" s="79">
        <f>'1T 2021'!D891+'TAB Av'!D891</f>
        <v>0</v>
      </c>
      <c r="E891" s="79">
        <f>'1T 2021'!E891+'TAB Av'!E891</f>
        <v>0</v>
      </c>
      <c r="F891" s="79">
        <f t="shared" si="314"/>
        <v>0</v>
      </c>
      <c r="G891" s="32" t="e">
        <f t="shared" si="315"/>
        <v>#DIV/0!</v>
      </c>
    </row>
    <row r="892" spans="1:7" x14ac:dyDescent="0.2">
      <c r="A892" s="75">
        <v>706</v>
      </c>
      <c r="B892" s="2" t="s">
        <v>34</v>
      </c>
      <c r="C892" s="11"/>
      <c r="D892" s="79">
        <f>'1T 2021'!D892+'TAB Av'!D892</f>
        <v>0</v>
      </c>
      <c r="E892" s="79">
        <f>'1T 2021'!E892+'TAB Av'!E892</f>
        <v>0</v>
      </c>
      <c r="F892" s="79">
        <f t="shared" si="314"/>
        <v>0</v>
      </c>
      <c r="G892" s="32" t="e">
        <f t="shared" si="315"/>
        <v>#DIV/0!</v>
      </c>
    </row>
    <row r="893" spans="1:7" x14ac:dyDescent="0.2">
      <c r="A893" s="75" t="s">
        <v>35</v>
      </c>
      <c r="B893" s="2" t="s">
        <v>36</v>
      </c>
      <c r="C893" s="11"/>
      <c r="D893" s="79">
        <f>'1T 2021'!D893+'TAB Av'!D893</f>
        <v>0</v>
      </c>
      <c r="E893" s="79">
        <f>'1T 2021'!E893+'TAB Av'!E893</f>
        <v>0</v>
      </c>
      <c r="F893" s="79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76"/>
      <c r="D894" s="40">
        <f>D884+D885+D886+D887+D892+D893</f>
        <v>76215</v>
      </c>
      <c r="E894" s="40">
        <f>E884+E885+E886+E887+E892+E893</f>
        <v>82786</v>
      </c>
      <c r="F894" s="40">
        <f t="shared" si="314"/>
        <v>-6571</v>
      </c>
      <c r="G894" s="34">
        <f t="shared" si="315"/>
        <v>-7.9373323991979314E-2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79">
        <f>'1T 2021'!D897+'TAB Av'!D897</f>
        <v>0</v>
      </c>
      <c r="E897" s="79">
        <f>'1T 2021'!E897+'TAB Av'!E897</f>
        <v>0</v>
      </c>
      <c r="F897" s="79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77"/>
      <c r="D898" s="78"/>
      <c r="E898" s="78"/>
      <c r="F898" s="78"/>
      <c r="G898" s="36"/>
    </row>
    <row r="899" spans="1:7" x14ac:dyDescent="0.2">
      <c r="A899" s="75">
        <v>72</v>
      </c>
      <c r="B899" s="1" t="s">
        <v>37</v>
      </c>
      <c r="C899" s="10"/>
      <c r="D899" s="79">
        <f>'1T 2021'!D899+'TAB Av'!D899</f>
        <v>0</v>
      </c>
      <c r="E899" s="79">
        <f>'1T 2021'!E899+'TAB Av'!E899</f>
        <v>0</v>
      </c>
      <c r="F899" s="79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75">
        <v>73</v>
      </c>
      <c r="B900" s="1" t="s">
        <v>38</v>
      </c>
      <c r="C900" s="10"/>
      <c r="D900" s="79">
        <f>'1T 2021'!D900+'TAB Av'!D900</f>
        <v>0</v>
      </c>
      <c r="E900" s="79">
        <f>'1T 2021'!E900+'TAB Av'!E900</f>
        <v>0</v>
      </c>
      <c r="F900" s="79">
        <f t="shared" si="318"/>
        <v>0</v>
      </c>
      <c r="G900" s="32" t="e">
        <f t="shared" si="319"/>
        <v>#DIV/0!</v>
      </c>
    </row>
    <row r="901" spans="1:7" x14ac:dyDescent="0.2">
      <c r="A901" s="75">
        <v>74</v>
      </c>
      <c r="B901" s="2" t="s">
        <v>39</v>
      </c>
      <c r="C901" s="11"/>
      <c r="D901" s="79">
        <f>'1T 2021'!D901+'TAB Av'!D901</f>
        <v>0</v>
      </c>
      <c r="E901" s="79">
        <f>'1T 2021'!E901+'TAB Av'!E901</f>
        <v>0</v>
      </c>
      <c r="F901" s="79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80"/>
      <c r="D902" s="40">
        <f>D894+D899+D900+D901</f>
        <v>76215</v>
      </c>
      <c r="E902" s="40">
        <f>E894+E899+E900+E901</f>
        <v>82786</v>
      </c>
      <c r="F902" s="79">
        <f t="shared" si="318"/>
        <v>-6571</v>
      </c>
      <c r="G902" s="32">
        <f t="shared" si="319"/>
        <v>-7.9373323991979314E-2</v>
      </c>
    </row>
    <row r="903" spans="1:7" x14ac:dyDescent="0.2">
      <c r="A903" s="75">
        <v>60</v>
      </c>
      <c r="B903" s="3" t="s">
        <v>40</v>
      </c>
      <c r="C903" s="77"/>
      <c r="D903" s="78">
        <f>D904+D905+D906</f>
        <v>17886</v>
      </c>
      <c r="E903" s="78">
        <f>E904+E905+E906</f>
        <v>15825</v>
      </c>
      <c r="F903" s="79">
        <f t="shared" si="318"/>
        <v>2061</v>
      </c>
      <c r="G903" s="32">
        <f t="shared" si="319"/>
        <v>0.13023696682464456</v>
      </c>
    </row>
    <row r="904" spans="1:7" x14ac:dyDescent="0.2">
      <c r="A904" s="75">
        <v>600</v>
      </c>
      <c r="B904" s="1" t="s">
        <v>2</v>
      </c>
      <c r="C904" s="10"/>
      <c r="D904" s="79">
        <f>'1T 2021'!D904+'TAB Av'!D904</f>
        <v>0</v>
      </c>
      <c r="E904" s="79">
        <f>'1T 2021'!E904+'TAB Av'!E904</f>
        <v>0</v>
      </c>
      <c r="F904" s="79">
        <f t="shared" si="318"/>
        <v>0</v>
      </c>
      <c r="G904" s="32" t="e">
        <f t="shared" si="319"/>
        <v>#DIV/0!</v>
      </c>
    </row>
    <row r="905" spans="1:7" x14ac:dyDescent="0.2">
      <c r="A905" s="75">
        <v>601</v>
      </c>
      <c r="B905" s="1" t="s">
        <v>3</v>
      </c>
      <c r="C905" s="10"/>
      <c r="D905" s="79">
        <f>'1T 2021'!D905+'TAB Av'!D905</f>
        <v>17886</v>
      </c>
      <c r="E905" s="79">
        <f>'1T 2021'!E905+'TAB Av'!E905</f>
        <v>15825</v>
      </c>
      <c r="F905" s="79">
        <f t="shared" si="318"/>
        <v>2061</v>
      </c>
      <c r="G905" s="32">
        <f t="shared" si="319"/>
        <v>0.13023696682464456</v>
      </c>
    </row>
    <row r="906" spans="1:7" x14ac:dyDescent="0.2">
      <c r="A906" s="75">
        <v>604</v>
      </c>
      <c r="B906" s="1" t="s">
        <v>4</v>
      </c>
      <c r="C906" s="10"/>
      <c r="D906" s="79">
        <f>'1T 2021'!D906+'TAB Av'!D906</f>
        <v>0</v>
      </c>
      <c r="E906" s="79">
        <f>'1T 2021'!E906+'TAB Av'!E906</f>
        <v>0</v>
      </c>
      <c r="F906" s="79">
        <f t="shared" si="318"/>
        <v>0</v>
      </c>
      <c r="G906" s="32" t="e">
        <f t="shared" si="319"/>
        <v>#DIV/0!</v>
      </c>
    </row>
    <row r="907" spans="1:7" x14ac:dyDescent="0.2">
      <c r="A907" s="75">
        <v>61</v>
      </c>
      <c r="B907" s="1" t="s">
        <v>41</v>
      </c>
      <c r="C907" s="10"/>
      <c r="D907" s="79">
        <f>'1T 2021'!D907+'TAB Av'!D907</f>
        <v>907</v>
      </c>
      <c r="E907" s="79">
        <f>'1T 2021'!E907+'TAB Av'!E907</f>
        <v>255</v>
      </c>
      <c r="F907" s="79">
        <f t="shared" si="318"/>
        <v>652</v>
      </c>
      <c r="G907" s="32">
        <f t="shared" si="319"/>
        <v>2.556862745098039</v>
      </c>
    </row>
    <row r="908" spans="1:7" x14ac:dyDescent="0.2">
      <c r="A908" s="75">
        <v>62</v>
      </c>
      <c r="B908" s="2" t="s">
        <v>42</v>
      </c>
      <c r="C908" s="11"/>
      <c r="D908" s="79">
        <f>'1T 2021'!D908+'TAB Av'!D908</f>
        <v>1799</v>
      </c>
      <c r="E908" s="79">
        <f>'1T 2021'!E908+'TAB Av'!E908</f>
        <v>2034</v>
      </c>
      <c r="F908" s="79">
        <f t="shared" si="318"/>
        <v>-235</v>
      </c>
      <c r="G908" s="32">
        <f t="shared" si="319"/>
        <v>-0.11553588987217306</v>
      </c>
    </row>
    <row r="909" spans="1:7" ht="25.5" x14ac:dyDescent="0.2">
      <c r="A909" s="22"/>
      <c r="B909" s="26" t="s">
        <v>43</v>
      </c>
      <c r="C909" s="80"/>
      <c r="D909" s="40">
        <f>D903+D907+D908</f>
        <v>20592</v>
      </c>
      <c r="E909" s="40">
        <f>E903+E907+E908</f>
        <v>18114</v>
      </c>
      <c r="F909" s="79">
        <f t="shared" si="318"/>
        <v>2478</v>
      </c>
      <c r="G909" s="32">
        <f t="shared" si="319"/>
        <v>0.13680026498840675</v>
      </c>
    </row>
    <row r="910" spans="1:7" ht="25.5" x14ac:dyDescent="0.2">
      <c r="A910" s="22"/>
      <c r="B910" s="26" t="s">
        <v>48</v>
      </c>
      <c r="C910" s="80"/>
      <c r="D910" s="40">
        <f>D902-D909</f>
        <v>55623</v>
      </c>
      <c r="E910" s="40">
        <f>E902-E909</f>
        <v>64672</v>
      </c>
      <c r="F910" s="79">
        <f t="shared" si="318"/>
        <v>-9049</v>
      </c>
      <c r="G910" s="32">
        <f t="shared" si="319"/>
        <v>-0.13992144977733795</v>
      </c>
    </row>
    <row r="911" spans="1:7" x14ac:dyDescent="0.2">
      <c r="A911" s="75">
        <v>63</v>
      </c>
      <c r="B911" s="3" t="s">
        <v>46</v>
      </c>
      <c r="C911" s="77"/>
      <c r="D911" s="79">
        <f>'1T 2021'!D911+'TAB Av'!D911</f>
        <v>40108</v>
      </c>
      <c r="E911" s="79">
        <f>'1T 2021'!E911+'TAB Av'!E911</f>
        <v>41128</v>
      </c>
      <c r="F911" s="79">
        <f t="shared" si="318"/>
        <v>-1020</v>
      </c>
      <c r="G911" s="32">
        <f t="shared" si="319"/>
        <v>-2.4800622446994748E-2</v>
      </c>
    </row>
    <row r="912" spans="1:7" x14ac:dyDescent="0.2">
      <c r="A912" s="75"/>
      <c r="B912" s="13" t="s">
        <v>6</v>
      </c>
      <c r="C912" s="27"/>
      <c r="D912" s="79"/>
      <c r="E912" s="79"/>
      <c r="F912" s="79"/>
      <c r="G912" s="32"/>
    </row>
    <row r="913" spans="1:7" x14ac:dyDescent="0.2">
      <c r="A913" s="75">
        <v>631</v>
      </c>
      <c r="B913" s="15" t="s">
        <v>21</v>
      </c>
      <c r="C913" s="21"/>
      <c r="D913" s="79">
        <f>'1T 2021'!D913+'TAB Av'!D913</f>
        <v>0</v>
      </c>
      <c r="E913" s="79">
        <f>'1T 2021'!E913+'TAB Av'!E913</f>
        <v>0</v>
      </c>
      <c r="F913" s="79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75"/>
      <c r="B914" s="15"/>
      <c r="C914" s="21"/>
      <c r="D914" s="79"/>
      <c r="E914" s="79"/>
      <c r="F914" s="79"/>
      <c r="G914" s="32"/>
    </row>
    <row r="915" spans="1:7" x14ac:dyDescent="0.2">
      <c r="A915" s="75">
        <v>64</v>
      </c>
      <c r="B915" s="2" t="s">
        <v>47</v>
      </c>
      <c r="C915" s="11"/>
      <c r="D915" s="79">
        <f>'1T 2021'!D915+'TAB Av'!D915</f>
        <v>3446</v>
      </c>
      <c r="E915" s="79">
        <f>'1T 2021'!E915+'TAB Av'!E915</f>
        <v>2463</v>
      </c>
      <c r="F915" s="79">
        <f t="shared" ref="F915:F925" si="322">(D915-E915)</f>
        <v>983</v>
      </c>
      <c r="G915" s="32">
        <f t="shared" ref="G915:G925" si="323">F915/E915</f>
        <v>0.39910678034916769</v>
      </c>
    </row>
    <row r="916" spans="1:7" ht="25.5" x14ac:dyDescent="0.2">
      <c r="A916" s="22"/>
      <c r="B916" s="26" t="s">
        <v>49</v>
      </c>
      <c r="C916" s="80"/>
      <c r="D916" s="79">
        <f>D910-D911-D915</f>
        <v>12069</v>
      </c>
      <c r="E916" s="79">
        <f>E910-E911-E915</f>
        <v>21081</v>
      </c>
      <c r="F916" s="79">
        <f t="shared" si="322"/>
        <v>-9012</v>
      </c>
      <c r="G916" s="32">
        <f t="shared" si="323"/>
        <v>-0.42749395189981498</v>
      </c>
    </row>
    <row r="917" spans="1:7" x14ac:dyDescent="0.2">
      <c r="A917" s="75">
        <v>75</v>
      </c>
      <c r="B917" s="3" t="s">
        <v>50</v>
      </c>
      <c r="C917" s="77"/>
      <c r="D917" s="79">
        <f>'1T 2021'!D917+'TAB Av'!D917</f>
        <v>9</v>
      </c>
      <c r="E917" s="79">
        <f>'1T 2021'!E917+'TAB Av'!E917</f>
        <v>229</v>
      </c>
      <c r="F917" s="79">
        <f t="shared" si="322"/>
        <v>-220</v>
      </c>
      <c r="G917" s="32">
        <f t="shared" si="323"/>
        <v>-0.9606986899563319</v>
      </c>
    </row>
    <row r="918" spans="1:7" x14ac:dyDescent="0.2">
      <c r="A918" s="75">
        <v>65</v>
      </c>
      <c r="B918" s="1" t="s">
        <v>51</v>
      </c>
      <c r="C918" s="10"/>
      <c r="D918" s="79">
        <f>'1T 2021'!D918+'TAB Av'!D918</f>
        <v>1178</v>
      </c>
      <c r="E918" s="79">
        <f>'1T 2021'!E918+'TAB Av'!E918</f>
        <v>243</v>
      </c>
      <c r="F918" s="79">
        <f t="shared" si="322"/>
        <v>935</v>
      </c>
      <c r="G918" s="32">
        <f t="shared" si="323"/>
        <v>3.8477366255144032</v>
      </c>
    </row>
    <row r="919" spans="1:7" ht="25.5" x14ac:dyDescent="0.2">
      <c r="A919" s="75">
        <v>68</v>
      </c>
      <c r="B919" s="16" t="s">
        <v>52</v>
      </c>
      <c r="C919" s="17"/>
      <c r="D919" s="79">
        <f>'1T 2021'!D919+'TAB Av'!D919</f>
        <v>1201</v>
      </c>
      <c r="E919" s="79">
        <f>'1T 2021'!E919+'TAB Av'!E919</f>
        <v>0</v>
      </c>
      <c r="F919" s="79">
        <f t="shared" si="322"/>
        <v>1201</v>
      </c>
      <c r="G919" s="32" t="e">
        <f t="shared" si="323"/>
        <v>#DIV/0!</v>
      </c>
    </row>
    <row r="920" spans="1:7" x14ac:dyDescent="0.2">
      <c r="A920" s="75">
        <v>78</v>
      </c>
      <c r="B920" s="2" t="s">
        <v>53</v>
      </c>
      <c r="C920" s="11"/>
      <c r="D920" s="79">
        <f>'1T 2021'!D920+'TAB Av'!D920</f>
        <v>12029</v>
      </c>
      <c r="E920" s="79">
        <f>'1T 2021'!E920+'TAB Av'!E920</f>
        <v>1218</v>
      </c>
      <c r="F920" s="79">
        <f t="shared" si="322"/>
        <v>10811</v>
      </c>
      <c r="G920" s="32">
        <f t="shared" si="323"/>
        <v>8.876026272577997</v>
      </c>
    </row>
    <row r="921" spans="1:7" ht="25.5" x14ac:dyDescent="0.2">
      <c r="A921" s="22"/>
      <c r="B921" s="26" t="s">
        <v>77</v>
      </c>
      <c r="C921" s="80"/>
      <c r="D921" s="79">
        <f>D916+D917-D918-D919+D920</f>
        <v>21728</v>
      </c>
      <c r="E921" s="79">
        <f>E916+E917-E918-E919+E920</f>
        <v>22285</v>
      </c>
      <c r="F921" s="79">
        <f t="shared" si="322"/>
        <v>-557</v>
      </c>
      <c r="G921" s="32">
        <f t="shared" si="323"/>
        <v>-2.4994390845860446E-2</v>
      </c>
    </row>
    <row r="922" spans="1:7" x14ac:dyDescent="0.2">
      <c r="A922" s="75">
        <v>76</v>
      </c>
      <c r="B922" s="1" t="s">
        <v>54</v>
      </c>
      <c r="C922" s="10"/>
      <c r="D922" s="79">
        <f>'1T 2021'!D922+'TAB Av'!D922</f>
        <v>0</v>
      </c>
      <c r="E922" s="79">
        <f>'1T 2021'!E922+'TAB Av'!E922</f>
        <v>20</v>
      </c>
      <c r="F922" s="79">
        <f t="shared" si="322"/>
        <v>-20</v>
      </c>
      <c r="G922" s="32">
        <f t="shared" si="323"/>
        <v>-1</v>
      </c>
    </row>
    <row r="923" spans="1:7" x14ac:dyDescent="0.2">
      <c r="A923" s="75">
        <v>66</v>
      </c>
      <c r="B923" s="1" t="s">
        <v>55</v>
      </c>
      <c r="C923" s="10"/>
      <c r="D923" s="79">
        <f>'1T 2021'!D923+'TAB Av'!D923</f>
        <v>0</v>
      </c>
      <c r="E923" s="79">
        <f>'1T 2021'!E923+'TAB Av'!E923</f>
        <v>0</v>
      </c>
      <c r="F923" s="79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79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80"/>
      <c r="D925" s="79">
        <f>D921+D924</f>
        <v>21728</v>
      </c>
      <c r="E925" s="79">
        <f>E921+E924</f>
        <v>22305</v>
      </c>
      <c r="F925" s="79">
        <f t="shared" si="322"/>
        <v>-577</v>
      </c>
      <c r="G925" s="32">
        <f t="shared" si="323"/>
        <v>-2.5868639318538444E-2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75">
        <v>5</v>
      </c>
      <c r="B929" s="1" t="s">
        <v>22</v>
      </c>
      <c r="C929" s="10"/>
      <c r="D929" s="79">
        <f>'TAB Av'!D929</f>
        <v>13840</v>
      </c>
      <c r="E929" s="79">
        <f>'TAB Av'!E929</f>
        <v>5217</v>
      </c>
      <c r="F929" s="79">
        <f t="shared" ref="F929" si="324">(D929-E929)</f>
        <v>8623</v>
      </c>
      <c r="G929" s="32">
        <f t="shared" ref="G929" si="325">F929/E929</f>
        <v>1.6528656315890358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75">
        <v>51</v>
      </c>
      <c r="B933" s="20" t="s">
        <v>29</v>
      </c>
      <c r="C933" s="30"/>
      <c r="D933" s="79">
        <v>0</v>
      </c>
      <c r="E933" s="79">
        <v>0</v>
      </c>
      <c r="F933" s="79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75">
        <v>510</v>
      </c>
      <c r="B934" s="1" t="s">
        <v>7</v>
      </c>
      <c r="C934" s="10"/>
      <c r="D934" s="79">
        <v>0</v>
      </c>
      <c r="E934" s="79">
        <v>0</v>
      </c>
      <c r="F934" s="79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75">
        <v>41</v>
      </c>
      <c r="B936" s="1" t="s">
        <v>8</v>
      </c>
      <c r="C936" s="10"/>
      <c r="D936" s="79">
        <f>D940+D941+D942</f>
        <v>60734</v>
      </c>
      <c r="E936" s="79">
        <f>E940+E941+E942</f>
        <v>86223</v>
      </c>
      <c r="F936" s="79">
        <f t="shared" ref="F936" si="328">(D936-E936)</f>
        <v>-25489</v>
      </c>
      <c r="G936" s="32">
        <f t="shared" ref="G936" si="329">F936/E936</f>
        <v>-0.29561717871101678</v>
      </c>
    </row>
    <row r="937" spans="1:7" x14ac:dyDescent="0.2">
      <c r="A937" s="75"/>
      <c r="B937" s="1"/>
      <c r="C937" s="10"/>
      <c r="D937" s="79"/>
      <c r="E937" s="79"/>
      <c r="F937" s="79"/>
      <c r="G937" s="32"/>
    </row>
    <row r="938" spans="1:7" x14ac:dyDescent="0.2">
      <c r="A938" s="75"/>
      <c r="B938" s="7" t="s">
        <v>6</v>
      </c>
      <c r="C938" s="29"/>
      <c r="D938" s="79"/>
      <c r="E938" s="79"/>
      <c r="F938" s="79"/>
      <c r="G938" s="32"/>
    </row>
    <row r="939" spans="1:7" x14ac:dyDescent="0.2">
      <c r="A939" s="75"/>
      <c r="B939" s="1"/>
      <c r="C939" s="10"/>
      <c r="D939" s="79"/>
      <c r="E939" s="79"/>
      <c r="F939" s="79"/>
      <c r="G939" s="32"/>
    </row>
    <row r="940" spans="1:7" x14ac:dyDescent="0.2">
      <c r="A940" s="75"/>
      <c r="B940" s="23" t="s">
        <v>23</v>
      </c>
      <c r="C940" s="10"/>
      <c r="D940" s="79">
        <f>'TAB Av'!D940</f>
        <v>15699</v>
      </c>
      <c r="E940" s="79">
        <f>'TAB Av'!E940</f>
        <v>21307</v>
      </c>
      <c r="F940" s="79">
        <f t="shared" ref="F940:F942" si="330">(D940-E940)</f>
        <v>-5608</v>
      </c>
      <c r="G940" s="32">
        <f t="shared" ref="G940:G942" si="331">F940/E940</f>
        <v>-0.26319988736096117</v>
      </c>
    </row>
    <row r="941" spans="1:7" ht="25.5" x14ac:dyDescent="0.2">
      <c r="A941" s="75"/>
      <c r="B941" s="24" t="s">
        <v>58</v>
      </c>
      <c r="C941" s="17"/>
      <c r="D941" s="79">
        <f>'TAB Av'!D941</f>
        <v>43011</v>
      </c>
      <c r="E941" s="79">
        <f>'TAB Av'!E941</f>
        <v>62501</v>
      </c>
      <c r="F941" s="79">
        <f t="shared" si="330"/>
        <v>-19490</v>
      </c>
      <c r="G941" s="32">
        <f t="shared" si="331"/>
        <v>-0.31183501063982977</v>
      </c>
    </row>
    <row r="942" spans="1:7" x14ac:dyDescent="0.2">
      <c r="A942" s="75"/>
      <c r="B942" s="23" t="s">
        <v>24</v>
      </c>
      <c r="C942" s="10"/>
      <c r="D942" s="79">
        <f>'TAB Av'!D942</f>
        <v>2024</v>
      </c>
      <c r="E942" s="79">
        <f>'TAB Av'!E942</f>
        <v>2415</v>
      </c>
      <c r="F942" s="79">
        <f t="shared" si="330"/>
        <v>-391</v>
      </c>
      <c r="G942" s="32">
        <f t="shared" si="331"/>
        <v>-0.16190476190476191</v>
      </c>
    </row>
    <row r="943" spans="1:7" x14ac:dyDescent="0.2">
      <c r="A943" s="75"/>
      <c r="B943" s="1"/>
      <c r="C943" s="10"/>
      <c r="D943" s="79"/>
      <c r="E943" s="79"/>
      <c r="F943" s="79"/>
      <c r="G943" s="32"/>
    </row>
    <row r="944" spans="1:7" x14ac:dyDescent="0.2">
      <c r="A944" s="75"/>
      <c r="B944" s="8" t="s">
        <v>26</v>
      </c>
      <c r="C944" s="31"/>
      <c r="D944" s="79">
        <f>'TAB Av'!D944</f>
        <v>255620</v>
      </c>
      <c r="E944" s="79">
        <f>'TAB Av'!E944</f>
        <v>179484</v>
      </c>
      <c r="F944" s="79">
        <f t="shared" ref="F944" si="332">(D944-E944)</f>
        <v>76136</v>
      </c>
      <c r="G944" s="32">
        <f t="shared" ref="G944" si="333">F944/E944</f>
        <v>0.42419380000445722</v>
      </c>
    </row>
    <row r="945" spans="1:7" x14ac:dyDescent="0.2">
      <c r="A945" s="75"/>
      <c r="B945" s="8"/>
      <c r="C945" s="31"/>
      <c r="D945" s="79"/>
      <c r="E945" s="79"/>
      <c r="F945" s="79"/>
      <c r="G945" s="32"/>
    </row>
    <row r="946" spans="1:7" x14ac:dyDescent="0.2">
      <c r="A946" s="75">
        <v>3</v>
      </c>
      <c r="B946" s="8" t="s">
        <v>15</v>
      </c>
      <c r="C946" s="31"/>
      <c r="D946" s="79">
        <f>D949+D950+D951+D952</f>
        <v>42751</v>
      </c>
      <c r="E946" s="79">
        <f>E949+E950+E951+E952</f>
        <v>25650</v>
      </c>
      <c r="F946" s="79">
        <f t="shared" ref="F946" si="334">(D946-E946)</f>
        <v>17101</v>
      </c>
      <c r="G946" s="32">
        <f t="shared" ref="G946" si="335">F946/E946</f>
        <v>0.66670565302144247</v>
      </c>
    </row>
    <row r="947" spans="1:7" x14ac:dyDescent="0.2">
      <c r="A947" s="75"/>
      <c r="B947" s="7" t="s">
        <v>6</v>
      </c>
      <c r="C947" s="29"/>
      <c r="D947" s="79"/>
      <c r="E947" s="79"/>
      <c r="F947" s="79"/>
      <c r="G947" s="32"/>
    </row>
    <row r="948" spans="1:7" x14ac:dyDescent="0.2">
      <c r="A948" s="75"/>
      <c r="B948" s="8"/>
      <c r="C948" s="31"/>
      <c r="D948" s="79"/>
      <c r="E948" s="79"/>
      <c r="F948" s="79"/>
      <c r="G948" s="32"/>
    </row>
    <row r="949" spans="1:7" x14ac:dyDescent="0.2">
      <c r="A949" s="75">
        <v>30</v>
      </c>
      <c r="B949" s="25" t="s">
        <v>16</v>
      </c>
      <c r="C949" s="31"/>
      <c r="D949" s="79">
        <f>'TAB Av'!D949</f>
        <v>3705</v>
      </c>
      <c r="E949" s="79">
        <f>'TAB Av'!E949</f>
        <v>702</v>
      </c>
      <c r="F949" s="79">
        <f t="shared" ref="F949:F952" si="336">(D949-E949)</f>
        <v>3003</v>
      </c>
      <c r="G949" s="32">
        <f t="shared" ref="G949:G952" si="337">F949/E949</f>
        <v>4.2777777777777777</v>
      </c>
    </row>
    <row r="950" spans="1:7" x14ac:dyDescent="0.2">
      <c r="A950" s="75">
        <v>31</v>
      </c>
      <c r="B950" s="25" t="s">
        <v>17</v>
      </c>
      <c r="C950" s="31"/>
      <c r="D950" s="79">
        <f>'TAB Av'!D950</f>
        <v>1362</v>
      </c>
      <c r="E950" s="79">
        <f>'TAB Av'!E950</f>
        <v>1017</v>
      </c>
      <c r="F950" s="79">
        <f t="shared" si="336"/>
        <v>345</v>
      </c>
      <c r="G950" s="32">
        <f t="shared" si="337"/>
        <v>0.33923303834808261</v>
      </c>
    </row>
    <row r="951" spans="1:7" x14ac:dyDescent="0.2">
      <c r="A951" s="75">
        <v>32</v>
      </c>
      <c r="B951" s="25" t="s">
        <v>18</v>
      </c>
      <c r="C951" s="31"/>
      <c r="D951" s="79">
        <f>'TAB Av'!D951</f>
        <v>37684</v>
      </c>
      <c r="E951" s="79">
        <f>'TAB Av'!E951</f>
        <v>23906</v>
      </c>
      <c r="F951" s="79">
        <f t="shared" si="336"/>
        <v>13778</v>
      </c>
      <c r="G951" s="32">
        <f t="shared" si="337"/>
        <v>0.57634066761482472</v>
      </c>
    </row>
    <row r="952" spans="1:7" x14ac:dyDescent="0.2">
      <c r="A952" s="75">
        <v>37</v>
      </c>
      <c r="B952" s="25" t="s">
        <v>25</v>
      </c>
      <c r="C952" s="31"/>
      <c r="D952" s="79">
        <f>'TAB Av'!D952</f>
        <v>0</v>
      </c>
      <c r="E952" s="79">
        <f>'TAB Av'!E952</f>
        <v>25</v>
      </c>
      <c r="F952" s="79">
        <f t="shared" si="336"/>
        <v>-25</v>
      </c>
      <c r="G952" s="32">
        <f t="shared" si="337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79" t="s">
        <v>10</v>
      </c>
      <c r="E956" s="79" t="s">
        <v>11</v>
      </c>
      <c r="F956" s="79" t="s">
        <v>12</v>
      </c>
      <c r="G956" s="32" t="s">
        <v>13</v>
      </c>
    </row>
    <row r="957" spans="1:7" x14ac:dyDescent="0.2">
      <c r="A957" s="75">
        <v>700</v>
      </c>
      <c r="B957" s="1" t="s">
        <v>30</v>
      </c>
      <c r="C957" s="10"/>
      <c r="D957" s="79">
        <f>'1T 2021'!D957+'TAB Av'!D957</f>
        <v>4892</v>
      </c>
      <c r="E957" s="79">
        <f>'1T 2021'!E957+'TAB Av'!E957</f>
        <v>4923</v>
      </c>
      <c r="F957" s="79">
        <f>(D957-E957)</f>
        <v>-31</v>
      </c>
      <c r="G957" s="32">
        <f>F957/E957</f>
        <v>-6.2969733902092217E-3</v>
      </c>
    </row>
    <row r="958" spans="1:7" x14ac:dyDescent="0.2">
      <c r="A958" s="75">
        <v>701</v>
      </c>
      <c r="B958" s="1" t="s">
        <v>31</v>
      </c>
      <c r="C958" s="10"/>
      <c r="D958" s="79">
        <f>'1T 2021'!D958+'TAB Av'!D958</f>
        <v>0</v>
      </c>
      <c r="E958" s="79">
        <f>'1T 2021'!E958+'TAB Av'!E958</f>
        <v>0</v>
      </c>
      <c r="F958" s="79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75">
        <v>704</v>
      </c>
      <c r="B959" s="1" t="s">
        <v>32</v>
      </c>
      <c r="C959" s="10"/>
      <c r="D959" s="79">
        <f>'1T 2021'!D959+'TAB Av'!D959</f>
        <v>0</v>
      </c>
      <c r="E959" s="79">
        <f>'1T 2021'!E959+'TAB Av'!E959</f>
        <v>0</v>
      </c>
      <c r="F959" s="79">
        <f t="shared" si="338"/>
        <v>0</v>
      </c>
      <c r="G959" s="32" t="e">
        <f t="shared" si="339"/>
        <v>#DIV/0!</v>
      </c>
    </row>
    <row r="960" spans="1:7" x14ac:dyDescent="0.2">
      <c r="A960" s="75">
        <v>706</v>
      </c>
      <c r="B960" s="1" t="s">
        <v>33</v>
      </c>
      <c r="C960" s="10"/>
      <c r="D960" s="79">
        <f>'1T 2021'!D960+'TAB Av'!D960</f>
        <v>209613</v>
      </c>
      <c r="E960" s="79">
        <f>'1T 2021'!E960+'TAB Av'!E960</f>
        <v>290639</v>
      </c>
      <c r="F960" s="79">
        <f t="shared" si="338"/>
        <v>-81026</v>
      </c>
      <c r="G960" s="32">
        <f t="shared" si="339"/>
        <v>-0.27878571010772812</v>
      </c>
    </row>
    <row r="961" spans="1:7" x14ac:dyDescent="0.2">
      <c r="A961" s="75"/>
      <c r="B961" s="13" t="s">
        <v>6</v>
      </c>
      <c r="C961" s="27"/>
      <c r="D961" s="79">
        <f>'1T 2021'!D961+'TAB Av'!D961</f>
        <v>0</v>
      </c>
      <c r="E961" s="79">
        <f>'1T 2021'!E961+'TAB Av'!E961</f>
        <v>0</v>
      </c>
      <c r="F961" s="39"/>
      <c r="G961" s="33"/>
    </row>
    <row r="962" spans="1:7" x14ac:dyDescent="0.2">
      <c r="A962" s="75"/>
      <c r="B962" s="14" t="s">
        <v>19</v>
      </c>
      <c r="C962" s="11"/>
      <c r="D962" s="79">
        <f>'1T 2021'!D962+'TAB Av'!D962</f>
        <v>0</v>
      </c>
      <c r="E962" s="79">
        <f>'1T 2021'!E962+'TAB Av'!E962</f>
        <v>0</v>
      </c>
      <c r="F962" s="79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75"/>
      <c r="B963" s="14" t="s">
        <v>20</v>
      </c>
      <c r="C963" s="11"/>
      <c r="D963" s="79">
        <f>'1T 2021'!D963+'TAB Av'!D963</f>
        <v>0</v>
      </c>
      <c r="E963" s="79">
        <f>'1T 2021'!E963+'TAB Av'!E963</f>
        <v>0</v>
      </c>
      <c r="F963" s="79">
        <f t="shared" si="340"/>
        <v>0</v>
      </c>
      <c r="G963" s="32" t="e">
        <f t="shared" si="341"/>
        <v>#DIV/0!</v>
      </c>
    </row>
    <row r="964" spans="1:7" x14ac:dyDescent="0.2">
      <c r="A964" s="75"/>
      <c r="B964" s="14" t="s">
        <v>27</v>
      </c>
      <c r="C964" s="11"/>
      <c r="D964" s="79">
        <f>'1T 2021'!D964+'TAB Av'!D964</f>
        <v>0</v>
      </c>
      <c r="E964" s="79">
        <f>'1T 2021'!E964+'TAB Av'!E964</f>
        <v>0</v>
      </c>
      <c r="F964" s="79">
        <f t="shared" si="340"/>
        <v>0</v>
      </c>
      <c r="G964" s="32" t="e">
        <f t="shared" si="341"/>
        <v>#DIV/0!</v>
      </c>
    </row>
    <row r="965" spans="1:7" x14ac:dyDescent="0.2">
      <c r="A965" s="75">
        <v>706</v>
      </c>
      <c r="B965" s="2" t="s">
        <v>34</v>
      </c>
      <c r="C965" s="11"/>
      <c r="D965" s="79">
        <f>'1T 2021'!D965+'TAB Av'!D965</f>
        <v>44</v>
      </c>
      <c r="E965" s="79">
        <f>'1T 2021'!E965+'TAB Av'!E965</f>
        <v>258</v>
      </c>
      <c r="F965" s="79">
        <f t="shared" si="340"/>
        <v>-214</v>
      </c>
      <c r="G965" s="32">
        <f t="shared" si="341"/>
        <v>-0.8294573643410853</v>
      </c>
    </row>
    <row r="966" spans="1:7" x14ac:dyDescent="0.2">
      <c r="A966" s="75" t="s">
        <v>35</v>
      </c>
      <c r="B966" s="2" t="s">
        <v>36</v>
      </c>
      <c r="C966" s="11"/>
      <c r="D966" s="79">
        <f>'1T 2021'!D966+'TAB Av'!D966</f>
        <v>0</v>
      </c>
      <c r="E966" s="79">
        <f>'1T 2021'!E966+'TAB Av'!E966</f>
        <v>0</v>
      </c>
      <c r="F966" s="79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76"/>
      <c r="D967" s="40">
        <f>D957+D958+D959+D960+D965+D966</f>
        <v>214549</v>
      </c>
      <c r="E967" s="40">
        <f>E957+E958+E959+E960+E965+E966</f>
        <v>295820</v>
      </c>
      <c r="F967" s="40">
        <f t="shared" si="340"/>
        <v>-81271</v>
      </c>
      <c r="G967" s="34">
        <f t="shared" si="341"/>
        <v>-0.27473125549320532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79">
        <f>'1T 2021'!D970+'TAB Av'!D970</f>
        <v>0</v>
      </c>
      <c r="E970" s="79">
        <f>'1T 2021'!E970+'TAB Av'!E970</f>
        <v>0</v>
      </c>
      <c r="F970" s="79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77"/>
      <c r="D971" s="78"/>
      <c r="E971" s="78"/>
      <c r="F971" s="78"/>
      <c r="G971" s="36"/>
    </row>
    <row r="972" spans="1:7" x14ac:dyDescent="0.2">
      <c r="A972" s="75">
        <v>72</v>
      </c>
      <c r="B972" s="1" t="s">
        <v>37</v>
      </c>
      <c r="C972" s="10"/>
      <c r="D972" s="79">
        <f>'1T 2021'!D972+'TAB Av'!D972</f>
        <v>0</v>
      </c>
      <c r="E972" s="79">
        <f>'1T 2021'!E972+'TAB Av'!E972</f>
        <v>0</v>
      </c>
      <c r="F972" s="79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75">
        <v>73</v>
      </c>
      <c r="B973" s="1" t="s">
        <v>38</v>
      </c>
      <c r="C973" s="10"/>
      <c r="D973" s="79">
        <f>'1T 2021'!D973+'TAB Av'!D973</f>
        <v>0</v>
      </c>
      <c r="E973" s="79">
        <f>'1T 2021'!E973+'TAB Av'!E973</f>
        <v>0</v>
      </c>
      <c r="F973" s="79">
        <f t="shared" si="344"/>
        <v>0</v>
      </c>
      <c r="G973" s="32" t="e">
        <f t="shared" si="345"/>
        <v>#DIV/0!</v>
      </c>
    </row>
    <row r="974" spans="1:7" x14ac:dyDescent="0.2">
      <c r="A974" s="75">
        <v>74</v>
      </c>
      <c r="B974" s="2" t="s">
        <v>39</v>
      </c>
      <c r="C974" s="11"/>
      <c r="D974" s="79">
        <f>'1T 2021'!D974+'TAB Av'!D974</f>
        <v>0</v>
      </c>
      <c r="E974" s="79">
        <f>'1T 2021'!E974+'TAB Av'!E974</f>
        <v>0</v>
      </c>
      <c r="F974" s="79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80"/>
      <c r="D975" s="40">
        <f>D967+D972+D973+D974</f>
        <v>214549</v>
      </c>
      <c r="E975" s="40">
        <f>E967+E972+E973+E974</f>
        <v>295820</v>
      </c>
      <c r="F975" s="79">
        <f t="shared" si="344"/>
        <v>-81271</v>
      </c>
      <c r="G975" s="32">
        <f t="shared" si="345"/>
        <v>-0.27473125549320532</v>
      </c>
    </row>
    <row r="976" spans="1:7" x14ac:dyDescent="0.2">
      <c r="A976" s="75">
        <v>60</v>
      </c>
      <c r="B976" s="3" t="s">
        <v>40</v>
      </c>
      <c r="C976" s="77"/>
      <c r="D976" s="78">
        <f>D977+D978+D979</f>
        <v>46785</v>
      </c>
      <c r="E976" s="78">
        <f>E977+E978+E979</f>
        <v>62403</v>
      </c>
      <c r="F976" s="79">
        <f t="shared" si="344"/>
        <v>-15618</v>
      </c>
      <c r="G976" s="32">
        <f t="shared" si="345"/>
        <v>-0.2502764290178357</v>
      </c>
    </row>
    <row r="977" spans="1:7" x14ac:dyDescent="0.2">
      <c r="A977" s="75">
        <v>600</v>
      </c>
      <c r="B977" s="1" t="s">
        <v>2</v>
      </c>
      <c r="C977" s="10"/>
      <c r="D977" s="79">
        <f>'1T 2021'!D977+'TAB Av'!D977</f>
        <v>2871</v>
      </c>
      <c r="E977" s="79">
        <f>'1T 2021'!E977+'TAB Av'!E977</f>
        <v>4784</v>
      </c>
      <c r="F977" s="79">
        <f t="shared" si="344"/>
        <v>-1913</v>
      </c>
      <c r="G977" s="32">
        <f t="shared" si="345"/>
        <v>-0.39987458193979936</v>
      </c>
    </row>
    <row r="978" spans="1:7" x14ac:dyDescent="0.2">
      <c r="A978" s="75">
        <v>601</v>
      </c>
      <c r="B978" s="1" t="s">
        <v>3</v>
      </c>
      <c r="C978" s="10"/>
      <c r="D978" s="79">
        <f>'1T 2021'!D978+'TAB Av'!D978</f>
        <v>30552</v>
      </c>
      <c r="E978" s="79">
        <f>'1T 2021'!E978+'TAB Av'!E978</f>
        <v>45916</v>
      </c>
      <c r="F978" s="79">
        <f t="shared" si="344"/>
        <v>-15364</v>
      </c>
      <c r="G978" s="32">
        <f t="shared" si="345"/>
        <v>-0.33461102883526439</v>
      </c>
    </row>
    <row r="979" spans="1:7" x14ac:dyDescent="0.2">
      <c r="A979" s="75">
        <v>604</v>
      </c>
      <c r="B979" s="1" t="s">
        <v>4</v>
      </c>
      <c r="C979" s="10"/>
      <c r="D979" s="79">
        <f>'1T 2021'!D979+'TAB Av'!D979</f>
        <v>13362</v>
      </c>
      <c r="E979" s="79">
        <f>'1T 2021'!E979+'TAB Av'!E979</f>
        <v>11703</v>
      </c>
      <c r="F979" s="79">
        <f t="shared" si="344"/>
        <v>1659</v>
      </c>
      <c r="G979" s="32">
        <f t="shared" si="345"/>
        <v>0.14175852345552423</v>
      </c>
    </row>
    <row r="980" spans="1:7" x14ac:dyDescent="0.2">
      <c r="A980" s="75">
        <v>61</v>
      </c>
      <c r="B980" s="1" t="s">
        <v>41</v>
      </c>
      <c r="C980" s="10"/>
      <c r="D980" s="79">
        <f>'1T 2021'!D980+'TAB Av'!D980</f>
        <v>3252</v>
      </c>
      <c r="E980" s="79">
        <f>'1T 2021'!E980+'TAB Av'!E980</f>
        <v>3144</v>
      </c>
      <c r="F980" s="79">
        <f t="shared" si="344"/>
        <v>108</v>
      </c>
      <c r="G980" s="32">
        <f t="shared" si="345"/>
        <v>3.4351145038167941E-2</v>
      </c>
    </row>
    <row r="981" spans="1:7" x14ac:dyDescent="0.2">
      <c r="A981" s="75">
        <v>62</v>
      </c>
      <c r="B981" s="2" t="s">
        <v>42</v>
      </c>
      <c r="C981" s="11"/>
      <c r="D981" s="79">
        <f>'1T 2021'!D981+'TAB Av'!D981</f>
        <v>6822</v>
      </c>
      <c r="E981" s="79">
        <f>'1T 2021'!E981+'TAB Av'!E981</f>
        <v>6053</v>
      </c>
      <c r="F981" s="79">
        <f t="shared" si="344"/>
        <v>769</v>
      </c>
      <c r="G981" s="32">
        <f t="shared" si="345"/>
        <v>0.12704444077317034</v>
      </c>
    </row>
    <row r="982" spans="1:7" ht="25.5" x14ac:dyDescent="0.2">
      <c r="A982" s="22"/>
      <c r="B982" s="26" t="s">
        <v>43</v>
      </c>
      <c r="C982" s="80"/>
      <c r="D982" s="40">
        <f>D976+D980+D981</f>
        <v>56859</v>
      </c>
      <c r="E982" s="40">
        <f>E976+E980+E981</f>
        <v>71600</v>
      </c>
      <c r="F982" s="79">
        <f t="shared" si="344"/>
        <v>-14741</v>
      </c>
      <c r="G982" s="32">
        <f t="shared" si="345"/>
        <v>-0.20587988826815642</v>
      </c>
    </row>
    <row r="983" spans="1:7" ht="25.5" x14ac:dyDescent="0.2">
      <c r="A983" s="22"/>
      <c r="B983" s="26" t="s">
        <v>48</v>
      </c>
      <c r="C983" s="80"/>
      <c r="D983" s="40">
        <f>D975-D982</f>
        <v>157690</v>
      </c>
      <c r="E983" s="40">
        <f>E975-E982</f>
        <v>224220</v>
      </c>
      <c r="F983" s="79">
        <f t="shared" si="344"/>
        <v>-66530</v>
      </c>
      <c r="G983" s="32">
        <f t="shared" si="345"/>
        <v>-0.29671750958879672</v>
      </c>
    </row>
    <row r="984" spans="1:7" x14ac:dyDescent="0.2">
      <c r="A984" s="75">
        <v>63</v>
      </c>
      <c r="B984" s="3" t="s">
        <v>46</v>
      </c>
      <c r="C984" s="77"/>
      <c r="D984" s="79">
        <f>'1T 2021'!D984+'TAB Av'!D984</f>
        <v>193366</v>
      </c>
      <c r="E984" s="79">
        <f>'1T 2021'!E984+'TAB Av'!E984</f>
        <v>197718</v>
      </c>
      <c r="F984" s="79">
        <f t="shared" si="344"/>
        <v>-4352</v>
      </c>
      <c r="G984" s="32">
        <f t="shared" si="345"/>
        <v>-2.2011147189431413E-2</v>
      </c>
    </row>
    <row r="985" spans="1:7" x14ac:dyDescent="0.2">
      <c r="A985" s="75"/>
      <c r="B985" s="13" t="s">
        <v>6</v>
      </c>
      <c r="C985" s="27"/>
      <c r="D985" s="79"/>
      <c r="E985" s="79"/>
      <c r="F985" s="79"/>
      <c r="G985" s="32"/>
    </row>
    <row r="986" spans="1:7" x14ac:dyDescent="0.2">
      <c r="A986" s="75">
        <v>631</v>
      </c>
      <c r="B986" s="15" t="s">
        <v>21</v>
      </c>
      <c r="C986" s="21"/>
      <c r="D986" s="79">
        <f>'1T 2021'!D986+'TAB Av'!D986</f>
        <v>0</v>
      </c>
      <c r="E986" s="79">
        <f>'1T 2021'!E986+'TAB Av'!E986</f>
        <v>0</v>
      </c>
      <c r="F986" s="79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75"/>
      <c r="B987" s="15"/>
      <c r="C987" s="21"/>
      <c r="D987" s="79"/>
      <c r="E987" s="79"/>
      <c r="F987" s="79"/>
      <c r="G987" s="32"/>
    </row>
    <row r="988" spans="1:7" x14ac:dyDescent="0.2">
      <c r="A988" s="75">
        <v>64</v>
      </c>
      <c r="B988" s="2" t="s">
        <v>47</v>
      </c>
      <c r="C988" s="11"/>
      <c r="D988" s="79">
        <f>'1T 2021'!D988+'TAB Av'!D988</f>
        <v>8363</v>
      </c>
      <c r="E988" s="79">
        <f>'1T 2021'!E988+'TAB Av'!E988</f>
        <v>10809</v>
      </c>
      <c r="F988" s="79">
        <f t="shared" ref="F988:F998" si="348">(D988-E988)</f>
        <v>-2446</v>
      </c>
      <c r="G988" s="32">
        <f t="shared" ref="G988:G998" si="349">F988/E988</f>
        <v>-0.22629290406143029</v>
      </c>
    </row>
    <row r="989" spans="1:7" ht="25.5" x14ac:dyDescent="0.2">
      <c r="A989" s="22"/>
      <c r="B989" s="26" t="s">
        <v>49</v>
      </c>
      <c r="C989" s="80"/>
      <c r="D989" s="79">
        <f>D983-D984-D988</f>
        <v>-44039</v>
      </c>
      <c r="E989" s="79">
        <f>E983-E984-E988</f>
        <v>15693</v>
      </c>
      <c r="F989" s="79">
        <f t="shared" si="348"/>
        <v>-59732</v>
      </c>
      <c r="G989" s="32">
        <f t="shared" si="349"/>
        <v>-3.8062830561396801</v>
      </c>
    </row>
    <row r="990" spans="1:7" x14ac:dyDescent="0.2">
      <c r="A990" s="75">
        <v>75</v>
      </c>
      <c r="B990" s="3" t="s">
        <v>50</v>
      </c>
      <c r="C990" s="77"/>
      <c r="D990" s="79">
        <f>'1T 2021'!D990+'TAB Av'!D990</f>
        <v>799</v>
      </c>
      <c r="E990" s="79">
        <f>'1T 2021'!E990+'TAB Av'!E990</f>
        <v>449</v>
      </c>
      <c r="F990" s="79">
        <f t="shared" si="348"/>
        <v>350</v>
      </c>
      <c r="G990" s="32">
        <f t="shared" si="349"/>
        <v>0.77951002227171495</v>
      </c>
    </row>
    <row r="991" spans="1:7" x14ac:dyDescent="0.2">
      <c r="A991" s="75">
        <v>65</v>
      </c>
      <c r="B991" s="1" t="s">
        <v>51</v>
      </c>
      <c r="C991" s="10"/>
      <c r="D991" s="79">
        <f>'1T 2021'!D991+'TAB Av'!D991</f>
        <v>2675</v>
      </c>
      <c r="E991" s="79">
        <f>'1T 2021'!E991+'TAB Av'!E991</f>
        <v>2696</v>
      </c>
      <c r="F991" s="79">
        <f t="shared" si="348"/>
        <v>-21</v>
      </c>
      <c r="G991" s="32">
        <f t="shared" si="349"/>
        <v>-7.7893175074183977E-3</v>
      </c>
    </row>
    <row r="992" spans="1:7" ht="25.5" x14ac:dyDescent="0.2">
      <c r="A992" s="75">
        <v>68</v>
      </c>
      <c r="B992" s="16" t="s">
        <v>52</v>
      </c>
      <c r="C992" s="17"/>
      <c r="D992" s="79">
        <f>'1T 2021'!D992+'TAB Av'!D992</f>
        <v>40075</v>
      </c>
      <c r="E992" s="79">
        <f>'1T 2021'!E992+'TAB Av'!E992</f>
        <v>38946</v>
      </c>
      <c r="F992" s="79">
        <f t="shared" si="348"/>
        <v>1129</v>
      </c>
      <c r="G992" s="32">
        <f t="shared" si="349"/>
        <v>2.8988856365223643E-2</v>
      </c>
    </row>
    <row r="993" spans="1:7" x14ac:dyDescent="0.2">
      <c r="A993" s="75">
        <v>78</v>
      </c>
      <c r="B993" s="2" t="s">
        <v>53</v>
      </c>
      <c r="C993" s="11"/>
      <c r="D993" s="79">
        <f>'1T 2021'!D993+'TAB Av'!D993</f>
        <v>72</v>
      </c>
      <c r="E993" s="79">
        <f>'1T 2021'!E993+'TAB Av'!E993</f>
        <v>149</v>
      </c>
      <c r="F993" s="79">
        <f t="shared" si="348"/>
        <v>-77</v>
      </c>
      <c r="G993" s="32">
        <f t="shared" si="349"/>
        <v>-0.51677852348993292</v>
      </c>
    </row>
    <row r="994" spans="1:7" ht="25.5" x14ac:dyDescent="0.2">
      <c r="A994" s="22"/>
      <c r="B994" s="26" t="s">
        <v>77</v>
      </c>
      <c r="C994" s="80"/>
      <c r="D994" s="79">
        <f>D989+D990-D991-D992+D993</f>
        <v>-85918</v>
      </c>
      <c r="E994" s="79">
        <f>E989+E990-E991-E992+E993</f>
        <v>-25351</v>
      </c>
      <c r="F994" s="79">
        <f t="shared" si="348"/>
        <v>-60567</v>
      </c>
      <c r="G994" s="32">
        <f t="shared" si="349"/>
        <v>2.3891365232140744</v>
      </c>
    </row>
    <row r="995" spans="1:7" x14ac:dyDescent="0.2">
      <c r="A995" s="75">
        <v>76</v>
      </c>
      <c r="B995" s="1" t="s">
        <v>54</v>
      </c>
      <c r="C995" s="10"/>
      <c r="D995" s="79">
        <f>'1T 2021'!D995+'TAB Av'!D995</f>
        <v>0</v>
      </c>
      <c r="E995" s="79">
        <f>'1T 2021'!E995+'TAB Av'!E995</f>
        <v>0</v>
      </c>
      <c r="F995" s="79">
        <f t="shared" si="348"/>
        <v>0</v>
      </c>
      <c r="G995" s="32" t="e">
        <f t="shared" si="349"/>
        <v>#DIV/0!</v>
      </c>
    </row>
    <row r="996" spans="1:7" x14ac:dyDescent="0.2">
      <c r="A996" s="75">
        <v>66</v>
      </c>
      <c r="B996" s="1" t="s">
        <v>55</v>
      </c>
      <c r="C996" s="10"/>
      <c r="D996" s="79">
        <f>'1T 2021'!D996+'TAB Av'!D996</f>
        <v>0</v>
      </c>
      <c r="E996" s="79">
        <f>'1T 2021'!E996+'TAB Av'!E996</f>
        <v>321</v>
      </c>
      <c r="F996" s="79">
        <f t="shared" si="348"/>
        <v>-321</v>
      </c>
      <c r="G996" s="32">
        <f t="shared" si="349"/>
        <v>-1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-321</v>
      </c>
      <c r="F997" s="79">
        <f t="shared" si="348"/>
        <v>321</v>
      </c>
      <c r="G997" s="32">
        <f t="shared" si="349"/>
        <v>-1</v>
      </c>
    </row>
    <row r="998" spans="1:7" x14ac:dyDescent="0.2">
      <c r="A998" s="22"/>
      <c r="B998" s="19" t="s">
        <v>57</v>
      </c>
      <c r="C998" s="80"/>
      <c r="D998" s="79">
        <f>D994+D997</f>
        <v>-85918</v>
      </c>
      <c r="E998" s="79">
        <f>E994+E997</f>
        <v>-25672</v>
      </c>
      <c r="F998" s="79">
        <f t="shared" si="348"/>
        <v>-60246</v>
      </c>
      <c r="G998" s="32">
        <f t="shared" si="349"/>
        <v>2.346759114989093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75">
        <v>5</v>
      </c>
      <c r="B1002" s="1" t="s">
        <v>22</v>
      </c>
      <c r="C1002" s="10"/>
      <c r="D1002" s="79">
        <f>'TAB Av'!D1002</f>
        <v>37553</v>
      </c>
      <c r="E1002" s="79">
        <f>'TAB Av'!E1002</f>
        <v>51229</v>
      </c>
      <c r="F1002" s="79">
        <f t="shared" ref="F1002" si="350">(D1002-E1002)</f>
        <v>-13676</v>
      </c>
      <c r="G1002" s="32">
        <f t="shared" ref="G1002" si="351">F1002/E1002</f>
        <v>-0.26695816822502877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75">
        <v>51</v>
      </c>
      <c r="B1006" s="20" t="s">
        <v>29</v>
      </c>
      <c r="C1006" s="30"/>
      <c r="D1006" s="79">
        <v>0</v>
      </c>
      <c r="E1006" s="79">
        <v>0</v>
      </c>
      <c r="F1006" s="79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75">
        <v>510</v>
      </c>
      <c r="B1007" s="1" t="s">
        <v>7</v>
      </c>
      <c r="C1007" s="10"/>
      <c r="D1007" s="79">
        <v>0</v>
      </c>
      <c r="E1007" s="79">
        <v>0</v>
      </c>
      <c r="F1007" s="79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75">
        <v>41</v>
      </c>
      <c r="B1009" s="1" t="s">
        <v>8</v>
      </c>
      <c r="C1009" s="10"/>
      <c r="D1009" s="79">
        <f>D1013+D1014+D1015</f>
        <v>237157</v>
      </c>
      <c r="E1009" s="79">
        <f>E1013+E1014+E1015</f>
        <v>280224</v>
      </c>
      <c r="F1009" s="79">
        <f t="shared" ref="F1009" si="354">(D1009-E1009)</f>
        <v>-43067</v>
      </c>
      <c r="G1009" s="32">
        <f t="shared" ref="G1009" si="355">F1009/E1009</f>
        <v>-0.15368776407445472</v>
      </c>
    </row>
    <row r="1010" spans="1:7" x14ac:dyDescent="0.2">
      <c r="A1010" s="75"/>
      <c r="B1010" s="1"/>
      <c r="C1010" s="10"/>
      <c r="D1010" s="79"/>
      <c r="E1010" s="79"/>
      <c r="F1010" s="79"/>
      <c r="G1010" s="32"/>
    </row>
    <row r="1011" spans="1:7" x14ac:dyDescent="0.2">
      <c r="A1011" s="75"/>
      <c r="B1011" s="7" t="s">
        <v>6</v>
      </c>
      <c r="C1011" s="29"/>
      <c r="D1011" s="79"/>
      <c r="E1011" s="79"/>
      <c r="F1011" s="79"/>
      <c r="G1011" s="32"/>
    </row>
    <row r="1012" spans="1:7" x14ac:dyDescent="0.2">
      <c r="A1012" s="75"/>
      <c r="B1012" s="1"/>
      <c r="C1012" s="10"/>
      <c r="D1012" s="79"/>
      <c r="E1012" s="79"/>
      <c r="F1012" s="79"/>
      <c r="G1012" s="32"/>
    </row>
    <row r="1013" spans="1:7" x14ac:dyDescent="0.2">
      <c r="A1013" s="75"/>
      <c r="B1013" s="23" t="s">
        <v>23</v>
      </c>
      <c r="C1013" s="10"/>
      <c r="D1013" s="79">
        <f>'TAB Av'!D1013</f>
        <v>208558</v>
      </c>
      <c r="E1013" s="79">
        <f>'TAB Av'!E1013</f>
        <v>183611</v>
      </c>
      <c r="F1013" s="79">
        <f t="shared" ref="F1013:F1015" si="356">(D1013-E1013)</f>
        <v>24947</v>
      </c>
      <c r="G1013" s="32">
        <f t="shared" ref="G1013:G1015" si="357">F1013/E1013</f>
        <v>0.13586876603253617</v>
      </c>
    </row>
    <row r="1014" spans="1:7" ht="25.5" x14ac:dyDescent="0.2">
      <c r="A1014" s="75"/>
      <c r="B1014" s="24" t="s">
        <v>58</v>
      </c>
      <c r="C1014" s="17"/>
      <c r="D1014" s="79">
        <f>'TAB Av'!D1014</f>
        <v>28335</v>
      </c>
      <c r="E1014" s="79">
        <f>'TAB Av'!E1014</f>
        <v>96209</v>
      </c>
      <c r="F1014" s="79">
        <f t="shared" si="356"/>
        <v>-67874</v>
      </c>
      <c r="G1014" s="32">
        <f t="shared" si="357"/>
        <v>-0.70548493384194821</v>
      </c>
    </row>
    <row r="1015" spans="1:7" x14ac:dyDescent="0.2">
      <c r="A1015" s="75"/>
      <c r="B1015" s="23" t="s">
        <v>24</v>
      </c>
      <c r="C1015" s="10"/>
      <c r="D1015" s="79">
        <f>'TAB Av'!D1015</f>
        <v>264</v>
      </c>
      <c r="E1015" s="79">
        <f>'TAB Av'!E1015</f>
        <v>404</v>
      </c>
      <c r="F1015" s="79">
        <f t="shared" si="356"/>
        <v>-140</v>
      </c>
      <c r="G1015" s="32">
        <f t="shared" si="357"/>
        <v>-0.34653465346534651</v>
      </c>
    </row>
    <row r="1016" spans="1:7" x14ac:dyDescent="0.2">
      <c r="A1016" s="75"/>
      <c r="B1016" s="1"/>
      <c r="C1016" s="10"/>
      <c r="D1016" s="79"/>
      <c r="E1016" s="79"/>
      <c r="F1016" s="79"/>
      <c r="G1016" s="32"/>
    </row>
    <row r="1017" spans="1:7" x14ac:dyDescent="0.2">
      <c r="A1017" s="75"/>
      <c r="B1017" s="8" t="s">
        <v>26</v>
      </c>
      <c r="C1017" s="31"/>
      <c r="D1017" s="79">
        <f>'TAB Av'!D1017</f>
        <v>128280</v>
      </c>
      <c r="E1017" s="79">
        <f>'TAB Av'!E1017</f>
        <v>105158</v>
      </c>
      <c r="F1017" s="79">
        <f t="shared" ref="F1017" si="358">(D1017-E1017)</f>
        <v>23122</v>
      </c>
      <c r="G1017" s="32">
        <f t="shared" ref="G1017" si="359">F1017/E1017</f>
        <v>0.21987865878012133</v>
      </c>
    </row>
    <row r="1018" spans="1:7" x14ac:dyDescent="0.2">
      <c r="A1018" s="75"/>
      <c r="B1018" s="8"/>
      <c r="C1018" s="31"/>
      <c r="D1018" s="79"/>
      <c r="E1018" s="79"/>
      <c r="F1018" s="79"/>
      <c r="G1018" s="32"/>
    </row>
    <row r="1019" spans="1:7" x14ac:dyDescent="0.2">
      <c r="A1019" s="75">
        <v>3</v>
      </c>
      <c r="B1019" s="8" t="s">
        <v>15</v>
      </c>
      <c r="C1019" s="31"/>
      <c r="D1019" s="79">
        <f>D1022+D1023+D1024+D1025</f>
        <v>94803</v>
      </c>
      <c r="E1019" s="79">
        <f>E1022+E1023+E1024+E1025</f>
        <v>99925</v>
      </c>
      <c r="F1019" s="79">
        <f t="shared" ref="F1019" si="360">(D1019-E1019)</f>
        <v>-5122</v>
      </c>
      <c r="G1019" s="32">
        <f t="shared" ref="G1019" si="361">F1019/E1019</f>
        <v>-5.1258443832874659E-2</v>
      </c>
    </row>
    <row r="1020" spans="1:7" x14ac:dyDescent="0.2">
      <c r="A1020" s="75"/>
      <c r="B1020" s="7" t="s">
        <v>6</v>
      </c>
      <c r="C1020" s="29"/>
      <c r="D1020" s="79"/>
      <c r="E1020" s="79"/>
      <c r="F1020" s="79"/>
      <c r="G1020" s="32"/>
    </row>
    <row r="1021" spans="1:7" x14ac:dyDescent="0.2">
      <c r="A1021" s="75"/>
      <c r="B1021" s="8"/>
      <c r="C1021" s="31"/>
      <c r="D1021" s="79"/>
      <c r="E1021" s="79"/>
      <c r="F1021" s="79"/>
      <c r="G1021" s="32"/>
    </row>
    <row r="1022" spans="1:7" x14ac:dyDescent="0.2">
      <c r="A1022" s="75">
        <v>30</v>
      </c>
      <c r="B1022" s="25" t="s">
        <v>16</v>
      </c>
      <c r="C1022" s="31"/>
      <c r="D1022" s="79">
        <f>'TAB Av'!D1022</f>
        <v>1382</v>
      </c>
      <c r="E1022" s="79">
        <f>'TAB Av'!E1022</f>
        <v>966</v>
      </c>
      <c r="F1022" s="79">
        <f t="shared" ref="F1022:F1025" si="362">(D1022-E1022)</f>
        <v>416</v>
      </c>
      <c r="G1022" s="32">
        <f t="shared" ref="G1022:G1025" si="363">F1022/E1022</f>
        <v>0.43064182194616979</v>
      </c>
    </row>
    <row r="1023" spans="1:7" x14ac:dyDescent="0.2">
      <c r="A1023" s="75">
        <v>31</v>
      </c>
      <c r="B1023" s="25" t="s">
        <v>17</v>
      </c>
      <c r="C1023" s="31"/>
      <c r="D1023" s="79">
        <f>'TAB Av'!D1023</f>
        <v>3137</v>
      </c>
      <c r="E1023" s="79">
        <f>'TAB Av'!E1023</f>
        <v>3151</v>
      </c>
      <c r="F1023" s="79">
        <f t="shared" si="362"/>
        <v>-14</v>
      </c>
      <c r="G1023" s="32">
        <f t="shared" si="363"/>
        <v>-4.443033957473818E-3</v>
      </c>
    </row>
    <row r="1024" spans="1:7" x14ac:dyDescent="0.2">
      <c r="A1024" s="75">
        <v>32</v>
      </c>
      <c r="B1024" s="25" t="s">
        <v>18</v>
      </c>
      <c r="C1024" s="31"/>
      <c r="D1024" s="79">
        <f>'TAB Av'!D1024</f>
        <v>90284</v>
      </c>
      <c r="E1024" s="79">
        <f>'TAB Av'!E1024</f>
        <v>95808</v>
      </c>
      <c r="F1024" s="79">
        <f t="shared" si="362"/>
        <v>-5524</v>
      </c>
      <c r="G1024" s="32">
        <f t="shared" si="363"/>
        <v>-5.7656980627922509E-2</v>
      </c>
    </row>
    <row r="1025" spans="1:7" x14ac:dyDescent="0.2">
      <c r="A1025" s="75">
        <v>37</v>
      </c>
      <c r="B1025" s="25" t="s">
        <v>25</v>
      </c>
      <c r="C1025" s="31"/>
      <c r="D1025" s="79">
        <f>'TAB Av'!D1025</f>
        <v>0</v>
      </c>
      <c r="E1025" s="79">
        <f>'TAB Av'!E1025</f>
        <v>0</v>
      </c>
      <c r="F1025" s="79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79" t="s">
        <v>10</v>
      </c>
      <c r="E1029" s="79" t="s">
        <v>11</v>
      </c>
      <c r="F1029" s="79" t="s">
        <v>12</v>
      </c>
      <c r="G1029" s="32" t="s">
        <v>13</v>
      </c>
    </row>
    <row r="1030" spans="1:7" x14ac:dyDescent="0.2">
      <c r="A1030" s="75">
        <v>700</v>
      </c>
      <c r="B1030" s="1" t="s">
        <v>30</v>
      </c>
      <c r="C1030" s="10"/>
      <c r="D1030" s="79">
        <f>'1T 2021'!D1030+'TAB Av'!D1030</f>
        <v>1941</v>
      </c>
      <c r="E1030" s="79">
        <f>'1T 2021'!E1030+'TAB Av'!E1030</f>
        <v>609</v>
      </c>
      <c r="F1030" s="79">
        <f>(D1030-E1030)</f>
        <v>1332</v>
      </c>
      <c r="G1030" s="32">
        <f>F1030/E1030</f>
        <v>2.187192118226601</v>
      </c>
    </row>
    <row r="1031" spans="1:7" x14ac:dyDescent="0.2">
      <c r="A1031" s="75">
        <v>701</v>
      </c>
      <c r="B1031" s="1" t="s">
        <v>31</v>
      </c>
      <c r="C1031" s="10"/>
      <c r="D1031" s="79">
        <f>'1T 2021'!D1031+'TAB Av'!D1031</f>
        <v>0</v>
      </c>
      <c r="E1031" s="79">
        <f>'1T 2021'!E1031+'TAB Av'!E1031</f>
        <v>0</v>
      </c>
      <c r="F1031" s="79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75">
        <v>704</v>
      </c>
      <c r="B1032" s="1" t="s">
        <v>32</v>
      </c>
      <c r="C1032" s="10"/>
      <c r="D1032" s="79">
        <f>'1T 2021'!D1032+'TAB Av'!D1032</f>
        <v>0</v>
      </c>
      <c r="E1032" s="79">
        <f>'1T 2021'!E1032+'TAB Av'!E1032</f>
        <v>0</v>
      </c>
      <c r="F1032" s="79">
        <f t="shared" si="364"/>
        <v>0</v>
      </c>
      <c r="G1032" s="32" t="e">
        <f t="shared" si="365"/>
        <v>#DIV/0!</v>
      </c>
    </row>
    <row r="1033" spans="1:7" x14ac:dyDescent="0.2">
      <c r="A1033" s="75">
        <v>706</v>
      </c>
      <c r="B1033" s="1" t="s">
        <v>33</v>
      </c>
      <c r="C1033" s="10"/>
      <c r="D1033" s="79">
        <f>'1T 2021'!D1033+'TAB Av'!D1033</f>
        <v>0</v>
      </c>
      <c r="E1033" s="79">
        <f>'1T 2021'!E1033+'TAB Av'!E1033</f>
        <v>0</v>
      </c>
      <c r="F1033" s="79">
        <f t="shared" si="364"/>
        <v>0</v>
      </c>
      <c r="G1033" s="32" t="e">
        <f t="shared" si="365"/>
        <v>#DIV/0!</v>
      </c>
    </row>
    <row r="1034" spans="1:7" x14ac:dyDescent="0.2">
      <c r="A1034" s="75"/>
      <c r="B1034" s="13" t="s">
        <v>6</v>
      </c>
      <c r="C1034" s="27"/>
      <c r="D1034" s="79">
        <f>'1T 2021'!D1034+'TAB Av'!D1034</f>
        <v>0</v>
      </c>
      <c r="E1034" s="79">
        <f>'1T 2021'!E1034+'TAB Av'!E1034</f>
        <v>0</v>
      </c>
      <c r="F1034" s="39"/>
      <c r="G1034" s="33"/>
    </row>
    <row r="1035" spans="1:7" x14ac:dyDescent="0.2">
      <c r="A1035" s="75"/>
      <c r="B1035" s="14" t="s">
        <v>19</v>
      </c>
      <c r="C1035" s="11"/>
      <c r="D1035" s="79">
        <f>'1T 2021'!D1035+'TAB Av'!D1035</f>
        <v>0</v>
      </c>
      <c r="E1035" s="79">
        <f>'1T 2021'!E1035+'TAB Av'!E1035</f>
        <v>0</v>
      </c>
      <c r="F1035" s="79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75"/>
      <c r="B1036" s="14" t="s">
        <v>20</v>
      </c>
      <c r="C1036" s="11"/>
      <c r="D1036" s="79">
        <f>'1T 2021'!D1036+'TAB Av'!D1036</f>
        <v>0</v>
      </c>
      <c r="E1036" s="79">
        <f>'1T 2021'!E1036+'TAB Av'!E1036</f>
        <v>0</v>
      </c>
      <c r="F1036" s="79">
        <f t="shared" si="366"/>
        <v>0</v>
      </c>
      <c r="G1036" s="32" t="e">
        <f t="shared" si="367"/>
        <v>#DIV/0!</v>
      </c>
    </row>
    <row r="1037" spans="1:7" x14ac:dyDescent="0.2">
      <c r="A1037" s="75"/>
      <c r="B1037" s="14" t="s">
        <v>27</v>
      </c>
      <c r="C1037" s="11"/>
      <c r="D1037" s="79">
        <f>'1T 2021'!D1037+'TAB Av'!D1037</f>
        <v>0</v>
      </c>
      <c r="E1037" s="79">
        <f>'1T 2021'!E1037+'TAB Av'!E1037</f>
        <v>0</v>
      </c>
      <c r="F1037" s="79">
        <f t="shared" si="366"/>
        <v>0</v>
      </c>
      <c r="G1037" s="32" t="e">
        <f t="shared" si="367"/>
        <v>#DIV/0!</v>
      </c>
    </row>
    <row r="1038" spans="1:7" x14ac:dyDescent="0.2">
      <c r="A1038" s="75">
        <v>706</v>
      </c>
      <c r="B1038" s="2" t="s">
        <v>34</v>
      </c>
      <c r="C1038" s="11"/>
      <c r="D1038" s="79">
        <f>'1T 2021'!D1038+'TAB Av'!D1038</f>
        <v>102337</v>
      </c>
      <c r="E1038" s="79">
        <f>'1T 2021'!E1038+'TAB Av'!E1038</f>
        <v>63317</v>
      </c>
      <c r="F1038" s="79">
        <f t="shared" si="366"/>
        <v>39020</v>
      </c>
      <c r="G1038" s="32">
        <f t="shared" si="367"/>
        <v>0.61626419445014768</v>
      </c>
    </row>
    <row r="1039" spans="1:7" ht="15.75" customHeight="1" x14ac:dyDescent="0.2">
      <c r="A1039" s="75" t="s">
        <v>35</v>
      </c>
      <c r="B1039" s="2" t="s">
        <v>36</v>
      </c>
      <c r="C1039" s="11"/>
      <c r="D1039" s="79">
        <f>'1T 2021'!D1039+'TAB Av'!D1039</f>
        <v>4181</v>
      </c>
      <c r="E1039" s="79">
        <f>'1T 2021'!E1039+'TAB Av'!E1039</f>
        <v>5525</v>
      </c>
      <c r="F1039" s="79">
        <f t="shared" si="366"/>
        <v>-1344</v>
      </c>
      <c r="G1039" s="32">
        <f t="shared" si="367"/>
        <v>-0.24325791855203621</v>
      </c>
    </row>
    <row r="1040" spans="1:7" ht="25.5" x14ac:dyDescent="0.2">
      <c r="A1040" s="22"/>
      <c r="B1040" s="26" t="s">
        <v>45</v>
      </c>
      <c r="C1040" s="76"/>
      <c r="D1040" s="40">
        <f>D1030+D1031+D1032+D1033+D1038+D1039</f>
        <v>108459</v>
      </c>
      <c r="E1040" s="40">
        <f>E1030+E1031+E1032+E1033+E1038+E1039</f>
        <v>69451</v>
      </c>
      <c r="F1040" s="40">
        <f t="shared" si="366"/>
        <v>39008</v>
      </c>
      <c r="G1040" s="34">
        <f t="shared" si="367"/>
        <v>0.56166217909029392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79">
        <f>'1T 2021'!D1043+'TAB Av'!D1043</f>
        <v>0</v>
      </c>
      <c r="E1043" s="79">
        <f>'1T 2021'!E1043+'TAB Av'!E1043</f>
        <v>0</v>
      </c>
      <c r="F1043" s="79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77"/>
      <c r="D1044" s="78"/>
      <c r="E1044" s="78"/>
      <c r="F1044" s="78"/>
      <c r="G1044" s="36"/>
    </row>
    <row r="1045" spans="1:7" x14ac:dyDescent="0.2">
      <c r="A1045" s="75">
        <v>72</v>
      </c>
      <c r="B1045" s="1" t="s">
        <v>37</v>
      </c>
      <c r="C1045" s="10"/>
      <c r="D1045" s="79">
        <f>'1T 2021'!D1045+'TAB Av'!D1045</f>
        <v>0</v>
      </c>
      <c r="E1045" s="79">
        <f>'1T 2021'!E1045+'TAB Av'!E1045</f>
        <v>0</v>
      </c>
      <c r="F1045" s="79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75">
        <v>73</v>
      </c>
      <c r="B1046" s="1" t="s">
        <v>38</v>
      </c>
      <c r="C1046" s="10"/>
      <c r="D1046" s="79">
        <f>'1T 2021'!D1046+'TAB Av'!D1046</f>
        <v>0</v>
      </c>
      <c r="E1046" s="79">
        <f>'1T 2021'!E1046+'TAB Av'!E1046</f>
        <v>0</v>
      </c>
      <c r="F1046" s="79">
        <f t="shared" si="370"/>
        <v>0</v>
      </c>
      <c r="G1046" s="32" t="e">
        <f t="shared" si="371"/>
        <v>#DIV/0!</v>
      </c>
    </row>
    <row r="1047" spans="1:7" x14ac:dyDescent="0.2">
      <c r="A1047" s="75">
        <v>74</v>
      </c>
      <c r="B1047" s="2" t="s">
        <v>39</v>
      </c>
      <c r="C1047" s="11"/>
      <c r="D1047" s="79">
        <f>'1T 2021'!D1047+'TAB Av'!D1047</f>
        <v>0</v>
      </c>
      <c r="E1047" s="79">
        <f>'1T 2021'!E1047+'TAB Av'!E1047</f>
        <v>0</v>
      </c>
      <c r="F1047" s="79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80"/>
      <c r="D1048" s="40">
        <f>D1040+D1045+D1046+D1047</f>
        <v>108459</v>
      </c>
      <c r="E1048" s="40">
        <f>E1040+E1045+E1046+E1047</f>
        <v>69451</v>
      </c>
      <c r="F1048" s="79">
        <f t="shared" si="370"/>
        <v>39008</v>
      </c>
      <c r="G1048" s="32">
        <f t="shared" si="371"/>
        <v>0.56166217909029392</v>
      </c>
    </row>
    <row r="1049" spans="1:7" x14ac:dyDescent="0.2">
      <c r="A1049" s="75">
        <v>60</v>
      </c>
      <c r="B1049" s="3" t="s">
        <v>40</v>
      </c>
      <c r="C1049" s="77"/>
      <c r="D1049" s="78">
        <f>D1050+D1051+D1052</f>
        <v>21185</v>
      </c>
      <c r="E1049" s="78">
        <f>E1050+E1051+E1052</f>
        <v>9855</v>
      </c>
      <c r="F1049" s="79">
        <f t="shared" si="370"/>
        <v>11330</v>
      </c>
      <c r="G1049" s="32">
        <f t="shared" si="371"/>
        <v>1.1496702181633689</v>
      </c>
    </row>
    <row r="1050" spans="1:7" x14ac:dyDescent="0.2">
      <c r="A1050" s="75">
        <v>600</v>
      </c>
      <c r="B1050" s="1" t="s">
        <v>2</v>
      </c>
      <c r="C1050" s="10"/>
      <c r="D1050" s="79">
        <f>'1T 2021'!D1050+'TAB Av'!D1050</f>
        <v>834</v>
      </c>
      <c r="E1050" s="79">
        <f>'1T 2021'!E1050+'TAB Av'!E1050</f>
        <v>578</v>
      </c>
      <c r="F1050" s="79">
        <f t="shared" si="370"/>
        <v>256</v>
      </c>
      <c r="G1050" s="32">
        <f t="shared" si="371"/>
        <v>0.44290657439446368</v>
      </c>
    </row>
    <row r="1051" spans="1:7" x14ac:dyDescent="0.2">
      <c r="A1051" s="75">
        <v>601</v>
      </c>
      <c r="B1051" s="1" t="s">
        <v>3</v>
      </c>
      <c r="C1051" s="10"/>
      <c r="D1051" s="79">
        <f>'1T 2021'!D1051+'TAB Av'!D1051</f>
        <v>12934</v>
      </c>
      <c r="E1051" s="79">
        <f>'1T 2021'!E1051+'TAB Av'!E1051</f>
        <v>7139</v>
      </c>
      <c r="F1051" s="79">
        <f t="shared" si="370"/>
        <v>5795</v>
      </c>
      <c r="G1051" s="32">
        <f t="shared" si="371"/>
        <v>0.81173833870289958</v>
      </c>
    </row>
    <row r="1052" spans="1:7" x14ac:dyDescent="0.2">
      <c r="A1052" s="75">
        <v>604</v>
      </c>
      <c r="B1052" s="1" t="s">
        <v>4</v>
      </c>
      <c r="C1052" s="10"/>
      <c r="D1052" s="79">
        <f>'1T 2021'!D1052+'TAB Av'!D1052</f>
        <v>7417</v>
      </c>
      <c r="E1052" s="79">
        <f>'1T 2021'!E1052+'TAB Av'!E1052</f>
        <v>2138</v>
      </c>
      <c r="F1052" s="79">
        <f t="shared" si="370"/>
        <v>5279</v>
      </c>
      <c r="G1052" s="32">
        <f t="shared" si="371"/>
        <v>2.4691300280636108</v>
      </c>
    </row>
    <row r="1053" spans="1:7" x14ac:dyDescent="0.2">
      <c r="A1053" s="75">
        <v>61</v>
      </c>
      <c r="B1053" s="1" t="s">
        <v>41</v>
      </c>
      <c r="C1053" s="10"/>
      <c r="D1053" s="79">
        <f>'1T 2021'!D1053+'TAB Av'!D1053</f>
        <v>2596</v>
      </c>
      <c r="E1053" s="79">
        <f>'1T 2021'!E1053+'TAB Av'!E1053</f>
        <v>140</v>
      </c>
      <c r="F1053" s="79">
        <f t="shared" si="370"/>
        <v>2456</v>
      </c>
      <c r="G1053" s="32">
        <f t="shared" si="371"/>
        <v>17.542857142857144</v>
      </c>
    </row>
    <row r="1054" spans="1:7" x14ac:dyDescent="0.2">
      <c r="A1054" s="75">
        <v>62</v>
      </c>
      <c r="B1054" s="2" t="s">
        <v>42</v>
      </c>
      <c r="C1054" s="11"/>
      <c r="D1054" s="79">
        <f>'1T 2021'!D1054+'TAB Av'!D1054</f>
        <v>4608</v>
      </c>
      <c r="E1054" s="79">
        <f>'1T 2021'!E1054+'TAB Av'!E1054</f>
        <v>1523</v>
      </c>
      <c r="F1054" s="79">
        <f t="shared" si="370"/>
        <v>3085</v>
      </c>
      <c r="G1054" s="32">
        <f t="shared" si="371"/>
        <v>2.0256073539067629</v>
      </c>
    </row>
    <row r="1055" spans="1:7" ht="25.5" x14ac:dyDescent="0.2">
      <c r="A1055" s="22"/>
      <c r="B1055" s="26" t="s">
        <v>43</v>
      </c>
      <c r="C1055" s="80"/>
      <c r="D1055" s="40">
        <f>D1049+D1053+D1054</f>
        <v>28389</v>
      </c>
      <c r="E1055" s="40">
        <f>E1049+E1053+E1054</f>
        <v>11518</v>
      </c>
      <c r="F1055" s="79">
        <f t="shared" si="370"/>
        <v>16871</v>
      </c>
      <c r="G1055" s="32">
        <f t="shared" si="371"/>
        <v>1.4647508247959715</v>
      </c>
    </row>
    <row r="1056" spans="1:7" ht="25.5" x14ac:dyDescent="0.2">
      <c r="A1056" s="22"/>
      <c r="B1056" s="26" t="s">
        <v>48</v>
      </c>
      <c r="C1056" s="80"/>
      <c r="D1056" s="40">
        <f>D1048-D1055</f>
        <v>80070</v>
      </c>
      <c r="E1056" s="40">
        <f>E1048-E1055</f>
        <v>57933</v>
      </c>
      <c r="F1056" s="79">
        <f t="shared" si="370"/>
        <v>22137</v>
      </c>
      <c r="G1056" s="32">
        <f t="shared" si="371"/>
        <v>0.38211382113821141</v>
      </c>
    </row>
    <row r="1057" spans="1:7" x14ac:dyDescent="0.2">
      <c r="A1057" s="75">
        <v>63</v>
      </c>
      <c r="B1057" s="3" t="s">
        <v>46</v>
      </c>
      <c r="C1057" s="77"/>
      <c r="D1057" s="79">
        <f>'1T 2021'!D1057+'TAB Av'!D1057</f>
        <v>76079</v>
      </c>
      <c r="E1057" s="79">
        <f>'1T 2021'!E1057+'TAB Av'!E1057</f>
        <v>52315</v>
      </c>
      <c r="F1057" s="79">
        <f t="shared" si="370"/>
        <v>23764</v>
      </c>
      <c r="G1057" s="32">
        <f t="shared" si="371"/>
        <v>0.45424830354582818</v>
      </c>
    </row>
    <row r="1058" spans="1:7" x14ac:dyDescent="0.2">
      <c r="A1058" s="75"/>
      <c r="B1058" s="13" t="s">
        <v>6</v>
      </c>
      <c r="C1058" s="27"/>
      <c r="D1058" s="79"/>
      <c r="E1058" s="79"/>
      <c r="F1058" s="79"/>
      <c r="G1058" s="32"/>
    </row>
    <row r="1059" spans="1:7" x14ac:dyDescent="0.2">
      <c r="A1059" s="75">
        <v>631</v>
      </c>
      <c r="B1059" s="15" t="s">
        <v>21</v>
      </c>
      <c r="C1059" s="21"/>
      <c r="D1059" s="79">
        <f>'1T 2021'!D1059+'TAB Av'!D1059</f>
        <v>0</v>
      </c>
      <c r="E1059" s="79">
        <f>'1T 2021'!E1059+'TAB Av'!E1059</f>
        <v>0</v>
      </c>
      <c r="F1059" s="79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75"/>
      <c r="B1060" s="15"/>
      <c r="C1060" s="21"/>
      <c r="D1060" s="79"/>
      <c r="E1060" s="79"/>
      <c r="F1060" s="79"/>
      <c r="G1060" s="32"/>
    </row>
    <row r="1061" spans="1:7" x14ac:dyDescent="0.2">
      <c r="A1061" s="75">
        <v>64</v>
      </c>
      <c r="B1061" s="2" t="s">
        <v>47</v>
      </c>
      <c r="C1061" s="11"/>
      <c r="D1061" s="79">
        <f>'1T 2021'!D1061+'TAB Av'!D1061</f>
        <v>558</v>
      </c>
      <c r="E1061" s="79">
        <f>'1T 2021'!E1061+'TAB Av'!E1061</f>
        <v>2</v>
      </c>
      <c r="F1061" s="79">
        <f t="shared" ref="F1061:F1071" si="374">(D1061-E1061)</f>
        <v>556</v>
      </c>
      <c r="G1061" s="32">
        <f t="shared" ref="G1061:G1071" si="375">F1061/E1061</f>
        <v>278</v>
      </c>
    </row>
    <row r="1062" spans="1:7" ht="25.5" x14ac:dyDescent="0.2">
      <c r="A1062" s="22"/>
      <c r="B1062" s="26" t="s">
        <v>49</v>
      </c>
      <c r="C1062" s="80"/>
      <c r="D1062" s="79">
        <f>D1056-D1057-D1061</f>
        <v>3433</v>
      </c>
      <c r="E1062" s="79">
        <f>E1056-E1057-E1061</f>
        <v>5616</v>
      </c>
      <c r="F1062" s="79">
        <f t="shared" si="374"/>
        <v>-2183</v>
      </c>
      <c r="G1062" s="32">
        <f t="shared" si="375"/>
        <v>-0.3887108262108262</v>
      </c>
    </row>
    <row r="1063" spans="1:7" x14ac:dyDescent="0.2">
      <c r="A1063" s="75">
        <v>75</v>
      </c>
      <c r="B1063" s="3" t="s">
        <v>50</v>
      </c>
      <c r="C1063" s="77"/>
      <c r="D1063" s="79">
        <f>'1T 2021'!D1063+'TAB Av'!D1063</f>
        <v>7</v>
      </c>
      <c r="E1063" s="79">
        <f>'1T 2021'!E1063+'TAB Av'!E1063</f>
        <v>816</v>
      </c>
      <c r="F1063" s="79">
        <f t="shared" si="374"/>
        <v>-809</v>
      </c>
      <c r="G1063" s="32">
        <f t="shared" si="375"/>
        <v>-0.99142156862745101</v>
      </c>
    </row>
    <row r="1064" spans="1:7" x14ac:dyDescent="0.2">
      <c r="A1064" s="75">
        <v>65</v>
      </c>
      <c r="B1064" s="1" t="s">
        <v>51</v>
      </c>
      <c r="C1064" s="10"/>
      <c r="D1064" s="79">
        <f>'1T 2021'!D1064+'TAB Av'!D1064</f>
        <v>140</v>
      </c>
      <c r="E1064" s="79">
        <f>'1T 2021'!E1064+'TAB Av'!E1064</f>
        <v>1005</v>
      </c>
      <c r="F1064" s="79">
        <f t="shared" si="374"/>
        <v>-865</v>
      </c>
      <c r="G1064" s="32">
        <f t="shared" si="375"/>
        <v>-0.86069651741293529</v>
      </c>
    </row>
    <row r="1065" spans="1:7" ht="25.5" x14ac:dyDescent="0.2">
      <c r="A1065" s="75">
        <v>68</v>
      </c>
      <c r="B1065" s="16" t="s">
        <v>52</v>
      </c>
      <c r="C1065" s="17"/>
      <c r="D1065" s="79">
        <f>'1T 2021'!D1065+'TAB Av'!D1065</f>
        <v>100000</v>
      </c>
      <c r="E1065" s="79">
        <f>'1T 2021'!E1065+'TAB Av'!E1065</f>
        <v>45708</v>
      </c>
      <c r="F1065" s="79">
        <f t="shared" si="374"/>
        <v>54292</v>
      </c>
      <c r="G1065" s="32">
        <f t="shared" si="375"/>
        <v>1.1878008226131094</v>
      </c>
    </row>
    <row r="1066" spans="1:7" x14ac:dyDescent="0.2">
      <c r="A1066" s="75">
        <v>78</v>
      </c>
      <c r="B1066" s="2" t="s">
        <v>53</v>
      </c>
      <c r="C1066" s="11"/>
      <c r="D1066" s="79">
        <f>'1T 2021'!D1066+'TAB Av'!D1066</f>
        <v>0</v>
      </c>
      <c r="E1066" s="79">
        <f>'1T 2021'!E1066+'TAB Av'!E1066</f>
        <v>0</v>
      </c>
      <c r="F1066" s="79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80"/>
      <c r="D1067" s="79">
        <f>D1062+D1063-D1064-D1065+D1066</f>
        <v>-96700</v>
      </c>
      <c r="E1067" s="79">
        <f>E1062+E1063-E1064-E1065+E1066</f>
        <v>-40281</v>
      </c>
      <c r="F1067" s="79">
        <f t="shared" si="374"/>
        <v>-56419</v>
      </c>
      <c r="G1067" s="32">
        <f t="shared" si="375"/>
        <v>1.4006355353640674</v>
      </c>
    </row>
    <row r="1068" spans="1:7" x14ac:dyDescent="0.2">
      <c r="A1068" s="75">
        <v>76</v>
      </c>
      <c r="B1068" s="1" t="s">
        <v>54</v>
      </c>
      <c r="C1068" s="10"/>
      <c r="D1068" s="79">
        <f>'1T 2021'!D1068+'TAB Av'!D1068</f>
        <v>0</v>
      </c>
      <c r="E1068" s="79">
        <f>'1T 2021'!E1068+'TAB Av'!E1068</f>
        <v>0</v>
      </c>
      <c r="F1068" s="79">
        <f t="shared" si="374"/>
        <v>0</v>
      </c>
      <c r="G1068" s="32" t="e">
        <f t="shared" si="375"/>
        <v>#DIV/0!</v>
      </c>
    </row>
    <row r="1069" spans="1:7" x14ac:dyDescent="0.2">
      <c r="A1069" s="75">
        <v>66</v>
      </c>
      <c r="B1069" s="1" t="s">
        <v>55</v>
      </c>
      <c r="C1069" s="10"/>
      <c r="D1069" s="79">
        <f>'1T 2021'!D1069+'TAB Av'!D1069</f>
        <v>0</v>
      </c>
      <c r="E1069" s="79">
        <f>'1T 2021'!E1069+'TAB Av'!E1069</f>
        <v>0</v>
      </c>
      <c r="F1069" s="79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79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80"/>
      <c r="D1071" s="79">
        <f>D1067+D1070</f>
        <v>-96700</v>
      </c>
      <c r="E1071" s="79">
        <f>E1067+E1070</f>
        <v>-40281</v>
      </c>
      <c r="F1071" s="79">
        <f t="shared" si="374"/>
        <v>-56419</v>
      </c>
      <c r="G1071" s="32">
        <f t="shared" si="375"/>
        <v>1.4006355353640674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75">
        <v>5</v>
      </c>
      <c r="B1075" s="1" t="s">
        <v>22</v>
      </c>
      <c r="C1075" s="10"/>
      <c r="D1075" s="79">
        <f>'TAB Av'!D1075</f>
        <v>-67876</v>
      </c>
      <c r="E1075" s="79">
        <f>'TAB Av'!E1075</f>
        <v>140605</v>
      </c>
      <c r="F1075" s="79">
        <f t="shared" ref="F1075" si="376">(D1075-E1075)</f>
        <v>-208481</v>
      </c>
      <c r="G1075" s="32">
        <f t="shared" ref="G1075" si="377">F1075/E1075</f>
        <v>-1.4827424344795703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75">
        <v>51</v>
      </c>
      <c r="B1079" s="20" t="s">
        <v>29</v>
      </c>
      <c r="C1079" s="30"/>
      <c r="D1079" s="79">
        <v>0</v>
      </c>
      <c r="E1079" s="79">
        <v>0</v>
      </c>
      <c r="F1079" s="79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75">
        <v>510</v>
      </c>
      <c r="B1080" s="1" t="s">
        <v>7</v>
      </c>
      <c r="C1080" s="10"/>
      <c r="D1080" s="79">
        <v>0</v>
      </c>
      <c r="E1080" s="79">
        <v>0</v>
      </c>
      <c r="F1080" s="79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75">
        <v>41</v>
      </c>
      <c r="B1082" s="1" t="s">
        <v>8</v>
      </c>
      <c r="C1082" s="10"/>
      <c r="D1082" s="79">
        <f>D1086+D1087+D1088</f>
        <v>123593</v>
      </c>
      <c r="E1082" s="79">
        <f>E1086+E1087+E1088</f>
        <v>18339</v>
      </c>
      <c r="F1082" s="79">
        <f t="shared" ref="F1082" si="380">(D1082-E1082)</f>
        <v>105254</v>
      </c>
      <c r="G1082" s="32">
        <f t="shared" ref="G1082" si="381">F1082/E1082</f>
        <v>5.7393532908010254</v>
      </c>
    </row>
    <row r="1083" spans="1:7" x14ac:dyDescent="0.2">
      <c r="A1083" s="75"/>
      <c r="B1083" s="1"/>
      <c r="C1083" s="10"/>
      <c r="D1083" s="79"/>
      <c r="E1083" s="79"/>
      <c r="F1083" s="79"/>
      <c r="G1083" s="32"/>
    </row>
    <row r="1084" spans="1:7" x14ac:dyDescent="0.2">
      <c r="A1084" s="75"/>
      <c r="B1084" s="7" t="s">
        <v>6</v>
      </c>
      <c r="C1084" s="29"/>
      <c r="D1084" s="79"/>
      <c r="E1084" s="79"/>
      <c r="F1084" s="79"/>
      <c r="G1084" s="32"/>
    </row>
    <row r="1085" spans="1:7" x14ac:dyDescent="0.2">
      <c r="A1085" s="75"/>
      <c r="B1085" s="1"/>
      <c r="C1085" s="10"/>
      <c r="D1085" s="79"/>
      <c r="E1085" s="79"/>
      <c r="F1085" s="79"/>
      <c r="G1085" s="32"/>
    </row>
    <row r="1086" spans="1:7" x14ac:dyDescent="0.2">
      <c r="A1086" s="75"/>
      <c r="B1086" s="23" t="s">
        <v>23</v>
      </c>
      <c r="C1086" s="10"/>
      <c r="D1086" s="79">
        <f>'TAB Av'!D1086</f>
        <v>0</v>
      </c>
      <c r="E1086" s="79">
        <f>'TAB Av'!E1086</f>
        <v>0</v>
      </c>
      <c r="F1086" s="79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75"/>
      <c r="B1087" s="24" t="s">
        <v>58</v>
      </c>
      <c r="C1087" s="17"/>
      <c r="D1087" s="79">
        <f>'TAB Av'!D1087</f>
        <v>123593</v>
      </c>
      <c r="E1087" s="79">
        <f>'TAB Av'!E1087</f>
        <v>18339</v>
      </c>
      <c r="F1087" s="79">
        <f t="shared" si="382"/>
        <v>105254</v>
      </c>
      <c r="G1087" s="32">
        <f t="shared" si="383"/>
        <v>5.7393532908010254</v>
      </c>
    </row>
    <row r="1088" spans="1:7" x14ac:dyDescent="0.2">
      <c r="A1088" s="75"/>
      <c r="B1088" s="23" t="s">
        <v>24</v>
      </c>
      <c r="C1088" s="10"/>
      <c r="D1088" s="79">
        <f>'TAB Av'!D1088</f>
        <v>0</v>
      </c>
      <c r="E1088" s="79">
        <f>'TAB Av'!E1088</f>
        <v>0</v>
      </c>
      <c r="F1088" s="79">
        <f t="shared" si="382"/>
        <v>0</v>
      </c>
      <c r="G1088" s="32" t="e">
        <f t="shared" si="383"/>
        <v>#DIV/0!</v>
      </c>
    </row>
    <row r="1089" spans="1:7" x14ac:dyDescent="0.2">
      <c r="A1089" s="75"/>
      <c r="B1089" s="1"/>
      <c r="C1089" s="10"/>
      <c r="D1089" s="79"/>
      <c r="E1089" s="79"/>
      <c r="F1089" s="79"/>
      <c r="G1089" s="32"/>
    </row>
    <row r="1090" spans="1:7" x14ac:dyDescent="0.2">
      <c r="A1090" s="75"/>
      <c r="B1090" s="8" t="s">
        <v>26</v>
      </c>
      <c r="C1090" s="31"/>
      <c r="D1090" s="79">
        <f>'TAB Av'!D1090</f>
        <v>86574</v>
      </c>
      <c r="E1090" s="79">
        <f>'TAB Av'!E1090</f>
        <v>143570</v>
      </c>
      <c r="F1090" s="79">
        <f t="shared" ref="F1090" si="384">(D1090-E1090)</f>
        <v>-56996</v>
      </c>
      <c r="G1090" s="32">
        <f t="shared" ref="G1090" si="385">F1090/E1090</f>
        <v>-0.39699101483596849</v>
      </c>
    </row>
    <row r="1091" spans="1:7" x14ac:dyDescent="0.2">
      <c r="A1091" s="75"/>
      <c r="B1091" s="8"/>
      <c r="C1091" s="31"/>
      <c r="D1091" s="79"/>
      <c r="E1091" s="79"/>
      <c r="F1091" s="79"/>
      <c r="G1091" s="32"/>
    </row>
    <row r="1092" spans="1:7" x14ac:dyDescent="0.2">
      <c r="A1092" s="75">
        <v>3</v>
      </c>
      <c r="B1092" s="8" t="s">
        <v>15</v>
      </c>
      <c r="C1092" s="31"/>
      <c r="D1092" s="79">
        <f>D1095+D1096+D1097+D1098</f>
        <v>975</v>
      </c>
      <c r="E1092" s="79">
        <f>E1095+E1096+E1097+E1098</f>
        <v>3861</v>
      </c>
      <c r="F1092" s="79">
        <f t="shared" ref="F1092" si="386">(D1092-E1092)</f>
        <v>-2886</v>
      </c>
      <c r="G1092" s="32">
        <f t="shared" ref="G1092" si="387">F1092/E1092</f>
        <v>-0.74747474747474751</v>
      </c>
    </row>
    <row r="1093" spans="1:7" x14ac:dyDescent="0.2">
      <c r="A1093" s="75"/>
      <c r="B1093" s="7" t="s">
        <v>6</v>
      </c>
      <c r="C1093" s="29"/>
      <c r="D1093" s="79"/>
      <c r="E1093" s="79"/>
      <c r="F1093" s="79"/>
      <c r="G1093" s="32"/>
    </row>
    <row r="1094" spans="1:7" x14ac:dyDescent="0.2">
      <c r="A1094" s="75"/>
      <c r="B1094" s="8"/>
      <c r="C1094" s="31"/>
      <c r="D1094" s="79"/>
      <c r="E1094" s="79"/>
      <c r="F1094" s="79"/>
      <c r="G1094" s="32"/>
    </row>
    <row r="1095" spans="1:7" x14ac:dyDescent="0.2">
      <c r="A1095" s="75">
        <v>30</v>
      </c>
      <c r="B1095" s="25" t="s">
        <v>16</v>
      </c>
      <c r="C1095" s="31"/>
      <c r="D1095" s="79">
        <f>'TAB Av'!D1095</f>
        <v>92</v>
      </c>
      <c r="E1095" s="79">
        <f>'TAB Av'!E1095</f>
        <v>0</v>
      </c>
      <c r="F1095" s="79">
        <f t="shared" ref="F1095:F1098" si="388">(D1095-E1095)</f>
        <v>92</v>
      </c>
      <c r="G1095" s="32" t="e">
        <f t="shared" ref="G1095:G1098" si="389">F1095/E1095</f>
        <v>#DIV/0!</v>
      </c>
    </row>
    <row r="1096" spans="1:7" x14ac:dyDescent="0.2">
      <c r="A1096" s="75">
        <v>31</v>
      </c>
      <c r="B1096" s="25" t="s">
        <v>17</v>
      </c>
      <c r="C1096" s="31"/>
      <c r="D1096" s="79">
        <f>'TAB Av'!D1096</f>
        <v>510</v>
      </c>
      <c r="E1096" s="79">
        <f>'TAB Av'!E1096</f>
        <v>3861</v>
      </c>
      <c r="F1096" s="79">
        <f t="shared" si="388"/>
        <v>-3351</v>
      </c>
      <c r="G1096" s="32">
        <f t="shared" si="389"/>
        <v>-0.8679098679098679</v>
      </c>
    </row>
    <row r="1097" spans="1:7" x14ac:dyDescent="0.2">
      <c r="A1097" s="75">
        <v>32</v>
      </c>
      <c r="B1097" s="25" t="s">
        <v>18</v>
      </c>
      <c r="C1097" s="31"/>
      <c r="D1097" s="79">
        <f>'TAB Av'!D1097</f>
        <v>373</v>
      </c>
      <c r="E1097" s="79">
        <f>'TAB Av'!E1097</f>
        <v>0</v>
      </c>
      <c r="F1097" s="79">
        <f t="shared" si="388"/>
        <v>373</v>
      </c>
      <c r="G1097" s="32" t="e">
        <f t="shared" si="389"/>
        <v>#DIV/0!</v>
      </c>
    </row>
    <row r="1098" spans="1:7" x14ac:dyDescent="0.2">
      <c r="A1098" s="75">
        <v>37</v>
      </c>
      <c r="B1098" s="25" t="s">
        <v>25</v>
      </c>
      <c r="C1098" s="31"/>
      <c r="D1098" s="79">
        <f>'TAB Av'!D1098</f>
        <v>0</v>
      </c>
      <c r="E1098" s="79">
        <f>'TAB Av'!E1098</f>
        <v>0</v>
      </c>
      <c r="F1098" s="79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79" t="s">
        <v>10</v>
      </c>
      <c r="E1102" s="79" t="s">
        <v>11</v>
      </c>
      <c r="F1102" s="79" t="s">
        <v>12</v>
      </c>
      <c r="G1102" s="32" t="s">
        <v>13</v>
      </c>
    </row>
    <row r="1103" spans="1:7" x14ac:dyDescent="0.2">
      <c r="A1103" s="75">
        <v>700</v>
      </c>
      <c r="B1103" s="1" t="s">
        <v>30</v>
      </c>
      <c r="C1103" s="10"/>
      <c r="D1103" s="79">
        <f>'1T 2021'!D1103+'TAB Av'!D1103</f>
        <v>1586</v>
      </c>
      <c r="E1103" s="79">
        <f>'1T 2021'!E1103+'TAB Av'!E1103</f>
        <v>1300</v>
      </c>
      <c r="F1103" s="79">
        <f>(D1103-E1103)</f>
        <v>286</v>
      </c>
      <c r="G1103" s="32">
        <f>F1103/E1103</f>
        <v>0.22</v>
      </c>
    </row>
    <row r="1104" spans="1:7" x14ac:dyDescent="0.2">
      <c r="A1104" s="75">
        <v>701</v>
      </c>
      <c r="B1104" s="1" t="s">
        <v>31</v>
      </c>
      <c r="C1104" s="10"/>
      <c r="D1104" s="79">
        <f>'1T 2021'!D1104+'TAB Av'!D1104</f>
        <v>7399</v>
      </c>
      <c r="E1104" s="79">
        <f>'1T 2021'!E1104+'TAB Av'!E1104</f>
        <v>7835</v>
      </c>
      <c r="F1104" s="79">
        <f t="shared" ref="F1104:F1106" si="390">(D1104-E1104)</f>
        <v>-436</v>
      </c>
      <c r="G1104" s="32">
        <f t="shared" ref="G1104:G1106" si="391">F1104/E1104</f>
        <v>-5.564773452456924E-2</v>
      </c>
    </row>
    <row r="1105" spans="1:7" x14ac:dyDescent="0.2">
      <c r="A1105" s="75">
        <v>704</v>
      </c>
      <c r="B1105" s="1" t="s">
        <v>32</v>
      </c>
      <c r="C1105" s="10"/>
      <c r="D1105" s="79">
        <f>'1T 2021'!D1105+'TAB Av'!D1105</f>
        <v>0</v>
      </c>
      <c r="E1105" s="79">
        <f>'1T 2021'!E1105+'TAB Av'!E1105</f>
        <v>0</v>
      </c>
      <c r="F1105" s="79">
        <f t="shared" si="390"/>
        <v>0</v>
      </c>
      <c r="G1105" s="32" t="e">
        <f t="shared" si="391"/>
        <v>#DIV/0!</v>
      </c>
    </row>
    <row r="1106" spans="1:7" x14ac:dyDescent="0.2">
      <c r="A1106" s="75">
        <v>706</v>
      </c>
      <c r="B1106" s="1" t="s">
        <v>33</v>
      </c>
      <c r="C1106" s="10"/>
      <c r="D1106" s="79">
        <f>'1T 2021'!D1106+'TAB Av'!D1106</f>
        <v>35333</v>
      </c>
      <c r="E1106" s="79">
        <f>'1T 2021'!E1106+'TAB Av'!E1106</f>
        <v>39172</v>
      </c>
      <c r="F1106" s="79">
        <f t="shared" si="390"/>
        <v>-3839</v>
      </c>
      <c r="G1106" s="32">
        <f t="shared" si="391"/>
        <v>-9.8003676095170023E-2</v>
      </c>
    </row>
    <row r="1107" spans="1:7" x14ac:dyDescent="0.2">
      <c r="A1107" s="75"/>
      <c r="B1107" s="13" t="s">
        <v>6</v>
      </c>
      <c r="C1107" s="27"/>
      <c r="D1107" s="79">
        <f>'1T 2021'!D1107+'TAB Av'!D1107</f>
        <v>0</v>
      </c>
      <c r="E1107" s="79">
        <f>'1T 2021'!E1107+'TAB Av'!E1107</f>
        <v>0</v>
      </c>
      <c r="F1107" s="39"/>
      <c r="G1107" s="33"/>
    </row>
    <row r="1108" spans="1:7" x14ac:dyDescent="0.2">
      <c r="A1108" s="75"/>
      <c r="B1108" s="14" t="s">
        <v>19</v>
      </c>
      <c r="C1108" s="11"/>
      <c r="D1108" s="79">
        <f>'1T 2021'!D1108+'TAB Av'!D1108</f>
        <v>0</v>
      </c>
      <c r="E1108" s="79">
        <f>'1T 2021'!E1108+'TAB Av'!E1108</f>
        <v>0</v>
      </c>
      <c r="F1108" s="79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75"/>
      <c r="B1109" s="14" t="s">
        <v>20</v>
      </c>
      <c r="C1109" s="11"/>
      <c r="D1109" s="79">
        <f>'1T 2021'!D1109+'TAB Av'!D1109</f>
        <v>0</v>
      </c>
      <c r="E1109" s="79">
        <f>'1T 2021'!E1109+'TAB Av'!E1109</f>
        <v>0</v>
      </c>
      <c r="F1109" s="79">
        <f t="shared" si="392"/>
        <v>0</v>
      </c>
      <c r="G1109" s="32" t="e">
        <f t="shared" si="393"/>
        <v>#DIV/0!</v>
      </c>
    </row>
    <row r="1110" spans="1:7" x14ac:dyDescent="0.2">
      <c r="A1110" s="75"/>
      <c r="B1110" s="14" t="s">
        <v>27</v>
      </c>
      <c r="C1110" s="11"/>
      <c r="D1110" s="79">
        <f>'1T 2021'!D1110+'TAB Av'!D1110</f>
        <v>0</v>
      </c>
      <c r="E1110" s="79">
        <f>'1T 2021'!E1110+'TAB Av'!E1110</f>
        <v>0</v>
      </c>
      <c r="F1110" s="79">
        <f t="shared" si="392"/>
        <v>0</v>
      </c>
      <c r="G1110" s="32" t="e">
        <f t="shared" si="393"/>
        <v>#DIV/0!</v>
      </c>
    </row>
    <row r="1111" spans="1:7" x14ac:dyDescent="0.2">
      <c r="A1111" s="75">
        <v>706</v>
      </c>
      <c r="B1111" s="2" t="s">
        <v>34</v>
      </c>
      <c r="C1111" s="11"/>
      <c r="D1111" s="79">
        <f>'1T 2021'!D1111+'TAB Av'!D1111</f>
        <v>0</v>
      </c>
      <c r="E1111" s="79">
        <f>'1T 2021'!E1111+'TAB Av'!E1111</f>
        <v>0</v>
      </c>
      <c r="F1111" s="79">
        <f t="shared" si="392"/>
        <v>0</v>
      </c>
      <c r="G1111" s="32" t="e">
        <f t="shared" si="393"/>
        <v>#DIV/0!</v>
      </c>
    </row>
    <row r="1112" spans="1:7" x14ac:dyDescent="0.2">
      <c r="A1112" s="75" t="s">
        <v>35</v>
      </c>
      <c r="B1112" s="2" t="s">
        <v>36</v>
      </c>
      <c r="C1112" s="11"/>
      <c r="D1112" s="79">
        <f>'1T 2021'!D1112+'TAB Av'!D1112</f>
        <v>0</v>
      </c>
      <c r="E1112" s="79">
        <f>'1T 2021'!E1112+'TAB Av'!E1112</f>
        <v>0</v>
      </c>
      <c r="F1112" s="79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76"/>
      <c r="D1113" s="40">
        <f>D1103+D1104+D1105+D1106+D1111+D1112</f>
        <v>44318</v>
      </c>
      <c r="E1113" s="40">
        <f>E1103+E1104+E1105+E1106+E1111+E1112</f>
        <v>48307</v>
      </c>
      <c r="F1113" s="40">
        <f t="shared" si="392"/>
        <v>-3989</v>
      </c>
      <c r="G1113" s="34">
        <f t="shared" si="393"/>
        <v>-8.2576024178690463E-2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79">
        <f>'1T 2021'!D1116+'TAB Av'!D1116</f>
        <v>0</v>
      </c>
      <c r="E1116" s="79">
        <f>'1T 2021'!E1116+'TAB Av'!E1116</f>
        <v>0</v>
      </c>
      <c r="F1116" s="79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77"/>
      <c r="D1117" s="78"/>
      <c r="E1117" s="78"/>
      <c r="F1117" s="78"/>
      <c r="G1117" s="36"/>
    </row>
    <row r="1118" spans="1:7" x14ac:dyDescent="0.2">
      <c r="A1118" s="75">
        <v>72</v>
      </c>
      <c r="B1118" s="1" t="s">
        <v>37</v>
      </c>
      <c r="C1118" s="10"/>
      <c r="D1118" s="79">
        <f>'1T 2021'!D1118+'TAB Av'!D1118</f>
        <v>0</v>
      </c>
      <c r="E1118" s="79">
        <f>'1T 2021'!E1118+'TAB Av'!E1118</f>
        <v>0</v>
      </c>
      <c r="F1118" s="79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75">
        <v>73</v>
      </c>
      <c r="B1119" s="1" t="s">
        <v>38</v>
      </c>
      <c r="C1119" s="10"/>
      <c r="D1119" s="79">
        <f>'1T 2021'!D1119+'TAB Av'!D1119</f>
        <v>0</v>
      </c>
      <c r="E1119" s="79">
        <f>'1T 2021'!E1119+'TAB Av'!E1119</f>
        <v>0</v>
      </c>
      <c r="F1119" s="79">
        <f t="shared" si="396"/>
        <v>0</v>
      </c>
      <c r="G1119" s="32" t="e">
        <f t="shared" si="397"/>
        <v>#DIV/0!</v>
      </c>
    </row>
    <row r="1120" spans="1:7" x14ac:dyDescent="0.2">
      <c r="A1120" s="75">
        <v>74</v>
      </c>
      <c r="B1120" s="2" t="s">
        <v>39</v>
      </c>
      <c r="C1120" s="11"/>
      <c r="D1120" s="79">
        <f>'1T 2021'!D1120+'TAB Av'!D1120</f>
        <v>0</v>
      </c>
      <c r="E1120" s="79">
        <f>'1T 2021'!E1120+'TAB Av'!E1120</f>
        <v>0</v>
      </c>
      <c r="F1120" s="79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80"/>
      <c r="D1121" s="40">
        <f>D1113+D1118+D1119+D1120</f>
        <v>44318</v>
      </c>
      <c r="E1121" s="40">
        <f>E1113+E1118+E1119+E1120</f>
        <v>48307</v>
      </c>
      <c r="F1121" s="79">
        <f t="shared" si="396"/>
        <v>-3989</v>
      </c>
      <c r="G1121" s="32">
        <f t="shared" si="397"/>
        <v>-8.2576024178690463E-2</v>
      </c>
    </row>
    <row r="1122" spans="1:7" x14ac:dyDescent="0.2">
      <c r="A1122" s="75">
        <v>60</v>
      </c>
      <c r="B1122" s="3" t="s">
        <v>40</v>
      </c>
      <c r="C1122" s="77"/>
      <c r="D1122" s="78">
        <f>D1123+D1124+D1125</f>
        <v>9496</v>
      </c>
      <c r="E1122" s="78">
        <f>E1123+E1124+E1125</f>
        <v>10830</v>
      </c>
      <c r="F1122" s="79">
        <f t="shared" si="396"/>
        <v>-1334</v>
      </c>
      <c r="G1122" s="32">
        <f t="shared" si="397"/>
        <v>-0.12317636195752539</v>
      </c>
    </row>
    <row r="1123" spans="1:7" x14ac:dyDescent="0.2">
      <c r="A1123" s="75">
        <v>600</v>
      </c>
      <c r="B1123" s="1" t="s">
        <v>2</v>
      </c>
      <c r="C1123" s="10"/>
      <c r="D1123" s="79">
        <f>'1T 2021'!D1123+'TAB Av'!D1123</f>
        <v>2050</v>
      </c>
      <c r="E1123" s="79">
        <f>'1T 2021'!E1123+'TAB Av'!E1123</f>
        <v>1198</v>
      </c>
      <c r="F1123" s="79">
        <f t="shared" si="396"/>
        <v>852</v>
      </c>
      <c r="G1123" s="32">
        <f t="shared" si="397"/>
        <v>0.71118530884808018</v>
      </c>
    </row>
    <row r="1124" spans="1:7" x14ac:dyDescent="0.2">
      <c r="A1124" s="75">
        <v>601</v>
      </c>
      <c r="B1124" s="1" t="s">
        <v>3</v>
      </c>
      <c r="C1124" s="10"/>
      <c r="D1124" s="79">
        <f>'1T 2021'!D1124+'TAB Av'!D1124</f>
        <v>7446</v>
      </c>
      <c r="E1124" s="79">
        <f>'1T 2021'!E1124+'TAB Av'!E1124</f>
        <v>9632</v>
      </c>
      <c r="F1124" s="79">
        <f t="shared" si="396"/>
        <v>-2186</v>
      </c>
      <c r="G1124" s="32">
        <f t="shared" si="397"/>
        <v>-0.22695182724252491</v>
      </c>
    </row>
    <row r="1125" spans="1:7" x14ac:dyDescent="0.2">
      <c r="A1125" s="75">
        <v>604</v>
      </c>
      <c r="B1125" s="1" t="s">
        <v>4</v>
      </c>
      <c r="C1125" s="10"/>
      <c r="D1125" s="79">
        <f>'1T 2021'!D1125+'TAB Av'!D1125</f>
        <v>0</v>
      </c>
      <c r="E1125" s="79">
        <f>'1T 2021'!E1125+'TAB Av'!E1125</f>
        <v>0</v>
      </c>
      <c r="F1125" s="79">
        <f t="shared" si="396"/>
        <v>0</v>
      </c>
      <c r="G1125" s="32" t="e">
        <f t="shared" si="397"/>
        <v>#DIV/0!</v>
      </c>
    </row>
    <row r="1126" spans="1:7" x14ac:dyDescent="0.2">
      <c r="A1126" s="75">
        <v>61</v>
      </c>
      <c r="B1126" s="1" t="s">
        <v>41</v>
      </c>
      <c r="C1126" s="10"/>
      <c r="D1126" s="79">
        <f>'1T 2021'!D1126+'TAB Av'!D1126</f>
        <v>2226</v>
      </c>
      <c r="E1126" s="79">
        <f>'1T 2021'!E1126+'TAB Av'!E1126</f>
        <v>2024</v>
      </c>
      <c r="F1126" s="79">
        <f t="shared" si="396"/>
        <v>202</v>
      </c>
      <c r="G1126" s="32">
        <f t="shared" si="397"/>
        <v>9.9802371541501983E-2</v>
      </c>
    </row>
    <row r="1127" spans="1:7" x14ac:dyDescent="0.2">
      <c r="A1127" s="75">
        <v>62</v>
      </c>
      <c r="B1127" s="2" t="s">
        <v>42</v>
      </c>
      <c r="C1127" s="11"/>
      <c r="D1127" s="79">
        <f>'1T 2021'!D1127+'TAB Av'!D1127</f>
        <v>4187</v>
      </c>
      <c r="E1127" s="79">
        <f>'1T 2021'!E1127+'TAB Av'!E1127</f>
        <v>1850</v>
      </c>
      <c r="F1127" s="79">
        <f t="shared" si="396"/>
        <v>2337</v>
      </c>
      <c r="G1127" s="32">
        <f t="shared" si="397"/>
        <v>1.2632432432432432</v>
      </c>
    </row>
    <row r="1128" spans="1:7" ht="25.5" x14ac:dyDescent="0.2">
      <c r="A1128" s="22"/>
      <c r="B1128" s="26" t="s">
        <v>43</v>
      </c>
      <c r="C1128" s="80"/>
      <c r="D1128" s="40">
        <f>D1122+D1126+D1127</f>
        <v>15909</v>
      </c>
      <c r="E1128" s="40">
        <f>E1122+E1126+E1127</f>
        <v>14704</v>
      </c>
      <c r="F1128" s="79">
        <f t="shared" si="396"/>
        <v>1205</v>
      </c>
      <c r="G1128" s="32">
        <f t="shared" si="397"/>
        <v>8.1950489662676818E-2</v>
      </c>
    </row>
    <row r="1129" spans="1:7" ht="25.5" x14ac:dyDescent="0.2">
      <c r="A1129" s="22"/>
      <c r="B1129" s="26" t="s">
        <v>48</v>
      </c>
      <c r="C1129" s="80"/>
      <c r="D1129" s="40">
        <f>D1121-D1128</f>
        <v>28409</v>
      </c>
      <c r="E1129" s="40">
        <f>E1121-E1128</f>
        <v>33603</v>
      </c>
      <c r="F1129" s="79">
        <f t="shared" si="396"/>
        <v>-5194</v>
      </c>
      <c r="G1129" s="32">
        <f t="shared" si="397"/>
        <v>-0.15456953248221886</v>
      </c>
    </row>
    <row r="1130" spans="1:7" x14ac:dyDescent="0.2">
      <c r="A1130" s="75">
        <v>63</v>
      </c>
      <c r="B1130" s="3" t="s">
        <v>46</v>
      </c>
      <c r="C1130" s="77"/>
      <c r="D1130" s="79">
        <f>'1T 2021'!D1130+'TAB Av'!D1130</f>
        <v>32074</v>
      </c>
      <c r="E1130" s="79">
        <f>'1T 2021'!E1130+'TAB Av'!E1130</f>
        <v>34660</v>
      </c>
      <c r="F1130" s="79">
        <f t="shared" si="396"/>
        <v>-2586</v>
      </c>
      <c r="G1130" s="32">
        <f t="shared" si="397"/>
        <v>-7.4610502019619163E-2</v>
      </c>
    </row>
    <row r="1131" spans="1:7" x14ac:dyDescent="0.2">
      <c r="A1131" s="75"/>
      <c r="B1131" s="13" t="s">
        <v>6</v>
      </c>
      <c r="C1131" s="27"/>
      <c r="D1131" s="79"/>
      <c r="E1131" s="79"/>
      <c r="F1131" s="79"/>
      <c r="G1131" s="32"/>
    </row>
    <row r="1132" spans="1:7" x14ac:dyDescent="0.2">
      <c r="A1132" s="75">
        <v>631</v>
      </c>
      <c r="B1132" s="15" t="s">
        <v>21</v>
      </c>
      <c r="C1132" s="21"/>
      <c r="D1132" s="79">
        <f>'1T 2021'!D1132+'TAB Av'!D1132</f>
        <v>0</v>
      </c>
      <c r="E1132" s="79">
        <f>'1T 2021'!E1132+'TAB Av'!E1132</f>
        <v>0</v>
      </c>
      <c r="F1132" s="79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75"/>
      <c r="B1133" s="15"/>
      <c r="C1133" s="21"/>
      <c r="D1133" s="79"/>
      <c r="E1133" s="79"/>
      <c r="F1133" s="79"/>
      <c r="G1133" s="32"/>
    </row>
    <row r="1134" spans="1:7" x14ac:dyDescent="0.2">
      <c r="A1134" s="75">
        <v>64</v>
      </c>
      <c r="B1134" s="2" t="s">
        <v>47</v>
      </c>
      <c r="C1134" s="11"/>
      <c r="D1134" s="79">
        <f>'1T 2021'!D1134+'TAB Av'!D1134</f>
        <v>2073</v>
      </c>
      <c r="E1134" s="79">
        <f>'1T 2021'!E1134+'TAB Av'!E1134</f>
        <v>2533</v>
      </c>
      <c r="F1134" s="79">
        <f t="shared" ref="F1134:F1144" si="400">(D1134-E1134)</f>
        <v>-460</v>
      </c>
      <c r="G1134" s="32">
        <f t="shared" ref="G1134:G1144" si="401">F1134/E1134</f>
        <v>-0.18160284247927358</v>
      </c>
    </row>
    <row r="1135" spans="1:7" ht="25.5" x14ac:dyDescent="0.2">
      <c r="A1135" s="22"/>
      <c r="B1135" s="26" t="s">
        <v>49</v>
      </c>
      <c r="C1135" s="80"/>
      <c r="D1135" s="79">
        <f>D1129-D1130-D1134</f>
        <v>-5738</v>
      </c>
      <c r="E1135" s="79">
        <f>E1129-E1130-E1134</f>
        <v>-3590</v>
      </c>
      <c r="F1135" s="79">
        <f t="shared" si="400"/>
        <v>-2148</v>
      </c>
      <c r="G1135" s="32">
        <f t="shared" si="401"/>
        <v>0.59832869080779949</v>
      </c>
    </row>
    <row r="1136" spans="1:7" x14ac:dyDescent="0.2">
      <c r="A1136" s="75">
        <v>75</v>
      </c>
      <c r="B1136" s="3" t="s">
        <v>50</v>
      </c>
      <c r="C1136" s="77"/>
      <c r="D1136" s="79">
        <f>'1T 2021'!D1136+'TAB Av'!D1136</f>
        <v>0</v>
      </c>
      <c r="E1136" s="79">
        <f>'1T 2021'!E1136+'TAB Av'!E1136</f>
        <v>0</v>
      </c>
      <c r="F1136" s="79">
        <f t="shared" si="400"/>
        <v>0</v>
      </c>
      <c r="G1136" s="32" t="e">
        <f t="shared" si="401"/>
        <v>#DIV/0!</v>
      </c>
    </row>
    <row r="1137" spans="1:7" x14ac:dyDescent="0.2">
      <c r="A1137" s="75">
        <v>65</v>
      </c>
      <c r="B1137" s="1" t="s">
        <v>51</v>
      </c>
      <c r="C1137" s="10"/>
      <c r="D1137" s="79">
        <f>'1T 2021'!D1137+'TAB Av'!D1137</f>
        <v>15678</v>
      </c>
      <c r="E1137" s="79">
        <f>'1T 2021'!E1137+'TAB Av'!E1137</f>
        <v>7365</v>
      </c>
      <c r="F1137" s="79">
        <f t="shared" si="400"/>
        <v>8313</v>
      </c>
      <c r="G1137" s="32">
        <f t="shared" si="401"/>
        <v>1.1287169042769858</v>
      </c>
    </row>
    <row r="1138" spans="1:7" ht="25.5" x14ac:dyDescent="0.2">
      <c r="A1138" s="75">
        <v>68</v>
      </c>
      <c r="B1138" s="16" t="s">
        <v>52</v>
      </c>
      <c r="C1138" s="17"/>
      <c r="D1138" s="79">
        <f>'1T 2021'!D1138+'TAB Av'!D1138</f>
        <v>5631</v>
      </c>
      <c r="E1138" s="79">
        <f>'1T 2021'!E1138+'TAB Av'!E1138</f>
        <v>5345</v>
      </c>
      <c r="F1138" s="79">
        <f t="shared" si="400"/>
        <v>286</v>
      </c>
      <c r="G1138" s="32">
        <f t="shared" si="401"/>
        <v>5.350795135640786E-2</v>
      </c>
    </row>
    <row r="1139" spans="1:7" x14ac:dyDescent="0.2">
      <c r="A1139" s="75">
        <v>78</v>
      </c>
      <c r="B1139" s="2" t="s">
        <v>53</v>
      </c>
      <c r="C1139" s="11"/>
      <c r="D1139" s="79">
        <f>'1T 2021'!D1139+'TAB Av'!D1139</f>
        <v>0</v>
      </c>
      <c r="E1139" s="79">
        <f>'1T 2021'!E1139+'TAB Av'!E1139</f>
        <v>0</v>
      </c>
      <c r="F1139" s="79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80"/>
      <c r="D1140" s="79">
        <f>D1135+D1136-D1137-D1138+D1139</f>
        <v>-27047</v>
      </c>
      <c r="E1140" s="79">
        <f>E1135+E1136-E1137-E1138+E1139</f>
        <v>-16300</v>
      </c>
      <c r="F1140" s="79">
        <f t="shared" si="400"/>
        <v>-10747</v>
      </c>
      <c r="G1140" s="32">
        <f t="shared" si="401"/>
        <v>0.65932515337423314</v>
      </c>
    </row>
    <row r="1141" spans="1:7" x14ac:dyDescent="0.2">
      <c r="A1141" s="75">
        <v>76</v>
      </c>
      <c r="B1141" s="1" t="s">
        <v>54</v>
      </c>
      <c r="C1141" s="10"/>
      <c r="D1141" s="79">
        <f>'1T 2021'!D1141+'TAB Av'!D1141</f>
        <v>201</v>
      </c>
      <c r="E1141" s="79">
        <f>'1T 2021'!E1141+'TAB Av'!E1141</f>
        <v>281</v>
      </c>
      <c r="F1141" s="79">
        <f t="shared" si="400"/>
        <v>-80</v>
      </c>
      <c r="G1141" s="32">
        <f t="shared" si="401"/>
        <v>-0.28469750889679718</v>
      </c>
    </row>
    <row r="1142" spans="1:7" x14ac:dyDescent="0.2">
      <c r="A1142" s="75">
        <v>66</v>
      </c>
      <c r="B1142" s="1" t="s">
        <v>55</v>
      </c>
      <c r="C1142" s="10"/>
      <c r="D1142" s="79">
        <f>'1T 2021'!D1142+'TAB Av'!D1142</f>
        <v>0</v>
      </c>
      <c r="E1142" s="79">
        <f>'1T 2021'!E1142+'TAB Av'!E1142</f>
        <v>258</v>
      </c>
      <c r="F1142" s="79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79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80"/>
      <c r="D1144" s="79">
        <f>D1140+D1143</f>
        <v>-26846</v>
      </c>
      <c r="E1144" s="79">
        <f>E1140+E1143</f>
        <v>-16277</v>
      </c>
      <c r="F1144" s="79">
        <f t="shared" si="400"/>
        <v>-10569</v>
      </c>
      <c r="G1144" s="32">
        <f t="shared" si="401"/>
        <v>0.64932112797198505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75">
        <v>5</v>
      </c>
      <c r="B1148" s="1" t="s">
        <v>22</v>
      </c>
      <c r="C1148" s="10"/>
      <c r="D1148" s="79">
        <f>'TAB Av'!D1148</f>
        <v>7593</v>
      </c>
      <c r="E1148" s="79">
        <f>'TAB Av'!E1148</f>
        <v>35373</v>
      </c>
      <c r="F1148" s="79">
        <f t="shared" ref="F1148" si="402">(D1148-E1148)</f>
        <v>-27780</v>
      </c>
      <c r="G1148" s="32">
        <f t="shared" ref="G1148" si="403">F1148/E1148</f>
        <v>-0.78534475447375118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75">
        <v>51</v>
      </c>
      <c r="B1152" s="20" t="s">
        <v>29</v>
      </c>
      <c r="C1152" s="30"/>
      <c r="D1152" s="79">
        <v>0</v>
      </c>
      <c r="E1152" s="79">
        <v>0</v>
      </c>
      <c r="F1152" s="79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75">
        <v>510</v>
      </c>
      <c r="B1153" s="1" t="s">
        <v>7</v>
      </c>
      <c r="C1153" s="10"/>
      <c r="D1153" s="79">
        <v>0</v>
      </c>
      <c r="E1153" s="79">
        <v>0</v>
      </c>
      <c r="F1153" s="79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75">
        <v>41</v>
      </c>
      <c r="B1155" s="1" t="s">
        <v>8</v>
      </c>
      <c r="C1155" s="10"/>
      <c r="D1155" s="79">
        <f>D1159+D1160+D1161</f>
        <v>38892</v>
      </c>
      <c r="E1155" s="79">
        <f>E1159+E1160+E1161</f>
        <v>13039</v>
      </c>
      <c r="F1155" s="79">
        <f t="shared" ref="F1155" si="406">(D1155-E1155)</f>
        <v>25853</v>
      </c>
      <c r="G1155" s="32">
        <f t="shared" ref="G1155" si="407">F1155/E1155</f>
        <v>1.98274407546591</v>
      </c>
    </row>
    <row r="1156" spans="1:7" x14ac:dyDescent="0.2">
      <c r="A1156" s="75"/>
      <c r="B1156" s="1"/>
      <c r="C1156" s="10"/>
      <c r="D1156" s="79"/>
      <c r="E1156" s="79"/>
      <c r="F1156" s="79"/>
      <c r="G1156" s="32"/>
    </row>
    <row r="1157" spans="1:7" x14ac:dyDescent="0.2">
      <c r="A1157" s="75"/>
      <c r="B1157" s="7" t="s">
        <v>6</v>
      </c>
      <c r="C1157" s="29"/>
      <c r="D1157" s="79"/>
      <c r="E1157" s="79"/>
      <c r="F1157" s="79"/>
      <c r="G1157" s="32"/>
    </row>
    <row r="1158" spans="1:7" x14ac:dyDescent="0.2">
      <c r="A1158" s="75"/>
      <c r="B1158" s="1"/>
      <c r="C1158" s="10"/>
      <c r="D1158" s="79"/>
      <c r="E1158" s="79"/>
      <c r="F1158" s="79"/>
      <c r="G1158" s="32"/>
    </row>
    <row r="1159" spans="1:7" x14ac:dyDescent="0.2">
      <c r="A1159" s="75"/>
      <c r="B1159" s="23" t="s">
        <v>23</v>
      </c>
      <c r="C1159" s="10"/>
      <c r="D1159" s="79">
        <f>'TAB Av'!D1159</f>
        <v>33270</v>
      </c>
      <c r="E1159" s="79">
        <f>'TAB Av'!E1159</f>
        <v>4732</v>
      </c>
      <c r="F1159" s="79">
        <f t="shared" ref="F1159:F1161" si="408">(D1159-E1159)</f>
        <v>28538</v>
      </c>
      <c r="G1159" s="32">
        <f t="shared" ref="G1159:G1161" si="409">F1159/E1159</f>
        <v>6.0308537616229927</v>
      </c>
    </row>
    <row r="1160" spans="1:7" ht="25.5" x14ac:dyDescent="0.2">
      <c r="A1160" s="75"/>
      <c r="B1160" s="24" t="s">
        <v>58</v>
      </c>
      <c r="C1160" s="17"/>
      <c r="D1160" s="79">
        <f>'TAB Av'!D1160</f>
        <v>5475</v>
      </c>
      <c r="E1160" s="79">
        <f>'TAB Av'!E1160</f>
        <v>8230</v>
      </c>
      <c r="F1160" s="79">
        <f t="shared" si="408"/>
        <v>-2755</v>
      </c>
      <c r="G1160" s="32">
        <f t="shared" si="409"/>
        <v>-0.33475091130012152</v>
      </c>
    </row>
    <row r="1161" spans="1:7" x14ac:dyDescent="0.2">
      <c r="A1161" s="75"/>
      <c r="B1161" s="23" t="s">
        <v>24</v>
      </c>
      <c r="C1161" s="10"/>
      <c r="D1161" s="79">
        <f>'TAB Av'!D1161</f>
        <v>147</v>
      </c>
      <c r="E1161" s="79">
        <f>'TAB Av'!E1161</f>
        <v>77</v>
      </c>
      <c r="F1161" s="79">
        <f t="shared" si="408"/>
        <v>70</v>
      </c>
      <c r="G1161" s="32">
        <f t="shared" si="409"/>
        <v>0.90909090909090906</v>
      </c>
    </row>
    <row r="1162" spans="1:7" x14ac:dyDescent="0.2">
      <c r="A1162" s="75"/>
      <c r="B1162" s="1"/>
      <c r="C1162" s="10"/>
      <c r="D1162" s="79"/>
      <c r="E1162" s="79"/>
      <c r="F1162" s="79"/>
      <c r="G1162" s="32"/>
    </row>
    <row r="1163" spans="1:7" x14ac:dyDescent="0.2">
      <c r="A1163" s="75"/>
      <c r="B1163" s="8" t="s">
        <v>26</v>
      </c>
      <c r="C1163" s="31"/>
      <c r="D1163" s="79">
        <f>'TAB Av'!D1163</f>
        <v>22274</v>
      </c>
      <c r="E1163" s="79">
        <f>'TAB Av'!E1163</f>
        <v>22533</v>
      </c>
      <c r="F1163" s="79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75"/>
      <c r="B1164" s="8"/>
      <c r="C1164" s="31"/>
      <c r="D1164" s="79"/>
      <c r="E1164" s="79"/>
      <c r="F1164" s="79"/>
      <c r="G1164" s="32"/>
    </row>
    <row r="1165" spans="1:7" x14ac:dyDescent="0.2">
      <c r="A1165" s="75">
        <v>3</v>
      </c>
      <c r="B1165" s="8" t="s">
        <v>15</v>
      </c>
      <c r="C1165" s="31"/>
      <c r="D1165" s="79">
        <f>D1168+D1169+D1170+D1171</f>
        <v>22274</v>
      </c>
      <c r="E1165" s="79">
        <f>E1168+E1169+E1170+E1171</f>
        <v>22533</v>
      </c>
      <c r="F1165" s="79">
        <f t="shared" ref="F1165" si="412">(D1165-E1165)</f>
        <v>-259</v>
      </c>
      <c r="G1165" s="32">
        <f t="shared" ref="G1165" si="413">F1165/E1165</f>
        <v>-1.1494252873563218E-2</v>
      </c>
    </row>
    <row r="1166" spans="1:7" x14ac:dyDescent="0.2">
      <c r="A1166" s="75"/>
      <c r="B1166" s="7" t="s">
        <v>6</v>
      </c>
      <c r="C1166" s="29"/>
      <c r="D1166" s="79"/>
      <c r="E1166" s="79"/>
      <c r="F1166" s="79"/>
      <c r="G1166" s="32"/>
    </row>
    <row r="1167" spans="1:7" x14ac:dyDescent="0.2">
      <c r="A1167" s="75"/>
      <c r="B1167" s="8"/>
      <c r="C1167" s="31"/>
      <c r="D1167" s="79"/>
      <c r="E1167" s="79"/>
      <c r="F1167" s="79"/>
      <c r="G1167" s="32"/>
    </row>
    <row r="1168" spans="1:7" x14ac:dyDescent="0.2">
      <c r="A1168" s="75">
        <v>30</v>
      </c>
      <c r="B1168" s="25" t="s">
        <v>16</v>
      </c>
      <c r="C1168" s="31"/>
      <c r="D1168" s="79">
        <f>'TAB Av'!D1168</f>
        <v>326</v>
      </c>
      <c r="E1168" s="79">
        <f>'TAB Av'!E1168</f>
        <v>193</v>
      </c>
      <c r="F1168" s="79">
        <f t="shared" ref="F1168:F1171" si="414">(D1168-E1168)</f>
        <v>133</v>
      </c>
      <c r="G1168" s="32">
        <f t="shared" ref="G1168:G1171" si="415">F1168/E1168</f>
        <v>0.68911917098445596</v>
      </c>
    </row>
    <row r="1169" spans="1:7" x14ac:dyDescent="0.2">
      <c r="A1169" s="75">
        <v>31</v>
      </c>
      <c r="B1169" s="25" t="s">
        <v>17</v>
      </c>
      <c r="C1169" s="31"/>
      <c r="D1169" s="79">
        <f>'TAB Av'!D1169</f>
        <v>623</v>
      </c>
      <c r="E1169" s="79">
        <f>'TAB Av'!E1169</f>
        <v>460</v>
      </c>
      <c r="F1169" s="79">
        <f t="shared" si="414"/>
        <v>163</v>
      </c>
      <c r="G1169" s="32">
        <f t="shared" si="415"/>
        <v>0.35434782608695653</v>
      </c>
    </row>
    <row r="1170" spans="1:7" x14ac:dyDescent="0.2">
      <c r="A1170" s="75">
        <v>32</v>
      </c>
      <c r="B1170" s="25" t="s">
        <v>18</v>
      </c>
      <c r="C1170" s="31"/>
      <c r="D1170" s="79">
        <f>'TAB Av'!D1170</f>
        <v>21325</v>
      </c>
      <c r="E1170" s="79">
        <f>'TAB Av'!E1170</f>
        <v>21880</v>
      </c>
      <c r="F1170" s="79">
        <f t="shared" si="414"/>
        <v>-555</v>
      </c>
      <c r="G1170" s="32">
        <f t="shared" si="415"/>
        <v>-2.5365630712979891E-2</v>
      </c>
    </row>
    <row r="1171" spans="1:7" x14ac:dyDescent="0.2">
      <c r="A1171" s="75">
        <v>37</v>
      </c>
      <c r="B1171" s="25" t="s">
        <v>25</v>
      </c>
      <c r="C1171" s="31"/>
      <c r="D1171" s="79">
        <f>'TAB Av'!D1171</f>
        <v>0</v>
      </c>
      <c r="E1171" s="79">
        <f>'TAB Av'!E1171</f>
        <v>0</v>
      </c>
      <c r="F1171" s="79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79" t="s">
        <v>10</v>
      </c>
      <c r="E1176" s="79" t="s">
        <v>11</v>
      </c>
      <c r="F1176" s="79" t="s">
        <v>12</v>
      </c>
      <c r="G1176" s="32" t="s">
        <v>13</v>
      </c>
    </row>
    <row r="1177" spans="1:7" x14ac:dyDescent="0.2">
      <c r="A1177" s="75">
        <v>700</v>
      </c>
      <c r="B1177" s="1" t="s">
        <v>30</v>
      </c>
      <c r="C1177" s="10"/>
      <c r="D1177" s="79">
        <f>'1T 2021'!D1177+'TAB Av'!D1177</f>
        <v>1920</v>
      </c>
      <c r="E1177" s="79">
        <f>'1T 2021'!E1177+'TAB Av'!E1177</f>
        <v>0</v>
      </c>
      <c r="F1177" s="79">
        <f>(D1177-E1177)</f>
        <v>1920</v>
      </c>
      <c r="G1177" s="32" t="e">
        <f>F1177/E1177</f>
        <v>#DIV/0!</v>
      </c>
    </row>
    <row r="1178" spans="1:7" x14ac:dyDescent="0.2">
      <c r="A1178" s="75">
        <v>701</v>
      </c>
      <c r="B1178" s="1" t="s">
        <v>31</v>
      </c>
      <c r="C1178" s="10"/>
      <c r="D1178" s="79">
        <f>'1T 2021'!D1178+'TAB Av'!D1178</f>
        <v>2234</v>
      </c>
      <c r="E1178" s="79">
        <f>'1T 2021'!E1178+'TAB Av'!E1178</f>
        <v>0</v>
      </c>
      <c r="F1178" s="79">
        <f t="shared" ref="F1178:F1180" si="416">(D1178-E1178)</f>
        <v>2234</v>
      </c>
      <c r="G1178" s="32" t="e">
        <f t="shared" ref="G1178:G1180" si="417">F1178/E1178</f>
        <v>#DIV/0!</v>
      </c>
    </row>
    <row r="1179" spans="1:7" x14ac:dyDescent="0.2">
      <c r="A1179" s="75">
        <v>704</v>
      </c>
      <c r="B1179" s="1" t="s">
        <v>32</v>
      </c>
      <c r="C1179" s="10"/>
      <c r="D1179" s="79">
        <f>'1T 2021'!D1179+'TAB Av'!D1179</f>
        <v>0</v>
      </c>
      <c r="E1179" s="79">
        <f>'1T 2021'!E1179+'TAB Av'!E1179</f>
        <v>0</v>
      </c>
      <c r="F1179" s="79">
        <f t="shared" si="416"/>
        <v>0</v>
      </c>
      <c r="G1179" s="32" t="e">
        <f t="shared" si="417"/>
        <v>#DIV/0!</v>
      </c>
    </row>
    <row r="1180" spans="1:7" x14ac:dyDescent="0.2">
      <c r="A1180" s="75">
        <v>706</v>
      </c>
      <c r="B1180" s="1" t="s">
        <v>33</v>
      </c>
      <c r="C1180" s="10"/>
      <c r="D1180" s="79">
        <f>'1T 2021'!D1180+'TAB Av'!D1180</f>
        <v>1271</v>
      </c>
      <c r="E1180" s="79">
        <f>'1T 2021'!E1180+'TAB Av'!E1180</f>
        <v>120</v>
      </c>
      <c r="F1180" s="79">
        <f t="shared" si="416"/>
        <v>1151</v>
      </c>
      <c r="G1180" s="32">
        <f t="shared" si="417"/>
        <v>9.5916666666666668</v>
      </c>
    </row>
    <row r="1181" spans="1:7" x14ac:dyDescent="0.2">
      <c r="A1181" s="75"/>
      <c r="B1181" s="13" t="s">
        <v>6</v>
      </c>
      <c r="C1181" s="27"/>
      <c r="D1181" s="79">
        <f>'1T 2021'!D1181+'TAB Av'!D1181</f>
        <v>0</v>
      </c>
      <c r="E1181" s="79">
        <f>'1T 2021'!E1181+'TAB Av'!E1181</f>
        <v>0</v>
      </c>
      <c r="F1181" s="39"/>
      <c r="G1181" s="33"/>
    </row>
    <row r="1182" spans="1:7" x14ac:dyDescent="0.2">
      <c r="A1182" s="75"/>
      <c r="B1182" s="14" t="s">
        <v>19</v>
      </c>
      <c r="C1182" s="11"/>
      <c r="D1182" s="79">
        <f>'1T 2021'!D1182+'TAB Av'!D1182</f>
        <v>0</v>
      </c>
      <c r="E1182" s="79">
        <f>'1T 2021'!E1182+'TAB Av'!E1182</f>
        <v>0</v>
      </c>
      <c r="F1182" s="79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75"/>
      <c r="B1183" s="14" t="s">
        <v>20</v>
      </c>
      <c r="C1183" s="11"/>
      <c r="D1183" s="79">
        <f>'1T 2021'!D1183+'TAB Av'!D1183</f>
        <v>0</v>
      </c>
      <c r="E1183" s="79">
        <f>'1T 2021'!E1183+'TAB Av'!E1183</f>
        <v>0</v>
      </c>
      <c r="F1183" s="79">
        <f t="shared" si="418"/>
        <v>0</v>
      </c>
      <c r="G1183" s="32" t="e">
        <f t="shared" si="419"/>
        <v>#DIV/0!</v>
      </c>
    </row>
    <row r="1184" spans="1:7" x14ac:dyDescent="0.2">
      <c r="A1184" s="75"/>
      <c r="B1184" s="14" t="s">
        <v>27</v>
      </c>
      <c r="C1184" s="11"/>
      <c r="D1184" s="79">
        <f>'1T 2021'!D1184+'TAB Av'!D1184</f>
        <v>0</v>
      </c>
      <c r="E1184" s="79">
        <f>'1T 2021'!E1184+'TAB Av'!E1184</f>
        <v>0</v>
      </c>
      <c r="F1184" s="79">
        <f t="shared" si="418"/>
        <v>0</v>
      </c>
      <c r="G1184" s="32" t="e">
        <f t="shared" si="419"/>
        <v>#DIV/0!</v>
      </c>
    </row>
    <row r="1185" spans="1:7" x14ac:dyDescent="0.2">
      <c r="A1185" s="75">
        <v>706</v>
      </c>
      <c r="B1185" s="2" t="s">
        <v>34</v>
      </c>
      <c r="C1185" s="11"/>
      <c r="D1185" s="79">
        <f>'1T 2021'!D1185+'TAB Av'!D1185</f>
        <v>0</v>
      </c>
      <c r="E1185" s="79">
        <f>'1T 2021'!E1185+'TAB Av'!E1185</f>
        <v>0</v>
      </c>
      <c r="F1185" s="79">
        <f t="shared" si="418"/>
        <v>0</v>
      </c>
      <c r="G1185" s="32" t="e">
        <f t="shared" si="419"/>
        <v>#DIV/0!</v>
      </c>
    </row>
    <row r="1186" spans="1:7" x14ac:dyDescent="0.2">
      <c r="A1186" s="75" t="s">
        <v>35</v>
      </c>
      <c r="B1186" s="2" t="s">
        <v>36</v>
      </c>
      <c r="C1186" s="11"/>
      <c r="D1186" s="79">
        <f>'1T 2021'!D1186+'TAB Av'!D1186</f>
        <v>2</v>
      </c>
      <c r="E1186" s="79">
        <f>'1T 2021'!E1186+'TAB Av'!E1186</f>
        <v>0</v>
      </c>
      <c r="F1186" s="79">
        <f t="shared" si="418"/>
        <v>2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76"/>
      <c r="D1187" s="40">
        <f>D1177+D1178+D1179+D1180+D1185+D1186</f>
        <v>5427</v>
      </c>
      <c r="E1187" s="40">
        <f>E1177+E1178+E1179+E1180+E1185+E1186</f>
        <v>120</v>
      </c>
      <c r="F1187" s="40">
        <f t="shared" si="418"/>
        <v>5307</v>
      </c>
      <c r="G1187" s="34">
        <f t="shared" si="419"/>
        <v>44.225000000000001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79">
        <f>'1T 2021'!D1190+'TAB Av'!D1190</f>
        <v>0</v>
      </c>
      <c r="E1190" s="79">
        <f>'1T 2021'!E1190+'TAB Av'!E1190</f>
        <v>0</v>
      </c>
      <c r="F1190" s="79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77"/>
      <c r="D1191" s="78"/>
      <c r="E1191" s="78"/>
      <c r="F1191" s="78"/>
      <c r="G1191" s="36"/>
    </row>
    <row r="1192" spans="1:7" x14ac:dyDescent="0.2">
      <c r="A1192" s="75">
        <v>72</v>
      </c>
      <c r="B1192" s="1" t="s">
        <v>37</v>
      </c>
      <c r="C1192" s="10"/>
      <c r="D1192" s="79">
        <f>'1T 2021'!D1192+'TAB Av'!D1192</f>
        <v>0</v>
      </c>
      <c r="E1192" s="79">
        <f>'1T 2021'!E1192+'TAB Av'!E1192</f>
        <v>0</v>
      </c>
      <c r="F1192" s="79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75">
        <v>73</v>
      </c>
      <c r="B1193" s="1" t="s">
        <v>38</v>
      </c>
      <c r="C1193" s="10"/>
      <c r="D1193" s="79">
        <f>'1T 2021'!D1193+'TAB Av'!D1193</f>
        <v>0</v>
      </c>
      <c r="E1193" s="79">
        <f>'1T 2021'!E1193+'TAB Av'!E1193</f>
        <v>0</v>
      </c>
      <c r="F1193" s="79">
        <f t="shared" si="422"/>
        <v>0</v>
      </c>
      <c r="G1193" s="32" t="e">
        <f t="shared" si="423"/>
        <v>#DIV/0!</v>
      </c>
    </row>
    <row r="1194" spans="1:7" x14ac:dyDescent="0.2">
      <c r="A1194" s="75">
        <v>74</v>
      </c>
      <c r="B1194" s="2" t="s">
        <v>39</v>
      </c>
      <c r="C1194" s="11"/>
      <c r="D1194" s="79">
        <f>'1T 2021'!D1194+'TAB Av'!D1194</f>
        <v>0</v>
      </c>
      <c r="E1194" s="79">
        <f>'1T 2021'!E1194+'TAB Av'!E1194</f>
        <v>0</v>
      </c>
      <c r="F1194" s="79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80"/>
      <c r="D1195" s="40">
        <f>D1187+D1192+D1193+D1194</f>
        <v>5427</v>
      </c>
      <c r="E1195" s="40">
        <f>E1187+E1192+E1193+E1194</f>
        <v>120</v>
      </c>
      <c r="F1195" s="79">
        <f t="shared" si="422"/>
        <v>5307</v>
      </c>
      <c r="G1195" s="32">
        <f t="shared" si="423"/>
        <v>44.225000000000001</v>
      </c>
    </row>
    <row r="1196" spans="1:7" x14ac:dyDescent="0.2">
      <c r="A1196" s="75">
        <v>60</v>
      </c>
      <c r="B1196" s="3" t="s">
        <v>40</v>
      </c>
      <c r="C1196" s="77"/>
      <c r="D1196" s="78">
        <f>D1197+D1198+D1199</f>
        <v>2290</v>
      </c>
      <c r="E1196" s="78">
        <f>E1197+E1198+E1199</f>
        <v>179</v>
      </c>
      <c r="F1196" s="79">
        <f t="shared" si="422"/>
        <v>2111</v>
      </c>
      <c r="G1196" s="32">
        <f t="shared" si="423"/>
        <v>11.793296089385475</v>
      </c>
    </row>
    <row r="1197" spans="1:7" x14ac:dyDescent="0.2">
      <c r="A1197" s="75">
        <v>600</v>
      </c>
      <c r="B1197" s="1" t="s">
        <v>2</v>
      </c>
      <c r="C1197" s="10"/>
      <c r="D1197" s="79">
        <f>'1T 2021'!D1197+'TAB Av'!D1197</f>
        <v>626</v>
      </c>
      <c r="E1197" s="79">
        <f>'1T 2021'!E1197+'TAB Av'!E1197</f>
        <v>79</v>
      </c>
      <c r="F1197" s="79">
        <f t="shared" si="422"/>
        <v>547</v>
      </c>
      <c r="G1197" s="32">
        <f t="shared" si="423"/>
        <v>6.924050632911392</v>
      </c>
    </row>
    <row r="1198" spans="1:7" x14ac:dyDescent="0.2">
      <c r="A1198" s="75">
        <v>601</v>
      </c>
      <c r="B1198" s="1" t="s">
        <v>3</v>
      </c>
      <c r="C1198" s="10"/>
      <c r="D1198" s="79">
        <f>'1T 2021'!D1198+'TAB Av'!D1198</f>
        <v>1664</v>
      </c>
      <c r="E1198" s="79">
        <f>'1T 2021'!E1198+'TAB Av'!E1198</f>
        <v>100</v>
      </c>
      <c r="F1198" s="79">
        <f t="shared" si="422"/>
        <v>1564</v>
      </c>
      <c r="G1198" s="32">
        <f t="shared" si="423"/>
        <v>15.64</v>
      </c>
    </row>
    <row r="1199" spans="1:7" x14ac:dyDescent="0.2">
      <c r="A1199" s="75">
        <v>604</v>
      </c>
      <c r="B1199" s="1" t="s">
        <v>4</v>
      </c>
      <c r="C1199" s="10"/>
      <c r="D1199" s="79">
        <f>'1T 2021'!D1199+'TAB Av'!D1199</f>
        <v>0</v>
      </c>
      <c r="E1199" s="79">
        <f>'1T 2021'!E1199+'TAB Av'!E1199</f>
        <v>0</v>
      </c>
      <c r="F1199" s="79">
        <f t="shared" si="422"/>
        <v>0</v>
      </c>
      <c r="G1199" s="32" t="e">
        <f t="shared" si="423"/>
        <v>#DIV/0!</v>
      </c>
    </row>
    <row r="1200" spans="1:7" x14ac:dyDescent="0.2">
      <c r="A1200" s="75">
        <v>61</v>
      </c>
      <c r="B1200" s="1" t="s">
        <v>41</v>
      </c>
      <c r="C1200" s="10"/>
      <c r="D1200" s="79">
        <f>'1T 2021'!D1200+'TAB Av'!D1200</f>
        <v>396</v>
      </c>
      <c r="E1200" s="79">
        <f>'1T 2021'!E1200+'TAB Av'!E1200</f>
        <v>571</v>
      </c>
      <c r="F1200" s="79">
        <f t="shared" si="422"/>
        <v>-175</v>
      </c>
      <c r="G1200" s="32">
        <f t="shared" si="423"/>
        <v>-0.30647985989492121</v>
      </c>
    </row>
    <row r="1201" spans="1:7" x14ac:dyDescent="0.2">
      <c r="A1201" s="75">
        <v>62</v>
      </c>
      <c r="B1201" s="2" t="s">
        <v>42</v>
      </c>
      <c r="C1201" s="11"/>
      <c r="D1201" s="79">
        <f>'1T 2021'!D1201+'TAB Av'!D1201</f>
        <v>159</v>
      </c>
      <c r="E1201" s="79">
        <f>'1T 2021'!E1201+'TAB Av'!E1201</f>
        <v>210</v>
      </c>
      <c r="F1201" s="79">
        <f t="shared" si="422"/>
        <v>-51</v>
      </c>
      <c r="G1201" s="32">
        <f t="shared" si="423"/>
        <v>-0.24285714285714285</v>
      </c>
    </row>
    <row r="1202" spans="1:7" ht="25.5" x14ac:dyDescent="0.2">
      <c r="A1202" s="22"/>
      <c r="B1202" s="26" t="s">
        <v>43</v>
      </c>
      <c r="C1202" s="80"/>
      <c r="D1202" s="40">
        <f>D1196+D1200+D1201</f>
        <v>2845</v>
      </c>
      <c r="E1202" s="40">
        <f>E1196+E1200+E1201</f>
        <v>960</v>
      </c>
      <c r="F1202" s="79">
        <f t="shared" si="422"/>
        <v>1885</v>
      </c>
      <c r="G1202" s="32">
        <f t="shared" si="423"/>
        <v>1.9635416666666667</v>
      </c>
    </row>
    <row r="1203" spans="1:7" ht="25.5" x14ac:dyDescent="0.2">
      <c r="A1203" s="22"/>
      <c r="B1203" s="26" t="s">
        <v>48</v>
      </c>
      <c r="C1203" s="80"/>
      <c r="D1203" s="40">
        <f>D1195-D1202</f>
        <v>2582</v>
      </c>
      <c r="E1203" s="40">
        <f>E1195-E1202</f>
        <v>-840</v>
      </c>
      <c r="F1203" s="79">
        <f t="shared" si="422"/>
        <v>3422</v>
      </c>
      <c r="G1203" s="32">
        <f t="shared" si="423"/>
        <v>-4.0738095238095235</v>
      </c>
    </row>
    <row r="1204" spans="1:7" x14ac:dyDescent="0.2">
      <c r="A1204" s="75">
        <v>63</v>
      </c>
      <c r="B1204" s="3" t="s">
        <v>46</v>
      </c>
      <c r="C1204" s="77"/>
      <c r="D1204" s="79">
        <f>'1T 2021'!D1204+'TAB Av'!D1204</f>
        <v>16675</v>
      </c>
      <c r="E1204" s="79">
        <f>'1T 2021'!E1204+'TAB Av'!E1204</f>
        <v>13785</v>
      </c>
      <c r="F1204" s="79">
        <f t="shared" si="422"/>
        <v>2890</v>
      </c>
      <c r="G1204" s="32">
        <f t="shared" si="423"/>
        <v>0.20964816829887559</v>
      </c>
    </row>
    <row r="1205" spans="1:7" x14ac:dyDescent="0.2">
      <c r="A1205" s="75"/>
      <c r="B1205" s="13" t="s">
        <v>6</v>
      </c>
      <c r="C1205" s="27"/>
      <c r="D1205" s="79"/>
      <c r="E1205" s="79"/>
      <c r="F1205" s="79"/>
      <c r="G1205" s="32"/>
    </row>
    <row r="1206" spans="1:7" x14ac:dyDescent="0.2">
      <c r="A1206" s="75">
        <v>631</v>
      </c>
      <c r="B1206" s="15" t="s">
        <v>21</v>
      </c>
      <c r="C1206" s="21"/>
      <c r="D1206" s="79">
        <f>'1T 2021'!D1206+'TAB Av'!D1206</f>
        <v>0</v>
      </c>
      <c r="E1206" s="79">
        <f>'1T 2021'!E1206+'TAB Av'!E1206</f>
        <v>0</v>
      </c>
      <c r="F1206" s="79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75"/>
      <c r="B1207" s="15"/>
      <c r="C1207" s="21"/>
      <c r="D1207" s="79"/>
      <c r="E1207" s="79"/>
      <c r="F1207" s="79"/>
      <c r="G1207" s="32"/>
    </row>
    <row r="1208" spans="1:7" x14ac:dyDescent="0.2">
      <c r="A1208" s="75">
        <v>64</v>
      </c>
      <c r="B1208" s="2" t="s">
        <v>47</v>
      </c>
      <c r="C1208" s="11"/>
      <c r="D1208" s="79">
        <f>'1T 2021'!D1208+'TAB Av'!D1208</f>
        <v>509</v>
      </c>
      <c r="E1208" s="79">
        <f>'1T 2021'!E1208+'TAB Av'!E1208</f>
        <v>234</v>
      </c>
      <c r="F1208" s="79">
        <f t="shared" ref="F1208:F1218" si="426">(D1208-E1208)</f>
        <v>275</v>
      </c>
      <c r="G1208" s="32">
        <f t="shared" ref="G1208:G1218" si="427">F1208/E1208</f>
        <v>1.1752136752136753</v>
      </c>
    </row>
    <row r="1209" spans="1:7" ht="25.5" x14ac:dyDescent="0.2">
      <c r="A1209" s="22"/>
      <c r="B1209" s="26" t="s">
        <v>49</v>
      </c>
      <c r="C1209" s="80"/>
      <c r="D1209" s="79">
        <f>D1203-D1204-D1208</f>
        <v>-14602</v>
      </c>
      <c r="E1209" s="79">
        <f>E1203-E1204-E1208</f>
        <v>-14859</v>
      </c>
      <c r="F1209" s="79">
        <f t="shared" si="426"/>
        <v>257</v>
      </c>
      <c r="G1209" s="32">
        <f t="shared" si="427"/>
        <v>-1.7295914933710209E-2</v>
      </c>
    </row>
    <row r="1210" spans="1:7" x14ac:dyDescent="0.2">
      <c r="A1210" s="75">
        <v>75</v>
      </c>
      <c r="B1210" s="3" t="s">
        <v>50</v>
      </c>
      <c r="C1210" s="77"/>
      <c r="D1210" s="79">
        <f>'1T 2021'!D1210+'TAB Av'!D1210</f>
        <v>0</v>
      </c>
      <c r="E1210" s="79">
        <f>'1T 2021'!E1210+'TAB Av'!E1210</f>
        <v>139</v>
      </c>
      <c r="F1210" s="79">
        <f t="shared" si="426"/>
        <v>-139</v>
      </c>
      <c r="G1210" s="32">
        <f t="shared" si="427"/>
        <v>-1</v>
      </c>
    </row>
    <row r="1211" spans="1:7" x14ac:dyDescent="0.2">
      <c r="A1211" s="75">
        <v>65</v>
      </c>
      <c r="B1211" s="1" t="s">
        <v>51</v>
      </c>
      <c r="C1211" s="10"/>
      <c r="D1211" s="79">
        <f>'1T 2021'!D1211+'TAB Av'!D1211</f>
        <v>154</v>
      </c>
      <c r="E1211" s="79">
        <f>'1T 2021'!E1211+'TAB Av'!E1211</f>
        <v>361</v>
      </c>
      <c r="F1211" s="79">
        <f t="shared" si="426"/>
        <v>-207</v>
      </c>
      <c r="G1211" s="32">
        <f t="shared" si="427"/>
        <v>-0.57340720221606645</v>
      </c>
    </row>
    <row r="1212" spans="1:7" ht="25.5" x14ac:dyDescent="0.2">
      <c r="A1212" s="75">
        <v>68</v>
      </c>
      <c r="B1212" s="16" t="s">
        <v>52</v>
      </c>
      <c r="C1212" s="17"/>
      <c r="D1212" s="79">
        <f>'1T 2021'!D1212+'TAB Av'!D1212</f>
        <v>7</v>
      </c>
      <c r="E1212" s="79">
        <f>'1T 2021'!E1212+'TAB Av'!E1212</f>
        <v>11</v>
      </c>
      <c r="F1212" s="79">
        <f t="shared" si="426"/>
        <v>-4</v>
      </c>
      <c r="G1212" s="32">
        <f t="shared" si="427"/>
        <v>-0.36363636363636365</v>
      </c>
    </row>
    <row r="1213" spans="1:7" x14ac:dyDescent="0.2">
      <c r="A1213" s="75">
        <v>78</v>
      </c>
      <c r="B1213" s="2" t="s">
        <v>53</v>
      </c>
      <c r="C1213" s="11"/>
      <c r="D1213" s="79">
        <f>'1T 2021'!D1213+'TAB Av'!D1213</f>
        <v>0</v>
      </c>
      <c r="E1213" s="79">
        <f>'1T 2021'!E1213+'TAB Av'!E1213</f>
        <v>0</v>
      </c>
      <c r="F1213" s="79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80"/>
      <c r="D1214" s="79">
        <f>D1209+D1210-D1211-D1212+D1213</f>
        <v>-14763</v>
      </c>
      <c r="E1214" s="79">
        <f>E1209+E1210-E1211-E1212+E1213</f>
        <v>-15092</v>
      </c>
      <c r="F1214" s="79">
        <f t="shared" si="426"/>
        <v>329</v>
      </c>
      <c r="G1214" s="32">
        <f t="shared" si="427"/>
        <v>-2.1799628942486084E-2</v>
      </c>
    </row>
    <row r="1215" spans="1:7" x14ac:dyDescent="0.2">
      <c r="A1215" s="75">
        <v>76</v>
      </c>
      <c r="B1215" s="1" t="s">
        <v>54</v>
      </c>
      <c r="C1215" s="10"/>
      <c r="D1215" s="79">
        <f>'1T 2021'!D1215+'TAB Av'!D1215</f>
        <v>0</v>
      </c>
      <c r="E1215" s="79">
        <f>'1T 2021'!E1215+'TAB Av'!E1215</f>
        <v>0</v>
      </c>
      <c r="F1215" s="79">
        <f t="shared" si="426"/>
        <v>0</v>
      </c>
      <c r="G1215" s="32" t="e">
        <f t="shared" si="427"/>
        <v>#DIV/0!</v>
      </c>
    </row>
    <row r="1216" spans="1:7" x14ac:dyDescent="0.2">
      <c r="A1216" s="75">
        <v>66</v>
      </c>
      <c r="B1216" s="1" t="s">
        <v>55</v>
      </c>
      <c r="C1216" s="10"/>
      <c r="D1216" s="79">
        <f>'1T 2021'!D1216+'TAB Av'!D1216</f>
        <v>166</v>
      </c>
      <c r="E1216" s="79">
        <f>'1T 2021'!E1216+'TAB Av'!E1216</f>
        <v>0</v>
      </c>
      <c r="F1216" s="79">
        <f t="shared" si="426"/>
        <v>166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79">
        <f t="shared" si="426"/>
        <v>-166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80"/>
      <c r="D1218" s="79">
        <f>D1214+D1217</f>
        <v>-14929</v>
      </c>
      <c r="E1218" s="79">
        <f>E1214+E1217</f>
        <v>-15092</v>
      </c>
      <c r="F1218" s="79">
        <f t="shared" si="426"/>
        <v>163</v>
      </c>
      <c r="G1218" s="32">
        <f t="shared" si="427"/>
        <v>-1.0800424065730188E-2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75">
        <v>5</v>
      </c>
      <c r="B1222" s="1" t="s">
        <v>22</v>
      </c>
      <c r="C1222" s="10"/>
      <c r="D1222" s="79">
        <f>'TAB Av'!D1222</f>
        <v>32757</v>
      </c>
      <c r="E1222" s="79">
        <f>'TAB Av'!E1222</f>
        <v>1488</v>
      </c>
      <c r="F1222" s="79">
        <f t="shared" ref="F1222" si="428">(D1222-E1222)</f>
        <v>31269</v>
      </c>
      <c r="G1222" s="32">
        <f t="shared" ref="G1222" si="429">F1222/E1222</f>
        <v>21.014112903225808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75">
        <v>51</v>
      </c>
      <c r="B1226" s="20" t="s">
        <v>29</v>
      </c>
      <c r="C1226" s="30"/>
      <c r="D1226" s="79">
        <v>0</v>
      </c>
      <c r="E1226" s="79">
        <v>0</v>
      </c>
      <c r="F1226" s="79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75">
        <v>510</v>
      </c>
      <c r="B1227" s="1" t="s">
        <v>7</v>
      </c>
      <c r="C1227" s="10"/>
      <c r="D1227" s="79">
        <v>0</v>
      </c>
      <c r="E1227" s="79">
        <v>0</v>
      </c>
      <c r="F1227" s="79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75">
        <v>41</v>
      </c>
      <c r="B1229" s="1" t="s">
        <v>8</v>
      </c>
      <c r="C1229" s="10"/>
      <c r="D1229" s="79">
        <f>D1233+D1234+D1235</f>
        <v>8450</v>
      </c>
      <c r="E1229" s="79">
        <f>E1233+E1234+E1235</f>
        <v>8568</v>
      </c>
      <c r="F1229" s="79">
        <f t="shared" ref="F1229" si="432">(D1229-E1229)</f>
        <v>-118</v>
      </c>
      <c r="G1229" s="32">
        <f t="shared" ref="G1229" si="433">F1229/E1229</f>
        <v>-1.3772175536881419E-2</v>
      </c>
    </row>
    <row r="1230" spans="1:7" x14ac:dyDescent="0.2">
      <c r="A1230" s="75"/>
      <c r="B1230" s="1"/>
      <c r="C1230" s="10"/>
      <c r="D1230" s="79"/>
      <c r="E1230" s="79"/>
      <c r="F1230" s="79"/>
      <c r="G1230" s="32"/>
    </row>
    <row r="1231" spans="1:7" ht="12.75" customHeight="1" x14ac:dyDescent="0.2">
      <c r="A1231" s="75"/>
      <c r="B1231" s="7" t="s">
        <v>6</v>
      </c>
      <c r="C1231" s="29"/>
      <c r="D1231" s="79"/>
      <c r="E1231" s="79"/>
      <c r="F1231" s="79"/>
      <c r="G1231" s="32"/>
    </row>
    <row r="1232" spans="1:7" x14ac:dyDescent="0.2">
      <c r="A1232" s="75"/>
      <c r="B1232" s="1"/>
      <c r="C1232" s="10"/>
      <c r="D1232" s="79"/>
      <c r="E1232" s="79"/>
      <c r="F1232" s="79"/>
      <c r="G1232" s="32"/>
    </row>
    <row r="1233" spans="1:7" x14ac:dyDescent="0.2">
      <c r="A1233" s="75"/>
      <c r="B1233" s="23" t="s">
        <v>23</v>
      </c>
      <c r="C1233" s="10"/>
      <c r="D1233" s="79">
        <f>'TAB Av'!D1233</f>
        <v>6144</v>
      </c>
      <c r="E1233" s="79">
        <f>'TAB Av'!E1233</f>
        <v>6155</v>
      </c>
      <c r="F1233" s="79">
        <f t="shared" ref="F1233:F1235" si="434">(D1233-E1233)</f>
        <v>-11</v>
      </c>
      <c r="G1233" s="32">
        <f t="shared" ref="G1233:G1235" si="435">F1233/E1233</f>
        <v>-1.7871649065800163E-3</v>
      </c>
    </row>
    <row r="1234" spans="1:7" ht="25.5" x14ac:dyDescent="0.2">
      <c r="A1234" s="75"/>
      <c r="B1234" s="24" t="s">
        <v>58</v>
      </c>
      <c r="C1234" s="17"/>
      <c r="D1234" s="79">
        <f>'TAB Av'!D1234</f>
        <v>1074</v>
      </c>
      <c r="E1234" s="79">
        <f>'TAB Av'!E1234</f>
        <v>1156</v>
      </c>
      <c r="F1234" s="79">
        <f t="shared" si="434"/>
        <v>-82</v>
      </c>
      <c r="G1234" s="32">
        <f t="shared" si="435"/>
        <v>-7.0934256055363326E-2</v>
      </c>
    </row>
    <row r="1235" spans="1:7" x14ac:dyDescent="0.2">
      <c r="A1235" s="75"/>
      <c r="B1235" s="23" t="s">
        <v>24</v>
      </c>
      <c r="C1235" s="10"/>
      <c r="D1235" s="79">
        <f>'TAB Av'!D1235</f>
        <v>1232</v>
      </c>
      <c r="E1235" s="79">
        <f>'TAB Av'!E1235</f>
        <v>1257</v>
      </c>
      <c r="F1235" s="79">
        <f t="shared" si="434"/>
        <v>-25</v>
      </c>
      <c r="G1235" s="32">
        <f t="shared" si="435"/>
        <v>-1.9888623707239459E-2</v>
      </c>
    </row>
    <row r="1236" spans="1:7" x14ac:dyDescent="0.2">
      <c r="A1236" s="75"/>
      <c r="B1236" s="1"/>
      <c r="C1236" s="10"/>
      <c r="D1236" s="79"/>
      <c r="E1236" s="79"/>
      <c r="F1236" s="79"/>
      <c r="G1236" s="32"/>
    </row>
    <row r="1237" spans="1:7" x14ac:dyDescent="0.2">
      <c r="A1237" s="75"/>
      <c r="B1237" s="8" t="s">
        <v>26</v>
      </c>
      <c r="C1237" s="31"/>
      <c r="D1237" s="79">
        <f>'TAB Av'!D1237</f>
        <v>43316</v>
      </c>
      <c r="E1237" s="79">
        <f>'TAB Av'!E1237</f>
        <v>4663</v>
      </c>
      <c r="F1237" s="79">
        <f t="shared" ref="F1237" si="436">(D1237-E1237)</f>
        <v>38653</v>
      </c>
      <c r="G1237" s="32">
        <f t="shared" ref="G1237" si="437">F1237/E1237</f>
        <v>8.2892987347201377</v>
      </c>
    </row>
    <row r="1238" spans="1:7" x14ac:dyDescent="0.2">
      <c r="A1238" s="75"/>
      <c r="B1238" s="8"/>
      <c r="C1238" s="31"/>
      <c r="D1238" s="79"/>
      <c r="E1238" s="79"/>
      <c r="F1238" s="79"/>
      <c r="G1238" s="32"/>
    </row>
    <row r="1239" spans="1:7" x14ac:dyDescent="0.2">
      <c r="A1239" s="75">
        <v>3</v>
      </c>
      <c r="B1239" s="8" t="s">
        <v>15</v>
      </c>
      <c r="C1239" s="31"/>
      <c r="D1239" s="79">
        <f>D1242+D1243+D1244+D1245</f>
        <v>3487</v>
      </c>
      <c r="E1239" s="79">
        <f>E1242+E1243+E1244+E1245</f>
        <v>2339</v>
      </c>
      <c r="F1239" s="79">
        <f t="shared" ref="F1239" si="438">(D1239-E1239)</f>
        <v>1148</v>
      </c>
      <c r="G1239" s="32">
        <f t="shared" ref="G1239" si="439">F1239/E1239</f>
        <v>0.49080803762291575</v>
      </c>
    </row>
    <row r="1240" spans="1:7" x14ac:dyDescent="0.2">
      <c r="A1240" s="75"/>
      <c r="B1240" s="7" t="s">
        <v>6</v>
      </c>
      <c r="C1240" s="29"/>
      <c r="D1240" s="79"/>
      <c r="E1240" s="79"/>
      <c r="F1240" s="79"/>
      <c r="G1240" s="32"/>
    </row>
    <row r="1241" spans="1:7" x14ac:dyDescent="0.2">
      <c r="A1241" s="75"/>
      <c r="B1241" s="8"/>
      <c r="C1241" s="31"/>
      <c r="D1241" s="79"/>
      <c r="E1241" s="79"/>
      <c r="F1241" s="79"/>
      <c r="G1241" s="32"/>
    </row>
    <row r="1242" spans="1:7" x14ac:dyDescent="0.2">
      <c r="A1242" s="75">
        <v>30</v>
      </c>
      <c r="B1242" s="25" t="s">
        <v>16</v>
      </c>
      <c r="C1242" s="31"/>
      <c r="D1242" s="79">
        <f>'TAB Av'!D1242</f>
        <v>1687</v>
      </c>
      <c r="E1242" s="79">
        <f>'TAB Av'!E1242</f>
        <v>1356</v>
      </c>
      <c r="F1242" s="79">
        <f t="shared" ref="F1242:F1245" si="440">(D1242-E1242)</f>
        <v>331</v>
      </c>
      <c r="G1242" s="32">
        <f t="shared" ref="G1242:G1245" si="441">F1242/E1242</f>
        <v>0.24410029498525074</v>
      </c>
    </row>
    <row r="1243" spans="1:7" x14ac:dyDescent="0.2">
      <c r="A1243" s="75">
        <v>31</v>
      </c>
      <c r="B1243" s="25" t="s">
        <v>17</v>
      </c>
      <c r="C1243" s="31"/>
      <c r="D1243" s="79">
        <f>'TAB Av'!D1243</f>
        <v>52</v>
      </c>
      <c r="E1243" s="79">
        <f>'TAB Av'!E1243</f>
        <v>0</v>
      </c>
      <c r="F1243" s="79">
        <f t="shared" si="440"/>
        <v>52</v>
      </c>
      <c r="G1243" s="32" t="e">
        <f t="shared" si="441"/>
        <v>#DIV/0!</v>
      </c>
    </row>
    <row r="1244" spans="1:7" x14ac:dyDescent="0.2">
      <c r="A1244" s="75">
        <v>32</v>
      </c>
      <c r="B1244" s="25" t="s">
        <v>18</v>
      </c>
      <c r="C1244" s="31"/>
      <c r="D1244" s="79">
        <f>'TAB Av'!D1244</f>
        <v>1748</v>
      </c>
      <c r="E1244" s="79">
        <f>'TAB Av'!E1244</f>
        <v>983</v>
      </c>
      <c r="F1244" s="79">
        <f t="shared" si="440"/>
        <v>765</v>
      </c>
      <c r="G1244" s="32">
        <f t="shared" si="441"/>
        <v>0.77822990844354023</v>
      </c>
    </row>
    <row r="1245" spans="1:7" x14ac:dyDescent="0.2">
      <c r="A1245" s="75">
        <v>37</v>
      </c>
      <c r="B1245" s="25" t="s">
        <v>25</v>
      </c>
      <c r="C1245" s="31"/>
      <c r="D1245" s="79">
        <f>'TAB Av'!D1245</f>
        <v>0</v>
      </c>
      <c r="E1245" s="79">
        <f>'TAB Av'!E1245</f>
        <v>0</v>
      </c>
      <c r="F1245" s="79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79" t="s">
        <v>10</v>
      </c>
      <c r="E1249" s="79" t="s">
        <v>11</v>
      </c>
      <c r="F1249" s="79" t="s">
        <v>12</v>
      </c>
      <c r="G1249" s="32" t="s">
        <v>13</v>
      </c>
    </row>
    <row r="1250" spans="1:7" x14ac:dyDescent="0.2">
      <c r="A1250" s="75">
        <v>700</v>
      </c>
      <c r="B1250" s="1" t="s">
        <v>30</v>
      </c>
      <c r="C1250" s="10"/>
      <c r="D1250" s="79">
        <f>D4+D79+D153+D227+D300+D373+D446+D519+D592+D665+D738+D811+D884+D957+D1030+D1103+D1177</f>
        <v>178728.56</v>
      </c>
      <c r="E1250" s="79">
        <f>E4+E79+E153+E227+E300+E373+E446+E519+E592+E665+E738+E811+E884+E957+E1030+E1103+E1177</f>
        <v>233096.91</v>
      </c>
      <c r="F1250" s="79">
        <f>(D1250-E1250)</f>
        <v>-54368.350000000006</v>
      </c>
      <c r="G1250" s="32">
        <f>F1250/E1250</f>
        <v>-0.23324354664332533</v>
      </c>
    </row>
    <row r="1251" spans="1:7" x14ac:dyDescent="0.2">
      <c r="A1251" s="75">
        <v>701</v>
      </c>
      <c r="B1251" s="1" t="s">
        <v>31</v>
      </c>
      <c r="C1251" s="10"/>
      <c r="D1251" s="79">
        <f t="shared" ref="D1251:E1253" si="442">D5+D80+D154+D228+D301+D374+D447+D520+D593+D666+D739+D812+D885+D958+D1031+D1104+D1178</f>
        <v>555261.63</v>
      </c>
      <c r="E1251" s="79">
        <f t="shared" si="442"/>
        <v>845783.33000000007</v>
      </c>
      <c r="F1251" s="79">
        <f t="shared" ref="F1251:F1253" si="443">(D1251-E1251)</f>
        <v>-290521.70000000007</v>
      </c>
      <c r="G1251" s="32">
        <f t="shared" ref="G1251:G1253" si="444">F1251/E1251</f>
        <v>-0.34349423746623148</v>
      </c>
    </row>
    <row r="1252" spans="1:7" x14ac:dyDescent="0.2">
      <c r="A1252" s="75">
        <v>704</v>
      </c>
      <c r="B1252" s="1" t="s">
        <v>32</v>
      </c>
      <c r="C1252" s="10"/>
      <c r="D1252" s="79">
        <f t="shared" si="442"/>
        <v>19038</v>
      </c>
      <c r="E1252" s="79">
        <f t="shared" si="442"/>
        <v>19510</v>
      </c>
      <c r="F1252" s="79">
        <f t="shared" si="443"/>
        <v>-472</v>
      </c>
      <c r="G1252" s="32">
        <f t="shared" si="444"/>
        <v>-2.4192721681189133E-2</v>
      </c>
    </row>
    <row r="1253" spans="1:7" x14ac:dyDescent="0.2">
      <c r="A1253" s="75">
        <v>706</v>
      </c>
      <c r="B1253" s="1" t="s">
        <v>33</v>
      </c>
      <c r="C1253" s="10"/>
      <c r="D1253" s="79">
        <f t="shared" si="442"/>
        <v>1268754.969</v>
      </c>
      <c r="E1253" s="79">
        <f t="shared" si="442"/>
        <v>1679992.54</v>
      </c>
      <c r="F1253" s="79">
        <f t="shared" si="443"/>
        <v>-411237.571</v>
      </c>
      <c r="G1253" s="32">
        <f t="shared" si="444"/>
        <v>-0.24478535541592344</v>
      </c>
    </row>
    <row r="1254" spans="1:7" x14ac:dyDescent="0.2">
      <c r="A1254" s="75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75"/>
      <c r="B1255" s="14" t="s">
        <v>19</v>
      </c>
      <c r="C1255" s="11"/>
      <c r="D1255" s="79">
        <f t="shared" ref="D1255:E1257" si="445">D9+D84+D158+D232+D305+D378+D451+D524+D597+D670+D743+D816+D889+D962+D1035+D1108</f>
        <v>0</v>
      </c>
      <c r="E1255" s="79">
        <f t="shared" si="445"/>
        <v>0</v>
      </c>
      <c r="F1255" s="79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75"/>
      <c r="B1256" s="14" t="s">
        <v>20</v>
      </c>
      <c r="C1256" s="11"/>
      <c r="D1256" s="79">
        <f t="shared" si="445"/>
        <v>0</v>
      </c>
      <c r="E1256" s="79">
        <f t="shared" si="445"/>
        <v>0</v>
      </c>
      <c r="F1256" s="79">
        <f t="shared" si="446"/>
        <v>0</v>
      </c>
      <c r="G1256" s="32" t="e">
        <f t="shared" si="447"/>
        <v>#DIV/0!</v>
      </c>
    </row>
    <row r="1257" spans="1:7" x14ac:dyDescent="0.2">
      <c r="A1257" s="75"/>
      <c r="B1257" s="14" t="s">
        <v>27</v>
      </c>
      <c r="C1257" s="11"/>
      <c r="D1257" s="79">
        <f t="shared" si="445"/>
        <v>0</v>
      </c>
      <c r="E1257" s="79">
        <f t="shared" si="445"/>
        <v>0</v>
      </c>
      <c r="F1257" s="79">
        <f t="shared" si="446"/>
        <v>0</v>
      </c>
      <c r="G1257" s="32" t="e">
        <f t="shared" si="447"/>
        <v>#DIV/0!</v>
      </c>
    </row>
    <row r="1258" spans="1:7" x14ac:dyDescent="0.2">
      <c r="A1258" s="75">
        <v>706</v>
      </c>
      <c r="B1258" s="2" t="s">
        <v>34</v>
      </c>
      <c r="C1258" s="11"/>
      <c r="D1258" s="79">
        <f t="shared" ref="D1258:E1259" si="448">D12+D87+D161+D235+D308+D381+D454+D527+D600+D673+D746+D819+D892+D965+D1038+D1111+D1185</f>
        <v>290415.52</v>
      </c>
      <c r="E1258" s="79">
        <f t="shared" si="448"/>
        <v>362095.48</v>
      </c>
      <c r="F1258" s="79">
        <f t="shared" si="446"/>
        <v>-71679.959999999963</v>
      </c>
      <c r="G1258" s="32">
        <f t="shared" si="447"/>
        <v>-0.19795872624535377</v>
      </c>
    </row>
    <row r="1259" spans="1:7" x14ac:dyDescent="0.2">
      <c r="A1259" s="75" t="s">
        <v>35</v>
      </c>
      <c r="B1259" s="2" t="s">
        <v>36</v>
      </c>
      <c r="C1259" s="11"/>
      <c r="D1259" s="79">
        <f t="shared" si="448"/>
        <v>6726</v>
      </c>
      <c r="E1259" s="79">
        <f t="shared" si="448"/>
        <v>5825</v>
      </c>
      <c r="F1259" s="79">
        <f t="shared" si="446"/>
        <v>901</v>
      </c>
      <c r="G1259" s="32">
        <f t="shared" si="447"/>
        <v>0.15467811158798284</v>
      </c>
    </row>
    <row r="1260" spans="1:7" ht="25.5" x14ac:dyDescent="0.2">
      <c r="A1260" s="22"/>
      <c r="B1260" s="26" t="s">
        <v>45</v>
      </c>
      <c r="C1260" s="76"/>
      <c r="D1260" s="40">
        <f>D1250+D1251+D1252+D1253+D1258+D1259</f>
        <v>2318924.679</v>
      </c>
      <c r="E1260" s="40">
        <f>E1250+E1251+E1252+E1253+E1258+E1259</f>
        <v>3146303.2600000002</v>
      </c>
      <c r="F1260" s="40">
        <f t="shared" si="446"/>
        <v>-827378.58100000024</v>
      </c>
      <c r="G1260" s="34">
        <f t="shared" si="447"/>
        <v>-0.26296847844222115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79"/>
      <c r="E1263" s="79"/>
      <c r="F1263" s="79">
        <f t="shared" ref="F1263" si="449">(D1263-E1263)</f>
        <v>0</v>
      </c>
      <c r="G1263" s="32" t="e">
        <f t="shared" ref="G1263" si="450">F1263/E1263</f>
        <v>#DIV/0!</v>
      </c>
    </row>
    <row r="1264" spans="1:7" x14ac:dyDescent="0.2">
      <c r="B1264" s="3"/>
      <c r="C1264" s="77"/>
      <c r="D1264" s="79"/>
      <c r="E1264" s="79"/>
      <c r="F1264" s="78"/>
      <c r="G1264" s="36"/>
    </row>
    <row r="1265" spans="1:7" x14ac:dyDescent="0.2">
      <c r="A1265" s="75">
        <v>72</v>
      </c>
      <c r="B1265" s="1" t="s">
        <v>37</v>
      </c>
      <c r="C1265" s="10"/>
      <c r="D1265" s="79"/>
      <c r="E1265" s="79"/>
      <c r="F1265" s="79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75">
        <v>73</v>
      </c>
      <c r="B1266" s="1" t="s">
        <v>38</v>
      </c>
      <c r="C1266" s="10"/>
      <c r="D1266" s="79"/>
      <c r="E1266" s="79"/>
      <c r="F1266" s="79">
        <f t="shared" si="451"/>
        <v>0</v>
      </c>
      <c r="G1266" s="32" t="e">
        <f t="shared" si="452"/>
        <v>#DIV/0!</v>
      </c>
    </row>
    <row r="1267" spans="1:7" x14ac:dyDescent="0.2">
      <c r="A1267" s="75">
        <v>74</v>
      </c>
      <c r="B1267" s="2" t="s">
        <v>39</v>
      </c>
      <c r="C1267" s="11"/>
      <c r="D1267" s="79"/>
      <c r="E1267" s="79"/>
      <c r="F1267" s="79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80"/>
      <c r="D1268" s="40">
        <f>D1260+D1265+D1266+D1267</f>
        <v>2318924.679</v>
      </c>
      <c r="E1268" s="40">
        <f>E1260+E1265+E1266+E1267</f>
        <v>3146303.2600000002</v>
      </c>
      <c r="F1268" s="79">
        <f t="shared" si="451"/>
        <v>-827378.58100000024</v>
      </c>
      <c r="G1268" s="32">
        <f t="shared" si="452"/>
        <v>-0.26296847844222115</v>
      </c>
    </row>
    <row r="1269" spans="1:7" x14ac:dyDescent="0.2">
      <c r="A1269" s="75">
        <v>60</v>
      </c>
      <c r="B1269" s="3" t="s">
        <v>40</v>
      </c>
      <c r="C1269" s="77"/>
      <c r="D1269" s="78">
        <f>D1270+D1271+D1272</f>
        <v>504427.45300000004</v>
      </c>
      <c r="E1269" s="78">
        <f>E1270+E1271+E1272</f>
        <v>641766.12399999995</v>
      </c>
      <c r="F1269" s="79">
        <f t="shared" si="451"/>
        <v>-137338.67099999991</v>
      </c>
      <c r="G1269" s="32">
        <f t="shared" si="452"/>
        <v>-0.21400112262703341</v>
      </c>
    </row>
    <row r="1270" spans="1:7" x14ac:dyDescent="0.2">
      <c r="A1270" s="75">
        <v>600</v>
      </c>
      <c r="B1270" s="1" t="s">
        <v>2</v>
      </c>
      <c r="C1270" s="10"/>
      <c r="D1270" s="79">
        <f t="shared" ref="D1270:E1274" si="453">D24+D99+D173+D247+D320+D393+D466+D539+D612+D685+D758+D831+D904+D977+D1050+D1123+D1197</f>
        <v>59026.128000000004</v>
      </c>
      <c r="E1270" s="79">
        <f t="shared" si="453"/>
        <v>84643.98</v>
      </c>
      <c r="F1270" s="79">
        <f t="shared" si="451"/>
        <v>-25617.851999999992</v>
      </c>
      <c r="G1270" s="32">
        <f t="shared" si="452"/>
        <v>-0.30265415213226021</v>
      </c>
    </row>
    <row r="1271" spans="1:7" x14ac:dyDescent="0.2">
      <c r="A1271" s="75">
        <v>601</v>
      </c>
      <c r="B1271" s="1" t="s">
        <v>3</v>
      </c>
      <c r="C1271" s="10"/>
      <c r="D1271" s="79">
        <f t="shared" si="453"/>
        <v>340136.598</v>
      </c>
      <c r="E1271" s="79">
        <f t="shared" si="453"/>
        <v>417865.12599999999</v>
      </c>
      <c r="F1271" s="79">
        <f t="shared" si="451"/>
        <v>-77728.527999999991</v>
      </c>
      <c r="G1271" s="32">
        <f t="shared" si="452"/>
        <v>-0.18601343630671871</v>
      </c>
    </row>
    <row r="1272" spans="1:7" x14ac:dyDescent="0.2">
      <c r="A1272" s="75">
        <v>604</v>
      </c>
      <c r="B1272" s="1" t="s">
        <v>4</v>
      </c>
      <c r="C1272" s="10"/>
      <c r="D1272" s="79">
        <f t="shared" si="453"/>
        <v>105264.727</v>
      </c>
      <c r="E1272" s="79">
        <f t="shared" si="453"/>
        <v>139257.01799999998</v>
      </c>
      <c r="F1272" s="79">
        <f t="shared" si="451"/>
        <v>-33992.290999999983</v>
      </c>
      <c r="G1272" s="32">
        <f t="shared" si="452"/>
        <v>-0.24409750753100276</v>
      </c>
    </row>
    <row r="1273" spans="1:7" x14ac:dyDescent="0.2">
      <c r="A1273" s="75">
        <v>61</v>
      </c>
      <c r="B1273" s="1" t="s">
        <v>41</v>
      </c>
      <c r="C1273" s="10"/>
      <c r="D1273" s="79">
        <f t="shared" si="453"/>
        <v>83039.214999999997</v>
      </c>
      <c r="E1273" s="79">
        <f t="shared" si="453"/>
        <v>90660.641000000003</v>
      </c>
      <c r="F1273" s="79">
        <f t="shared" si="451"/>
        <v>-7621.4260000000068</v>
      </c>
      <c r="G1273" s="32">
        <f t="shared" si="452"/>
        <v>-8.4065432539794274E-2</v>
      </c>
    </row>
    <row r="1274" spans="1:7" x14ac:dyDescent="0.2">
      <c r="A1274" s="75">
        <v>62</v>
      </c>
      <c r="B1274" s="2" t="s">
        <v>42</v>
      </c>
      <c r="C1274" s="11"/>
      <c r="D1274" s="79">
        <f t="shared" si="453"/>
        <v>125489.45</v>
      </c>
      <c r="E1274" s="79">
        <f t="shared" si="453"/>
        <v>178646.47100000002</v>
      </c>
      <c r="F1274" s="79">
        <f t="shared" si="451"/>
        <v>-53157.021000000022</v>
      </c>
      <c r="G1274" s="32">
        <f t="shared" si="452"/>
        <v>-0.29755427410598007</v>
      </c>
    </row>
    <row r="1275" spans="1:7" ht="25.5" x14ac:dyDescent="0.2">
      <c r="A1275" s="22"/>
      <c r="B1275" s="26" t="s">
        <v>43</v>
      </c>
      <c r="C1275" s="80"/>
      <c r="D1275" s="40">
        <f>D1269+D1273+D1274</f>
        <v>712956.11800000002</v>
      </c>
      <c r="E1275" s="40">
        <f>E1269+E1273+E1274</f>
        <v>911073.23599999992</v>
      </c>
      <c r="F1275" s="79">
        <f t="shared" si="451"/>
        <v>-198117.1179999999</v>
      </c>
      <c r="G1275" s="32">
        <f t="shared" si="452"/>
        <v>-0.21745465696020064</v>
      </c>
    </row>
    <row r="1276" spans="1:7" ht="25.5" x14ac:dyDescent="0.2">
      <c r="A1276" s="22"/>
      <c r="B1276" s="26" t="s">
        <v>48</v>
      </c>
      <c r="C1276" s="80"/>
      <c r="D1276" s="40">
        <f>D1268-D1275</f>
        <v>1605968.561</v>
      </c>
      <c r="E1276" s="40">
        <f>E1268-E1275</f>
        <v>2235230.0240000002</v>
      </c>
      <c r="F1276" s="79">
        <f t="shared" si="451"/>
        <v>-629261.46300000022</v>
      </c>
      <c r="G1276" s="32">
        <f t="shared" si="452"/>
        <v>-0.28151977928156185</v>
      </c>
    </row>
    <row r="1277" spans="1:7" x14ac:dyDescent="0.2">
      <c r="A1277" s="75">
        <v>63</v>
      </c>
      <c r="B1277" s="3" t="s">
        <v>46</v>
      </c>
      <c r="C1277" s="77"/>
      <c r="D1277" s="79">
        <f t="shared" ref="D1277:E1279" si="454">D31+D106+D180+D254+D327+D400+D473+D546+D619+D692+D765+D838+D911+D984+D1057+D1130+D1204</f>
        <v>1708639.564</v>
      </c>
      <c r="E1277" s="79">
        <f t="shared" si="454"/>
        <v>1847883.5660000001</v>
      </c>
      <c r="F1277" s="79">
        <f t="shared" si="451"/>
        <v>-139244.00200000009</v>
      </c>
      <c r="G1277" s="32">
        <f t="shared" si="452"/>
        <v>-7.5353233592207886E-2</v>
      </c>
    </row>
    <row r="1278" spans="1:7" x14ac:dyDescent="0.2">
      <c r="A1278" s="75"/>
      <c r="B1278" s="13" t="s">
        <v>6</v>
      </c>
      <c r="C1278" s="27"/>
      <c r="D1278" s="79"/>
      <c r="E1278" s="79"/>
      <c r="F1278" s="79"/>
      <c r="G1278" s="32"/>
    </row>
    <row r="1279" spans="1:7" x14ac:dyDescent="0.2">
      <c r="A1279" s="75">
        <v>631</v>
      </c>
      <c r="B1279" s="15" t="s">
        <v>21</v>
      </c>
      <c r="C1279" s="21"/>
      <c r="D1279" s="79">
        <f t="shared" si="454"/>
        <v>0</v>
      </c>
      <c r="E1279" s="79">
        <f t="shared" si="454"/>
        <v>0</v>
      </c>
      <c r="F1279" s="79">
        <f t="shared" ref="F1279" si="455">(D1279-E1279)</f>
        <v>0</v>
      </c>
      <c r="G1279" s="32" t="e">
        <f t="shared" ref="G1279" si="456">F1279/E1279</f>
        <v>#DIV/0!</v>
      </c>
    </row>
    <row r="1280" spans="1:7" x14ac:dyDescent="0.2">
      <c r="A1280" s="75"/>
      <c r="B1280" s="15"/>
      <c r="C1280" s="21"/>
      <c r="D1280" s="79"/>
      <c r="E1280" s="79"/>
      <c r="F1280" s="79"/>
      <c r="G1280" s="32"/>
    </row>
    <row r="1281" spans="1:7" x14ac:dyDescent="0.2">
      <c r="A1281" s="75">
        <v>64</v>
      </c>
      <c r="B1281" s="2" t="s">
        <v>47</v>
      </c>
      <c r="C1281" s="11"/>
      <c r="D1281" s="79">
        <f>D35+D110+D184+D258+D331+D404+D477+D550+D623+D696+D769+D842+D915+D988+D1061+D1134+D1208</f>
        <v>71246.495999999999</v>
      </c>
      <c r="E1281" s="79">
        <f>E35+E110+E184+E258+E331+E404+E477+E550+E623+E696+E769+E842+E915+E988+E1061+E1134+E1208</f>
        <v>95730.122000000003</v>
      </c>
      <c r="F1281" s="79">
        <f t="shared" ref="F1281:F1291" si="457">(D1281-E1281)</f>
        <v>-24483.626000000004</v>
      </c>
      <c r="G1281" s="32">
        <f t="shared" ref="G1281:G1291" si="458">F1281/E1281</f>
        <v>-0.25575676170140055</v>
      </c>
    </row>
    <row r="1282" spans="1:7" ht="25.5" x14ac:dyDescent="0.2">
      <c r="A1282" s="22"/>
      <c r="B1282" s="26" t="s">
        <v>49</v>
      </c>
      <c r="C1282" s="80"/>
      <c r="D1282" s="79">
        <f>D1276-D1277-D1281</f>
        <v>-173917.49900000001</v>
      </c>
      <c r="E1282" s="79">
        <f>E1276-E1277-E1281</f>
        <v>291616.33600000013</v>
      </c>
      <c r="F1282" s="79">
        <f t="shared" si="457"/>
        <v>-465533.83500000014</v>
      </c>
      <c r="G1282" s="32">
        <f t="shared" si="458"/>
        <v>-1.596391482677431</v>
      </c>
    </row>
    <row r="1283" spans="1:7" x14ac:dyDescent="0.2">
      <c r="A1283" s="75">
        <v>75</v>
      </c>
      <c r="B1283" s="3" t="s">
        <v>50</v>
      </c>
      <c r="C1283" s="77"/>
      <c r="D1283" s="79">
        <f t="shared" ref="D1283:E1286" si="459">D37+D112+D186+D260+D333+D406+D479+D552+D625+D698+D771+D844+D917+D990+D1063+D1136+D1210</f>
        <v>9565.5990000000002</v>
      </c>
      <c r="E1283" s="79">
        <f t="shared" si="459"/>
        <v>15077.782999999999</v>
      </c>
      <c r="F1283" s="79">
        <f t="shared" si="457"/>
        <v>-5512.1839999999993</v>
      </c>
      <c r="G1283" s="32">
        <f t="shared" si="458"/>
        <v>-0.36558318951798147</v>
      </c>
    </row>
    <row r="1284" spans="1:7" x14ac:dyDescent="0.2">
      <c r="A1284" s="75">
        <v>65</v>
      </c>
      <c r="B1284" s="1" t="s">
        <v>51</v>
      </c>
      <c r="C1284" s="10"/>
      <c r="D1284" s="79">
        <f t="shared" si="459"/>
        <v>47947.838000000003</v>
      </c>
      <c r="E1284" s="79">
        <f t="shared" si="459"/>
        <v>51966.232000000004</v>
      </c>
      <c r="F1284" s="79">
        <f t="shared" si="457"/>
        <v>-4018.3940000000002</v>
      </c>
      <c r="G1284" s="32">
        <f t="shared" si="458"/>
        <v>-7.7327022671183854E-2</v>
      </c>
    </row>
    <row r="1285" spans="1:7" ht="25.5" x14ac:dyDescent="0.2">
      <c r="A1285" s="75">
        <v>68</v>
      </c>
      <c r="B1285" s="16" t="s">
        <v>52</v>
      </c>
      <c r="C1285" s="17"/>
      <c r="D1285" s="79">
        <f t="shared" si="459"/>
        <v>1077775.6570000001</v>
      </c>
      <c r="E1285" s="79">
        <f t="shared" si="459"/>
        <v>844352.63399999996</v>
      </c>
      <c r="F1285" s="79">
        <f t="shared" si="457"/>
        <v>233423.02300000016</v>
      </c>
      <c r="G1285" s="32">
        <f t="shared" si="458"/>
        <v>0.27645205758900987</v>
      </c>
    </row>
    <row r="1286" spans="1:7" x14ac:dyDescent="0.2">
      <c r="A1286" s="75">
        <v>78</v>
      </c>
      <c r="B1286" s="2" t="s">
        <v>53</v>
      </c>
      <c r="C1286" s="11"/>
      <c r="D1286" s="79">
        <f t="shared" si="459"/>
        <v>35518.588000000003</v>
      </c>
      <c r="E1286" s="79">
        <f t="shared" si="459"/>
        <v>6781.2890000000007</v>
      </c>
      <c r="F1286" s="79">
        <f t="shared" si="457"/>
        <v>28737.299000000003</v>
      </c>
      <c r="G1286" s="32">
        <f t="shared" si="458"/>
        <v>4.237734006027468</v>
      </c>
    </row>
    <row r="1287" spans="1:7" ht="25.5" x14ac:dyDescent="0.2">
      <c r="A1287" s="22"/>
      <c r="B1287" s="26" t="s">
        <v>77</v>
      </c>
      <c r="C1287" s="80"/>
      <c r="D1287" s="79">
        <f>D1282+D1283-D1284-D1285+D1286</f>
        <v>-1254556.807</v>
      </c>
      <c r="E1287" s="79">
        <f>E1282+E1283-E1284-E1285+E1286</f>
        <v>-582843.45799999987</v>
      </c>
      <c r="F1287" s="79">
        <f t="shared" si="457"/>
        <v>-671713.34900000016</v>
      </c>
      <c r="G1287" s="32">
        <f t="shared" si="458"/>
        <v>1.1524764321880754</v>
      </c>
    </row>
    <row r="1288" spans="1:7" x14ac:dyDescent="0.2">
      <c r="A1288" s="75">
        <v>76</v>
      </c>
      <c r="B1288" s="1" t="s">
        <v>54</v>
      </c>
      <c r="C1288" s="10"/>
      <c r="D1288" s="79">
        <f t="shared" ref="D1288:E1289" si="460">D42+D117+D191+D265+D338+D411+D484+D557+D630+D703+D776+D849+D922+D995+D1068+D1141+D1215</f>
        <v>12259.196</v>
      </c>
      <c r="E1288" s="79">
        <f t="shared" si="460"/>
        <v>86411.534</v>
      </c>
      <c r="F1288" s="79">
        <f t="shared" si="457"/>
        <v>-74152.338000000003</v>
      </c>
      <c r="G1288" s="32">
        <f t="shared" si="458"/>
        <v>-0.8581300963827353</v>
      </c>
    </row>
    <row r="1289" spans="1:7" x14ac:dyDescent="0.2">
      <c r="A1289" s="75">
        <v>66</v>
      </c>
      <c r="B1289" s="1" t="s">
        <v>55</v>
      </c>
      <c r="C1289" s="10"/>
      <c r="D1289" s="79">
        <f t="shared" si="460"/>
        <v>21247.445</v>
      </c>
      <c r="E1289" s="79">
        <f t="shared" si="460"/>
        <v>21986.955000000002</v>
      </c>
      <c r="F1289" s="79">
        <f t="shared" si="457"/>
        <v>-739.51000000000204</v>
      </c>
      <c r="G1289" s="32">
        <f t="shared" si="458"/>
        <v>-3.3634034362648307E-2</v>
      </c>
    </row>
    <row r="1290" spans="1:7" x14ac:dyDescent="0.2">
      <c r="B1290" s="2" t="s">
        <v>56</v>
      </c>
      <c r="C1290" s="11"/>
      <c r="D1290" s="39">
        <f>D1288-D1289</f>
        <v>-8988.2489999999998</v>
      </c>
      <c r="E1290" s="39">
        <f>E1288-E1289</f>
        <v>64424.578999999998</v>
      </c>
      <c r="F1290" s="79">
        <f t="shared" si="457"/>
        <v>-73412.827999999994</v>
      </c>
      <c r="G1290" s="32">
        <f t="shared" si="458"/>
        <v>-1.139515836028979</v>
      </c>
    </row>
    <row r="1291" spans="1:7" x14ac:dyDescent="0.2">
      <c r="A1291" s="22"/>
      <c r="B1291" s="19" t="s">
        <v>57</v>
      </c>
      <c r="C1291" s="80"/>
      <c r="D1291" s="79">
        <f>D1287+D1290</f>
        <v>-1263545.0560000001</v>
      </c>
      <c r="E1291" s="79">
        <f>E1287+E1290</f>
        <v>-518418.87899999984</v>
      </c>
      <c r="F1291" s="79">
        <f t="shared" si="457"/>
        <v>-745126.17700000026</v>
      </c>
      <c r="G1291" s="32">
        <f t="shared" si="458"/>
        <v>1.4373052509918345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75">
        <v>5</v>
      </c>
      <c r="B1295" s="1" t="s">
        <v>22</v>
      </c>
      <c r="C1295" s="10"/>
      <c r="D1295" s="79">
        <f t="shared" ref="D1295:E1295" si="461">D49+D124+D198+D272+D345+D418+D491+D564+D637+D710+D783+D856+D929+D1002+D1075+D1148+D1222</f>
        <v>4288225</v>
      </c>
      <c r="E1295" s="79">
        <f t="shared" si="461"/>
        <v>4013100</v>
      </c>
      <c r="F1295" s="79">
        <f t="shared" ref="F1295" si="462">(D1295-E1295)</f>
        <v>275125</v>
      </c>
      <c r="G1295" s="32">
        <f t="shared" ref="G1295" si="463">F1295/E1295</f>
        <v>6.8556726719992023E-2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75">
        <v>51</v>
      </c>
      <c r="B1299" s="20" t="s">
        <v>29</v>
      </c>
      <c r="C1299" s="30"/>
      <c r="D1299" s="79">
        <f t="shared" ref="D1299:E1299" si="464">D53+D128+D202+D276+D349+D422+D495+D568+D641+D714+D787+D860+D933+D1006+D1079+D1152</f>
        <v>0</v>
      </c>
      <c r="E1299" s="79">
        <f t="shared" si="464"/>
        <v>0</v>
      </c>
      <c r="F1299" s="79">
        <f t="shared" ref="F1299:F1300" si="465">(D1299-E1299)</f>
        <v>0</v>
      </c>
      <c r="G1299" s="32" t="e">
        <f t="shared" ref="G1299:G1300" si="466">F1299/E1299</f>
        <v>#DIV/0!</v>
      </c>
    </row>
    <row r="1300" spans="1:7" x14ac:dyDescent="0.2">
      <c r="A1300" s="75">
        <v>510</v>
      </c>
      <c r="B1300" s="1" t="s">
        <v>7</v>
      </c>
      <c r="C1300" s="10"/>
      <c r="D1300" s="79">
        <f t="shared" ref="D1300:E1300" si="467">D54+D129+D203+D277+D350+D423+D496+D569+D642+D715+D788+D861+D934+D1007+D1080+D1153+D1227</f>
        <v>0</v>
      </c>
      <c r="E1300" s="79">
        <f t="shared" si="467"/>
        <v>0</v>
      </c>
      <c r="F1300" s="79">
        <f t="shared" si="465"/>
        <v>0</v>
      </c>
      <c r="G1300" s="32" t="e">
        <f t="shared" si="466"/>
        <v>#DIV/0!</v>
      </c>
    </row>
    <row r="1301" spans="1:7" x14ac:dyDescent="0.2">
      <c r="B1301" s="3"/>
      <c r="C1301" s="28"/>
    </row>
    <row r="1302" spans="1:7" x14ac:dyDescent="0.2">
      <c r="A1302" s="75">
        <v>41</v>
      </c>
      <c r="B1302" s="1" t="s">
        <v>8</v>
      </c>
      <c r="C1302" s="10"/>
      <c r="D1302" s="79">
        <f>D1306+D1307+D1308</f>
        <v>4091571</v>
      </c>
      <c r="E1302" s="79">
        <f>E1306+E1307+E1308</f>
        <v>3580606</v>
      </c>
      <c r="F1302" s="79">
        <f t="shared" ref="F1302" si="468">(D1302-E1302)</f>
        <v>510965</v>
      </c>
      <c r="G1302" s="32">
        <f t="shared" ref="G1302" si="469">F1302/E1302</f>
        <v>0.1427034976760917</v>
      </c>
    </row>
    <row r="1303" spans="1:7" x14ac:dyDescent="0.2">
      <c r="A1303" s="75"/>
      <c r="B1303" s="1"/>
      <c r="C1303" s="10"/>
      <c r="D1303" s="79"/>
      <c r="E1303" s="79"/>
      <c r="F1303" s="79"/>
      <c r="G1303" s="32"/>
    </row>
    <row r="1304" spans="1:7" x14ac:dyDescent="0.2">
      <c r="A1304" s="75"/>
      <c r="B1304" s="7" t="s">
        <v>6</v>
      </c>
      <c r="C1304" s="29"/>
      <c r="D1304" s="79"/>
      <c r="E1304" s="79"/>
      <c r="F1304" s="79"/>
      <c r="G1304" s="32"/>
    </row>
    <row r="1305" spans="1:7" x14ac:dyDescent="0.2">
      <c r="A1305" s="75"/>
      <c r="B1305" s="1"/>
      <c r="C1305" s="10"/>
      <c r="D1305" s="79"/>
      <c r="E1305" s="79"/>
      <c r="F1305" s="79"/>
      <c r="G1305" s="32"/>
    </row>
    <row r="1306" spans="1:7" x14ac:dyDescent="0.2">
      <c r="A1306" s="75"/>
      <c r="B1306" s="23" t="s">
        <v>23</v>
      </c>
      <c r="C1306" s="10"/>
      <c r="D1306" s="79">
        <f t="shared" ref="D1306:E1308" si="470">D60+D135+D209+D283+D356+D429+D502+D575+D648+D721+D794+D867+D940+D1013+D1086+D1159+D1233</f>
        <v>2146923</v>
      </c>
      <c r="E1306" s="79">
        <f t="shared" si="470"/>
        <v>1982669</v>
      </c>
      <c r="F1306" s="79">
        <f t="shared" ref="F1306:F1308" si="471">(D1306-E1306)</f>
        <v>164254</v>
      </c>
      <c r="G1306" s="32">
        <f t="shared" ref="G1306:G1308" si="472">F1306/E1306</f>
        <v>8.2844892415224122E-2</v>
      </c>
    </row>
    <row r="1307" spans="1:7" ht="25.5" x14ac:dyDescent="0.2">
      <c r="A1307" s="75"/>
      <c r="B1307" s="24" t="s">
        <v>58</v>
      </c>
      <c r="C1307" s="17"/>
      <c r="D1307" s="79">
        <f t="shared" si="470"/>
        <v>1120370</v>
      </c>
      <c r="E1307" s="79">
        <f t="shared" si="470"/>
        <v>756275</v>
      </c>
      <c r="F1307" s="79">
        <f t="shared" si="471"/>
        <v>364095</v>
      </c>
      <c r="G1307" s="32">
        <f t="shared" si="472"/>
        <v>0.48143201877623881</v>
      </c>
    </row>
    <row r="1308" spans="1:7" x14ac:dyDescent="0.2">
      <c r="A1308" s="75"/>
      <c r="B1308" s="23" t="s">
        <v>24</v>
      </c>
      <c r="C1308" s="10"/>
      <c r="D1308" s="79">
        <f t="shared" si="470"/>
        <v>824278</v>
      </c>
      <c r="E1308" s="79">
        <f t="shared" si="470"/>
        <v>841662</v>
      </c>
      <c r="F1308" s="79">
        <f t="shared" si="471"/>
        <v>-17384</v>
      </c>
      <c r="G1308" s="32">
        <f t="shared" si="472"/>
        <v>-2.0654371945032567E-2</v>
      </c>
    </row>
    <row r="1309" spans="1:7" x14ac:dyDescent="0.2">
      <c r="A1309" s="75"/>
      <c r="B1309" s="1"/>
      <c r="C1309" s="10"/>
      <c r="D1309" s="79"/>
      <c r="E1309" s="79"/>
      <c r="F1309" s="79"/>
      <c r="G1309" s="32"/>
    </row>
    <row r="1310" spans="1:7" x14ac:dyDescent="0.2">
      <c r="A1310" s="75"/>
      <c r="B1310" s="8" t="s">
        <v>26</v>
      </c>
      <c r="C1310" s="31"/>
      <c r="D1310" s="79">
        <f t="shared" ref="D1310:E1310" si="473">D64+D139+D213+D287+D360+D433+D506+D579+D652+D725+D798+D871+D944+D1017+D1090+D1163+D1237</f>
        <v>2107051</v>
      </c>
      <c r="E1310" s="79">
        <f t="shared" si="473"/>
        <v>1938355</v>
      </c>
      <c r="F1310" s="79">
        <f t="shared" ref="F1310" si="474">(D1310-E1310)</f>
        <v>168696</v>
      </c>
      <c r="G1310" s="32">
        <f t="shared" ref="G1310" si="475">F1310/E1310</f>
        <v>8.7030497509486132E-2</v>
      </c>
    </row>
    <row r="1311" spans="1:7" x14ac:dyDescent="0.2">
      <c r="A1311" s="75"/>
      <c r="B1311" s="8"/>
      <c r="C1311" s="31"/>
      <c r="D1311" s="79"/>
      <c r="E1311" s="79"/>
      <c r="F1311" s="79"/>
      <c r="G1311" s="32"/>
    </row>
    <row r="1312" spans="1:7" x14ac:dyDescent="0.2">
      <c r="A1312" s="75">
        <v>3</v>
      </c>
      <c r="B1312" s="8" t="s">
        <v>15</v>
      </c>
      <c r="C1312" s="31"/>
      <c r="D1312" s="79">
        <f>D1315+D1316+D1317+D1318</f>
        <v>1582885</v>
      </c>
      <c r="E1312" s="79">
        <f>E1315+E1316+E1317+E1318</f>
        <v>2000260</v>
      </c>
      <c r="F1312" s="79">
        <f t="shared" ref="F1312" si="476">(D1312-E1312)</f>
        <v>-417375</v>
      </c>
      <c r="G1312" s="32">
        <f t="shared" ref="G1312" si="477">F1312/E1312</f>
        <v>-0.20866037415136032</v>
      </c>
    </row>
    <row r="1313" spans="1:7" x14ac:dyDescent="0.2">
      <c r="A1313" s="75"/>
      <c r="B1313" s="7" t="s">
        <v>6</v>
      </c>
      <c r="C1313" s="29"/>
      <c r="D1313" s="79"/>
      <c r="E1313" s="79"/>
      <c r="F1313" s="79"/>
      <c r="G1313" s="32"/>
    </row>
    <row r="1314" spans="1:7" x14ac:dyDescent="0.2">
      <c r="A1314" s="75"/>
      <c r="B1314" s="8"/>
      <c r="C1314" s="31"/>
      <c r="D1314" s="79"/>
      <c r="E1314" s="79"/>
      <c r="F1314" s="79"/>
      <c r="G1314" s="32"/>
    </row>
    <row r="1315" spans="1:7" x14ac:dyDescent="0.2">
      <c r="A1315" s="75">
        <v>30</v>
      </c>
      <c r="B1315" s="25" t="s">
        <v>16</v>
      </c>
      <c r="C1315" s="31"/>
      <c r="D1315" s="79">
        <f t="shared" ref="D1315:E1318" si="478">D69+D144+D218+D292+D365+D438+D511+D584+D657+D730+D803+D876+D949+D1022+D1095+D1168+D1242</f>
        <v>70481</v>
      </c>
      <c r="E1315" s="79">
        <f t="shared" si="478"/>
        <v>76422</v>
      </c>
      <c r="F1315" s="79">
        <f t="shared" ref="F1315:F1318" si="479">(D1315-E1315)</f>
        <v>-5941</v>
      </c>
      <c r="G1315" s="32">
        <f t="shared" ref="G1315:G1318" si="480">F1315/E1315</f>
        <v>-7.773939441522075E-2</v>
      </c>
    </row>
    <row r="1316" spans="1:7" x14ac:dyDescent="0.2">
      <c r="A1316" s="75">
        <v>31</v>
      </c>
      <c r="B1316" s="25" t="s">
        <v>17</v>
      </c>
      <c r="C1316" s="31"/>
      <c r="D1316" s="79">
        <f t="shared" si="478"/>
        <v>230011</v>
      </c>
      <c r="E1316" s="79">
        <f t="shared" si="478"/>
        <v>612225</v>
      </c>
      <c r="F1316" s="79">
        <f t="shared" si="479"/>
        <v>-382214</v>
      </c>
      <c r="G1316" s="32">
        <f t="shared" si="480"/>
        <v>-0.6243031565192535</v>
      </c>
    </row>
    <row r="1317" spans="1:7" x14ac:dyDescent="0.2">
      <c r="A1317" s="75">
        <v>32</v>
      </c>
      <c r="B1317" s="25" t="s">
        <v>18</v>
      </c>
      <c r="C1317" s="31"/>
      <c r="D1317" s="79">
        <f t="shared" si="478"/>
        <v>1282006</v>
      </c>
      <c r="E1317" s="79">
        <f t="shared" si="478"/>
        <v>1311201</v>
      </c>
      <c r="F1317" s="79">
        <f t="shared" si="479"/>
        <v>-29195</v>
      </c>
      <c r="G1317" s="32">
        <f t="shared" si="480"/>
        <v>-2.2265846350025664E-2</v>
      </c>
    </row>
    <row r="1318" spans="1:7" x14ac:dyDescent="0.2">
      <c r="A1318" s="75">
        <v>37</v>
      </c>
      <c r="B1318" s="25" t="s">
        <v>25</v>
      </c>
      <c r="C1318" s="31"/>
      <c r="D1318" s="79">
        <f t="shared" si="478"/>
        <v>387</v>
      </c>
      <c r="E1318" s="79">
        <f t="shared" si="478"/>
        <v>412</v>
      </c>
      <c r="F1318" s="79">
        <f t="shared" si="479"/>
        <v>-25</v>
      </c>
      <c r="G1318" s="32">
        <f t="shared" si="480"/>
        <v>-6.0679611650485438E-2</v>
      </c>
    </row>
  </sheetData>
  <mergeCells count="162">
    <mergeCell ref="B47:C47"/>
    <mergeCell ref="D47:E47"/>
    <mergeCell ref="F47:G47"/>
    <mergeCell ref="A76:G76"/>
    <mergeCell ref="A1:G1"/>
    <mergeCell ref="A2:A3"/>
    <mergeCell ref="B2:B3"/>
    <mergeCell ref="C2:C3"/>
    <mergeCell ref="D2:E2"/>
    <mergeCell ref="F2:G2"/>
    <mergeCell ref="B122:C122"/>
    <mergeCell ref="D122:E122"/>
    <mergeCell ref="F122:G122"/>
    <mergeCell ref="A77:A78"/>
    <mergeCell ref="B77:B78"/>
    <mergeCell ref="C77:C78"/>
    <mergeCell ref="D77:E77"/>
    <mergeCell ref="F77:G77"/>
    <mergeCell ref="B196:C196"/>
    <mergeCell ref="D196:E196"/>
    <mergeCell ref="F196:G196"/>
    <mergeCell ref="A224:G224"/>
    <mergeCell ref="A150:G150"/>
    <mergeCell ref="A151:A152"/>
    <mergeCell ref="B151:B152"/>
    <mergeCell ref="C151:C152"/>
    <mergeCell ref="D151:E151"/>
    <mergeCell ref="F151:G151"/>
    <mergeCell ref="B270:C270"/>
    <mergeCell ref="D270:E270"/>
    <mergeCell ref="F270:G270"/>
    <mergeCell ref="A225:A226"/>
    <mergeCell ref="B225:B226"/>
    <mergeCell ref="C225:C226"/>
    <mergeCell ref="D225:E225"/>
    <mergeCell ref="F225:G225"/>
    <mergeCell ref="B343:C343"/>
    <mergeCell ref="D343:E343"/>
    <mergeCell ref="F343:G343"/>
    <mergeCell ref="A370:G370"/>
    <mergeCell ref="A297:G297"/>
    <mergeCell ref="A298:A299"/>
    <mergeCell ref="B298:B299"/>
    <mergeCell ref="C298:C299"/>
    <mergeCell ref="D298:E298"/>
    <mergeCell ref="F298:G298"/>
    <mergeCell ref="B416:C416"/>
    <mergeCell ref="D416:E416"/>
    <mergeCell ref="F416:G416"/>
    <mergeCell ref="A371:A372"/>
    <mergeCell ref="B371:B372"/>
    <mergeCell ref="C371:C372"/>
    <mergeCell ref="D371:E371"/>
    <mergeCell ref="F371:G371"/>
    <mergeCell ref="B489:C489"/>
    <mergeCell ref="D489:E489"/>
    <mergeCell ref="F489:G489"/>
    <mergeCell ref="A516:G516"/>
    <mergeCell ref="A443:G443"/>
    <mergeCell ref="A444:A445"/>
    <mergeCell ref="B444:B445"/>
    <mergeCell ref="C444:C445"/>
    <mergeCell ref="D444:E444"/>
    <mergeCell ref="F444:G444"/>
    <mergeCell ref="B562:C562"/>
    <mergeCell ref="D562:E562"/>
    <mergeCell ref="F562:G562"/>
    <mergeCell ref="A517:A518"/>
    <mergeCell ref="B517:B518"/>
    <mergeCell ref="C517:C518"/>
    <mergeCell ref="D517:E517"/>
    <mergeCell ref="F517:G517"/>
    <mergeCell ref="B635:C635"/>
    <mergeCell ref="D635:E635"/>
    <mergeCell ref="F635:G635"/>
    <mergeCell ref="A662:G662"/>
    <mergeCell ref="A589:G589"/>
    <mergeCell ref="A590:A591"/>
    <mergeCell ref="B590:B591"/>
    <mergeCell ref="C590:C591"/>
    <mergeCell ref="D590:E590"/>
    <mergeCell ref="F590:G590"/>
    <mergeCell ref="B708:C708"/>
    <mergeCell ref="D708:E708"/>
    <mergeCell ref="F708:G708"/>
    <mergeCell ref="A663:A664"/>
    <mergeCell ref="B663:B664"/>
    <mergeCell ref="C663:C664"/>
    <mergeCell ref="D663:E663"/>
    <mergeCell ref="F663:G663"/>
    <mergeCell ref="B781:C781"/>
    <mergeCell ref="D781:E781"/>
    <mergeCell ref="F781:G781"/>
    <mergeCell ref="A808:G808"/>
    <mergeCell ref="A735:G735"/>
    <mergeCell ref="A736:A737"/>
    <mergeCell ref="B736:B737"/>
    <mergeCell ref="C736:C737"/>
    <mergeCell ref="D736:E736"/>
    <mergeCell ref="F736:G736"/>
    <mergeCell ref="B854:C854"/>
    <mergeCell ref="D854:E854"/>
    <mergeCell ref="F854:G854"/>
    <mergeCell ref="A809:A810"/>
    <mergeCell ref="B809:B810"/>
    <mergeCell ref="C809:C810"/>
    <mergeCell ref="D809:E809"/>
    <mergeCell ref="F809:G809"/>
    <mergeCell ref="B927:C927"/>
    <mergeCell ref="D927:E927"/>
    <mergeCell ref="F927:G927"/>
    <mergeCell ref="A954:G954"/>
    <mergeCell ref="A881:G881"/>
    <mergeCell ref="A882:A883"/>
    <mergeCell ref="B882:B883"/>
    <mergeCell ref="C882:C883"/>
    <mergeCell ref="D882:E882"/>
    <mergeCell ref="F882:G882"/>
    <mergeCell ref="B1000:C1000"/>
    <mergeCell ref="D1000:E1000"/>
    <mergeCell ref="F1000:G1000"/>
    <mergeCell ref="A955:A956"/>
    <mergeCell ref="B955:B956"/>
    <mergeCell ref="C955:C956"/>
    <mergeCell ref="D955:E955"/>
    <mergeCell ref="F955:G955"/>
    <mergeCell ref="B1073:C1073"/>
    <mergeCell ref="D1073:E1073"/>
    <mergeCell ref="F1073:G1073"/>
    <mergeCell ref="A1174:G1174"/>
    <mergeCell ref="A1175:A1176"/>
    <mergeCell ref="B1175:B1176"/>
    <mergeCell ref="C1175:C1176"/>
    <mergeCell ref="D1175:E1175"/>
    <mergeCell ref="F1175:G1175"/>
    <mergeCell ref="A1100:G1100"/>
    <mergeCell ref="A1027:G1027"/>
    <mergeCell ref="A1028:A1029"/>
    <mergeCell ref="B1028:B1029"/>
    <mergeCell ref="C1028:C1029"/>
    <mergeCell ref="D1028:E1028"/>
    <mergeCell ref="F1028:G1028"/>
    <mergeCell ref="B1146:C1146"/>
    <mergeCell ref="D1146:E1146"/>
    <mergeCell ref="F1146:G1146"/>
    <mergeCell ref="A1101:A1102"/>
    <mergeCell ref="B1101:B1102"/>
    <mergeCell ref="C1101:C1102"/>
    <mergeCell ref="D1101:E1101"/>
    <mergeCell ref="F1101:G1101"/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cumulé mois d'avril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139" workbookViewId="0">
      <selection activeCell="D1163" sqref="D1163:E1163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9" width="5.42578125" style="4"/>
    <col min="10" max="10" width="6" style="4" bestFit="1" customWidth="1"/>
    <col min="11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5086</v>
      </c>
      <c r="E4" s="190">
        <v>1994</v>
      </c>
      <c r="F4" s="190">
        <f>(D4-E4)</f>
        <v>3092</v>
      </c>
      <c r="G4" s="32">
        <f>F4/E4</f>
        <v>1.5506519558676028</v>
      </c>
    </row>
    <row r="5" spans="1:7" x14ac:dyDescent="0.2">
      <c r="A5" s="186">
        <v>701</v>
      </c>
      <c r="B5" s="1" t="s">
        <v>31</v>
      </c>
      <c r="C5" s="10"/>
      <c r="D5" s="190">
        <v>31365</v>
      </c>
      <c r="E5" s="190">
        <v>23305</v>
      </c>
      <c r="F5" s="190">
        <f t="shared" ref="F5:F7" si="0">(D5-E5)</f>
        <v>8060</v>
      </c>
      <c r="G5" s="32">
        <f t="shared" ref="G5:G7" si="1">F5/E5</f>
        <v>0.34584853035829222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44432</v>
      </c>
      <c r="E7" s="190">
        <v>26905</v>
      </c>
      <c r="F7" s="190">
        <f t="shared" si="0"/>
        <v>17527</v>
      </c>
      <c r="G7" s="32">
        <f t="shared" si="1"/>
        <v>0.65144025274112616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12861</v>
      </c>
      <c r="E12" s="39">
        <v>9961</v>
      </c>
      <c r="F12" s="190">
        <f t="shared" si="2"/>
        <v>2900</v>
      </c>
      <c r="G12" s="32">
        <f t="shared" si="3"/>
        <v>0.29113542816986249</v>
      </c>
    </row>
    <row r="13" spans="1:7" x14ac:dyDescent="0.2">
      <c r="A13" s="186" t="s">
        <v>35</v>
      </c>
      <c r="B13" s="2" t="s">
        <v>36</v>
      </c>
      <c r="C13" s="11"/>
      <c r="D13" s="39">
        <v>0</v>
      </c>
      <c r="E13" s="39">
        <v>0</v>
      </c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93744</v>
      </c>
      <c r="E14" s="40">
        <f>E4+E5+E6+E7+E12+E13</f>
        <v>62165</v>
      </c>
      <c r="F14" s="40">
        <f t="shared" si="2"/>
        <v>31579</v>
      </c>
      <c r="G14" s="34">
        <f t="shared" si="3"/>
        <v>0.50798680929783635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>
        <v>0</v>
      </c>
      <c r="E20" s="190">
        <v>2393</v>
      </c>
      <c r="F20" s="190">
        <f t="shared" ref="F20:F31" si="6">(D20-E20)</f>
        <v>-2393</v>
      </c>
      <c r="G20" s="32">
        <f t="shared" ref="G20:G31" si="7">F20/E20</f>
        <v>-1</v>
      </c>
    </row>
    <row r="21" spans="1:7" x14ac:dyDescent="0.2">
      <c r="A21" s="186">
        <v>74</v>
      </c>
      <c r="B21" s="2" t="s">
        <v>39</v>
      </c>
      <c r="C21" s="11"/>
      <c r="D21" s="39">
        <v>79</v>
      </c>
      <c r="E21" s="39">
        <v>0</v>
      </c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93823</v>
      </c>
      <c r="E22" s="40">
        <f>E14+E19+E20+E21</f>
        <v>64558</v>
      </c>
      <c r="F22" s="190">
        <f t="shared" si="6"/>
        <v>29265</v>
      </c>
      <c r="G22" s="32">
        <f t="shared" si="7"/>
        <v>0.45331329966851514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26133</v>
      </c>
      <c r="E23" s="189">
        <f>E24+E25+E26</f>
        <v>16706</v>
      </c>
      <c r="F23" s="190">
        <f t="shared" si="6"/>
        <v>9427</v>
      </c>
      <c r="G23" s="32">
        <f t="shared" si="7"/>
        <v>0.56428827966000239</v>
      </c>
    </row>
    <row r="24" spans="1:7" x14ac:dyDescent="0.2">
      <c r="A24" s="186">
        <v>600</v>
      </c>
      <c r="B24" s="1" t="s">
        <v>2</v>
      </c>
      <c r="C24" s="10"/>
      <c r="D24" s="190">
        <v>7408</v>
      </c>
      <c r="E24" s="190">
        <v>2073</v>
      </c>
      <c r="F24" s="190">
        <f t="shared" si="6"/>
        <v>5335</v>
      </c>
      <c r="G24" s="32">
        <f t="shared" si="7"/>
        <v>2.5735648818137964</v>
      </c>
    </row>
    <row r="25" spans="1:7" x14ac:dyDescent="0.2">
      <c r="A25" s="186">
        <v>601</v>
      </c>
      <c r="B25" s="1" t="s">
        <v>3</v>
      </c>
      <c r="C25" s="10"/>
      <c r="D25" s="190">
        <v>7597</v>
      </c>
      <c r="E25" s="190">
        <v>7304</v>
      </c>
      <c r="F25" s="190">
        <f t="shared" si="6"/>
        <v>293</v>
      </c>
      <c r="G25" s="32">
        <f t="shared" si="7"/>
        <v>4.0115005476451263E-2</v>
      </c>
    </row>
    <row r="26" spans="1:7" x14ac:dyDescent="0.2">
      <c r="A26" s="186">
        <v>604</v>
      </c>
      <c r="B26" s="1" t="s">
        <v>4</v>
      </c>
      <c r="C26" s="10"/>
      <c r="D26" s="190">
        <v>11128</v>
      </c>
      <c r="E26" s="190">
        <v>7329</v>
      </c>
      <c r="F26" s="190">
        <f t="shared" si="6"/>
        <v>3799</v>
      </c>
      <c r="G26" s="32">
        <f t="shared" si="7"/>
        <v>0.51835175330877337</v>
      </c>
    </row>
    <row r="27" spans="1:7" x14ac:dyDescent="0.2">
      <c r="A27" s="186">
        <v>61</v>
      </c>
      <c r="B27" s="1" t="s">
        <v>41</v>
      </c>
      <c r="C27" s="10"/>
      <c r="D27" s="190">
        <v>13044</v>
      </c>
      <c r="E27" s="190">
        <v>5718</v>
      </c>
      <c r="F27" s="190">
        <f t="shared" si="6"/>
        <v>7326</v>
      </c>
      <c r="G27" s="32">
        <f t="shared" si="7"/>
        <v>1.2812172088142708</v>
      </c>
    </row>
    <row r="28" spans="1:7" x14ac:dyDescent="0.2">
      <c r="A28" s="186">
        <v>62</v>
      </c>
      <c r="B28" s="2" t="s">
        <v>42</v>
      </c>
      <c r="C28" s="11"/>
      <c r="D28" s="39">
        <v>9436</v>
      </c>
      <c r="E28" s="39">
        <v>3664</v>
      </c>
      <c r="F28" s="190">
        <f t="shared" si="6"/>
        <v>5772</v>
      </c>
      <c r="G28" s="32">
        <f t="shared" si="7"/>
        <v>1.5753275109170306</v>
      </c>
    </row>
    <row r="29" spans="1:7" ht="25.5" x14ac:dyDescent="0.2">
      <c r="A29" s="22"/>
      <c r="B29" s="26" t="s">
        <v>43</v>
      </c>
      <c r="C29" s="191"/>
      <c r="D29" s="40">
        <f>D23+D27+D28</f>
        <v>48613</v>
      </c>
      <c r="E29" s="40">
        <f>E23+E27+E28</f>
        <v>26088</v>
      </c>
      <c r="F29" s="190">
        <f t="shared" si="6"/>
        <v>22525</v>
      </c>
      <c r="G29" s="32">
        <f t="shared" si="7"/>
        <v>0.86342379638147804</v>
      </c>
    </row>
    <row r="30" spans="1:7" ht="25.5" x14ac:dyDescent="0.2">
      <c r="A30" s="22"/>
      <c r="B30" s="26" t="s">
        <v>48</v>
      </c>
      <c r="C30" s="191"/>
      <c r="D30" s="40">
        <f>D22-D29</f>
        <v>45210</v>
      </c>
      <c r="E30" s="40">
        <f>E22-E29</f>
        <v>38470</v>
      </c>
      <c r="F30" s="190">
        <f t="shared" si="6"/>
        <v>6740</v>
      </c>
      <c r="G30" s="32">
        <f t="shared" si="7"/>
        <v>0.17520145567975046</v>
      </c>
    </row>
    <row r="31" spans="1:7" x14ac:dyDescent="0.2">
      <c r="A31" s="186">
        <v>63</v>
      </c>
      <c r="B31" s="3" t="s">
        <v>46</v>
      </c>
      <c r="C31" s="188"/>
      <c r="D31" s="189">
        <v>109257</v>
      </c>
      <c r="E31" s="189">
        <v>94174</v>
      </c>
      <c r="F31" s="190">
        <f t="shared" si="6"/>
        <v>15083</v>
      </c>
      <c r="G31" s="32">
        <f t="shared" si="7"/>
        <v>0.16016097861405484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2792</v>
      </c>
      <c r="E35" s="39">
        <v>2058</v>
      </c>
      <c r="F35" s="190">
        <f t="shared" ref="F35:F45" si="10">(D35-E35)</f>
        <v>734</v>
      </c>
      <c r="G35" s="32">
        <f t="shared" ref="G35:G45" si="11">F35/E35</f>
        <v>0.35665694849368318</v>
      </c>
    </row>
    <row r="36" spans="1:7" ht="25.5" x14ac:dyDescent="0.2">
      <c r="A36" s="22"/>
      <c r="B36" s="26" t="s">
        <v>49</v>
      </c>
      <c r="C36" s="191"/>
      <c r="D36" s="190">
        <f>D30-D31-D35</f>
        <v>-66839</v>
      </c>
      <c r="E36" s="190">
        <f>E30-E31-E35</f>
        <v>-57762</v>
      </c>
      <c r="F36" s="190">
        <f t="shared" si="10"/>
        <v>-9077</v>
      </c>
      <c r="G36" s="32">
        <f t="shared" si="11"/>
        <v>0.15714483570513485</v>
      </c>
    </row>
    <row r="37" spans="1:7" x14ac:dyDescent="0.2">
      <c r="A37" s="186">
        <v>75</v>
      </c>
      <c r="B37" s="3" t="s">
        <v>50</v>
      </c>
      <c r="C37" s="188"/>
      <c r="D37" s="189">
        <v>2865</v>
      </c>
      <c r="E37" s="189">
        <v>277</v>
      </c>
      <c r="F37" s="190">
        <f t="shared" si="10"/>
        <v>2588</v>
      </c>
      <c r="G37" s="32">
        <f t="shared" si="11"/>
        <v>9.3429602888086638</v>
      </c>
    </row>
    <row r="38" spans="1:7" x14ac:dyDescent="0.2">
      <c r="A38" s="186">
        <v>65</v>
      </c>
      <c r="B38" s="1" t="s">
        <v>51</v>
      </c>
      <c r="C38" s="10"/>
      <c r="D38" s="190">
        <v>47300</v>
      </c>
      <c r="E38" s="190">
        <v>66</v>
      </c>
      <c r="F38" s="190">
        <f t="shared" si="10"/>
        <v>47234</v>
      </c>
      <c r="G38" s="32">
        <f t="shared" si="11"/>
        <v>715.66666666666663</v>
      </c>
    </row>
    <row r="39" spans="1:7" ht="25.5" x14ac:dyDescent="0.2">
      <c r="A39" s="186">
        <v>68</v>
      </c>
      <c r="B39" s="16" t="s">
        <v>52</v>
      </c>
      <c r="C39" s="17"/>
      <c r="D39" s="190">
        <v>64560</v>
      </c>
      <c r="E39" s="190">
        <v>34427</v>
      </c>
      <c r="F39" s="190">
        <f t="shared" si="10"/>
        <v>30133</v>
      </c>
      <c r="G39" s="32">
        <f t="shared" si="11"/>
        <v>0.87527231533389493</v>
      </c>
    </row>
    <row r="40" spans="1:7" x14ac:dyDescent="0.2">
      <c r="A40" s="186">
        <v>78</v>
      </c>
      <c r="B40" s="2" t="s">
        <v>53</v>
      </c>
      <c r="C40" s="11"/>
      <c r="D40" s="39">
        <v>10594</v>
      </c>
      <c r="E40" s="39">
        <v>1132</v>
      </c>
      <c r="F40" s="190">
        <f t="shared" si="10"/>
        <v>9462</v>
      </c>
      <c r="G40" s="32">
        <f t="shared" si="11"/>
        <v>8.3586572438162552</v>
      </c>
    </row>
    <row r="41" spans="1:7" ht="25.5" x14ac:dyDescent="0.2">
      <c r="A41" s="22"/>
      <c r="B41" s="26" t="s">
        <v>77</v>
      </c>
      <c r="C41" s="191"/>
      <c r="D41" s="190">
        <f>D36+D37-D38-D39+D40</f>
        <v>-165240</v>
      </c>
      <c r="E41" s="190">
        <f>E36+E37-E38-E39+E40</f>
        <v>-90846</v>
      </c>
      <c r="F41" s="190">
        <f t="shared" si="10"/>
        <v>-74394</v>
      </c>
      <c r="G41" s="32">
        <f t="shared" si="11"/>
        <v>0.81890231820883697</v>
      </c>
    </row>
    <row r="42" spans="1:7" x14ac:dyDescent="0.2">
      <c r="A42" s="186">
        <v>76</v>
      </c>
      <c r="B42" s="1" t="s">
        <v>54</v>
      </c>
      <c r="C42" s="10"/>
      <c r="D42" s="190">
        <v>1714</v>
      </c>
      <c r="E42" s="190">
        <v>1469</v>
      </c>
      <c r="F42" s="190">
        <f t="shared" si="10"/>
        <v>245</v>
      </c>
      <c r="G42" s="32">
        <f t="shared" si="11"/>
        <v>0.16678012253233493</v>
      </c>
    </row>
    <row r="43" spans="1:7" x14ac:dyDescent="0.2">
      <c r="A43" s="186">
        <v>66</v>
      </c>
      <c r="B43" s="1" t="s">
        <v>55</v>
      </c>
      <c r="C43" s="10"/>
      <c r="D43" s="190">
        <v>427</v>
      </c>
      <c r="E43" s="190">
        <v>121</v>
      </c>
      <c r="F43" s="190">
        <f t="shared" si="10"/>
        <v>306</v>
      </c>
      <c r="G43" s="32">
        <f t="shared" si="11"/>
        <v>2.5289256198347108</v>
      </c>
    </row>
    <row r="44" spans="1:7" x14ac:dyDescent="0.2">
      <c r="B44" s="2" t="s">
        <v>56</v>
      </c>
      <c r="C44" s="11"/>
      <c r="D44" s="39">
        <f>D42-D43</f>
        <v>1287</v>
      </c>
      <c r="E44" s="39">
        <f>E42-E43</f>
        <v>1348</v>
      </c>
      <c r="F44" s="190">
        <f t="shared" si="10"/>
        <v>-61</v>
      </c>
      <c r="G44" s="32">
        <f t="shared" si="11"/>
        <v>-4.5252225519287835E-2</v>
      </c>
    </row>
    <row r="45" spans="1:7" x14ac:dyDescent="0.2">
      <c r="A45" s="22"/>
      <c r="B45" s="19" t="s">
        <v>57</v>
      </c>
      <c r="C45" s="191"/>
      <c r="D45" s="190">
        <f>D41+D44</f>
        <v>-163953</v>
      </c>
      <c r="E45" s="190">
        <f>E41+E44</f>
        <v>-89498</v>
      </c>
      <c r="F45" s="190">
        <f t="shared" si="10"/>
        <v>-74455</v>
      </c>
      <c r="G45" s="32">
        <f t="shared" si="11"/>
        <v>0.83191803168785894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1705311</v>
      </c>
      <c r="E49" s="190">
        <v>661635</v>
      </c>
      <c r="F49" s="190">
        <f t="shared" ref="F49" si="12">(D49-E49)</f>
        <v>1043676</v>
      </c>
      <c r="G49" s="32">
        <f t="shared" ref="G49" si="13">F49/E49</f>
        <v>1.5774195742365504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497501</v>
      </c>
      <c r="E56" s="190">
        <f>E60+E61+E62</f>
        <v>581754</v>
      </c>
      <c r="F56" s="190">
        <f t="shared" ref="F56" si="16">(D56-E56)</f>
        <v>-84253</v>
      </c>
      <c r="G56" s="32">
        <f t="shared" ref="G56" si="17">F56/E56</f>
        <v>-0.14482581984825202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143560</v>
      </c>
      <c r="E60" s="190">
        <v>172941</v>
      </c>
      <c r="F60" s="190">
        <f t="shared" ref="F60:F62" si="18">(D60-E60)</f>
        <v>-29381</v>
      </c>
      <c r="G60" s="32">
        <f t="shared" ref="G60:G62" si="19">F60/E60</f>
        <v>-0.16989030941188035</v>
      </c>
    </row>
    <row r="61" spans="1:7" ht="25.5" x14ac:dyDescent="0.2">
      <c r="A61" s="186"/>
      <c r="B61" s="24" t="s">
        <v>58</v>
      </c>
      <c r="C61" s="17"/>
      <c r="D61" s="190">
        <v>81989</v>
      </c>
      <c r="E61" s="190">
        <v>150674</v>
      </c>
      <c r="F61" s="190">
        <f t="shared" si="18"/>
        <v>-68685</v>
      </c>
      <c r="G61" s="32">
        <f t="shared" si="19"/>
        <v>-0.45585170633287758</v>
      </c>
    </row>
    <row r="62" spans="1:7" x14ac:dyDescent="0.2">
      <c r="A62" s="186"/>
      <c r="B62" s="23" t="s">
        <v>24</v>
      </c>
      <c r="C62" s="10"/>
      <c r="D62" s="190">
        <v>271952</v>
      </c>
      <c r="E62" s="190">
        <v>258139</v>
      </c>
      <c r="F62" s="190">
        <f t="shared" si="18"/>
        <v>13813</v>
      </c>
      <c r="G62" s="32">
        <f t="shared" si="19"/>
        <v>5.3509930696252796E-2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365385</v>
      </c>
      <c r="E64" s="190">
        <v>361088</v>
      </c>
      <c r="F64" s="190">
        <f t="shared" ref="F64" si="20">(D64-E64)</f>
        <v>4297</v>
      </c>
      <c r="G64" s="32">
        <f t="shared" ref="G64" si="21">F64/E64</f>
        <v>1.1900146224742999E-2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317005</v>
      </c>
      <c r="E66" s="190">
        <f>E69+E70+E71+E72</f>
        <v>312311</v>
      </c>
      <c r="F66" s="190">
        <f t="shared" ref="F66" si="22">(D66-E66)</f>
        <v>4694</v>
      </c>
      <c r="G66" s="32">
        <f t="shared" ref="G66" si="23">F66/E66</f>
        <v>1.5029890077518884E-2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13109</v>
      </c>
      <c r="E69" s="190">
        <v>15416</v>
      </c>
      <c r="F69" s="190">
        <f t="shared" ref="F69:F72" si="24">(D69-E69)</f>
        <v>-2307</v>
      </c>
      <c r="G69" s="32">
        <f t="shared" ref="G69:G72" si="25">F69/E69</f>
        <v>-0.14964971458225221</v>
      </c>
    </row>
    <row r="70" spans="1:7" x14ac:dyDescent="0.2">
      <c r="A70" s="186">
        <v>31</v>
      </c>
      <c r="B70" s="25" t="s">
        <v>17</v>
      </c>
      <c r="C70" s="31"/>
      <c r="D70" s="190">
        <v>13822</v>
      </c>
      <c r="E70" s="190">
        <v>23313</v>
      </c>
      <c r="F70" s="190">
        <f t="shared" si="24"/>
        <v>-9491</v>
      </c>
      <c r="G70" s="32">
        <f t="shared" si="25"/>
        <v>-0.40711191180886203</v>
      </c>
    </row>
    <row r="71" spans="1:7" x14ac:dyDescent="0.2">
      <c r="A71" s="186">
        <v>32</v>
      </c>
      <c r="B71" s="25" t="s">
        <v>18</v>
      </c>
      <c r="C71" s="31"/>
      <c r="D71" s="190">
        <v>290074</v>
      </c>
      <c r="E71" s="190">
        <v>273582</v>
      </c>
      <c r="F71" s="190">
        <f t="shared" si="24"/>
        <v>16492</v>
      </c>
      <c r="G71" s="32">
        <f t="shared" si="25"/>
        <v>6.0281743681967384E-2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6920</v>
      </c>
      <c r="E79" s="190">
        <v>423</v>
      </c>
      <c r="F79" s="190">
        <f>(D79-E79)</f>
        <v>6497</v>
      </c>
      <c r="G79" s="32">
        <f>F79/E79</f>
        <v>15.359338061465721</v>
      </c>
    </row>
    <row r="80" spans="1:7" x14ac:dyDescent="0.2">
      <c r="A80" s="186">
        <v>701</v>
      </c>
      <c r="B80" s="1" t="s">
        <v>31</v>
      </c>
      <c r="C80" s="10"/>
      <c r="D80" s="190">
        <v>26057</v>
      </c>
      <c r="E80" s="190">
        <v>1691</v>
      </c>
      <c r="F80" s="190">
        <f t="shared" ref="F80:F82" si="26">(D80-E80)</f>
        <v>24366</v>
      </c>
      <c r="G80" s="32">
        <f t="shared" ref="G80:G82" si="27">F80/E80</f>
        <v>14.409225310467178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42512</v>
      </c>
      <c r="E87" s="39">
        <v>8373</v>
      </c>
      <c r="F87" s="190">
        <f t="shared" si="28"/>
        <v>34139</v>
      </c>
      <c r="G87" s="32">
        <f t="shared" si="29"/>
        <v>4.0772721844022453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75489</v>
      </c>
      <c r="E89" s="40">
        <f>E79+E80+E81+E82+E87+E88</f>
        <v>10487</v>
      </c>
      <c r="F89" s="40">
        <f t="shared" si="28"/>
        <v>65002</v>
      </c>
      <c r="G89" s="34">
        <f t="shared" si="29"/>
        <v>6.1983408028988274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75489</v>
      </c>
      <c r="E97" s="40">
        <f>E89+E94+E95+E96</f>
        <v>10487</v>
      </c>
      <c r="F97" s="190">
        <f t="shared" ref="F97:F106" si="34">(D97-E97)</f>
        <v>65002</v>
      </c>
      <c r="G97" s="32">
        <f t="shared" ref="G97:G106" si="35">F97/E97</f>
        <v>6.1983408028988274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17958</v>
      </c>
      <c r="E98" s="189">
        <f>E99+E100+E101</f>
        <v>5341</v>
      </c>
      <c r="F98" s="190">
        <f t="shared" si="34"/>
        <v>12617</v>
      </c>
      <c r="G98" s="32">
        <f t="shared" si="35"/>
        <v>2.362291705673095</v>
      </c>
    </row>
    <row r="99" spans="1:7" x14ac:dyDescent="0.2">
      <c r="A99" s="186">
        <v>600</v>
      </c>
      <c r="B99" s="1" t="s">
        <v>2</v>
      </c>
      <c r="C99" s="10"/>
      <c r="D99" s="190">
        <v>1767</v>
      </c>
      <c r="E99" s="190">
        <v>91</v>
      </c>
      <c r="F99" s="190">
        <f t="shared" si="34"/>
        <v>1676</v>
      </c>
      <c r="G99" s="32">
        <f t="shared" si="35"/>
        <v>18.417582417582416</v>
      </c>
    </row>
    <row r="100" spans="1:7" x14ac:dyDescent="0.2">
      <c r="A100" s="186">
        <v>601</v>
      </c>
      <c r="B100" s="1" t="s">
        <v>3</v>
      </c>
      <c r="C100" s="10"/>
      <c r="D100" s="190">
        <v>16191</v>
      </c>
      <c r="E100" s="190">
        <v>5250</v>
      </c>
      <c r="F100" s="190">
        <f t="shared" si="34"/>
        <v>10941</v>
      </c>
      <c r="G100" s="32">
        <f t="shared" si="35"/>
        <v>2.0840000000000001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3312</v>
      </c>
      <c r="E103" s="39">
        <v>1092</v>
      </c>
      <c r="F103" s="190">
        <f t="shared" si="34"/>
        <v>2220</v>
      </c>
      <c r="G103" s="32">
        <f t="shared" si="35"/>
        <v>2.0329670329670328</v>
      </c>
    </row>
    <row r="104" spans="1:7" ht="25.5" x14ac:dyDescent="0.2">
      <c r="A104" s="22"/>
      <c r="B104" s="26" t="s">
        <v>43</v>
      </c>
      <c r="C104" s="191"/>
      <c r="D104" s="40">
        <f>D98+D102+D103</f>
        <v>21270</v>
      </c>
      <c r="E104" s="40">
        <f>E98+E102+E103</f>
        <v>6433</v>
      </c>
      <c r="F104" s="190">
        <f t="shared" si="34"/>
        <v>14837</v>
      </c>
      <c r="G104" s="32">
        <f t="shared" si="35"/>
        <v>2.306388932069019</v>
      </c>
    </row>
    <row r="105" spans="1:7" ht="25.5" x14ac:dyDescent="0.2">
      <c r="A105" s="22"/>
      <c r="B105" s="26" t="s">
        <v>48</v>
      </c>
      <c r="C105" s="191"/>
      <c r="D105" s="40">
        <f>D97-D104</f>
        <v>54219</v>
      </c>
      <c r="E105" s="40">
        <f>E97-E104</f>
        <v>4054</v>
      </c>
      <c r="F105" s="190">
        <f t="shared" si="34"/>
        <v>50165</v>
      </c>
      <c r="G105" s="32">
        <f t="shared" si="35"/>
        <v>12.374198322644302</v>
      </c>
    </row>
    <row r="106" spans="1:7" x14ac:dyDescent="0.2">
      <c r="A106" s="186">
        <v>63</v>
      </c>
      <c r="B106" s="3" t="s">
        <v>46</v>
      </c>
      <c r="C106" s="188"/>
      <c r="D106" s="189">
        <v>41786</v>
      </c>
      <c r="E106" s="189">
        <v>44848</v>
      </c>
      <c r="F106" s="190">
        <f t="shared" si="34"/>
        <v>-3062</v>
      </c>
      <c r="G106" s="32">
        <f t="shared" si="35"/>
        <v>-6.8275062433107381E-2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1650</v>
      </c>
      <c r="E110" s="39">
        <v>526</v>
      </c>
      <c r="F110" s="190">
        <f t="shared" ref="F110:F120" si="38">(D110-E110)</f>
        <v>1124</v>
      </c>
      <c r="G110" s="32">
        <f t="shared" ref="G110:G120" si="39">F110/E110</f>
        <v>2.1368821292775664</v>
      </c>
    </row>
    <row r="111" spans="1:7" ht="25.5" x14ac:dyDescent="0.2">
      <c r="A111" s="22"/>
      <c r="B111" s="26" t="s">
        <v>49</v>
      </c>
      <c r="C111" s="191"/>
      <c r="D111" s="190">
        <f>D105-D106-D110</f>
        <v>10783</v>
      </c>
      <c r="E111" s="190">
        <f>E105-E106-E110</f>
        <v>-41320</v>
      </c>
      <c r="F111" s="190">
        <f t="shared" si="38"/>
        <v>52103</v>
      </c>
      <c r="G111" s="32">
        <f t="shared" si="39"/>
        <v>-1.2609632139399807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321</v>
      </c>
      <c r="E113" s="190">
        <v>3412</v>
      </c>
      <c r="F113" s="190">
        <f t="shared" si="38"/>
        <v>-3091</v>
      </c>
      <c r="G113" s="32">
        <f t="shared" si="39"/>
        <v>-0.90592028135990621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55612</v>
      </c>
      <c r="F114" s="190">
        <f t="shared" si="38"/>
        <v>8318</v>
      </c>
      <c r="G114" s="32">
        <f t="shared" si="39"/>
        <v>0.14957203481263037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-53468</v>
      </c>
      <c r="E116" s="190">
        <f>E111+E112-E113-E114+E115</f>
        <v>-100344</v>
      </c>
      <c r="F116" s="190">
        <f t="shared" si="38"/>
        <v>46876</v>
      </c>
      <c r="G116" s="32">
        <f t="shared" si="39"/>
        <v>-0.46715299370166624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114</v>
      </c>
      <c r="E118" s="190">
        <v>0</v>
      </c>
      <c r="F118" s="190">
        <f t="shared" si="38"/>
        <v>114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-114</v>
      </c>
      <c r="E119" s="39">
        <f>E117-E118</f>
        <v>0</v>
      </c>
      <c r="F119" s="190">
        <f t="shared" si="38"/>
        <v>-114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-53582</v>
      </c>
      <c r="E120" s="190">
        <f>E116+E119</f>
        <v>-100344</v>
      </c>
      <c r="F120" s="190">
        <f t="shared" si="38"/>
        <v>46762</v>
      </c>
      <c r="G120" s="32">
        <f t="shared" si="39"/>
        <v>-0.4660169018576098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701633</v>
      </c>
      <c r="E124" s="190">
        <v>725108</v>
      </c>
      <c r="F124" s="190">
        <f t="shared" ref="F124" si="40">(D124-E124)</f>
        <v>-23475</v>
      </c>
      <c r="G124" s="32">
        <f t="shared" ref="G124" si="41">F124/E124</f>
        <v>-3.2374487662527512E-2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308990</v>
      </c>
      <c r="E131" s="190">
        <f>E135+E136+E137</f>
        <v>356779</v>
      </c>
      <c r="F131" s="190">
        <f t="shared" ref="F131" si="44">(D131-E131)</f>
        <v>-47789</v>
      </c>
      <c r="G131" s="32">
        <f t="shared" ref="G131" si="45">F131/E131</f>
        <v>-0.13394566384232257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124885</v>
      </c>
      <c r="E135" s="190">
        <v>127036</v>
      </c>
      <c r="F135" s="190">
        <f t="shared" ref="F135:F137" si="46">(D135-E135)</f>
        <v>-2151</v>
      </c>
      <c r="G135" s="32">
        <f t="shared" ref="G135:G137" si="47">F135/E135</f>
        <v>-1.6932208192953178E-2</v>
      </c>
    </row>
    <row r="136" spans="1:7" ht="25.5" x14ac:dyDescent="0.2">
      <c r="A136" s="186"/>
      <c r="B136" s="24" t="s">
        <v>58</v>
      </c>
      <c r="C136" s="17"/>
      <c r="D136" s="190">
        <v>82850</v>
      </c>
      <c r="E136" s="190">
        <v>102652</v>
      </c>
      <c r="F136" s="190">
        <f t="shared" si="46"/>
        <v>-19802</v>
      </c>
      <c r="G136" s="32">
        <f t="shared" si="47"/>
        <v>-0.19290418111678292</v>
      </c>
    </row>
    <row r="137" spans="1:7" x14ac:dyDescent="0.2">
      <c r="A137" s="186"/>
      <c r="B137" s="23" t="s">
        <v>24</v>
      </c>
      <c r="C137" s="10"/>
      <c r="D137" s="190">
        <v>101255</v>
      </c>
      <c r="E137" s="190">
        <v>127091</v>
      </c>
      <c r="F137" s="190">
        <f t="shared" si="46"/>
        <v>-25836</v>
      </c>
      <c r="G137" s="32">
        <f t="shared" si="47"/>
        <v>-0.20328740823504418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127436</v>
      </c>
      <c r="E139" s="190">
        <v>60407</v>
      </c>
      <c r="F139" s="190">
        <f t="shared" ref="F139" si="48">(D139-E139)</f>
        <v>67029</v>
      </c>
      <c r="G139" s="32">
        <f t="shared" ref="G139" si="49">F139/E139</f>
        <v>1.1096230569304881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650401</v>
      </c>
      <c r="E141" s="190">
        <f>E144+E145+E146+E147</f>
        <v>703207</v>
      </c>
      <c r="F141" s="190">
        <f t="shared" ref="F141" si="50">(D141-E141)</f>
        <v>-52806</v>
      </c>
      <c r="G141" s="32">
        <f t="shared" ref="G141" si="51">F141/E141</f>
        <v>-7.5093109141405018E-2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4964</v>
      </c>
      <c r="E144" s="190">
        <v>6304</v>
      </c>
      <c r="F144" s="190">
        <f t="shared" ref="F144:F147" si="52">(D144-E144)</f>
        <v>-1340</v>
      </c>
      <c r="G144" s="32">
        <f t="shared" ref="G144:G147" si="53">F144/E144</f>
        <v>-0.21256345177664976</v>
      </c>
    </row>
    <row r="145" spans="1:7" x14ac:dyDescent="0.2">
      <c r="A145" s="186">
        <v>31</v>
      </c>
      <c r="B145" s="25" t="s">
        <v>17</v>
      </c>
      <c r="C145" s="31"/>
      <c r="D145" s="190">
        <v>493353</v>
      </c>
      <c r="E145" s="190">
        <v>553173</v>
      </c>
      <c r="F145" s="190">
        <f t="shared" si="52"/>
        <v>-59820</v>
      </c>
      <c r="G145" s="32">
        <f t="shared" si="53"/>
        <v>-0.10813976820994517</v>
      </c>
    </row>
    <row r="146" spans="1:7" x14ac:dyDescent="0.2">
      <c r="A146" s="186">
        <v>32</v>
      </c>
      <c r="B146" s="25" t="s">
        <v>18</v>
      </c>
      <c r="C146" s="31"/>
      <c r="D146" s="190">
        <v>152084</v>
      </c>
      <c r="E146" s="190">
        <v>143730</v>
      </c>
      <c r="F146" s="190">
        <f t="shared" si="52"/>
        <v>8354</v>
      </c>
      <c r="G146" s="32">
        <f t="shared" si="53"/>
        <v>5.8122869268767828E-2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8038</v>
      </c>
      <c r="E153" s="190">
        <v>1236</v>
      </c>
      <c r="F153" s="190">
        <f>(D153-E153)</f>
        <v>6802</v>
      </c>
      <c r="G153" s="32">
        <f>F153/E153</f>
        <v>5.5032362459546924</v>
      </c>
    </row>
    <row r="154" spans="1:7" x14ac:dyDescent="0.2">
      <c r="A154" s="186">
        <v>701</v>
      </c>
      <c r="B154" s="1" t="s">
        <v>31</v>
      </c>
      <c r="C154" s="10"/>
      <c r="D154" s="190">
        <v>20003</v>
      </c>
      <c r="E154" s="190">
        <v>6285</v>
      </c>
      <c r="F154" s="190">
        <f t="shared" ref="F154:F156" si="54">(D154-E154)</f>
        <v>13718</v>
      </c>
      <c r="G154" s="32">
        <f t="shared" ref="G154:G156" si="55">F154/E154</f>
        <v>2.1826571201272871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18446</v>
      </c>
      <c r="E156" s="190">
        <v>4341</v>
      </c>
      <c r="F156" s="190">
        <f t="shared" si="54"/>
        <v>14105</v>
      </c>
      <c r="G156" s="32">
        <f t="shared" si="55"/>
        <v>3.24925132457959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46487</v>
      </c>
      <c r="E163" s="40">
        <f>E153+E154+E155+E156+E161+E162</f>
        <v>11862</v>
      </c>
      <c r="F163" s="40">
        <f t="shared" si="56"/>
        <v>34625</v>
      </c>
      <c r="G163" s="34">
        <f t="shared" si="57"/>
        <v>2.9189849940988029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46487</v>
      </c>
      <c r="E171" s="40">
        <f>E163+E168+E169+E170</f>
        <v>11862</v>
      </c>
      <c r="F171" s="190">
        <f t="shared" ref="F171:F180" si="62">(D171-E171)</f>
        <v>34625</v>
      </c>
      <c r="G171" s="32">
        <f t="shared" ref="G171:G180" si="63">F171/E171</f>
        <v>2.9189849940988029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12439</v>
      </c>
      <c r="E172" s="189">
        <f>E173+E174+E175</f>
        <v>5072</v>
      </c>
      <c r="F172" s="190">
        <f t="shared" si="62"/>
        <v>7367</v>
      </c>
      <c r="G172" s="32">
        <f t="shared" si="63"/>
        <v>1.4524842271293374</v>
      </c>
    </row>
    <row r="173" spans="1:7" x14ac:dyDescent="0.2">
      <c r="A173" s="186">
        <v>600</v>
      </c>
      <c r="B173" s="1" t="s">
        <v>2</v>
      </c>
      <c r="C173" s="10"/>
      <c r="D173" s="190">
        <v>1414</v>
      </c>
      <c r="E173" s="190">
        <v>289</v>
      </c>
      <c r="F173" s="190">
        <f t="shared" si="62"/>
        <v>1125</v>
      </c>
      <c r="G173" s="32">
        <f t="shared" si="63"/>
        <v>3.8927335640138407</v>
      </c>
    </row>
    <row r="174" spans="1:7" x14ac:dyDescent="0.2">
      <c r="A174" s="186">
        <v>601</v>
      </c>
      <c r="B174" s="1" t="s">
        <v>3</v>
      </c>
      <c r="C174" s="10"/>
      <c r="D174" s="190">
        <v>5014</v>
      </c>
      <c r="E174" s="190">
        <v>1162</v>
      </c>
      <c r="F174" s="190">
        <f t="shared" si="62"/>
        <v>3852</v>
      </c>
      <c r="G174" s="32">
        <f t="shared" si="63"/>
        <v>3.3149741824440619</v>
      </c>
    </row>
    <row r="175" spans="1:7" x14ac:dyDescent="0.2">
      <c r="A175" s="186">
        <v>604</v>
      </c>
      <c r="B175" s="1" t="s">
        <v>4</v>
      </c>
      <c r="C175" s="10"/>
      <c r="D175" s="190">
        <v>6011</v>
      </c>
      <c r="E175" s="190">
        <v>3621</v>
      </c>
      <c r="F175" s="190">
        <f t="shared" si="62"/>
        <v>2390</v>
      </c>
      <c r="G175" s="32">
        <f t="shared" si="63"/>
        <v>0.66003866335266503</v>
      </c>
    </row>
    <row r="176" spans="1:7" x14ac:dyDescent="0.2">
      <c r="A176" s="186">
        <v>61</v>
      </c>
      <c r="B176" s="1" t="s">
        <v>41</v>
      </c>
      <c r="C176" s="10"/>
      <c r="D176" s="190">
        <v>266</v>
      </c>
      <c r="E176" s="190">
        <v>1273</v>
      </c>
      <c r="F176" s="190">
        <f t="shared" si="62"/>
        <v>-1007</v>
      </c>
      <c r="G176" s="32">
        <f t="shared" si="63"/>
        <v>-0.79104477611940294</v>
      </c>
    </row>
    <row r="177" spans="1:7" x14ac:dyDescent="0.2">
      <c r="A177" s="186">
        <v>62</v>
      </c>
      <c r="B177" s="2" t="s">
        <v>42</v>
      </c>
      <c r="C177" s="11"/>
      <c r="D177" s="39">
        <v>307</v>
      </c>
      <c r="E177" s="39">
        <v>1990</v>
      </c>
      <c r="F177" s="190">
        <f t="shared" si="62"/>
        <v>-1683</v>
      </c>
      <c r="G177" s="32">
        <f t="shared" si="63"/>
        <v>-0.84572864321608043</v>
      </c>
    </row>
    <row r="178" spans="1:7" ht="25.5" x14ac:dyDescent="0.2">
      <c r="A178" s="22"/>
      <c r="B178" s="26" t="s">
        <v>43</v>
      </c>
      <c r="C178" s="191"/>
      <c r="D178" s="40">
        <f>D172+D176+D177</f>
        <v>13012</v>
      </c>
      <c r="E178" s="40">
        <f>E172+E176+E177</f>
        <v>8335</v>
      </c>
      <c r="F178" s="190">
        <f t="shared" si="62"/>
        <v>4677</v>
      </c>
      <c r="G178" s="32">
        <f t="shared" si="63"/>
        <v>0.56112777444511097</v>
      </c>
    </row>
    <row r="179" spans="1:7" ht="25.5" x14ac:dyDescent="0.2">
      <c r="A179" s="22"/>
      <c r="B179" s="26" t="s">
        <v>48</v>
      </c>
      <c r="C179" s="191"/>
      <c r="D179" s="40">
        <f>D171-D178</f>
        <v>33475</v>
      </c>
      <c r="E179" s="40">
        <f>E171-E178</f>
        <v>3527</v>
      </c>
      <c r="F179" s="190">
        <f t="shared" si="62"/>
        <v>29948</v>
      </c>
      <c r="G179" s="32">
        <f t="shared" si="63"/>
        <v>8.4910688970796713</v>
      </c>
    </row>
    <row r="180" spans="1:7" x14ac:dyDescent="0.2">
      <c r="A180" s="186">
        <v>63</v>
      </c>
      <c r="B180" s="3" t="s">
        <v>46</v>
      </c>
      <c r="C180" s="188"/>
      <c r="D180" s="189">
        <v>57628</v>
      </c>
      <c r="E180" s="189">
        <v>47881</v>
      </c>
      <c r="F180" s="190">
        <f t="shared" si="62"/>
        <v>9747</v>
      </c>
      <c r="G180" s="32">
        <f t="shared" si="63"/>
        <v>0.20356717695954554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861</v>
      </c>
      <c r="E184" s="39">
        <v>520</v>
      </c>
      <c r="F184" s="190">
        <f t="shared" ref="F184:F194" si="66">(D184-E184)</f>
        <v>341</v>
      </c>
      <c r="G184" s="32">
        <f t="shared" ref="G184:G194" si="67">F184/E184</f>
        <v>0.65576923076923077</v>
      </c>
    </row>
    <row r="185" spans="1:7" ht="25.5" x14ac:dyDescent="0.2">
      <c r="A185" s="22"/>
      <c r="B185" s="26" t="s">
        <v>49</v>
      </c>
      <c r="C185" s="191"/>
      <c r="D185" s="190">
        <f>D179-D180-D184</f>
        <v>-25014</v>
      </c>
      <c r="E185" s="190">
        <f>E179-E180-E184</f>
        <v>-44874</v>
      </c>
      <c r="F185" s="190">
        <f t="shared" si="66"/>
        <v>19860</v>
      </c>
      <c r="G185" s="32">
        <f t="shared" si="67"/>
        <v>-0.44257253643535233</v>
      </c>
    </row>
    <row r="186" spans="1:7" x14ac:dyDescent="0.2">
      <c r="A186" s="186">
        <v>75</v>
      </c>
      <c r="B186" s="3" t="s">
        <v>50</v>
      </c>
      <c r="C186" s="188"/>
      <c r="D186" s="189">
        <v>119</v>
      </c>
      <c r="E186" s="189">
        <v>465</v>
      </c>
      <c r="F186" s="190">
        <f t="shared" si="66"/>
        <v>-346</v>
      </c>
      <c r="G186" s="32">
        <f t="shared" si="67"/>
        <v>-0.74408602150537639</v>
      </c>
    </row>
    <row r="187" spans="1:7" x14ac:dyDescent="0.2">
      <c r="A187" s="186">
        <v>65</v>
      </c>
      <c r="B187" s="1" t="s">
        <v>51</v>
      </c>
      <c r="C187" s="10"/>
      <c r="D187" s="190">
        <v>2765</v>
      </c>
      <c r="E187" s="190">
        <v>340</v>
      </c>
      <c r="F187" s="190">
        <f t="shared" si="66"/>
        <v>2425</v>
      </c>
      <c r="G187" s="32">
        <f t="shared" si="67"/>
        <v>7.132352941176471</v>
      </c>
    </row>
    <row r="188" spans="1:7" ht="25.5" x14ac:dyDescent="0.2">
      <c r="A188" s="186">
        <v>68</v>
      </c>
      <c r="B188" s="16" t="s">
        <v>52</v>
      </c>
      <c r="C188" s="17"/>
      <c r="D188" s="190">
        <v>55560</v>
      </c>
      <c r="E188" s="190">
        <v>55560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/>
      <c r="E189" s="39"/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-83220</v>
      </c>
      <c r="E190" s="190">
        <f>E185+E186-E187-E188+E189</f>
        <v>-100309</v>
      </c>
      <c r="F190" s="190">
        <f t="shared" si="66"/>
        <v>17089</v>
      </c>
      <c r="G190" s="32">
        <f t="shared" si="67"/>
        <v>-0.17036357654846523</v>
      </c>
    </row>
    <row r="191" spans="1:7" x14ac:dyDescent="0.2">
      <c r="A191" s="186">
        <v>76</v>
      </c>
      <c r="B191" s="1" t="s">
        <v>54</v>
      </c>
      <c r="C191" s="10"/>
      <c r="D191" s="190">
        <v>18400</v>
      </c>
      <c r="E191" s="190">
        <v>0</v>
      </c>
      <c r="F191" s="190">
        <f t="shared" si="66"/>
        <v>18400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18400</v>
      </c>
      <c r="E193" s="39">
        <f>E191-E192</f>
        <v>0</v>
      </c>
      <c r="F193" s="190">
        <f t="shared" si="66"/>
        <v>18400</v>
      </c>
      <c r="G193" s="32" t="e">
        <f t="shared" si="67"/>
        <v>#DIV/0!</v>
      </c>
    </row>
    <row r="194" spans="1:7" x14ac:dyDescent="0.2">
      <c r="A194" s="22"/>
      <c r="B194" s="19" t="s">
        <v>57</v>
      </c>
      <c r="C194" s="191"/>
      <c r="D194" s="190">
        <f>D190+D193</f>
        <v>-64820</v>
      </c>
      <c r="E194" s="190">
        <f>E190+E193</f>
        <v>-100309</v>
      </c>
      <c r="F194" s="190">
        <f t="shared" si="66"/>
        <v>35489</v>
      </c>
      <c r="G194" s="32">
        <f t="shared" si="67"/>
        <v>-0.35379676798692039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580793</v>
      </c>
      <c r="E198" s="190">
        <v>327680</v>
      </c>
      <c r="F198" s="190">
        <f t="shared" ref="F198" si="68">(D198-E198)</f>
        <v>253113</v>
      </c>
      <c r="G198" s="32">
        <f t="shared" ref="G198" si="69">F198/E198</f>
        <v>0.77243957519531248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258101</v>
      </c>
      <c r="E205" s="190">
        <f>E209+E210+E211</f>
        <v>243146</v>
      </c>
      <c r="F205" s="190">
        <f t="shared" ref="F205" si="72">(D205-E205)</f>
        <v>14955</v>
      </c>
      <c r="G205" s="32">
        <f t="shared" ref="G205" si="73">F205/E205</f>
        <v>6.1506255500810215E-2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18171</v>
      </c>
      <c r="E209" s="190">
        <v>36157</v>
      </c>
      <c r="F209" s="190">
        <f t="shared" ref="F209:F211" si="74">(D209-E209)</f>
        <v>-17986</v>
      </c>
      <c r="G209" s="32">
        <f t="shared" ref="G209:G211" si="75">F209/E209</f>
        <v>-0.49744171253146002</v>
      </c>
    </row>
    <row r="210" spans="1:7" ht="25.5" x14ac:dyDescent="0.2">
      <c r="A210" s="186"/>
      <c r="B210" s="24" t="s">
        <v>58</v>
      </c>
      <c r="C210" s="17"/>
      <c r="D210" s="190">
        <v>97948</v>
      </c>
      <c r="E210" s="190">
        <v>31177</v>
      </c>
      <c r="F210" s="190">
        <f t="shared" si="74"/>
        <v>66771</v>
      </c>
      <c r="G210" s="32">
        <f t="shared" si="75"/>
        <v>2.1416749526894825</v>
      </c>
    </row>
    <row r="211" spans="1:7" x14ac:dyDescent="0.2">
      <c r="A211" s="186"/>
      <c r="B211" s="23" t="s">
        <v>24</v>
      </c>
      <c r="C211" s="10"/>
      <c r="D211" s="190">
        <v>141982</v>
      </c>
      <c r="E211" s="190">
        <v>175812</v>
      </c>
      <c r="F211" s="190">
        <f t="shared" si="74"/>
        <v>-33830</v>
      </c>
      <c r="G211" s="32">
        <f t="shared" si="75"/>
        <v>-0.19242145018542534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264014</v>
      </c>
      <c r="E213" s="190">
        <v>249889</v>
      </c>
      <c r="F213" s="190">
        <f t="shared" ref="F213" si="76">(D213-E213)</f>
        <v>14125</v>
      </c>
      <c r="G213" s="32">
        <f t="shared" ref="G213" si="77">F213/E213</f>
        <v>5.6525097143131552E-2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436585</v>
      </c>
      <c r="E215" s="190">
        <f>E218+E219+E220+E221</f>
        <v>526105</v>
      </c>
      <c r="F215" s="190">
        <f t="shared" ref="F215" si="78">(D215-E215)</f>
        <v>-89520</v>
      </c>
      <c r="G215" s="32">
        <f t="shared" ref="G215" si="79">F215/E215</f>
        <v>-0.1701561475370886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23058</v>
      </c>
      <c r="E218" s="190">
        <v>30110</v>
      </c>
      <c r="F218" s="190">
        <f t="shared" ref="F218:F221" si="80">(D218-E218)</f>
        <v>-7052</v>
      </c>
      <c r="G218" s="32">
        <f t="shared" ref="G218:G221" si="81">F218/E218</f>
        <v>-0.23420790435071404</v>
      </c>
    </row>
    <row r="219" spans="1:7" x14ac:dyDescent="0.2">
      <c r="A219" s="186">
        <v>31</v>
      </c>
      <c r="B219" s="25" t="s">
        <v>17</v>
      </c>
      <c r="C219" s="31"/>
      <c r="D219" s="190">
        <v>3803</v>
      </c>
      <c r="E219" s="190">
        <v>8987</v>
      </c>
      <c r="F219" s="190">
        <f t="shared" si="80"/>
        <v>-5184</v>
      </c>
      <c r="G219" s="32">
        <f t="shared" si="81"/>
        <v>-0.57683320351619005</v>
      </c>
    </row>
    <row r="220" spans="1:7" x14ac:dyDescent="0.2">
      <c r="A220" s="186">
        <v>32</v>
      </c>
      <c r="B220" s="25" t="s">
        <v>18</v>
      </c>
      <c r="C220" s="31"/>
      <c r="D220" s="190">
        <v>409337</v>
      </c>
      <c r="E220" s="190">
        <v>486621</v>
      </c>
      <c r="F220" s="190">
        <f t="shared" si="80"/>
        <v>-77284</v>
      </c>
      <c r="G220" s="32">
        <f t="shared" si="81"/>
        <v>-0.15881764247741056</v>
      </c>
    </row>
    <row r="221" spans="1:7" x14ac:dyDescent="0.2">
      <c r="A221" s="186">
        <v>37</v>
      </c>
      <c r="B221" s="25" t="s">
        <v>25</v>
      </c>
      <c r="C221" s="31"/>
      <c r="D221" s="190"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18022</v>
      </c>
      <c r="E230" s="190">
        <v>4489</v>
      </c>
      <c r="F230" s="190">
        <f t="shared" si="82"/>
        <v>13533</v>
      </c>
      <c r="G230" s="32">
        <f t="shared" si="83"/>
        <v>3.0147026063711295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18022</v>
      </c>
      <c r="E237" s="40">
        <f>E227+E228+E229+E230+E235+E236</f>
        <v>4489</v>
      </c>
      <c r="F237" s="40">
        <f t="shared" si="84"/>
        <v>13533</v>
      </c>
      <c r="G237" s="34">
        <f t="shared" si="85"/>
        <v>3.0147026063711295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18022</v>
      </c>
      <c r="E245" s="40">
        <f>E237+E242+E243+E244</f>
        <v>4489</v>
      </c>
      <c r="F245" s="190">
        <f t="shared" ref="F245:F254" si="90">(D245-E245)</f>
        <v>13533</v>
      </c>
      <c r="G245" s="32">
        <f t="shared" ref="G245:G254" si="91">F245/E245</f>
        <v>3.0147026063711295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4420</v>
      </c>
      <c r="E246" s="189">
        <f>E247+E248+E249</f>
        <v>1905</v>
      </c>
      <c r="F246" s="190">
        <f t="shared" si="90"/>
        <v>2515</v>
      </c>
      <c r="G246" s="32">
        <f t="shared" si="91"/>
        <v>1.3202099737532809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4420</v>
      </c>
      <c r="E248" s="190">
        <v>1905</v>
      </c>
      <c r="F248" s="190">
        <f t="shared" si="90"/>
        <v>2515</v>
      </c>
      <c r="G248" s="32">
        <f t="shared" si="91"/>
        <v>1.3202099737532809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169</v>
      </c>
      <c r="E250" s="190">
        <v>63</v>
      </c>
      <c r="F250" s="190">
        <f t="shared" si="90"/>
        <v>106</v>
      </c>
      <c r="G250" s="32">
        <f t="shared" si="91"/>
        <v>1.6825396825396826</v>
      </c>
    </row>
    <row r="251" spans="1:7" x14ac:dyDescent="0.2">
      <c r="A251" s="186">
        <v>62</v>
      </c>
      <c r="B251" s="2" t="s">
        <v>42</v>
      </c>
      <c r="C251" s="11"/>
      <c r="D251" s="39">
        <v>464</v>
      </c>
      <c r="E251" s="39">
        <v>298</v>
      </c>
      <c r="F251" s="190">
        <f t="shared" si="90"/>
        <v>166</v>
      </c>
      <c r="G251" s="32">
        <f t="shared" si="91"/>
        <v>0.55704697986577179</v>
      </c>
    </row>
    <row r="252" spans="1:7" ht="25.5" x14ac:dyDescent="0.2">
      <c r="A252" s="22"/>
      <c r="B252" s="26" t="s">
        <v>43</v>
      </c>
      <c r="C252" s="191"/>
      <c r="D252" s="40">
        <f>D246+D250+D251</f>
        <v>5053</v>
      </c>
      <c r="E252" s="40">
        <f>E246+E250+E251</f>
        <v>2266</v>
      </c>
      <c r="F252" s="190">
        <f t="shared" si="90"/>
        <v>2787</v>
      </c>
      <c r="G252" s="32">
        <f t="shared" si="91"/>
        <v>1.2299205648720213</v>
      </c>
    </row>
    <row r="253" spans="1:7" ht="25.5" x14ac:dyDescent="0.2">
      <c r="A253" s="22"/>
      <c r="B253" s="26" t="s">
        <v>48</v>
      </c>
      <c r="C253" s="191"/>
      <c r="D253" s="40">
        <f>D245-D252</f>
        <v>12969</v>
      </c>
      <c r="E253" s="40">
        <f>E245-E252</f>
        <v>2223</v>
      </c>
      <c r="F253" s="190">
        <f t="shared" si="90"/>
        <v>10746</v>
      </c>
      <c r="G253" s="32">
        <f t="shared" si="91"/>
        <v>4.8340080971659916</v>
      </c>
    </row>
    <row r="254" spans="1:7" x14ac:dyDescent="0.2">
      <c r="A254" s="186">
        <v>63</v>
      </c>
      <c r="B254" s="3" t="s">
        <v>46</v>
      </c>
      <c r="C254" s="188"/>
      <c r="D254" s="189">
        <v>22521</v>
      </c>
      <c r="E254" s="189">
        <v>21522</v>
      </c>
      <c r="F254" s="190">
        <f t="shared" si="90"/>
        <v>999</v>
      </c>
      <c r="G254" s="32">
        <f t="shared" si="91"/>
        <v>4.641761918037357E-2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535</v>
      </c>
      <c r="E258" s="39">
        <v>46</v>
      </c>
      <c r="F258" s="190">
        <f t="shared" ref="F258:F268" si="94">(D258-E258)</f>
        <v>489</v>
      </c>
      <c r="G258" s="32">
        <f t="shared" ref="G258:G268" si="95">F258/E258</f>
        <v>10.630434782608695</v>
      </c>
    </row>
    <row r="259" spans="1:7" ht="25.5" x14ac:dyDescent="0.2">
      <c r="A259" s="22"/>
      <c r="B259" s="26" t="s">
        <v>49</v>
      </c>
      <c r="C259" s="191"/>
      <c r="D259" s="190">
        <f>D253-D254-D258</f>
        <v>-10087</v>
      </c>
      <c r="E259" s="190">
        <f>E253-E254-E258</f>
        <v>-19345</v>
      </c>
      <c r="F259" s="190">
        <f t="shared" si="94"/>
        <v>9258</v>
      </c>
      <c r="G259" s="32">
        <f t="shared" si="95"/>
        <v>-0.47857327474799688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0</v>
      </c>
      <c r="F260" s="190">
        <f t="shared" si="94"/>
        <v>0</v>
      </c>
      <c r="G260" s="32" t="e">
        <f t="shared" si="95"/>
        <v>#DIV/0!</v>
      </c>
    </row>
    <row r="261" spans="1:7" x14ac:dyDescent="0.2">
      <c r="A261" s="186">
        <v>65</v>
      </c>
      <c r="B261" s="1" t="s">
        <v>51</v>
      </c>
      <c r="C261" s="10"/>
      <c r="D261" s="190">
        <v>286</v>
      </c>
      <c r="E261" s="190">
        <v>0</v>
      </c>
      <c r="F261" s="190">
        <f t="shared" si="94"/>
        <v>286</v>
      </c>
      <c r="G261" s="32" t="e">
        <f t="shared" si="95"/>
        <v>#DIV/0!</v>
      </c>
    </row>
    <row r="262" spans="1:7" ht="25.5" x14ac:dyDescent="0.2">
      <c r="A262" s="186">
        <v>68</v>
      </c>
      <c r="B262" s="16" t="s">
        <v>52</v>
      </c>
      <c r="C262" s="17"/>
      <c r="D262" s="190">
        <v>5523</v>
      </c>
      <c r="E262" s="190">
        <v>4670</v>
      </c>
      <c r="F262" s="190">
        <f t="shared" si="94"/>
        <v>853</v>
      </c>
      <c r="G262" s="32">
        <f t="shared" si="95"/>
        <v>0.18265524625267665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-15896</v>
      </c>
      <c r="E264" s="190">
        <f>E259+E260-E261-E262+E263</f>
        <v>-24015</v>
      </c>
      <c r="F264" s="190">
        <f t="shared" si="94"/>
        <v>8119</v>
      </c>
      <c r="G264" s="32">
        <f t="shared" si="95"/>
        <v>-0.33808036643764316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-15896</v>
      </c>
      <c r="E268" s="190">
        <f>E264+E267</f>
        <v>-24015</v>
      </c>
      <c r="F268" s="190">
        <f t="shared" si="94"/>
        <v>8119</v>
      </c>
      <c r="G268" s="32">
        <f t="shared" si="95"/>
        <v>-0.33808036643764316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119104</v>
      </c>
      <c r="E272" s="190">
        <v>221306</v>
      </c>
      <c r="F272" s="190">
        <f t="shared" ref="F272" si="96">(D272-E272)</f>
        <v>-102202</v>
      </c>
      <c r="G272" s="32">
        <f t="shared" ref="G272" si="97">F272/E272</f>
        <v>-0.46181305522669969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120324</v>
      </c>
      <c r="E279" s="190">
        <f>E283+E284+E285</f>
        <v>90990</v>
      </c>
      <c r="F279" s="190">
        <f t="shared" ref="F279" si="100">(D279-E279)</f>
        <v>29334</v>
      </c>
      <c r="G279" s="32">
        <f t="shared" ref="G279" si="101">F279/E279</f>
        <v>0.32238707550280249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16474</v>
      </c>
      <c r="E283" s="190">
        <v>31692</v>
      </c>
      <c r="F283" s="190">
        <f t="shared" ref="F283:F285" si="102">(D283-E283)</f>
        <v>-15218</v>
      </c>
      <c r="G283" s="32">
        <f t="shared" ref="G283:G285" si="103">F283/E283</f>
        <v>-0.48018427363372462</v>
      </c>
    </row>
    <row r="284" spans="1:7" ht="25.5" x14ac:dyDescent="0.2">
      <c r="A284" s="186"/>
      <c r="B284" s="24" t="s">
        <v>58</v>
      </c>
      <c r="C284" s="17"/>
      <c r="D284" s="190">
        <v>102483</v>
      </c>
      <c r="E284" s="190">
        <v>46366</v>
      </c>
      <c r="F284" s="190">
        <f t="shared" si="102"/>
        <v>56117</v>
      </c>
      <c r="G284" s="32">
        <f t="shared" si="103"/>
        <v>1.2103049648449296</v>
      </c>
    </row>
    <row r="285" spans="1:7" x14ac:dyDescent="0.2">
      <c r="A285" s="186"/>
      <c r="B285" s="23" t="s">
        <v>24</v>
      </c>
      <c r="C285" s="10"/>
      <c r="D285" s="190">
        <v>1367</v>
      </c>
      <c r="E285" s="190">
        <v>12932</v>
      </c>
      <c r="F285" s="190">
        <f t="shared" si="102"/>
        <v>-11565</v>
      </c>
      <c r="G285" s="32">
        <f t="shared" si="103"/>
        <v>-0.8942932261057841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67550</v>
      </c>
      <c r="E287" s="190">
        <v>54724</v>
      </c>
      <c r="F287" s="190">
        <f t="shared" ref="F287" si="104">(D287-E287)</f>
        <v>12826</v>
      </c>
      <c r="G287" s="32">
        <f t="shared" ref="G287" si="105">F287/E287</f>
        <v>0.23437614209487612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25975</v>
      </c>
      <c r="E289" s="190">
        <f>E292+E293+E294+E295</f>
        <v>33439</v>
      </c>
      <c r="F289" s="190">
        <f t="shared" ref="F289" si="106">(D289-E289)</f>
        <v>-7464</v>
      </c>
      <c r="G289" s="32">
        <f t="shared" ref="G289" si="107">F289/E289</f>
        <v>-0.22321241663925356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719</v>
      </c>
      <c r="E292" s="190">
        <v>820</v>
      </c>
      <c r="F292" s="190">
        <f t="shared" ref="F292:F295" si="108">(D292-E292)</f>
        <v>-101</v>
      </c>
      <c r="G292" s="32">
        <f t="shared" ref="G292:G295" si="109">F292/E292</f>
        <v>-0.12317073170731707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25256</v>
      </c>
      <c r="E294" s="190">
        <v>32619</v>
      </c>
      <c r="F294" s="190">
        <f t="shared" si="108"/>
        <v>-7363</v>
      </c>
      <c r="G294" s="32">
        <f t="shared" si="109"/>
        <v>-0.22572733682822896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768</v>
      </c>
      <c r="E300" s="190">
        <v>0</v>
      </c>
      <c r="F300" s="190">
        <f>(D300-E300)</f>
        <v>768</v>
      </c>
      <c r="G300" s="32" t="e">
        <f>F300/E300</f>
        <v>#DIV/0!</v>
      </c>
    </row>
    <row r="301" spans="1:7" x14ac:dyDescent="0.2">
      <c r="A301" s="186">
        <v>701</v>
      </c>
      <c r="B301" s="1" t="s">
        <v>31</v>
      </c>
      <c r="C301" s="10"/>
      <c r="D301" s="190">
        <v>7654</v>
      </c>
      <c r="E301" s="190">
        <v>0</v>
      </c>
      <c r="F301" s="190">
        <f t="shared" ref="F301:F303" si="110">(D301-E301)</f>
        <v>7654</v>
      </c>
      <c r="G301" s="32" t="e">
        <f t="shared" ref="G301:G303" si="111">F301/E301</f>
        <v>#DIV/0!</v>
      </c>
    </row>
    <row r="302" spans="1:7" x14ac:dyDescent="0.2">
      <c r="A302" s="186">
        <v>704</v>
      </c>
      <c r="B302" s="1" t="s">
        <v>32</v>
      </c>
      <c r="C302" s="10"/>
      <c r="D302" s="190">
        <v>2465</v>
      </c>
      <c r="E302" s="190">
        <v>0</v>
      </c>
      <c r="F302" s="190">
        <f t="shared" si="110"/>
        <v>2465</v>
      </c>
      <c r="G302" s="32" t="e">
        <f t="shared" si="111"/>
        <v>#DIV/0!</v>
      </c>
    </row>
    <row r="303" spans="1:7" x14ac:dyDescent="0.2">
      <c r="A303" s="186">
        <v>706</v>
      </c>
      <c r="B303" s="1" t="s">
        <v>33</v>
      </c>
      <c r="C303" s="10"/>
      <c r="D303" s="190">
        <v>8159</v>
      </c>
      <c r="E303" s="190">
        <v>53</v>
      </c>
      <c r="F303" s="190">
        <f t="shared" si="110"/>
        <v>8106</v>
      </c>
      <c r="G303" s="32">
        <f t="shared" si="111"/>
        <v>152.9433962264151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0</v>
      </c>
      <c r="E308" s="39">
        <v>0</v>
      </c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212</v>
      </c>
      <c r="E309" s="39">
        <v>0</v>
      </c>
      <c r="F309" s="190">
        <f t="shared" si="112"/>
        <v>212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19258</v>
      </c>
      <c r="E310" s="40">
        <f>E300+E301+E302+E303+E308+E309</f>
        <v>53</v>
      </c>
      <c r="F310" s="40">
        <f t="shared" si="112"/>
        <v>19205</v>
      </c>
      <c r="G310" s="34">
        <f t="shared" si="113"/>
        <v>362.35849056603774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>
        <v>29</v>
      </c>
      <c r="E316" s="190">
        <v>0</v>
      </c>
      <c r="F316" s="190">
        <f t="shared" ref="F316" si="116">(D316-E316)</f>
        <v>29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19287</v>
      </c>
      <c r="E318" s="40">
        <f>E310+E315+E316+E317</f>
        <v>53</v>
      </c>
      <c r="F318" s="190">
        <f t="shared" ref="F318:F327" si="118">(D318-E318)</f>
        <v>19234</v>
      </c>
      <c r="G318" s="32">
        <f t="shared" ref="G318:G327" si="119">F318/E318</f>
        <v>362.90566037735852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7352</v>
      </c>
      <c r="E319" s="189">
        <f>E320+E321+E322</f>
        <v>3157</v>
      </c>
      <c r="F319" s="190">
        <f t="shared" si="118"/>
        <v>4195</v>
      </c>
      <c r="G319" s="32">
        <f t="shared" si="119"/>
        <v>1.3287931580614507</v>
      </c>
    </row>
    <row r="320" spans="1:7" x14ac:dyDescent="0.2">
      <c r="A320" s="186">
        <v>600</v>
      </c>
      <c r="B320" s="1" t="s">
        <v>2</v>
      </c>
      <c r="C320" s="10"/>
      <c r="D320" s="190">
        <v>478</v>
      </c>
      <c r="E320" s="190">
        <v>5</v>
      </c>
      <c r="F320" s="190">
        <f t="shared" si="118"/>
        <v>473</v>
      </c>
      <c r="G320" s="32">
        <f t="shared" si="119"/>
        <v>94.6</v>
      </c>
    </row>
    <row r="321" spans="1:7" x14ac:dyDescent="0.2">
      <c r="A321" s="186">
        <v>601</v>
      </c>
      <c r="B321" s="1" t="s">
        <v>3</v>
      </c>
      <c r="C321" s="10"/>
      <c r="D321" s="190">
        <v>3646</v>
      </c>
      <c r="E321" s="190">
        <v>1</v>
      </c>
      <c r="F321" s="190">
        <f t="shared" si="118"/>
        <v>3645</v>
      </c>
      <c r="G321" s="32">
        <f t="shared" si="119"/>
        <v>3645</v>
      </c>
    </row>
    <row r="322" spans="1:7" x14ac:dyDescent="0.2">
      <c r="A322" s="186">
        <v>604</v>
      </c>
      <c r="B322" s="1" t="s">
        <v>4</v>
      </c>
      <c r="C322" s="10"/>
      <c r="D322" s="190">
        <f>3151+77</f>
        <v>3228</v>
      </c>
      <c r="E322" s="190">
        <f>3151+0</f>
        <v>3151</v>
      </c>
      <c r="F322" s="190">
        <f t="shared" si="118"/>
        <v>77</v>
      </c>
      <c r="G322" s="32">
        <f t="shared" si="119"/>
        <v>2.4436686766105997E-2</v>
      </c>
    </row>
    <row r="323" spans="1:7" x14ac:dyDescent="0.2">
      <c r="A323" s="186">
        <v>61</v>
      </c>
      <c r="B323" s="1" t="s">
        <v>41</v>
      </c>
      <c r="C323" s="10"/>
      <c r="D323" s="190">
        <v>283</v>
      </c>
      <c r="E323" s="190">
        <v>230</v>
      </c>
      <c r="F323" s="190">
        <f t="shared" si="118"/>
        <v>53</v>
      </c>
      <c r="G323" s="32">
        <f t="shared" si="119"/>
        <v>0.23043478260869565</v>
      </c>
    </row>
    <row r="324" spans="1:7" x14ac:dyDescent="0.2">
      <c r="A324" s="186">
        <v>62</v>
      </c>
      <c r="B324" s="2" t="s">
        <v>42</v>
      </c>
      <c r="C324" s="11"/>
      <c r="D324" s="39">
        <v>66</v>
      </c>
      <c r="E324" s="39">
        <v>401</v>
      </c>
      <c r="F324" s="190">
        <f t="shared" si="118"/>
        <v>-335</v>
      </c>
      <c r="G324" s="32">
        <f t="shared" si="119"/>
        <v>-0.8354114713216958</v>
      </c>
    </row>
    <row r="325" spans="1:7" ht="25.5" x14ac:dyDescent="0.2">
      <c r="A325" s="22"/>
      <c r="B325" s="26" t="s">
        <v>43</v>
      </c>
      <c r="C325" s="191"/>
      <c r="D325" s="40">
        <f>D319+D323+D324</f>
        <v>7701</v>
      </c>
      <c r="E325" s="40">
        <f>E319+E323+E324</f>
        <v>3788</v>
      </c>
      <c r="F325" s="190">
        <f t="shared" si="118"/>
        <v>3913</v>
      </c>
      <c r="G325" s="32">
        <f t="shared" si="119"/>
        <v>1.032998944033791</v>
      </c>
    </row>
    <row r="326" spans="1:7" ht="25.5" x14ac:dyDescent="0.2">
      <c r="A326" s="22"/>
      <c r="B326" s="26" t="s">
        <v>48</v>
      </c>
      <c r="C326" s="191"/>
      <c r="D326" s="40">
        <f>D318-D325</f>
        <v>11586</v>
      </c>
      <c r="E326" s="40">
        <f>E318-E325</f>
        <v>-3735</v>
      </c>
      <c r="F326" s="190">
        <f t="shared" si="118"/>
        <v>15321</v>
      </c>
      <c r="G326" s="32">
        <f t="shared" si="119"/>
        <v>-4.1020080321285137</v>
      </c>
    </row>
    <row r="327" spans="1:7" x14ac:dyDescent="0.2">
      <c r="A327" s="186">
        <v>63</v>
      </c>
      <c r="B327" s="3" t="s">
        <v>46</v>
      </c>
      <c r="C327" s="188"/>
      <c r="D327" s="189">
        <v>16357</v>
      </c>
      <c r="E327" s="189">
        <v>22010</v>
      </c>
      <c r="F327" s="190">
        <f t="shared" si="118"/>
        <v>-5653</v>
      </c>
      <c r="G327" s="32">
        <f t="shared" si="119"/>
        <v>-0.25683780099954567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605</v>
      </c>
      <c r="E331" s="39">
        <v>2</v>
      </c>
      <c r="F331" s="190">
        <f t="shared" ref="F331:F341" si="122">(D331-E331)</f>
        <v>603</v>
      </c>
      <c r="G331" s="32">
        <f t="shared" ref="G331:G341" si="123">F331/E331</f>
        <v>301.5</v>
      </c>
    </row>
    <row r="332" spans="1:7" ht="25.5" x14ac:dyDescent="0.2">
      <c r="A332" s="22"/>
      <c r="B332" s="26" t="s">
        <v>49</v>
      </c>
      <c r="C332" s="191"/>
      <c r="D332" s="190">
        <f>D326-D327-D331</f>
        <v>-5376</v>
      </c>
      <c r="E332" s="190">
        <f>E326-E327-E331</f>
        <v>-25747</v>
      </c>
      <c r="F332" s="190">
        <f t="shared" si="122"/>
        <v>20371</v>
      </c>
      <c r="G332" s="32">
        <f t="shared" si="123"/>
        <v>-0.79119897463782185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33</v>
      </c>
      <c r="F333" s="190">
        <f t="shared" si="122"/>
        <v>0</v>
      </c>
      <c r="G333" s="32">
        <f t="shared" si="123"/>
        <v>0</v>
      </c>
    </row>
    <row r="334" spans="1:7" x14ac:dyDescent="0.2">
      <c r="A334" s="186">
        <v>65</v>
      </c>
      <c r="B334" s="1" t="s">
        <v>51</v>
      </c>
      <c r="C334" s="10"/>
      <c r="D334" s="190">
        <v>116</v>
      </c>
      <c r="E334" s="190">
        <v>36</v>
      </c>
      <c r="F334" s="190">
        <f t="shared" si="122"/>
        <v>80</v>
      </c>
      <c r="G334" s="32">
        <f t="shared" si="123"/>
        <v>2.2222222222222223</v>
      </c>
    </row>
    <row r="335" spans="1:7" ht="25.5" x14ac:dyDescent="0.2">
      <c r="A335" s="186">
        <v>68</v>
      </c>
      <c r="B335" s="16" t="s">
        <v>52</v>
      </c>
      <c r="C335" s="17"/>
      <c r="D335" s="190">
        <v>3000</v>
      </c>
      <c r="E335" s="190">
        <v>2500</v>
      </c>
      <c r="F335" s="190">
        <f t="shared" si="122"/>
        <v>500</v>
      </c>
      <c r="G335" s="32">
        <f t="shared" si="123"/>
        <v>0.2</v>
      </c>
    </row>
    <row r="336" spans="1:7" x14ac:dyDescent="0.2">
      <c r="A336" s="186">
        <v>78</v>
      </c>
      <c r="B336" s="2" t="s">
        <v>53</v>
      </c>
      <c r="C336" s="11"/>
      <c r="D336" s="39"/>
      <c r="E336" s="39"/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-8459</v>
      </c>
      <c r="E337" s="190">
        <f>E332+E333-E334-E335+E336</f>
        <v>-28250</v>
      </c>
      <c r="F337" s="190">
        <f t="shared" si="122"/>
        <v>19791</v>
      </c>
      <c r="G337" s="32">
        <f t="shared" si="123"/>
        <v>-0.70056637168141589</v>
      </c>
    </row>
    <row r="338" spans="1:7" x14ac:dyDescent="0.2">
      <c r="A338" s="186">
        <v>76</v>
      </c>
      <c r="B338" s="1" t="s">
        <v>54</v>
      </c>
      <c r="C338" s="10"/>
      <c r="D338" s="190"/>
      <c r="E338" s="190"/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/>
      <c r="E339" s="190"/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-8459</v>
      </c>
      <c r="E341" s="190">
        <f>E337+E340</f>
        <v>-28250</v>
      </c>
      <c r="F341" s="190">
        <f t="shared" si="122"/>
        <v>19791</v>
      </c>
      <c r="G341" s="32">
        <f t="shared" si="123"/>
        <v>-0.70056637168141589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136431</v>
      </c>
      <c r="E345" s="190">
        <v>289960</v>
      </c>
      <c r="F345" s="190">
        <f t="shared" ref="F345" si="124">(D345-E345)</f>
        <v>-153529</v>
      </c>
      <c r="G345" s="32">
        <f t="shared" ref="G345" si="125">F345/E345</f>
        <v>-0.52948337701751969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148255</v>
      </c>
      <c r="E352" s="190">
        <f>E356+E357+E358</f>
        <v>141592</v>
      </c>
      <c r="F352" s="190">
        <f t="shared" ref="F352" si="128">(D352-E352)</f>
        <v>6663</v>
      </c>
      <c r="G352" s="32">
        <f t="shared" ref="G352" si="129">F352/E352</f>
        <v>4.7057743375331938E-2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104744</v>
      </c>
      <c r="E356" s="190">
        <v>64456</v>
      </c>
      <c r="F356" s="190">
        <f t="shared" ref="F356:F358" si="130">(D356-E356)</f>
        <v>40288</v>
      </c>
      <c r="G356" s="32">
        <f t="shared" ref="G356:G358" si="131">F356/E356</f>
        <v>0.62504654337842869</v>
      </c>
    </row>
    <row r="357" spans="1:7" ht="25.5" x14ac:dyDescent="0.2">
      <c r="A357" s="186"/>
      <c r="B357" s="24" t="s">
        <v>58</v>
      </c>
      <c r="C357" s="17"/>
      <c r="D357" s="190">
        <v>36883</v>
      </c>
      <c r="E357" s="190">
        <v>70521</v>
      </c>
      <c r="F357" s="190">
        <f t="shared" si="130"/>
        <v>-33638</v>
      </c>
      <c r="G357" s="32">
        <f t="shared" si="131"/>
        <v>-0.47699266885041336</v>
      </c>
    </row>
    <row r="358" spans="1:7" x14ac:dyDescent="0.2">
      <c r="A358" s="186"/>
      <c r="B358" s="23" t="s">
        <v>24</v>
      </c>
      <c r="C358" s="10"/>
      <c r="D358" s="190">
        <v>6628</v>
      </c>
      <c r="E358" s="190">
        <v>6615</v>
      </c>
      <c r="F358" s="190">
        <f t="shared" si="130"/>
        <v>13</v>
      </c>
      <c r="G358" s="32">
        <f t="shared" si="131"/>
        <v>1.9652305366591079E-3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87673</v>
      </c>
      <c r="E360" s="190">
        <v>50546</v>
      </c>
      <c r="F360" s="190">
        <f t="shared" ref="F360" si="132">(D360-E360)</f>
        <v>37127</v>
      </c>
      <c r="G360" s="32">
        <f t="shared" ref="G360" si="133">F360/E360</f>
        <v>0.73451905195267675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84562</v>
      </c>
      <c r="E362" s="190">
        <f>E365+E366+E367+E368</f>
        <v>86413</v>
      </c>
      <c r="F362" s="190">
        <f t="shared" ref="F362" si="134">(D362-E362)</f>
        <v>-1851</v>
      </c>
      <c r="G362" s="32">
        <f t="shared" ref="G362" si="135">F362/E362</f>
        <v>-2.1420388136044344E-2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4203</v>
      </c>
      <c r="E365" s="190">
        <v>8213</v>
      </c>
      <c r="F365" s="190">
        <f t="shared" ref="F365:F368" si="136">(D365-E365)</f>
        <v>-4010</v>
      </c>
      <c r="G365" s="32">
        <f t="shared" ref="G365:G368" si="137">F365/E365</f>
        <v>-0.48825033483501767</v>
      </c>
    </row>
    <row r="366" spans="1:7" x14ac:dyDescent="0.2">
      <c r="A366" s="186">
        <v>31</v>
      </c>
      <c r="B366" s="25" t="s">
        <v>17</v>
      </c>
      <c r="C366" s="31"/>
      <c r="D366" s="190">
        <v>2107</v>
      </c>
      <c r="E366" s="190">
        <v>1243</v>
      </c>
      <c r="F366" s="190">
        <f t="shared" si="136"/>
        <v>864</v>
      </c>
      <c r="G366" s="32">
        <f t="shared" si="137"/>
        <v>0.69509251810136763</v>
      </c>
    </row>
    <row r="367" spans="1:7" x14ac:dyDescent="0.2">
      <c r="A367" s="186">
        <v>32</v>
      </c>
      <c r="B367" s="25" t="s">
        <v>18</v>
      </c>
      <c r="C367" s="31"/>
      <c r="D367" s="190">
        <v>78252</v>
      </c>
      <c r="E367" s="190">
        <v>76957</v>
      </c>
      <c r="F367" s="190">
        <f t="shared" si="136"/>
        <v>1295</v>
      </c>
      <c r="G367" s="32">
        <f t="shared" si="137"/>
        <v>1.68275790376444E-2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1574</v>
      </c>
      <c r="E373" s="190">
        <v>6564</v>
      </c>
      <c r="F373" s="190">
        <f>(D373-E373)</f>
        <v>-4990</v>
      </c>
      <c r="G373" s="32">
        <f>F373/E373</f>
        <v>-0.76020719073735532</v>
      </c>
    </row>
    <row r="374" spans="1:7" x14ac:dyDescent="0.2">
      <c r="A374" s="186">
        <v>701</v>
      </c>
      <c r="B374" s="1" t="s">
        <v>31</v>
      </c>
      <c r="C374" s="10"/>
      <c r="D374" s="190">
        <v>7857</v>
      </c>
      <c r="E374" s="190">
        <v>60846</v>
      </c>
      <c r="F374" s="190">
        <f t="shared" ref="F374:F376" si="138">(D374-E374)</f>
        <v>-52989</v>
      </c>
      <c r="G374" s="32">
        <f t="shared" ref="G374:G376" si="139">F374/E374</f>
        <v>-0.8708707228084015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24169</v>
      </c>
      <c r="E376" s="190">
        <v>48426</v>
      </c>
      <c r="F376" s="190">
        <f t="shared" si="138"/>
        <v>-24257</v>
      </c>
      <c r="G376" s="32">
        <f t="shared" si="139"/>
        <v>-0.50090860281666871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33600</v>
      </c>
      <c r="E383" s="40">
        <f>E373+E374+E375+E376+E381+E382</f>
        <v>115836</v>
      </c>
      <c r="F383" s="40">
        <f t="shared" si="140"/>
        <v>-82236</v>
      </c>
      <c r="G383" s="34">
        <f t="shared" si="141"/>
        <v>-0.70993473531544593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33600</v>
      </c>
      <c r="E391" s="40">
        <f>E383+E388+E389+E390</f>
        <v>115836</v>
      </c>
      <c r="F391" s="190">
        <f t="shared" ref="F391:F400" si="146">(D391-E391)</f>
        <v>-82236</v>
      </c>
      <c r="G391" s="32">
        <f t="shared" ref="G391:G400" si="147">F391/E391</f>
        <v>-0.70993473531544593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1869</v>
      </c>
      <c r="E392" s="189">
        <f>E393+E394+E395</f>
        <v>20223</v>
      </c>
      <c r="F392" s="190">
        <f t="shared" si="146"/>
        <v>-18354</v>
      </c>
      <c r="G392" s="32">
        <f t="shared" si="147"/>
        <v>-0.90758047767393557</v>
      </c>
    </row>
    <row r="393" spans="1:7" x14ac:dyDescent="0.2">
      <c r="A393" s="186">
        <v>600</v>
      </c>
      <c r="B393" s="1" t="s">
        <v>2</v>
      </c>
      <c r="C393" s="10"/>
      <c r="D393" s="190">
        <v>415</v>
      </c>
      <c r="E393" s="190">
        <v>1969</v>
      </c>
      <c r="F393" s="190">
        <f t="shared" si="146"/>
        <v>-1554</v>
      </c>
      <c r="G393" s="32">
        <f t="shared" si="147"/>
        <v>-0.78923311325545964</v>
      </c>
    </row>
    <row r="394" spans="1:7" x14ac:dyDescent="0.2">
      <c r="A394" s="186">
        <v>601</v>
      </c>
      <c r="B394" s="1" t="s">
        <v>3</v>
      </c>
      <c r="C394" s="10"/>
      <c r="D394" s="190">
        <v>1454</v>
      </c>
      <c r="E394" s="190">
        <v>18254</v>
      </c>
      <c r="F394" s="190">
        <f t="shared" si="146"/>
        <v>-16800</v>
      </c>
      <c r="G394" s="32">
        <f t="shared" si="147"/>
        <v>-0.92034622548482525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2440</v>
      </c>
      <c r="E396" s="190">
        <v>500</v>
      </c>
      <c r="F396" s="190">
        <f t="shared" si="146"/>
        <v>1940</v>
      </c>
      <c r="G396" s="32">
        <f t="shared" si="147"/>
        <v>3.88</v>
      </c>
    </row>
    <row r="397" spans="1:7" x14ac:dyDescent="0.2">
      <c r="A397" s="186">
        <v>62</v>
      </c>
      <c r="B397" s="2" t="s">
        <v>42</v>
      </c>
      <c r="C397" s="11"/>
      <c r="D397" s="39">
        <v>919</v>
      </c>
      <c r="E397" s="39">
        <v>129</v>
      </c>
      <c r="F397" s="190">
        <f t="shared" si="146"/>
        <v>790</v>
      </c>
      <c r="G397" s="32">
        <f t="shared" si="147"/>
        <v>6.1240310077519382</v>
      </c>
    </row>
    <row r="398" spans="1:7" ht="25.5" x14ac:dyDescent="0.2">
      <c r="A398" s="22"/>
      <c r="B398" s="26" t="s">
        <v>43</v>
      </c>
      <c r="C398" s="191"/>
      <c r="D398" s="40">
        <f>D392+D396+D397</f>
        <v>5228</v>
      </c>
      <c r="E398" s="40">
        <f>E392+E396+E397</f>
        <v>20852</v>
      </c>
      <c r="F398" s="190">
        <f t="shared" si="146"/>
        <v>-15624</v>
      </c>
      <c r="G398" s="32">
        <f t="shared" si="147"/>
        <v>-0.74928064454248988</v>
      </c>
    </row>
    <row r="399" spans="1:7" ht="25.5" x14ac:dyDescent="0.2">
      <c r="A399" s="22"/>
      <c r="B399" s="26" t="s">
        <v>48</v>
      </c>
      <c r="C399" s="191"/>
      <c r="D399" s="40">
        <f>D391-D398</f>
        <v>28372</v>
      </c>
      <c r="E399" s="40">
        <f>E391-E398</f>
        <v>94984</v>
      </c>
      <c r="F399" s="190">
        <f t="shared" si="146"/>
        <v>-66612</v>
      </c>
      <c r="G399" s="32">
        <f t="shared" si="147"/>
        <v>-0.70129706055756758</v>
      </c>
    </row>
    <row r="400" spans="1:7" x14ac:dyDescent="0.2">
      <c r="A400" s="186">
        <v>63</v>
      </c>
      <c r="B400" s="3" t="s">
        <v>46</v>
      </c>
      <c r="C400" s="188"/>
      <c r="D400" s="189">
        <v>35600</v>
      </c>
      <c r="E400" s="189">
        <v>28292</v>
      </c>
      <c r="F400" s="190">
        <f t="shared" si="146"/>
        <v>7308</v>
      </c>
      <c r="G400" s="32">
        <f t="shared" si="147"/>
        <v>0.25830623497808569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864</v>
      </c>
      <c r="E404" s="39">
        <v>3475</v>
      </c>
      <c r="F404" s="190">
        <f t="shared" ref="F404:F414" si="150">(D404-E404)</f>
        <v>-2611</v>
      </c>
      <c r="G404" s="32">
        <f t="shared" ref="G404:G414" si="151">F404/E404</f>
        <v>-0.75136690647482018</v>
      </c>
    </row>
    <row r="405" spans="1:7" ht="25.5" x14ac:dyDescent="0.2">
      <c r="A405" s="22"/>
      <c r="B405" s="26" t="s">
        <v>49</v>
      </c>
      <c r="C405" s="191"/>
      <c r="D405" s="190">
        <f>D399-D400-D404</f>
        <v>-8092</v>
      </c>
      <c r="E405" s="190">
        <f>E399-E400-E404</f>
        <v>63217</v>
      </c>
      <c r="F405" s="190">
        <f t="shared" si="150"/>
        <v>-71309</v>
      </c>
      <c r="G405" s="32">
        <f t="shared" si="151"/>
        <v>-1.128003543350681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-17092</v>
      </c>
      <c r="E410" s="190">
        <f>E405+E406-E407-E408+E409</f>
        <v>56217</v>
      </c>
      <c r="F410" s="190">
        <f t="shared" si="150"/>
        <v>-73309</v>
      </c>
      <c r="G410" s="32">
        <f t="shared" si="151"/>
        <v>-1.3040361456498923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-17192</v>
      </c>
      <c r="E414" s="190">
        <f>E410+E413</f>
        <v>56117</v>
      </c>
      <c r="F414" s="190">
        <f t="shared" si="150"/>
        <v>-73309</v>
      </c>
      <c r="G414" s="32">
        <f t="shared" si="151"/>
        <v>-1.3063599265819628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-97091</v>
      </c>
      <c r="E418" s="190">
        <v>10084</v>
      </c>
      <c r="F418" s="190">
        <f t="shared" ref="F418" si="152">(D418-E418)</f>
        <v>-107175</v>
      </c>
      <c r="G418" s="32">
        <f t="shared" ref="G418" si="153">F418/E418</f>
        <v>-10.628222927409759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895526</v>
      </c>
      <c r="E425" s="190">
        <f>E429+E430+E431</f>
        <v>721379</v>
      </c>
      <c r="F425" s="190">
        <f t="shared" ref="F425" si="156">(D425-E425)</f>
        <v>174147</v>
      </c>
      <c r="G425" s="32">
        <f t="shared" ref="G425" si="157">F425/E425</f>
        <v>0.24140846905718077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718526</v>
      </c>
      <c r="E429" s="190">
        <v>698679</v>
      </c>
      <c r="F429" s="190">
        <f t="shared" ref="F429:F431" si="158">(D429-E429)</f>
        <v>19847</v>
      </c>
      <c r="G429" s="32">
        <f t="shared" ref="G429:G431" si="159">F429/E429</f>
        <v>2.8406464198866718E-2</v>
      </c>
    </row>
    <row r="430" spans="1:7" ht="25.5" x14ac:dyDescent="0.2">
      <c r="A430" s="186"/>
      <c r="B430" s="24" t="s">
        <v>58</v>
      </c>
      <c r="C430" s="17"/>
      <c r="D430" s="190">
        <v>172801</v>
      </c>
      <c r="E430" s="190">
        <v>19526</v>
      </c>
      <c r="F430" s="190">
        <f t="shared" si="158"/>
        <v>153275</v>
      </c>
      <c r="G430" s="32">
        <f t="shared" si="159"/>
        <v>7.8497900235583327</v>
      </c>
    </row>
    <row r="431" spans="1:7" x14ac:dyDescent="0.2">
      <c r="A431" s="186"/>
      <c r="B431" s="23" t="s">
        <v>24</v>
      </c>
      <c r="C431" s="10"/>
      <c r="D431" s="190">
        <v>4199</v>
      </c>
      <c r="E431" s="190">
        <v>3174</v>
      </c>
      <c r="F431" s="190">
        <f t="shared" si="158"/>
        <v>1025</v>
      </c>
      <c r="G431" s="32">
        <f t="shared" si="159"/>
        <v>0.32293635790800251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220265</v>
      </c>
      <c r="E433" s="190">
        <v>176025</v>
      </c>
      <c r="F433" s="190">
        <f t="shared" ref="F433" si="160">(D433-E433)</f>
        <v>44240</v>
      </c>
      <c r="G433" s="32">
        <f t="shared" ref="G433" si="161">F433/E433</f>
        <v>0.25132793637267431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116000</v>
      </c>
      <c r="E435" s="190">
        <f>E438+E439+E440+E441</f>
        <v>37878</v>
      </c>
      <c r="F435" s="190">
        <f t="shared" ref="F435" si="162">(D435-E435)</f>
        <v>78122</v>
      </c>
      <c r="G435" s="32">
        <f t="shared" ref="G435" si="163">F435/E435</f>
        <v>2.0624636992449443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1914</v>
      </c>
      <c r="E438" s="190">
        <v>2189</v>
      </c>
      <c r="F438" s="190">
        <f t="shared" ref="F438:F441" si="164">(D438-E438)</f>
        <v>-275</v>
      </c>
      <c r="G438" s="32">
        <f t="shared" ref="G438:G441" si="165">F438/E438</f>
        <v>-0.12562814070351758</v>
      </c>
    </row>
    <row r="439" spans="1:7" x14ac:dyDescent="0.2">
      <c r="A439" s="186">
        <v>31</v>
      </c>
      <c r="B439" s="25" t="s">
        <v>17</v>
      </c>
      <c r="C439" s="31"/>
      <c r="D439" s="190">
        <v>908</v>
      </c>
      <c r="E439" s="190">
        <v>1097</v>
      </c>
      <c r="F439" s="190">
        <f t="shared" si="164"/>
        <v>-189</v>
      </c>
      <c r="G439" s="32">
        <f t="shared" si="165"/>
        <v>-0.17228805834092981</v>
      </c>
    </row>
    <row r="440" spans="1:7" x14ac:dyDescent="0.2">
      <c r="A440" s="186">
        <v>32</v>
      </c>
      <c r="B440" s="25" t="s">
        <v>18</v>
      </c>
      <c r="C440" s="31"/>
      <c r="D440" s="190">
        <v>113178</v>
      </c>
      <c r="E440" s="190">
        <v>34592</v>
      </c>
      <c r="F440" s="190">
        <f t="shared" si="164"/>
        <v>78586</v>
      </c>
      <c r="G440" s="32">
        <f t="shared" si="165"/>
        <v>2.2717969472710453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549</v>
      </c>
      <c r="E446" s="190">
        <v>549</v>
      </c>
      <c r="F446" s="190">
        <f>(D446-E446)</f>
        <v>0</v>
      </c>
      <c r="G446" s="32">
        <f>F446/E446</f>
        <v>0</v>
      </c>
    </row>
    <row r="447" spans="1:7" x14ac:dyDescent="0.2">
      <c r="A447" s="186">
        <v>701</v>
      </c>
      <c r="B447" s="1" t="s">
        <v>31</v>
      </c>
      <c r="C447" s="10"/>
      <c r="D447" s="190">
        <v>2008</v>
      </c>
      <c r="E447" s="190">
        <v>3304</v>
      </c>
      <c r="F447" s="190">
        <f t="shared" ref="F447:F449" si="166">(D447-E447)</f>
        <v>-1296</v>
      </c>
      <c r="G447" s="32">
        <f t="shared" ref="G447:G449" si="167">F447/E447</f>
        <v>-0.39225181598062953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7035</v>
      </c>
      <c r="E449" s="190">
        <v>4475</v>
      </c>
      <c r="F449" s="190">
        <f t="shared" si="166"/>
        <v>2560</v>
      </c>
      <c r="G449" s="32">
        <f t="shared" si="167"/>
        <v>0.5720670391061452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9592</v>
      </c>
      <c r="E456" s="40">
        <f>E446+E447+E448+E449+E454+E455</f>
        <v>8328</v>
      </c>
      <c r="F456" s="40">
        <f t="shared" si="168"/>
        <v>1264</v>
      </c>
      <c r="G456" s="34">
        <f t="shared" si="169"/>
        <v>0.15177713736791545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9592</v>
      </c>
      <c r="E464" s="40">
        <f>E456+E461+E462+E463</f>
        <v>8328</v>
      </c>
      <c r="F464" s="190">
        <f t="shared" ref="F464:F473" si="174">(D464-E464)</f>
        <v>1264</v>
      </c>
      <c r="G464" s="32">
        <f t="shared" ref="G464:G473" si="175">F464/E464</f>
        <v>0.15177713736791545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4685</v>
      </c>
      <c r="E465" s="189">
        <f>E466+E467+E468</f>
        <v>3997</v>
      </c>
      <c r="F465" s="190">
        <f t="shared" si="174"/>
        <v>688</v>
      </c>
      <c r="G465" s="32">
        <f t="shared" si="175"/>
        <v>0.17212909682261696</v>
      </c>
    </row>
    <row r="466" spans="1:7" x14ac:dyDescent="0.2">
      <c r="A466" s="186">
        <v>600</v>
      </c>
      <c r="B466" s="1" t="s">
        <v>2</v>
      </c>
      <c r="C466" s="10"/>
      <c r="D466" s="190">
        <v>145</v>
      </c>
      <c r="E466" s="190">
        <v>387</v>
      </c>
      <c r="F466" s="190">
        <f t="shared" si="174"/>
        <v>-242</v>
      </c>
      <c r="G466" s="32">
        <f t="shared" si="175"/>
        <v>-0.62532299741602071</v>
      </c>
    </row>
    <row r="467" spans="1:7" x14ac:dyDescent="0.2">
      <c r="A467" s="186">
        <v>601</v>
      </c>
      <c r="B467" s="1" t="s">
        <v>3</v>
      </c>
      <c r="C467" s="10"/>
      <c r="D467" s="190">
        <v>887</v>
      </c>
      <c r="E467" s="190">
        <f>3997-387</f>
        <v>3610</v>
      </c>
      <c r="F467" s="190">
        <f t="shared" si="174"/>
        <v>-2723</v>
      </c>
      <c r="G467" s="32">
        <f t="shared" si="175"/>
        <v>-0.7542936288088643</v>
      </c>
    </row>
    <row r="468" spans="1:7" x14ac:dyDescent="0.2">
      <c r="A468" s="186">
        <v>604</v>
      </c>
      <c r="B468" s="1" t="s">
        <v>4</v>
      </c>
      <c r="C468" s="10"/>
      <c r="D468" s="190">
        <f>4685-1032</f>
        <v>3653</v>
      </c>
      <c r="E468" s="190">
        <v>0</v>
      </c>
      <c r="F468" s="190">
        <f t="shared" si="174"/>
        <v>3653</v>
      </c>
      <c r="G468" s="32" t="e">
        <f t="shared" si="175"/>
        <v>#DIV/0!</v>
      </c>
    </row>
    <row r="469" spans="1:7" x14ac:dyDescent="0.2">
      <c r="A469" s="186">
        <v>61</v>
      </c>
      <c r="B469" s="1" t="s">
        <v>41</v>
      </c>
      <c r="C469" s="10"/>
      <c r="D469" s="190">
        <v>1002</v>
      </c>
      <c r="E469" s="190">
        <v>2384</v>
      </c>
      <c r="F469" s="190">
        <f t="shared" si="174"/>
        <v>-1382</v>
      </c>
      <c r="G469" s="32">
        <f t="shared" si="175"/>
        <v>-0.57969798657718119</v>
      </c>
    </row>
    <row r="470" spans="1:7" x14ac:dyDescent="0.2">
      <c r="A470" s="186">
        <v>62</v>
      </c>
      <c r="B470" s="2" t="s">
        <v>42</v>
      </c>
      <c r="C470" s="11"/>
      <c r="D470" s="39">
        <v>2949</v>
      </c>
      <c r="E470" s="39">
        <v>697</v>
      </c>
      <c r="F470" s="190">
        <f t="shared" si="174"/>
        <v>2252</v>
      </c>
      <c r="G470" s="32">
        <f t="shared" si="175"/>
        <v>3.2309899569583931</v>
      </c>
    </row>
    <row r="471" spans="1:7" ht="25.5" x14ac:dyDescent="0.2">
      <c r="A471" s="22"/>
      <c r="B471" s="26" t="s">
        <v>43</v>
      </c>
      <c r="C471" s="191"/>
      <c r="D471" s="40">
        <f>D465+D469+D470</f>
        <v>8636</v>
      </c>
      <c r="E471" s="40">
        <f>E465+E469+E470</f>
        <v>7078</v>
      </c>
      <c r="F471" s="190">
        <f t="shared" si="174"/>
        <v>1558</v>
      </c>
      <c r="G471" s="32">
        <f t="shared" si="175"/>
        <v>0.22011867759254028</v>
      </c>
    </row>
    <row r="472" spans="1:7" ht="25.5" x14ac:dyDescent="0.2">
      <c r="A472" s="22"/>
      <c r="B472" s="26" t="s">
        <v>48</v>
      </c>
      <c r="C472" s="191"/>
      <c r="D472" s="40">
        <f>D464-D471</f>
        <v>956</v>
      </c>
      <c r="E472" s="40">
        <f>E464-E471</f>
        <v>1250</v>
      </c>
      <c r="F472" s="190">
        <f t="shared" si="174"/>
        <v>-294</v>
      </c>
      <c r="G472" s="32">
        <f t="shared" si="175"/>
        <v>-0.23519999999999999</v>
      </c>
    </row>
    <row r="473" spans="1:7" x14ac:dyDescent="0.2">
      <c r="A473" s="186">
        <v>63</v>
      </c>
      <c r="B473" s="3" t="s">
        <v>46</v>
      </c>
      <c r="C473" s="188"/>
      <c r="D473" s="189">
        <v>27999</v>
      </c>
      <c r="E473" s="189">
        <v>32714</v>
      </c>
      <c r="F473" s="190">
        <f t="shared" si="174"/>
        <v>-4715</v>
      </c>
      <c r="G473" s="32">
        <f t="shared" si="175"/>
        <v>-0.14412789631350492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290</v>
      </c>
      <c r="E477" s="39">
        <v>249</v>
      </c>
      <c r="F477" s="190">
        <f t="shared" ref="F477:F487" si="178">(D477-E477)</f>
        <v>41</v>
      </c>
      <c r="G477" s="32">
        <f t="shared" ref="G477:G487" si="179">F477/E477</f>
        <v>0.1646586345381526</v>
      </c>
    </row>
    <row r="478" spans="1:7" ht="25.5" x14ac:dyDescent="0.2">
      <c r="A478" s="22"/>
      <c r="B478" s="26" t="s">
        <v>49</v>
      </c>
      <c r="C478" s="191"/>
      <c r="D478" s="190">
        <f>D472-D473-D477</f>
        <v>-27333</v>
      </c>
      <c r="E478" s="190">
        <f>E472-E473-E477</f>
        <v>-31713</v>
      </c>
      <c r="F478" s="190">
        <f t="shared" si="178"/>
        <v>4380</v>
      </c>
      <c r="G478" s="32">
        <f t="shared" si="179"/>
        <v>-0.13811370731245862</v>
      </c>
    </row>
    <row r="479" spans="1:7" x14ac:dyDescent="0.2">
      <c r="A479" s="186">
        <v>75</v>
      </c>
      <c r="B479" s="3" t="s">
        <v>50</v>
      </c>
      <c r="C479" s="188"/>
      <c r="D479" s="189">
        <v>37</v>
      </c>
      <c r="E479" s="189">
        <v>3186</v>
      </c>
      <c r="F479" s="190">
        <f t="shared" si="178"/>
        <v>-3149</v>
      </c>
      <c r="G479" s="32">
        <f t="shared" si="179"/>
        <v>-0.98838669177652227</v>
      </c>
    </row>
    <row r="480" spans="1:7" x14ac:dyDescent="0.2">
      <c r="A480" s="186">
        <v>65</v>
      </c>
      <c r="B480" s="1" t="s">
        <v>51</v>
      </c>
      <c r="C480" s="10"/>
      <c r="D480" s="190">
        <v>-1239</v>
      </c>
      <c r="E480" s="190">
        <v>1792</v>
      </c>
      <c r="F480" s="190">
        <f t="shared" si="178"/>
        <v>-3031</v>
      </c>
      <c r="G480" s="32">
        <f t="shared" si="179"/>
        <v>-1.69140625</v>
      </c>
    </row>
    <row r="481" spans="1:7" ht="25.5" x14ac:dyDescent="0.2">
      <c r="A481" s="186">
        <v>68</v>
      </c>
      <c r="B481" s="16" t="s">
        <v>52</v>
      </c>
      <c r="C481" s="17"/>
      <c r="D481" s="190">
        <v>27323</v>
      </c>
      <c r="E481" s="190">
        <v>237</v>
      </c>
      <c r="F481" s="190">
        <f t="shared" si="178"/>
        <v>27086</v>
      </c>
      <c r="G481" s="32">
        <f t="shared" si="179"/>
        <v>114.28691983122363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-53380</v>
      </c>
      <c r="E483" s="190">
        <f>E478+E479-E480-E481+E482</f>
        <v>-30556</v>
      </c>
      <c r="F483" s="190">
        <f t="shared" si="178"/>
        <v>-22824</v>
      </c>
      <c r="G483" s="32">
        <f t="shared" si="179"/>
        <v>0.74695640790679407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-53380</v>
      </c>
      <c r="E487" s="190">
        <f>E483+E486</f>
        <v>-30556</v>
      </c>
      <c r="F487" s="190">
        <f t="shared" si="178"/>
        <v>-22824</v>
      </c>
      <c r="G487" s="32">
        <f t="shared" si="179"/>
        <v>0.74695640790679407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724004</v>
      </c>
      <c r="E491" s="190">
        <v>768854</v>
      </c>
      <c r="F491" s="190">
        <f t="shared" ref="F491" si="180">(D491-E491)</f>
        <v>-44850</v>
      </c>
      <c r="G491" s="32">
        <f t="shared" ref="G491" si="181">F491/E491</f>
        <v>-5.8333571783459541E-2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696505</v>
      </c>
      <c r="E498" s="190">
        <f>E502+E503+E504</f>
        <v>544947</v>
      </c>
      <c r="F498" s="190">
        <f t="shared" ref="F498" si="184">(D498-E498)</f>
        <v>151558</v>
      </c>
      <c r="G498" s="32">
        <f t="shared" ref="G498" si="185">F498/E498</f>
        <v>0.27811511945198342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278602</v>
      </c>
      <c r="E502" s="190">
        <v>316069</v>
      </c>
      <c r="F502" s="190">
        <f t="shared" ref="F502:F504" si="186">(D502-E502)</f>
        <v>-37467</v>
      </c>
      <c r="G502" s="32">
        <f t="shared" ref="G502:G504" si="187">F502/E502</f>
        <v>-0.11854057183716214</v>
      </c>
    </row>
    <row r="503" spans="1:7" ht="25.5" x14ac:dyDescent="0.2">
      <c r="A503" s="186"/>
      <c r="B503" s="24" t="s">
        <v>58</v>
      </c>
      <c r="C503" s="17"/>
      <c r="D503" s="190">
        <v>174126</v>
      </c>
      <c r="E503" s="190">
        <v>70843</v>
      </c>
      <c r="F503" s="190">
        <f t="shared" si="186"/>
        <v>103283</v>
      </c>
      <c r="G503" s="32">
        <f t="shared" si="187"/>
        <v>1.4579139787981876</v>
      </c>
    </row>
    <row r="504" spans="1:7" x14ac:dyDescent="0.2">
      <c r="A504" s="186"/>
      <c r="B504" s="23" t="s">
        <v>24</v>
      </c>
      <c r="C504" s="10"/>
      <c r="D504" s="190">
        <v>243777</v>
      </c>
      <c r="E504" s="190">
        <v>158035</v>
      </c>
      <c r="F504" s="190">
        <f t="shared" si="186"/>
        <v>85742</v>
      </c>
      <c r="G504" s="32">
        <f t="shared" si="187"/>
        <v>0.54255070079412793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114883</v>
      </c>
      <c r="E506" s="190">
        <v>177313</v>
      </c>
      <c r="F506" s="190">
        <f t="shared" ref="F506" si="188">(D506-E506)</f>
        <v>-62430</v>
      </c>
      <c r="G506" s="32">
        <f t="shared" ref="G506" si="189">F506/E506</f>
        <v>-0.35208924331549296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61701</v>
      </c>
      <c r="E508" s="190">
        <f>E511+E512+E513+E514</f>
        <v>57346</v>
      </c>
      <c r="F508" s="190">
        <f t="shared" ref="F508" si="190">(D508-E508)</f>
        <v>4355</v>
      </c>
      <c r="G508" s="32">
        <f t="shared" ref="G508" si="191">F508/E508</f>
        <v>7.5942524326020999E-2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1612</v>
      </c>
      <c r="E511" s="190">
        <v>1096</v>
      </c>
      <c r="F511" s="190">
        <f t="shared" ref="F511:F514" si="192">(D511-E511)</f>
        <v>516</v>
      </c>
      <c r="G511" s="32">
        <f t="shared" ref="G511:G514" si="193">F511/E511</f>
        <v>0.47080291970802918</v>
      </c>
    </row>
    <row r="512" spans="1:7" x14ac:dyDescent="0.2">
      <c r="A512" s="186">
        <v>31</v>
      </c>
      <c r="B512" s="25" t="s">
        <v>17</v>
      </c>
      <c r="C512" s="31"/>
      <c r="D512" s="190">
        <v>5358</v>
      </c>
      <c r="E512" s="190">
        <v>5734</v>
      </c>
      <c r="F512" s="190">
        <f t="shared" si="192"/>
        <v>-376</v>
      </c>
      <c r="G512" s="32">
        <f t="shared" si="193"/>
        <v>-6.5573770491803282E-2</v>
      </c>
    </row>
    <row r="513" spans="1:7" x14ac:dyDescent="0.2">
      <c r="A513" s="186">
        <v>32</v>
      </c>
      <c r="B513" s="25" t="s">
        <v>18</v>
      </c>
      <c r="C513" s="31"/>
      <c r="D513" s="190">
        <v>54731</v>
      </c>
      <c r="E513" s="190">
        <v>50516</v>
      </c>
      <c r="F513" s="190">
        <f t="shared" si="192"/>
        <v>4215</v>
      </c>
      <c r="G513" s="32">
        <f t="shared" si="193"/>
        <v>8.3438910444215697E-2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1241</v>
      </c>
      <c r="E519" s="190">
        <v>0</v>
      </c>
      <c r="F519" s="190">
        <f>(D519-E519)</f>
        <v>1241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>
        <v>966</v>
      </c>
      <c r="E520" s="190">
        <v>0</v>
      </c>
      <c r="F520" s="190">
        <f t="shared" ref="F520:F522" si="194">(D520-E520)</f>
        <v>966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11035</v>
      </c>
      <c r="E522" s="190">
        <v>0</v>
      </c>
      <c r="F522" s="190">
        <f t="shared" si="194"/>
        <v>11035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481</v>
      </c>
      <c r="E528" s="39">
        <v>0</v>
      </c>
      <c r="F528" s="190">
        <f t="shared" si="196"/>
        <v>481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13723</v>
      </c>
      <c r="E529" s="40">
        <f>E519+E520+E521+E522+E527+E528</f>
        <v>0</v>
      </c>
      <c r="F529" s="40">
        <f t="shared" si="196"/>
        <v>13723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13723</v>
      </c>
      <c r="E537" s="40">
        <f>E529+E534+E535+E536</f>
        <v>0</v>
      </c>
      <c r="F537" s="190">
        <f t="shared" ref="F537:F546" si="202">(D537-E537)</f>
        <v>13723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1717</v>
      </c>
      <c r="E538" s="189">
        <f>E539+E540+E541</f>
        <v>0</v>
      </c>
      <c r="F538" s="190">
        <f t="shared" si="202"/>
        <v>1717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>
        <v>399</v>
      </c>
      <c r="E539" s="190">
        <v>0</v>
      </c>
      <c r="F539" s="190">
        <f t="shared" si="202"/>
        <v>399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>
        <v>522</v>
      </c>
      <c r="E540" s="190">
        <v>0</v>
      </c>
      <c r="F540" s="190">
        <f t="shared" si="202"/>
        <v>522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>
        <v>796</v>
      </c>
      <c r="E541" s="190">
        <v>0</v>
      </c>
      <c r="F541" s="190">
        <f t="shared" si="202"/>
        <v>796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>
        <v>759</v>
      </c>
      <c r="E542" s="190">
        <v>0</v>
      </c>
      <c r="F542" s="190">
        <f t="shared" si="202"/>
        <v>759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>
        <v>2791</v>
      </c>
      <c r="E543" s="39">
        <v>0</v>
      </c>
      <c r="F543" s="190">
        <f t="shared" si="202"/>
        <v>2791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5267</v>
      </c>
      <c r="E544" s="40">
        <f>E538+E542+E543</f>
        <v>0</v>
      </c>
      <c r="F544" s="190">
        <f t="shared" si="202"/>
        <v>5267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8456</v>
      </c>
      <c r="E545" s="40">
        <f>E537-E544</f>
        <v>0</v>
      </c>
      <c r="F545" s="190">
        <f t="shared" si="202"/>
        <v>8456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>
        <v>19023</v>
      </c>
      <c r="E546" s="189">
        <v>16873</v>
      </c>
      <c r="F546" s="190">
        <f t="shared" si="202"/>
        <v>2150</v>
      </c>
      <c r="G546" s="32">
        <f t="shared" si="203"/>
        <v>0.12742250933443963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409</v>
      </c>
      <c r="E550" s="39">
        <v>0</v>
      </c>
      <c r="F550" s="190">
        <f t="shared" ref="F550:F560" si="206">(D550-E550)</f>
        <v>409</v>
      </c>
      <c r="G550" s="32" t="e">
        <f t="shared" ref="G550:G560" si="207">F550/E550</f>
        <v>#DIV/0!</v>
      </c>
    </row>
    <row r="551" spans="1:7" ht="25.5" x14ac:dyDescent="0.2">
      <c r="A551" s="22"/>
      <c r="B551" s="26" t="s">
        <v>49</v>
      </c>
      <c r="C551" s="191"/>
      <c r="D551" s="190">
        <f>D545-D546-D550</f>
        <v>-10976</v>
      </c>
      <c r="E551" s="190">
        <f>E545-E546-E550</f>
        <v>-16873</v>
      </c>
      <c r="F551" s="190">
        <f t="shared" si="206"/>
        <v>5897</v>
      </c>
      <c r="G551" s="32">
        <f t="shared" si="207"/>
        <v>-0.34949327327683283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>
        <v>1065</v>
      </c>
      <c r="E554" s="190">
        <v>0</v>
      </c>
      <c r="F554" s="190">
        <f t="shared" si="206"/>
        <v>1065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-12041</v>
      </c>
      <c r="E556" s="190">
        <f>E551+E552-E553-E554+E555</f>
        <v>-16873</v>
      </c>
      <c r="F556" s="190">
        <f t="shared" si="206"/>
        <v>4832</v>
      </c>
      <c r="G556" s="32">
        <f t="shared" si="207"/>
        <v>-0.28637468144372669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-12041</v>
      </c>
      <c r="E560" s="190">
        <f>E556+E559</f>
        <v>-16873</v>
      </c>
      <c r="F560" s="190">
        <f t="shared" si="206"/>
        <v>4832</v>
      </c>
      <c r="G560" s="32">
        <f t="shared" si="207"/>
        <v>-0.28637468144372669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-75012</v>
      </c>
      <c r="E564" s="190">
        <v>-76730</v>
      </c>
      <c r="F564" s="190">
        <f t="shared" ref="F564" si="208">(D564-E564)</f>
        <v>1718</v>
      </c>
      <c r="G564" s="32">
        <f t="shared" ref="G564" si="209">F564/E564</f>
        <v>-2.2390199400495244E-2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68094</v>
      </c>
      <c r="E571" s="190">
        <f>E575+E576+E577</f>
        <v>90942</v>
      </c>
      <c r="F571" s="190">
        <f t="shared" ref="F571" si="212">(D571-E571)</f>
        <v>-22848</v>
      </c>
      <c r="G571" s="32">
        <f t="shared" ref="G571" si="213">F571/E571</f>
        <v>-0.25123705218710829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19357</v>
      </c>
      <c r="E575" s="190">
        <v>16627</v>
      </c>
      <c r="F575" s="190">
        <f t="shared" ref="F575:F577" si="214">(D575-E575)</f>
        <v>2730</v>
      </c>
      <c r="G575" s="32">
        <f t="shared" ref="G575:G577" si="215">F575/E575</f>
        <v>0.16419077404222049</v>
      </c>
    </row>
    <row r="576" spans="1:7" ht="25.5" x14ac:dyDescent="0.2">
      <c r="A576" s="186"/>
      <c r="B576" s="24" t="s">
        <v>58</v>
      </c>
      <c r="C576" s="17"/>
      <c r="D576" s="190">
        <v>41737</v>
      </c>
      <c r="E576" s="190">
        <v>46365</v>
      </c>
      <c r="F576" s="190">
        <f t="shared" si="214"/>
        <v>-4628</v>
      </c>
      <c r="G576" s="32">
        <f t="shared" si="215"/>
        <v>-9.9816672058664943E-2</v>
      </c>
    </row>
    <row r="577" spans="1:7" x14ac:dyDescent="0.2">
      <c r="A577" s="186"/>
      <c r="B577" s="23" t="s">
        <v>24</v>
      </c>
      <c r="C577" s="10"/>
      <c r="D577" s="190">
        <v>7000</v>
      </c>
      <c r="E577" s="190">
        <v>27950</v>
      </c>
      <c r="F577" s="190">
        <f t="shared" si="214"/>
        <v>-20950</v>
      </c>
      <c r="G577" s="32">
        <f t="shared" si="215"/>
        <v>-0.74955277280858679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86765</v>
      </c>
      <c r="E579" s="190">
        <v>50097</v>
      </c>
      <c r="F579" s="190">
        <f t="shared" ref="F579" si="216">(D579-E579)</f>
        <v>36668</v>
      </c>
      <c r="G579" s="32">
        <f t="shared" ref="G579" si="217">F579/E579</f>
        <v>0.73194003632952076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20585</v>
      </c>
      <c r="E581" s="190">
        <f>E584+E585+E586+E587</f>
        <v>21720</v>
      </c>
      <c r="F581" s="190">
        <f t="shared" ref="F581" si="218">(D581-E581)</f>
        <v>-1135</v>
      </c>
      <c r="G581" s="32">
        <f t="shared" ref="G581" si="219">F581/E581</f>
        <v>-5.2255985267034989E-2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476</v>
      </c>
      <c r="E584" s="190">
        <v>629</v>
      </c>
      <c r="F584" s="190">
        <f t="shared" ref="F584:F587" si="220">(D584-E584)</f>
        <v>-153</v>
      </c>
      <c r="G584" s="32">
        <f t="shared" ref="G584:G587" si="221">F584/E584</f>
        <v>-0.24324324324324326</v>
      </c>
    </row>
    <row r="585" spans="1:7" x14ac:dyDescent="0.2">
      <c r="A585" s="186">
        <v>31</v>
      </c>
      <c r="B585" s="25" t="s">
        <v>17</v>
      </c>
      <c r="C585" s="31"/>
      <c r="D585" s="190">
        <v>825</v>
      </c>
      <c r="E585" s="190">
        <v>3101</v>
      </c>
      <c r="F585" s="190">
        <f t="shared" si="220"/>
        <v>-2276</v>
      </c>
      <c r="G585" s="32">
        <f t="shared" si="221"/>
        <v>-0.73395678813286036</v>
      </c>
    </row>
    <row r="586" spans="1:7" x14ac:dyDescent="0.2">
      <c r="A586" s="186">
        <v>32</v>
      </c>
      <c r="B586" s="25" t="s">
        <v>18</v>
      </c>
      <c r="C586" s="31"/>
      <c r="D586" s="190">
        <v>19284</v>
      </c>
      <c r="E586" s="190">
        <v>17990</v>
      </c>
      <c r="F586" s="190">
        <f t="shared" si="220"/>
        <v>1294</v>
      </c>
      <c r="G586" s="32">
        <f t="shared" si="221"/>
        <v>7.192884936075597E-2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76</v>
      </c>
      <c r="E592" s="190">
        <v>0</v>
      </c>
      <c r="F592" s="190">
        <f>(D592-E592)</f>
        <v>76</v>
      </c>
      <c r="G592" s="32" t="e">
        <f>F592/E592</f>
        <v>#DIV/0!</v>
      </c>
    </row>
    <row r="593" spans="1:7" x14ac:dyDescent="0.2">
      <c r="A593" s="186">
        <v>701</v>
      </c>
      <c r="B593" s="1" t="s">
        <v>31</v>
      </c>
      <c r="C593" s="10"/>
      <c r="D593" s="190">
        <v>5837</v>
      </c>
      <c r="E593" s="190">
        <v>0</v>
      </c>
      <c r="F593" s="190">
        <f t="shared" ref="F593:F595" si="222">(D593-E593)</f>
        <v>5837</v>
      </c>
      <c r="G593" s="32" t="e">
        <f t="shared" ref="G593:G595" si="223">F593/E593</f>
        <v>#DIV/0!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5878</v>
      </c>
      <c r="E595" s="190">
        <v>0</v>
      </c>
      <c r="F595" s="190">
        <f t="shared" si="222"/>
        <v>5878</v>
      </c>
      <c r="G595" s="32" t="e">
        <f t="shared" si="223"/>
        <v>#DIV/0!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11791</v>
      </c>
      <c r="E602" s="40">
        <f>E592+E593+E594+E595+E600+E601</f>
        <v>0</v>
      </c>
      <c r="F602" s="40">
        <f t="shared" si="224"/>
        <v>11791</v>
      </c>
      <c r="G602" s="34" t="e">
        <f t="shared" si="225"/>
        <v>#DIV/0!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11791</v>
      </c>
      <c r="E610" s="40">
        <f>E602+E607+E608+E609</f>
        <v>0</v>
      </c>
      <c r="F610" s="190">
        <f t="shared" ref="F610:F619" si="230">(D610-E610)</f>
        <v>11791</v>
      </c>
      <c r="G610" s="32" t="e">
        <f t="shared" ref="G610:G619" si="231">F610/E610</f>
        <v>#DIV/0!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6105</v>
      </c>
      <c r="E611" s="189">
        <f>E612+E613+E614</f>
        <v>0</v>
      </c>
      <c r="F611" s="190">
        <f t="shared" si="230"/>
        <v>6105</v>
      </c>
      <c r="G611" s="32" t="e">
        <f t="shared" si="231"/>
        <v>#DIV/0!</v>
      </c>
    </row>
    <row r="612" spans="1:7" x14ac:dyDescent="0.2">
      <c r="A612" s="186">
        <v>600</v>
      </c>
      <c r="B612" s="1" t="s">
        <v>2</v>
      </c>
      <c r="C612" s="10"/>
      <c r="D612" s="190">
        <v>116</v>
      </c>
      <c r="E612" s="190">
        <v>0</v>
      </c>
      <c r="F612" s="190">
        <f t="shared" si="230"/>
        <v>116</v>
      </c>
      <c r="G612" s="32" t="e">
        <f t="shared" si="231"/>
        <v>#DIV/0!</v>
      </c>
    </row>
    <row r="613" spans="1:7" x14ac:dyDescent="0.2">
      <c r="A613" s="186">
        <v>601</v>
      </c>
      <c r="B613" s="1" t="s">
        <v>3</v>
      </c>
      <c r="C613" s="10"/>
      <c r="D613" s="190">
        <v>5989</v>
      </c>
      <c r="E613" s="190">
        <v>0</v>
      </c>
      <c r="F613" s="190">
        <f t="shared" si="230"/>
        <v>5989</v>
      </c>
      <c r="G613" s="32" t="e">
        <f t="shared" si="231"/>
        <v>#DIV/0!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518</v>
      </c>
      <c r="E615" s="190">
        <v>358</v>
      </c>
      <c r="F615" s="190">
        <f t="shared" si="230"/>
        <v>160</v>
      </c>
      <c r="G615" s="32">
        <f t="shared" si="231"/>
        <v>0.44692737430167595</v>
      </c>
    </row>
    <row r="616" spans="1:7" x14ac:dyDescent="0.2">
      <c r="A616" s="186">
        <v>62</v>
      </c>
      <c r="B616" s="2" t="s">
        <v>42</v>
      </c>
      <c r="C616" s="11"/>
      <c r="D616" s="39">
        <v>263</v>
      </c>
      <c r="E616" s="39">
        <v>0</v>
      </c>
      <c r="F616" s="190">
        <f t="shared" si="230"/>
        <v>263</v>
      </c>
      <c r="G616" s="32" t="e">
        <f t="shared" si="231"/>
        <v>#DIV/0!</v>
      </c>
    </row>
    <row r="617" spans="1:7" ht="25.5" x14ac:dyDescent="0.2">
      <c r="A617" s="22"/>
      <c r="B617" s="26" t="s">
        <v>43</v>
      </c>
      <c r="C617" s="191"/>
      <c r="D617" s="40">
        <f>D611+D615+D616</f>
        <v>6886</v>
      </c>
      <c r="E617" s="40">
        <f>E611+E615+E616</f>
        <v>358</v>
      </c>
      <c r="F617" s="190">
        <f t="shared" si="230"/>
        <v>6528</v>
      </c>
      <c r="G617" s="32">
        <f t="shared" si="231"/>
        <v>18.234636871508378</v>
      </c>
    </row>
    <row r="618" spans="1:7" ht="25.5" x14ac:dyDescent="0.2">
      <c r="A618" s="22"/>
      <c r="B618" s="26" t="s">
        <v>48</v>
      </c>
      <c r="C618" s="191"/>
      <c r="D618" s="40">
        <f>D610-D617</f>
        <v>4905</v>
      </c>
      <c r="E618" s="40">
        <f>E610-E617</f>
        <v>-358</v>
      </c>
      <c r="F618" s="190">
        <f t="shared" si="230"/>
        <v>5263</v>
      </c>
      <c r="G618" s="32">
        <f t="shared" si="231"/>
        <v>-14.701117318435754</v>
      </c>
    </row>
    <row r="619" spans="1:7" x14ac:dyDescent="0.2">
      <c r="A619" s="186">
        <v>63</v>
      </c>
      <c r="B619" s="3" t="s">
        <v>46</v>
      </c>
      <c r="C619" s="188"/>
      <c r="D619" s="189">
        <v>13126</v>
      </c>
      <c r="E619" s="189">
        <v>13022</v>
      </c>
      <c r="F619" s="190">
        <f t="shared" si="230"/>
        <v>104</v>
      </c>
      <c r="G619" s="32">
        <f t="shared" si="231"/>
        <v>7.9864844109967751E-3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574</v>
      </c>
      <c r="E623" s="39">
        <v>0</v>
      </c>
      <c r="F623" s="190">
        <f t="shared" ref="F623:F633" si="234">(D623-E623)</f>
        <v>574</v>
      </c>
      <c r="G623" s="32" t="e">
        <f t="shared" ref="G623:G633" si="235">F623/E623</f>
        <v>#DIV/0!</v>
      </c>
    </row>
    <row r="624" spans="1:7" ht="25.5" x14ac:dyDescent="0.2">
      <c r="A624" s="22"/>
      <c r="B624" s="26" t="s">
        <v>49</v>
      </c>
      <c r="C624" s="191"/>
      <c r="D624" s="190">
        <f>D618-D619-D623</f>
        <v>-8795</v>
      </c>
      <c r="E624" s="190">
        <f>E618-E619-E623</f>
        <v>-13380</v>
      </c>
      <c r="F624" s="190">
        <f t="shared" si="234"/>
        <v>4585</v>
      </c>
      <c r="G624" s="32">
        <f t="shared" si="235"/>
        <v>-0.34267563527653216</v>
      </c>
    </row>
    <row r="625" spans="1:7" x14ac:dyDescent="0.2">
      <c r="A625" s="186">
        <v>75</v>
      </c>
      <c r="B625" s="3" t="s">
        <v>50</v>
      </c>
      <c r="C625" s="188"/>
      <c r="D625" s="189">
        <v>90</v>
      </c>
      <c r="E625" s="189">
        <v>0</v>
      </c>
      <c r="F625" s="190">
        <f t="shared" si="234"/>
        <v>90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>
        <v>156</v>
      </c>
      <c r="E626" s="190">
        <v>0</v>
      </c>
      <c r="F626" s="190">
        <f t="shared" si="234"/>
        <v>156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3916</v>
      </c>
      <c r="E627" s="190">
        <v>0</v>
      </c>
      <c r="F627" s="190">
        <f t="shared" si="234"/>
        <v>3916</v>
      </c>
      <c r="G627" s="32" t="e">
        <f t="shared" si="235"/>
        <v>#DIV/0!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-12777</v>
      </c>
      <c r="E629" s="190">
        <f>E624+E625-E626-E627+E628</f>
        <v>-13380</v>
      </c>
      <c r="F629" s="190">
        <f t="shared" si="234"/>
        <v>603</v>
      </c>
      <c r="G629" s="32">
        <f t="shared" si="235"/>
        <v>-4.5067264573991031E-2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-12777</v>
      </c>
      <c r="E633" s="190">
        <f>E629+E632</f>
        <v>-13380</v>
      </c>
      <c r="F633" s="190">
        <f t="shared" si="234"/>
        <v>603</v>
      </c>
      <c r="G633" s="32">
        <f t="shared" si="235"/>
        <v>-4.5067264573991031E-2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21530</v>
      </c>
      <c r="E637" s="190">
        <v>5480</v>
      </c>
      <c r="F637" s="190">
        <f t="shared" ref="F637" si="236">(D637-E637)</f>
        <v>16050</v>
      </c>
      <c r="G637" s="32">
        <f t="shared" ref="G637" si="237">F637/E637</f>
        <v>2.9288321167883211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76009</v>
      </c>
      <c r="E644" s="190">
        <f>E648+E649+E650</f>
        <v>22154</v>
      </c>
      <c r="F644" s="190">
        <f t="shared" ref="F644" si="240">(D644-E644)</f>
        <v>53855</v>
      </c>
      <c r="G644" s="32">
        <f t="shared" ref="G644" si="241">F644/E644</f>
        <v>2.4309379795973638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57332</v>
      </c>
      <c r="E648" s="190">
        <v>9665</v>
      </c>
      <c r="F648" s="190">
        <f t="shared" ref="F648:F650" si="242">(D648-E648)</f>
        <v>47667</v>
      </c>
      <c r="G648" s="32">
        <f t="shared" ref="G648:G650" si="243">F648/E648</f>
        <v>4.9319192964304186</v>
      </c>
    </row>
    <row r="649" spans="1:7" ht="25.5" x14ac:dyDescent="0.2">
      <c r="A649" s="186"/>
      <c r="B649" s="24" t="s">
        <v>58</v>
      </c>
      <c r="C649" s="17"/>
      <c r="D649" s="190">
        <v>13673</v>
      </c>
      <c r="E649" s="190">
        <v>12489</v>
      </c>
      <c r="F649" s="190">
        <f t="shared" si="242"/>
        <v>1184</v>
      </c>
      <c r="G649" s="32">
        <f t="shared" si="243"/>
        <v>9.4803427015773878E-2</v>
      </c>
    </row>
    <row r="650" spans="1:7" x14ac:dyDescent="0.2">
      <c r="A650" s="186"/>
      <c r="B650" s="23" t="s">
        <v>24</v>
      </c>
      <c r="C650" s="10"/>
      <c r="D650" s="190">
        <v>5004</v>
      </c>
      <c r="E650" s="190">
        <v>0</v>
      </c>
      <c r="F650" s="190">
        <f t="shared" si="242"/>
        <v>5004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162081</v>
      </c>
      <c r="E652" s="190">
        <v>245849</v>
      </c>
      <c r="F652" s="190">
        <f t="shared" ref="F652" si="244">(D652-E652)</f>
        <v>-83768</v>
      </c>
      <c r="G652" s="32">
        <f t="shared" ref="G652" si="245">F652/E652</f>
        <v>-0.34072947215567279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16023</v>
      </c>
      <c r="E654" s="190">
        <f>E657+E658+E659+E660</f>
        <v>14877</v>
      </c>
      <c r="F654" s="190">
        <f t="shared" ref="F654" si="246">(D654-E654)</f>
        <v>1146</v>
      </c>
      <c r="G654" s="32">
        <f t="shared" ref="G654" si="247">F654/E654</f>
        <v>7.7031659608792089E-2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900</v>
      </c>
      <c r="E657" s="190">
        <v>435</v>
      </c>
      <c r="F657" s="190">
        <f t="shared" ref="F657:F660" si="248">(D657-E657)</f>
        <v>465</v>
      </c>
      <c r="G657" s="32">
        <f t="shared" ref="G657:G660" si="249">F657/E657</f>
        <v>1.0689655172413792</v>
      </c>
    </row>
    <row r="658" spans="1:7" x14ac:dyDescent="0.2">
      <c r="A658" s="186">
        <v>31</v>
      </c>
      <c r="B658" s="25" t="s">
        <v>17</v>
      </c>
      <c r="C658" s="31"/>
      <c r="D658" s="190">
        <v>2484</v>
      </c>
      <c r="E658" s="190">
        <v>1171</v>
      </c>
      <c r="F658" s="190">
        <f t="shared" si="248"/>
        <v>1313</v>
      </c>
      <c r="G658" s="32">
        <f t="shared" si="249"/>
        <v>1.1212638770281811</v>
      </c>
    </row>
    <row r="659" spans="1:7" x14ac:dyDescent="0.2">
      <c r="A659" s="186">
        <v>32</v>
      </c>
      <c r="B659" s="25" t="s">
        <v>18</v>
      </c>
      <c r="C659" s="31"/>
      <c r="D659" s="190">
        <v>12639</v>
      </c>
      <c r="E659" s="190">
        <v>13271</v>
      </c>
      <c r="F659" s="190">
        <f t="shared" si="248"/>
        <v>-632</v>
      </c>
      <c r="G659" s="32">
        <f t="shared" si="249"/>
        <v>-4.7622635822470047E-2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210" t="s">
        <v>10</v>
      </c>
      <c r="E664" s="210" t="s">
        <v>11</v>
      </c>
      <c r="F664" s="210" t="s">
        <v>12</v>
      </c>
      <c r="G664" s="32" t="s">
        <v>13</v>
      </c>
    </row>
    <row r="665" spans="1:7" x14ac:dyDescent="0.2">
      <c r="A665" s="212">
        <v>700</v>
      </c>
      <c r="B665" s="1" t="s">
        <v>30</v>
      </c>
      <c r="C665" s="10"/>
      <c r="D665" s="210"/>
      <c r="E665" s="210"/>
      <c r="F665" s="210">
        <f>(D665-E665)</f>
        <v>0</v>
      </c>
      <c r="G665" s="32" t="e">
        <f>F665/E665</f>
        <v>#DIV/0!</v>
      </c>
    </row>
    <row r="666" spans="1:7" x14ac:dyDescent="0.2">
      <c r="A666" s="212">
        <v>701</v>
      </c>
      <c r="B666" s="1" t="s">
        <v>31</v>
      </c>
      <c r="C666" s="10"/>
      <c r="D666" s="210"/>
      <c r="E666" s="210"/>
      <c r="F666" s="21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212">
        <v>704</v>
      </c>
      <c r="B667" s="1" t="s">
        <v>32</v>
      </c>
      <c r="C667" s="10"/>
      <c r="D667" s="210"/>
      <c r="E667" s="210"/>
      <c r="F667" s="210">
        <f t="shared" si="250"/>
        <v>0</v>
      </c>
      <c r="G667" s="32" t="e">
        <f t="shared" si="251"/>
        <v>#DIV/0!</v>
      </c>
    </row>
    <row r="668" spans="1:7" x14ac:dyDescent="0.2">
      <c r="A668" s="212">
        <v>706</v>
      </c>
      <c r="B668" s="1" t="s">
        <v>33</v>
      </c>
      <c r="C668" s="10"/>
      <c r="D668" s="210">
        <v>22939</v>
      </c>
      <c r="E668" s="210">
        <v>20451</v>
      </c>
      <c r="F668" s="210">
        <f t="shared" si="250"/>
        <v>2488</v>
      </c>
      <c r="G668" s="32">
        <f t="shared" si="251"/>
        <v>0.1216566427069581</v>
      </c>
    </row>
    <row r="669" spans="1:7" x14ac:dyDescent="0.2">
      <c r="A669" s="212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212"/>
      <c r="B670" s="14" t="s">
        <v>19</v>
      </c>
      <c r="C670" s="11"/>
      <c r="D670" s="39"/>
      <c r="E670" s="39"/>
      <c r="F670" s="21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212"/>
      <c r="B671" s="14" t="s">
        <v>20</v>
      </c>
      <c r="C671" s="11"/>
      <c r="D671" s="39"/>
      <c r="E671" s="39"/>
      <c r="F671" s="210">
        <f t="shared" si="252"/>
        <v>0</v>
      </c>
      <c r="G671" s="32" t="e">
        <f t="shared" si="253"/>
        <v>#DIV/0!</v>
      </c>
    </row>
    <row r="672" spans="1:7" x14ac:dyDescent="0.2">
      <c r="A672" s="212"/>
      <c r="B672" s="14" t="s">
        <v>27</v>
      </c>
      <c r="C672" s="11"/>
      <c r="D672" s="39"/>
      <c r="E672" s="39"/>
      <c r="F672" s="210">
        <f t="shared" si="252"/>
        <v>0</v>
      </c>
      <c r="G672" s="32" t="e">
        <f t="shared" si="253"/>
        <v>#DIV/0!</v>
      </c>
    </row>
    <row r="673" spans="1:7" x14ac:dyDescent="0.2">
      <c r="A673" s="212">
        <v>706</v>
      </c>
      <c r="B673" s="2" t="s">
        <v>34</v>
      </c>
      <c r="C673" s="11"/>
      <c r="D673" s="39"/>
      <c r="E673" s="39"/>
      <c r="F673" s="210">
        <f t="shared" si="252"/>
        <v>0</v>
      </c>
      <c r="G673" s="32" t="e">
        <f t="shared" si="253"/>
        <v>#DIV/0!</v>
      </c>
    </row>
    <row r="674" spans="1:7" x14ac:dyDescent="0.2">
      <c r="A674" s="212" t="s">
        <v>35</v>
      </c>
      <c r="B674" s="2" t="s">
        <v>36</v>
      </c>
      <c r="C674" s="11"/>
      <c r="D674" s="39"/>
      <c r="E674" s="39"/>
      <c r="F674" s="21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207"/>
      <c r="D675" s="40">
        <f>D665+D666+D667+D668+D673+D674</f>
        <v>22939</v>
      </c>
      <c r="E675" s="40">
        <f>E665+E666+E667+E668+E673+E674</f>
        <v>20451</v>
      </c>
      <c r="F675" s="40">
        <f t="shared" si="252"/>
        <v>2488</v>
      </c>
      <c r="G675" s="34">
        <f t="shared" si="253"/>
        <v>0.1216566427069581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210">
        <v>0</v>
      </c>
      <c r="E678" s="210">
        <v>0</v>
      </c>
      <c r="F678" s="21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208"/>
      <c r="D679" s="209"/>
      <c r="E679" s="209"/>
      <c r="F679" s="209"/>
      <c r="G679" s="36"/>
    </row>
    <row r="680" spans="1:7" x14ac:dyDescent="0.2">
      <c r="A680" s="212">
        <v>72</v>
      </c>
      <c r="B680" s="1" t="s">
        <v>37</v>
      </c>
      <c r="C680" s="10"/>
      <c r="D680" s="210"/>
      <c r="E680" s="210"/>
      <c r="F680" s="210"/>
      <c r="G680" s="32"/>
    </row>
    <row r="681" spans="1:7" x14ac:dyDescent="0.2">
      <c r="A681" s="212">
        <v>73</v>
      </c>
      <c r="B681" s="1" t="s">
        <v>38</v>
      </c>
      <c r="C681" s="10"/>
      <c r="D681" s="210"/>
      <c r="E681" s="210"/>
      <c r="F681" s="21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212">
        <v>74</v>
      </c>
      <c r="B682" s="2" t="s">
        <v>39</v>
      </c>
      <c r="C682" s="11"/>
      <c r="D682" s="39"/>
      <c r="E682" s="39"/>
      <c r="F682" s="210"/>
      <c r="G682" s="32"/>
    </row>
    <row r="683" spans="1:7" ht="25.5" x14ac:dyDescent="0.2">
      <c r="A683" s="22"/>
      <c r="B683" s="26" t="s">
        <v>44</v>
      </c>
      <c r="C683" s="211"/>
      <c r="D683" s="40">
        <f>D675+D680+D681+D682</f>
        <v>22939</v>
      </c>
      <c r="E683" s="40">
        <f>E675+E680+E681+E682</f>
        <v>20451</v>
      </c>
      <c r="F683" s="210">
        <f t="shared" ref="F683:F692" si="258">(D683-E683)</f>
        <v>2488</v>
      </c>
      <c r="G683" s="32">
        <f t="shared" ref="G683:G692" si="259">F683/E683</f>
        <v>0.1216566427069581</v>
      </c>
    </row>
    <row r="684" spans="1:7" x14ac:dyDescent="0.2">
      <c r="A684" s="212">
        <v>60</v>
      </c>
      <c r="B684" s="3" t="s">
        <v>40</v>
      </c>
      <c r="C684" s="208"/>
      <c r="D684" s="209">
        <f>D685+D686+D687</f>
        <v>6902</v>
      </c>
      <c r="E684" s="209">
        <f>E685+E686+E687</f>
        <v>4367</v>
      </c>
      <c r="F684" s="210">
        <f t="shared" si="258"/>
        <v>2535</v>
      </c>
      <c r="G684" s="32">
        <f t="shared" si="259"/>
        <v>0.58049003892832607</v>
      </c>
    </row>
    <row r="685" spans="1:7" x14ac:dyDescent="0.2">
      <c r="A685" s="212">
        <v>600</v>
      </c>
      <c r="B685" s="1" t="s">
        <v>2</v>
      </c>
      <c r="C685" s="10"/>
      <c r="D685" s="210"/>
      <c r="E685" s="210"/>
      <c r="F685" s="210">
        <f t="shared" si="258"/>
        <v>0</v>
      </c>
      <c r="G685" s="32" t="e">
        <f t="shared" si="259"/>
        <v>#DIV/0!</v>
      </c>
    </row>
    <row r="686" spans="1:7" x14ac:dyDescent="0.2">
      <c r="A686" s="212">
        <v>601</v>
      </c>
      <c r="B686" s="1" t="s">
        <v>3</v>
      </c>
      <c r="C686" s="10"/>
      <c r="D686" s="210">
        <v>6902</v>
      </c>
      <c r="E686" s="210">
        <v>4367</v>
      </c>
      <c r="F686" s="210">
        <f t="shared" si="258"/>
        <v>2535</v>
      </c>
      <c r="G686" s="32">
        <f t="shared" si="259"/>
        <v>0.58049003892832607</v>
      </c>
    </row>
    <row r="687" spans="1:7" x14ac:dyDescent="0.2">
      <c r="A687" s="212">
        <v>604</v>
      </c>
      <c r="B687" s="1" t="s">
        <v>4</v>
      </c>
      <c r="C687" s="10"/>
      <c r="D687" s="210"/>
      <c r="E687" s="210"/>
      <c r="F687" s="210">
        <f t="shared" si="258"/>
        <v>0</v>
      </c>
      <c r="G687" s="32" t="e">
        <f t="shared" si="259"/>
        <v>#DIV/0!</v>
      </c>
    </row>
    <row r="688" spans="1:7" x14ac:dyDescent="0.2">
      <c r="A688" s="212">
        <v>61</v>
      </c>
      <c r="B688" s="1" t="s">
        <v>41</v>
      </c>
      <c r="C688" s="10"/>
      <c r="D688" s="210">
        <v>367</v>
      </c>
      <c r="E688" s="210">
        <v>158</v>
      </c>
      <c r="F688" s="210">
        <f t="shared" si="258"/>
        <v>209</v>
      </c>
      <c r="G688" s="32">
        <f t="shared" si="259"/>
        <v>1.3227848101265822</v>
      </c>
    </row>
    <row r="689" spans="1:7" x14ac:dyDescent="0.2">
      <c r="A689" s="212">
        <v>62</v>
      </c>
      <c r="B689" s="2" t="s">
        <v>42</v>
      </c>
      <c r="C689" s="11"/>
      <c r="D689" s="39">
        <v>2742</v>
      </c>
      <c r="E689" s="39">
        <v>6</v>
      </c>
      <c r="F689" s="210">
        <f t="shared" si="258"/>
        <v>2736</v>
      </c>
      <c r="G689" s="32">
        <f t="shared" si="259"/>
        <v>456</v>
      </c>
    </row>
    <row r="690" spans="1:7" ht="25.5" x14ac:dyDescent="0.2">
      <c r="A690" s="22"/>
      <c r="B690" s="26" t="s">
        <v>43</v>
      </c>
      <c r="C690" s="211"/>
      <c r="D690" s="40">
        <f>D684+D688+D689</f>
        <v>10011</v>
      </c>
      <c r="E690" s="40">
        <f>E684+E688+E689</f>
        <v>4531</v>
      </c>
      <c r="F690" s="210">
        <f t="shared" si="258"/>
        <v>5480</v>
      </c>
      <c r="G690" s="32">
        <f t="shared" si="259"/>
        <v>1.2094460384021188</v>
      </c>
    </row>
    <row r="691" spans="1:7" ht="25.5" x14ac:dyDescent="0.2">
      <c r="A691" s="22"/>
      <c r="B691" s="26" t="s">
        <v>48</v>
      </c>
      <c r="C691" s="211"/>
      <c r="D691" s="40">
        <f>D683-D690</f>
        <v>12928</v>
      </c>
      <c r="E691" s="40">
        <f>E683-E690</f>
        <v>15920</v>
      </c>
      <c r="F691" s="210">
        <f t="shared" si="258"/>
        <v>-2992</v>
      </c>
      <c r="G691" s="32">
        <f t="shared" si="259"/>
        <v>-0.18793969849246231</v>
      </c>
    </row>
    <row r="692" spans="1:7" x14ac:dyDescent="0.2">
      <c r="A692" s="212">
        <v>63</v>
      </c>
      <c r="B692" s="3" t="s">
        <v>46</v>
      </c>
      <c r="C692" s="208"/>
      <c r="D692" s="209">
        <v>21095</v>
      </c>
      <c r="E692" s="209">
        <v>17943</v>
      </c>
      <c r="F692" s="210">
        <f t="shared" si="258"/>
        <v>3152</v>
      </c>
      <c r="G692" s="32">
        <f t="shared" si="259"/>
        <v>0.17566739118319122</v>
      </c>
    </row>
    <row r="693" spans="1:7" x14ac:dyDescent="0.2">
      <c r="A693" s="212"/>
      <c r="B693" s="13" t="s">
        <v>6</v>
      </c>
      <c r="C693" s="27"/>
      <c r="D693" s="210"/>
      <c r="E693" s="210"/>
      <c r="F693" s="210"/>
      <c r="G693" s="32"/>
    </row>
    <row r="694" spans="1:7" x14ac:dyDescent="0.2">
      <c r="A694" s="212">
        <v>631</v>
      </c>
      <c r="B694" s="15" t="s">
        <v>21</v>
      </c>
      <c r="C694" s="21"/>
      <c r="D694" s="209"/>
      <c r="E694" s="209"/>
      <c r="F694" s="21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212"/>
      <c r="B695" s="15"/>
      <c r="C695" s="21"/>
      <c r="D695" s="210"/>
      <c r="E695" s="210"/>
      <c r="F695" s="210"/>
      <c r="G695" s="32"/>
    </row>
    <row r="696" spans="1:7" x14ac:dyDescent="0.2">
      <c r="A696" s="212">
        <v>64</v>
      </c>
      <c r="B696" s="2" t="s">
        <v>47</v>
      </c>
      <c r="C696" s="11"/>
      <c r="D696" s="39">
        <v>744</v>
      </c>
      <c r="E696" s="39">
        <v>594</v>
      </c>
      <c r="F696" s="210">
        <f t="shared" ref="F696:F706" si="262">(D696-E696)</f>
        <v>150</v>
      </c>
      <c r="G696" s="32">
        <f t="shared" ref="G696:G706" si="263">F696/E696</f>
        <v>0.25252525252525254</v>
      </c>
    </row>
    <row r="697" spans="1:7" ht="25.5" x14ac:dyDescent="0.2">
      <c r="A697" s="22"/>
      <c r="B697" s="26" t="s">
        <v>49</v>
      </c>
      <c r="C697" s="211"/>
      <c r="D697" s="210">
        <f>D691-D692-D696</f>
        <v>-8911</v>
      </c>
      <c r="E697" s="210">
        <f>E691-E692-E696</f>
        <v>-2617</v>
      </c>
      <c r="F697" s="210">
        <f t="shared" si="262"/>
        <v>-6294</v>
      </c>
      <c r="G697" s="32">
        <f t="shared" si="263"/>
        <v>2.4050439434466946</v>
      </c>
    </row>
    <row r="698" spans="1:7" x14ac:dyDescent="0.2">
      <c r="A698" s="212">
        <v>75</v>
      </c>
      <c r="B698" s="3" t="s">
        <v>50</v>
      </c>
      <c r="C698" s="208"/>
      <c r="D698" s="209">
        <v>0</v>
      </c>
      <c r="E698" s="209">
        <v>0</v>
      </c>
      <c r="F698" s="210">
        <f t="shared" si="262"/>
        <v>0</v>
      </c>
      <c r="G698" s="32" t="e">
        <f t="shared" si="263"/>
        <v>#DIV/0!</v>
      </c>
    </row>
    <row r="699" spans="1:7" x14ac:dyDescent="0.2">
      <c r="A699" s="212">
        <v>65</v>
      </c>
      <c r="B699" s="1" t="s">
        <v>51</v>
      </c>
      <c r="C699" s="10"/>
      <c r="D699" s="210">
        <v>368</v>
      </c>
      <c r="E699" s="210">
        <v>241</v>
      </c>
      <c r="F699" s="210">
        <f t="shared" si="262"/>
        <v>127</v>
      </c>
      <c r="G699" s="32">
        <f t="shared" si="263"/>
        <v>0.52697095435684649</v>
      </c>
    </row>
    <row r="700" spans="1:7" ht="25.5" x14ac:dyDescent="0.2">
      <c r="A700" s="212">
        <v>68</v>
      </c>
      <c r="B700" s="16" t="s">
        <v>52</v>
      </c>
      <c r="C700" s="17"/>
      <c r="D700" s="210">
        <v>5417</v>
      </c>
      <c r="E700" s="210">
        <v>6939</v>
      </c>
      <c r="F700" s="210">
        <f t="shared" si="262"/>
        <v>-1522</v>
      </c>
      <c r="G700" s="32">
        <f t="shared" si="263"/>
        <v>-0.21933996253062402</v>
      </c>
    </row>
    <row r="701" spans="1:7" x14ac:dyDescent="0.2">
      <c r="A701" s="212">
        <v>78</v>
      </c>
      <c r="B701" s="2" t="s">
        <v>53</v>
      </c>
      <c r="C701" s="11"/>
      <c r="D701" s="39">
        <v>0</v>
      </c>
      <c r="E701" s="39">
        <v>292</v>
      </c>
      <c r="F701" s="21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211"/>
      <c r="D702" s="210">
        <f>D697+D698-D699-D700+D701</f>
        <v>-14696</v>
      </c>
      <c r="E702" s="210">
        <f>E697+E698-E699-E700+E701</f>
        <v>-9505</v>
      </c>
      <c r="F702" s="210">
        <f t="shared" si="262"/>
        <v>-5191</v>
      </c>
      <c r="G702" s="32">
        <f t="shared" si="263"/>
        <v>0.54613361388742765</v>
      </c>
    </row>
    <row r="703" spans="1:7" x14ac:dyDescent="0.2">
      <c r="A703" s="212">
        <v>76</v>
      </c>
      <c r="B703" s="1" t="s">
        <v>54</v>
      </c>
      <c r="C703" s="10"/>
      <c r="D703" s="210">
        <v>1031</v>
      </c>
      <c r="E703" s="210">
        <v>1519</v>
      </c>
      <c r="F703" s="210">
        <f t="shared" si="262"/>
        <v>-488</v>
      </c>
      <c r="G703" s="32">
        <f t="shared" si="263"/>
        <v>-0.32126398946675444</v>
      </c>
    </row>
    <row r="704" spans="1:7" x14ac:dyDescent="0.2">
      <c r="A704" s="212">
        <v>66</v>
      </c>
      <c r="B704" s="1" t="s">
        <v>55</v>
      </c>
      <c r="C704" s="10"/>
      <c r="D704" s="210">
        <v>0</v>
      </c>
      <c r="E704" s="210">
        <v>0</v>
      </c>
      <c r="F704" s="21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1031</v>
      </c>
      <c r="E705" s="39">
        <f>E703-E704</f>
        <v>1519</v>
      </c>
      <c r="F705" s="210">
        <f t="shared" si="262"/>
        <v>-488</v>
      </c>
      <c r="G705" s="32">
        <f t="shared" si="263"/>
        <v>-0.32126398946675444</v>
      </c>
    </row>
    <row r="706" spans="1:7" x14ac:dyDescent="0.2">
      <c r="A706" s="22"/>
      <c r="B706" s="19" t="s">
        <v>57</v>
      </c>
      <c r="C706" s="211"/>
      <c r="D706" s="210">
        <f>D702+D705</f>
        <v>-13665</v>
      </c>
      <c r="E706" s="210">
        <f>E702+E705</f>
        <v>-7986</v>
      </c>
      <c r="F706" s="210">
        <f t="shared" si="262"/>
        <v>-5679</v>
      </c>
      <c r="G706" s="32">
        <f t="shared" si="263"/>
        <v>0.71111945905334339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212">
        <v>5</v>
      </c>
      <c r="B710" s="1" t="s">
        <v>22</v>
      </c>
      <c r="C710" s="10"/>
      <c r="D710" s="210">
        <v>644116</v>
      </c>
      <c r="E710" s="210">
        <v>687579</v>
      </c>
      <c r="F710" s="210">
        <f t="shared" ref="F710" si="264">(D710-E710)</f>
        <v>-43463</v>
      </c>
      <c r="G710" s="32">
        <f t="shared" ref="G710" si="265">F710/E710</f>
        <v>-6.3211645498190028E-2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212">
        <v>51</v>
      </c>
      <c r="B714" s="20" t="s">
        <v>29</v>
      </c>
      <c r="C714" s="30"/>
      <c r="D714" s="210">
        <v>0</v>
      </c>
      <c r="E714" s="210">
        <v>0</v>
      </c>
      <c r="F714" s="21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212">
        <v>510</v>
      </c>
      <c r="B715" s="1" t="s">
        <v>7</v>
      </c>
      <c r="C715" s="10"/>
      <c r="D715" s="210">
        <v>0</v>
      </c>
      <c r="E715" s="210">
        <v>0</v>
      </c>
      <c r="F715" s="21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212">
        <v>41</v>
      </c>
      <c r="B717" s="1" t="s">
        <v>8</v>
      </c>
      <c r="C717" s="10"/>
      <c r="D717" s="210">
        <f>D721+D722+D723</f>
        <v>216007</v>
      </c>
      <c r="E717" s="210">
        <f>E721+E722+E723</f>
        <v>159064</v>
      </c>
      <c r="F717" s="210">
        <f t="shared" ref="F717" si="268">(D717-E717)</f>
        <v>56943</v>
      </c>
      <c r="G717" s="32">
        <f t="shared" ref="G717" si="269">F717/E717</f>
        <v>0.35798797968113466</v>
      </c>
    </row>
    <row r="718" spans="1:7" x14ac:dyDescent="0.2">
      <c r="A718" s="212"/>
      <c r="B718" s="1"/>
      <c r="C718" s="10"/>
      <c r="D718" s="210"/>
      <c r="E718" s="210"/>
      <c r="F718" s="210"/>
      <c r="G718" s="32"/>
    </row>
    <row r="719" spans="1:7" x14ac:dyDescent="0.2">
      <c r="A719" s="212"/>
      <c r="B719" s="7" t="s">
        <v>6</v>
      </c>
      <c r="C719" s="29"/>
      <c r="D719" s="210"/>
      <c r="E719" s="210"/>
      <c r="F719" s="210"/>
      <c r="G719" s="32"/>
    </row>
    <row r="720" spans="1:7" x14ac:dyDescent="0.2">
      <c r="A720" s="212"/>
      <c r="B720" s="1"/>
      <c r="C720" s="10"/>
      <c r="D720" s="210"/>
      <c r="E720" s="210"/>
      <c r="F720" s="210"/>
      <c r="G720" s="32"/>
    </row>
    <row r="721" spans="1:7" x14ac:dyDescent="0.2">
      <c r="A721" s="212"/>
      <c r="B721" s="23" t="s">
        <v>23</v>
      </c>
      <c r="C721" s="10"/>
      <c r="D721" s="210">
        <v>70274</v>
      </c>
      <c r="E721" s="210">
        <v>93649</v>
      </c>
      <c r="F721" s="210">
        <f t="shared" ref="F721:F723" si="270">(D721-E721)</f>
        <v>-23375</v>
      </c>
      <c r="G721" s="32">
        <f t="shared" ref="G721:G723" si="271">F721/E721</f>
        <v>-0.24960223814456106</v>
      </c>
    </row>
    <row r="722" spans="1:7" ht="25.5" x14ac:dyDescent="0.2">
      <c r="A722" s="212"/>
      <c r="B722" s="24" t="s">
        <v>58</v>
      </c>
      <c r="C722" s="17"/>
      <c r="D722" s="210">
        <v>132463</v>
      </c>
      <c r="E722" s="210">
        <v>48598</v>
      </c>
      <c r="F722" s="210">
        <f t="shared" si="270"/>
        <v>83865</v>
      </c>
      <c r="G722" s="32">
        <f t="shared" si="271"/>
        <v>1.7256882999300382</v>
      </c>
    </row>
    <row r="723" spans="1:7" x14ac:dyDescent="0.2">
      <c r="A723" s="212"/>
      <c r="B723" s="23" t="s">
        <v>24</v>
      </c>
      <c r="C723" s="10"/>
      <c r="D723" s="210">
        <v>13270</v>
      </c>
      <c r="E723" s="210">
        <v>16817</v>
      </c>
      <c r="F723" s="210">
        <f t="shared" si="270"/>
        <v>-3547</v>
      </c>
      <c r="G723" s="32">
        <f t="shared" si="271"/>
        <v>-0.21091752393411428</v>
      </c>
    </row>
    <row r="724" spans="1:7" x14ac:dyDescent="0.2">
      <c r="A724" s="212"/>
      <c r="B724" s="1"/>
      <c r="C724" s="10"/>
      <c r="D724" s="210"/>
      <c r="E724" s="210"/>
      <c r="F724" s="210"/>
      <c r="G724" s="32"/>
    </row>
    <row r="725" spans="1:7" x14ac:dyDescent="0.2">
      <c r="A725" s="212"/>
      <c r="B725" s="8" t="s">
        <v>26</v>
      </c>
      <c r="C725" s="31"/>
      <c r="D725" s="210">
        <v>63016</v>
      </c>
      <c r="E725" s="210">
        <v>32948</v>
      </c>
      <c r="F725" s="210">
        <f t="shared" ref="F725" si="272">(D725-E725)</f>
        <v>30068</v>
      </c>
      <c r="G725" s="32">
        <f t="shared" ref="G725" si="273">F725/E725</f>
        <v>0.91258953502488771</v>
      </c>
    </row>
    <row r="726" spans="1:7" x14ac:dyDescent="0.2">
      <c r="A726" s="212"/>
      <c r="B726" s="8"/>
      <c r="C726" s="31"/>
      <c r="D726" s="210"/>
      <c r="E726" s="210"/>
      <c r="F726" s="210"/>
      <c r="G726" s="32"/>
    </row>
    <row r="727" spans="1:7" x14ac:dyDescent="0.2">
      <c r="A727" s="212">
        <v>3</v>
      </c>
      <c r="B727" s="8" t="s">
        <v>15</v>
      </c>
      <c r="C727" s="31"/>
      <c r="D727" s="210">
        <f>D730+D731+D732+D733</f>
        <v>32090</v>
      </c>
      <c r="E727" s="210">
        <f>E730+E731+E732+E733</f>
        <v>32117</v>
      </c>
      <c r="F727" s="210">
        <f t="shared" ref="F727" si="274">(D727-E727)</f>
        <v>-27</v>
      </c>
      <c r="G727" s="32">
        <f t="shared" ref="G727" si="275">F727/E727</f>
        <v>-8.4067627736089917E-4</v>
      </c>
    </row>
    <row r="728" spans="1:7" x14ac:dyDescent="0.2">
      <c r="A728" s="212"/>
      <c r="B728" s="7" t="s">
        <v>6</v>
      </c>
      <c r="C728" s="29"/>
      <c r="D728" s="210"/>
      <c r="E728" s="210"/>
      <c r="F728" s="210"/>
      <c r="G728" s="32"/>
    </row>
    <row r="729" spans="1:7" x14ac:dyDescent="0.2">
      <c r="A729" s="212"/>
      <c r="B729" s="8"/>
      <c r="C729" s="31"/>
      <c r="D729" s="210"/>
      <c r="E729" s="210"/>
      <c r="F729" s="210"/>
      <c r="G729" s="32"/>
    </row>
    <row r="730" spans="1:7" x14ac:dyDescent="0.2">
      <c r="A730" s="212">
        <v>30</v>
      </c>
      <c r="B730" s="25" t="s">
        <v>16</v>
      </c>
      <c r="C730" s="31"/>
      <c r="D730" s="210">
        <v>392</v>
      </c>
      <c r="E730" s="210">
        <v>812</v>
      </c>
      <c r="F730" s="210">
        <f t="shared" ref="F730:F733" si="276">(D730-E730)</f>
        <v>-420</v>
      </c>
      <c r="G730" s="32">
        <f t="shared" ref="G730:G733" si="277">F730/E730</f>
        <v>-0.51724137931034486</v>
      </c>
    </row>
    <row r="731" spans="1:7" x14ac:dyDescent="0.2">
      <c r="A731" s="212">
        <v>31</v>
      </c>
      <c r="B731" s="25" t="s">
        <v>17</v>
      </c>
      <c r="C731" s="31"/>
      <c r="D731" s="210">
        <v>11059</v>
      </c>
      <c r="E731" s="210">
        <v>9541</v>
      </c>
      <c r="F731" s="210">
        <f t="shared" si="276"/>
        <v>1518</v>
      </c>
      <c r="G731" s="32">
        <f t="shared" si="277"/>
        <v>0.15910281941096321</v>
      </c>
    </row>
    <row r="732" spans="1:7" x14ac:dyDescent="0.2">
      <c r="A732" s="212">
        <v>32</v>
      </c>
      <c r="B732" s="25" t="s">
        <v>18</v>
      </c>
      <c r="C732" s="31"/>
      <c r="D732" s="210">
        <v>20639</v>
      </c>
      <c r="E732" s="210">
        <v>21764</v>
      </c>
      <c r="F732" s="210">
        <f t="shared" si="276"/>
        <v>-1125</v>
      </c>
      <c r="G732" s="32">
        <f t="shared" si="277"/>
        <v>-5.169086564969675E-2</v>
      </c>
    </row>
    <row r="733" spans="1:7" x14ac:dyDescent="0.2">
      <c r="A733" s="212">
        <v>37</v>
      </c>
      <c r="B733" s="25" t="s">
        <v>25</v>
      </c>
      <c r="C733" s="31"/>
      <c r="D733" s="210">
        <v>0</v>
      </c>
      <c r="E733" s="210">
        <v>0</v>
      </c>
      <c r="F733" s="21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4029</v>
      </c>
      <c r="E738" s="190">
        <v>1536</v>
      </c>
      <c r="F738" s="190">
        <f>(D738-E738)</f>
        <v>2493</v>
      </c>
      <c r="G738" s="32">
        <f>F738/E738</f>
        <v>1.623046875</v>
      </c>
    </row>
    <row r="739" spans="1:7" x14ac:dyDescent="0.2">
      <c r="A739" s="186">
        <v>701</v>
      </c>
      <c r="B739" s="1" t="s">
        <v>31</v>
      </c>
      <c r="C739" s="10"/>
      <c r="D739" s="190">
        <v>9000</v>
      </c>
      <c r="E739" s="190">
        <v>6982</v>
      </c>
      <c r="F739" s="190">
        <f t="shared" ref="F739:F741" si="278">(D739-E739)</f>
        <v>2018</v>
      </c>
      <c r="G739" s="32">
        <f t="shared" ref="G739:G741" si="279">F739/E739</f>
        <v>0.28902893153824122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14861</v>
      </c>
      <c r="E741" s="190">
        <v>6622</v>
      </c>
      <c r="F741" s="190">
        <f t="shared" si="278"/>
        <v>8239</v>
      </c>
      <c r="G741" s="32">
        <f t="shared" si="279"/>
        <v>1.2441860465116279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575</v>
      </c>
      <c r="E746" s="39">
        <v>0</v>
      </c>
      <c r="F746" s="190">
        <f t="shared" si="280"/>
        <v>575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28465</v>
      </c>
      <c r="E748" s="40">
        <f>E738+E739+E740+E741+E746+E747</f>
        <v>15140</v>
      </c>
      <c r="F748" s="40">
        <f t="shared" si="280"/>
        <v>13325</v>
      </c>
      <c r="G748" s="34">
        <f t="shared" si="281"/>
        <v>0.88011889035667112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28465</v>
      </c>
      <c r="E756" s="40">
        <f>E748+E753+E754+E755</f>
        <v>15140</v>
      </c>
      <c r="F756" s="190">
        <f t="shared" ref="F756:F765" si="286">(D756-E756)</f>
        <v>13325</v>
      </c>
      <c r="G756" s="32">
        <f t="shared" ref="G756:G765" si="287">F756/E756</f>
        <v>0.88011889035667112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5681</v>
      </c>
      <c r="E757" s="189">
        <f>E758+E759+E760</f>
        <v>2975</v>
      </c>
      <c r="F757" s="190">
        <f t="shared" si="286"/>
        <v>2706</v>
      </c>
      <c r="G757" s="32">
        <f t="shared" si="287"/>
        <v>0.90957983193277314</v>
      </c>
    </row>
    <row r="758" spans="1:7" x14ac:dyDescent="0.2">
      <c r="A758" s="186">
        <v>600</v>
      </c>
      <c r="B758" s="1" t="s">
        <v>2</v>
      </c>
      <c r="C758" s="10"/>
      <c r="D758" s="190">
        <v>1049</v>
      </c>
      <c r="E758" s="190">
        <v>384</v>
      </c>
      <c r="F758" s="190">
        <f t="shared" si="286"/>
        <v>665</v>
      </c>
      <c r="G758" s="32">
        <f t="shared" si="287"/>
        <v>1.7317708333333333</v>
      </c>
    </row>
    <row r="759" spans="1:7" x14ac:dyDescent="0.2">
      <c r="A759" s="186">
        <v>601</v>
      </c>
      <c r="B759" s="1" t="s">
        <v>3</v>
      </c>
      <c r="C759" s="10"/>
      <c r="D759" s="190">
        <v>4632</v>
      </c>
      <c r="E759" s="190">
        <v>2591</v>
      </c>
      <c r="F759" s="190">
        <f t="shared" si="286"/>
        <v>2041</v>
      </c>
      <c r="G759" s="32">
        <f t="shared" si="287"/>
        <v>0.78772674642994978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1922</v>
      </c>
      <c r="E761" s="190">
        <v>52</v>
      </c>
      <c r="F761" s="190">
        <f t="shared" si="286"/>
        <v>1870</v>
      </c>
      <c r="G761" s="32">
        <f t="shared" si="287"/>
        <v>35.96153846153846</v>
      </c>
    </row>
    <row r="762" spans="1:7" x14ac:dyDescent="0.2">
      <c r="A762" s="186">
        <v>62</v>
      </c>
      <c r="B762" s="2" t="s">
        <v>42</v>
      </c>
      <c r="C762" s="11"/>
      <c r="D762" s="39">
        <v>345</v>
      </c>
      <c r="E762" s="39">
        <v>1521</v>
      </c>
      <c r="F762" s="190">
        <f t="shared" si="286"/>
        <v>-1176</v>
      </c>
      <c r="G762" s="32">
        <f t="shared" si="287"/>
        <v>-0.77317554240631159</v>
      </c>
    </row>
    <row r="763" spans="1:7" ht="25.5" x14ac:dyDescent="0.2">
      <c r="A763" s="22"/>
      <c r="B763" s="26" t="s">
        <v>43</v>
      </c>
      <c r="C763" s="191"/>
      <c r="D763" s="40">
        <f>D757+D761+D762</f>
        <v>7948</v>
      </c>
      <c r="E763" s="40">
        <f>E757+E761+E762</f>
        <v>4548</v>
      </c>
      <c r="F763" s="190">
        <f t="shared" si="286"/>
        <v>3400</v>
      </c>
      <c r="G763" s="32">
        <f t="shared" si="287"/>
        <v>0.74758135444151275</v>
      </c>
    </row>
    <row r="764" spans="1:7" ht="25.5" x14ac:dyDescent="0.2">
      <c r="A764" s="22"/>
      <c r="B764" s="26" t="s">
        <v>48</v>
      </c>
      <c r="C764" s="191"/>
      <c r="D764" s="40">
        <f>D756-D763</f>
        <v>20517</v>
      </c>
      <c r="E764" s="40">
        <f>E756-E763</f>
        <v>10592</v>
      </c>
      <c r="F764" s="190">
        <f t="shared" si="286"/>
        <v>9925</v>
      </c>
      <c r="G764" s="32">
        <f t="shared" si="287"/>
        <v>0.93702794561933533</v>
      </c>
    </row>
    <row r="765" spans="1:7" x14ac:dyDescent="0.2">
      <c r="A765" s="186">
        <v>63</v>
      </c>
      <c r="B765" s="3" t="s">
        <v>46</v>
      </c>
      <c r="C765" s="188"/>
      <c r="D765" s="189">
        <v>15981</v>
      </c>
      <c r="E765" s="189">
        <v>12949</v>
      </c>
      <c r="F765" s="190">
        <f t="shared" si="286"/>
        <v>3032</v>
      </c>
      <c r="G765" s="32">
        <f t="shared" si="287"/>
        <v>0.23414935516256083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960</v>
      </c>
      <c r="E769" s="39">
        <v>786</v>
      </c>
      <c r="F769" s="190">
        <f t="shared" ref="F769:F779" si="290">(D769-E769)</f>
        <v>174</v>
      </c>
      <c r="G769" s="32">
        <f t="shared" ref="G769:G779" si="291">F769/E769</f>
        <v>0.22137404580152673</v>
      </c>
    </row>
    <row r="770" spans="1:7" ht="25.5" x14ac:dyDescent="0.2">
      <c r="A770" s="22"/>
      <c r="B770" s="26" t="s">
        <v>49</v>
      </c>
      <c r="C770" s="191"/>
      <c r="D770" s="190">
        <f>D764-D765-D769</f>
        <v>3576</v>
      </c>
      <c r="E770" s="190">
        <f>E764-E765-E769</f>
        <v>-3143</v>
      </c>
      <c r="F770" s="190">
        <f t="shared" si="290"/>
        <v>6719</v>
      </c>
      <c r="G770" s="32">
        <f t="shared" si="291"/>
        <v>-2.1377664651606745</v>
      </c>
    </row>
    <row r="771" spans="1:7" x14ac:dyDescent="0.2">
      <c r="A771" s="186">
        <v>75</v>
      </c>
      <c r="B771" s="3" t="s">
        <v>50</v>
      </c>
      <c r="C771" s="188"/>
      <c r="D771" s="189">
        <v>617</v>
      </c>
      <c r="E771" s="189">
        <v>35</v>
      </c>
      <c r="F771" s="190">
        <f t="shared" si="290"/>
        <v>582</v>
      </c>
      <c r="G771" s="32">
        <f t="shared" si="291"/>
        <v>16.62857142857143</v>
      </c>
    </row>
    <row r="772" spans="1:7" x14ac:dyDescent="0.2">
      <c r="A772" s="186">
        <v>65</v>
      </c>
      <c r="B772" s="1" t="s">
        <v>51</v>
      </c>
      <c r="C772" s="10"/>
      <c r="D772" s="190">
        <v>1</v>
      </c>
      <c r="E772" s="190">
        <v>346</v>
      </c>
      <c r="F772" s="190">
        <f t="shared" si="290"/>
        <v>-345</v>
      </c>
      <c r="G772" s="32">
        <f t="shared" si="291"/>
        <v>-0.99710982658959535</v>
      </c>
    </row>
    <row r="773" spans="1:7" ht="25.5" x14ac:dyDescent="0.2">
      <c r="A773" s="186">
        <v>68</v>
      </c>
      <c r="B773" s="16" t="s">
        <v>52</v>
      </c>
      <c r="C773" s="17"/>
      <c r="D773" s="190">
        <v>7122</v>
      </c>
      <c r="E773" s="190">
        <v>5830</v>
      </c>
      <c r="F773" s="190">
        <f t="shared" si="290"/>
        <v>1292</v>
      </c>
      <c r="G773" s="32">
        <f t="shared" si="291"/>
        <v>0.2216123499142367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-2930</v>
      </c>
      <c r="E775" s="190">
        <f>E770+E771-E772-E773+E774</f>
        <v>-9284</v>
      </c>
      <c r="F775" s="190">
        <f t="shared" si="290"/>
        <v>6354</v>
      </c>
      <c r="G775" s="32">
        <f t="shared" si="291"/>
        <v>-0.68440327445066784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-2930</v>
      </c>
      <c r="E779" s="190">
        <f>E775+E778</f>
        <v>-9284</v>
      </c>
      <c r="F779" s="190">
        <f t="shared" si="290"/>
        <v>6354</v>
      </c>
      <c r="G779" s="32">
        <f t="shared" si="291"/>
        <v>-0.68440327445066784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68813</v>
      </c>
      <c r="E783" s="190">
        <v>81555</v>
      </c>
      <c r="F783" s="190">
        <f t="shared" ref="F783" si="292">(D783-E783)</f>
        <v>-12742</v>
      </c>
      <c r="G783" s="32">
        <f t="shared" ref="G783" si="293">F783/E783</f>
        <v>-0.15623812151308933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224356</v>
      </c>
      <c r="E790" s="190">
        <f>E794+E795+E796</f>
        <v>136211</v>
      </c>
      <c r="F790" s="190">
        <f t="shared" ref="F790" si="296">(D790-E790)</f>
        <v>88145</v>
      </c>
      <c r="G790" s="32">
        <f t="shared" ref="G790" si="297">F790/E790</f>
        <v>0.64712101078473838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165079</v>
      </c>
      <c r="E794" s="190">
        <v>78443</v>
      </c>
      <c r="F794" s="190">
        <f t="shared" ref="F794:F796" si="298">(D794-E794)</f>
        <v>86636</v>
      </c>
      <c r="G794" s="32">
        <f t="shared" ref="G794:G796" si="299">F794/E794</f>
        <v>1.1044452659893171</v>
      </c>
    </row>
    <row r="795" spans="1:7" ht="25.5" x14ac:dyDescent="0.2">
      <c r="A795" s="186"/>
      <c r="B795" s="24" t="s">
        <v>58</v>
      </c>
      <c r="C795" s="17"/>
      <c r="D795" s="190">
        <v>37006</v>
      </c>
      <c r="E795" s="190">
        <v>52241</v>
      </c>
      <c r="F795" s="190">
        <f t="shared" si="298"/>
        <v>-15235</v>
      </c>
      <c r="G795" s="32">
        <f t="shared" si="299"/>
        <v>-0.29162918014586242</v>
      </c>
    </row>
    <row r="796" spans="1:7" x14ac:dyDescent="0.2">
      <c r="A796" s="186"/>
      <c r="B796" s="23" t="s">
        <v>24</v>
      </c>
      <c r="C796" s="10"/>
      <c r="D796" s="190">
        <v>22271</v>
      </c>
      <c r="E796" s="190">
        <v>5527</v>
      </c>
      <c r="F796" s="190">
        <f t="shared" si="298"/>
        <v>16744</v>
      </c>
      <c r="G796" s="32">
        <f t="shared" si="299"/>
        <v>3.0294915867559253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29448</v>
      </c>
      <c r="E798" s="190">
        <v>10396</v>
      </c>
      <c r="F798" s="190">
        <f t="shared" ref="F798" si="300">(D798-E798)</f>
        <v>19052</v>
      </c>
      <c r="G798" s="32">
        <f t="shared" ref="G798" si="301">F798/E798</f>
        <v>1.8326279338207003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24233</v>
      </c>
      <c r="E800" s="190">
        <f>E803+E804+E805+E806</f>
        <v>17199</v>
      </c>
      <c r="F800" s="190">
        <f t="shared" ref="F800" si="302">(D800-E800)</f>
        <v>7034</v>
      </c>
      <c r="G800" s="32">
        <f t="shared" ref="G800" si="303">F800/E800</f>
        <v>0.40897726612012325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11263</v>
      </c>
      <c r="E803" s="190">
        <v>7694</v>
      </c>
      <c r="F803" s="190">
        <f t="shared" ref="F803:F806" si="304">(D803-E803)</f>
        <v>3569</v>
      </c>
      <c r="G803" s="32">
        <f t="shared" ref="G803:G806" si="305">F803/E803</f>
        <v>0.46386794905120876</v>
      </c>
    </row>
    <row r="804" spans="1:7" x14ac:dyDescent="0.2">
      <c r="A804" s="186">
        <v>31</v>
      </c>
      <c r="B804" s="25" t="s">
        <v>17</v>
      </c>
      <c r="C804" s="31"/>
      <c r="D804" s="190">
        <v>1636</v>
      </c>
      <c r="E804" s="190">
        <v>822</v>
      </c>
      <c r="F804" s="190">
        <f t="shared" si="304"/>
        <v>814</v>
      </c>
      <c r="G804" s="32">
        <f t="shared" si="305"/>
        <v>0.99026763990267641</v>
      </c>
    </row>
    <row r="805" spans="1:7" x14ac:dyDescent="0.2">
      <c r="A805" s="186">
        <v>32</v>
      </c>
      <c r="B805" s="25" t="s">
        <v>18</v>
      </c>
      <c r="C805" s="31"/>
      <c r="D805" s="190">
        <v>11334</v>
      </c>
      <c r="E805" s="190">
        <v>8683</v>
      </c>
      <c r="F805" s="190">
        <f t="shared" si="304"/>
        <v>2651</v>
      </c>
      <c r="G805" s="32">
        <f t="shared" si="305"/>
        <v>0.30530922492226187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4045</v>
      </c>
      <c r="E811" s="190">
        <v>772</v>
      </c>
      <c r="F811" s="190">
        <f>(D811-E811)</f>
        <v>3273</v>
      </c>
      <c r="G811" s="32">
        <f>F811/E811</f>
        <v>4.2396373056994818</v>
      </c>
    </row>
    <row r="812" spans="1:7" x14ac:dyDescent="0.2">
      <c r="A812" s="186">
        <v>701</v>
      </c>
      <c r="B812" s="1" t="s">
        <v>31</v>
      </c>
      <c r="C812" s="10"/>
      <c r="D812" s="190">
        <v>1431</v>
      </c>
      <c r="E812" s="190">
        <v>8132</v>
      </c>
      <c r="F812" s="190">
        <f t="shared" ref="F812:F814" si="306">(D812-E812)</f>
        <v>-6701</v>
      </c>
      <c r="G812" s="32">
        <f t="shared" ref="G812:G814" si="307">F812/E812</f>
        <v>-0.82402852926709291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762</v>
      </c>
      <c r="E814" s="190">
        <v>4235</v>
      </c>
      <c r="F814" s="190">
        <f t="shared" si="306"/>
        <v>-3473</v>
      </c>
      <c r="G814" s="32">
        <f t="shared" si="307"/>
        <v>-0.82007083825265648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6238</v>
      </c>
      <c r="E821" s="40">
        <f>E811+E812+E813+E814+E819+E820</f>
        <v>13139</v>
      </c>
      <c r="F821" s="40">
        <f t="shared" si="308"/>
        <v>-6901</v>
      </c>
      <c r="G821" s="34">
        <f t="shared" si="309"/>
        <v>-0.52523023061115759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6238</v>
      </c>
      <c r="E829" s="40">
        <f>E821+E826+E827+E828</f>
        <v>13139</v>
      </c>
      <c r="F829" s="190">
        <f t="shared" ref="F829:F838" si="314">(D829-E829)</f>
        <v>-6901</v>
      </c>
      <c r="G829" s="32">
        <f t="shared" ref="G829:G838" si="315">F829/E829</f>
        <v>-0.52523023061115759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2337</v>
      </c>
      <c r="E830" s="189">
        <f>E831+E832+E833</f>
        <v>2561</v>
      </c>
      <c r="F830" s="190">
        <f t="shared" si="314"/>
        <v>-224</v>
      </c>
      <c r="G830" s="32">
        <f t="shared" si="315"/>
        <v>-8.7465833658727066E-2</v>
      </c>
    </row>
    <row r="831" spans="1:7" x14ac:dyDescent="0.2">
      <c r="A831" s="186">
        <v>600</v>
      </c>
      <c r="B831" s="1" t="s">
        <v>2</v>
      </c>
      <c r="C831" s="10"/>
      <c r="D831" s="190">
        <v>1806</v>
      </c>
      <c r="E831" s="190">
        <v>2195</v>
      </c>
      <c r="F831" s="190">
        <f t="shared" si="314"/>
        <v>-389</v>
      </c>
      <c r="G831" s="32">
        <f t="shared" si="315"/>
        <v>-0.17722095671981777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34</v>
      </c>
      <c r="F832" s="190">
        <f t="shared" si="314"/>
        <v>-34</v>
      </c>
      <c r="G832" s="32">
        <f t="shared" si="315"/>
        <v>-1</v>
      </c>
    </row>
    <row r="833" spans="1:7" x14ac:dyDescent="0.2">
      <c r="A833" s="186">
        <v>604</v>
      </c>
      <c r="B833" s="1" t="s">
        <v>4</v>
      </c>
      <c r="C833" s="10"/>
      <c r="D833" s="190">
        <v>531</v>
      </c>
      <c r="E833" s="190">
        <v>332</v>
      </c>
      <c r="F833" s="190">
        <f t="shared" si="314"/>
        <v>199</v>
      </c>
      <c r="G833" s="32">
        <f t="shared" si="315"/>
        <v>0.5993975903614458</v>
      </c>
    </row>
    <row r="834" spans="1:7" x14ac:dyDescent="0.2">
      <c r="A834" s="186">
        <v>61</v>
      </c>
      <c r="B834" s="1" t="s">
        <v>41</v>
      </c>
      <c r="C834" s="10"/>
      <c r="D834" s="190">
        <v>46</v>
      </c>
      <c r="E834" s="190">
        <v>64</v>
      </c>
      <c r="F834" s="190">
        <f t="shared" si="314"/>
        <v>-18</v>
      </c>
      <c r="G834" s="32">
        <f t="shared" si="315"/>
        <v>-0.28125</v>
      </c>
    </row>
    <row r="835" spans="1:7" x14ac:dyDescent="0.2">
      <c r="A835" s="186">
        <v>62</v>
      </c>
      <c r="B835" s="2" t="s">
        <v>42</v>
      </c>
      <c r="C835" s="11"/>
      <c r="D835" s="39">
        <v>70</v>
      </c>
      <c r="E835" s="39">
        <v>120</v>
      </c>
      <c r="F835" s="190">
        <f t="shared" si="314"/>
        <v>-50</v>
      </c>
      <c r="G835" s="32">
        <f t="shared" si="315"/>
        <v>-0.41666666666666669</v>
      </c>
    </row>
    <row r="836" spans="1:7" ht="25.5" x14ac:dyDescent="0.2">
      <c r="A836" s="22"/>
      <c r="B836" s="26" t="s">
        <v>43</v>
      </c>
      <c r="C836" s="191"/>
      <c r="D836" s="40">
        <f>D830+D834+D835</f>
        <v>2453</v>
      </c>
      <c r="E836" s="40">
        <f>E830+E834+E835</f>
        <v>2745</v>
      </c>
      <c r="F836" s="190">
        <f t="shared" si="314"/>
        <v>-292</v>
      </c>
      <c r="G836" s="32">
        <f t="shared" si="315"/>
        <v>-0.1063752276867031</v>
      </c>
    </row>
    <row r="837" spans="1:7" ht="25.5" x14ac:dyDescent="0.2">
      <c r="A837" s="22"/>
      <c r="B837" s="26" t="s">
        <v>48</v>
      </c>
      <c r="C837" s="191"/>
      <c r="D837" s="40">
        <f>D829-D836</f>
        <v>3785</v>
      </c>
      <c r="E837" s="40">
        <f>E829-E836</f>
        <v>10394</v>
      </c>
      <c r="F837" s="190">
        <f t="shared" si="314"/>
        <v>-6609</v>
      </c>
      <c r="G837" s="32">
        <f t="shared" si="315"/>
        <v>-0.63584760438714638</v>
      </c>
    </row>
    <row r="838" spans="1:7" x14ac:dyDescent="0.2">
      <c r="A838" s="186">
        <v>63</v>
      </c>
      <c r="B838" s="3" t="s">
        <v>46</v>
      </c>
      <c r="C838" s="188"/>
      <c r="D838" s="189">
        <v>5339</v>
      </c>
      <c r="E838" s="189">
        <v>6073</v>
      </c>
      <c r="F838" s="190">
        <f t="shared" si="314"/>
        <v>-734</v>
      </c>
      <c r="G838" s="32">
        <f t="shared" si="315"/>
        <v>-0.12086283550139963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125</v>
      </c>
      <c r="E842" s="39">
        <v>273</v>
      </c>
      <c r="F842" s="190">
        <f t="shared" ref="F842:F852" si="318">(D842-E842)</f>
        <v>-148</v>
      </c>
      <c r="G842" s="32">
        <f t="shared" ref="G842:G852" si="319">F842/E842</f>
        <v>-0.54212454212454209</v>
      </c>
    </row>
    <row r="843" spans="1:7" ht="25.5" x14ac:dyDescent="0.2">
      <c r="A843" s="22"/>
      <c r="B843" s="26" t="s">
        <v>49</v>
      </c>
      <c r="C843" s="191"/>
      <c r="D843" s="190">
        <f>D837-D838-D842</f>
        <v>-1679</v>
      </c>
      <c r="E843" s="190">
        <f>E837-E838-E842</f>
        <v>4048</v>
      </c>
      <c r="F843" s="190">
        <f t="shared" si="318"/>
        <v>-5727</v>
      </c>
      <c r="G843" s="32">
        <f t="shared" si="319"/>
        <v>-1.4147727272727273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170</v>
      </c>
      <c r="E845" s="190">
        <v>24</v>
      </c>
      <c r="F845" s="190">
        <f t="shared" si="318"/>
        <v>146</v>
      </c>
      <c r="G845" s="32">
        <f t="shared" si="319"/>
        <v>6.083333333333333</v>
      </c>
    </row>
    <row r="846" spans="1:7" ht="25.5" x14ac:dyDescent="0.2">
      <c r="A846" s="186">
        <v>68</v>
      </c>
      <c r="B846" s="16" t="s">
        <v>52</v>
      </c>
      <c r="C846" s="17"/>
      <c r="D846" s="190">
        <v>873</v>
      </c>
      <c r="E846" s="190">
        <v>898</v>
      </c>
      <c r="F846" s="190">
        <f t="shared" si="318"/>
        <v>-25</v>
      </c>
      <c r="G846" s="32">
        <f t="shared" si="319"/>
        <v>-2.7839643652561249E-2</v>
      </c>
    </row>
    <row r="847" spans="1:7" x14ac:dyDescent="0.2">
      <c r="A847" s="186">
        <v>78</v>
      </c>
      <c r="B847" s="2" t="s">
        <v>53</v>
      </c>
      <c r="C847" s="11"/>
      <c r="D847" s="39">
        <v>2651</v>
      </c>
      <c r="E847" s="39">
        <v>0</v>
      </c>
      <c r="F847" s="190">
        <f t="shared" si="318"/>
        <v>2651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-71</v>
      </c>
      <c r="E848" s="190">
        <f>E843+E844-E845-E846+E847</f>
        <v>3126</v>
      </c>
      <c r="F848" s="190">
        <f t="shared" si="318"/>
        <v>-3197</v>
      </c>
      <c r="G848" s="32">
        <f t="shared" si="319"/>
        <v>-1.0227127319257838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-71</v>
      </c>
      <c r="E852" s="190">
        <f>E848+E851</f>
        <v>3126</v>
      </c>
      <c r="F852" s="190">
        <f t="shared" si="318"/>
        <v>-3197</v>
      </c>
      <c r="G852" s="32">
        <f t="shared" si="319"/>
        <v>-1.0227127319257838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36944</v>
      </c>
      <c r="E856" s="190">
        <v>47434</v>
      </c>
      <c r="F856" s="190">
        <f t="shared" ref="F856" si="320">(D856-E856)</f>
        <v>-10490</v>
      </c>
      <c r="G856" s="32">
        <f t="shared" ref="G856" si="321">F856/E856</f>
        <v>-0.22114938651600119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106727</v>
      </c>
      <c r="E863" s="190">
        <f>E867+E868+E869</f>
        <v>45453</v>
      </c>
      <c r="F863" s="190">
        <f t="shared" ref="F863" si="324">(D863-E863)</f>
        <v>61274</v>
      </c>
      <c r="G863" s="32">
        <f t="shared" ref="G863" si="325">F863/E863</f>
        <v>1.3480738345103733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84058</v>
      </c>
      <c r="E867" s="190">
        <v>23536</v>
      </c>
      <c r="F867" s="190">
        <f t="shared" ref="F867:F869" si="326">(D867-E867)</f>
        <v>60522</v>
      </c>
      <c r="G867" s="32">
        <f t="shared" ref="G867:G869" si="327">F867/E867</f>
        <v>2.571464989802855</v>
      </c>
    </row>
    <row r="868" spans="1:7" ht="25.5" x14ac:dyDescent="0.2">
      <c r="A868" s="186"/>
      <c r="B868" s="24" t="s">
        <v>58</v>
      </c>
      <c r="C868" s="17"/>
      <c r="D868" s="190">
        <v>22669</v>
      </c>
      <c r="E868" s="190">
        <v>21917</v>
      </c>
      <c r="F868" s="190">
        <f t="shared" si="326"/>
        <v>752</v>
      </c>
      <c r="G868" s="32">
        <f t="shared" si="327"/>
        <v>3.4311265227905278E-2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10308</v>
      </c>
      <c r="E871" s="190">
        <v>9999</v>
      </c>
      <c r="F871" s="190">
        <f t="shared" ref="F871" si="328">(D871-E871)</f>
        <v>309</v>
      </c>
      <c r="G871" s="32">
        <f t="shared" ref="G871" si="329">F871/E871</f>
        <v>3.0903090309030903E-2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6112</v>
      </c>
      <c r="E873" s="190">
        <f>E876+E877+E878+E879</f>
        <v>5938</v>
      </c>
      <c r="F873" s="190">
        <f t="shared" ref="F873" si="330">(D873-E873)</f>
        <v>174</v>
      </c>
      <c r="G873" s="32">
        <f t="shared" ref="G873" si="331">F873/E873</f>
        <v>2.9302795554058604E-2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2113</v>
      </c>
      <c r="E876" s="190">
        <v>802</v>
      </c>
      <c r="F876" s="190">
        <f t="shared" ref="F876:F879" si="332">(D876-E876)</f>
        <v>1311</v>
      </c>
      <c r="G876" s="32">
        <f t="shared" ref="G876:G879" si="333">F876/E876</f>
        <v>1.6346633416458853</v>
      </c>
    </row>
    <row r="877" spans="1:7" x14ac:dyDescent="0.2">
      <c r="A877" s="186">
        <v>31</v>
      </c>
      <c r="B877" s="25" t="s">
        <v>17</v>
      </c>
      <c r="C877" s="31"/>
      <c r="D877" s="190">
        <v>3999</v>
      </c>
      <c r="E877" s="190">
        <v>5136</v>
      </c>
      <c r="F877" s="190">
        <f t="shared" si="332"/>
        <v>-1137</v>
      </c>
      <c r="G877" s="32">
        <f t="shared" si="333"/>
        <v>-0.22137850467289719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15225</v>
      </c>
      <c r="E887" s="190">
        <v>59382</v>
      </c>
      <c r="F887" s="190">
        <f t="shared" si="334"/>
        <v>-44157</v>
      </c>
      <c r="G887" s="32">
        <f t="shared" si="335"/>
        <v>-0.74360917449732244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15225</v>
      </c>
      <c r="E894" s="40">
        <f>E884+E885+E886+E887+E892+E893</f>
        <v>59382</v>
      </c>
      <c r="F894" s="40">
        <f t="shared" si="336"/>
        <v>-44157</v>
      </c>
      <c r="G894" s="34">
        <f t="shared" si="337"/>
        <v>-0.74360917449732244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15225</v>
      </c>
      <c r="E902" s="40">
        <f>E894+E899+E900+E901</f>
        <v>59382</v>
      </c>
      <c r="F902" s="190">
        <f t="shared" ref="F902:F911" si="342">(D902-E902)</f>
        <v>-44157</v>
      </c>
      <c r="G902" s="32">
        <f t="shared" ref="G902:G911" si="343">F902/E902</f>
        <v>-0.74360917449732244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5182</v>
      </c>
      <c r="E903" s="189">
        <f>E904+E905+E906</f>
        <v>10294</v>
      </c>
      <c r="F903" s="190">
        <f t="shared" si="342"/>
        <v>-5112</v>
      </c>
      <c r="G903" s="32">
        <f t="shared" si="343"/>
        <v>-0.49659996114241306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5182</v>
      </c>
      <c r="E905" s="190">
        <v>10294</v>
      </c>
      <c r="F905" s="190">
        <f t="shared" si="342"/>
        <v>-5112</v>
      </c>
      <c r="G905" s="32">
        <f t="shared" si="343"/>
        <v>-0.49659996114241306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97</v>
      </c>
      <c r="E907" s="190">
        <v>121</v>
      </c>
      <c r="F907" s="190">
        <f t="shared" si="342"/>
        <v>-24</v>
      </c>
      <c r="G907" s="32">
        <f t="shared" si="343"/>
        <v>-0.19834710743801653</v>
      </c>
    </row>
    <row r="908" spans="1:7" x14ac:dyDescent="0.2">
      <c r="A908" s="186">
        <v>62</v>
      </c>
      <c r="B908" s="2" t="s">
        <v>42</v>
      </c>
      <c r="C908" s="11"/>
      <c r="D908" s="39">
        <v>796</v>
      </c>
      <c r="E908" s="39">
        <v>20</v>
      </c>
      <c r="F908" s="190">
        <f t="shared" si="342"/>
        <v>776</v>
      </c>
      <c r="G908" s="32">
        <f t="shared" si="343"/>
        <v>38.799999999999997</v>
      </c>
    </row>
    <row r="909" spans="1:7" ht="25.5" x14ac:dyDescent="0.2">
      <c r="A909" s="22"/>
      <c r="B909" s="26" t="s">
        <v>43</v>
      </c>
      <c r="C909" s="191"/>
      <c r="D909" s="40">
        <f>D903+D907+D908</f>
        <v>6075</v>
      </c>
      <c r="E909" s="40">
        <f>E903+E907+E908</f>
        <v>10435</v>
      </c>
      <c r="F909" s="190">
        <f t="shared" si="342"/>
        <v>-4360</v>
      </c>
      <c r="G909" s="32">
        <f t="shared" si="343"/>
        <v>-0.41782462865356973</v>
      </c>
    </row>
    <row r="910" spans="1:7" ht="25.5" x14ac:dyDescent="0.2">
      <c r="A910" s="22"/>
      <c r="B910" s="26" t="s">
        <v>48</v>
      </c>
      <c r="C910" s="191"/>
      <c r="D910" s="40">
        <f>D902-D909</f>
        <v>9150</v>
      </c>
      <c r="E910" s="40">
        <f>E902-E909</f>
        <v>48947</v>
      </c>
      <c r="F910" s="190">
        <f t="shared" si="342"/>
        <v>-39797</v>
      </c>
      <c r="G910" s="32">
        <f t="shared" si="343"/>
        <v>-0.81306310907716506</v>
      </c>
    </row>
    <row r="911" spans="1:7" x14ac:dyDescent="0.2">
      <c r="A911" s="186">
        <v>63</v>
      </c>
      <c r="B911" s="3" t="s">
        <v>46</v>
      </c>
      <c r="C911" s="188"/>
      <c r="D911" s="189">
        <v>10830</v>
      </c>
      <c r="E911" s="189">
        <v>8704</v>
      </c>
      <c r="F911" s="190">
        <f t="shared" si="342"/>
        <v>2126</v>
      </c>
      <c r="G911" s="32">
        <f t="shared" si="343"/>
        <v>0.24425551470588236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671</v>
      </c>
      <c r="E915" s="39">
        <v>860</v>
      </c>
      <c r="F915" s="190">
        <f t="shared" ref="F915:F925" si="346">(D915-E915)</f>
        <v>-189</v>
      </c>
      <c r="G915" s="32">
        <f t="shared" ref="G915:G925" si="347">F915/E915</f>
        <v>-0.21976744186046512</v>
      </c>
    </row>
    <row r="916" spans="1:7" ht="25.5" x14ac:dyDescent="0.2">
      <c r="A916" s="22"/>
      <c r="B916" s="26" t="s">
        <v>49</v>
      </c>
      <c r="C916" s="191"/>
      <c r="D916" s="190">
        <f>D910-D911-D915</f>
        <v>-2351</v>
      </c>
      <c r="E916" s="190">
        <f>E910-E911-E915</f>
        <v>39383</v>
      </c>
      <c r="F916" s="190">
        <f t="shared" si="346"/>
        <v>-41734</v>
      </c>
      <c r="G916" s="32">
        <f t="shared" si="347"/>
        <v>-1.0596958078358683</v>
      </c>
    </row>
    <row r="917" spans="1:7" x14ac:dyDescent="0.2">
      <c r="A917" s="186">
        <v>75</v>
      </c>
      <c r="B917" s="3" t="s">
        <v>50</v>
      </c>
      <c r="C917" s="188"/>
      <c r="D917" s="189">
        <v>16</v>
      </c>
      <c r="E917" s="189">
        <v>487</v>
      </c>
      <c r="F917" s="190">
        <f t="shared" si="346"/>
        <v>-471</v>
      </c>
      <c r="G917" s="32">
        <f t="shared" si="347"/>
        <v>-0.96714579055441474</v>
      </c>
    </row>
    <row r="918" spans="1:7" x14ac:dyDescent="0.2">
      <c r="A918" s="186">
        <v>65</v>
      </c>
      <c r="B918" s="1" t="s">
        <v>51</v>
      </c>
      <c r="C918" s="10"/>
      <c r="D918" s="190">
        <v>176</v>
      </c>
      <c r="E918" s="190">
        <v>75</v>
      </c>
      <c r="F918" s="190">
        <f t="shared" si="346"/>
        <v>101</v>
      </c>
      <c r="G918" s="32">
        <f t="shared" si="347"/>
        <v>1.3466666666666667</v>
      </c>
    </row>
    <row r="919" spans="1:7" ht="25.5" x14ac:dyDescent="0.2">
      <c r="A919" s="186">
        <v>68</v>
      </c>
      <c r="B919" s="16" t="s">
        <v>52</v>
      </c>
      <c r="C919" s="17"/>
      <c r="D919" s="190">
        <v>33745</v>
      </c>
      <c r="E919" s="190">
        <v>0</v>
      </c>
      <c r="F919" s="190">
        <f t="shared" si="346"/>
        <v>33745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0</v>
      </c>
      <c r="F920" s="190">
        <f t="shared" si="346"/>
        <v>0</v>
      </c>
      <c r="G920" s="32" t="e">
        <f t="shared" si="347"/>
        <v>#DIV/0!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-36256</v>
      </c>
      <c r="E921" s="190">
        <f>E916+E917-E918-E919+E920</f>
        <v>39795</v>
      </c>
      <c r="F921" s="190">
        <f t="shared" si="346"/>
        <v>-76051</v>
      </c>
      <c r="G921" s="32">
        <f t="shared" si="347"/>
        <v>-1.911069229802739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-36256</v>
      </c>
      <c r="E925" s="190">
        <f>E921+E924</f>
        <v>39795</v>
      </c>
      <c r="F925" s="190">
        <f t="shared" si="346"/>
        <v>-76051</v>
      </c>
      <c r="G925" s="32">
        <f t="shared" si="347"/>
        <v>-1.911069229802739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9957</v>
      </c>
      <c r="E929" s="190">
        <v>16040</v>
      </c>
      <c r="F929" s="190">
        <f t="shared" ref="F929" si="348">(D929-E929)</f>
        <v>-6083</v>
      </c>
      <c r="G929" s="32">
        <f t="shared" ref="G929" si="349">F929/E929</f>
        <v>-0.37923940149625934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51373</v>
      </c>
      <c r="E936" s="190">
        <f>E940+E941+E942</f>
        <v>31778</v>
      </c>
      <c r="F936" s="190">
        <f t="shared" ref="F936" si="352">(D936-E936)</f>
        <v>19595</v>
      </c>
      <c r="G936" s="32">
        <f t="shared" ref="G936" si="353">F936/E936</f>
        <v>0.61662156208697838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16251</v>
      </c>
      <c r="E940" s="190">
        <v>13907</v>
      </c>
      <c r="F940" s="190">
        <f t="shared" ref="F940:F942" si="354">(D940-E940)</f>
        <v>2344</v>
      </c>
      <c r="G940" s="32">
        <f t="shared" ref="G940:G942" si="355">F940/E940</f>
        <v>0.16854821313007837</v>
      </c>
    </row>
    <row r="941" spans="1:7" ht="25.5" x14ac:dyDescent="0.2">
      <c r="A941" s="186"/>
      <c r="B941" s="24" t="s">
        <v>58</v>
      </c>
      <c r="C941" s="17"/>
      <c r="D941" s="190">
        <v>33137</v>
      </c>
      <c r="E941" s="190">
        <v>16045</v>
      </c>
      <c r="F941" s="190">
        <f t="shared" si="354"/>
        <v>17092</v>
      </c>
      <c r="G941" s="32">
        <f t="shared" si="355"/>
        <v>1.0652539732003738</v>
      </c>
    </row>
    <row r="942" spans="1:7" x14ac:dyDescent="0.2">
      <c r="A942" s="186"/>
      <c r="B942" s="23" t="s">
        <v>24</v>
      </c>
      <c r="C942" s="10"/>
      <c r="D942" s="190">
        <v>1985</v>
      </c>
      <c r="E942" s="190">
        <v>1826</v>
      </c>
      <c r="F942" s="190">
        <f t="shared" si="354"/>
        <v>159</v>
      </c>
      <c r="G942" s="32">
        <f t="shared" si="355"/>
        <v>8.7075575027382252E-2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241393</v>
      </c>
      <c r="E944" s="190">
        <v>200454</v>
      </c>
      <c r="F944" s="190">
        <f t="shared" ref="F944" si="356">(D944-E944)</f>
        <v>40939</v>
      </c>
      <c r="G944" s="32">
        <f t="shared" ref="G944" si="357">F944/E944</f>
        <v>0.20423139473395394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43856</v>
      </c>
      <c r="E946" s="190">
        <f>E949+E950+E951+E952</f>
        <v>42242</v>
      </c>
      <c r="F946" s="190">
        <f t="shared" ref="F946" si="358">(D946-E946)</f>
        <v>1614</v>
      </c>
      <c r="G946" s="32">
        <f t="shared" ref="G946" si="359">F946/E946</f>
        <v>3.8208418162018844E-2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5382</v>
      </c>
      <c r="E949" s="190">
        <v>3943</v>
      </c>
      <c r="F949" s="190">
        <f t="shared" ref="F949:F952" si="360">(D949-E949)</f>
        <v>1439</v>
      </c>
      <c r="G949" s="32">
        <f t="shared" ref="G949:G952" si="361">F949/E949</f>
        <v>0.3649505452700989</v>
      </c>
    </row>
    <row r="950" spans="1:7" x14ac:dyDescent="0.2">
      <c r="A950" s="186">
        <v>31</v>
      </c>
      <c r="B950" s="25" t="s">
        <v>17</v>
      </c>
      <c r="C950" s="31"/>
      <c r="D950" s="190">
        <v>1293</v>
      </c>
      <c r="E950" s="190">
        <v>1298</v>
      </c>
      <c r="F950" s="190">
        <f t="shared" si="360"/>
        <v>-5</v>
      </c>
      <c r="G950" s="32">
        <f t="shared" si="361"/>
        <v>-3.852080123266564E-3</v>
      </c>
    </row>
    <row r="951" spans="1:7" x14ac:dyDescent="0.2">
      <c r="A951" s="186">
        <v>32</v>
      </c>
      <c r="B951" s="25" t="s">
        <v>18</v>
      </c>
      <c r="C951" s="31"/>
      <c r="D951" s="190">
        <v>37181</v>
      </c>
      <c r="E951" s="190">
        <v>37001</v>
      </c>
      <c r="F951" s="190">
        <f t="shared" si="360"/>
        <v>180</v>
      </c>
      <c r="G951" s="32">
        <f t="shared" si="361"/>
        <v>4.8647333855841735E-3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0</v>
      </c>
      <c r="F952" s="190">
        <f t="shared" si="360"/>
        <v>0</v>
      </c>
      <c r="G952" s="32" t="e">
        <f t="shared" si="361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740</v>
      </c>
      <c r="E957" s="190">
        <v>878</v>
      </c>
      <c r="F957" s="190">
        <f>(D957-E957)</f>
        <v>-138</v>
      </c>
      <c r="G957" s="32">
        <f>F957/E957</f>
        <v>-0.15717539863325741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31774</v>
      </c>
      <c r="E960" s="190">
        <v>28127</v>
      </c>
      <c r="F960" s="190">
        <f t="shared" si="362"/>
        <v>3647</v>
      </c>
      <c r="G960" s="32">
        <f t="shared" si="363"/>
        <v>0.12966189070999395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50</v>
      </c>
      <c r="E965" s="39">
        <v>0</v>
      </c>
      <c r="F965" s="190">
        <f t="shared" si="364"/>
        <v>50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32564</v>
      </c>
      <c r="E967" s="40">
        <f>E957+E958+E959+E960+E965+E966</f>
        <v>29005</v>
      </c>
      <c r="F967" s="40">
        <f t="shared" si="364"/>
        <v>3559</v>
      </c>
      <c r="G967" s="34">
        <f t="shared" si="365"/>
        <v>0.12270298224444061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32564</v>
      </c>
      <c r="E975" s="40">
        <f>E967+E972+E973+E974</f>
        <v>29005</v>
      </c>
      <c r="F975" s="190">
        <f t="shared" ref="F975:F984" si="370">(D975-E975)</f>
        <v>3559</v>
      </c>
      <c r="G975" s="32">
        <f t="shared" ref="G975:G984" si="371">F975/E975</f>
        <v>0.12270298224444061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11406</v>
      </c>
      <c r="E976" s="189">
        <f>E977+E978+E979</f>
        <v>5941</v>
      </c>
      <c r="F976" s="190">
        <f t="shared" si="370"/>
        <v>5465</v>
      </c>
      <c r="G976" s="32">
        <f t="shared" si="371"/>
        <v>0.91987880828143409</v>
      </c>
    </row>
    <row r="977" spans="1:7" x14ac:dyDescent="0.2">
      <c r="A977" s="186">
        <v>600</v>
      </c>
      <c r="B977" s="1" t="s">
        <v>2</v>
      </c>
      <c r="C977" s="10"/>
      <c r="D977" s="190">
        <v>459</v>
      </c>
      <c r="E977" s="190">
        <v>154</v>
      </c>
      <c r="F977" s="190">
        <f t="shared" si="370"/>
        <v>305</v>
      </c>
      <c r="G977" s="32">
        <f t="shared" si="371"/>
        <v>1.9805194805194806</v>
      </c>
    </row>
    <row r="978" spans="1:7" x14ac:dyDescent="0.2">
      <c r="A978" s="186">
        <v>601</v>
      </c>
      <c r="B978" s="1" t="s">
        <v>3</v>
      </c>
      <c r="C978" s="10"/>
      <c r="D978" s="190">
        <v>7213</v>
      </c>
      <c r="E978" s="190">
        <v>3228</v>
      </c>
      <c r="F978" s="190">
        <f t="shared" si="370"/>
        <v>3985</v>
      </c>
      <c r="G978" s="32">
        <f t="shared" si="371"/>
        <v>1.2345105328376704</v>
      </c>
    </row>
    <row r="979" spans="1:7" x14ac:dyDescent="0.2">
      <c r="A979" s="186">
        <v>604</v>
      </c>
      <c r="B979" s="1" t="s">
        <v>4</v>
      </c>
      <c r="C979" s="10"/>
      <c r="D979" s="190">
        <v>3734</v>
      </c>
      <c r="E979" s="190">
        <v>2559</v>
      </c>
      <c r="F979" s="190">
        <f t="shared" si="370"/>
        <v>1175</v>
      </c>
      <c r="G979" s="32">
        <f t="shared" si="371"/>
        <v>0.4591637358343103</v>
      </c>
    </row>
    <row r="980" spans="1:7" x14ac:dyDescent="0.2">
      <c r="A980" s="186">
        <v>61</v>
      </c>
      <c r="B980" s="1" t="s">
        <v>41</v>
      </c>
      <c r="C980" s="10"/>
      <c r="D980" s="190">
        <v>589</v>
      </c>
      <c r="E980" s="190">
        <v>1147</v>
      </c>
      <c r="F980" s="190">
        <f t="shared" si="370"/>
        <v>-558</v>
      </c>
      <c r="G980" s="32">
        <f t="shared" si="371"/>
        <v>-0.48648648648648651</v>
      </c>
    </row>
    <row r="981" spans="1:7" x14ac:dyDescent="0.2">
      <c r="A981" s="186">
        <v>62</v>
      </c>
      <c r="B981" s="2" t="s">
        <v>42</v>
      </c>
      <c r="C981" s="11"/>
      <c r="D981" s="39">
        <v>1431</v>
      </c>
      <c r="E981" s="39">
        <v>454</v>
      </c>
      <c r="F981" s="190">
        <f t="shared" si="370"/>
        <v>977</v>
      </c>
      <c r="G981" s="32">
        <f t="shared" si="371"/>
        <v>2.1519823788546257</v>
      </c>
    </row>
    <row r="982" spans="1:7" ht="25.5" x14ac:dyDescent="0.2">
      <c r="A982" s="22"/>
      <c r="B982" s="26" t="s">
        <v>43</v>
      </c>
      <c r="C982" s="191"/>
      <c r="D982" s="40">
        <f>D976+D980+D981</f>
        <v>13426</v>
      </c>
      <c r="E982" s="40">
        <f>E976+E980+E981</f>
        <v>7542</v>
      </c>
      <c r="F982" s="190">
        <f t="shared" si="370"/>
        <v>5884</v>
      </c>
      <c r="G982" s="32">
        <f t="shared" si="371"/>
        <v>0.78016441262264646</v>
      </c>
    </row>
    <row r="983" spans="1:7" ht="25.5" x14ac:dyDescent="0.2">
      <c r="A983" s="22"/>
      <c r="B983" s="26" t="s">
        <v>48</v>
      </c>
      <c r="C983" s="191"/>
      <c r="D983" s="40">
        <f>D975-D982</f>
        <v>19138</v>
      </c>
      <c r="E983" s="40">
        <f>E975-E982</f>
        <v>21463</v>
      </c>
      <c r="F983" s="190">
        <f t="shared" si="370"/>
        <v>-2325</v>
      </c>
      <c r="G983" s="32">
        <f t="shared" si="371"/>
        <v>-0.10832595629688301</v>
      </c>
    </row>
    <row r="984" spans="1:7" x14ac:dyDescent="0.2">
      <c r="A984" s="186">
        <v>63</v>
      </c>
      <c r="B984" s="3" t="s">
        <v>46</v>
      </c>
      <c r="C984" s="188"/>
      <c r="D984" s="189">
        <v>47101</v>
      </c>
      <c r="E984" s="189">
        <v>47444</v>
      </c>
      <c r="F984" s="190">
        <f t="shared" si="370"/>
        <v>-343</v>
      </c>
      <c r="G984" s="32">
        <f t="shared" si="371"/>
        <v>-7.2295759210859118E-3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1136</v>
      </c>
      <c r="E988" s="39">
        <v>823</v>
      </c>
      <c r="F988" s="190">
        <f t="shared" ref="F988:F998" si="374">(D988-E988)</f>
        <v>313</v>
      </c>
      <c r="G988" s="32">
        <f t="shared" ref="G988:G998" si="375">F988/E988</f>
        <v>0.38031591737545567</v>
      </c>
    </row>
    <row r="989" spans="1:7" ht="25.5" x14ac:dyDescent="0.2">
      <c r="A989" s="22"/>
      <c r="B989" s="26" t="s">
        <v>49</v>
      </c>
      <c r="C989" s="191"/>
      <c r="D989" s="190">
        <f>D983-D984-D988</f>
        <v>-29099</v>
      </c>
      <c r="E989" s="190">
        <f>E983-E984-E988</f>
        <v>-26804</v>
      </c>
      <c r="F989" s="190">
        <f t="shared" si="374"/>
        <v>-2295</v>
      </c>
      <c r="G989" s="32">
        <f t="shared" si="375"/>
        <v>8.5621549022533952E-2</v>
      </c>
    </row>
    <row r="990" spans="1:7" x14ac:dyDescent="0.2">
      <c r="A990" s="186">
        <v>75</v>
      </c>
      <c r="B990" s="3" t="s">
        <v>50</v>
      </c>
      <c r="C990" s="188"/>
      <c r="D990" s="189">
        <v>37</v>
      </c>
      <c r="E990" s="189">
        <v>63</v>
      </c>
      <c r="F990" s="190">
        <f t="shared" si="374"/>
        <v>-26</v>
      </c>
      <c r="G990" s="32">
        <f t="shared" si="375"/>
        <v>-0.41269841269841268</v>
      </c>
    </row>
    <row r="991" spans="1:7" x14ac:dyDescent="0.2">
      <c r="A991" s="186">
        <v>65</v>
      </c>
      <c r="B991" s="1" t="s">
        <v>51</v>
      </c>
      <c r="C991" s="10"/>
      <c r="D991" s="190">
        <v>697</v>
      </c>
      <c r="E991" s="190">
        <v>502</v>
      </c>
      <c r="F991" s="190">
        <f t="shared" si="374"/>
        <v>195</v>
      </c>
      <c r="G991" s="32">
        <f t="shared" si="375"/>
        <v>0.38844621513944222</v>
      </c>
    </row>
    <row r="992" spans="1:7" ht="25.5" x14ac:dyDescent="0.2">
      <c r="A992" s="186">
        <v>68</v>
      </c>
      <c r="B992" s="16" t="s">
        <v>52</v>
      </c>
      <c r="C992" s="17"/>
      <c r="D992" s="190">
        <v>7659</v>
      </c>
      <c r="E992" s="190">
        <v>11243</v>
      </c>
      <c r="F992" s="190">
        <f t="shared" si="374"/>
        <v>-3584</v>
      </c>
      <c r="G992" s="32">
        <f t="shared" si="375"/>
        <v>-0.31877612736814015</v>
      </c>
    </row>
    <row r="993" spans="1:7" x14ac:dyDescent="0.2">
      <c r="A993" s="186">
        <v>78</v>
      </c>
      <c r="B993" s="2" t="s">
        <v>53</v>
      </c>
      <c r="C993" s="11"/>
      <c r="D993" s="39">
        <v>13829</v>
      </c>
      <c r="E993" s="39">
        <v>4179</v>
      </c>
      <c r="F993" s="190">
        <f t="shared" si="374"/>
        <v>9650</v>
      </c>
      <c r="G993" s="32">
        <f t="shared" si="375"/>
        <v>2.3091648719789424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-23589</v>
      </c>
      <c r="E994" s="190">
        <f>E989+E990-E991-E992+E993</f>
        <v>-34307</v>
      </c>
      <c r="F994" s="190">
        <f t="shared" si="374"/>
        <v>10718</v>
      </c>
      <c r="G994" s="32">
        <f t="shared" si="375"/>
        <v>-0.31241437607485351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-1670</v>
      </c>
      <c r="E996" s="190"/>
      <c r="F996" s="190">
        <f t="shared" si="374"/>
        <v>-1670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0</v>
      </c>
      <c r="F997" s="190">
        <f t="shared" si="374"/>
        <v>1670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-21919</v>
      </c>
      <c r="E998" s="190">
        <f>E994+E997</f>
        <v>-34307</v>
      </c>
      <c r="F998" s="190">
        <f t="shared" si="374"/>
        <v>12388</v>
      </c>
      <c r="G998" s="32">
        <f t="shared" si="375"/>
        <v>-0.36109248841344332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25159</v>
      </c>
      <c r="E1002" s="190">
        <v>34650</v>
      </c>
      <c r="F1002" s="190">
        <f t="shared" ref="F1002" si="376">(D1002-E1002)</f>
        <v>-9491</v>
      </c>
      <c r="G1002" s="32">
        <f t="shared" ref="G1002" si="377">F1002/E1002</f>
        <v>-0.27391053391053394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285947</v>
      </c>
      <c r="E1009" s="190">
        <f>E1013+E1014+E1015</f>
        <v>215397</v>
      </c>
      <c r="F1009" s="190">
        <f t="shared" ref="F1009" si="380">(D1009-E1009)</f>
        <v>70550</v>
      </c>
      <c r="G1009" s="32">
        <f t="shared" ref="G1009" si="381">F1009/E1009</f>
        <v>0.327534738181126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207664+62308</f>
        <v>269972</v>
      </c>
      <c r="E1013" s="190">
        <v>187399</v>
      </c>
      <c r="F1013" s="190">
        <f t="shared" ref="F1013:F1015" si="382">(D1013-E1013)</f>
        <v>82573</v>
      </c>
      <c r="G1013" s="32">
        <f t="shared" ref="G1013:G1015" si="383">F1013/E1013</f>
        <v>0.4406266842405776</v>
      </c>
    </row>
    <row r="1014" spans="1:7" ht="25.5" x14ac:dyDescent="0.2">
      <c r="A1014" s="186"/>
      <c r="B1014" s="24" t="s">
        <v>58</v>
      </c>
      <c r="C1014" s="17"/>
      <c r="D1014" s="190">
        <v>15689</v>
      </c>
      <c r="E1014" s="190">
        <v>27777</v>
      </c>
      <c r="F1014" s="190">
        <f t="shared" si="382"/>
        <v>-12088</v>
      </c>
      <c r="G1014" s="32">
        <f t="shared" si="383"/>
        <v>-0.43518018504518124</v>
      </c>
    </row>
    <row r="1015" spans="1:7" x14ac:dyDescent="0.2">
      <c r="A1015" s="186"/>
      <c r="B1015" s="23" t="s">
        <v>24</v>
      </c>
      <c r="C1015" s="10"/>
      <c r="D1015" s="190">
        <v>286</v>
      </c>
      <c r="E1015" s="190">
        <v>221</v>
      </c>
      <c r="F1015" s="190">
        <f t="shared" si="382"/>
        <v>65</v>
      </c>
      <c r="G1015" s="32">
        <f t="shared" si="383"/>
        <v>0.29411764705882354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134891</v>
      </c>
      <c r="E1017" s="190">
        <v>109510</v>
      </c>
      <c r="F1017" s="190">
        <f t="shared" ref="F1017" si="384">(D1017-E1017)</f>
        <v>25381</v>
      </c>
      <c r="G1017" s="32">
        <f t="shared" ref="G1017" si="385">F1017/E1017</f>
        <v>0.23176878823851704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98254</v>
      </c>
      <c r="E1019" s="190">
        <f>E1022+E1023+E1024+E1025</f>
        <v>96530</v>
      </c>
      <c r="F1019" s="190">
        <f t="shared" ref="F1019" si="386">(D1019-E1019)</f>
        <v>1724</v>
      </c>
      <c r="G1019" s="32">
        <f t="shared" ref="G1019" si="387">F1019/E1019</f>
        <v>1.7859732725577542E-2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1644</v>
      </c>
      <c r="E1022" s="190">
        <v>1572</v>
      </c>
      <c r="F1022" s="190">
        <f t="shared" ref="F1022:F1025" si="388">(D1022-E1022)</f>
        <v>72</v>
      </c>
      <c r="G1022" s="32">
        <f t="shared" ref="G1022:G1025" si="389">F1022/E1022</f>
        <v>4.5801526717557252E-2</v>
      </c>
    </row>
    <row r="1023" spans="1:7" x14ac:dyDescent="0.2">
      <c r="A1023" s="186">
        <v>31</v>
      </c>
      <c r="B1023" s="25" t="s">
        <v>17</v>
      </c>
      <c r="C1023" s="31"/>
      <c r="D1023" s="190">
        <v>3845</v>
      </c>
      <c r="E1023" s="190">
        <v>3110</v>
      </c>
      <c r="F1023" s="190">
        <f t="shared" si="388"/>
        <v>735</v>
      </c>
      <c r="G1023" s="32">
        <f t="shared" si="389"/>
        <v>0.23633440514469453</v>
      </c>
    </row>
    <row r="1024" spans="1:7" x14ac:dyDescent="0.2">
      <c r="A1024" s="186">
        <v>32</v>
      </c>
      <c r="B1024" s="25" t="s">
        <v>18</v>
      </c>
      <c r="C1024" s="31"/>
      <c r="D1024" s="190">
        <v>92765</v>
      </c>
      <c r="E1024" s="190">
        <v>91848</v>
      </c>
      <c r="F1024" s="190">
        <f t="shared" si="388"/>
        <v>917</v>
      </c>
      <c r="G1024" s="32">
        <f t="shared" si="389"/>
        <v>9.9838864210434631E-3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237</v>
      </c>
      <c r="E1030" s="190">
        <v>1</v>
      </c>
      <c r="F1030" s="190">
        <f>(D1030-E1030)</f>
        <v>236</v>
      </c>
      <c r="G1030" s="32">
        <f>F1030/E1030</f>
        <v>236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10362</v>
      </c>
      <c r="E1038" s="39">
        <v>6500</v>
      </c>
      <c r="F1038" s="190">
        <f t="shared" si="392"/>
        <v>3862</v>
      </c>
      <c r="G1038" s="32">
        <f t="shared" si="393"/>
        <v>0.59415384615384614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6026</v>
      </c>
      <c r="E1039" s="39">
        <v>0</v>
      </c>
      <c r="F1039" s="190">
        <f t="shared" si="392"/>
        <v>6026</v>
      </c>
      <c r="G1039" s="32" t="e">
        <f t="shared" si="393"/>
        <v>#DIV/0!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16625</v>
      </c>
      <c r="E1040" s="40">
        <f>E1030+E1031+E1032+E1033+E1038+E1039</f>
        <v>6501</v>
      </c>
      <c r="F1040" s="40">
        <f t="shared" si="392"/>
        <v>10124</v>
      </c>
      <c r="G1040" s="34">
        <f t="shared" si="393"/>
        <v>1.5572988770958314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16625</v>
      </c>
      <c r="E1048" s="40">
        <f>E1040+E1045+E1046+E1047</f>
        <v>6501</v>
      </c>
      <c r="F1048" s="190">
        <f t="shared" ref="F1048:F1057" si="398">(D1048-E1048)</f>
        <v>10124</v>
      </c>
      <c r="G1048" s="32">
        <f t="shared" ref="G1048:G1057" si="399">F1048/E1048</f>
        <v>1.5572988770958314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2840</v>
      </c>
      <c r="E1049" s="189">
        <f>E1050+E1051+E1052</f>
        <v>264</v>
      </c>
      <c r="F1049" s="190">
        <f t="shared" si="398"/>
        <v>2576</v>
      </c>
      <c r="G1049" s="32">
        <f t="shared" si="399"/>
        <v>9.7575757575757578</v>
      </c>
    </row>
    <row r="1050" spans="1:7" x14ac:dyDescent="0.2">
      <c r="A1050" s="186">
        <v>600</v>
      </c>
      <c r="B1050" s="1" t="s">
        <v>2</v>
      </c>
      <c r="C1050" s="10"/>
      <c r="D1050" s="190">
        <v>103</v>
      </c>
      <c r="E1050" s="190">
        <v>0</v>
      </c>
      <c r="F1050" s="190">
        <f t="shared" si="398"/>
        <v>103</v>
      </c>
      <c r="G1050" s="32" t="e">
        <f t="shared" si="399"/>
        <v>#DIV/0!</v>
      </c>
    </row>
    <row r="1051" spans="1:7" x14ac:dyDescent="0.2">
      <c r="A1051" s="186">
        <v>601</v>
      </c>
      <c r="B1051" s="1" t="s">
        <v>3</v>
      </c>
      <c r="C1051" s="10"/>
      <c r="D1051" s="190">
        <v>1323</v>
      </c>
      <c r="E1051" s="190">
        <v>0</v>
      </c>
      <c r="F1051" s="190">
        <f t="shared" si="398"/>
        <v>1323</v>
      </c>
      <c r="G1051" s="32" t="e">
        <f t="shared" si="399"/>
        <v>#DIV/0!</v>
      </c>
    </row>
    <row r="1052" spans="1:7" x14ac:dyDescent="0.2">
      <c r="A1052" s="186">
        <v>604</v>
      </c>
      <c r="B1052" s="1" t="s">
        <v>4</v>
      </c>
      <c r="C1052" s="10"/>
      <c r="D1052" s="190">
        <v>1414</v>
      </c>
      <c r="E1052" s="190">
        <v>264</v>
      </c>
      <c r="F1052" s="190">
        <f t="shared" si="398"/>
        <v>1150</v>
      </c>
      <c r="G1052" s="32">
        <f t="shared" si="399"/>
        <v>4.3560606060606064</v>
      </c>
    </row>
    <row r="1053" spans="1:7" x14ac:dyDescent="0.2">
      <c r="A1053" s="186">
        <v>61</v>
      </c>
      <c r="B1053" s="1" t="s">
        <v>41</v>
      </c>
      <c r="C1053" s="10"/>
      <c r="D1053" s="190">
        <v>525</v>
      </c>
      <c r="E1053" s="190">
        <v>52</v>
      </c>
      <c r="F1053" s="190">
        <f t="shared" si="398"/>
        <v>473</v>
      </c>
      <c r="G1053" s="32">
        <f t="shared" si="399"/>
        <v>9.0961538461538467</v>
      </c>
    </row>
    <row r="1054" spans="1:7" x14ac:dyDescent="0.2">
      <c r="A1054" s="186">
        <v>62</v>
      </c>
      <c r="B1054" s="2" t="s">
        <v>42</v>
      </c>
      <c r="C1054" s="11"/>
      <c r="D1054" s="39">
        <v>165</v>
      </c>
      <c r="E1054" s="39">
        <v>0</v>
      </c>
      <c r="F1054" s="190">
        <f t="shared" si="398"/>
        <v>165</v>
      </c>
      <c r="G1054" s="32" t="e">
        <f t="shared" si="399"/>
        <v>#DIV/0!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3530</v>
      </c>
      <c r="E1055" s="40">
        <f>E1049+E1053+E1054</f>
        <v>316</v>
      </c>
      <c r="F1055" s="190">
        <f t="shared" si="398"/>
        <v>3214</v>
      </c>
      <c r="G1055" s="32">
        <f t="shared" si="399"/>
        <v>10.170886075949367</v>
      </c>
    </row>
    <row r="1056" spans="1:7" ht="25.5" x14ac:dyDescent="0.2">
      <c r="A1056" s="22"/>
      <c r="B1056" s="26" t="s">
        <v>48</v>
      </c>
      <c r="C1056" s="191"/>
      <c r="D1056" s="40">
        <f>D1048-D1055</f>
        <v>13095</v>
      </c>
      <c r="E1056" s="40">
        <f>E1048-E1055</f>
        <v>6185</v>
      </c>
      <c r="F1056" s="190">
        <f t="shared" si="398"/>
        <v>6910</v>
      </c>
      <c r="G1056" s="32">
        <f t="shared" si="399"/>
        <v>1.1172190784155214</v>
      </c>
    </row>
    <row r="1057" spans="1:7" x14ac:dyDescent="0.2">
      <c r="A1057" s="186">
        <v>63</v>
      </c>
      <c r="B1057" s="3" t="s">
        <v>46</v>
      </c>
      <c r="C1057" s="188"/>
      <c r="D1057" s="189">
        <v>15193</v>
      </c>
      <c r="E1057" s="189">
        <v>11992</v>
      </c>
      <c r="F1057" s="190">
        <f t="shared" si="398"/>
        <v>3201</v>
      </c>
      <c r="G1057" s="32">
        <f t="shared" si="399"/>
        <v>0.26692795196797864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456</v>
      </c>
      <c r="E1061" s="39">
        <v>0</v>
      </c>
      <c r="F1061" s="190">
        <f t="shared" ref="F1061:F1071" si="402">(D1061-E1061)</f>
        <v>456</v>
      </c>
      <c r="G1061" s="32" t="e">
        <f t="shared" ref="G1061:G1071" si="403">F1061/E1061</f>
        <v>#DIV/0!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-2554</v>
      </c>
      <c r="E1062" s="190">
        <f>E1056-E1057-E1061</f>
        <v>-5807</v>
      </c>
      <c r="F1062" s="190">
        <f t="shared" si="402"/>
        <v>3253</v>
      </c>
      <c r="G1062" s="32">
        <f t="shared" si="403"/>
        <v>-0.56018598243499229</v>
      </c>
    </row>
    <row r="1063" spans="1:7" x14ac:dyDescent="0.2">
      <c r="A1063" s="186">
        <v>75</v>
      </c>
      <c r="B1063" s="3" t="s">
        <v>50</v>
      </c>
      <c r="C1063" s="188"/>
      <c r="D1063" s="189">
        <v>4</v>
      </c>
      <c r="E1063" s="189">
        <v>0</v>
      </c>
      <c r="F1063" s="190">
        <f t="shared" si="402"/>
        <v>4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>
        <v>180</v>
      </c>
      <c r="E1064" s="190">
        <v>0</v>
      </c>
      <c r="F1064" s="190">
        <f t="shared" si="402"/>
        <v>180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19190</v>
      </c>
      <c r="F1065" s="190">
        <f t="shared" si="402"/>
        <v>5810</v>
      </c>
      <c r="G1065" s="32">
        <f t="shared" si="403"/>
        <v>0.30276185513288173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-27730</v>
      </c>
      <c r="E1067" s="190">
        <f>E1062+E1063-E1064-E1065+E1066</f>
        <v>-24997</v>
      </c>
      <c r="F1067" s="190">
        <f t="shared" si="402"/>
        <v>-2733</v>
      </c>
      <c r="G1067" s="32">
        <f t="shared" si="403"/>
        <v>0.10933311997439693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-27730</v>
      </c>
      <c r="E1071" s="190">
        <f>E1067+E1070</f>
        <v>-24997</v>
      </c>
      <c r="F1071" s="190">
        <f t="shared" si="402"/>
        <v>-2733</v>
      </c>
      <c r="G1071" s="32">
        <f t="shared" si="403"/>
        <v>0.10933311997439693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-141845</v>
      </c>
      <c r="E1075" s="190">
        <v>-157102</v>
      </c>
      <c r="F1075" s="190">
        <f t="shared" ref="F1075" si="404">(D1075-E1075)</f>
        <v>15257</v>
      </c>
      <c r="G1075" s="32">
        <f t="shared" ref="G1075" si="405">F1075/E1075</f>
        <v>-9.7115249964990893E-2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86631</v>
      </c>
      <c r="E1082" s="190">
        <f>E1086+E1087+E1088</f>
        <v>18558</v>
      </c>
      <c r="F1082" s="190">
        <f t="shared" ref="F1082" si="408">(D1082-E1082)</f>
        <v>68073</v>
      </c>
      <c r="G1082" s="32">
        <f t="shared" ref="G1082" si="409">F1082/E1082</f>
        <v>3.6681215648237955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86631</v>
      </c>
      <c r="E1087" s="190">
        <v>18558</v>
      </c>
      <c r="F1087" s="190">
        <f t="shared" si="410"/>
        <v>68073</v>
      </c>
      <c r="G1087" s="32">
        <f t="shared" si="411"/>
        <v>3.6681215648237955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116887</v>
      </c>
      <c r="E1090" s="190">
        <v>148685</v>
      </c>
      <c r="F1090" s="190">
        <f t="shared" ref="F1090" si="412">(D1090-E1090)</f>
        <v>-31798</v>
      </c>
      <c r="G1090" s="32">
        <f t="shared" ref="G1090" si="413">F1090/E1090</f>
        <v>-0.21386151931936645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5419</v>
      </c>
      <c r="E1092" s="190">
        <f>E1095+E1096+E1097+E1098</f>
        <v>1777</v>
      </c>
      <c r="F1092" s="190">
        <f t="shared" ref="F1092" si="414">(D1092-E1092)</f>
        <v>3642</v>
      </c>
      <c r="G1092" s="32">
        <f t="shared" ref="G1092" si="415">F1092/E1092</f>
        <v>2.0495216657287565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151</v>
      </c>
      <c r="E1095" s="190">
        <v>0</v>
      </c>
      <c r="F1095" s="190">
        <f t="shared" ref="F1095:F1098" si="416">(D1095-E1095)</f>
        <v>151</v>
      </c>
      <c r="G1095" s="32" t="e">
        <f t="shared" ref="G1095:G1098" si="417">F1095/E1095</f>
        <v>#DIV/0!</v>
      </c>
    </row>
    <row r="1096" spans="1:7" x14ac:dyDescent="0.2">
      <c r="A1096" s="186">
        <v>31</v>
      </c>
      <c r="B1096" s="25" t="s">
        <v>17</v>
      </c>
      <c r="C1096" s="31"/>
      <c r="D1096" s="190">
        <v>820</v>
      </c>
      <c r="E1096" s="190">
        <v>0</v>
      </c>
      <c r="F1096" s="190">
        <f t="shared" si="416"/>
        <v>820</v>
      </c>
      <c r="G1096" s="32" t="e">
        <f t="shared" si="417"/>
        <v>#DIV/0!</v>
      </c>
    </row>
    <row r="1097" spans="1:7" x14ac:dyDescent="0.2">
      <c r="A1097" s="186">
        <v>32</v>
      </c>
      <c r="B1097" s="25" t="s">
        <v>18</v>
      </c>
      <c r="C1097" s="31"/>
      <c r="D1097" s="190">
        <v>4448</v>
      </c>
      <c r="E1097" s="190">
        <v>1777</v>
      </c>
      <c r="F1097" s="190">
        <f t="shared" si="416"/>
        <v>2671</v>
      </c>
      <c r="G1097" s="32">
        <f t="shared" si="417"/>
        <v>1.5030951041080474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151</v>
      </c>
      <c r="E1103" s="190">
        <v>0</v>
      </c>
      <c r="F1103" s="190">
        <f>(D1103-E1103)</f>
        <v>151</v>
      </c>
      <c r="G1103" s="32" t="e">
        <f>F1103/E1103</f>
        <v>#DIV/0!</v>
      </c>
    </row>
    <row r="1104" spans="1:7" x14ac:dyDescent="0.2">
      <c r="A1104" s="186">
        <v>701</v>
      </c>
      <c r="B1104" s="1" t="s">
        <v>31</v>
      </c>
      <c r="C1104" s="10"/>
      <c r="D1104" s="190">
        <v>1042</v>
      </c>
      <c r="E1104" s="190">
        <v>0</v>
      </c>
      <c r="F1104" s="190">
        <f t="shared" ref="F1104:F1106" si="418">(D1104-E1104)</f>
        <v>1042</v>
      </c>
      <c r="G1104" s="32" t="e">
        <f t="shared" ref="G1104:G1106" si="419">F1104/E1104</f>
        <v>#DIV/0!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3587</v>
      </c>
      <c r="E1106" s="190">
        <v>0</v>
      </c>
      <c r="F1106" s="190">
        <f t="shared" si="418"/>
        <v>3587</v>
      </c>
      <c r="G1106" s="32" t="e">
        <f t="shared" si="419"/>
        <v>#DIV/0!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4780</v>
      </c>
      <c r="E1113" s="40">
        <f>E1103+E1104+E1105+E1106+E1111+E1112</f>
        <v>0</v>
      </c>
      <c r="F1113" s="40">
        <f t="shared" si="420"/>
        <v>4780</v>
      </c>
      <c r="G1113" s="34" t="e">
        <f t="shared" si="421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4780</v>
      </c>
      <c r="E1121" s="40">
        <f>E1113+E1118+E1119+E1120</f>
        <v>0</v>
      </c>
      <c r="F1121" s="190">
        <f t="shared" ref="F1121:F1130" si="426">(D1121-E1121)</f>
        <v>4780</v>
      </c>
      <c r="G1121" s="32" t="e">
        <f t="shared" ref="G1121:G1130" si="427">F1121/E1121</f>
        <v>#DIV/0!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2172</v>
      </c>
      <c r="E1122" s="189">
        <f>E1123+E1124+E1125</f>
        <v>2153</v>
      </c>
      <c r="F1122" s="190">
        <f t="shared" si="426"/>
        <v>19</v>
      </c>
      <c r="G1122" s="32">
        <f t="shared" si="427"/>
        <v>8.8248954946586154E-3</v>
      </c>
    </row>
    <row r="1123" spans="1:7" x14ac:dyDescent="0.2">
      <c r="A1123" s="186">
        <v>600</v>
      </c>
      <c r="B1123" s="1" t="s">
        <v>2</v>
      </c>
      <c r="C1123" s="10"/>
      <c r="D1123" s="190">
        <v>122</v>
      </c>
      <c r="E1123" s="190">
        <v>24</v>
      </c>
      <c r="F1123" s="190">
        <f t="shared" si="426"/>
        <v>98</v>
      </c>
      <c r="G1123" s="32">
        <f t="shared" si="427"/>
        <v>4.083333333333333</v>
      </c>
    </row>
    <row r="1124" spans="1:7" x14ac:dyDescent="0.2">
      <c r="A1124" s="186">
        <v>601</v>
      </c>
      <c r="B1124" s="1" t="s">
        <v>3</v>
      </c>
      <c r="C1124" s="10"/>
      <c r="D1124" s="190">
        <v>2050</v>
      </c>
      <c r="E1124" s="190">
        <v>2129</v>
      </c>
      <c r="F1124" s="190">
        <f t="shared" si="426"/>
        <v>-79</v>
      </c>
      <c r="G1124" s="32">
        <f t="shared" si="427"/>
        <v>-3.7106622827618597E-2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54</v>
      </c>
      <c r="E1126" s="190">
        <v>20</v>
      </c>
      <c r="F1126" s="190">
        <f t="shared" si="426"/>
        <v>34</v>
      </c>
      <c r="G1126" s="32">
        <f t="shared" si="427"/>
        <v>1.7</v>
      </c>
    </row>
    <row r="1127" spans="1:7" x14ac:dyDescent="0.2">
      <c r="A1127" s="186">
        <v>62</v>
      </c>
      <c r="B1127" s="2" t="s">
        <v>42</v>
      </c>
      <c r="C1127" s="11"/>
      <c r="D1127" s="39">
        <v>666</v>
      </c>
      <c r="E1127" s="39">
        <v>46</v>
      </c>
      <c r="F1127" s="190">
        <f t="shared" si="426"/>
        <v>620</v>
      </c>
      <c r="G1127" s="32">
        <f t="shared" si="427"/>
        <v>13.478260869565217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2892</v>
      </c>
      <c r="E1128" s="40">
        <f>E1122+E1126+E1127</f>
        <v>2219</v>
      </c>
      <c r="F1128" s="190">
        <f t="shared" si="426"/>
        <v>673</v>
      </c>
      <c r="G1128" s="32">
        <f t="shared" si="427"/>
        <v>0.3032897701667418</v>
      </c>
    </row>
    <row r="1129" spans="1:7" ht="25.5" x14ac:dyDescent="0.2">
      <c r="A1129" s="22"/>
      <c r="B1129" s="26" t="s">
        <v>48</v>
      </c>
      <c r="C1129" s="191"/>
      <c r="D1129" s="40">
        <f>D1121-D1128</f>
        <v>1888</v>
      </c>
      <c r="E1129" s="40">
        <f>E1121-E1128</f>
        <v>-2219</v>
      </c>
      <c r="F1129" s="190">
        <f t="shared" si="426"/>
        <v>4107</v>
      </c>
      <c r="G1129" s="32">
        <f t="shared" si="427"/>
        <v>-1.850833708877873</v>
      </c>
    </row>
    <row r="1130" spans="1:7" x14ac:dyDescent="0.2">
      <c r="A1130" s="186">
        <v>63</v>
      </c>
      <c r="B1130" s="3" t="s">
        <v>46</v>
      </c>
      <c r="C1130" s="188"/>
      <c r="D1130" s="189">
        <v>10860</v>
      </c>
      <c r="E1130" s="189">
        <v>8146</v>
      </c>
      <c r="F1130" s="190">
        <f t="shared" si="426"/>
        <v>2714</v>
      </c>
      <c r="G1130" s="32">
        <f t="shared" si="427"/>
        <v>0.33316965381782471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168</v>
      </c>
      <c r="E1134" s="39">
        <v>49</v>
      </c>
      <c r="F1134" s="190">
        <f t="shared" ref="F1134:F1144" si="430">(D1134-E1134)</f>
        <v>119</v>
      </c>
      <c r="G1134" s="32">
        <f t="shared" ref="G1134:G1144" si="431">F1134/E1134</f>
        <v>2.4285714285714284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-9140</v>
      </c>
      <c r="E1135" s="190">
        <f>E1129-E1130-E1134</f>
        <v>-10414</v>
      </c>
      <c r="F1135" s="190">
        <f t="shared" si="430"/>
        <v>1274</v>
      </c>
      <c r="G1135" s="32">
        <f t="shared" si="431"/>
        <v>-0.12233531784136739</v>
      </c>
    </row>
    <row r="1136" spans="1:7" x14ac:dyDescent="0.2">
      <c r="A1136" s="186">
        <v>75</v>
      </c>
      <c r="B1136" s="3" t="s">
        <v>50</v>
      </c>
      <c r="C1136" s="188"/>
      <c r="D1136" s="189">
        <v>55</v>
      </c>
      <c r="E1136" s="189">
        <v>0</v>
      </c>
      <c r="F1136" s="190">
        <f t="shared" si="430"/>
        <v>55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3575</v>
      </c>
      <c r="E1137" s="190">
        <v>2060</v>
      </c>
      <c r="F1137" s="190">
        <f t="shared" si="430"/>
        <v>1515</v>
      </c>
      <c r="G1137" s="32">
        <f t="shared" si="431"/>
        <v>0.7354368932038835</v>
      </c>
    </row>
    <row r="1138" spans="1:7" ht="25.5" x14ac:dyDescent="0.2">
      <c r="A1138" s="186">
        <v>68</v>
      </c>
      <c r="B1138" s="16" t="s">
        <v>52</v>
      </c>
      <c r="C1138" s="17"/>
      <c r="D1138" s="190">
        <v>1435</v>
      </c>
      <c r="E1138" s="190">
        <v>1310</v>
      </c>
      <c r="F1138" s="190">
        <f t="shared" si="430"/>
        <v>125</v>
      </c>
      <c r="G1138" s="32">
        <f t="shared" si="431"/>
        <v>9.5419847328244281E-2</v>
      </c>
    </row>
    <row r="1139" spans="1:7" x14ac:dyDescent="0.2">
      <c r="A1139" s="186">
        <v>78</v>
      </c>
      <c r="B1139" s="2" t="s">
        <v>53</v>
      </c>
      <c r="C1139" s="11"/>
      <c r="D1139" s="39"/>
      <c r="E1139" s="39"/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-14095</v>
      </c>
      <c r="E1140" s="190">
        <f>E1135+E1136-E1137-E1138+E1139</f>
        <v>-13784</v>
      </c>
      <c r="F1140" s="190">
        <f t="shared" si="430"/>
        <v>-311</v>
      </c>
      <c r="G1140" s="32">
        <f t="shared" si="431"/>
        <v>2.2562391178177599E-2</v>
      </c>
    </row>
    <row r="1141" spans="1:7" x14ac:dyDescent="0.2">
      <c r="A1141" s="186">
        <v>76</v>
      </c>
      <c r="B1141" s="1" t="s">
        <v>54</v>
      </c>
      <c r="C1141" s="10"/>
      <c r="D1141" s="190"/>
      <c r="E1141" s="190"/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/>
      <c r="E1142" s="190"/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-14095</v>
      </c>
      <c r="E1144" s="190">
        <f>E1140+E1143</f>
        <v>-13784</v>
      </c>
      <c r="F1144" s="190">
        <f t="shared" si="430"/>
        <v>-311</v>
      </c>
      <c r="G1144" s="32">
        <f t="shared" si="431"/>
        <v>2.2562391178177599E-2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4479</v>
      </c>
      <c r="E1148" s="190">
        <v>24760</v>
      </c>
      <c r="F1148" s="190">
        <f t="shared" ref="F1148" si="432">(D1148-E1148)</f>
        <v>-20281</v>
      </c>
      <c r="G1148" s="32">
        <f t="shared" ref="G1148" si="433">F1148/E1148</f>
        <v>-0.81910339256865916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39126</v>
      </c>
      <c r="E1155" s="190">
        <f>E1159+E1160+E1161</f>
        <v>12757</v>
      </c>
      <c r="F1155" s="190">
        <f t="shared" ref="F1155" si="436">(D1155-E1155)</f>
        <v>26369</v>
      </c>
      <c r="G1155" s="32">
        <f t="shared" ref="G1155" si="437">F1155/E1155</f>
        <v>2.067022027122364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33270</v>
      </c>
      <c r="E1159" s="190">
        <v>4732</v>
      </c>
      <c r="F1159" s="190">
        <f t="shared" ref="F1159:F1161" si="438">(D1159-E1159)</f>
        <v>28538</v>
      </c>
      <c r="G1159" s="32">
        <f t="shared" ref="G1159:G1161" si="439">F1159/E1159</f>
        <v>6.0308537616229927</v>
      </c>
    </row>
    <row r="1160" spans="1:7" ht="25.5" x14ac:dyDescent="0.2">
      <c r="A1160" s="186"/>
      <c r="B1160" s="24" t="s">
        <v>58</v>
      </c>
      <c r="C1160" s="17"/>
      <c r="D1160" s="190">
        <v>5709</v>
      </c>
      <c r="E1160" s="190">
        <v>7948</v>
      </c>
      <c r="F1160" s="190">
        <f t="shared" si="438"/>
        <v>-2239</v>
      </c>
      <c r="G1160" s="32">
        <f t="shared" si="439"/>
        <v>-0.28170608958228482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10">
        <f>'TAB Av'!D1163</f>
        <v>22274</v>
      </c>
      <c r="E1163" s="210">
        <f>'TAB Av'!E1163</f>
        <v>22533</v>
      </c>
      <c r="F1163" s="21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22954</v>
      </c>
      <c r="E1165" s="190">
        <f>E1168+E1169+E1170+E1171</f>
        <v>22426</v>
      </c>
      <c r="F1165" s="190">
        <f t="shared" ref="F1165" si="442">(D1165-E1165)</f>
        <v>528</v>
      </c>
      <c r="G1165" s="32">
        <f t="shared" ref="G1165" si="443">F1165/E1165</f>
        <v>2.3544100597520736E-2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262</v>
      </c>
      <c r="E1168" s="190">
        <v>168</v>
      </c>
      <c r="F1168" s="190">
        <f t="shared" ref="F1168:F1171" si="444">(D1168-E1168)</f>
        <v>94</v>
      </c>
      <c r="G1168" s="32">
        <f t="shared" ref="G1168:G1171" si="445">F1168/E1168</f>
        <v>0.55952380952380953</v>
      </c>
    </row>
    <row r="1169" spans="1:7" x14ac:dyDescent="0.2">
      <c r="A1169" s="186">
        <v>31</v>
      </c>
      <c r="B1169" s="25" t="s">
        <v>17</v>
      </c>
      <c r="C1169" s="31"/>
      <c r="D1169" s="190">
        <v>437</v>
      </c>
      <c r="E1169" s="190">
        <v>460</v>
      </c>
      <c r="F1169" s="190">
        <f t="shared" si="444"/>
        <v>-23</v>
      </c>
      <c r="G1169" s="32">
        <f t="shared" si="445"/>
        <v>-0.05</v>
      </c>
    </row>
    <row r="1170" spans="1:7" x14ac:dyDescent="0.2">
      <c r="A1170" s="186">
        <v>32</v>
      </c>
      <c r="B1170" s="25" t="s">
        <v>18</v>
      </c>
      <c r="C1170" s="31"/>
      <c r="D1170" s="190">
        <v>22255</v>
      </c>
      <c r="E1170" s="190">
        <v>21798</v>
      </c>
      <c r="F1170" s="190">
        <f t="shared" si="444"/>
        <v>457</v>
      </c>
      <c r="G1170" s="32">
        <f t="shared" si="445"/>
        <v>2.0965226167538306E-2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225</v>
      </c>
      <c r="E1177" s="190">
        <v>0</v>
      </c>
      <c r="F1177" s="190">
        <f>(D1177-E1177)</f>
        <v>225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215</v>
      </c>
      <c r="E1178" s="190">
        <v>0</v>
      </c>
      <c r="F1178" s="190">
        <f t="shared" ref="F1178:F1180" si="446">(D1178-E1178)</f>
        <v>215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162</v>
      </c>
      <c r="E1180" s="190">
        <v>0</v>
      </c>
      <c r="F1180" s="190">
        <f t="shared" si="446"/>
        <v>162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602</v>
      </c>
      <c r="E1187" s="40">
        <f>E1177+E1178+E1179+E1180+E1185+E1186</f>
        <v>0</v>
      </c>
      <c r="F1187" s="40">
        <f t="shared" si="448"/>
        <v>602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602</v>
      </c>
      <c r="E1195" s="40">
        <f>E1187+E1192+E1193+E1194</f>
        <v>0</v>
      </c>
      <c r="F1195" s="190">
        <f t="shared" ref="F1195:F1204" si="454">(D1195-E1195)</f>
        <v>602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382</v>
      </c>
      <c r="E1196" s="189">
        <f>E1197+E1198+E1199</f>
        <v>136</v>
      </c>
      <c r="F1196" s="190">
        <f t="shared" si="454"/>
        <v>246</v>
      </c>
      <c r="G1196" s="32">
        <f t="shared" si="455"/>
        <v>1.8088235294117647</v>
      </c>
    </row>
    <row r="1197" spans="1:7" x14ac:dyDescent="0.2">
      <c r="A1197" s="186">
        <v>600</v>
      </c>
      <c r="B1197" s="1" t="s">
        <v>2</v>
      </c>
      <c r="C1197" s="10"/>
      <c r="D1197" s="190">
        <v>65</v>
      </c>
      <c r="E1197" s="190">
        <v>0</v>
      </c>
      <c r="F1197" s="190">
        <f t="shared" si="454"/>
        <v>65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317</v>
      </c>
      <c r="E1198" s="190">
        <v>136</v>
      </c>
      <c r="F1198" s="190">
        <f t="shared" si="454"/>
        <v>181</v>
      </c>
      <c r="G1198" s="32">
        <f t="shared" si="455"/>
        <v>1.3308823529411764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266</v>
      </c>
      <c r="E1200" s="190">
        <v>323</v>
      </c>
      <c r="F1200" s="190">
        <f t="shared" si="454"/>
        <v>-57</v>
      </c>
      <c r="G1200" s="32">
        <f t="shared" si="455"/>
        <v>-0.17647058823529413</v>
      </c>
    </row>
    <row r="1201" spans="1:7" x14ac:dyDescent="0.2">
      <c r="A1201" s="186">
        <v>62</v>
      </c>
      <c r="B1201" s="2" t="s">
        <v>42</v>
      </c>
      <c r="C1201" s="11"/>
      <c r="D1201" s="39">
        <v>15</v>
      </c>
      <c r="E1201" s="39">
        <v>87</v>
      </c>
      <c r="F1201" s="190">
        <f t="shared" si="454"/>
        <v>-72</v>
      </c>
      <c r="G1201" s="32">
        <f t="shared" si="455"/>
        <v>-0.82758620689655171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663</v>
      </c>
      <c r="E1202" s="40">
        <f>E1196+E1200+E1201</f>
        <v>546</v>
      </c>
      <c r="F1202" s="190">
        <f t="shared" si="454"/>
        <v>117</v>
      </c>
      <c r="G1202" s="32">
        <f t="shared" si="455"/>
        <v>0.21428571428571427</v>
      </c>
    </row>
    <row r="1203" spans="1:7" ht="25.5" x14ac:dyDescent="0.2">
      <c r="A1203" s="22"/>
      <c r="B1203" s="26" t="s">
        <v>48</v>
      </c>
      <c r="C1203" s="191"/>
      <c r="D1203" s="40">
        <f>D1195-D1202</f>
        <v>-61</v>
      </c>
      <c r="E1203" s="40">
        <f>E1195-E1202</f>
        <v>-546</v>
      </c>
      <c r="F1203" s="190">
        <f t="shared" si="454"/>
        <v>485</v>
      </c>
      <c r="G1203" s="32">
        <f t="shared" si="455"/>
        <v>-0.88827838827838823</v>
      </c>
    </row>
    <row r="1204" spans="1:7" x14ac:dyDescent="0.2">
      <c r="A1204" s="186">
        <v>63</v>
      </c>
      <c r="B1204" s="3" t="s">
        <v>46</v>
      </c>
      <c r="C1204" s="188"/>
      <c r="D1204" s="189">
        <v>3984</v>
      </c>
      <c r="E1204" s="189">
        <v>3278</v>
      </c>
      <c r="F1204" s="190">
        <f t="shared" si="454"/>
        <v>706</v>
      </c>
      <c r="G1204" s="32">
        <f t="shared" si="455"/>
        <v>0.2153752287980476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75</v>
      </c>
      <c r="E1208" s="39">
        <v>49</v>
      </c>
      <c r="F1208" s="190">
        <f t="shared" ref="F1208:F1218" si="458">(D1208-E1208)</f>
        <v>26</v>
      </c>
      <c r="G1208" s="32">
        <f t="shared" ref="G1208:G1218" si="459">F1208/E1208</f>
        <v>0.53061224489795922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-4120</v>
      </c>
      <c r="E1209" s="190">
        <f>E1203-E1204-E1208</f>
        <v>-3873</v>
      </c>
      <c r="F1209" s="190">
        <f t="shared" si="458"/>
        <v>-247</v>
      </c>
      <c r="G1209" s="32">
        <f t="shared" si="459"/>
        <v>6.3774851536276794E-2</v>
      </c>
    </row>
    <row r="1210" spans="1:7" x14ac:dyDescent="0.2">
      <c r="A1210" s="186">
        <v>75</v>
      </c>
      <c r="B1210" s="3" t="s">
        <v>50</v>
      </c>
      <c r="C1210" s="188"/>
      <c r="D1210" s="189">
        <v>269</v>
      </c>
      <c r="E1210" s="189">
        <v>0</v>
      </c>
      <c r="F1210" s="190">
        <f t="shared" si="458"/>
        <v>269</v>
      </c>
      <c r="G1210" s="32" t="e">
        <f t="shared" si="459"/>
        <v>#DIV/0!</v>
      </c>
    </row>
    <row r="1211" spans="1:7" x14ac:dyDescent="0.2">
      <c r="A1211" s="186">
        <v>65</v>
      </c>
      <c r="B1211" s="1" t="s">
        <v>51</v>
      </c>
      <c r="C1211" s="10"/>
      <c r="D1211" s="190">
        <v>42</v>
      </c>
      <c r="E1211" s="190">
        <v>210</v>
      </c>
      <c r="F1211" s="190">
        <f t="shared" si="458"/>
        <v>-168</v>
      </c>
      <c r="G1211" s="32">
        <f t="shared" si="459"/>
        <v>-0.8</v>
      </c>
    </row>
    <row r="1212" spans="1:7" ht="25.5" x14ac:dyDescent="0.2">
      <c r="A1212" s="186">
        <v>68</v>
      </c>
      <c r="B1212" s="16" t="s">
        <v>52</v>
      </c>
      <c r="C1212" s="17"/>
      <c r="D1212" s="190">
        <v>4</v>
      </c>
      <c r="E1212" s="190">
        <v>4</v>
      </c>
      <c r="F1212" s="190">
        <f t="shared" si="458"/>
        <v>0</v>
      </c>
      <c r="G1212" s="32">
        <f t="shared" si="459"/>
        <v>0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-3897</v>
      </c>
      <c r="E1214" s="190">
        <f>E1209+E1210-E1211-E1212+E1213</f>
        <v>-4087</v>
      </c>
      <c r="F1214" s="190">
        <f t="shared" si="458"/>
        <v>190</v>
      </c>
      <c r="G1214" s="32">
        <f t="shared" si="459"/>
        <v>-4.648886713971128E-2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-3897</v>
      </c>
      <c r="E1218" s="190">
        <f>E1214+E1217</f>
        <v>-4087</v>
      </c>
      <c r="F1218" s="190">
        <f t="shared" si="458"/>
        <v>190</v>
      </c>
      <c r="G1218" s="32">
        <f t="shared" si="459"/>
        <v>-4.648886713971128E-2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3479</v>
      </c>
      <c r="E1222" s="190">
        <v>998</v>
      </c>
      <c r="F1222" s="190">
        <f t="shared" ref="F1222" si="460">(D1222-E1222)</f>
        <v>2481</v>
      </c>
      <c r="G1222" s="32">
        <f t="shared" ref="G1222" si="461">F1222/E1222</f>
        <v>2.4859719438877756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8568</v>
      </c>
      <c r="F1229" s="190">
        <f t="shared" ref="F1229" si="464">(D1229-E1229)</f>
        <v>-118</v>
      </c>
      <c r="G1229" s="32">
        <f t="shared" ref="G1229" si="465">F1229/E1229</f>
        <v>-1.3772175536881419E-2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6155</v>
      </c>
      <c r="F1233" s="190">
        <f t="shared" ref="F1233:F1235" si="466">(D1233-E1233)</f>
        <v>-11</v>
      </c>
      <c r="G1233" s="32">
        <f t="shared" ref="G1233:G1235" si="467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1156</v>
      </c>
      <c r="F1234" s="190">
        <f t="shared" si="466"/>
        <v>-82</v>
      </c>
      <c r="G1234" s="32">
        <f t="shared" si="467"/>
        <v>-7.0934256055363326E-2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1257</v>
      </c>
      <c r="F1235" s="190">
        <f t="shared" si="466"/>
        <v>-25</v>
      </c>
      <c r="G1235" s="32">
        <f t="shared" si="467"/>
        <v>-1.9888623707239459E-2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11050</v>
      </c>
      <c r="E1237" s="190">
        <v>4901</v>
      </c>
      <c r="F1237" s="190">
        <f t="shared" ref="F1237" si="468">(D1237-E1237)</f>
        <v>6149</v>
      </c>
      <c r="G1237" s="32">
        <f t="shared" ref="G1237" si="469">F1237/E1237</f>
        <v>1.2546419098143236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3478</v>
      </c>
      <c r="E1239" s="190">
        <f>E1242+E1243+E1244+E1245</f>
        <v>2315</v>
      </c>
      <c r="F1239" s="190">
        <f t="shared" ref="F1239" si="470">(D1239-E1239)</f>
        <v>1163</v>
      </c>
      <c r="G1239" s="32">
        <f t="shared" ref="G1239" si="471">F1239/E1239</f>
        <v>0.50237580993520514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1663</v>
      </c>
      <c r="E1242" s="190">
        <v>1356</v>
      </c>
      <c r="F1242" s="190">
        <f t="shared" ref="F1242:F1245" si="472">(D1242-E1242)</f>
        <v>307</v>
      </c>
      <c r="G1242" s="32">
        <f t="shared" ref="G1242:G1245" si="473">F1242/E1242</f>
        <v>0.22640117994100295</v>
      </c>
    </row>
    <row r="1243" spans="1:7" x14ac:dyDescent="0.2">
      <c r="A1243" s="186">
        <v>31</v>
      </c>
      <c r="B1243" s="25" t="s">
        <v>17</v>
      </c>
      <c r="C1243" s="31"/>
      <c r="D1243" s="190">
        <v>69</v>
      </c>
      <c r="E1243" s="190">
        <v>0</v>
      </c>
      <c r="F1243" s="190">
        <f t="shared" si="472"/>
        <v>69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1746</v>
      </c>
      <c r="E1244" s="190">
        <v>959</v>
      </c>
      <c r="F1244" s="190">
        <f t="shared" si="472"/>
        <v>787</v>
      </c>
      <c r="G1244" s="32">
        <f t="shared" si="473"/>
        <v>0.82064650677789364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33679</v>
      </c>
      <c r="E1250" s="190">
        <f>E4+E79+E153+E227+E300+E373+E446+E519+E592+E665+E738+E811+E884+E957+E1030+E1103+E1177</f>
        <v>13953</v>
      </c>
      <c r="F1250" s="190">
        <f>(D1250-E1250)</f>
        <v>19726</v>
      </c>
      <c r="G1250" s="32">
        <f>F1250/E1250</f>
        <v>1.4137461477818389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113435</v>
      </c>
      <c r="E1251" s="190">
        <f t="shared" si="474"/>
        <v>110545</v>
      </c>
      <c r="F1251" s="190">
        <f t="shared" ref="F1251:F1253" si="475">(D1251-E1251)</f>
        <v>2890</v>
      </c>
      <c r="G1251" s="32">
        <f t="shared" ref="G1251:G1253" si="476">F1251/E1251</f>
        <v>2.6143199601972048E-2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2465</v>
      </c>
      <c r="E1252" s="190">
        <f t="shared" si="474"/>
        <v>0</v>
      </c>
      <c r="F1252" s="190">
        <f t="shared" si="475"/>
        <v>2465</v>
      </c>
      <c r="G1252" s="32" t="e">
        <f t="shared" si="476"/>
        <v>#DIV/0!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226486</v>
      </c>
      <c r="E1253" s="190">
        <f t="shared" si="474"/>
        <v>207506</v>
      </c>
      <c r="F1253" s="190">
        <f t="shared" si="475"/>
        <v>18980</v>
      </c>
      <c r="G1253" s="32">
        <f t="shared" si="476"/>
        <v>9.1467234682370627E-2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66360</v>
      </c>
      <c r="E1258" s="190">
        <f t="shared" si="480"/>
        <v>24834</v>
      </c>
      <c r="F1258" s="190">
        <f t="shared" si="478"/>
        <v>41526</v>
      </c>
      <c r="G1258" s="32">
        <f t="shared" si="479"/>
        <v>1.672143029717323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6719</v>
      </c>
      <c r="E1259" s="190">
        <f t="shared" si="480"/>
        <v>0</v>
      </c>
      <c r="F1259" s="190">
        <f t="shared" si="478"/>
        <v>6719</v>
      </c>
      <c r="G1259" s="32" t="e">
        <f t="shared" si="479"/>
        <v>#DIV/0!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449144</v>
      </c>
      <c r="E1260" s="40">
        <f>E1250+E1251+E1252+E1253+E1258+E1259</f>
        <v>356838</v>
      </c>
      <c r="F1260" s="40">
        <f t="shared" si="478"/>
        <v>92306</v>
      </c>
      <c r="G1260" s="34">
        <f t="shared" si="479"/>
        <v>0.25867760720551064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210">
        <f t="shared" ref="D1264:E1264" si="484">D18+D93+D167+D241+D314+D387+D460+D533+D606+D679+D752+D825+D898+D971+D1044+D1117+D1191</f>
        <v>0</v>
      </c>
      <c r="E1264" s="210">
        <f t="shared" si="484"/>
        <v>0</v>
      </c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210">
        <f t="shared" ref="D1265:E1265" si="485">D19+D94+D168+D242+D315+D388+D461+D534+D607+D680+D753+D826+D899+D972+D1045+D1118+D1192</f>
        <v>0</v>
      </c>
      <c r="E1265" s="210">
        <f t="shared" si="485"/>
        <v>0</v>
      </c>
      <c r="F1265" s="190">
        <f t="shared" ref="F1265:F1277" si="486">(D1265-E1265)</f>
        <v>0</v>
      </c>
      <c r="G1265" s="32" t="e">
        <f t="shared" ref="G1265:G1277" si="487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210">
        <f t="shared" ref="D1266:E1266" si="488">D20+D95+D169+D243+D316+D389+D462+D535+D608+D681+D754+D827+D900+D973+D1046+D1119+D1193</f>
        <v>29</v>
      </c>
      <c r="E1266" s="210">
        <f t="shared" si="488"/>
        <v>2393</v>
      </c>
      <c r="F1266" s="190">
        <f t="shared" si="486"/>
        <v>-2364</v>
      </c>
      <c r="G1266" s="32">
        <f t="shared" si="487"/>
        <v>-0.98788132051817801</v>
      </c>
    </row>
    <row r="1267" spans="1:7" x14ac:dyDescent="0.2">
      <c r="A1267" s="186">
        <v>74</v>
      </c>
      <c r="B1267" s="2" t="s">
        <v>39</v>
      </c>
      <c r="C1267" s="11"/>
      <c r="D1267" s="210">
        <f t="shared" ref="D1267:E1267" si="489">D21+D96+D170+D244+D317+D390+D463+D536+D609+D682+D755+D828+D901+D974+D1047+D1120+D1194</f>
        <v>79</v>
      </c>
      <c r="E1267" s="210">
        <f t="shared" si="489"/>
        <v>0</v>
      </c>
      <c r="F1267" s="190">
        <f t="shared" si="486"/>
        <v>79</v>
      </c>
      <c r="G1267" s="32" t="e">
        <f t="shared" si="487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449252</v>
      </c>
      <c r="E1268" s="40">
        <f>E1260+E1265+E1266+E1267</f>
        <v>359231</v>
      </c>
      <c r="F1268" s="190">
        <f t="shared" si="486"/>
        <v>90021</v>
      </c>
      <c r="G1268" s="32">
        <f t="shared" si="487"/>
        <v>0.25059362916897482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119580</v>
      </c>
      <c r="E1269" s="189">
        <f>E1270+E1271+E1272</f>
        <v>85092</v>
      </c>
      <c r="F1269" s="190">
        <f t="shared" si="486"/>
        <v>34488</v>
      </c>
      <c r="G1269" s="32">
        <f t="shared" si="487"/>
        <v>0.4053024961218446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90">D24+D99+D173+D247+D320+D393+D466+D539+D612+D685+D758+D831+D904+D977+D1050+D1123+D1197</f>
        <v>15746</v>
      </c>
      <c r="E1270" s="190">
        <f t="shared" si="490"/>
        <v>7571</v>
      </c>
      <c r="F1270" s="190">
        <f t="shared" si="486"/>
        <v>8175</v>
      </c>
      <c r="G1270" s="32">
        <f t="shared" si="487"/>
        <v>1.0797781006472065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90"/>
        <v>73339</v>
      </c>
      <c r="E1271" s="190">
        <f t="shared" si="490"/>
        <v>60265</v>
      </c>
      <c r="F1271" s="190">
        <f t="shared" si="486"/>
        <v>13074</v>
      </c>
      <c r="G1271" s="32">
        <f t="shared" si="487"/>
        <v>0.21694184020575791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90"/>
        <v>30495</v>
      </c>
      <c r="E1272" s="190">
        <f t="shared" si="490"/>
        <v>17256</v>
      </c>
      <c r="F1272" s="190">
        <f t="shared" si="486"/>
        <v>13239</v>
      </c>
      <c r="G1272" s="32">
        <f t="shared" si="487"/>
        <v>0.76721140472879001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90"/>
        <v>22347</v>
      </c>
      <c r="E1273" s="190">
        <f t="shared" si="490"/>
        <v>12463</v>
      </c>
      <c r="F1273" s="190">
        <f t="shared" si="486"/>
        <v>9884</v>
      </c>
      <c r="G1273" s="32">
        <f t="shared" si="487"/>
        <v>0.79306747974003045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90"/>
        <v>26737</v>
      </c>
      <c r="E1274" s="190">
        <f t="shared" si="490"/>
        <v>10525</v>
      </c>
      <c r="F1274" s="190">
        <f t="shared" si="486"/>
        <v>16212</v>
      </c>
      <c r="G1274" s="32">
        <f t="shared" si="487"/>
        <v>1.5403325415676961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168664</v>
      </c>
      <c r="E1275" s="40">
        <f>E1269+E1273+E1274</f>
        <v>108080</v>
      </c>
      <c r="F1275" s="190">
        <f t="shared" si="486"/>
        <v>60584</v>
      </c>
      <c r="G1275" s="32">
        <f t="shared" si="487"/>
        <v>0.56054774241302741</v>
      </c>
    </row>
    <row r="1276" spans="1:7" ht="25.5" x14ac:dyDescent="0.2">
      <c r="A1276" s="22"/>
      <c r="B1276" s="26" t="s">
        <v>48</v>
      </c>
      <c r="C1276" s="191"/>
      <c r="D1276" s="40">
        <f>D1268-D1275</f>
        <v>280588</v>
      </c>
      <c r="E1276" s="40">
        <f>E1268-E1275</f>
        <v>251151</v>
      </c>
      <c r="F1276" s="190">
        <f t="shared" si="486"/>
        <v>29437</v>
      </c>
      <c r="G1276" s="32">
        <f t="shared" si="487"/>
        <v>0.11720837265230877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91">D31+D106+D180+D254+D327+D400+D473+D546+D619+D692+D765+D838+D911+D984+D1057+D1130+D1204</f>
        <v>473680</v>
      </c>
      <c r="E1277" s="190">
        <f t="shared" si="491"/>
        <v>437865</v>
      </c>
      <c r="F1277" s="190">
        <f t="shared" si="486"/>
        <v>35815</v>
      </c>
      <c r="G1277" s="32">
        <f t="shared" si="487"/>
        <v>8.1794617062336566E-2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91"/>
        <v>0</v>
      </c>
      <c r="E1279" s="190">
        <f t="shared" si="491"/>
        <v>0</v>
      </c>
      <c r="F1279" s="190">
        <f t="shared" ref="F1279" si="492">(D1279-E1279)</f>
        <v>0</v>
      </c>
      <c r="G1279" s="32" t="e">
        <f t="shared" ref="G1279" si="493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12915</v>
      </c>
      <c r="E1281" s="190">
        <f>E35+E110+E184+E258+E331+E404+E477+E550+E623+E696+E769+E842+E915+E988+E1061+E1134+E1208</f>
        <v>10310</v>
      </c>
      <c r="F1281" s="190">
        <f t="shared" ref="F1281:F1291" si="494">(D1281-E1281)</f>
        <v>2605</v>
      </c>
      <c r="G1281" s="32">
        <f t="shared" ref="G1281:G1291" si="495">F1281/E1281</f>
        <v>0.25266731328806985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-206007</v>
      </c>
      <c r="E1282" s="190">
        <f>E1276-E1277-E1281</f>
        <v>-197024</v>
      </c>
      <c r="F1282" s="190">
        <f t="shared" si="494"/>
        <v>-8983</v>
      </c>
      <c r="G1282" s="32">
        <f t="shared" si="495"/>
        <v>4.5593430242000972E-2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6">D37+D112+D186+D260+D333+D406+D479+D552+D625+D698+D771+D844+D917+D990+D1063+D1136+D1210</f>
        <v>4142</v>
      </c>
      <c r="E1283" s="190">
        <f t="shared" si="496"/>
        <v>4546</v>
      </c>
      <c r="F1283" s="190">
        <f t="shared" si="494"/>
        <v>-404</v>
      </c>
      <c r="G1283" s="32">
        <f t="shared" si="495"/>
        <v>-8.8869335679718428E-2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6"/>
        <v>54914</v>
      </c>
      <c r="E1284" s="190">
        <f t="shared" si="496"/>
        <v>9104</v>
      </c>
      <c r="F1284" s="190">
        <f t="shared" si="494"/>
        <v>45810</v>
      </c>
      <c r="G1284" s="32">
        <f t="shared" si="495"/>
        <v>5.0318541300527242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6"/>
        <v>315132</v>
      </c>
      <c r="E1285" s="190">
        <f t="shared" si="496"/>
        <v>205420</v>
      </c>
      <c r="F1285" s="190">
        <f t="shared" si="494"/>
        <v>109712</v>
      </c>
      <c r="G1285" s="32">
        <f t="shared" si="495"/>
        <v>0.53408626229188982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6"/>
        <v>27074</v>
      </c>
      <c r="E1286" s="190">
        <f t="shared" si="496"/>
        <v>5603</v>
      </c>
      <c r="F1286" s="190">
        <f t="shared" si="494"/>
        <v>21471</v>
      </c>
      <c r="G1286" s="32">
        <f t="shared" si="495"/>
        <v>3.8320542566482243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-544837</v>
      </c>
      <c r="E1287" s="190">
        <f>E1282+E1283-E1284-E1285+E1286</f>
        <v>-401399</v>
      </c>
      <c r="F1287" s="190">
        <f t="shared" si="494"/>
        <v>-143438</v>
      </c>
      <c r="G1287" s="32">
        <f t="shared" si="495"/>
        <v>0.35734518521471154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7">D42+D117+D191+D265+D338+D411+D484+D557+D630+D703+D776+D849+D922+D995+D1068+D1141+D1215</f>
        <v>21145</v>
      </c>
      <c r="E1288" s="190">
        <f t="shared" si="497"/>
        <v>2988</v>
      </c>
      <c r="F1288" s="190">
        <f t="shared" si="494"/>
        <v>18157</v>
      </c>
      <c r="G1288" s="32">
        <f t="shared" si="495"/>
        <v>6.0766398929049528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7"/>
        <v>-1029</v>
      </c>
      <c r="E1289" s="190">
        <f t="shared" si="497"/>
        <v>221</v>
      </c>
      <c r="F1289" s="190">
        <f t="shared" si="494"/>
        <v>-1250</v>
      </c>
      <c r="G1289" s="32">
        <f t="shared" si="495"/>
        <v>-5.6561085972850682</v>
      </c>
    </row>
    <row r="1290" spans="1:7" x14ac:dyDescent="0.2">
      <c r="B1290" s="2" t="s">
        <v>56</v>
      </c>
      <c r="C1290" s="11"/>
      <c r="D1290" s="39">
        <f>D1288-D1289</f>
        <v>22174</v>
      </c>
      <c r="E1290" s="39">
        <f>E1288-E1289</f>
        <v>2767</v>
      </c>
      <c r="F1290" s="190">
        <f t="shared" si="494"/>
        <v>19407</v>
      </c>
      <c r="G1290" s="32">
        <f t="shared" si="495"/>
        <v>7.0137332851463681</v>
      </c>
    </row>
    <row r="1291" spans="1:7" x14ac:dyDescent="0.2">
      <c r="A1291" s="22"/>
      <c r="B1291" s="19" t="s">
        <v>57</v>
      </c>
      <c r="C1291" s="191"/>
      <c r="D1291" s="190">
        <f>D1287+D1290</f>
        <v>-522663</v>
      </c>
      <c r="E1291" s="190">
        <f>E1287+E1290</f>
        <v>-398632</v>
      </c>
      <c r="F1291" s="190">
        <f t="shared" si="494"/>
        <v>-124031</v>
      </c>
      <c r="G1291" s="32">
        <f t="shared" si="495"/>
        <v>0.31114160428666038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8">D49+D124+D198+D272+D345+D418+D491+D564+D637+D710+D783+D856+D929+D1002+D1075+D1148+D1222</f>
        <v>4467805</v>
      </c>
      <c r="E1295" s="40">
        <f t="shared" si="498"/>
        <v>3669291</v>
      </c>
      <c r="F1295" s="40">
        <f t="shared" ref="F1295" si="499">(D1295-E1295)</f>
        <v>798514</v>
      </c>
      <c r="G1295" s="32">
        <f t="shared" ref="G1295" si="500">F1295/E1295</f>
        <v>0.21762078832123155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501">D53+D128+D202+D276+D349+D422+D495+D568+D641+D714+D787+D860+D933+D1006+D1079+D1152</f>
        <v>0</v>
      </c>
      <c r="E1299" s="190">
        <f t="shared" si="501"/>
        <v>0</v>
      </c>
      <c r="F1299" s="190">
        <f t="shared" ref="F1299:F1300" si="502">(D1299-E1299)</f>
        <v>0</v>
      </c>
      <c r="G1299" s="32" t="e">
        <f t="shared" ref="G1299:G1300" si="503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4">D54+D129+D203+D277+D350+D423+D496+D569+D642+D715+D788+D861+D934+D1007+D1080+D1153+D1227</f>
        <v>0</v>
      </c>
      <c r="E1300" s="190">
        <f t="shared" si="504"/>
        <v>0</v>
      </c>
      <c r="F1300" s="190">
        <f t="shared" si="502"/>
        <v>0</v>
      </c>
      <c r="G1300" s="32" t="e">
        <f t="shared" si="503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4087922</v>
      </c>
      <c r="E1302" s="40">
        <f>E1306+E1307+E1308</f>
        <v>3421469</v>
      </c>
      <c r="F1302" s="40">
        <f t="shared" ref="F1302" si="505">(D1302-E1302)</f>
        <v>666453</v>
      </c>
      <c r="G1302" s="32">
        <f t="shared" ref="G1302" si="506">F1302/E1302</f>
        <v>0.1947856315518276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7">D60+D135+D209+D283+D356+D429+D502+D575+D648+D721+D794+D867+D940+D1013+D1086+D1159+D1233</f>
        <v>2126699</v>
      </c>
      <c r="E1306" s="190">
        <f t="shared" si="507"/>
        <v>1881143</v>
      </c>
      <c r="F1306" s="190">
        <f t="shared" ref="F1306:F1308" si="508">(D1306-E1306)</f>
        <v>245556</v>
      </c>
      <c r="G1306" s="32">
        <f t="shared" ref="G1306:G1308" si="509">F1306/E1306</f>
        <v>0.13053553079165167</v>
      </c>
    </row>
    <row r="1307" spans="1:7" ht="25.5" x14ac:dyDescent="0.2">
      <c r="A1307" s="186"/>
      <c r="B1307" s="24" t="s">
        <v>58</v>
      </c>
      <c r="C1307" s="17"/>
      <c r="D1307" s="190">
        <f t="shared" si="507"/>
        <v>1138868</v>
      </c>
      <c r="E1307" s="190">
        <f t="shared" si="507"/>
        <v>744853</v>
      </c>
      <c r="F1307" s="190">
        <f t="shared" si="508"/>
        <v>394015</v>
      </c>
      <c r="G1307" s="32">
        <f t="shared" si="509"/>
        <v>0.52898357125499929</v>
      </c>
    </row>
    <row r="1308" spans="1:7" x14ac:dyDescent="0.2">
      <c r="A1308" s="186"/>
      <c r="B1308" s="23" t="s">
        <v>24</v>
      </c>
      <c r="C1308" s="10"/>
      <c r="D1308" s="190">
        <f t="shared" si="507"/>
        <v>822355</v>
      </c>
      <c r="E1308" s="190">
        <f t="shared" si="507"/>
        <v>795473</v>
      </c>
      <c r="F1308" s="190">
        <f t="shared" si="508"/>
        <v>26882</v>
      </c>
      <c r="G1308" s="32">
        <f t="shared" si="509"/>
        <v>3.3793730271171996E-2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10">D64+D139+D213+D287+D360+D433+D506+D579+D652+D725+D798+D871+D944+D1017+D1090+D1163+D1237</f>
        <v>2125319</v>
      </c>
      <c r="E1310" s="190">
        <f t="shared" si="510"/>
        <v>1965364</v>
      </c>
      <c r="F1310" s="190">
        <f t="shared" ref="F1310" si="511">(D1310-E1310)</f>
        <v>159955</v>
      </c>
      <c r="G1310" s="32">
        <f t="shared" ref="G1310" si="512">F1310/E1310</f>
        <v>8.1386959362235195E-2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1965233</v>
      </c>
      <c r="E1312" s="190">
        <f>E1315+E1316+E1317+E1318</f>
        <v>2013840</v>
      </c>
      <c r="F1312" s="190">
        <f t="shared" ref="F1312" si="513">(D1312-E1312)</f>
        <v>-48607</v>
      </c>
      <c r="G1312" s="32">
        <f t="shared" ref="G1312" si="514">F1312/E1312</f>
        <v>-2.4136475588924643E-2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5">D69+D144+D218+D292+D365+D438+D511+D584+D657+D730+D803+D876+D949+D1022+D1095+D1168+D1242</f>
        <v>73825</v>
      </c>
      <c r="E1315" s="190">
        <f t="shared" si="515"/>
        <v>81559</v>
      </c>
      <c r="F1315" s="190">
        <f t="shared" ref="F1315:F1318" si="516">(D1315-E1315)</f>
        <v>-7734</v>
      </c>
      <c r="G1315" s="32">
        <f t="shared" ref="G1315:G1318" si="517">F1315/E1315</f>
        <v>-9.4827057712821392E-2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5"/>
        <v>545818</v>
      </c>
      <c r="E1316" s="190">
        <f t="shared" si="515"/>
        <v>618186</v>
      </c>
      <c r="F1316" s="190">
        <f t="shared" si="516"/>
        <v>-72368</v>
      </c>
      <c r="G1316" s="32">
        <f t="shared" si="517"/>
        <v>-0.11706509044203524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5"/>
        <v>1345203</v>
      </c>
      <c r="E1317" s="190">
        <f t="shared" si="515"/>
        <v>1313708</v>
      </c>
      <c r="F1317" s="190">
        <f t="shared" si="516"/>
        <v>31495</v>
      </c>
      <c r="G1317" s="32">
        <f t="shared" si="517"/>
        <v>2.397412514805421E-2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5"/>
        <v>387</v>
      </c>
      <c r="E1318" s="190">
        <f t="shared" si="515"/>
        <v>387</v>
      </c>
      <c r="F1318" s="190">
        <f t="shared" si="516"/>
        <v>0</v>
      </c>
      <c r="G1318" s="32">
        <f t="shared" si="517"/>
        <v>0</v>
      </c>
    </row>
  </sheetData>
  <mergeCells count="162">
    <mergeCell ref="A1:G1"/>
    <mergeCell ref="A2:A3"/>
    <mergeCell ref="B2:B3"/>
    <mergeCell ref="C2:C3"/>
    <mergeCell ref="D2:E2"/>
    <mergeCell ref="F2:G2"/>
    <mergeCell ref="A77:A78"/>
    <mergeCell ref="B77:B78"/>
    <mergeCell ref="C77:C78"/>
    <mergeCell ref="D77:E77"/>
    <mergeCell ref="F77:G77"/>
    <mergeCell ref="B47:C47"/>
    <mergeCell ref="D47:E47"/>
    <mergeCell ref="F47:G47"/>
    <mergeCell ref="A76:G76"/>
    <mergeCell ref="A150:G150"/>
    <mergeCell ref="A151:A152"/>
    <mergeCell ref="B151:B152"/>
    <mergeCell ref="C151:C152"/>
    <mergeCell ref="D151:E151"/>
    <mergeCell ref="F151:G151"/>
    <mergeCell ref="B122:C122"/>
    <mergeCell ref="D122:E122"/>
    <mergeCell ref="F122:G122"/>
    <mergeCell ref="A225:A226"/>
    <mergeCell ref="B225:B226"/>
    <mergeCell ref="C225:C226"/>
    <mergeCell ref="D225:E225"/>
    <mergeCell ref="F225:G225"/>
    <mergeCell ref="B196:C196"/>
    <mergeCell ref="D196:E196"/>
    <mergeCell ref="F196:G196"/>
    <mergeCell ref="A224:G224"/>
    <mergeCell ref="A297:G297"/>
    <mergeCell ref="A298:A299"/>
    <mergeCell ref="B298:B299"/>
    <mergeCell ref="C298:C299"/>
    <mergeCell ref="D298:E298"/>
    <mergeCell ref="F298:G298"/>
    <mergeCell ref="B270:C270"/>
    <mergeCell ref="D270:E270"/>
    <mergeCell ref="F270:G270"/>
    <mergeCell ref="A371:A372"/>
    <mergeCell ref="B371:B372"/>
    <mergeCell ref="C371:C372"/>
    <mergeCell ref="D371:E371"/>
    <mergeCell ref="F371:G371"/>
    <mergeCell ref="B343:C343"/>
    <mergeCell ref="D343:E343"/>
    <mergeCell ref="F343:G343"/>
    <mergeCell ref="A370:G370"/>
    <mergeCell ref="A443:G443"/>
    <mergeCell ref="A444:A445"/>
    <mergeCell ref="B444:B445"/>
    <mergeCell ref="C444:C445"/>
    <mergeCell ref="D444:E444"/>
    <mergeCell ref="F444:G444"/>
    <mergeCell ref="B416:C416"/>
    <mergeCell ref="D416:E416"/>
    <mergeCell ref="F416:G416"/>
    <mergeCell ref="A517:A518"/>
    <mergeCell ref="B517:B518"/>
    <mergeCell ref="C517:C518"/>
    <mergeCell ref="D517:E517"/>
    <mergeCell ref="F517:G517"/>
    <mergeCell ref="B489:C489"/>
    <mergeCell ref="D489:E489"/>
    <mergeCell ref="F489:G489"/>
    <mergeCell ref="A516:G516"/>
    <mergeCell ref="A589:G589"/>
    <mergeCell ref="A590:A591"/>
    <mergeCell ref="B590:B591"/>
    <mergeCell ref="C590:C591"/>
    <mergeCell ref="D590:E590"/>
    <mergeCell ref="F590:G590"/>
    <mergeCell ref="B562:C562"/>
    <mergeCell ref="D562:E562"/>
    <mergeCell ref="F562:G562"/>
    <mergeCell ref="A663:A664"/>
    <mergeCell ref="B663:B664"/>
    <mergeCell ref="C663:C664"/>
    <mergeCell ref="D663:E663"/>
    <mergeCell ref="F663:G663"/>
    <mergeCell ref="B635:C635"/>
    <mergeCell ref="D635:E635"/>
    <mergeCell ref="F635:G635"/>
    <mergeCell ref="A662:G662"/>
    <mergeCell ref="A735:G735"/>
    <mergeCell ref="A736:A737"/>
    <mergeCell ref="B736:B737"/>
    <mergeCell ref="C736:C737"/>
    <mergeCell ref="D736:E736"/>
    <mergeCell ref="F736:G736"/>
    <mergeCell ref="B708:C708"/>
    <mergeCell ref="D708:E708"/>
    <mergeCell ref="F708:G708"/>
    <mergeCell ref="A809:A810"/>
    <mergeCell ref="B809:B810"/>
    <mergeCell ref="C809:C810"/>
    <mergeCell ref="D809:E809"/>
    <mergeCell ref="F809:G809"/>
    <mergeCell ref="B781:C781"/>
    <mergeCell ref="D781:E781"/>
    <mergeCell ref="F781:G781"/>
    <mergeCell ref="A808:G808"/>
    <mergeCell ref="A881:G881"/>
    <mergeCell ref="A882:A883"/>
    <mergeCell ref="B882:B883"/>
    <mergeCell ref="C882:C883"/>
    <mergeCell ref="D882:E882"/>
    <mergeCell ref="F882:G882"/>
    <mergeCell ref="B854:C854"/>
    <mergeCell ref="D854:E854"/>
    <mergeCell ref="F854:G854"/>
    <mergeCell ref="A955:A956"/>
    <mergeCell ref="B955:B956"/>
    <mergeCell ref="C955:C956"/>
    <mergeCell ref="D955:E955"/>
    <mergeCell ref="F955:G955"/>
    <mergeCell ref="B927:C927"/>
    <mergeCell ref="D927:E927"/>
    <mergeCell ref="F927:G927"/>
    <mergeCell ref="A954:G954"/>
    <mergeCell ref="A1027:G1027"/>
    <mergeCell ref="A1028:A1029"/>
    <mergeCell ref="B1028:B1029"/>
    <mergeCell ref="C1028:C1029"/>
    <mergeCell ref="D1028:E1028"/>
    <mergeCell ref="F1028:G1028"/>
    <mergeCell ref="B1000:C1000"/>
    <mergeCell ref="D1000:E1000"/>
    <mergeCell ref="F1000:G1000"/>
    <mergeCell ref="A1101:A1102"/>
    <mergeCell ref="B1101:B1102"/>
    <mergeCell ref="C1101:C1102"/>
    <mergeCell ref="D1101:E1101"/>
    <mergeCell ref="F1101:G1101"/>
    <mergeCell ref="B1073:C1073"/>
    <mergeCell ref="D1073:E1073"/>
    <mergeCell ref="F1073:G1073"/>
    <mergeCell ref="A1100:G1100"/>
    <mergeCell ref="A1174:G1174"/>
    <mergeCell ref="A1175:A1176"/>
    <mergeCell ref="B1175:B1176"/>
    <mergeCell ref="C1175:C1176"/>
    <mergeCell ref="D1175:E1175"/>
    <mergeCell ref="F1175:G1175"/>
    <mergeCell ref="B1146:C1146"/>
    <mergeCell ref="D1146:E1146"/>
    <mergeCell ref="F1146:G1146"/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mai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8"/>
  <sheetViews>
    <sheetView workbookViewId="0">
      <selection activeCell="P4" sqref="P4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13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13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13" ht="30.75" customHeight="1" x14ac:dyDescent="0.2">
      <c r="A3" s="277"/>
      <c r="B3" s="270"/>
      <c r="C3" s="272"/>
      <c r="D3" s="85" t="s">
        <v>10</v>
      </c>
      <c r="E3" s="85" t="s">
        <v>11</v>
      </c>
      <c r="F3" s="85" t="s">
        <v>12</v>
      </c>
      <c r="G3" s="32" t="s">
        <v>13</v>
      </c>
    </row>
    <row r="4" spans="1:13" x14ac:dyDescent="0.2">
      <c r="A4" s="81">
        <v>700</v>
      </c>
      <c r="B4" s="1" t="s">
        <v>30</v>
      </c>
      <c r="C4" s="10"/>
      <c r="D4" s="85">
        <f>'TAB mai'!D4+'TAB CUMUL AVRIL'!D4</f>
        <v>39528.559999999998</v>
      </c>
      <c r="E4" s="85">
        <f>'TAB mai'!E4+'TAB CUMUL AVRIL'!E4</f>
        <v>48015.91</v>
      </c>
      <c r="F4" s="85">
        <f>(D4-E4)</f>
        <v>-8487.3500000000058</v>
      </c>
      <c r="G4" s="32">
        <f>F4/E4</f>
        <v>-0.17676120269302414</v>
      </c>
    </row>
    <row r="5" spans="1:13" x14ac:dyDescent="0.2">
      <c r="A5" s="81">
        <v>701</v>
      </c>
      <c r="B5" s="1" t="s">
        <v>31</v>
      </c>
      <c r="C5" s="10"/>
      <c r="D5" s="85">
        <f>'TAB mai'!D5+'TAB CUMUL AVRIL'!D5</f>
        <v>174534.63</v>
      </c>
      <c r="E5" s="85">
        <f>'TAB mai'!E5+'TAB CUMUL AVRIL'!E5</f>
        <v>260608.33000000002</v>
      </c>
      <c r="F5" s="85">
        <f t="shared" ref="F5:F7" si="0">(D5-E5)</f>
        <v>-86073.700000000012</v>
      </c>
      <c r="G5" s="32">
        <f t="shared" ref="G5:G7" si="1">F5/E5</f>
        <v>-0.3302799262018985</v>
      </c>
    </row>
    <row r="6" spans="1:13" x14ac:dyDescent="0.2">
      <c r="A6" s="81">
        <v>704</v>
      </c>
      <c r="B6" s="1" t="s">
        <v>32</v>
      </c>
      <c r="C6" s="10"/>
      <c r="D6" s="85">
        <f>'TAB mai'!D6+'TAB CUMUL AVRIL'!D6</f>
        <v>0</v>
      </c>
      <c r="E6" s="85">
        <f>'TAB mai'!E6+'TAB CUMUL AVRIL'!E6</f>
        <v>0</v>
      </c>
      <c r="F6" s="85">
        <f t="shared" si="0"/>
        <v>0</v>
      </c>
      <c r="G6" s="32" t="e">
        <f t="shared" si="1"/>
        <v>#DIV/0!</v>
      </c>
    </row>
    <row r="7" spans="1:13" x14ac:dyDescent="0.2">
      <c r="A7" s="81">
        <v>706</v>
      </c>
      <c r="B7" s="1" t="s">
        <v>33</v>
      </c>
      <c r="C7" s="10"/>
      <c r="D7" s="85">
        <f>'TAB mai'!D7+'TAB CUMUL AVRIL'!D7</f>
        <v>274880.96899999998</v>
      </c>
      <c r="E7" s="85">
        <f>'TAB mai'!E7+'TAB CUMUL AVRIL'!E7</f>
        <v>496967.54</v>
      </c>
      <c r="F7" s="85">
        <f t="shared" si="0"/>
        <v>-222086.571</v>
      </c>
      <c r="G7" s="32">
        <f t="shared" si="1"/>
        <v>-0.44688345440026123</v>
      </c>
    </row>
    <row r="8" spans="1:13" x14ac:dyDescent="0.2">
      <c r="A8" s="81"/>
      <c r="B8" s="13" t="s">
        <v>6</v>
      </c>
      <c r="C8" s="27"/>
      <c r="D8" s="85">
        <f>'TAB mai'!D8+'TAB CUMUL AVRIL'!D8</f>
        <v>0</v>
      </c>
      <c r="E8" s="85">
        <f>'TAB mai'!E8+'TAB CUMUL AVRIL'!E8</f>
        <v>0</v>
      </c>
      <c r="F8" s="39"/>
      <c r="G8" s="33"/>
    </row>
    <row r="9" spans="1:13" x14ac:dyDescent="0.2">
      <c r="A9" s="81"/>
      <c r="B9" s="14" t="s">
        <v>19</v>
      </c>
      <c r="C9" s="11"/>
      <c r="D9" s="85">
        <f>'TAB mai'!D9+'TAB CUMUL AVRIL'!D9</f>
        <v>0</v>
      </c>
      <c r="E9" s="85">
        <f>'TAB mai'!E9+'TAB CUMUL AVRIL'!E9</f>
        <v>0</v>
      </c>
      <c r="F9" s="85">
        <f t="shared" ref="F9:F14" si="2">(D9-E9)</f>
        <v>0</v>
      </c>
      <c r="G9" s="32" t="e">
        <f t="shared" ref="G9:G14" si="3">F9/E9</f>
        <v>#DIV/0!</v>
      </c>
    </row>
    <row r="10" spans="1:13" x14ac:dyDescent="0.2">
      <c r="A10" s="81"/>
      <c r="B10" s="14" t="s">
        <v>20</v>
      </c>
      <c r="C10" s="11"/>
      <c r="D10" s="85">
        <f>'TAB mai'!D10+'TAB CUMUL AVRIL'!D10</f>
        <v>0</v>
      </c>
      <c r="E10" s="85">
        <f>'TAB mai'!E10+'TAB CUMUL AVRIL'!E10</f>
        <v>0</v>
      </c>
      <c r="F10" s="85">
        <f t="shared" si="2"/>
        <v>0</v>
      </c>
      <c r="G10" s="32" t="e">
        <f t="shared" si="3"/>
        <v>#DIV/0!</v>
      </c>
    </row>
    <row r="11" spans="1:13" x14ac:dyDescent="0.2">
      <c r="A11" s="81"/>
      <c r="B11" s="14" t="s">
        <v>27</v>
      </c>
      <c r="C11" s="11"/>
      <c r="D11" s="85">
        <f>'TAB mai'!D11+'TAB CUMUL AVRIL'!D11</f>
        <v>0</v>
      </c>
      <c r="E11" s="85">
        <f>'TAB mai'!E11+'TAB CUMUL AVRIL'!E11</f>
        <v>0</v>
      </c>
      <c r="F11" s="85">
        <f t="shared" si="2"/>
        <v>0</v>
      </c>
      <c r="G11" s="32" t="e">
        <f t="shared" si="3"/>
        <v>#DIV/0!</v>
      </c>
    </row>
    <row r="12" spans="1:13" x14ac:dyDescent="0.2">
      <c r="A12" s="81">
        <v>706</v>
      </c>
      <c r="B12" s="2" t="s">
        <v>34</v>
      </c>
      <c r="C12" s="11"/>
      <c r="D12" s="85">
        <f>'TAB mai'!D12+'TAB CUMUL AVRIL'!D12</f>
        <v>61679.520000000004</v>
      </c>
      <c r="E12" s="85">
        <f>'TAB mai'!E12+'TAB CUMUL AVRIL'!E12</f>
        <v>110653.48</v>
      </c>
      <c r="F12" s="85">
        <f t="shared" si="2"/>
        <v>-48973.959999999992</v>
      </c>
      <c r="G12" s="32">
        <f t="shared" si="3"/>
        <v>-0.44258852048756164</v>
      </c>
    </row>
    <row r="13" spans="1:13" x14ac:dyDescent="0.2">
      <c r="A13" s="81" t="s">
        <v>35</v>
      </c>
      <c r="B13" s="2" t="s">
        <v>36</v>
      </c>
      <c r="C13" s="11"/>
      <c r="D13" s="139">
        <f>'TAB mai'!D13+'TAB CUMUL AVRIL'!D13</f>
        <v>0</v>
      </c>
      <c r="E13" s="139">
        <f>'TAB mai'!E13+'TAB CUMUL AVRIL'!E13</f>
        <v>0</v>
      </c>
      <c r="F13" s="85">
        <f t="shared" si="2"/>
        <v>0</v>
      </c>
      <c r="G13" s="32" t="e">
        <f t="shared" si="3"/>
        <v>#DIV/0!</v>
      </c>
      <c r="M13" s="4" t="s">
        <v>80</v>
      </c>
    </row>
    <row r="14" spans="1:13" ht="25.5" x14ac:dyDescent="0.2">
      <c r="A14" s="22"/>
      <c r="B14" s="26" t="s">
        <v>45</v>
      </c>
      <c r="C14" s="82"/>
      <c r="D14" s="40">
        <f>D4+D5+D6+D7+D12+D13</f>
        <v>550623.679</v>
      </c>
      <c r="E14" s="40">
        <f>E4+E5+E6+E7+E12+E13</f>
        <v>916245.26</v>
      </c>
      <c r="F14" s="40">
        <f t="shared" si="2"/>
        <v>-365621.58100000001</v>
      </c>
      <c r="G14" s="34">
        <f t="shared" si="3"/>
        <v>-0.39904335330476909</v>
      </c>
    </row>
    <row r="15" spans="1:13" x14ac:dyDescent="0.2">
      <c r="B15" s="18"/>
      <c r="C15" s="28"/>
      <c r="D15" s="41"/>
      <c r="E15" s="42"/>
      <c r="F15" s="42"/>
      <c r="G15" s="35"/>
    </row>
    <row r="16" spans="1:13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85">
        <f>'TAB mai'!D17+'TAB CUMUL AVRIL'!D17</f>
        <v>0</v>
      </c>
      <c r="E17" s="85">
        <f>'TAB mai'!E17+'TAB CUMUL AVRIL'!E17</f>
        <v>0</v>
      </c>
      <c r="F17" s="85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83"/>
      <c r="D18" s="85">
        <f>'TAB mai'!D18+'TAB CUMUL AVRIL'!D18</f>
        <v>0</v>
      </c>
      <c r="E18" s="85">
        <f>'TAB mai'!E18+'TAB CUMUL AVRIL'!E18</f>
        <v>0</v>
      </c>
      <c r="F18" s="84"/>
      <c r="G18" s="36"/>
    </row>
    <row r="19" spans="1:7" x14ac:dyDescent="0.2">
      <c r="A19" s="81">
        <v>72</v>
      </c>
      <c r="B19" s="1" t="s">
        <v>37</v>
      </c>
      <c r="C19" s="10"/>
      <c r="D19" s="85">
        <f>'TAB mai'!D19+'TAB CUMUL AVRIL'!D19</f>
        <v>0</v>
      </c>
      <c r="E19" s="85">
        <f>'TAB mai'!E19+'TAB CUMUL AVRIL'!E19</f>
        <v>0</v>
      </c>
      <c r="F19" s="85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81">
        <v>73</v>
      </c>
      <c r="B20" s="1" t="s">
        <v>38</v>
      </c>
      <c r="C20" s="10"/>
      <c r="D20" s="85">
        <f>'TAB mai'!D20+'TAB CUMUL AVRIL'!D20</f>
        <v>1133</v>
      </c>
      <c r="E20" s="85">
        <f>'TAB mai'!E20+'TAB CUMUL AVRIL'!E20</f>
        <v>2869</v>
      </c>
      <c r="F20" s="85">
        <f t="shared" si="6"/>
        <v>-1736</v>
      </c>
      <c r="G20" s="32">
        <f t="shared" si="7"/>
        <v>-0.60508888114325554</v>
      </c>
    </row>
    <row r="21" spans="1:7" x14ac:dyDescent="0.2">
      <c r="A21" s="81">
        <v>74</v>
      </c>
      <c r="B21" s="2" t="s">
        <v>39</v>
      </c>
      <c r="C21" s="11"/>
      <c r="D21" s="85">
        <f>'TAB mai'!D21+'TAB CUMUL AVRIL'!D21</f>
        <v>181</v>
      </c>
      <c r="E21" s="85">
        <f>'TAB mai'!E21+'TAB CUMUL AVRIL'!E21</f>
        <v>0</v>
      </c>
      <c r="F21" s="85">
        <f t="shared" si="6"/>
        <v>181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86"/>
      <c r="D22" s="40">
        <f>D14+D19+D20+D21</f>
        <v>551937.679</v>
      </c>
      <c r="E22" s="40">
        <f>E14+E19+E20+E21</f>
        <v>919114.26</v>
      </c>
      <c r="F22" s="85">
        <f t="shared" si="6"/>
        <v>-367176.58100000001</v>
      </c>
      <c r="G22" s="32">
        <f t="shared" si="7"/>
        <v>-0.39948959229508635</v>
      </c>
    </row>
    <row r="23" spans="1:7" x14ac:dyDescent="0.2">
      <c r="A23" s="81">
        <v>60</v>
      </c>
      <c r="B23" s="3" t="s">
        <v>40</v>
      </c>
      <c r="C23" s="83"/>
      <c r="D23" s="84">
        <f>D24+D25+D26</f>
        <v>138264.63099999999</v>
      </c>
      <c r="E23" s="84">
        <f>E24+E25+E26</f>
        <v>179142.84399999998</v>
      </c>
      <c r="F23" s="85">
        <f t="shared" si="6"/>
        <v>-40878.212999999989</v>
      </c>
      <c r="G23" s="32">
        <f t="shared" si="7"/>
        <v>-0.22818780860708002</v>
      </c>
    </row>
    <row r="24" spans="1:7" x14ac:dyDescent="0.2">
      <c r="A24" s="81">
        <v>600</v>
      </c>
      <c r="B24" s="1" t="s">
        <v>2</v>
      </c>
      <c r="C24" s="10"/>
      <c r="D24" s="85">
        <f>'TAB mai'!D24+'TAB CUMUL AVRIL'!D24</f>
        <v>27671.254000000001</v>
      </c>
      <c r="E24" s="85">
        <f>'TAB mai'!E24+'TAB CUMUL AVRIL'!E24</f>
        <v>35029.479999999996</v>
      </c>
      <c r="F24" s="85">
        <f t="shared" si="6"/>
        <v>-7358.2259999999951</v>
      </c>
      <c r="G24" s="32">
        <f t="shared" si="7"/>
        <v>-0.21005809963493594</v>
      </c>
    </row>
    <row r="25" spans="1:7" x14ac:dyDescent="0.2">
      <c r="A25" s="81">
        <v>601</v>
      </c>
      <c r="B25" s="1" t="s">
        <v>3</v>
      </c>
      <c r="C25" s="10"/>
      <c r="D25" s="85">
        <f>'TAB mai'!D25+'TAB CUMUL AVRIL'!D25</f>
        <v>51113.65</v>
      </c>
      <c r="E25" s="85">
        <f>'TAB mai'!E25+'TAB CUMUL AVRIL'!E25</f>
        <v>78292.34599999999</v>
      </c>
      <c r="F25" s="85">
        <f t="shared" si="6"/>
        <v>-27178.695999999989</v>
      </c>
      <c r="G25" s="32">
        <f t="shared" si="7"/>
        <v>-0.34714371696053137</v>
      </c>
    </row>
    <row r="26" spans="1:7" x14ac:dyDescent="0.2">
      <c r="A26" s="81">
        <v>604</v>
      </c>
      <c r="B26" s="1" t="s">
        <v>4</v>
      </c>
      <c r="C26" s="10"/>
      <c r="D26" s="85">
        <f>'TAB mai'!D26+'TAB CUMUL AVRIL'!D26</f>
        <v>59479.726999999999</v>
      </c>
      <c r="E26" s="85">
        <f>'TAB mai'!E26+'TAB CUMUL AVRIL'!E26</f>
        <v>65821.017999999996</v>
      </c>
      <c r="F26" s="85">
        <f t="shared" si="6"/>
        <v>-6341.2909999999974</v>
      </c>
      <c r="G26" s="32">
        <f t="shared" si="7"/>
        <v>-9.6341430027715433E-2</v>
      </c>
    </row>
    <row r="27" spans="1:7" x14ac:dyDescent="0.2">
      <c r="A27" s="81">
        <v>61</v>
      </c>
      <c r="B27" s="1" t="s">
        <v>41</v>
      </c>
      <c r="C27" s="10"/>
      <c r="D27" s="85">
        <f>'TAB mai'!D27+'TAB CUMUL AVRIL'!D27</f>
        <v>54935.214999999997</v>
      </c>
      <c r="E27" s="85">
        <f>'TAB mai'!E27+'TAB CUMUL AVRIL'!E27</f>
        <v>53516.641000000003</v>
      </c>
      <c r="F27" s="85">
        <f t="shared" si="6"/>
        <v>1418.5739999999932</v>
      </c>
      <c r="G27" s="32">
        <f t="shared" si="7"/>
        <v>2.6507156904709193E-2</v>
      </c>
    </row>
    <row r="28" spans="1:7" x14ac:dyDescent="0.2">
      <c r="A28" s="81">
        <v>62</v>
      </c>
      <c r="B28" s="2" t="s">
        <v>42</v>
      </c>
      <c r="C28" s="11"/>
      <c r="D28" s="85">
        <f>'TAB mai'!D28+'TAB CUMUL AVRIL'!D28</f>
        <v>54886.45</v>
      </c>
      <c r="E28" s="85">
        <f>'TAB mai'!E28+'TAB CUMUL AVRIL'!E28</f>
        <v>112492.47100000001</v>
      </c>
      <c r="F28" s="85">
        <f t="shared" si="6"/>
        <v>-57606.021000000008</v>
      </c>
      <c r="G28" s="32">
        <f t="shared" si="7"/>
        <v>-0.51208779119093228</v>
      </c>
    </row>
    <row r="29" spans="1:7" ht="25.5" x14ac:dyDescent="0.2">
      <c r="A29" s="22"/>
      <c r="B29" s="26" t="s">
        <v>43</v>
      </c>
      <c r="C29" s="86"/>
      <c r="D29" s="40">
        <f>D23+D27+D28</f>
        <v>248086.29599999997</v>
      </c>
      <c r="E29" s="40">
        <f>E23+E27+E28</f>
        <v>345151.95600000001</v>
      </c>
      <c r="F29" s="85">
        <f t="shared" si="6"/>
        <v>-97065.660000000033</v>
      </c>
      <c r="G29" s="32">
        <f t="shared" si="7"/>
        <v>-0.28122587258349491</v>
      </c>
    </row>
    <row r="30" spans="1:7" ht="25.5" x14ac:dyDescent="0.2">
      <c r="A30" s="22"/>
      <c r="B30" s="26" t="s">
        <v>48</v>
      </c>
      <c r="C30" s="86"/>
      <c r="D30" s="40">
        <f>D22-D29</f>
        <v>303851.38300000003</v>
      </c>
      <c r="E30" s="40">
        <f>E22-E29</f>
        <v>573962.304</v>
      </c>
      <c r="F30" s="85">
        <f t="shared" si="6"/>
        <v>-270110.92099999997</v>
      </c>
      <c r="G30" s="32">
        <f t="shared" si="7"/>
        <v>-0.47060742337531625</v>
      </c>
    </row>
    <row r="31" spans="1:7" x14ac:dyDescent="0.2">
      <c r="A31" s="81">
        <v>63</v>
      </c>
      <c r="B31" s="3" t="s">
        <v>46</v>
      </c>
      <c r="C31" s="83"/>
      <c r="D31" s="85">
        <f>'TAB mai'!D31+'TAB CUMUL AVRIL'!D31</f>
        <v>374345.56400000001</v>
      </c>
      <c r="E31" s="85">
        <f>'TAB mai'!E31+'TAB CUMUL AVRIL'!E31</f>
        <v>488378.56599999999</v>
      </c>
      <c r="F31" s="85">
        <f t="shared" si="6"/>
        <v>-114033.00199999998</v>
      </c>
      <c r="G31" s="32">
        <f t="shared" si="7"/>
        <v>-0.23349305219099231</v>
      </c>
    </row>
    <row r="32" spans="1:7" x14ac:dyDescent="0.2">
      <c r="A32" s="81"/>
      <c r="B32" s="13" t="s">
        <v>6</v>
      </c>
      <c r="C32" s="27"/>
      <c r="D32" s="85"/>
      <c r="E32" s="85"/>
      <c r="F32" s="85"/>
      <c r="G32" s="32"/>
    </row>
    <row r="33" spans="1:7" x14ac:dyDescent="0.2">
      <c r="A33" s="81">
        <v>631</v>
      </c>
      <c r="B33" s="15" t="s">
        <v>21</v>
      </c>
      <c r="C33" s="21"/>
      <c r="D33" s="85">
        <f>'TAB mai'!D33+'TAB CUMUL AVRIL'!D33</f>
        <v>0</v>
      </c>
      <c r="E33" s="85">
        <f>'TAB mai'!E33+'TAB CUMUL AVRIL'!E33</f>
        <v>0</v>
      </c>
      <c r="F33" s="85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81"/>
      <c r="B34" s="15"/>
      <c r="C34" s="21"/>
      <c r="D34" s="85"/>
      <c r="E34" s="85"/>
      <c r="F34" s="85"/>
      <c r="G34" s="32"/>
    </row>
    <row r="35" spans="1:7" x14ac:dyDescent="0.2">
      <c r="A35" s="81">
        <v>64</v>
      </c>
      <c r="B35" s="2" t="s">
        <v>47</v>
      </c>
      <c r="C35" s="11"/>
      <c r="D35" s="85">
        <f>'TAB mai'!D35+'TAB CUMUL AVRIL'!D35</f>
        <v>18043.495999999999</v>
      </c>
      <c r="E35" s="85">
        <f>'TAB mai'!E35+'TAB CUMUL AVRIL'!E35</f>
        <v>26277.121999999999</v>
      </c>
      <c r="F35" s="85">
        <f t="shared" ref="F35:F45" si="10">(D35-E35)</f>
        <v>-8233.6260000000002</v>
      </c>
      <c r="G35" s="32">
        <f t="shared" ref="G35:G45" si="11">F35/E35</f>
        <v>-0.31333819586482875</v>
      </c>
    </row>
    <row r="36" spans="1:7" ht="25.5" x14ac:dyDescent="0.2">
      <c r="A36" s="22"/>
      <c r="B36" s="26" t="s">
        <v>49</v>
      </c>
      <c r="C36" s="86"/>
      <c r="D36" s="85">
        <f>D30-D31-D35</f>
        <v>-88537.676999999981</v>
      </c>
      <c r="E36" s="85">
        <f>E30-E31-E35</f>
        <v>59306.616000000009</v>
      </c>
      <c r="F36" s="85">
        <f t="shared" si="10"/>
        <v>-147844.29300000001</v>
      </c>
      <c r="G36" s="32">
        <f t="shared" si="11"/>
        <v>-2.4928802715703755</v>
      </c>
    </row>
    <row r="37" spans="1:7" x14ac:dyDescent="0.2">
      <c r="A37" s="81">
        <v>75</v>
      </c>
      <c r="B37" s="3" t="s">
        <v>50</v>
      </c>
      <c r="C37" s="83"/>
      <c r="D37" s="85">
        <f>'TAB mai'!D37+'TAB CUMUL AVRIL'!D37</f>
        <v>5826.5990000000002</v>
      </c>
      <c r="E37" s="85">
        <f>'TAB mai'!E37+'TAB CUMUL AVRIL'!E37</f>
        <v>3268.7829999999999</v>
      </c>
      <c r="F37" s="85">
        <f t="shared" si="10"/>
        <v>2557.8160000000003</v>
      </c>
      <c r="G37" s="32">
        <f t="shared" si="11"/>
        <v>0.78249795107231046</v>
      </c>
    </row>
    <row r="38" spans="1:7" x14ac:dyDescent="0.2">
      <c r="A38" s="81">
        <v>65</v>
      </c>
      <c r="B38" s="1" t="s">
        <v>51</v>
      </c>
      <c r="C38" s="10"/>
      <c r="D38" s="85">
        <f>'TAB mai'!D38+'TAB CUMUL AVRIL'!D38</f>
        <v>63001.838000000003</v>
      </c>
      <c r="E38" s="85">
        <f>'TAB mai'!E38+'TAB CUMUL AVRIL'!E38</f>
        <v>4724.232</v>
      </c>
      <c r="F38" s="85">
        <f t="shared" si="10"/>
        <v>58277.606</v>
      </c>
      <c r="G38" s="32">
        <f t="shared" si="11"/>
        <v>12.335889939359456</v>
      </c>
    </row>
    <row r="39" spans="1:7" ht="25.5" x14ac:dyDescent="0.2">
      <c r="A39" s="81">
        <v>68</v>
      </c>
      <c r="B39" s="16" t="s">
        <v>52</v>
      </c>
      <c r="C39" s="17"/>
      <c r="D39" s="85">
        <f>'TAB mai'!D39+'TAB CUMUL AVRIL'!D39</f>
        <v>322002.65700000001</v>
      </c>
      <c r="E39" s="85">
        <f>'TAB mai'!E39+'TAB CUMUL AVRIL'!E39</f>
        <v>206503.63399999999</v>
      </c>
      <c r="F39" s="85">
        <f t="shared" si="10"/>
        <v>115499.02300000002</v>
      </c>
      <c r="G39" s="32">
        <f t="shared" si="11"/>
        <v>0.55930745993554776</v>
      </c>
    </row>
    <row r="40" spans="1:7" x14ac:dyDescent="0.2">
      <c r="A40" s="81">
        <v>78</v>
      </c>
      <c r="B40" s="2" t="s">
        <v>53</v>
      </c>
      <c r="C40" s="11"/>
      <c r="D40" s="85">
        <f>'TAB mai'!D40+'TAB CUMUL AVRIL'!D40</f>
        <v>30850.588</v>
      </c>
      <c r="E40" s="85">
        <f>'TAB mai'!E40+'TAB CUMUL AVRIL'!E40</f>
        <v>3625.2890000000002</v>
      </c>
      <c r="F40" s="85">
        <f t="shared" si="10"/>
        <v>27225.298999999999</v>
      </c>
      <c r="G40" s="32">
        <f t="shared" si="11"/>
        <v>7.5098285957340218</v>
      </c>
    </row>
    <row r="41" spans="1:7" ht="25.5" x14ac:dyDescent="0.2">
      <c r="A41" s="22"/>
      <c r="B41" s="26" t="s">
        <v>77</v>
      </c>
      <c r="C41" s="86"/>
      <c r="D41" s="85">
        <f>D36+D37-D38-D39+D40</f>
        <v>-436864.98499999999</v>
      </c>
      <c r="E41" s="85">
        <f>E36+E37-E38-E39+E40</f>
        <v>-145027.17799999999</v>
      </c>
      <c r="F41" s="85">
        <f t="shared" si="10"/>
        <v>-291837.80700000003</v>
      </c>
      <c r="G41" s="32">
        <f t="shared" si="11"/>
        <v>2.012297357120195</v>
      </c>
    </row>
    <row r="42" spans="1:7" x14ac:dyDescent="0.2">
      <c r="A42" s="81">
        <v>76</v>
      </c>
      <c r="B42" s="1" t="s">
        <v>54</v>
      </c>
      <c r="C42" s="10"/>
      <c r="D42" s="85">
        <f>'TAB mai'!D42+'TAB CUMUL AVRIL'!D42</f>
        <v>9904.1959999999999</v>
      </c>
      <c r="E42" s="85">
        <f>'TAB mai'!E42+'TAB CUMUL AVRIL'!E42</f>
        <v>72779.534</v>
      </c>
      <c r="F42" s="85">
        <f t="shared" si="10"/>
        <v>-62875.338000000003</v>
      </c>
      <c r="G42" s="32">
        <f t="shared" si="11"/>
        <v>-0.86391509459238913</v>
      </c>
    </row>
    <row r="43" spans="1:7" x14ac:dyDescent="0.2">
      <c r="A43" s="81">
        <v>66</v>
      </c>
      <c r="B43" s="1" t="s">
        <v>55</v>
      </c>
      <c r="C43" s="10"/>
      <c r="D43" s="85">
        <f>'TAB mai'!D43+'TAB CUMUL AVRIL'!D43</f>
        <v>7695.4449999999997</v>
      </c>
      <c r="E43" s="85">
        <f>'TAB mai'!E43+'TAB CUMUL AVRIL'!E43</f>
        <v>1386.9549999999999</v>
      </c>
      <c r="F43" s="85">
        <f t="shared" si="10"/>
        <v>6308.49</v>
      </c>
      <c r="G43" s="32">
        <f t="shared" si="11"/>
        <v>4.5484460562887765</v>
      </c>
    </row>
    <row r="44" spans="1:7" x14ac:dyDescent="0.2">
      <c r="B44" s="2" t="s">
        <v>56</v>
      </c>
      <c r="C44" s="11"/>
      <c r="D44" s="39">
        <f>D42-D43</f>
        <v>2208.7510000000002</v>
      </c>
      <c r="E44" s="39">
        <f>E42-E43</f>
        <v>71392.578999999998</v>
      </c>
      <c r="F44" s="85">
        <f t="shared" si="10"/>
        <v>-69183.827999999994</v>
      </c>
      <c r="G44" s="32">
        <f t="shared" si="11"/>
        <v>-0.96906189647526242</v>
      </c>
    </row>
    <row r="45" spans="1:7" x14ac:dyDescent="0.2">
      <c r="A45" s="22"/>
      <c r="B45" s="19" t="s">
        <v>57</v>
      </c>
      <c r="C45" s="86"/>
      <c r="D45" s="85">
        <f>D41+D44</f>
        <v>-434656.234</v>
      </c>
      <c r="E45" s="85">
        <f>E41+E44</f>
        <v>-73634.598999999987</v>
      </c>
      <c r="F45" s="85">
        <f t="shared" si="10"/>
        <v>-361021.63500000001</v>
      </c>
      <c r="G45" s="32">
        <f t="shared" si="11"/>
        <v>4.9028804380397331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81">
        <v>5</v>
      </c>
      <c r="B49" s="1" t="s">
        <v>22</v>
      </c>
      <c r="C49" s="10"/>
      <c r="D49" s="85">
        <f>'TAB mai'!D49</f>
        <v>1705311</v>
      </c>
      <c r="E49" s="85">
        <f>'TAB mai'!E49</f>
        <v>661635</v>
      </c>
      <c r="F49" s="85">
        <f t="shared" ref="F49" si="12">(D49-E49)</f>
        <v>1043676</v>
      </c>
      <c r="G49" s="32">
        <f t="shared" ref="G49" si="13">F49/E49</f>
        <v>1.5774195742365504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81">
        <v>51</v>
      </c>
      <c r="B53" s="20" t="s">
        <v>29</v>
      </c>
      <c r="C53" s="30"/>
      <c r="D53" s="85">
        <v>0</v>
      </c>
      <c r="E53" s="85">
        <v>0</v>
      </c>
      <c r="F53" s="85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81">
        <v>510</v>
      </c>
      <c r="B54" s="1" t="s">
        <v>7</v>
      </c>
      <c r="C54" s="10"/>
      <c r="D54" s="85">
        <v>0</v>
      </c>
      <c r="E54" s="85">
        <v>0</v>
      </c>
      <c r="F54" s="85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81">
        <v>41</v>
      </c>
      <c r="B56" s="1" t="s">
        <v>8</v>
      </c>
      <c r="C56" s="10"/>
      <c r="D56" s="85">
        <f>D60+D61+D62</f>
        <v>497501</v>
      </c>
      <c r="E56" s="85">
        <f>E60+E61+E62</f>
        <v>581754</v>
      </c>
      <c r="F56" s="85">
        <f t="shared" ref="F56" si="16">(D56-E56)</f>
        <v>-84253</v>
      </c>
      <c r="G56" s="32">
        <f t="shared" ref="G56" si="17">F56/E56</f>
        <v>-0.14482581984825202</v>
      </c>
    </row>
    <row r="57" spans="1:7" x14ac:dyDescent="0.2">
      <c r="A57" s="81"/>
      <c r="B57" s="1"/>
      <c r="C57" s="10"/>
      <c r="D57" s="85"/>
      <c r="E57" s="85"/>
      <c r="F57" s="85"/>
      <c r="G57" s="32"/>
    </row>
    <row r="58" spans="1:7" x14ac:dyDescent="0.2">
      <c r="A58" s="81"/>
      <c r="B58" s="7" t="s">
        <v>6</v>
      </c>
      <c r="C58" s="29"/>
      <c r="D58" s="85"/>
      <c r="E58" s="85"/>
      <c r="F58" s="85"/>
      <c r="G58" s="32"/>
    </row>
    <row r="59" spans="1:7" x14ac:dyDescent="0.2">
      <c r="A59" s="81"/>
      <c r="B59" s="1"/>
      <c r="C59" s="10"/>
      <c r="D59" s="85"/>
      <c r="E59" s="85"/>
      <c r="F59" s="85"/>
      <c r="G59" s="32"/>
    </row>
    <row r="60" spans="1:7" x14ac:dyDescent="0.2">
      <c r="A60" s="81"/>
      <c r="B60" s="23" t="s">
        <v>23</v>
      </c>
      <c r="C60" s="10"/>
      <c r="D60" s="85">
        <f>'TAB mai'!D60</f>
        <v>143560</v>
      </c>
      <c r="E60" s="85">
        <f>'TAB mai'!E60</f>
        <v>172941</v>
      </c>
      <c r="F60" s="85">
        <f t="shared" ref="F60:F62" si="18">(D60-E60)</f>
        <v>-29381</v>
      </c>
      <c r="G60" s="32">
        <f t="shared" ref="G60:G62" si="19">F60/E60</f>
        <v>-0.16989030941188035</v>
      </c>
    </row>
    <row r="61" spans="1:7" ht="25.5" x14ac:dyDescent="0.2">
      <c r="A61" s="81"/>
      <c r="B61" s="24" t="s">
        <v>58</v>
      </c>
      <c r="C61" s="17"/>
      <c r="D61" s="85">
        <f>'TAB mai'!D61</f>
        <v>81989</v>
      </c>
      <c r="E61" s="85">
        <f>'TAB mai'!E61</f>
        <v>150674</v>
      </c>
      <c r="F61" s="85">
        <f t="shared" si="18"/>
        <v>-68685</v>
      </c>
      <c r="G61" s="32">
        <f t="shared" si="19"/>
        <v>-0.45585170633287758</v>
      </c>
    </row>
    <row r="62" spans="1:7" x14ac:dyDescent="0.2">
      <c r="A62" s="81"/>
      <c r="B62" s="23" t="s">
        <v>24</v>
      </c>
      <c r="C62" s="10"/>
      <c r="D62" s="85">
        <f>'TAB mai'!D62</f>
        <v>271952</v>
      </c>
      <c r="E62" s="85">
        <f>'TAB mai'!E62</f>
        <v>258139</v>
      </c>
      <c r="F62" s="85">
        <f t="shared" si="18"/>
        <v>13813</v>
      </c>
      <c r="G62" s="32">
        <f t="shared" si="19"/>
        <v>5.3509930696252796E-2</v>
      </c>
    </row>
    <row r="63" spans="1:7" x14ac:dyDescent="0.2">
      <c r="A63" s="81"/>
      <c r="B63" s="1"/>
      <c r="C63" s="10"/>
      <c r="D63" s="85"/>
      <c r="E63" s="85"/>
      <c r="F63" s="85"/>
      <c r="G63" s="32"/>
    </row>
    <row r="64" spans="1:7" x14ac:dyDescent="0.2">
      <c r="A64" s="81"/>
      <c r="B64" s="8" t="s">
        <v>26</v>
      </c>
      <c r="C64" s="31"/>
      <c r="D64" s="85">
        <f>'TAB mai'!D64</f>
        <v>365385</v>
      </c>
      <c r="E64" s="85">
        <f>'TAB mai'!E64</f>
        <v>361088</v>
      </c>
      <c r="F64" s="85">
        <f t="shared" ref="F64" si="20">(D64-E64)</f>
        <v>4297</v>
      </c>
      <c r="G64" s="32">
        <f t="shared" ref="G64" si="21">F64/E64</f>
        <v>1.1900146224742999E-2</v>
      </c>
    </row>
    <row r="65" spans="1:7" x14ac:dyDescent="0.2">
      <c r="A65" s="81"/>
      <c r="B65" s="8"/>
      <c r="C65" s="31"/>
      <c r="D65" s="85"/>
      <c r="E65" s="85"/>
      <c r="F65" s="85"/>
      <c r="G65" s="32"/>
    </row>
    <row r="66" spans="1:7" x14ac:dyDescent="0.2">
      <c r="A66" s="81">
        <v>3</v>
      </c>
      <c r="B66" s="8" t="s">
        <v>15</v>
      </c>
      <c r="C66" s="31"/>
      <c r="D66" s="85">
        <f>D69+D70+D71+D72</f>
        <v>317005</v>
      </c>
      <c r="E66" s="85">
        <f>E69+E70+E71+E72</f>
        <v>312311</v>
      </c>
      <c r="F66" s="85">
        <f t="shared" ref="F66" si="22">(D66-E66)</f>
        <v>4694</v>
      </c>
      <c r="G66" s="32">
        <f t="shared" ref="G66" si="23">F66/E66</f>
        <v>1.5029890077518884E-2</v>
      </c>
    </row>
    <row r="67" spans="1:7" x14ac:dyDescent="0.2">
      <c r="A67" s="81"/>
      <c r="B67" s="7" t="s">
        <v>6</v>
      </c>
      <c r="C67" s="29"/>
      <c r="D67" s="85"/>
      <c r="E67" s="85"/>
      <c r="F67" s="85"/>
      <c r="G67" s="32"/>
    </row>
    <row r="68" spans="1:7" x14ac:dyDescent="0.2">
      <c r="A68" s="81"/>
      <c r="B68" s="8"/>
      <c r="C68" s="31"/>
      <c r="D68" s="85"/>
      <c r="E68" s="85"/>
      <c r="F68" s="85"/>
      <c r="G68" s="32"/>
    </row>
    <row r="69" spans="1:7" x14ac:dyDescent="0.2">
      <c r="A69" s="81">
        <v>30</v>
      </c>
      <c r="B69" s="25" t="s">
        <v>16</v>
      </c>
      <c r="C69" s="31"/>
      <c r="D69" s="85">
        <f>'TAB mai'!D69</f>
        <v>13109</v>
      </c>
      <c r="E69" s="85">
        <f>'TAB mai'!E69</f>
        <v>15416</v>
      </c>
      <c r="F69" s="85">
        <f t="shared" ref="F69:F72" si="24">(D69-E69)</f>
        <v>-2307</v>
      </c>
      <c r="G69" s="32">
        <f t="shared" ref="G69:G72" si="25">F69/E69</f>
        <v>-0.14964971458225221</v>
      </c>
    </row>
    <row r="70" spans="1:7" x14ac:dyDescent="0.2">
      <c r="A70" s="81">
        <v>31</v>
      </c>
      <c r="B70" s="25" t="s">
        <v>17</v>
      </c>
      <c r="C70" s="31"/>
      <c r="D70" s="85">
        <f>'TAB mai'!D70</f>
        <v>13822</v>
      </c>
      <c r="E70" s="85">
        <f>'TAB mai'!E70</f>
        <v>23313</v>
      </c>
      <c r="F70" s="85">
        <f t="shared" si="24"/>
        <v>-9491</v>
      </c>
      <c r="G70" s="32">
        <f t="shared" si="25"/>
        <v>-0.40711191180886203</v>
      </c>
    </row>
    <row r="71" spans="1:7" x14ac:dyDescent="0.2">
      <c r="A71" s="81">
        <v>32</v>
      </c>
      <c r="B71" s="25" t="s">
        <v>18</v>
      </c>
      <c r="C71" s="31"/>
      <c r="D71" s="85">
        <f>'TAB mai'!D71</f>
        <v>290074</v>
      </c>
      <c r="E71" s="85">
        <f>'TAB mai'!E71</f>
        <v>273582</v>
      </c>
      <c r="F71" s="85">
        <f t="shared" si="24"/>
        <v>16492</v>
      </c>
      <c r="G71" s="32">
        <f t="shared" si="25"/>
        <v>6.0281743681967384E-2</v>
      </c>
    </row>
    <row r="72" spans="1:7" x14ac:dyDescent="0.2">
      <c r="A72" s="81">
        <v>37</v>
      </c>
      <c r="B72" s="25" t="s">
        <v>25</v>
      </c>
      <c r="C72" s="31"/>
      <c r="D72" s="85">
        <f>'TAB mai'!D72</f>
        <v>0</v>
      </c>
      <c r="E72" s="85">
        <f>'TAB mai'!E72</f>
        <v>0</v>
      </c>
      <c r="F72" s="85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85" t="s">
        <v>10</v>
      </c>
      <c r="E78" s="85" t="s">
        <v>11</v>
      </c>
      <c r="F78" s="85" t="s">
        <v>12</v>
      </c>
      <c r="G78" s="32" t="s">
        <v>13</v>
      </c>
    </row>
    <row r="79" spans="1:7" x14ac:dyDescent="0.2">
      <c r="A79" s="81">
        <v>700</v>
      </c>
      <c r="B79" s="1" t="s">
        <v>30</v>
      </c>
      <c r="C79" s="10"/>
      <c r="D79" s="139">
        <f>'TAB mai'!D79+'TAB CUMUL AVRIL'!D79</f>
        <v>35269</v>
      </c>
      <c r="E79" s="139">
        <f>'TAB mai'!E79+'TAB CUMUL AVRIL'!E79</f>
        <v>29937</v>
      </c>
      <c r="F79" s="139">
        <f>(D79-E79)</f>
        <v>5332</v>
      </c>
      <c r="G79" s="32">
        <f>F79/E79</f>
        <v>0.17810735878678557</v>
      </c>
    </row>
    <row r="80" spans="1:7" x14ac:dyDescent="0.2">
      <c r="A80" s="81">
        <v>701</v>
      </c>
      <c r="B80" s="1" t="s">
        <v>31</v>
      </c>
      <c r="C80" s="10"/>
      <c r="D80" s="139">
        <f>'TAB mai'!D80+'TAB CUMUL AVRIL'!D80</f>
        <v>112178</v>
      </c>
      <c r="E80" s="139">
        <f>'TAB mai'!E80+'TAB CUMUL AVRIL'!E80</f>
        <v>116772</v>
      </c>
      <c r="F80" s="139">
        <f t="shared" ref="F80:F82" si="26">(D80-E80)</f>
        <v>-4594</v>
      </c>
      <c r="G80" s="32">
        <f t="shared" ref="G80:G82" si="27">F80/E80</f>
        <v>-3.9341622991813104E-2</v>
      </c>
    </row>
    <row r="81" spans="1:7" x14ac:dyDescent="0.2">
      <c r="A81" s="81">
        <v>704</v>
      </c>
      <c r="B81" s="1" t="s">
        <v>32</v>
      </c>
      <c r="C81" s="10"/>
      <c r="D81" s="139">
        <f>'TAB mai'!D81+'TAB CUMUL AVRIL'!D81</f>
        <v>0</v>
      </c>
      <c r="E81" s="139">
        <f>'TAB mai'!E81+'TAB CUMUL AVRIL'!E81</f>
        <v>0</v>
      </c>
      <c r="F81" s="139">
        <f t="shared" si="26"/>
        <v>0</v>
      </c>
      <c r="G81" s="32" t="e">
        <f t="shared" si="27"/>
        <v>#DIV/0!</v>
      </c>
    </row>
    <row r="82" spans="1:7" x14ac:dyDescent="0.2">
      <c r="A82" s="81">
        <v>706</v>
      </c>
      <c r="B82" s="1" t="s">
        <v>33</v>
      </c>
      <c r="C82" s="10"/>
      <c r="D82" s="139">
        <f>'TAB mai'!D82+'TAB CUMUL AVRIL'!D82</f>
        <v>0</v>
      </c>
      <c r="E82" s="139">
        <f>'TAB mai'!E82+'TAB CUMUL AVRIL'!E82</f>
        <v>0</v>
      </c>
      <c r="F82" s="139">
        <f t="shared" si="26"/>
        <v>0</v>
      </c>
      <c r="G82" s="32" t="e">
        <f t="shared" si="27"/>
        <v>#DIV/0!</v>
      </c>
    </row>
    <row r="83" spans="1:7" x14ac:dyDescent="0.2">
      <c r="A83" s="81"/>
      <c r="B83" s="13" t="s">
        <v>6</v>
      </c>
      <c r="C83" s="27"/>
      <c r="D83" s="139">
        <f>'TAB mai'!D83+'TAB CUMUL AVRIL'!D83</f>
        <v>0</v>
      </c>
      <c r="E83" s="139">
        <f>'TAB mai'!E83+'TAB CUMUL AVRIL'!E83</f>
        <v>0</v>
      </c>
      <c r="F83" s="39"/>
      <c r="G83" s="33"/>
    </row>
    <row r="84" spans="1:7" x14ac:dyDescent="0.2">
      <c r="A84" s="81"/>
      <c r="B84" s="14" t="s">
        <v>19</v>
      </c>
      <c r="C84" s="11"/>
      <c r="D84" s="139">
        <f>'TAB mai'!D84+'TAB CUMUL AVRIL'!D84</f>
        <v>0</v>
      </c>
      <c r="E84" s="139">
        <f>'TAB mai'!E84+'TAB CUMUL AVRIL'!E84</f>
        <v>0</v>
      </c>
      <c r="F84" s="139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81"/>
      <c r="B85" s="14" t="s">
        <v>20</v>
      </c>
      <c r="C85" s="11"/>
      <c r="D85" s="139">
        <f>'TAB mai'!D85+'TAB CUMUL AVRIL'!D85</f>
        <v>0</v>
      </c>
      <c r="E85" s="139">
        <f>'TAB mai'!E85+'TAB CUMUL AVRIL'!E85</f>
        <v>0</v>
      </c>
      <c r="F85" s="139">
        <f t="shared" si="28"/>
        <v>0</v>
      </c>
      <c r="G85" s="32" t="e">
        <f t="shared" si="29"/>
        <v>#DIV/0!</v>
      </c>
    </row>
    <row r="86" spans="1:7" x14ac:dyDescent="0.2">
      <c r="A86" s="81"/>
      <c r="B86" s="14" t="s">
        <v>27</v>
      </c>
      <c r="C86" s="11"/>
      <c r="D86" s="139">
        <f>'TAB mai'!D86+'TAB CUMUL AVRIL'!D86</f>
        <v>0</v>
      </c>
      <c r="E86" s="139">
        <f>'TAB mai'!E86+'TAB CUMUL AVRIL'!E86</f>
        <v>0</v>
      </c>
      <c r="F86" s="139">
        <f t="shared" si="28"/>
        <v>0</v>
      </c>
      <c r="G86" s="32" t="e">
        <f t="shared" si="29"/>
        <v>#DIV/0!</v>
      </c>
    </row>
    <row r="87" spans="1:7" x14ac:dyDescent="0.2">
      <c r="A87" s="81">
        <v>706</v>
      </c>
      <c r="B87" s="2" t="s">
        <v>34</v>
      </c>
      <c r="C87" s="11"/>
      <c r="D87" s="139">
        <f>'TAB mai'!D87+'TAB CUMUL AVRIL'!D87</f>
        <v>168263</v>
      </c>
      <c r="E87" s="139">
        <f>'TAB mai'!E87+'TAB CUMUL AVRIL'!E87</f>
        <v>205655</v>
      </c>
      <c r="F87" s="139">
        <f t="shared" si="28"/>
        <v>-37392</v>
      </c>
      <c r="G87" s="32">
        <f t="shared" si="29"/>
        <v>-0.18181906591135641</v>
      </c>
    </row>
    <row r="88" spans="1:7" x14ac:dyDescent="0.2">
      <c r="A88" s="81" t="s">
        <v>35</v>
      </c>
      <c r="B88" s="2" t="s">
        <v>36</v>
      </c>
      <c r="C88" s="11"/>
      <c r="D88" s="139">
        <f>'TAB mai'!D88+'TAB CUMUL AVRIL'!D88</f>
        <v>0</v>
      </c>
      <c r="E88" s="139">
        <f>'TAB mai'!E88+'TAB CUMUL AVRIL'!E88</f>
        <v>0</v>
      </c>
      <c r="F88" s="139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82"/>
      <c r="D89" s="40">
        <f>D79+D80+D81+D82+D87+D88</f>
        <v>315710</v>
      </c>
      <c r="E89" s="40">
        <f>E79+E80+E81+E82+E87+E88</f>
        <v>352364</v>
      </c>
      <c r="F89" s="40">
        <f t="shared" si="28"/>
        <v>-36654</v>
      </c>
      <c r="G89" s="34">
        <f t="shared" si="29"/>
        <v>-0.10402311246324823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39">
        <f>'TAB mai'!D92+'TAB CUMUL AVRIL'!D92</f>
        <v>0</v>
      </c>
      <c r="E92" s="139">
        <f>'TAB mai'!E92+'TAB CUMUL AVRIL'!E92</f>
        <v>0</v>
      </c>
      <c r="F92" s="139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83"/>
      <c r="D93" s="139">
        <f>'TAB mai'!D93+'TAB CUMUL AVRIL'!D93</f>
        <v>0</v>
      </c>
      <c r="E93" s="139">
        <f>'TAB mai'!E93+'TAB CUMUL AVRIL'!E93</f>
        <v>0</v>
      </c>
      <c r="F93" s="138"/>
      <c r="G93" s="36"/>
    </row>
    <row r="94" spans="1:7" x14ac:dyDescent="0.2">
      <c r="A94" s="81">
        <v>72</v>
      </c>
      <c r="B94" s="1" t="s">
        <v>37</v>
      </c>
      <c r="C94" s="10"/>
      <c r="D94" s="139">
        <f>'TAB mai'!D94+'TAB CUMUL AVRIL'!D94</f>
        <v>0</v>
      </c>
      <c r="E94" s="139">
        <f>'TAB mai'!E94+'TAB CUMUL AVRIL'!E94</f>
        <v>0</v>
      </c>
      <c r="F94" s="139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81">
        <v>73</v>
      </c>
      <c r="B95" s="1" t="s">
        <v>38</v>
      </c>
      <c r="C95" s="10"/>
      <c r="D95" s="139">
        <f>'TAB mai'!D95+'TAB CUMUL AVRIL'!D95</f>
        <v>0</v>
      </c>
      <c r="E95" s="139">
        <f>'TAB mai'!E95+'TAB CUMUL AVRIL'!E95</f>
        <v>0</v>
      </c>
      <c r="F95" s="139">
        <f t="shared" si="32"/>
        <v>0</v>
      </c>
      <c r="G95" s="32" t="e">
        <f t="shared" si="33"/>
        <v>#DIV/0!</v>
      </c>
    </row>
    <row r="96" spans="1:7" x14ac:dyDescent="0.2">
      <c r="A96" s="81">
        <v>74</v>
      </c>
      <c r="B96" s="2" t="s">
        <v>39</v>
      </c>
      <c r="C96" s="11"/>
      <c r="D96" s="139">
        <f>'TAB mai'!D96+'TAB CUMUL AVRIL'!D96</f>
        <v>0</v>
      </c>
      <c r="E96" s="139">
        <f>'TAB mai'!E96+'TAB CUMUL AVRIL'!E96</f>
        <v>0</v>
      </c>
      <c r="F96" s="139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86"/>
      <c r="D97" s="40">
        <f>D89+D94+D95+D96</f>
        <v>315710</v>
      </c>
      <c r="E97" s="40">
        <f>E89+E94+E95+E96</f>
        <v>352364</v>
      </c>
      <c r="F97" s="139">
        <f t="shared" si="32"/>
        <v>-36654</v>
      </c>
      <c r="G97" s="32">
        <f t="shared" si="33"/>
        <v>-0.10402311246324823</v>
      </c>
    </row>
    <row r="98" spans="1:7" x14ac:dyDescent="0.2">
      <c r="A98" s="81">
        <v>60</v>
      </c>
      <c r="B98" s="3" t="s">
        <v>40</v>
      </c>
      <c r="C98" s="83"/>
      <c r="D98" s="138">
        <f>D99+D100+D101</f>
        <v>86431</v>
      </c>
      <c r="E98" s="138">
        <f>E99+E100+E101</f>
        <v>83909</v>
      </c>
      <c r="F98" s="139">
        <f t="shared" si="32"/>
        <v>2522</v>
      </c>
      <c r="G98" s="32">
        <f t="shared" si="33"/>
        <v>3.0056370591950803E-2</v>
      </c>
    </row>
    <row r="99" spans="1:7" x14ac:dyDescent="0.2">
      <c r="A99" s="81">
        <v>600</v>
      </c>
      <c r="B99" s="1" t="s">
        <v>2</v>
      </c>
      <c r="C99" s="10"/>
      <c r="D99" s="139">
        <f>'TAB mai'!D99+'TAB CUMUL AVRIL'!D99</f>
        <v>10533</v>
      </c>
      <c r="E99" s="139">
        <f>'TAB mai'!E99+'TAB CUMUL AVRIL'!E99</f>
        <v>9277</v>
      </c>
      <c r="F99" s="139">
        <f t="shared" si="32"/>
        <v>1256</v>
      </c>
      <c r="G99" s="32">
        <f t="shared" si="33"/>
        <v>0.13538859545111567</v>
      </c>
    </row>
    <row r="100" spans="1:7" x14ac:dyDescent="0.2">
      <c r="A100" s="81">
        <v>601</v>
      </c>
      <c r="B100" s="1" t="s">
        <v>3</v>
      </c>
      <c r="C100" s="10"/>
      <c r="D100" s="139">
        <f>'TAB mai'!D100+'TAB CUMUL AVRIL'!D100</f>
        <v>75898</v>
      </c>
      <c r="E100" s="139">
        <f>'TAB mai'!E100+'TAB CUMUL AVRIL'!E100</f>
        <v>74632</v>
      </c>
      <c r="F100" s="139">
        <f t="shared" si="32"/>
        <v>1266</v>
      </c>
      <c r="G100" s="32">
        <f t="shared" si="33"/>
        <v>1.6963232929574447E-2</v>
      </c>
    </row>
    <row r="101" spans="1:7" x14ac:dyDescent="0.2">
      <c r="A101" s="81">
        <v>604</v>
      </c>
      <c r="B101" s="1" t="s">
        <v>4</v>
      </c>
      <c r="C101" s="10"/>
      <c r="D101" s="139">
        <f>'TAB mai'!D101+'TAB CUMUL AVRIL'!D101</f>
        <v>0</v>
      </c>
      <c r="E101" s="139">
        <f>'TAB mai'!E101+'TAB CUMUL AVRIL'!E101</f>
        <v>0</v>
      </c>
      <c r="F101" s="139">
        <f t="shared" si="32"/>
        <v>0</v>
      </c>
      <c r="G101" s="32" t="e">
        <f t="shared" si="33"/>
        <v>#DIV/0!</v>
      </c>
    </row>
    <row r="102" spans="1:7" x14ac:dyDescent="0.2">
      <c r="A102" s="81">
        <v>61</v>
      </c>
      <c r="B102" s="1" t="s">
        <v>41</v>
      </c>
      <c r="C102" s="10"/>
      <c r="D102" s="139">
        <f>'TAB mai'!D102+'TAB CUMUL AVRIL'!D102</f>
        <v>0</v>
      </c>
      <c r="E102" s="139">
        <f>'TAB mai'!E102+'TAB CUMUL AVRIL'!E102</f>
        <v>0</v>
      </c>
      <c r="F102" s="139">
        <f t="shared" si="32"/>
        <v>0</v>
      </c>
      <c r="G102" s="32" t="e">
        <f t="shared" si="33"/>
        <v>#DIV/0!</v>
      </c>
    </row>
    <row r="103" spans="1:7" x14ac:dyDescent="0.2">
      <c r="A103" s="81">
        <v>62</v>
      </c>
      <c r="B103" s="2" t="s">
        <v>42</v>
      </c>
      <c r="C103" s="11"/>
      <c r="D103" s="139">
        <f>'TAB mai'!D103+'TAB CUMUL AVRIL'!D103</f>
        <v>27113</v>
      </c>
      <c r="E103" s="139">
        <f>'TAB mai'!E103+'TAB CUMUL AVRIL'!E103</f>
        <v>16148</v>
      </c>
      <c r="F103" s="139">
        <f t="shared" si="32"/>
        <v>10965</v>
      </c>
      <c r="G103" s="32">
        <f t="shared" si="33"/>
        <v>0.67903145900421102</v>
      </c>
    </row>
    <row r="104" spans="1:7" ht="25.5" x14ac:dyDescent="0.2">
      <c r="A104" s="22"/>
      <c r="B104" s="26" t="s">
        <v>43</v>
      </c>
      <c r="C104" s="86"/>
      <c r="D104" s="40">
        <f>D98+D102+D103</f>
        <v>113544</v>
      </c>
      <c r="E104" s="40">
        <f>E98+E102+E103</f>
        <v>100057</v>
      </c>
      <c r="F104" s="139">
        <f t="shared" si="32"/>
        <v>13487</v>
      </c>
      <c r="G104" s="32">
        <f t="shared" si="33"/>
        <v>0.13479316789430024</v>
      </c>
    </row>
    <row r="105" spans="1:7" ht="25.5" x14ac:dyDescent="0.2">
      <c r="A105" s="22"/>
      <c r="B105" s="26" t="s">
        <v>48</v>
      </c>
      <c r="C105" s="86"/>
      <c r="D105" s="40">
        <f>D97-D104</f>
        <v>202166</v>
      </c>
      <c r="E105" s="40">
        <f>E97-E104</f>
        <v>252307</v>
      </c>
      <c r="F105" s="139">
        <f t="shared" si="32"/>
        <v>-50141</v>
      </c>
      <c r="G105" s="32">
        <f t="shared" si="33"/>
        <v>-0.19873011846678848</v>
      </c>
    </row>
    <row r="106" spans="1:7" x14ac:dyDescent="0.2">
      <c r="A106" s="81">
        <v>63</v>
      </c>
      <c r="B106" s="3" t="s">
        <v>46</v>
      </c>
      <c r="C106" s="83"/>
      <c r="D106" s="139">
        <f>'TAB mai'!D106+'TAB CUMUL AVRIL'!D106</f>
        <v>216548</v>
      </c>
      <c r="E106" s="139">
        <f>'TAB mai'!E106+'TAB CUMUL AVRIL'!E106</f>
        <v>240994</v>
      </c>
      <c r="F106" s="139">
        <f t="shared" si="32"/>
        <v>-24446</v>
      </c>
      <c r="G106" s="32">
        <f t="shared" si="33"/>
        <v>-0.101438210079919</v>
      </c>
    </row>
    <row r="107" spans="1:7" x14ac:dyDescent="0.2">
      <c r="A107" s="81"/>
      <c r="B107" s="13" t="s">
        <v>6</v>
      </c>
      <c r="C107" s="27"/>
      <c r="D107" s="139"/>
      <c r="E107" s="139"/>
      <c r="F107" s="139"/>
      <c r="G107" s="32"/>
    </row>
    <row r="108" spans="1:7" x14ac:dyDescent="0.2">
      <c r="A108" s="81">
        <v>631</v>
      </c>
      <c r="B108" s="15" t="s">
        <v>21</v>
      </c>
      <c r="C108" s="21"/>
      <c r="D108" s="139">
        <f>'TAB mai'!D108+'TAB CUMUL AVRIL'!D108</f>
        <v>0</v>
      </c>
      <c r="E108" s="139">
        <f>'TAB mai'!E108+'TAB CUMUL AVRIL'!E108</f>
        <v>0</v>
      </c>
      <c r="F108" s="139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81"/>
      <c r="B109" s="15"/>
      <c r="C109" s="21"/>
      <c r="D109" s="139"/>
      <c r="E109" s="139"/>
      <c r="F109" s="139"/>
      <c r="G109" s="32"/>
    </row>
    <row r="110" spans="1:7" x14ac:dyDescent="0.2">
      <c r="A110" s="81">
        <v>64</v>
      </c>
      <c r="B110" s="2" t="s">
        <v>47</v>
      </c>
      <c r="C110" s="11"/>
      <c r="D110" s="139">
        <f>'TAB mai'!D110+'TAB CUMUL AVRIL'!D110</f>
        <v>8750</v>
      </c>
      <c r="E110" s="139">
        <f>'TAB mai'!E110+'TAB CUMUL AVRIL'!E110</f>
        <v>10129</v>
      </c>
      <c r="F110" s="139">
        <f t="shared" ref="F110:F120" si="36">(D110-E110)</f>
        <v>-1379</v>
      </c>
      <c r="G110" s="32">
        <f t="shared" ref="G110:G120" si="37">F110/E110</f>
        <v>-0.13614374568071874</v>
      </c>
    </row>
    <row r="111" spans="1:7" ht="25.5" x14ac:dyDescent="0.2">
      <c r="A111" s="22"/>
      <c r="B111" s="26" t="s">
        <v>49</v>
      </c>
      <c r="C111" s="86"/>
      <c r="D111" s="139">
        <f>D105-D106-D110</f>
        <v>-23132</v>
      </c>
      <c r="E111" s="139">
        <f>E105-E106-E110</f>
        <v>1184</v>
      </c>
      <c r="F111" s="139">
        <f t="shared" si="36"/>
        <v>-24316</v>
      </c>
      <c r="G111" s="32">
        <f t="shared" si="37"/>
        <v>-20.537162162162161</v>
      </c>
    </row>
    <row r="112" spans="1:7" x14ac:dyDescent="0.2">
      <c r="A112" s="81">
        <v>75</v>
      </c>
      <c r="B112" s="3" t="s">
        <v>50</v>
      </c>
      <c r="C112" s="83"/>
      <c r="D112" s="139">
        <f>'TAB mai'!D112+'TAB CUMUL AVRIL'!D112</f>
        <v>0</v>
      </c>
      <c r="E112" s="139">
        <f>'TAB mai'!E112+'TAB CUMUL AVRIL'!E112</f>
        <v>0</v>
      </c>
      <c r="F112" s="139">
        <f t="shared" si="36"/>
        <v>0</v>
      </c>
      <c r="G112" s="32" t="e">
        <f t="shared" si="37"/>
        <v>#DIV/0!</v>
      </c>
    </row>
    <row r="113" spans="1:7" x14ac:dyDescent="0.2">
      <c r="A113" s="81">
        <v>65</v>
      </c>
      <c r="B113" s="1" t="s">
        <v>51</v>
      </c>
      <c r="C113" s="10"/>
      <c r="D113" s="139">
        <f>'TAB mai'!D113+'TAB CUMUL AVRIL'!D113</f>
        <v>1468</v>
      </c>
      <c r="E113" s="139">
        <f>'TAB mai'!E113+'TAB CUMUL AVRIL'!E113</f>
        <v>26528</v>
      </c>
      <c r="F113" s="139">
        <f t="shared" si="36"/>
        <v>-25060</v>
      </c>
      <c r="G113" s="32">
        <f t="shared" si="37"/>
        <v>-0.94466224366706875</v>
      </c>
    </row>
    <row r="114" spans="1:7" ht="25.5" x14ac:dyDescent="0.2">
      <c r="A114" s="81">
        <v>68</v>
      </c>
      <c r="B114" s="16" t="s">
        <v>52</v>
      </c>
      <c r="C114" s="17"/>
      <c r="D114" s="139">
        <f>'TAB mai'!D114+'TAB CUMUL AVRIL'!D114</f>
        <v>319438</v>
      </c>
      <c r="E114" s="139">
        <f>'TAB mai'!E114+'TAB CUMUL AVRIL'!E114</f>
        <v>277904</v>
      </c>
      <c r="F114" s="139">
        <f t="shared" si="36"/>
        <v>41534</v>
      </c>
      <c r="G114" s="32">
        <f t="shared" si="37"/>
        <v>0.149454487880707</v>
      </c>
    </row>
    <row r="115" spans="1:7" x14ac:dyDescent="0.2">
      <c r="A115" s="81">
        <v>78</v>
      </c>
      <c r="B115" s="2" t="s">
        <v>53</v>
      </c>
      <c r="C115" s="11"/>
      <c r="D115" s="139">
        <f>'TAB mai'!D115+'TAB CUMUL AVRIL'!D115</f>
        <v>0</v>
      </c>
      <c r="E115" s="139">
        <f>'TAB mai'!E115+'TAB CUMUL AVRIL'!E115</f>
        <v>0</v>
      </c>
      <c r="F115" s="139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86"/>
      <c r="D116" s="139">
        <f>D111+D112-D113-D114+D115</f>
        <v>-344038</v>
      </c>
      <c r="E116" s="139">
        <f>E111+E112-E113-E114+E115</f>
        <v>-303248</v>
      </c>
      <c r="F116" s="139">
        <f t="shared" si="36"/>
        <v>-40790</v>
      </c>
      <c r="G116" s="32">
        <f t="shared" si="37"/>
        <v>0.13451036775180711</v>
      </c>
    </row>
    <row r="117" spans="1:7" x14ac:dyDescent="0.2">
      <c r="A117" s="81">
        <v>76</v>
      </c>
      <c r="B117" s="1" t="s">
        <v>54</v>
      </c>
      <c r="C117" s="10"/>
      <c r="D117" s="139">
        <f>'TAB mai'!D117+'TAB CUMUL AVRIL'!D117</f>
        <v>0</v>
      </c>
      <c r="E117" s="139">
        <f>'TAB mai'!E117+'TAB CUMUL AVRIL'!E117</f>
        <v>0</v>
      </c>
      <c r="F117" s="139">
        <f t="shared" si="36"/>
        <v>0</v>
      </c>
      <c r="G117" s="32" t="e">
        <f t="shared" si="37"/>
        <v>#DIV/0!</v>
      </c>
    </row>
    <row r="118" spans="1:7" x14ac:dyDescent="0.2">
      <c r="A118" s="81">
        <v>66</v>
      </c>
      <c r="B118" s="1" t="s">
        <v>55</v>
      </c>
      <c r="C118" s="10"/>
      <c r="D118" s="139">
        <f>'TAB mai'!D118+'TAB CUMUL AVRIL'!D118</f>
        <v>6669</v>
      </c>
      <c r="E118" s="139">
        <f>'TAB mai'!E118+'TAB CUMUL AVRIL'!E118</f>
        <v>7462</v>
      </c>
      <c r="F118" s="139">
        <f t="shared" si="36"/>
        <v>-793</v>
      </c>
      <c r="G118" s="32">
        <f t="shared" si="37"/>
        <v>-0.10627177700348432</v>
      </c>
    </row>
    <row r="119" spans="1:7" x14ac:dyDescent="0.2">
      <c r="B119" s="2" t="s">
        <v>56</v>
      </c>
      <c r="C119" s="11"/>
      <c r="D119" s="39">
        <f>D117-D118</f>
        <v>-6669</v>
      </c>
      <c r="E119" s="39">
        <f>E117-E118</f>
        <v>-7462</v>
      </c>
      <c r="F119" s="139">
        <f t="shared" si="36"/>
        <v>793</v>
      </c>
      <c r="G119" s="32">
        <f t="shared" si="37"/>
        <v>-0.10627177700348432</v>
      </c>
    </row>
    <row r="120" spans="1:7" x14ac:dyDescent="0.2">
      <c r="A120" s="22"/>
      <c r="B120" s="19" t="s">
        <v>57</v>
      </c>
      <c r="C120" s="86"/>
      <c r="D120" s="139">
        <f>D116+D119</f>
        <v>-350707</v>
      </c>
      <c r="E120" s="139">
        <f>E116+E119</f>
        <v>-310710</v>
      </c>
      <c r="F120" s="139">
        <f t="shared" si="36"/>
        <v>-39997</v>
      </c>
      <c r="G120" s="32">
        <f t="shared" si="37"/>
        <v>0.12872775256670207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81">
        <v>5</v>
      </c>
      <c r="B124" s="1" t="s">
        <v>22</v>
      </c>
      <c r="C124" s="10"/>
      <c r="D124" s="139">
        <f>'TAB mai'!D124</f>
        <v>701633</v>
      </c>
      <c r="E124" s="139">
        <f>'TAB mai'!E124</f>
        <v>725108</v>
      </c>
      <c r="F124" s="139">
        <f t="shared" ref="F124" si="38">(D124-E124)</f>
        <v>-23475</v>
      </c>
      <c r="G124" s="32">
        <f t="shared" ref="G124" si="39">F124/E124</f>
        <v>-3.2374487662527512E-2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81">
        <v>51</v>
      </c>
      <c r="B128" s="20" t="s">
        <v>29</v>
      </c>
      <c r="C128" s="30"/>
      <c r="D128" s="139">
        <v>0</v>
      </c>
      <c r="E128" s="139">
        <v>0</v>
      </c>
      <c r="F128" s="139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81">
        <v>510</v>
      </c>
      <c r="B129" s="1" t="s">
        <v>7</v>
      </c>
      <c r="C129" s="10"/>
      <c r="D129" s="139">
        <v>0</v>
      </c>
      <c r="E129" s="139">
        <v>0</v>
      </c>
      <c r="F129" s="139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81">
        <v>41</v>
      </c>
      <c r="B131" s="1" t="s">
        <v>8</v>
      </c>
      <c r="C131" s="10"/>
      <c r="D131" s="139">
        <f>D135+D136+D137</f>
        <v>308990</v>
      </c>
      <c r="E131" s="139">
        <f>E135+E136+E137</f>
        <v>356779</v>
      </c>
      <c r="F131" s="139">
        <f t="shared" ref="F131" si="42">(D131-E131)</f>
        <v>-47789</v>
      </c>
      <c r="G131" s="32">
        <f t="shared" ref="G131" si="43">F131/E131</f>
        <v>-0.13394566384232257</v>
      </c>
    </row>
    <row r="132" spans="1:7" x14ac:dyDescent="0.2">
      <c r="A132" s="81"/>
      <c r="B132" s="1"/>
      <c r="C132" s="10"/>
      <c r="D132" s="139"/>
      <c r="E132" s="139"/>
      <c r="F132" s="139"/>
      <c r="G132" s="32"/>
    </row>
    <row r="133" spans="1:7" x14ac:dyDescent="0.2">
      <c r="A133" s="81"/>
      <c r="B133" s="7" t="s">
        <v>6</v>
      </c>
      <c r="C133" s="29"/>
      <c r="D133" s="139"/>
      <c r="E133" s="139"/>
      <c r="F133" s="139"/>
      <c r="G133" s="32"/>
    </row>
    <row r="134" spans="1:7" x14ac:dyDescent="0.2">
      <c r="A134" s="81"/>
      <c r="B134" s="1"/>
      <c r="C134" s="10"/>
      <c r="D134" s="139"/>
      <c r="E134" s="139"/>
      <c r="F134" s="139"/>
      <c r="G134" s="32"/>
    </row>
    <row r="135" spans="1:7" x14ac:dyDescent="0.2">
      <c r="A135" s="81"/>
      <c r="B135" s="23" t="s">
        <v>23</v>
      </c>
      <c r="C135" s="10"/>
      <c r="D135" s="139">
        <f>'TAB mai'!D135</f>
        <v>124885</v>
      </c>
      <c r="E135" s="139">
        <f>'TAB mai'!E135</f>
        <v>127036</v>
      </c>
      <c r="F135" s="139">
        <f t="shared" ref="F135:F137" si="44">(D135-E135)</f>
        <v>-2151</v>
      </c>
      <c r="G135" s="32">
        <f t="shared" ref="G135:G137" si="45">F135/E135</f>
        <v>-1.6932208192953178E-2</v>
      </c>
    </row>
    <row r="136" spans="1:7" ht="25.5" x14ac:dyDescent="0.2">
      <c r="A136" s="81"/>
      <c r="B136" s="24" t="s">
        <v>58</v>
      </c>
      <c r="C136" s="17"/>
      <c r="D136" s="139">
        <f>'TAB mai'!D136</f>
        <v>82850</v>
      </c>
      <c r="E136" s="139">
        <f>'TAB mai'!E136</f>
        <v>102652</v>
      </c>
      <c r="F136" s="139">
        <f t="shared" si="44"/>
        <v>-19802</v>
      </c>
      <c r="G136" s="32">
        <f t="shared" si="45"/>
        <v>-0.19290418111678292</v>
      </c>
    </row>
    <row r="137" spans="1:7" x14ac:dyDescent="0.2">
      <c r="A137" s="81"/>
      <c r="B137" s="23" t="s">
        <v>24</v>
      </c>
      <c r="C137" s="10"/>
      <c r="D137" s="139">
        <f>'TAB mai'!D137</f>
        <v>101255</v>
      </c>
      <c r="E137" s="139">
        <f>'TAB mai'!E137</f>
        <v>127091</v>
      </c>
      <c r="F137" s="139">
        <f t="shared" si="44"/>
        <v>-25836</v>
      </c>
      <c r="G137" s="32">
        <f t="shared" si="45"/>
        <v>-0.20328740823504418</v>
      </c>
    </row>
    <row r="138" spans="1:7" x14ac:dyDescent="0.2">
      <c r="A138" s="81"/>
      <c r="B138" s="1"/>
      <c r="C138" s="10"/>
      <c r="D138" s="139"/>
      <c r="E138" s="139"/>
      <c r="F138" s="139"/>
      <c r="G138" s="32"/>
    </row>
    <row r="139" spans="1:7" x14ac:dyDescent="0.2">
      <c r="A139" s="81"/>
      <c r="B139" s="8" t="s">
        <v>26</v>
      </c>
      <c r="C139" s="31"/>
      <c r="D139" s="139">
        <f>'TAB mai'!D139</f>
        <v>127436</v>
      </c>
      <c r="E139" s="139">
        <f>'TAB mai'!E139</f>
        <v>60407</v>
      </c>
      <c r="F139" s="139">
        <f t="shared" ref="F139" si="46">(D139-E139)</f>
        <v>67029</v>
      </c>
      <c r="G139" s="32">
        <f t="shared" ref="G139" si="47">F139/E139</f>
        <v>1.1096230569304881</v>
      </c>
    </row>
    <row r="140" spans="1:7" x14ac:dyDescent="0.2">
      <c r="A140" s="81"/>
      <c r="B140" s="8"/>
      <c r="C140" s="31"/>
      <c r="D140" s="139"/>
      <c r="E140" s="139"/>
      <c r="F140" s="139"/>
      <c r="G140" s="32"/>
    </row>
    <row r="141" spans="1:7" x14ac:dyDescent="0.2">
      <c r="A141" s="81">
        <v>3</v>
      </c>
      <c r="B141" s="8" t="s">
        <v>15</v>
      </c>
      <c r="C141" s="31"/>
      <c r="D141" s="139">
        <f>D144+D145+D146+D147</f>
        <v>650401</v>
      </c>
      <c r="E141" s="139">
        <f>E144+E145+E146+E147</f>
        <v>703207</v>
      </c>
      <c r="F141" s="139">
        <f t="shared" ref="F141" si="48">(D141-E141)</f>
        <v>-52806</v>
      </c>
      <c r="G141" s="32">
        <f t="shared" ref="G141" si="49">F141/E141</f>
        <v>-7.5093109141405018E-2</v>
      </c>
    </row>
    <row r="142" spans="1:7" x14ac:dyDescent="0.2">
      <c r="A142" s="81"/>
      <c r="B142" s="7" t="s">
        <v>6</v>
      </c>
      <c r="C142" s="29"/>
      <c r="D142" s="139"/>
      <c r="E142" s="139"/>
      <c r="F142" s="139"/>
      <c r="G142" s="32"/>
    </row>
    <row r="143" spans="1:7" x14ac:dyDescent="0.2">
      <c r="A143" s="81"/>
      <c r="B143" s="8"/>
      <c r="C143" s="31"/>
      <c r="D143" s="139"/>
      <c r="E143" s="139"/>
      <c r="F143" s="139"/>
      <c r="G143" s="32"/>
    </row>
    <row r="144" spans="1:7" x14ac:dyDescent="0.2">
      <c r="A144" s="81">
        <v>30</v>
      </c>
      <c r="B144" s="25" t="s">
        <v>16</v>
      </c>
      <c r="C144" s="31"/>
      <c r="D144" s="139">
        <f>'TAB mai'!D144</f>
        <v>4964</v>
      </c>
      <c r="E144" s="139">
        <f>'TAB mai'!E144</f>
        <v>6304</v>
      </c>
      <c r="F144" s="139">
        <f t="shared" ref="F144:F147" si="50">(D144-E144)</f>
        <v>-1340</v>
      </c>
      <c r="G144" s="32">
        <f t="shared" ref="G144:G147" si="51">F144/E144</f>
        <v>-0.21256345177664976</v>
      </c>
    </row>
    <row r="145" spans="1:7" x14ac:dyDescent="0.2">
      <c r="A145" s="81">
        <v>31</v>
      </c>
      <c r="B145" s="25" t="s">
        <v>17</v>
      </c>
      <c r="C145" s="31"/>
      <c r="D145" s="139">
        <f>'TAB mai'!D145</f>
        <v>493353</v>
      </c>
      <c r="E145" s="139">
        <f>'TAB mai'!E145</f>
        <v>553173</v>
      </c>
      <c r="F145" s="139">
        <f t="shared" si="50"/>
        <v>-59820</v>
      </c>
      <c r="G145" s="32">
        <f t="shared" si="51"/>
        <v>-0.10813976820994517</v>
      </c>
    </row>
    <row r="146" spans="1:7" x14ac:dyDescent="0.2">
      <c r="A146" s="81">
        <v>32</v>
      </c>
      <c r="B146" s="25" t="s">
        <v>18</v>
      </c>
      <c r="C146" s="31"/>
      <c r="D146" s="139">
        <f>'TAB mai'!D146</f>
        <v>152084</v>
      </c>
      <c r="E146" s="139">
        <f>'TAB mai'!E146</f>
        <v>143730</v>
      </c>
      <c r="F146" s="139">
        <f t="shared" si="50"/>
        <v>8354</v>
      </c>
      <c r="G146" s="32">
        <f t="shared" si="51"/>
        <v>5.8122869268767828E-2</v>
      </c>
    </row>
    <row r="147" spans="1:7" x14ac:dyDescent="0.2">
      <c r="A147" s="81">
        <v>37</v>
      </c>
      <c r="B147" s="25" t="s">
        <v>25</v>
      </c>
      <c r="C147" s="31"/>
      <c r="D147" s="139">
        <f>'TAB mai'!D147</f>
        <v>0</v>
      </c>
      <c r="E147" s="139">
        <f>'TAB mai'!E147</f>
        <v>0</v>
      </c>
      <c r="F147" s="139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85" t="s">
        <v>10</v>
      </c>
      <c r="E152" s="85" t="s">
        <v>11</v>
      </c>
      <c r="F152" s="85" t="s">
        <v>12</v>
      </c>
      <c r="G152" s="32" t="s">
        <v>13</v>
      </c>
    </row>
    <row r="153" spans="1:7" x14ac:dyDescent="0.2">
      <c r="A153" s="81">
        <v>700</v>
      </c>
      <c r="B153" s="1" t="s">
        <v>30</v>
      </c>
      <c r="C153" s="10"/>
      <c r="D153" s="139">
        <f>'TAB mai'!D153+'TAB CUMUL AVRIL'!D153</f>
        <v>44668</v>
      </c>
      <c r="E153" s="139">
        <f>'TAB mai'!E153+'TAB CUMUL AVRIL'!E153</f>
        <v>65070</v>
      </c>
      <c r="F153" s="139">
        <f>(D153-E153)</f>
        <v>-20402</v>
      </c>
      <c r="G153" s="32">
        <f>F153/E153</f>
        <v>-0.3135392654064853</v>
      </c>
    </row>
    <row r="154" spans="1:7" x14ac:dyDescent="0.2">
      <c r="A154" s="81">
        <v>701</v>
      </c>
      <c r="B154" s="1" t="s">
        <v>31</v>
      </c>
      <c r="C154" s="10"/>
      <c r="D154" s="139">
        <f>'TAB mai'!D154+'TAB CUMUL AVRIL'!D154</f>
        <v>117662</v>
      </c>
      <c r="E154" s="139">
        <f>'TAB mai'!E154+'TAB CUMUL AVRIL'!E154</f>
        <v>107773</v>
      </c>
      <c r="F154" s="139">
        <f t="shared" ref="F154:F156" si="52">(D154-E154)</f>
        <v>9889</v>
      </c>
      <c r="G154" s="32">
        <f t="shared" ref="G154:G156" si="53">F154/E154</f>
        <v>9.1757675855733814E-2</v>
      </c>
    </row>
    <row r="155" spans="1:7" x14ac:dyDescent="0.2">
      <c r="A155" s="81">
        <v>704</v>
      </c>
      <c r="B155" s="1" t="s">
        <v>32</v>
      </c>
      <c r="C155" s="10"/>
      <c r="D155" s="139">
        <f>'TAB mai'!D155+'TAB CUMUL AVRIL'!D155</f>
        <v>0</v>
      </c>
      <c r="E155" s="139">
        <f>'TAB mai'!E155+'TAB CUMUL AVRIL'!E155</f>
        <v>0</v>
      </c>
      <c r="F155" s="139">
        <f t="shared" si="52"/>
        <v>0</v>
      </c>
      <c r="G155" s="32" t="e">
        <f t="shared" si="53"/>
        <v>#DIV/0!</v>
      </c>
    </row>
    <row r="156" spans="1:7" x14ac:dyDescent="0.2">
      <c r="A156" s="81">
        <v>706</v>
      </c>
      <c r="B156" s="1" t="s">
        <v>33</v>
      </c>
      <c r="C156" s="10"/>
      <c r="D156" s="139">
        <f>'TAB mai'!D156+'TAB CUMUL AVRIL'!D156</f>
        <v>130748</v>
      </c>
      <c r="E156" s="139">
        <f>'TAB mai'!E156+'TAB CUMUL AVRIL'!E156</f>
        <v>90193</v>
      </c>
      <c r="F156" s="139">
        <f t="shared" si="52"/>
        <v>40555</v>
      </c>
      <c r="G156" s="32">
        <f t="shared" si="53"/>
        <v>0.44964686838224693</v>
      </c>
    </row>
    <row r="157" spans="1:7" x14ac:dyDescent="0.2">
      <c r="A157" s="81"/>
      <c r="B157" s="13" t="s">
        <v>6</v>
      </c>
      <c r="C157" s="27"/>
      <c r="D157" s="139">
        <f>'TAB mai'!D157+'TAB CUMUL AVRIL'!D157</f>
        <v>0</v>
      </c>
      <c r="E157" s="139">
        <f>'TAB mai'!E157+'TAB CUMUL AVRIL'!E157</f>
        <v>0</v>
      </c>
      <c r="F157" s="39"/>
      <c r="G157" s="33"/>
    </row>
    <row r="158" spans="1:7" x14ac:dyDescent="0.2">
      <c r="A158" s="81"/>
      <c r="B158" s="14" t="s">
        <v>19</v>
      </c>
      <c r="C158" s="11"/>
      <c r="D158" s="139">
        <f>'TAB mai'!D158+'TAB CUMUL AVRIL'!D158</f>
        <v>0</v>
      </c>
      <c r="E158" s="139">
        <f>'TAB mai'!E158+'TAB CUMUL AVRIL'!E158</f>
        <v>0</v>
      </c>
      <c r="F158" s="139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81"/>
      <c r="B159" s="14" t="s">
        <v>20</v>
      </c>
      <c r="C159" s="11"/>
      <c r="D159" s="139">
        <f>'TAB mai'!D159+'TAB CUMUL AVRIL'!D159</f>
        <v>0</v>
      </c>
      <c r="E159" s="139">
        <f>'TAB mai'!E159+'TAB CUMUL AVRIL'!E159</f>
        <v>0</v>
      </c>
      <c r="F159" s="139">
        <f t="shared" si="54"/>
        <v>0</v>
      </c>
      <c r="G159" s="32" t="e">
        <f t="shared" si="55"/>
        <v>#DIV/0!</v>
      </c>
    </row>
    <row r="160" spans="1:7" x14ac:dyDescent="0.2">
      <c r="A160" s="81"/>
      <c r="B160" s="14" t="s">
        <v>27</v>
      </c>
      <c r="C160" s="11"/>
      <c r="D160" s="139">
        <f>'TAB mai'!D160+'TAB CUMUL AVRIL'!D160</f>
        <v>0</v>
      </c>
      <c r="E160" s="139">
        <f>'TAB mai'!E160+'TAB CUMUL AVRIL'!E160</f>
        <v>0</v>
      </c>
      <c r="F160" s="139">
        <f t="shared" si="54"/>
        <v>0</v>
      </c>
      <c r="G160" s="32" t="e">
        <f t="shared" si="55"/>
        <v>#DIV/0!</v>
      </c>
    </row>
    <row r="161" spans="1:7" x14ac:dyDescent="0.2">
      <c r="A161" s="81">
        <v>706</v>
      </c>
      <c r="B161" s="2" t="s">
        <v>34</v>
      </c>
      <c r="C161" s="11"/>
      <c r="D161" s="139">
        <f>'TAB mai'!D161+'TAB CUMUL AVRIL'!D161</f>
        <v>0</v>
      </c>
      <c r="E161" s="139">
        <f>'TAB mai'!E161+'TAB CUMUL AVRIL'!E161</f>
        <v>0</v>
      </c>
      <c r="F161" s="139">
        <f t="shared" si="54"/>
        <v>0</v>
      </c>
      <c r="G161" s="32" t="e">
        <f t="shared" si="55"/>
        <v>#DIV/0!</v>
      </c>
    </row>
    <row r="162" spans="1:7" x14ac:dyDescent="0.2">
      <c r="A162" s="81" t="s">
        <v>35</v>
      </c>
      <c r="B162" s="2" t="s">
        <v>36</v>
      </c>
      <c r="C162" s="11"/>
      <c r="D162" s="139">
        <f>'TAB mai'!D162+'TAB CUMUL AVRIL'!D162</f>
        <v>0</v>
      </c>
      <c r="E162" s="139">
        <f>'TAB mai'!E162+'TAB CUMUL AVRIL'!E162</f>
        <v>0</v>
      </c>
      <c r="F162" s="139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82"/>
      <c r="D163" s="40">
        <f>D153+D154+D155+D156+D161+D162</f>
        <v>293078</v>
      </c>
      <c r="E163" s="40">
        <f>E153+E154+E155+E156+E161+E162</f>
        <v>263036</v>
      </c>
      <c r="F163" s="40">
        <f t="shared" si="54"/>
        <v>30042</v>
      </c>
      <c r="G163" s="34">
        <f t="shared" si="55"/>
        <v>0.11421250323149683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39">
        <f>'TAB mai'!D166+'TAB CUMUL AVRIL'!D166</f>
        <v>0</v>
      </c>
      <c r="E166" s="139">
        <f>'TAB mai'!E166+'TAB CUMUL AVRIL'!E166</f>
        <v>0</v>
      </c>
      <c r="F166" s="139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83"/>
      <c r="D167" s="139">
        <f>'TAB mai'!D167+'TAB CUMUL AVRIL'!D167</f>
        <v>0</v>
      </c>
      <c r="E167" s="139">
        <f>'TAB mai'!E167+'TAB CUMUL AVRIL'!E167</f>
        <v>0</v>
      </c>
      <c r="F167" s="138"/>
      <c r="G167" s="36"/>
    </row>
    <row r="168" spans="1:7" x14ac:dyDescent="0.2">
      <c r="A168" s="81">
        <v>72</v>
      </c>
      <c r="B168" s="1" t="s">
        <v>37</v>
      </c>
      <c r="C168" s="10"/>
      <c r="D168" s="139">
        <f>'TAB mai'!D168+'TAB CUMUL AVRIL'!D168</f>
        <v>0</v>
      </c>
      <c r="E168" s="139">
        <f>'TAB mai'!E168+'TAB CUMUL AVRIL'!E168</f>
        <v>0</v>
      </c>
      <c r="F168" s="139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81">
        <v>73</v>
      </c>
      <c r="B169" s="1" t="s">
        <v>38</v>
      </c>
      <c r="C169" s="10"/>
      <c r="D169" s="139">
        <f>'TAB mai'!D169+'TAB CUMUL AVRIL'!D169</f>
        <v>0</v>
      </c>
      <c r="E169" s="139">
        <f>'TAB mai'!E169+'TAB CUMUL AVRIL'!E169</f>
        <v>0</v>
      </c>
      <c r="F169" s="139">
        <f t="shared" si="58"/>
        <v>0</v>
      </c>
      <c r="G169" s="32" t="e">
        <f t="shared" si="59"/>
        <v>#DIV/0!</v>
      </c>
    </row>
    <row r="170" spans="1:7" x14ac:dyDescent="0.2">
      <c r="A170" s="81">
        <v>74</v>
      </c>
      <c r="B170" s="2" t="s">
        <v>39</v>
      </c>
      <c r="C170" s="11"/>
      <c r="D170" s="139">
        <f>'TAB mai'!D170+'TAB CUMUL AVRIL'!D170</f>
        <v>0</v>
      </c>
      <c r="E170" s="139">
        <f>'TAB mai'!E170+'TAB CUMUL AVRIL'!E170</f>
        <v>0</v>
      </c>
      <c r="F170" s="139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86"/>
      <c r="D171" s="40">
        <f>D163+D168+D169+D170</f>
        <v>293078</v>
      </c>
      <c r="E171" s="40">
        <f>E163+E168+E169+E170</f>
        <v>263036</v>
      </c>
      <c r="F171" s="139">
        <f t="shared" si="58"/>
        <v>30042</v>
      </c>
      <c r="G171" s="32">
        <f t="shared" si="59"/>
        <v>0.11421250323149683</v>
      </c>
    </row>
    <row r="172" spans="1:7" x14ac:dyDescent="0.2">
      <c r="A172" s="81">
        <v>60</v>
      </c>
      <c r="B172" s="3" t="s">
        <v>40</v>
      </c>
      <c r="C172" s="83"/>
      <c r="D172" s="138">
        <f>D173+D174+D175</f>
        <v>38918</v>
      </c>
      <c r="E172" s="138">
        <f>E173+E174+E175</f>
        <v>72107</v>
      </c>
      <c r="F172" s="139">
        <f t="shared" si="58"/>
        <v>-33189</v>
      </c>
      <c r="G172" s="32">
        <f t="shared" si="59"/>
        <v>-0.46027431456030621</v>
      </c>
    </row>
    <row r="173" spans="1:7" x14ac:dyDescent="0.2">
      <c r="A173" s="81">
        <v>600</v>
      </c>
      <c r="B173" s="1" t="s">
        <v>2</v>
      </c>
      <c r="C173" s="10"/>
      <c r="D173" s="139">
        <f>'TAB mai'!D173+'TAB CUMUL AVRIL'!D173</f>
        <v>3614</v>
      </c>
      <c r="E173" s="139">
        <f>'TAB mai'!E173+'TAB CUMUL AVRIL'!E173</f>
        <v>9550</v>
      </c>
      <c r="F173" s="139">
        <f t="shared" si="58"/>
        <v>-5936</v>
      </c>
      <c r="G173" s="32">
        <f t="shared" si="59"/>
        <v>-0.62157068062827225</v>
      </c>
    </row>
    <row r="174" spans="1:7" x14ac:dyDescent="0.2">
      <c r="A174" s="81">
        <v>601</v>
      </c>
      <c r="B174" s="1" t="s">
        <v>3</v>
      </c>
      <c r="C174" s="10"/>
      <c r="D174" s="139">
        <f>'TAB mai'!D174+'TAB CUMUL AVRIL'!D174</f>
        <v>17186</v>
      </c>
      <c r="E174" s="139">
        <f>'TAB mai'!E174+'TAB CUMUL AVRIL'!E174</f>
        <v>35725</v>
      </c>
      <c r="F174" s="139">
        <f t="shared" si="58"/>
        <v>-18539</v>
      </c>
      <c r="G174" s="32">
        <f t="shared" si="59"/>
        <v>-0.51893631910426874</v>
      </c>
    </row>
    <row r="175" spans="1:7" x14ac:dyDescent="0.2">
      <c r="A175" s="81">
        <v>604</v>
      </c>
      <c r="B175" s="1" t="s">
        <v>4</v>
      </c>
      <c r="C175" s="10"/>
      <c r="D175" s="139">
        <f>'TAB mai'!D175+'TAB CUMUL AVRIL'!D175</f>
        <v>18118</v>
      </c>
      <c r="E175" s="139">
        <f>'TAB mai'!E175+'TAB CUMUL AVRIL'!E175</f>
        <v>26832</v>
      </c>
      <c r="F175" s="139">
        <f t="shared" si="58"/>
        <v>-8714</v>
      </c>
      <c r="G175" s="32">
        <f t="shared" si="59"/>
        <v>-0.32476147883124629</v>
      </c>
    </row>
    <row r="176" spans="1:7" x14ac:dyDescent="0.2">
      <c r="A176" s="81">
        <v>61</v>
      </c>
      <c r="B176" s="1" t="s">
        <v>41</v>
      </c>
      <c r="C176" s="10"/>
      <c r="D176" s="139">
        <f>'TAB mai'!D176+'TAB CUMUL AVRIL'!D176</f>
        <v>4244</v>
      </c>
      <c r="E176" s="139">
        <f>'TAB mai'!E176+'TAB CUMUL AVRIL'!E176</f>
        <v>11595</v>
      </c>
      <c r="F176" s="139">
        <f t="shared" si="58"/>
        <v>-7351</v>
      </c>
      <c r="G176" s="32">
        <f t="shared" si="59"/>
        <v>-0.63398016386373435</v>
      </c>
    </row>
    <row r="177" spans="1:7" x14ac:dyDescent="0.2">
      <c r="A177" s="81">
        <v>62</v>
      </c>
      <c r="B177" s="2" t="s">
        <v>42</v>
      </c>
      <c r="C177" s="11"/>
      <c r="D177" s="139">
        <f>'TAB mai'!D177+'TAB CUMUL AVRIL'!D177</f>
        <v>3130</v>
      </c>
      <c r="E177" s="139">
        <f>'TAB mai'!E177+'TAB CUMUL AVRIL'!E177</f>
        <v>17068</v>
      </c>
      <c r="F177" s="139">
        <f t="shared" si="58"/>
        <v>-13938</v>
      </c>
      <c r="G177" s="32">
        <f t="shared" si="59"/>
        <v>-0.81661588938364194</v>
      </c>
    </row>
    <row r="178" spans="1:7" ht="25.5" x14ac:dyDescent="0.2">
      <c r="A178" s="22"/>
      <c r="B178" s="26" t="s">
        <v>43</v>
      </c>
      <c r="C178" s="86"/>
      <c r="D178" s="40">
        <f>D172+D176+D177</f>
        <v>46292</v>
      </c>
      <c r="E178" s="40">
        <f>E172+E176+E177</f>
        <v>100770</v>
      </c>
      <c r="F178" s="139">
        <f t="shared" si="58"/>
        <v>-54478</v>
      </c>
      <c r="G178" s="32">
        <f t="shared" si="59"/>
        <v>-0.54061724719658633</v>
      </c>
    </row>
    <row r="179" spans="1:7" ht="25.5" x14ac:dyDescent="0.2">
      <c r="A179" s="22"/>
      <c r="B179" s="26" t="s">
        <v>48</v>
      </c>
      <c r="C179" s="86"/>
      <c r="D179" s="40">
        <f>D171-D178</f>
        <v>246786</v>
      </c>
      <c r="E179" s="40">
        <f>E171-E178</f>
        <v>162266</v>
      </c>
      <c r="F179" s="139">
        <f t="shared" si="58"/>
        <v>84520</v>
      </c>
      <c r="G179" s="32">
        <f t="shared" si="59"/>
        <v>0.52087313423637727</v>
      </c>
    </row>
    <row r="180" spans="1:7" x14ac:dyDescent="0.2">
      <c r="A180" s="81">
        <v>63</v>
      </c>
      <c r="B180" s="3" t="s">
        <v>46</v>
      </c>
      <c r="C180" s="83"/>
      <c r="D180" s="139">
        <f>'TAB mai'!D180+'TAB CUMUL AVRIL'!D180</f>
        <v>249890</v>
      </c>
      <c r="E180" s="139">
        <f>'TAB mai'!E180+'TAB CUMUL AVRIL'!E180</f>
        <v>250232</v>
      </c>
      <c r="F180" s="139">
        <f t="shared" si="58"/>
        <v>-342</v>
      </c>
      <c r="G180" s="32">
        <f t="shared" si="59"/>
        <v>-1.3667316730074492E-3</v>
      </c>
    </row>
    <row r="181" spans="1:7" x14ac:dyDescent="0.2">
      <c r="A181" s="81"/>
      <c r="B181" s="13" t="s">
        <v>6</v>
      </c>
      <c r="C181" s="27"/>
      <c r="D181" s="139"/>
      <c r="E181" s="139"/>
      <c r="F181" s="139"/>
      <c r="G181" s="32"/>
    </row>
    <row r="182" spans="1:7" x14ac:dyDescent="0.2">
      <c r="A182" s="81">
        <v>631</v>
      </c>
      <c r="B182" s="15" t="s">
        <v>21</v>
      </c>
      <c r="C182" s="21"/>
      <c r="D182" s="139">
        <f>'TAB mai'!D182+'TAB CUMUL AVRIL'!D182</f>
        <v>0</v>
      </c>
      <c r="E182" s="139">
        <f>'TAB mai'!E182+'TAB CUMUL AVRIL'!E182</f>
        <v>0</v>
      </c>
      <c r="F182" s="139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81"/>
      <c r="B183" s="15"/>
      <c r="C183" s="21"/>
      <c r="D183" s="139"/>
      <c r="E183" s="139"/>
      <c r="F183" s="139"/>
      <c r="G183" s="32"/>
    </row>
    <row r="184" spans="1:7" x14ac:dyDescent="0.2">
      <c r="A184" s="81">
        <v>64</v>
      </c>
      <c r="B184" s="2" t="s">
        <v>47</v>
      </c>
      <c r="C184" s="11"/>
      <c r="D184" s="139">
        <f>'TAB mai'!D184+'TAB CUMUL AVRIL'!D184</f>
        <v>5465</v>
      </c>
      <c r="E184" s="139">
        <f>'TAB mai'!E184+'TAB CUMUL AVRIL'!E184</f>
        <v>10188</v>
      </c>
      <c r="F184" s="139">
        <f t="shared" ref="F184:F194" si="62">(D184-E184)</f>
        <v>-4723</v>
      </c>
      <c r="G184" s="32">
        <f t="shared" ref="G184:G194" si="63">F184/E184</f>
        <v>-0.46358460934432666</v>
      </c>
    </row>
    <row r="185" spans="1:7" ht="25.5" x14ac:dyDescent="0.2">
      <c r="A185" s="22"/>
      <c r="B185" s="26" t="s">
        <v>49</v>
      </c>
      <c r="C185" s="86"/>
      <c r="D185" s="139">
        <f>D179-D180-D184</f>
        <v>-8569</v>
      </c>
      <c r="E185" s="139">
        <f>E179-E180-E184</f>
        <v>-98154</v>
      </c>
      <c r="F185" s="139">
        <f t="shared" si="62"/>
        <v>89585</v>
      </c>
      <c r="G185" s="32">
        <f t="shared" si="63"/>
        <v>-0.91269841269841268</v>
      </c>
    </row>
    <row r="186" spans="1:7" x14ac:dyDescent="0.2">
      <c r="A186" s="81">
        <v>75</v>
      </c>
      <c r="B186" s="3" t="s">
        <v>50</v>
      </c>
      <c r="C186" s="83"/>
      <c r="D186" s="139">
        <f>'TAB mai'!D186+'TAB CUMUL AVRIL'!D186</f>
        <v>222</v>
      </c>
      <c r="E186" s="139">
        <f>'TAB mai'!E186+'TAB CUMUL AVRIL'!E186</f>
        <v>1248</v>
      </c>
      <c r="F186" s="139">
        <f t="shared" si="62"/>
        <v>-1026</v>
      </c>
      <c r="G186" s="32">
        <f t="shared" si="63"/>
        <v>-0.82211538461538458</v>
      </c>
    </row>
    <row r="187" spans="1:7" x14ac:dyDescent="0.2">
      <c r="A187" s="81">
        <v>65</v>
      </c>
      <c r="B187" s="1" t="s">
        <v>51</v>
      </c>
      <c r="C187" s="10"/>
      <c r="D187" s="139">
        <f>'TAB mai'!D187+'TAB CUMUL AVRIL'!D187</f>
        <v>2765</v>
      </c>
      <c r="E187" s="139">
        <f>'TAB mai'!E187+'TAB CUMUL AVRIL'!E187</f>
        <v>3575</v>
      </c>
      <c r="F187" s="139">
        <f t="shared" si="62"/>
        <v>-810</v>
      </c>
      <c r="G187" s="32">
        <f t="shared" si="63"/>
        <v>-0.22657342657342658</v>
      </c>
    </row>
    <row r="188" spans="1:7" ht="25.5" x14ac:dyDescent="0.2">
      <c r="A188" s="81">
        <v>68</v>
      </c>
      <c r="B188" s="16" t="s">
        <v>52</v>
      </c>
      <c r="C188" s="17"/>
      <c r="D188" s="139">
        <f>'TAB mai'!D188+'TAB CUMUL AVRIL'!D188</f>
        <v>261006</v>
      </c>
      <c r="E188" s="139">
        <f>'TAB mai'!E188+'TAB CUMUL AVRIL'!E188</f>
        <v>261006</v>
      </c>
      <c r="F188" s="139">
        <f t="shared" si="62"/>
        <v>0</v>
      </c>
      <c r="G188" s="32">
        <f t="shared" si="63"/>
        <v>0</v>
      </c>
    </row>
    <row r="189" spans="1:7" x14ac:dyDescent="0.2">
      <c r="A189" s="81">
        <v>78</v>
      </c>
      <c r="B189" s="2" t="s">
        <v>53</v>
      </c>
      <c r="C189" s="11"/>
      <c r="D189" s="139">
        <f>'TAB mai'!D189+'TAB CUMUL AVRIL'!D189</f>
        <v>0</v>
      </c>
      <c r="E189" s="139">
        <f>'TAB mai'!E189+'TAB CUMUL AVRIL'!E189</f>
        <v>0</v>
      </c>
      <c r="F189" s="139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86"/>
      <c r="D190" s="139">
        <f>D185+D186-D187-D188+D189</f>
        <v>-272118</v>
      </c>
      <c r="E190" s="139">
        <f>E185+E186-E187-E188+E189</f>
        <v>-361487</v>
      </c>
      <c r="F190" s="139">
        <f t="shared" si="62"/>
        <v>89369</v>
      </c>
      <c r="G190" s="32">
        <f t="shared" si="63"/>
        <v>-0.24722604132375439</v>
      </c>
    </row>
    <row r="191" spans="1:7" x14ac:dyDescent="0.2">
      <c r="A191" s="81">
        <v>76</v>
      </c>
      <c r="B191" s="1" t="s">
        <v>54</v>
      </c>
      <c r="C191" s="10"/>
      <c r="D191" s="139">
        <f>'TAB mai'!D191+'TAB CUMUL AVRIL'!D191</f>
        <v>18400</v>
      </c>
      <c r="E191" s="139">
        <f>'TAB mai'!E191+'TAB CUMUL AVRIL'!E191</f>
        <v>0</v>
      </c>
      <c r="F191" s="139">
        <f t="shared" si="62"/>
        <v>18400</v>
      </c>
      <c r="G191" s="32" t="e">
        <f t="shared" si="63"/>
        <v>#DIV/0!</v>
      </c>
    </row>
    <row r="192" spans="1:7" x14ac:dyDescent="0.2">
      <c r="A192" s="81">
        <v>66</v>
      </c>
      <c r="B192" s="1" t="s">
        <v>55</v>
      </c>
      <c r="C192" s="10"/>
      <c r="D192" s="139">
        <f>'TAB mai'!D192+'TAB CUMUL AVRIL'!D192</f>
        <v>6858</v>
      </c>
      <c r="E192" s="139">
        <f>'TAB mai'!E192+'TAB CUMUL AVRIL'!E192</f>
        <v>11522</v>
      </c>
      <c r="F192" s="139">
        <f t="shared" si="62"/>
        <v>-4664</v>
      </c>
      <c r="G192" s="32">
        <f t="shared" si="63"/>
        <v>-0.40479083492449225</v>
      </c>
    </row>
    <row r="193" spans="1:7" x14ac:dyDescent="0.2">
      <c r="B193" s="2" t="s">
        <v>56</v>
      </c>
      <c r="C193" s="11"/>
      <c r="D193" s="39">
        <f>D191-D192</f>
        <v>11542</v>
      </c>
      <c r="E193" s="39">
        <f>E191-E192</f>
        <v>-11522</v>
      </c>
      <c r="F193" s="139">
        <f t="shared" si="62"/>
        <v>23064</v>
      </c>
      <c r="G193" s="32">
        <f t="shared" si="63"/>
        <v>-2.0017358097552509</v>
      </c>
    </row>
    <row r="194" spans="1:7" x14ac:dyDescent="0.2">
      <c r="A194" s="22"/>
      <c r="B194" s="19" t="s">
        <v>57</v>
      </c>
      <c r="C194" s="86"/>
      <c r="D194" s="139">
        <f>D190+D193</f>
        <v>-260576</v>
      </c>
      <c r="E194" s="139">
        <f>E190+E193</f>
        <v>-373009</v>
      </c>
      <c r="F194" s="139">
        <f t="shared" si="62"/>
        <v>112433</v>
      </c>
      <c r="G194" s="32">
        <f t="shared" si="63"/>
        <v>-0.30142168151438703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81">
        <v>5</v>
      </c>
      <c r="B198" s="1" t="s">
        <v>22</v>
      </c>
      <c r="C198" s="10"/>
      <c r="D198" s="139">
        <f>'TAB mai'!D198</f>
        <v>580793</v>
      </c>
      <c r="E198" s="139">
        <f>'TAB mai'!E198</f>
        <v>327680</v>
      </c>
      <c r="F198" s="139">
        <f t="shared" ref="F198" si="64">(D198-E198)</f>
        <v>253113</v>
      </c>
      <c r="G198" s="32">
        <f t="shared" ref="G198" si="65">F198/E198</f>
        <v>0.77243957519531248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81">
        <v>51</v>
      </c>
      <c r="B202" s="20" t="s">
        <v>29</v>
      </c>
      <c r="C202" s="30"/>
      <c r="D202" s="139">
        <v>0</v>
      </c>
      <c r="E202" s="139">
        <v>0</v>
      </c>
      <c r="F202" s="139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81">
        <v>510</v>
      </c>
      <c r="B203" s="1" t="s">
        <v>7</v>
      </c>
      <c r="C203" s="10"/>
      <c r="D203" s="139">
        <v>0</v>
      </c>
      <c r="E203" s="139">
        <v>0</v>
      </c>
      <c r="F203" s="139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81">
        <v>41</v>
      </c>
      <c r="B205" s="1" t="s">
        <v>8</v>
      </c>
      <c r="C205" s="10"/>
      <c r="D205" s="139">
        <f>D209+D210+D211</f>
        <v>258101</v>
      </c>
      <c r="E205" s="139">
        <f>E209+E210+E211</f>
        <v>243146</v>
      </c>
      <c r="F205" s="139">
        <f t="shared" ref="F205" si="68">(D205-E205)</f>
        <v>14955</v>
      </c>
      <c r="G205" s="32">
        <f t="shared" ref="G205" si="69">F205/E205</f>
        <v>6.1506255500810215E-2</v>
      </c>
    </row>
    <row r="206" spans="1:7" x14ac:dyDescent="0.2">
      <c r="A206" s="81"/>
      <c r="B206" s="1"/>
      <c r="C206" s="10"/>
      <c r="D206" s="139"/>
      <c r="E206" s="139"/>
      <c r="F206" s="139"/>
      <c r="G206" s="32"/>
    </row>
    <row r="207" spans="1:7" x14ac:dyDescent="0.2">
      <c r="A207" s="81"/>
      <c r="B207" s="7" t="s">
        <v>6</v>
      </c>
      <c r="C207" s="29"/>
      <c r="D207" s="139"/>
      <c r="E207" s="139"/>
      <c r="F207" s="139"/>
      <c r="G207" s="32"/>
    </row>
    <row r="208" spans="1:7" x14ac:dyDescent="0.2">
      <c r="A208" s="81"/>
      <c r="B208" s="1"/>
      <c r="C208" s="10"/>
      <c r="D208" s="139"/>
      <c r="E208" s="139"/>
      <c r="F208" s="139"/>
      <c r="G208" s="32"/>
    </row>
    <row r="209" spans="1:7" x14ac:dyDescent="0.2">
      <c r="A209" s="81"/>
      <c r="B209" s="23" t="s">
        <v>23</v>
      </c>
      <c r="C209" s="10"/>
      <c r="D209" s="139">
        <f>'TAB mai'!D209</f>
        <v>18171</v>
      </c>
      <c r="E209" s="139">
        <f>'TAB mai'!E209</f>
        <v>36157</v>
      </c>
      <c r="F209" s="139">
        <f t="shared" ref="F209:F211" si="70">(D209-E209)</f>
        <v>-17986</v>
      </c>
      <c r="G209" s="32">
        <f t="shared" ref="G209:G211" si="71">F209/E209</f>
        <v>-0.49744171253146002</v>
      </c>
    </row>
    <row r="210" spans="1:7" ht="25.5" x14ac:dyDescent="0.2">
      <c r="A210" s="81"/>
      <c r="B210" s="24" t="s">
        <v>58</v>
      </c>
      <c r="C210" s="17"/>
      <c r="D210" s="139">
        <f>'TAB mai'!D210</f>
        <v>97948</v>
      </c>
      <c r="E210" s="139">
        <f>'TAB mai'!E210</f>
        <v>31177</v>
      </c>
      <c r="F210" s="139">
        <f t="shared" si="70"/>
        <v>66771</v>
      </c>
      <c r="G210" s="32">
        <f t="shared" si="71"/>
        <v>2.1416749526894825</v>
      </c>
    </row>
    <row r="211" spans="1:7" x14ac:dyDescent="0.2">
      <c r="A211" s="81"/>
      <c r="B211" s="23" t="s">
        <v>24</v>
      </c>
      <c r="C211" s="10"/>
      <c r="D211" s="139">
        <f>'TAB mai'!D211</f>
        <v>141982</v>
      </c>
      <c r="E211" s="139">
        <f>'TAB mai'!E211</f>
        <v>175812</v>
      </c>
      <c r="F211" s="139">
        <f t="shared" si="70"/>
        <v>-33830</v>
      </c>
      <c r="G211" s="32">
        <f t="shared" si="71"/>
        <v>-0.19242145018542534</v>
      </c>
    </row>
    <row r="212" spans="1:7" x14ac:dyDescent="0.2">
      <c r="A212" s="81"/>
      <c r="B212" s="1"/>
      <c r="C212" s="10"/>
      <c r="D212" s="139"/>
      <c r="E212" s="139"/>
      <c r="F212" s="139"/>
      <c r="G212" s="32"/>
    </row>
    <row r="213" spans="1:7" x14ac:dyDescent="0.2">
      <c r="A213" s="81"/>
      <c r="B213" s="8" t="s">
        <v>26</v>
      </c>
      <c r="C213" s="31"/>
      <c r="D213" s="139">
        <f>'TAB mai'!D213</f>
        <v>264014</v>
      </c>
      <c r="E213" s="139">
        <f>'TAB mai'!E213</f>
        <v>249889</v>
      </c>
      <c r="F213" s="139">
        <f t="shared" ref="F213" si="72">(D213-E213)</f>
        <v>14125</v>
      </c>
      <c r="G213" s="32">
        <f t="shared" ref="G213" si="73">F213/E213</f>
        <v>5.6525097143131552E-2</v>
      </c>
    </row>
    <row r="214" spans="1:7" x14ac:dyDescent="0.2">
      <c r="A214" s="81"/>
      <c r="B214" s="8"/>
      <c r="C214" s="31"/>
      <c r="D214" s="139"/>
      <c r="E214" s="139"/>
      <c r="F214" s="139"/>
      <c r="G214" s="32"/>
    </row>
    <row r="215" spans="1:7" x14ac:dyDescent="0.2">
      <c r="A215" s="81">
        <v>3</v>
      </c>
      <c r="B215" s="8" t="s">
        <v>15</v>
      </c>
      <c r="C215" s="31"/>
      <c r="D215" s="139">
        <f>D218+D219+D220+D221</f>
        <v>436585</v>
      </c>
      <c r="E215" s="139">
        <f>E218+E219+E220+E221</f>
        <v>526105</v>
      </c>
      <c r="F215" s="139">
        <f t="shared" ref="F215" si="74">(D215-E215)</f>
        <v>-89520</v>
      </c>
      <c r="G215" s="32">
        <f t="shared" ref="G215" si="75">F215/E215</f>
        <v>-0.1701561475370886</v>
      </c>
    </row>
    <row r="216" spans="1:7" x14ac:dyDescent="0.2">
      <c r="A216" s="81"/>
      <c r="B216" s="7" t="s">
        <v>6</v>
      </c>
      <c r="C216" s="29"/>
      <c r="D216" s="139"/>
      <c r="E216" s="139"/>
      <c r="F216" s="139"/>
      <c r="G216" s="32"/>
    </row>
    <row r="217" spans="1:7" x14ac:dyDescent="0.2">
      <c r="A217" s="81"/>
      <c r="B217" s="8"/>
      <c r="C217" s="31"/>
      <c r="D217" s="139"/>
      <c r="E217" s="139"/>
      <c r="F217" s="139"/>
      <c r="G217" s="32"/>
    </row>
    <row r="218" spans="1:7" x14ac:dyDescent="0.2">
      <c r="A218" s="81">
        <v>30</v>
      </c>
      <c r="B218" s="25" t="s">
        <v>16</v>
      </c>
      <c r="C218" s="31"/>
      <c r="D218" s="139">
        <f>'TAB mai'!D218</f>
        <v>23058</v>
      </c>
      <c r="E218" s="139">
        <f>'TAB mai'!E218</f>
        <v>30110</v>
      </c>
      <c r="F218" s="139">
        <f t="shared" ref="F218:F221" si="76">(D218-E218)</f>
        <v>-7052</v>
      </c>
      <c r="G218" s="32">
        <f t="shared" ref="G218:G221" si="77">F218/E218</f>
        <v>-0.23420790435071404</v>
      </c>
    </row>
    <row r="219" spans="1:7" x14ac:dyDescent="0.2">
      <c r="A219" s="81">
        <v>31</v>
      </c>
      <c r="B219" s="25" t="s">
        <v>17</v>
      </c>
      <c r="C219" s="31"/>
      <c r="D219" s="139">
        <f>'TAB mai'!D219</f>
        <v>3803</v>
      </c>
      <c r="E219" s="139">
        <f>'TAB mai'!E219</f>
        <v>8987</v>
      </c>
      <c r="F219" s="139">
        <f t="shared" si="76"/>
        <v>-5184</v>
      </c>
      <c r="G219" s="32">
        <f t="shared" si="77"/>
        <v>-0.57683320351619005</v>
      </c>
    </row>
    <row r="220" spans="1:7" x14ac:dyDescent="0.2">
      <c r="A220" s="81">
        <v>32</v>
      </c>
      <c r="B220" s="25" t="s">
        <v>18</v>
      </c>
      <c r="C220" s="31"/>
      <c r="D220" s="139">
        <f>'TAB mai'!D220</f>
        <v>409337</v>
      </c>
      <c r="E220" s="139">
        <f>'TAB mai'!E220</f>
        <v>486621</v>
      </c>
      <c r="F220" s="139">
        <f t="shared" si="76"/>
        <v>-77284</v>
      </c>
      <c r="G220" s="32">
        <f t="shared" si="77"/>
        <v>-0.15881764247741056</v>
      </c>
    </row>
    <row r="221" spans="1:7" x14ac:dyDescent="0.2">
      <c r="A221" s="81">
        <v>37</v>
      </c>
      <c r="B221" s="25" t="s">
        <v>25</v>
      </c>
      <c r="C221" s="31"/>
      <c r="D221" s="139">
        <f>'TAB mai'!D221</f>
        <v>387</v>
      </c>
      <c r="E221" s="139">
        <f>'TAB mai'!E221</f>
        <v>387</v>
      </c>
      <c r="F221" s="139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85" t="s">
        <v>10</v>
      </c>
      <c r="E226" s="85" t="s">
        <v>11</v>
      </c>
      <c r="F226" s="85" t="s">
        <v>12</v>
      </c>
      <c r="G226" s="32" t="s">
        <v>13</v>
      </c>
    </row>
    <row r="227" spans="1:7" x14ac:dyDescent="0.2">
      <c r="A227" s="81">
        <v>700</v>
      </c>
      <c r="B227" s="1" t="s">
        <v>30</v>
      </c>
      <c r="C227" s="10"/>
      <c r="D227" s="139">
        <f>'TAB mai'!D227+'TAB CUMUL AVRIL'!D227</f>
        <v>0</v>
      </c>
      <c r="E227" s="139">
        <f>'TAB mai'!E227+'TAB CUMUL AVRIL'!E227</f>
        <v>0</v>
      </c>
      <c r="F227" s="139">
        <f>(D227-E227)</f>
        <v>0</v>
      </c>
      <c r="G227" s="32" t="e">
        <f>F227/E227</f>
        <v>#DIV/0!</v>
      </c>
    </row>
    <row r="228" spans="1:7" x14ac:dyDescent="0.2">
      <c r="A228" s="81">
        <v>701</v>
      </c>
      <c r="B228" s="1" t="s">
        <v>31</v>
      </c>
      <c r="C228" s="10"/>
      <c r="D228" s="139">
        <f>'TAB mai'!D228+'TAB CUMUL AVRIL'!D228</f>
        <v>0</v>
      </c>
      <c r="E228" s="139">
        <f>'TAB mai'!E228+'TAB CUMUL AVRIL'!E228</f>
        <v>0</v>
      </c>
      <c r="F228" s="139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81">
        <v>704</v>
      </c>
      <c r="B229" s="1" t="s">
        <v>32</v>
      </c>
      <c r="C229" s="10"/>
      <c r="D229" s="139">
        <f>'TAB mai'!D229+'TAB CUMUL AVRIL'!D229</f>
        <v>0</v>
      </c>
      <c r="E229" s="139">
        <f>'TAB mai'!E229+'TAB CUMUL AVRIL'!E229</f>
        <v>0</v>
      </c>
      <c r="F229" s="139">
        <f t="shared" si="78"/>
        <v>0</v>
      </c>
      <c r="G229" s="32" t="e">
        <f t="shared" si="79"/>
        <v>#DIV/0!</v>
      </c>
    </row>
    <row r="230" spans="1:7" x14ac:dyDescent="0.2">
      <c r="A230" s="81">
        <v>706</v>
      </c>
      <c r="B230" s="1" t="s">
        <v>33</v>
      </c>
      <c r="C230" s="10"/>
      <c r="D230" s="139">
        <f>'TAB mai'!D230+'TAB CUMUL AVRIL'!D230</f>
        <v>122723</v>
      </c>
      <c r="E230" s="139">
        <f>'TAB mai'!E230+'TAB CUMUL AVRIL'!E230</f>
        <v>105316</v>
      </c>
      <c r="F230" s="139">
        <f t="shared" si="78"/>
        <v>17407</v>
      </c>
      <c r="G230" s="32">
        <f t="shared" si="79"/>
        <v>0.16528352766911011</v>
      </c>
    </row>
    <row r="231" spans="1:7" x14ac:dyDescent="0.2">
      <c r="A231" s="81"/>
      <c r="B231" s="13" t="s">
        <v>6</v>
      </c>
      <c r="C231" s="27"/>
      <c r="D231" s="139">
        <f>'TAB mai'!D231+'TAB CUMUL AVRIL'!D231</f>
        <v>0</v>
      </c>
      <c r="E231" s="139">
        <f>'TAB mai'!E231+'TAB CUMUL AVRIL'!E231</f>
        <v>0</v>
      </c>
      <c r="F231" s="39"/>
      <c r="G231" s="33"/>
    </row>
    <row r="232" spans="1:7" x14ac:dyDescent="0.2">
      <c r="A232" s="81"/>
      <c r="B232" s="14" t="s">
        <v>19</v>
      </c>
      <c r="C232" s="11"/>
      <c r="D232" s="139">
        <f>'TAB mai'!D232+'TAB CUMUL AVRIL'!D232</f>
        <v>0</v>
      </c>
      <c r="E232" s="139">
        <f>'TAB mai'!E232+'TAB CUMUL AVRIL'!E232</f>
        <v>0</v>
      </c>
      <c r="F232" s="139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81"/>
      <c r="B233" s="14" t="s">
        <v>20</v>
      </c>
      <c r="C233" s="11"/>
      <c r="D233" s="139">
        <f>'TAB mai'!D233+'TAB CUMUL AVRIL'!D233</f>
        <v>0</v>
      </c>
      <c r="E233" s="139">
        <f>'TAB mai'!E233+'TAB CUMUL AVRIL'!E233</f>
        <v>0</v>
      </c>
      <c r="F233" s="139">
        <f t="shared" si="80"/>
        <v>0</v>
      </c>
      <c r="G233" s="32" t="e">
        <f t="shared" si="81"/>
        <v>#DIV/0!</v>
      </c>
    </row>
    <row r="234" spans="1:7" x14ac:dyDescent="0.2">
      <c r="A234" s="81"/>
      <c r="B234" s="14" t="s">
        <v>27</v>
      </c>
      <c r="C234" s="11"/>
      <c r="D234" s="139">
        <f>'TAB mai'!D234+'TAB CUMUL AVRIL'!D234</f>
        <v>0</v>
      </c>
      <c r="E234" s="139">
        <f>'TAB mai'!E234+'TAB CUMUL AVRIL'!E234</f>
        <v>0</v>
      </c>
      <c r="F234" s="139">
        <f t="shared" si="80"/>
        <v>0</v>
      </c>
      <c r="G234" s="32" t="e">
        <f t="shared" si="81"/>
        <v>#DIV/0!</v>
      </c>
    </row>
    <row r="235" spans="1:7" x14ac:dyDescent="0.2">
      <c r="A235" s="81">
        <v>706</v>
      </c>
      <c r="B235" s="2" t="s">
        <v>34</v>
      </c>
      <c r="C235" s="11"/>
      <c r="D235" s="139">
        <f>'TAB mai'!D235+'TAB CUMUL AVRIL'!D235</f>
        <v>0</v>
      </c>
      <c r="E235" s="139">
        <f>'TAB mai'!E235+'TAB CUMUL AVRIL'!E235</f>
        <v>0</v>
      </c>
      <c r="F235" s="139">
        <f t="shared" si="80"/>
        <v>0</v>
      </c>
      <c r="G235" s="32" t="e">
        <f t="shared" si="81"/>
        <v>#DIV/0!</v>
      </c>
    </row>
    <row r="236" spans="1:7" x14ac:dyDescent="0.2">
      <c r="A236" s="81" t="s">
        <v>35</v>
      </c>
      <c r="B236" s="2" t="s">
        <v>36</v>
      </c>
      <c r="C236" s="11"/>
      <c r="D236" s="139">
        <f>'TAB mai'!D236+'TAB CUMUL AVRIL'!D236</f>
        <v>0</v>
      </c>
      <c r="E236" s="139">
        <f>'TAB mai'!E236+'TAB CUMUL AVRIL'!E236</f>
        <v>0</v>
      </c>
      <c r="F236" s="139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82"/>
      <c r="D237" s="40">
        <f>D227+D228+D229+D230+D235+D236</f>
        <v>122723</v>
      </c>
      <c r="E237" s="40">
        <f>E227+E228+E229+E230+E235+E236</f>
        <v>105316</v>
      </c>
      <c r="F237" s="40">
        <f t="shared" si="80"/>
        <v>17407</v>
      </c>
      <c r="G237" s="34">
        <f t="shared" si="81"/>
        <v>0.16528352766911011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39">
        <f>'TAB mai'!D240+'TAB CUMUL AVRIL'!D240</f>
        <v>0</v>
      </c>
      <c r="E240" s="139">
        <f>'TAB mai'!E240+'TAB CUMUL AVRIL'!E240</f>
        <v>0</v>
      </c>
      <c r="F240" s="139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83"/>
      <c r="D241" s="139">
        <f>'TAB mai'!D241+'TAB CUMUL AVRIL'!D241</f>
        <v>0</v>
      </c>
      <c r="E241" s="139">
        <f>'TAB mai'!E241+'TAB CUMUL AVRIL'!E241</f>
        <v>0</v>
      </c>
      <c r="F241" s="138"/>
      <c r="G241" s="36"/>
    </row>
    <row r="242" spans="1:7" x14ac:dyDescent="0.2">
      <c r="A242" s="81">
        <v>72</v>
      </c>
      <c r="B242" s="1" t="s">
        <v>37</v>
      </c>
      <c r="C242" s="10"/>
      <c r="D242" s="139">
        <f>'TAB mai'!D242+'TAB CUMUL AVRIL'!D242</f>
        <v>0</v>
      </c>
      <c r="E242" s="139">
        <f>'TAB mai'!E242+'TAB CUMUL AVRIL'!E242</f>
        <v>0</v>
      </c>
      <c r="F242" s="139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81">
        <v>73</v>
      </c>
      <c r="B243" s="1" t="s">
        <v>38</v>
      </c>
      <c r="C243" s="10"/>
      <c r="D243" s="139">
        <f>'TAB mai'!D243+'TAB CUMUL AVRIL'!D243</f>
        <v>0</v>
      </c>
      <c r="E243" s="139">
        <f>'TAB mai'!E243+'TAB CUMUL AVRIL'!E243</f>
        <v>0</v>
      </c>
      <c r="F243" s="139">
        <f t="shared" si="84"/>
        <v>0</v>
      </c>
      <c r="G243" s="32" t="e">
        <f t="shared" si="85"/>
        <v>#DIV/0!</v>
      </c>
    </row>
    <row r="244" spans="1:7" x14ac:dyDescent="0.2">
      <c r="A244" s="81">
        <v>74</v>
      </c>
      <c r="B244" s="2" t="s">
        <v>39</v>
      </c>
      <c r="C244" s="11"/>
      <c r="D244" s="139">
        <f>'TAB mai'!D244+'TAB CUMUL AVRIL'!D244</f>
        <v>0</v>
      </c>
      <c r="E244" s="139">
        <f>'TAB mai'!E244+'TAB CUMUL AVRIL'!E244</f>
        <v>0</v>
      </c>
      <c r="F244" s="139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86"/>
      <c r="D245" s="40">
        <f>D237+D242+D243+D244</f>
        <v>122723</v>
      </c>
      <c r="E245" s="40">
        <f>E237+E242+E243+E244</f>
        <v>105316</v>
      </c>
      <c r="F245" s="139">
        <f t="shared" si="84"/>
        <v>17407</v>
      </c>
      <c r="G245" s="32">
        <f t="shared" si="85"/>
        <v>0.16528352766911011</v>
      </c>
    </row>
    <row r="246" spans="1:7" x14ac:dyDescent="0.2">
      <c r="A246" s="81">
        <v>60</v>
      </c>
      <c r="B246" s="3" t="s">
        <v>40</v>
      </c>
      <c r="C246" s="83"/>
      <c r="D246" s="138">
        <f>D247+D248+D249</f>
        <v>32260</v>
      </c>
      <c r="E246" s="138">
        <f>E247+E248+E249</f>
        <v>28024</v>
      </c>
      <c r="F246" s="139">
        <f t="shared" si="84"/>
        <v>4236</v>
      </c>
      <c r="G246" s="32">
        <f t="shared" si="85"/>
        <v>0.15115615186982587</v>
      </c>
    </row>
    <row r="247" spans="1:7" x14ac:dyDescent="0.2">
      <c r="A247" s="81">
        <v>600</v>
      </c>
      <c r="B247" s="1" t="s">
        <v>2</v>
      </c>
      <c r="C247" s="10"/>
      <c r="D247" s="139">
        <f>'TAB mai'!D247+'TAB CUMUL AVRIL'!D247</f>
        <v>0</v>
      </c>
      <c r="E247" s="139">
        <f>'TAB mai'!E247+'TAB CUMUL AVRIL'!E247</f>
        <v>0</v>
      </c>
      <c r="F247" s="139">
        <f t="shared" si="84"/>
        <v>0</v>
      </c>
      <c r="G247" s="32" t="e">
        <f t="shared" si="85"/>
        <v>#DIV/0!</v>
      </c>
    </row>
    <row r="248" spans="1:7" x14ac:dyDescent="0.2">
      <c r="A248" s="81">
        <v>601</v>
      </c>
      <c r="B248" s="1" t="s">
        <v>3</v>
      </c>
      <c r="C248" s="10"/>
      <c r="D248" s="139">
        <f>'TAB mai'!D248+'TAB CUMUL AVRIL'!D248</f>
        <v>32260</v>
      </c>
      <c r="E248" s="139">
        <f>'TAB mai'!E248+'TAB CUMUL AVRIL'!E248</f>
        <v>28024</v>
      </c>
      <c r="F248" s="139">
        <f t="shared" si="84"/>
        <v>4236</v>
      </c>
      <c r="G248" s="32">
        <f t="shared" si="85"/>
        <v>0.15115615186982587</v>
      </c>
    </row>
    <row r="249" spans="1:7" x14ac:dyDescent="0.2">
      <c r="A249" s="81">
        <v>604</v>
      </c>
      <c r="B249" s="1" t="s">
        <v>4</v>
      </c>
      <c r="C249" s="10"/>
      <c r="D249" s="139">
        <f>'TAB mai'!D249+'TAB CUMUL AVRIL'!D249</f>
        <v>0</v>
      </c>
      <c r="E249" s="139">
        <f>'TAB mai'!E249+'TAB CUMUL AVRIL'!E249</f>
        <v>0</v>
      </c>
      <c r="F249" s="139">
        <f t="shared" si="84"/>
        <v>0</v>
      </c>
      <c r="G249" s="32" t="e">
        <f t="shared" si="85"/>
        <v>#DIV/0!</v>
      </c>
    </row>
    <row r="250" spans="1:7" x14ac:dyDescent="0.2">
      <c r="A250" s="81">
        <v>61</v>
      </c>
      <c r="B250" s="1" t="s">
        <v>41</v>
      </c>
      <c r="C250" s="10"/>
      <c r="D250" s="139">
        <f>'TAB mai'!D250+'TAB CUMUL AVRIL'!D250</f>
        <v>873</v>
      </c>
      <c r="E250" s="139">
        <f>'TAB mai'!E250+'TAB CUMUL AVRIL'!E250</f>
        <v>1325</v>
      </c>
      <c r="F250" s="139">
        <f t="shared" si="84"/>
        <v>-452</v>
      </c>
      <c r="G250" s="32">
        <f t="shared" si="85"/>
        <v>-0.3411320754716981</v>
      </c>
    </row>
    <row r="251" spans="1:7" x14ac:dyDescent="0.2">
      <c r="A251" s="81">
        <v>62</v>
      </c>
      <c r="B251" s="2" t="s">
        <v>42</v>
      </c>
      <c r="C251" s="11"/>
      <c r="D251" s="139">
        <f>'TAB mai'!D251+'TAB CUMUL AVRIL'!D251</f>
        <v>3408</v>
      </c>
      <c r="E251" s="139">
        <f>'TAB mai'!E251+'TAB CUMUL AVRIL'!E251</f>
        <v>4356</v>
      </c>
      <c r="F251" s="139">
        <f t="shared" si="84"/>
        <v>-948</v>
      </c>
      <c r="G251" s="32">
        <f t="shared" si="85"/>
        <v>-0.21763085399449036</v>
      </c>
    </row>
    <row r="252" spans="1:7" ht="25.5" x14ac:dyDescent="0.2">
      <c r="A252" s="22"/>
      <c r="B252" s="26" t="s">
        <v>43</v>
      </c>
      <c r="C252" s="86"/>
      <c r="D252" s="40">
        <f>D246+D250+D251</f>
        <v>36541</v>
      </c>
      <c r="E252" s="40">
        <f>E246+E250+E251</f>
        <v>33705</v>
      </c>
      <c r="F252" s="139">
        <f t="shared" si="84"/>
        <v>2836</v>
      </c>
      <c r="G252" s="32">
        <f t="shared" si="85"/>
        <v>8.4141818721257977E-2</v>
      </c>
    </row>
    <row r="253" spans="1:7" ht="25.5" x14ac:dyDescent="0.2">
      <c r="A253" s="22"/>
      <c r="B253" s="26" t="s">
        <v>48</v>
      </c>
      <c r="C253" s="86"/>
      <c r="D253" s="40">
        <f>D245-D252</f>
        <v>86182</v>
      </c>
      <c r="E253" s="40">
        <f>E245-E252</f>
        <v>71611</v>
      </c>
      <c r="F253" s="139">
        <f t="shared" si="84"/>
        <v>14571</v>
      </c>
      <c r="G253" s="32">
        <f t="shared" si="85"/>
        <v>0.20347432656994038</v>
      </c>
    </row>
    <row r="254" spans="1:7" x14ac:dyDescent="0.2">
      <c r="A254" s="81">
        <v>63</v>
      </c>
      <c r="B254" s="3" t="s">
        <v>46</v>
      </c>
      <c r="C254" s="83"/>
      <c r="D254" s="139">
        <f>'TAB mai'!D254+'TAB CUMUL AVRIL'!D254</f>
        <v>110024</v>
      </c>
      <c r="E254" s="139">
        <f>'TAB mai'!E254+'TAB CUMUL AVRIL'!E254</f>
        <v>118522</v>
      </c>
      <c r="F254" s="139">
        <f t="shared" si="84"/>
        <v>-8498</v>
      </c>
      <c r="G254" s="32">
        <f t="shared" si="85"/>
        <v>-7.1699768819290938E-2</v>
      </c>
    </row>
    <row r="255" spans="1:7" x14ac:dyDescent="0.2">
      <c r="A255" s="81"/>
      <c r="B255" s="13" t="s">
        <v>6</v>
      </c>
      <c r="C255" s="27"/>
      <c r="D255" s="139"/>
      <c r="E255" s="139"/>
      <c r="F255" s="139"/>
      <c r="G255" s="32"/>
    </row>
    <row r="256" spans="1:7" x14ac:dyDescent="0.2">
      <c r="A256" s="81">
        <v>631</v>
      </c>
      <c r="B256" s="15" t="s">
        <v>21</v>
      </c>
      <c r="C256" s="21"/>
      <c r="D256" s="139">
        <f>'TAB mai'!D256+'TAB CUMUL AVRIL'!D256</f>
        <v>0</v>
      </c>
      <c r="E256" s="139">
        <f>'TAB mai'!E256+'TAB CUMUL AVRIL'!E256</f>
        <v>0</v>
      </c>
      <c r="F256" s="139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81"/>
      <c r="B257" s="15"/>
      <c r="C257" s="21"/>
      <c r="D257" s="139"/>
      <c r="E257" s="139"/>
      <c r="F257" s="139"/>
      <c r="G257" s="32"/>
    </row>
    <row r="258" spans="1:7" x14ac:dyDescent="0.2">
      <c r="A258" s="81">
        <v>64</v>
      </c>
      <c r="B258" s="2" t="s">
        <v>47</v>
      </c>
      <c r="C258" s="11"/>
      <c r="D258" s="139">
        <f>'TAB mai'!D258+'TAB CUMUL AVRIL'!D258</f>
        <v>3636</v>
      </c>
      <c r="E258" s="139">
        <f>'TAB mai'!E258+'TAB CUMUL AVRIL'!E258</f>
        <v>2947</v>
      </c>
      <c r="F258" s="139">
        <f t="shared" ref="F258:F268" si="88">(D258-E258)</f>
        <v>689</v>
      </c>
      <c r="G258" s="32">
        <f t="shared" ref="G258:G268" si="89">F258/E258</f>
        <v>0.2337970817780794</v>
      </c>
    </row>
    <row r="259" spans="1:7" ht="25.5" x14ac:dyDescent="0.2">
      <c r="A259" s="22"/>
      <c r="B259" s="26" t="s">
        <v>49</v>
      </c>
      <c r="C259" s="86"/>
      <c r="D259" s="139">
        <f>D253-D254-D258</f>
        <v>-27478</v>
      </c>
      <c r="E259" s="139">
        <f>E253-E254-E258</f>
        <v>-49858</v>
      </c>
      <c r="F259" s="139">
        <f t="shared" si="88"/>
        <v>22380</v>
      </c>
      <c r="G259" s="32">
        <f t="shared" si="89"/>
        <v>-0.44887480444462274</v>
      </c>
    </row>
    <row r="260" spans="1:7" x14ac:dyDescent="0.2">
      <c r="A260" s="81">
        <v>75</v>
      </c>
      <c r="B260" s="3" t="s">
        <v>50</v>
      </c>
      <c r="C260" s="83"/>
      <c r="D260" s="139">
        <f>'TAB mai'!D260+'TAB CUMUL AVRIL'!D260</f>
        <v>0</v>
      </c>
      <c r="E260" s="139">
        <f>'TAB mai'!E260+'TAB CUMUL AVRIL'!E260</f>
        <v>273</v>
      </c>
      <c r="F260" s="139">
        <f t="shared" si="88"/>
        <v>-273</v>
      </c>
      <c r="G260" s="32">
        <f t="shared" si="89"/>
        <v>-1</v>
      </c>
    </row>
    <row r="261" spans="1:7" x14ac:dyDescent="0.2">
      <c r="A261" s="81">
        <v>65</v>
      </c>
      <c r="B261" s="1" t="s">
        <v>51</v>
      </c>
      <c r="C261" s="10"/>
      <c r="D261" s="139">
        <f>'TAB mai'!D261+'TAB CUMUL AVRIL'!D261</f>
        <v>608</v>
      </c>
      <c r="E261" s="139">
        <f>'TAB mai'!E261+'TAB CUMUL AVRIL'!E261</f>
        <v>451</v>
      </c>
      <c r="F261" s="139">
        <f t="shared" si="88"/>
        <v>157</v>
      </c>
      <c r="G261" s="32">
        <f t="shared" si="89"/>
        <v>0.34811529933481156</v>
      </c>
    </row>
    <row r="262" spans="1:7" ht="25.5" x14ac:dyDescent="0.2">
      <c r="A262" s="81">
        <v>68</v>
      </c>
      <c r="B262" s="16" t="s">
        <v>52</v>
      </c>
      <c r="C262" s="17"/>
      <c r="D262" s="139">
        <f>'TAB mai'!D262+'TAB CUMUL AVRIL'!D262</f>
        <v>27620</v>
      </c>
      <c r="E262" s="139">
        <f>'TAB mai'!E262+'TAB CUMUL AVRIL'!E262</f>
        <v>25530</v>
      </c>
      <c r="F262" s="139">
        <f t="shared" si="88"/>
        <v>2090</v>
      </c>
      <c r="G262" s="32">
        <f t="shared" si="89"/>
        <v>8.1864473168820992E-2</v>
      </c>
    </row>
    <row r="263" spans="1:7" x14ac:dyDescent="0.2">
      <c r="A263" s="81">
        <v>78</v>
      </c>
      <c r="B263" s="2" t="s">
        <v>53</v>
      </c>
      <c r="C263" s="11"/>
      <c r="D263" s="139">
        <f>'TAB mai'!D263+'TAB CUMUL AVRIL'!D263</f>
        <v>0</v>
      </c>
      <c r="E263" s="139">
        <f>'TAB mai'!E263+'TAB CUMUL AVRIL'!E263</f>
        <v>0</v>
      </c>
      <c r="F263" s="139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86"/>
      <c r="D264" s="139">
        <f>D259+D260-D261-D262+D263</f>
        <v>-55706</v>
      </c>
      <c r="E264" s="139">
        <f>E259+E260-E261-E262+E263</f>
        <v>-75566</v>
      </c>
      <c r="F264" s="139">
        <f t="shared" si="88"/>
        <v>19860</v>
      </c>
      <c r="G264" s="32">
        <f t="shared" si="89"/>
        <v>-0.26281661064499906</v>
      </c>
    </row>
    <row r="265" spans="1:7" x14ac:dyDescent="0.2">
      <c r="A265" s="81">
        <v>76</v>
      </c>
      <c r="B265" s="1" t="s">
        <v>54</v>
      </c>
      <c r="C265" s="10"/>
      <c r="D265" s="139">
        <f>'TAB mai'!D265+'TAB CUMUL AVRIL'!D265</f>
        <v>0</v>
      </c>
      <c r="E265" s="139">
        <f>'TAB mai'!E265+'TAB CUMUL AVRIL'!E265</f>
        <v>0</v>
      </c>
      <c r="F265" s="139">
        <f t="shared" si="88"/>
        <v>0</v>
      </c>
      <c r="G265" s="32" t="e">
        <f t="shared" si="89"/>
        <v>#DIV/0!</v>
      </c>
    </row>
    <row r="266" spans="1:7" x14ac:dyDescent="0.2">
      <c r="A266" s="81">
        <v>66</v>
      </c>
      <c r="B266" s="1" t="s">
        <v>55</v>
      </c>
      <c r="C266" s="10"/>
      <c r="D266" s="139">
        <f>'TAB mai'!D266+'TAB CUMUL AVRIL'!D266</f>
        <v>0</v>
      </c>
      <c r="E266" s="139">
        <f>'TAB mai'!E266+'TAB CUMUL AVRIL'!E266</f>
        <v>0</v>
      </c>
      <c r="F266" s="139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39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86"/>
      <c r="D268" s="139">
        <f>D264+D267</f>
        <v>-55706</v>
      </c>
      <c r="E268" s="139">
        <f>E264+E267</f>
        <v>-75566</v>
      </c>
      <c r="F268" s="139">
        <f t="shared" si="88"/>
        <v>19860</v>
      </c>
      <c r="G268" s="32">
        <f t="shared" si="89"/>
        <v>-0.26281661064499906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81">
        <v>5</v>
      </c>
      <c r="B272" s="1" t="s">
        <v>22</v>
      </c>
      <c r="C272" s="10"/>
      <c r="D272" s="139">
        <f>'TAB mai'!D272</f>
        <v>119104</v>
      </c>
      <c r="E272" s="139">
        <f>'TAB mai'!E272</f>
        <v>221306</v>
      </c>
      <c r="F272" s="139">
        <f t="shared" ref="F272" si="90">(D272-E272)</f>
        <v>-102202</v>
      </c>
      <c r="G272" s="32">
        <f t="shared" ref="G272" si="91">F272/E272</f>
        <v>-0.46181305522669969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81">
        <v>51</v>
      </c>
      <c r="B276" s="20" t="s">
        <v>29</v>
      </c>
      <c r="C276" s="30"/>
      <c r="D276" s="139">
        <v>0</v>
      </c>
      <c r="E276" s="139">
        <v>0</v>
      </c>
      <c r="F276" s="139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81">
        <v>510</v>
      </c>
      <c r="B277" s="1" t="s">
        <v>7</v>
      </c>
      <c r="C277" s="10"/>
      <c r="D277" s="139">
        <v>0</v>
      </c>
      <c r="E277" s="139">
        <v>0</v>
      </c>
      <c r="F277" s="139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81">
        <v>41</v>
      </c>
      <c r="B279" s="1" t="s">
        <v>8</v>
      </c>
      <c r="C279" s="10"/>
      <c r="D279" s="139">
        <f>D283+D284+D285</f>
        <v>120324</v>
      </c>
      <c r="E279" s="139">
        <f>E283+E284+E285</f>
        <v>90990</v>
      </c>
      <c r="F279" s="139">
        <f t="shared" ref="F279" si="94">(D279-E279)</f>
        <v>29334</v>
      </c>
      <c r="G279" s="32">
        <f t="shared" ref="G279" si="95">F279/E279</f>
        <v>0.32238707550280249</v>
      </c>
    </row>
    <row r="280" spans="1:7" x14ac:dyDescent="0.2">
      <c r="A280" s="81"/>
      <c r="B280" s="1"/>
      <c r="C280" s="10"/>
      <c r="D280" s="139"/>
      <c r="E280" s="139"/>
      <c r="F280" s="139"/>
      <c r="G280" s="32"/>
    </row>
    <row r="281" spans="1:7" x14ac:dyDescent="0.2">
      <c r="A281" s="81"/>
      <c r="B281" s="7" t="s">
        <v>6</v>
      </c>
      <c r="C281" s="29"/>
      <c r="D281" s="139"/>
      <c r="E281" s="139"/>
      <c r="F281" s="139"/>
      <c r="G281" s="32"/>
    </row>
    <row r="282" spans="1:7" x14ac:dyDescent="0.2">
      <c r="A282" s="81"/>
      <c r="B282" s="1"/>
      <c r="C282" s="10"/>
      <c r="D282" s="139"/>
      <c r="E282" s="139"/>
      <c r="F282" s="139"/>
      <c r="G282" s="32"/>
    </row>
    <row r="283" spans="1:7" x14ac:dyDescent="0.2">
      <c r="A283" s="81"/>
      <c r="B283" s="23" t="s">
        <v>23</v>
      </c>
      <c r="C283" s="10"/>
      <c r="D283" s="139">
        <f>'TAB mai'!D283</f>
        <v>16474</v>
      </c>
      <c r="E283" s="139">
        <f>'TAB mai'!E283</f>
        <v>31692</v>
      </c>
      <c r="F283" s="139">
        <f t="shared" ref="F283:F285" si="96">(D283-E283)</f>
        <v>-15218</v>
      </c>
      <c r="G283" s="32">
        <f t="shared" ref="G283:G285" si="97">F283/E283</f>
        <v>-0.48018427363372462</v>
      </c>
    </row>
    <row r="284" spans="1:7" ht="25.5" x14ac:dyDescent="0.2">
      <c r="A284" s="81"/>
      <c r="B284" s="24" t="s">
        <v>58</v>
      </c>
      <c r="C284" s="17"/>
      <c r="D284" s="139">
        <f>'TAB mai'!D284</f>
        <v>102483</v>
      </c>
      <c r="E284" s="139">
        <f>'TAB mai'!E284</f>
        <v>46366</v>
      </c>
      <c r="F284" s="139">
        <f t="shared" si="96"/>
        <v>56117</v>
      </c>
      <c r="G284" s="32">
        <f t="shared" si="97"/>
        <v>1.2103049648449296</v>
      </c>
    </row>
    <row r="285" spans="1:7" x14ac:dyDescent="0.2">
      <c r="A285" s="81"/>
      <c r="B285" s="23" t="s">
        <v>24</v>
      </c>
      <c r="C285" s="10"/>
      <c r="D285" s="139">
        <f>'TAB mai'!D285</f>
        <v>1367</v>
      </c>
      <c r="E285" s="139">
        <f>'TAB mai'!E285</f>
        <v>12932</v>
      </c>
      <c r="F285" s="139">
        <f t="shared" si="96"/>
        <v>-11565</v>
      </c>
      <c r="G285" s="32">
        <f t="shared" si="97"/>
        <v>-0.8942932261057841</v>
      </c>
    </row>
    <row r="286" spans="1:7" x14ac:dyDescent="0.2">
      <c r="A286" s="81"/>
      <c r="B286" s="1"/>
      <c r="C286" s="10"/>
      <c r="D286" s="139"/>
      <c r="E286" s="139"/>
      <c r="F286" s="139"/>
      <c r="G286" s="32"/>
    </row>
    <row r="287" spans="1:7" x14ac:dyDescent="0.2">
      <c r="A287" s="81"/>
      <c r="B287" s="8" t="s">
        <v>26</v>
      </c>
      <c r="C287" s="31"/>
      <c r="D287" s="139">
        <f>'TAB mai'!D287</f>
        <v>67550</v>
      </c>
      <c r="E287" s="139">
        <f>'TAB mai'!E287</f>
        <v>54724</v>
      </c>
      <c r="F287" s="139">
        <f t="shared" ref="F287" si="98">(D287-E287)</f>
        <v>12826</v>
      </c>
      <c r="G287" s="32">
        <f t="shared" ref="G287" si="99">F287/E287</f>
        <v>0.23437614209487612</v>
      </c>
    </row>
    <row r="288" spans="1:7" x14ac:dyDescent="0.2">
      <c r="A288" s="81"/>
      <c r="B288" s="8"/>
      <c r="C288" s="31"/>
      <c r="D288" s="139"/>
      <c r="E288" s="139"/>
      <c r="F288" s="139"/>
      <c r="G288" s="32"/>
    </row>
    <row r="289" spans="1:7" x14ac:dyDescent="0.2">
      <c r="A289" s="81">
        <v>3</v>
      </c>
      <c r="B289" s="8" t="s">
        <v>15</v>
      </c>
      <c r="C289" s="31"/>
      <c r="D289" s="139">
        <f>D292+D293+D294+D295</f>
        <v>25975</v>
      </c>
      <c r="E289" s="139">
        <f>E292+E293+E294+E295</f>
        <v>33439</v>
      </c>
      <c r="F289" s="139">
        <f t="shared" ref="F289" si="100">(D289-E289)</f>
        <v>-7464</v>
      </c>
      <c r="G289" s="32">
        <f t="shared" ref="G289" si="101">F289/E289</f>
        <v>-0.22321241663925356</v>
      </c>
    </row>
    <row r="290" spans="1:7" x14ac:dyDescent="0.2">
      <c r="A290" s="81"/>
      <c r="B290" s="7" t="s">
        <v>6</v>
      </c>
      <c r="C290" s="29"/>
      <c r="D290" s="139"/>
      <c r="E290" s="139"/>
      <c r="F290" s="139"/>
      <c r="G290" s="32"/>
    </row>
    <row r="291" spans="1:7" x14ac:dyDescent="0.2">
      <c r="A291" s="81"/>
      <c r="B291" s="8"/>
      <c r="C291" s="31"/>
      <c r="D291" s="139"/>
      <c r="E291" s="139"/>
      <c r="F291" s="139"/>
      <c r="G291" s="32"/>
    </row>
    <row r="292" spans="1:7" x14ac:dyDescent="0.2">
      <c r="A292" s="81">
        <v>30</v>
      </c>
      <c r="B292" s="25" t="s">
        <v>16</v>
      </c>
      <c r="C292" s="31"/>
      <c r="D292" s="139">
        <f>'TAB mai'!D292</f>
        <v>719</v>
      </c>
      <c r="E292" s="139">
        <f>'TAB mai'!E292</f>
        <v>820</v>
      </c>
      <c r="F292" s="139">
        <f t="shared" ref="F292:F295" si="102">(D292-E292)</f>
        <v>-101</v>
      </c>
      <c r="G292" s="32">
        <f t="shared" ref="G292:G295" si="103">F292/E292</f>
        <v>-0.12317073170731707</v>
      </c>
    </row>
    <row r="293" spans="1:7" x14ac:dyDescent="0.2">
      <c r="A293" s="81">
        <v>31</v>
      </c>
      <c r="B293" s="25" t="s">
        <v>17</v>
      </c>
      <c r="C293" s="31"/>
      <c r="D293" s="139">
        <f>'TAB mai'!D293</f>
        <v>0</v>
      </c>
      <c r="E293" s="139">
        <f>'TAB mai'!E293</f>
        <v>0</v>
      </c>
      <c r="F293" s="139">
        <f t="shared" si="102"/>
        <v>0</v>
      </c>
      <c r="G293" s="32" t="e">
        <f t="shared" si="103"/>
        <v>#DIV/0!</v>
      </c>
    </row>
    <row r="294" spans="1:7" x14ac:dyDescent="0.2">
      <c r="A294" s="81">
        <v>32</v>
      </c>
      <c r="B294" s="25" t="s">
        <v>18</v>
      </c>
      <c r="C294" s="31"/>
      <c r="D294" s="139">
        <f>'TAB mai'!D294</f>
        <v>25256</v>
      </c>
      <c r="E294" s="139">
        <f>'TAB mai'!E294</f>
        <v>32619</v>
      </c>
      <c r="F294" s="139">
        <f t="shared" si="102"/>
        <v>-7363</v>
      </c>
      <c r="G294" s="32">
        <f t="shared" si="103"/>
        <v>-0.22572733682822896</v>
      </c>
    </row>
    <row r="295" spans="1:7" x14ac:dyDescent="0.2">
      <c r="A295" s="81">
        <v>37</v>
      </c>
      <c r="B295" s="25" t="s">
        <v>25</v>
      </c>
      <c r="C295" s="31"/>
      <c r="D295" s="139">
        <f>'TAB mai'!D295</f>
        <v>0</v>
      </c>
      <c r="E295" s="139">
        <f>'TAB mai'!E295</f>
        <v>0</v>
      </c>
      <c r="F295" s="139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85" t="s">
        <v>10</v>
      </c>
      <c r="E299" s="85" t="s">
        <v>11</v>
      </c>
      <c r="F299" s="85" t="s">
        <v>12</v>
      </c>
      <c r="G299" s="32" t="s">
        <v>13</v>
      </c>
    </row>
    <row r="300" spans="1:7" ht="12.75" customHeight="1" x14ac:dyDescent="0.2">
      <c r="A300" s="81">
        <v>700</v>
      </c>
      <c r="B300" s="1" t="s">
        <v>30</v>
      </c>
      <c r="C300" s="10"/>
      <c r="D300" s="139">
        <f>'TAB mai'!D300+'TAB CUMUL AVRIL'!D300</f>
        <v>5385</v>
      </c>
      <c r="E300" s="139">
        <f>'TAB mai'!E300+'TAB CUMUL AVRIL'!E300</f>
        <v>11124</v>
      </c>
      <c r="F300" s="139">
        <f>(D300-E300)</f>
        <v>-5739</v>
      </c>
      <c r="G300" s="32">
        <f>F300/E300</f>
        <v>-0.51591154261057171</v>
      </c>
    </row>
    <row r="301" spans="1:7" x14ac:dyDescent="0.2">
      <c r="A301" s="81">
        <v>701</v>
      </c>
      <c r="B301" s="1" t="s">
        <v>31</v>
      </c>
      <c r="C301" s="10"/>
      <c r="D301" s="139">
        <f>'TAB mai'!D301+'TAB CUMUL AVRIL'!D301</f>
        <v>47471</v>
      </c>
      <c r="E301" s="139">
        <f>'TAB mai'!E301+'TAB CUMUL AVRIL'!E301</f>
        <v>59100</v>
      </c>
      <c r="F301" s="139">
        <f t="shared" ref="F301:F303" si="104">(D301-E301)</f>
        <v>-11629</v>
      </c>
      <c r="G301" s="32">
        <f t="shared" ref="G301:G303" si="105">F301/E301</f>
        <v>-0.19676818950930627</v>
      </c>
    </row>
    <row r="302" spans="1:7" x14ac:dyDescent="0.2">
      <c r="A302" s="81">
        <v>704</v>
      </c>
      <c r="B302" s="1" t="s">
        <v>32</v>
      </c>
      <c r="C302" s="10"/>
      <c r="D302" s="139">
        <f>'TAB mai'!D302+'TAB CUMUL AVRIL'!D302</f>
        <v>21503</v>
      </c>
      <c r="E302" s="139">
        <f>'TAB mai'!E302+'TAB CUMUL AVRIL'!E302</f>
        <v>19510</v>
      </c>
      <c r="F302" s="139">
        <f t="shared" si="104"/>
        <v>1993</v>
      </c>
      <c r="G302" s="32">
        <f t="shared" si="105"/>
        <v>0.10215274218349564</v>
      </c>
    </row>
    <row r="303" spans="1:7" x14ac:dyDescent="0.2">
      <c r="A303" s="81">
        <v>706</v>
      </c>
      <c r="B303" s="1" t="s">
        <v>33</v>
      </c>
      <c r="C303" s="10"/>
      <c r="D303" s="139">
        <f>'TAB mai'!D303+'TAB CUMUL AVRIL'!D303</f>
        <v>56746</v>
      </c>
      <c r="E303" s="139">
        <f>'TAB mai'!E303+'TAB CUMUL AVRIL'!E303</f>
        <v>54053</v>
      </c>
      <c r="F303" s="139">
        <f t="shared" si="104"/>
        <v>2693</v>
      </c>
      <c r="G303" s="32">
        <f t="shared" si="105"/>
        <v>4.9821471518694614E-2</v>
      </c>
    </row>
    <row r="304" spans="1:7" x14ac:dyDescent="0.2">
      <c r="A304" s="81"/>
      <c r="B304" s="13" t="s">
        <v>6</v>
      </c>
      <c r="C304" s="27"/>
      <c r="D304" s="139">
        <f>'TAB mai'!D304+'TAB CUMUL AVRIL'!D304</f>
        <v>0</v>
      </c>
      <c r="E304" s="139">
        <f>'TAB mai'!E304+'TAB CUMUL AVRIL'!E304</f>
        <v>0</v>
      </c>
      <c r="F304" s="39"/>
      <c r="G304" s="33"/>
    </row>
    <row r="305" spans="1:7" x14ac:dyDescent="0.2">
      <c r="A305" s="81"/>
      <c r="B305" s="14" t="s">
        <v>19</v>
      </c>
      <c r="C305" s="11"/>
      <c r="D305" s="139">
        <f>'TAB mai'!D305+'TAB CUMUL AVRIL'!D305</f>
        <v>0</v>
      </c>
      <c r="E305" s="139">
        <f>'TAB mai'!E305+'TAB CUMUL AVRIL'!E305</f>
        <v>0</v>
      </c>
      <c r="F305" s="139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81"/>
      <c r="B306" s="14" t="s">
        <v>20</v>
      </c>
      <c r="C306" s="11"/>
      <c r="D306" s="139">
        <f>'TAB mai'!D306+'TAB CUMUL AVRIL'!D306</f>
        <v>0</v>
      </c>
      <c r="E306" s="139">
        <f>'TAB mai'!E306+'TAB CUMUL AVRIL'!E306</f>
        <v>0</v>
      </c>
      <c r="F306" s="139">
        <f t="shared" si="106"/>
        <v>0</v>
      </c>
      <c r="G306" s="32" t="e">
        <f t="shared" si="107"/>
        <v>#DIV/0!</v>
      </c>
    </row>
    <row r="307" spans="1:7" x14ac:dyDescent="0.2">
      <c r="A307" s="81"/>
      <c r="B307" s="14" t="s">
        <v>27</v>
      </c>
      <c r="C307" s="11"/>
      <c r="D307" s="139">
        <f>'TAB mai'!D307+'TAB CUMUL AVRIL'!D307</f>
        <v>0</v>
      </c>
      <c r="E307" s="139">
        <f>'TAB mai'!E307+'TAB CUMUL AVRIL'!E307</f>
        <v>0</v>
      </c>
      <c r="F307" s="139">
        <f t="shared" si="106"/>
        <v>0</v>
      </c>
      <c r="G307" s="32" t="e">
        <f t="shared" si="107"/>
        <v>#DIV/0!</v>
      </c>
    </row>
    <row r="308" spans="1:7" x14ac:dyDescent="0.2">
      <c r="A308" s="81">
        <v>706</v>
      </c>
      <c r="B308" s="2" t="s">
        <v>34</v>
      </c>
      <c r="C308" s="11"/>
      <c r="D308" s="139">
        <f>'TAB mai'!D308+'TAB CUMUL AVRIL'!D308</f>
        <v>0</v>
      </c>
      <c r="E308" s="139">
        <f>'TAB mai'!E308+'TAB CUMUL AVRIL'!E308</f>
        <v>0</v>
      </c>
      <c r="F308" s="139">
        <f t="shared" si="106"/>
        <v>0</v>
      </c>
      <c r="G308" s="32" t="e">
        <f t="shared" si="107"/>
        <v>#DIV/0!</v>
      </c>
    </row>
    <row r="309" spans="1:7" x14ac:dyDescent="0.2">
      <c r="A309" s="81" t="s">
        <v>35</v>
      </c>
      <c r="B309" s="2" t="s">
        <v>36</v>
      </c>
      <c r="C309" s="11"/>
      <c r="D309" s="139">
        <f>'TAB mai'!D309+'TAB CUMUL AVRIL'!D309</f>
        <v>1594</v>
      </c>
      <c r="E309" s="139">
        <f>'TAB mai'!E309+'TAB CUMUL AVRIL'!E309</f>
        <v>300</v>
      </c>
      <c r="F309" s="139">
        <f t="shared" si="106"/>
        <v>1294</v>
      </c>
      <c r="G309" s="32">
        <f t="shared" si="107"/>
        <v>4.3133333333333335</v>
      </c>
    </row>
    <row r="310" spans="1:7" ht="25.5" x14ac:dyDescent="0.2">
      <c r="A310" s="22"/>
      <c r="B310" s="26" t="s">
        <v>45</v>
      </c>
      <c r="C310" s="82"/>
      <c r="D310" s="40">
        <f>D300+D301+D302+D303+D308+D309</f>
        <v>132699</v>
      </c>
      <c r="E310" s="40">
        <f>E300+E301+E302+E303+E308+E309</f>
        <v>144087</v>
      </c>
      <c r="F310" s="40">
        <f t="shared" si="106"/>
        <v>-11388</v>
      </c>
      <c r="G310" s="34">
        <f t="shared" si="107"/>
        <v>-7.9035582668804269E-2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39">
        <f>'TAB mai'!D313+'TAB CUMUL AVRIL'!D313</f>
        <v>0</v>
      </c>
      <c r="E313" s="139">
        <f>'TAB mai'!E313+'TAB CUMUL AVRIL'!E313</f>
        <v>0</v>
      </c>
      <c r="F313" s="139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83"/>
      <c r="D314" s="139">
        <f>'TAB mai'!D314+'TAB CUMUL AVRIL'!D314</f>
        <v>0</v>
      </c>
      <c r="E314" s="139">
        <f>'TAB mai'!E314+'TAB CUMUL AVRIL'!E314</f>
        <v>0</v>
      </c>
      <c r="F314" s="138"/>
      <c r="G314" s="36"/>
    </row>
    <row r="315" spans="1:7" x14ac:dyDescent="0.2">
      <c r="A315" s="81">
        <v>72</v>
      </c>
      <c r="B315" s="1" t="s">
        <v>37</v>
      </c>
      <c r="C315" s="10"/>
      <c r="D315" s="139">
        <f>'TAB mai'!D315+'TAB CUMUL AVRIL'!D315</f>
        <v>0</v>
      </c>
      <c r="E315" s="139">
        <f>'TAB mai'!E315+'TAB CUMUL AVRIL'!E315</f>
        <v>0</v>
      </c>
      <c r="F315" s="139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81">
        <v>73</v>
      </c>
      <c r="B316" s="1" t="s">
        <v>38</v>
      </c>
      <c r="C316" s="10"/>
      <c r="D316" s="139">
        <f>'TAB mai'!D316+'TAB CUMUL AVRIL'!D316</f>
        <v>29</v>
      </c>
      <c r="E316" s="139">
        <f>'TAB mai'!E316+'TAB CUMUL AVRIL'!E316</f>
        <v>0</v>
      </c>
      <c r="F316" s="139">
        <f t="shared" si="110"/>
        <v>29</v>
      </c>
      <c r="G316" s="32" t="e">
        <f t="shared" si="111"/>
        <v>#DIV/0!</v>
      </c>
    </row>
    <row r="317" spans="1:7" x14ac:dyDescent="0.2">
      <c r="A317" s="81">
        <v>74</v>
      </c>
      <c r="B317" s="2" t="s">
        <v>39</v>
      </c>
      <c r="C317" s="11"/>
      <c r="D317" s="139">
        <f>'TAB mai'!D317+'TAB CUMUL AVRIL'!D317</f>
        <v>0</v>
      </c>
      <c r="E317" s="139">
        <f>'TAB mai'!E317+'TAB CUMUL AVRIL'!E317</f>
        <v>0</v>
      </c>
      <c r="F317" s="139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86"/>
      <c r="D318" s="40">
        <f>D310+D315+D316+D317</f>
        <v>132728</v>
      </c>
      <c r="E318" s="40">
        <f>E310+E315+E316+E317</f>
        <v>144087</v>
      </c>
      <c r="F318" s="139">
        <f t="shared" si="110"/>
        <v>-11359</v>
      </c>
      <c r="G318" s="32">
        <f t="shared" si="111"/>
        <v>-7.8834315378903022E-2</v>
      </c>
    </row>
    <row r="319" spans="1:7" x14ac:dyDescent="0.2">
      <c r="A319" s="81">
        <v>60</v>
      </c>
      <c r="B319" s="3" t="s">
        <v>40</v>
      </c>
      <c r="C319" s="83"/>
      <c r="D319" s="138">
        <f>D320+D321+D322</f>
        <v>36273</v>
      </c>
      <c r="E319" s="138">
        <f>E320+E321+E322</f>
        <v>41865</v>
      </c>
      <c r="F319" s="139">
        <f t="shared" si="110"/>
        <v>-5592</v>
      </c>
      <c r="G319" s="32">
        <f t="shared" si="111"/>
        <v>-0.13357219634539591</v>
      </c>
    </row>
    <row r="320" spans="1:7" x14ac:dyDescent="0.2">
      <c r="A320" s="81">
        <v>600</v>
      </c>
      <c r="B320" s="1" t="s">
        <v>2</v>
      </c>
      <c r="C320" s="10"/>
      <c r="D320" s="139">
        <f>'TAB mai'!D320+'TAB CUMUL AVRIL'!D320</f>
        <v>2631</v>
      </c>
      <c r="E320" s="139">
        <f>'TAB mai'!E320+'TAB CUMUL AVRIL'!E320</f>
        <v>3793</v>
      </c>
      <c r="F320" s="139">
        <f t="shared" si="110"/>
        <v>-1162</v>
      </c>
      <c r="G320" s="32">
        <f t="shared" si="111"/>
        <v>-0.30635380964935405</v>
      </c>
    </row>
    <row r="321" spans="1:7" x14ac:dyDescent="0.2">
      <c r="A321" s="81">
        <v>601</v>
      </c>
      <c r="B321" s="1" t="s">
        <v>3</v>
      </c>
      <c r="C321" s="10"/>
      <c r="D321" s="139">
        <f>'TAB mai'!D321+'TAB CUMUL AVRIL'!D321</f>
        <v>19966</v>
      </c>
      <c r="E321" s="139">
        <f>'TAB mai'!E321+'TAB CUMUL AVRIL'!E321</f>
        <v>21960</v>
      </c>
      <c r="F321" s="139">
        <f t="shared" si="110"/>
        <v>-1994</v>
      </c>
      <c r="G321" s="32">
        <f t="shared" si="111"/>
        <v>-9.0801457194899821E-2</v>
      </c>
    </row>
    <row r="322" spans="1:7" x14ac:dyDescent="0.2">
      <c r="A322" s="81">
        <v>604</v>
      </c>
      <c r="B322" s="1" t="s">
        <v>4</v>
      </c>
      <c r="C322" s="10"/>
      <c r="D322" s="139">
        <f>'TAB mai'!D322+'TAB CUMUL AVRIL'!D322</f>
        <v>13676</v>
      </c>
      <c r="E322" s="139">
        <f>'TAB mai'!E322+'TAB CUMUL AVRIL'!E322</f>
        <v>16112</v>
      </c>
      <c r="F322" s="139">
        <f t="shared" si="110"/>
        <v>-2436</v>
      </c>
      <c r="G322" s="32">
        <f t="shared" si="111"/>
        <v>-0.15119165839126117</v>
      </c>
    </row>
    <row r="323" spans="1:7" x14ac:dyDescent="0.2">
      <c r="A323" s="81">
        <v>61</v>
      </c>
      <c r="B323" s="1" t="s">
        <v>41</v>
      </c>
      <c r="C323" s="10"/>
      <c r="D323" s="139">
        <f>'TAB mai'!D323+'TAB CUMUL AVRIL'!D323</f>
        <v>3733</v>
      </c>
      <c r="E323" s="139">
        <f>'TAB mai'!E323+'TAB CUMUL AVRIL'!E323</f>
        <v>2056</v>
      </c>
      <c r="F323" s="139">
        <f t="shared" si="110"/>
        <v>1677</v>
      </c>
      <c r="G323" s="32">
        <f t="shared" si="111"/>
        <v>0.81566147859922178</v>
      </c>
    </row>
    <row r="324" spans="1:7" x14ac:dyDescent="0.2">
      <c r="A324" s="81">
        <v>62</v>
      </c>
      <c r="B324" s="2" t="s">
        <v>42</v>
      </c>
      <c r="C324" s="11"/>
      <c r="D324" s="139">
        <f>'TAB mai'!D324+'TAB CUMUL AVRIL'!D324</f>
        <v>827</v>
      </c>
      <c r="E324" s="139">
        <f>'TAB mai'!E324+'TAB CUMUL AVRIL'!E324</f>
        <v>1298</v>
      </c>
      <c r="F324" s="139">
        <f t="shared" si="110"/>
        <v>-471</v>
      </c>
      <c r="G324" s="32">
        <f t="shared" si="111"/>
        <v>-0.36286594761171032</v>
      </c>
    </row>
    <row r="325" spans="1:7" ht="25.5" x14ac:dyDescent="0.2">
      <c r="A325" s="22"/>
      <c r="B325" s="26" t="s">
        <v>43</v>
      </c>
      <c r="C325" s="86"/>
      <c r="D325" s="40">
        <f>D319+D323+D324</f>
        <v>40833</v>
      </c>
      <c r="E325" s="40">
        <f>E319+E323+E324</f>
        <v>45219</v>
      </c>
      <c r="F325" s="139">
        <f t="shared" si="110"/>
        <v>-4386</v>
      </c>
      <c r="G325" s="32">
        <f t="shared" si="111"/>
        <v>-9.6994626152723418E-2</v>
      </c>
    </row>
    <row r="326" spans="1:7" ht="25.5" x14ac:dyDescent="0.2">
      <c r="A326" s="22"/>
      <c r="B326" s="26" t="s">
        <v>48</v>
      </c>
      <c r="C326" s="86"/>
      <c r="D326" s="40">
        <f>D318-D325</f>
        <v>91895</v>
      </c>
      <c r="E326" s="40">
        <f>E318-E325</f>
        <v>98868</v>
      </c>
      <c r="F326" s="139">
        <f t="shared" si="110"/>
        <v>-6973</v>
      </c>
      <c r="G326" s="32">
        <f t="shared" si="111"/>
        <v>-7.0528381276044827E-2</v>
      </c>
    </row>
    <row r="327" spans="1:7" x14ac:dyDescent="0.2">
      <c r="A327" s="81">
        <v>63</v>
      </c>
      <c r="B327" s="3" t="s">
        <v>46</v>
      </c>
      <c r="C327" s="83"/>
      <c r="D327" s="139">
        <f>'TAB mai'!D327+'TAB CUMUL AVRIL'!D327</f>
        <v>88614</v>
      </c>
      <c r="E327" s="139">
        <f>'TAB mai'!E327+'TAB CUMUL AVRIL'!E327</f>
        <v>111341</v>
      </c>
      <c r="F327" s="139">
        <f t="shared" si="110"/>
        <v>-22727</v>
      </c>
      <c r="G327" s="32">
        <f t="shared" si="111"/>
        <v>-0.20412067432482195</v>
      </c>
    </row>
    <row r="328" spans="1:7" x14ac:dyDescent="0.2">
      <c r="A328" s="81"/>
      <c r="B328" s="13" t="s">
        <v>6</v>
      </c>
      <c r="C328" s="27"/>
      <c r="D328" s="139"/>
      <c r="E328" s="139"/>
      <c r="F328" s="139"/>
      <c r="G328" s="32"/>
    </row>
    <row r="329" spans="1:7" x14ac:dyDescent="0.2">
      <c r="A329" s="81">
        <v>631</v>
      </c>
      <c r="B329" s="15" t="s">
        <v>21</v>
      </c>
      <c r="C329" s="21"/>
      <c r="D329" s="139">
        <f>'TAB mai'!D329+'TAB CUMUL AVRIL'!D329</f>
        <v>0</v>
      </c>
      <c r="E329" s="139">
        <f>'TAB mai'!E329+'TAB CUMUL AVRIL'!E329</f>
        <v>0</v>
      </c>
      <c r="F329" s="139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81"/>
      <c r="B330" s="15"/>
      <c r="C330" s="21"/>
      <c r="D330" s="139"/>
      <c r="E330" s="139"/>
      <c r="F330" s="139"/>
      <c r="G330" s="32"/>
    </row>
    <row r="331" spans="1:7" x14ac:dyDescent="0.2">
      <c r="A331" s="81">
        <v>64</v>
      </c>
      <c r="B331" s="2" t="s">
        <v>47</v>
      </c>
      <c r="C331" s="11"/>
      <c r="D331" s="139">
        <f>'TAB mai'!D331+'TAB CUMUL AVRIL'!D331</f>
        <v>4408</v>
      </c>
      <c r="E331" s="139">
        <f>'TAB mai'!E331+'TAB CUMUL AVRIL'!E331</f>
        <v>4694</v>
      </c>
      <c r="F331" s="139">
        <f t="shared" ref="F331:F341" si="114">(D331-E331)</f>
        <v>-286</v>
      </c>
      <c r="G331" s="32">
        <f t="shared" ref="G331:G341" si="115">F331/E331</f>
        <v>-6.0928845334469538E-2</v>
      </c>
    </row>
    <row r="332" spans="1:7" ht="25.5" x14ac:dyDescent="0.2">
      <c r="A332" s="22"/>
      <c r="B332" s="26" t="s">
        <v>49</v>
      </c>
      <c r="C332" s="86"/>
      <c r="D332" s="139">
        <f>D326-D327-D331</f>
        <v>-1127</v>
      </c>
      <c r="E332" s="139">
        <f>E326-E327-E331</f>
        <v>-17167</v>
      </c>
      <c r="F332" s="139">
        <f t="shared" si="114"/>
        <v>16040</v>
      </c>
      <c r="G332" s="32">
        <f t="shared" si="115"/>
        <v>-0.93435078930506199</v>
      </c>
    </row>
    <row r="333" spans="1:7" x14ac:dyDescent="0.2">
      <c r="A333" s="81">
        <v>75</v>
      </c>
      <c r="B333" s="3" t="s">
        <v>50</v>
      </c>
      <c r="C333" s="83"/>
      <c r="D333" s="139">
        <f>'TAB mai'!D333+'TAB CUMUL AVRIL'!D333</f>
        <v>185</v>
      </c>
      <c r="E333" s="139">
        <f>'TAB mai'!E333+'TAB CUMUL AVRIL'!E333</f>
        <v>305</v>
      </c>
      <c r="F333" s="139">
        <f t="shared" si="114"/>
        <v>-120</v>
      </c>
      <c r="G333" s="32">
        <f t="shared" si="115"/>
        <v>-0.39344262295081966</v>
      </c>
    </row>
    <row r="334" spans="1:7" x14ac:dyDescent="0.2">
      <c r="A334" s="81">
        <v>65</v>
      </c>
      <c r="B334" s="1" t="s">
        <v>51</v>
      </c>
      <c r="C334" s="10"/>
      <c r="D334" s="139">
        <f>'TAB mai'!D334+'TAB CUMUL AVRIL'!D334</f>
        <v>424</v>
      </c>
      <c r="E334" s="139">
        <f>'TAB mai'!E334+'TAB CUMUL AVRIL'!E334</f>
        <v>215</v>
      </c>
      <c r="F334" s="139">
        <f t="shared" si="114"/>
        <v>209</v>
      </c>
      <c r="G334" s="32">
        <f t="shared" si="115"/>
        <v>0.97209302325581393</v>
      </c>
    </row>
    <row r="335" spans="1:7" ht="25.5" x14ac:dyDescent="0.2">
      <c r="A335" s="81">
        <v>68</v>
      </c>
      <c r="B335" s="16" t="s">
        <v>52</v>
      </c>
      <c r="C335" s="17"/>
      <c r="D335" s="139">
        <f>'TAB mai'!D335+'TAB CUMUL AVRIL'!D335</f>
        <v>9000</v>
      </c>
      <c r="E335" s="139">
        <f>'TAB mai'!E335+'TAB CUMUL AVRIL'!E335</f>
        <v>14357</v>
      </c>
      <c r="F335" s="139">
        <f t="shared" si="114"/>
        <v>-5357</v>
      </c>
      <c r="G335" s="32">
        <f t="shared" si="115"/>
        <v>-0.37312809082677439</v>
      </c>
    </row>
    <row r="336" spans="1:7" x14ac:dyDescent="0.2">
      <c r="A336" s="81">
        <v>78</v>
      </c>
      <c r="B336" s="2" t="s">
        <v>53</v>
      </c>
      <c r="C336" s="11"/>
      <c r="D336" s="139">
        <f>'TAB mai'!D336+'TAB CUMUL AVRIL'!D336</f>
        <v>0</v>
      </c>
      <c r="E336" s="139">
        <f>'TAB mai'!E336+'TAB CUMUL AVRIL'!E336</f>
        <v>0</v>
      </c>
      <c r="F336" s="139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86"/>
      <c r="D337" s="139">
        <f>D332+D333-D334-D335+D336</f>
        <v>-10366</v>
      </c>
      <c r="E337" s="139">
        <f>E332+E333-E334-E335+E336</f>
        <v>-31434</v>
      </c>
      <c r="F337" s="139">
        <f t="shared" si="114"/>
        <v>21068</v>
      </c>
      <c r="G337" s="32">
        <f t="shared" si="115"/>
        <v>-0.67022968759941459</v>
      </c>
    </row>
    <row r="338" spans="1:7" x14ac:dyDescent="0.2">
      <c r="A338" s="81">
        <v>76</v>
      </c>
      <c r="B338" s="1" t="s">
        <v>54</v>
      </c>
      <c r="C338" s="10"/>
      <c r="D338" s="139">
        <f>'TAB mai'!D338+'TAB CUMUL AVRIL'!D338</f>
        <v>0</v>
      </c>
      <c r="E338" s="139">
        <f>'TAB mai'!E338+'TAB CUMUL AVRIL'!E338</f>
        <v>0</v>
      </c>
      <c r="F338" s="139">
        <f t="shared" si="114"/>
        <v>0</v>
      </c>
      <c r="G338" s="32" t="e">
        <f t="shared" si="115"/>
        <v>#DIV/0!</v>
      </c>
    </row>
    <row r="339" spans="1:7" x14ac:dyDescent="0.2">
      <c r="A339" s="81">
        <v>66</v>
      </c>
      <c r="B339" s="1" t="s">
        <v>55</v>
      </c>
      <c r="C339" s="10"/>
      <c r="D339" s="139">
        <f>'TAB mai'!D339+'TAB CUMUL AVRIL'!D339</f>
        <v>0</v>
      </c>
      <c r="E339" s="139">
        <f>'TAB mai'!E339+'TAB CUMUL AVRIL'!E339</f>
        <v>0</v>
      </c>
      <c r="F339" s="139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39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86"/>
      <c r="D341" s="139">
        <f>D337+D340</f>
        <v>-10366</v>
      </c>
      <c r="E341" s="139">
        <f>E337+E340</f>
        <v>-31434</v>
      </c>
      <c r="F341" s="139">
        <f t="shared" si="114"/>
        <v>21068</v>
      </c>
      <c r="G341" s="32">
        <f t="shared" si="115"/>
        <v>-0.67022968759941459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81">
        <v>5</v>
      </c>
      <c r="B345" s="1" t="s">
        <v>22</v>
      </c>
      <c r="C345" s="10"/>
      <c r="D345" s="139">
        <f>'TAB mai'!D345</f>
        <v>136431</v>
      </c>
      <c r="E345" s="139">
        <f>'TAB mai'!E345</f>
        <v>289960</v>
      </c>
      <c r="F345" s="139">
        <f t="shared" ref="F345" si="116">(D345-E345)</f>
        <v>-153529</v>
      </c>
      <c r="G345" s="32">
        <f t="shared" ref="G345" si="117">F345/E345</f>
        <v>-0.52948337701751969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81">
        <v>51</v>
      </c>
      <c r="B349" s="20" t="s">
        <v>29</v>
      </c>
      <c r="C349" s="30"/>
      <c r="D349" s="139">
        <v>0</v>
      </c>
      <c r="E349" s="139">
        <v>0</v>
      </c>
      <c r="F349" s="139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81">
        <v>510</v>
      </c>
      <c r="B350" s="1" t="s">
        <v>7</v>
      </c>
      <c r="C350" s="10"/>
      <c r="D350" s="139">
        <v>0</v>
      </c>
      <c r="E350" s="139">
        <v>0</v>
      </c>
      <c r="F350" s="139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81">
        <v>41</v>
      </c>
      <c r="B352" s="1" t="s">
        <v>8</v>
      </c>
      <c r="C352" s="10"/>
      <c r="D352" s="139">
        <f>D356+D357+D358</f>
        <v>148255</v>
      </c>
      <c r="E352" s="139">
        <f>E356+E357+E358</f>
        <v>141592</v>
      </c>
      <c r="F352" s="139">
        <f t="shared" ref="F352" si="120">(D352-E352)</f>
        <v>6663</v>
      </c>
      <c r="G352" s="32">
        <f t="shared" ref="G352" si="121">F352/E352</f>
        <v>4.7057743375331938E-2</v>
      </c>
    </row>
    <row r="353" spans="1:7" x14ac:dyDescent="0.2">
      <c r="A353" s="81"/>
      <c r="B353" s="1"/>
      <c r="C353" s="10"/>
      <c r="D353" s="139"/>
      <c r="E353" s="139"/>
      <c r="F353" s="139"/>
      <c r="G353" s="32"/>
    </row>
    <row r="354" spans="1:7" x14ac:dyDescent="0.2">
      <c r="A354" s="81"/>
      <c r="B354" s="7" t="s">
        <v>6</v>
      </c>
      <c r="C354" s="29"/>
      <c r="D354" s="139"/>
      <c r="E354" s="139"/>
      <c r="F354" s="139"/>
      <c r="G354" s="32"/>
    </row>
    <row r="355" spans="1:7" x14ac:dyDescent="0.2">
      <c r="A355" s="81"/>
      <c r="B355" s="1"/>
      <c r="C355" s="10"/>
      <c r="D355" s="139"/>
      <c r="E355" s="139"/>
      <c r="F355" s="139"/>
      <c r="G355" s="32"/>
    </row>
    <row r="356" spans="1:7" x14ac:dyDescent="0.2">
      <c r="A356" s="81"/>
      <c r="B356" s="23" t="s">
        <v>23</v>
      </c>
      <c r="C356" s="10"/>
      <c r="D356" s="139">
        <f>'TAB mai'!D356</f>
        <v>104744</v>
      </c>
      <c r="E356" s="139">
        <f>'TAB mai'!E356</f>
        <v>64456</v>
      </c>
      <c r="F356" s="139">
        <f t="shared" ref="F356:F358" si="122">(D356-E356)</f>
        <v>40288</v>
      </c>
      <c r="G356" s="32">
        <f t="shared" ref="G356:G358" si="123">F356/E356</f>
        <v>0.62504654337842869</v>
      </c>
    </row>
    <row r="357" spans="1:7" ht="25.5" x14ac:dyDescent="0.2">
      <c r="A357" s="81"/>
      <c r="B357" s="24" t="s">
        <v>58</v>
      </c>
      <c r="C357" s="17"/>
      <c r="D357" s="139">
        <f>'TAB mai'!D357</f>
        <v>36883</v>
      </c>
      <c r="E357" s="139">
        <f>'TAB mai'!E357</f>
        <v>70521</v>
      </c>
      <c r="F357" s="139">
        <f t="shared" si="122"/>
        <v>-33638</v>
      </c>
      <c r="G357" s="32">
        <f t="shared" si="123"/>
        <v>-0.47699266885041336</v>
      </c>
    </row>
    <row r="358" spans="1:7" x14ac:dyDescent="0.2">
      <c r="A358" s="81"/>
      <c r="B358" s="23" t="s">
        <v>24</v>
      </c>
      <c r="C358" s="10"/>
      <c r="D358" s="139">
        <f>'TAB mai'!D358</f>
        <v>6628</v>
      </c>
      <c r="E358" s="139">
        <f>'TAB mai'!E358</f>
        <v>6615</v>
      </c>
      <c r="F358" s="139">
        <f t="shared" si="122"/>
        <v>13</v>
      </c>
      <c r="G358" s="32">
        <f t="shared" si="123"/>
        <v>1.9652305366591079E-3</v>
      </c>
    </row>
    <row r="359" spans="1:7" x14ac:dyDescent="0.2">
      <c r="A359" s="81"/>
      <c r="B359" s="1"/>
      <c r="C359" s="10"/>
      <c r="D359" s="139"/>
      <c r="E359" s="139"/>
      <c r="F359" s="139"/>
      <c r="G359" s="32"/>
    </row>
    <row r="360" spans="1:7" x14ac:dyDescent="0.2">
      <c r="A360" s="81"/>
      <c r="B360" s="8" t="s">
        <v>26</v>
      </c>
      <c r="C360" s="31"/>
      <c r="D360" s="139">
        <f>'TAB mai'!D360</f>
        <v>87673</v>
      </c>
      <c r="E360" s="139">
        <f>'TAB mai'!E360</f>
        <v>50546</v>
      </c>
      <c r="F360" s="139">
        <f t="shared" ref="F360" si="124">(D360-E360)</f>
        <v>37127</v>
      </c>
      <c r="G360" s="32">
        <f t="shared" ref="G360" si="125">F360/E360</f>
        <v>0.73451905195267675</v>
      </c>
    </row>
    <row r="361" spans="1:7" x14ac:dyDescent="0.2">
      <c r="A361" s="81"/>
      <c r="B361" s="8"/>
      <c r="C361" s="31"/>
      <c r="D361" s="139"/>
      <c r="E361" s="139"/>
      <c r="F361" s="139"/>
      <c r="G361" s="32"/>
    </row>
    <row r="362" spans="1:7" x14ac:dyDescent="0.2">
      <c r="A362" s="81">
        <v>3</v>
      </c>
      <c r="B362" s="8" t="s">
        <v>15</v>
      </c>
      <c r="C362" s="31"/>
      <c r="D362" s="139">
        <f>D365+D366+D367+D368</f>
        <v>84562</v>
      </c>
      <c r="E362" s="139">
        <f>E365+E366+E367+E368</f>
        <v>86413</v>
      </c>
      <c r="F362" s="139">
        <f t="shared" ref="F362" si="126">(D362-E362)</f>
        <v>-1851</v>
      </c>
      <c r="G362" s="32">
        <f t="shared" ref="G362" si="127">F362/E362</f>
        <v>-2.1420388136044344E-2</v>
      </c>
    </row>
    <row r="363" spans="1:7" x14ac:dyDescent="0.2">
      <c r="A363" s="81"/>
      <c r="B363" s="7" t="s">
        <v>6</v>
      </c>
      <c r="C363" s="29"/>
      <c r="D363" s="139"/>
      <c r="E363" s="139"/>
      <c r="F363" s="139"/>
      <c r="G363" s="32"/>
    </row>
    <row r="364" spans="1:7" x14ac:dyDescent="0.2">
      <c r="A364" s="81"/>
      <c r="B364" s="8"/>
      <c r="C364" s="31"/>
      <c r="D364" s="139"/>
      <c r="E364" s="139"/>
      <c r="F364" s="139"/>
      <c r="G364" s="32"/>
    </row>
    <row r="365" spans="1:7" x14ac:dyDescent="0.2">
      <c r="A365" s="81">
        <v>30</v>
      </c>
      <c r="B365" s="25" t="s">
        <v>16</v>
      </c>
      <c r="C365" s="31"/>
      <c r="D365" s="139">
        <f>'TAB mai'!D365</f>
        <v>4203</v>
      </c>
      <c r="E365" s="139">
        <f>'TAB mai'!E365</f>
        <v>8213</v>
      </c>
      <c r="F365" s="139">
        <f t="shared" ref="F365:F368" si="128">(D365-E365)</f>
        <v>-4010</v>
      </c>
      <c r="G365" s="32">
        <f t="shared" ref="G365:G368" si="129">F365/E365</f>
        <v>-0.48825033483501767</v>
      </c>
    </row>
    <row r="366" spans="1:7" x14ac:dyDescent="0.2">
      <c r="A366" s="81">
        <v>31</v>
      </c>
      <c r="B366" s="25" t="s">
        <v>17</v>
      </c>
      <c r="C366" s="31"/>
      <c r="D366" s="139">
        <f>'TAB mai'!D366</f>
        <v>2107</v>
      </c>
      <c r="E366" s="139">
        <f>'TAB mai'!E366</f>
        <v>1243</v>
      </c>
      <c r="F366" s="139">
        <f t="shared" si="128"/>
        <v>864</v>
      </c>
      <c r="G366" s="32">
        <f t="shared" si="129"/>
        <v>0.69509251810136763</v>
      </c>
    </row>
    <row r="367" spans="1:7" x14ac:dyDescent="0.2">
      <c r="A367" s="81">
        <v>32</v>
      </c>
      <c r="B367" s="25" t="s">
        <v>18</v>
      </c>
      <c r="C367" s="31"/>
      <c r="D367" s="139">
        <f>'TAB mai'!D367</f>
        <v>78252</v>
      </c>
      <c r="E367" s="139">
        <f>'TAB mai'!E367</f>
        <v>76957</v>
      </c>
      <c r="F367" s="139">
        <f t="shared" si="128"/>
        <v>1295</v>
      </c>
      <c r="G367" s="32">
        <f t="shared" si="129"/>
        <v>1.68275790376444E-2</v>
      </c>
    </row>
    <row r="368" spans="1:7" x14ac:dyDescent="0.2">
      <c r="A368" s="81">
        <v>37</v>
      </c>
      <c r="B368" s="25" t="s">
        <v>25</v>
      </c>
      <c r="C368" s="31"/>
      <c r="D368" s="139">
        <f>'TAB mai'!D368</f>
        <v>0</v>
      </c>
      <c r="E368" s="139">
        <f>'TAB mai'!E368</f>
        <v>0</v>
      </c>
      <c r="F368" s="139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85" t="s">
        <v>10</v>
      </c>
      <c r="E372" s="85" t="s">
        <v>11</v>
      </c>
      <c r="F372" s="85" t="s">
        <v>12</v>
      </c>
      <c r="G372" s="32" t="s">
        <v>13</v>
      </c>
    </row>
    <row r="373" spans="1:7" x14ac:dyDescent="0.2">
      <c r="A373" s="81">
        <v>700</v>
      </c>
      <c r="B373" s="1" t="s">
        <v>30</v>
      </c>
      <c r="C373" s="10"/>
      <c r="D373" s="139">
        <f>'TAB mai'!D373+'TAB CUMUL AVRIL'!D373</f>
        <v>15469</v>
      </c>
      <c r="E373" s="139">
        <f>'TAB mai'!E373+'TAB CUMUL AVRIL'!E373</f>
        <v>14653</v>
      </c>
      <c r="F373" s="139">
        <f>(D373-E373)</f>
        <v>816</v>
      </c>
      <c r="G373" s="32">
        <f>F373/E373</f>
        <v>5.5688254964853613E-2</v>
      </c>
    </row>
    <row r="374" spans="1:7" x14ac:dyDescent="0.2">
      <c r="A374" s="81">
        <v>701</v>
      </c>
      <c r="B374" s="1" t="s">
        <v>31</v>
      </c>
      <c r="C374" s="10"/>
      <c r="D374" s="139">
        <f>'TAB mai'!D374+'TAB CUMUL AVRIL'!D374</f>
        <v>89212</v>
      </c>
      <c r="E374" s="139">
        <f>'TAB mai'!E374+'TAB CUMUL AVRIL'!E374</f>
        <v>88645</v>
      </c>
      <c r="F374" s="139">
        <f t="shared" ref="F374:F376" si="130">(D374-E374)</f>
        <v>567</v>
      </c>
      <c r="G374" s="32">
        <f t="shared" ref="G374:G376" si="131">F374/E374</f>
        <v>6.3962998477071461E-3</v>
      </c>
    </row>
    <row r="375" spans="1:7" x14ac:dyDescent="0.2">
      <c r="A375" s="81">
        <v>704</v>
      </c>
      <c r="B375" s="1" t="s">
        <v>32</v>
      </c>
      <c r="C375" s="10"/>
      <c r="D375" s="139">
        <f>'TAB mai'!D375+'TAB CUMUL AVRIL'!D375</f>
        <v>0</v>
      </c>
      <c r="E375" s="139">
        <f>'TAB mai'!E375+'TAB CUMUL AVRIL'!E375</f>
        <v>0</v>
      </c>
      <c r="F375" s="139">
        <f t="shared" si="130"/>
        <v>0</v>
      </c>
      <c r="G375" s="32" t="e">
        <f t="shared" si="131"/>
        <v>#DIV/0!</v>
      </c>
    </row>
    <row r="376" spans="1:7" x14ac:dyDescent="0.2">
      <c r="A376" s="81">
        <v>706</v>
      </c>
      <c r="B376" s="1" t="s">
        <v>33</v>
      </c>
      <c r="C376" s="10"/>
      <c r="D376" s="139">
        <f>'TAB mai'!D376+'TAB CUMUL AVRIL'!D376</f>
        <v>119889</v>
      </c>
      <c r="E376" s="139">
        <f>'TAB mai'!E376+'TAB CUMUL AVRIL'!E376</f>
        <v>158322</v>
      </c>
      <c r="F376" s="139">
        <f t="shared" si="130"/>
        <v>-38433</v>
      </c>
      <c r="G376" s="32">
        <f t="shared" si="131"/>
        <v>-0.24275211278280973</v>
      </c>
    </row>
    <row r="377" spans="1:7" x14ac:dyDescent="0.2">
      <c r="A377" s="81"/>
      <c r="B377" s="13" t="s">
        <v>6</v>
      </c>
      <c r="C377" s="27"/>
      <c r="D377" s="139">
        <f>'TAB mai'!D377+'TAB CUMUL AVRIL'!D377</f>
        <v>0</v>
      </c>
      <c r="E377" s="139">
        <f>'TAB mai'!E377+'TAB CUMUL AVRIL'!E377</f>
        <v>0</v>
      </c>
      <c r="F377" s="39"/>
      <c r="G377" s="33"/>
    </row>
    <row r="378" spans="1:7" x14ac:dyDescent="0.2">
      <c r="A378" s="81"/>
      <c r="B378" s="14" t="s">
        <v>19</v>
      </c>
      <c r="C378" s="11"/>
      <c r="D378" s="139">
        <f>'TAB mai'!D378+'TAB CUMUL AVRIL'!D378</f>
        <v>0</v>
      </c>
      <c r="E378" s="139">
        <f>'TAB mai'!E378+'TAB CUMUL AVRIL'!E378</f>
        <v>0</v>
      </c>
      <c r="F378" s="139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81"/>
      <c r="B379" s="14" t="s">
        <v>20</v>
      </c>
      <c r="C379" s="11"/>
      <c r="D379" s="139">
        <f>'TAB mai'!D379+'TAB CUMUL AVRIL'!D379</f>
        <v>0</v>
      </c>
      <c r="E379" s="139">
        <f>'TAB mai'!E379+'TAB CUMUL AVRIL'!E379</f>
        <v>0</v>
      </c>
      <c r="F379" s="139">
        <f t="shared" si="132"/>
        <v>0</v>
      </c>
      <c r="G379" s="32" t="e">
        <f t="shared" si="133"/>
        <v>#DIV/0!</v>
      </c>
    </row>
    <row r="380" spans="1:7" x14ac:dyDescent="0.2">
      <c r="A380" s="81"/>
      <c r="B380" s="14" t="s">
        <v>27</v>
      </c>
      <c r="C380" s="11"/>
      <c r="D380" s="139">
        <f>'TAB mai'!D380+'TAB CUMUL AVRIL'!D380</f>
        <v>0</v>
      </c>
      <c r="E380" s="139">
        <f>'TAB mai'!E380+'TAB CUMUL AVRIL'!E380</f>
        <v>0</v>
      </c>
      <c r="F380" s="139">
        <f t="shared" si="132"/>
        <v>0</v>
      </c>
      <c r="G380" s="32" t="e">
        <f t="shared" si="133"/>
        <v>#DIV/0!</v>
      </c>
    </row>
    <row r="381" spans="1:7" x14ac:dyDescent="0.2">
      <c r="A381" s="81">
        <v>706</v>
      </c>
      <c r="B381" s="2" t="s">
        <v>34</v>
      </c>
      <c r="C381" s="11"/>
      <c r="D381" s="139">
        <f>'TAB mai'!D381+'TAB CUMUL AVRIL'!D381</f>
        <v>0</v>
      </c>
      <c r="E381" s="139">
        <f>'TAB mai'!E381+'TAB CUMUL AVRIL'!E381</f>
        <v>0</v>
      </c>
      <c r="F381" s="139">
        <f t="shared" si="132"/>
        <v>0</v>
      </c>
      <c r="G381" s="32" t="e">
        <f t="shared" si="133"/>
        <v>#DIV/0!</v>
      </c>
    </row>
    <row r="382" spans="1:7" x14ac:dyDescent="0.2">
      <c r="A382" s="81" t="s">
        <v>35</v>
      </c>
      <c r="B382" s="2" t="s">
        <v>36</v>
      </c>
      <c r="C382" s="11"/>
      <c r="D382" s="139">
        <f>'TAB mai'!D382+'TAB CUMUL AVRIL'!D382</f>
        <v>0</v>
      </c>
      <c r="E382" s="139">
        <f>'TAB mai'!E382+'TAB CUMUL AVRIL'!E382</f>
        <v>0</v>
      </c>
      <c r="F382" s="139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82"/>
      <c r="D383" s="40">
        <f>D373+D374+D375+D376+D381+D382</f>
        <v>224570</v>
      </c>
      <c r="E383" s="40">
        <f>E373+E374+E375+E376+E381+E382</f>
        <v>261620</v>
      </c>
      <c r="F383" s="40">
        <f t="shared" si="132"/>
        <v>-37050</v>
      </c>
      <c r="G383" s="34">
        <f t="shared" si="133"/>
        <v>-0.14161761333231404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39">
        <f>'TAB mai'!D386+'TAB CUMUL AVRIL'!D386</f>
        <v>0</v>
      </c>
      <c r="E386" s="139">
        <f>'TAB mai'!E386+'TAB CUMUL AVRIL'!E386</f>
        <v>0</v>
      </c>
      <c r="F386" s="139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83"/>
      <c r="D387" s="139">
        <f>'TAB mai'!D387+'TAB CUMUL AVRIL'!D387</f>
        <v>0</v>
      </c>
      <c r="E387" s="139">
        <f>'TAB mai'!E387+'TAB CUMUL AVRIL'!E387</f>
        <v>0</v>
      </c>
      <c r="F387" s="138"/>
      <c r="G387" s="36"/>
    </row>
    <row r="388" spans="1:7" x14ac:dyDescent="0.2">
      <c r="A388" s="81">
        <v>72</v>
      </c>
      <c r="B388" s="1" t="s">
        <v>37</v>
      </c>
      <c r="C388" s="10"/>
      <c r="D388" s="139">
        <f>'TAB mai'!D388+'TAB CUMUL AVRIL'!D388</f>
        <v>0</v>
      </c>
      <c r="E388" s="139">
        <f>'TAB mai'!E388+'TAB CUMUL AVRIL'!E388</f>
        <v>0</v>
      </c>
      <c r="F388" s="139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81">
        <v>73</v>
      </c>
      <c r="B389" s="1" t="s">
        <v>38</v>
      </c>
      <c r="C389" s="10"/>
      <c r="D389" s="139">
        <f>'TAB mai'!D389+'TAB CUMUL AVRIL'!D389</f>
        <v>0</v>
      </c>
      <c r="E389" s="139">
        <f>'TAB mai'!E389+'TAB CUMUL AVRIL'!E389</f>
        <v>0</v>
      </c>
      <c r="F389" s="139">
        <f t="shared" si="136"/>
        <v>0</v>
      </c>
      <c r="G389" s="32" t="e">
        <f t="shared" si="137"/>
        <v>#DIV/0!</v>
      </c>
    </row>
    <row r="390" spans="1:7" x14ac:dyDescent="0.2">
      <c r="A390" s="81">
        <v>74</v>
      </c>
      <c r="B390" s="2" t="s">
        <v>39</v>
      </c>
      <c r="C390" s="11"/>
      <c r="D390" s="139">
        <f>'TAB mai'!D390+'TAB CUMUL AVRIL'!D390</f>
        <v>0</v>
      </c>
      <c r="E390" s="139">
        <f>'TAB mai'!E390+'TAB CUMUL AVRIL'!E390</f>
        <v>0</v>
      </c>
      <c r="F390" s="139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86"/>
      <c r="D391" s="40">
        <f>D383+D388+D389+D390</f>
        <v>224570</v>
      </c>
      <c r="E391" s="40">
        <f>E383+E388+E389+E390</f>
        <v>261620</v>
      </c>
      <c r="F391" s="139">
        <f t="shared" si="136"/>
        <v>-37050</v>
      </c>
      <c r="G391" s="32">
        <f t="shared" si="137"/>
        <v>-0.14161761333231404</v>
      </c>
    </row>
    <row r="392" spans="1:7" x14ac:dyDescent="0.2">
      <c r="A392" s="81">
        <v>60</v>
      </c>
      <c r="B392" s="3" t="s">
        <v>40</v>
      </c>
      <c r="C392" s="83"/>
      <c r="D392" s="138">
        <f>D393+D394+D395</f>
        <v>26994</v>
      </c>
      <c r="E392" s="138">
        <f>E393+E394+E395</f>
        <v>37392</v>
      </c>
      <c r="F392" s="139">
        <f t="shared" si="136"/>
        <v>-10398</v>
      </c>
      <c r="G392" s="32">
        <f t="shared" si="137"/>
        <v>-0.27808087291399231</v>
      </c>
    </row>
    <row r="393" spans="1:7" x14ac:dyDescent="0.2">
      <c r="A393" s="81">
        <v>600</v>
      </c>
      <c r="B393" s="1" t="s">
        <v>2</v>
      </c>
      <c r="C393" s="10"/>
      <c r="D393" s="139">
        <f>'TAB mai'!D393+'TAB CUMUL AVRIL'!D393</f>
        <v>3762</v>
      </c>
      <c r="E393" s="139">
        <f>'TAB mai'!E393+'TAB CUMUL AVRIL'!E393</f>
        <v>4779</v>
      </c>
      <c r="F393" s="139">
        <f t="shared" si="136"/>
        <v>-1017</v>
      </c>
      <c r="G393" s="32">
        <f t="shared" si="137"/>
        <v>-0.2128060263653484</v>
      </c>
    </row>
    <row r="394" spans="1:7" x14ac:dyDescent="0.2">
      <c r="A394" s="81">
        <v>601</v>
      </c>
      <c r="B394" s="1" t="s">
        <v>3</v>
      </c>
      <c r="C394" s="10"/>
      <c r="D394" s="139">
        <f>'TAB mai'!D394+'TAB CUMUL AVRIL'!D394</f>
        <v>23232</v>
      </c>
      <c r="E394" s="139">
        <f>'TAB mai'!E394+'TAB CUMUL AVRIL'!E394</f>
        <v>32613</v>
      </c>
      <c r="F394" s="139">
        <f t="shared" si="136"/>
        <v>-9381</v>
      </c>
      <c r="G394" s="32">
        <f t="shared" si="137"/>
        <v>-0.28764603072394446</v>
      </c>
    </row>
    <row r="395" spans="1:7" x14ac:dyDescent="0.2">
      <c r="A395" s="81">
        <v>604</v>
      </c>
      <c r="B395" s="1" t="s">
        <v>4</v>
      </c>
      <c r="C395" s="10"/>
      <c r="D395" s="139">
        <f>'TAB mai'!D395+'TAB CUMUL AVRIL'!D395</f>
        <v>0</v>
      </c>
      <c r="E395" s="139">
        <f>'TAB mai'!E395+'TAB CUMUL AVRIL'!E395</f>
        <v>0</v>
      </c>
      <c r="F395" s="139">
        <f t="shared" si="136"/>
        <v>0</v>
      </c>
      <c r="G395" s="32" t="e">
        <f t="shared" si="137"/>
        <v>#DIV/0!</v>
      </c>
    </row>
    <row r="396" spans="1:7" x14ac:dyDescent="0.2">
      <c r="A396" s="81">
        <v>61</v>
      </c>
      <c r="B396" s="1" t="s">
        <v>41</v>
      </c>
      <c r="C396" s="10"/>
      <c r="D396" s="139">
        <f>'TAB mai'!D396+'TAB CUMUL AVRIL'!D396</f>
        <v>7888</v>
      </c>
      <c r="E396" s="139">
        <f>'TAB mai'!E396+'TAB CUMUL AVRIL'!E396</f>
        <v>6190</v>
      </c>
      <c r="F396" s="139">
        <f t="shared" si="136"/>
        <v>1698</v>
      </c>
      <c r="G396" s="32">
        <f t="shared" si="137"/>
        <v>0.27431340872374799</v>
      </c>
    </row>
    <row r="397" spans="1:7" x14ac:dyDescent="0.2">
      <c r="A397" s="81">
        <v>62</v>
      </c>
      <c r="B397" s="2" t="s">
        <v>42</v>
      </c>
      <c r="C397" s="11"/>
      <c r="D397" s="139">
        <f>'TAB mai'!D397+'TAB CUMUL AVRIL'!D397</f>
        <v>6212</v>
      </c>
      <c r="E397" s="139">
        <f>'TAB mai'!E397+'TAB CUMUL AVRIL'!E397</f>
        <v>3874</v>
      </c>
      <c r="F397" s="139">
        <f t="shared" si="136"/>
        <v>2338</v>
      </c>
      <c r="G397" s="32">
        <f t="shared" si="137"/>
        <v>0.60351058337635521</v>
      </c>
    </row>
    <row r="398" spans="1:7" ht="25.5" x14ac:dyDescent="0.2">
      <c r="A398" s="22"/>
      <c r="B398" s="26" t="s">
        <v>43</v>
      </c>
      <c r="C398" s="86"/>
      <c r="D398" s="40">
        <f>D392+D396+D397</f>
        <v>41094</v>
      </c>
      <c r="E398" s="40">
        <f>E392+E396+E397</f>
        <v>47456</v>
      </c>
      <c r="F398" s="139">
        <f t="shared" si="136"/>
        <v>-6362</v>
      </c>
      <c r="G398" s="32">
        <f t="shared" si="137"/>
        <v>-0.13406102494942684</v>
      </c>
    </row>
    <row r="399" spans="1:7" ht="25.5" x14ac:dyDescent="0.2">
      <c r="A399" s="22"/>
      <c r="B399" s="26" t="s">
        <v>48</v>
      </c>
      <c r="C399" s="86"/>
      <c r="D399" s="40">
        <f>D391-D398</f>
        <v>183476</v>
      </c>
      <c r="E399" s="40">
        <f>E391-E398</f>
        <v>214164</v>
      </c>
      <c r="F399" s="139">
        <f t="shared" si="136"/>
        <v>-30688</v>
      </c>
      <c r="G399" s="32">
        <f t="shared" si="137"/>
        <v>-0.1432920565547898</v>
      </c>
    </row>
    <row r="400" spans="1:7" x14ac:dyDescent="0.2">
      <c r="A400" s="81">
        <v>63</v>
      </c>
      <c r="B400" s="3" t="s">
        <v>46</v>
      </c>
      <c r="C400" s="83"/>
      <c r="D400" s="139">
        <f>'TAB mai'!D400+'TAB CUMUL AVRIL'!D400</f>
        <v>174001</v>
      </c>
      <c r="E400" s="139">
        <f>'TAB mai'!E400+'TAB CUMUL AVRIL'!E400</f>
        <v>164203</v>
      </c>
      <c r="F400" s="139">
        <f t="shared" si="136"/>
        <v>9798</v>
      </c>
      <c r="G400" s="32">
        <f t="shared" si="137"/>
        <v>5.9670042569258785E-2</v>
      </c>
    </row>
    <row r="401" spans="1:7" x14ac:dyDescent="0.2">
      <c r="A401" s="81"/>
      <c r="B401" s="13" t="s">
        <v>6</v>
      </c>
      <c r="C401" s="27"/>
      <c r="D401" s="139"/>
      <c r="E401" s="139"/>
      <c r="F401" s="139"/>
      <c r="G401" s="32"/>
    </row>
    <row r="402" spans="1:7" x14ac:dyDescent="0.2">
      <c r="A402" s="81">
        <v>631</v>
      </c>
      <c r="B402" s="15" t="s">
        <v>21</v>
      </c>
      <c r="C402" s="21"/>
      <c r="D402" s="139">
        <f>'TAB mai'!D402+'TAB CUMUL AVRIL'!D402</f>
        <v>0</v>
      </c>
      <c r="E402" s="139">
        <f>'TAB mai'!E402+'TAB CUMUL AVRIL'!E402</f>
        <v>0</v>
      </c>
      <c r="F402" s="139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81"/>
      <c r="B403" s="15"/>
      <c r="C403" s="21"/>
      <c r="D403" s="139"/>
      <c r="E403" s="139"/>
      <c r="F403" s="139"/>
      <c r="G403" s="32"/>
    </row>
    <row r="404" spans="1:7" x14ac:dyDescent="0.2">
      <c r="A404" s="81">
        <v>64</v>
      </c>
      <c r="B404" s="2" t="s">
        <v>47</v>
      </c>
      <c r="C404" s="11"/>
      <c r="D404" s="139">
        <f>'TAB mai'!D404+'TAB CUMUL AVRIL'!D404</f>
        <v>6593</v>
      </c>
      <c r="E404" s="139">
        <f>'TAB mai'!E404+'TAB CUMUL AVRIL'!E404</f>
        <v>7716</v>
      </c>
      <c r="F404" s="139">
        <f t="shared" ref="F404:F414" si="140">(D404-E404)</f>
        <v>-1123</v>
      </c>
      <c r="G404" s="32">
        <f t="shared" ref="G404:G414" si="141">F404/E404</f>
        <v>-0.14554173146708138</v>
      </c>
    </row>
    <row r="405" spans="1:7" ht="25.5" x14ac:dyDescent="0.2">
      <c r="A405" s="22"/>
      <c r="B405" s="26" t="s">
        <v>49</v>
      </c>
      <c r="C405" s="86"/>
      <c r="D405" s="139">
        <f>D399-D400-D404</f>
        <v>2882</v>
      </c>
      <c r="E405" s="139">
        <f>E399-E400-E404</f>
        <v>42245</v>
      </c>
      <c r="F405" s="139">
        <f t="shared" si="140"/>
        <v>-39363</v>
      </c>
      <c r="G405" s="32">
        <f t="shared" si="141"/>
        <v>-0.93177890874659719</v>
      </c>
    </row>
    <row r="406" spans="1:7" x14ac:dyDescent="0.2">
      <c r="A406" s="81">
        <v>75</v>
      </c>
      <c r="B406" s="3" t="s">
        <v>50</v>
      </c>
      <c r="C406" s="83"/>
      <c r="D406" s="139">
        <f>'TAB mai'!D406+'TAB CUMUL AVRIL'!D406</f>
        <v>0</v>
      </c>
      <c r="E406" s="139">
        <f>'TAB mai'!E406+'TAB CUMUL AVRIL'!E406</f>
        <v>0</v>
      </c>
      <c r="F406" s="139">
        <f t="shared" si="140"/>
        <v>0</v>
      </c>
      <c r="G406" s="32" t="e">
        <f t="shared" si="141"/>
        <v>#DIV/0!</v>
      </c>
    </row>
    <row r="407" spans="1:7" x14ac:dyDescent="0.2">
      <c r="A407" s="81">
        <v>65</v>
      </c>
      <c r="B407" s="1" t="s">
        <v>51</v>
      </c>
      <c r="C407" s="10"/>
      <c r="D407" s="139">
        <f>'TAB mai'!D407+'TAB CUMUL AVRIL'!D407</f>
        <v>0</v>
      </c>
      <c r="E407" s="139">
        <f>'TAB mai'!E407+'TAB CUMUL AVRIL'!E407</f>
        <v>0</v>
      </c>
      <c r="F407" s="139">
        <f t="shared" si="140"/>
        <v>0</v>
      </c>
      <c r="G407" s="32" t="e">
        <f t="shared" si="141"/>
        <v>#DIV/0!</v>
      </c>
    </row>
    <row r="408" spans="1:7" ht="25.5" x14ac:dyDescent="0.2">
      <c r="A408" s="81">
        <v>68</v>
      </c>
      <c r="B408" s="16" t="s">
        <v>52</v>
      </c>
      <c r="C408" s="17"/>
      <c r="D408" s="139">
        <f>'TAB mai'!D408+'TAB CUMUL AVRIL'!D408</f>
        <v>44500</v>
      </c>
      <c r="E408" s="139">
        <f>'TAB mai'!E408+'TAB CUMUL AVRIL'!E408</f>
        <v>35000</v>
      </c>
      <c r="F408" s="139">
        <f t="shared" si="140"/>
        <v>9500</v>
      </c>
      <c r="G408" s="32">
        <f t="shared" si="141"/>
        <v>0.27142857142857141</v>
      </c>
    </row>
    <row r="409" spans="1:7" x14ac:dyDescent="0.2">
      <c r="A409" s="81">
        <v>78</v>
      </c>
      <c r="B409" s="2" t="s">
        <v>53</v>
      </c>
      <c r="C409" s="11"/>
      <c r="D409" s="139">
        <f>'TAB mai'!D409+'TAB CUMUL AVRIL'!D409</f>
        <v>0</v>
      </c>
      <c r="E409" s="139">
        <f>'TAB mai'!E409+'TAB CUMUL AVRIL'!E409</f>
        <v>0</v>
      </c>
      <c r="F409" s="139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86"/>
      <c r="D410" s="139">
        <f>D405+D406-D407-D408+D409</f>
        <v>-41618</v>
      </c>
      <c r="E410" s="139">
        <f>E405+E406-E407-E408+E409</f>
        <v>7245</v>
      </c>
      <c r="F410" s="139">
        <f t="shared" si="140"/>
        <v>-48863</v>
      </c>
      <c r="G410" s="32">
        <f t="shared" si="141"/>
        <v>-6.7443754313319531</v>
      </c>
    </row>
    <row r="411" spans="1:7" x14ac:dyDescent="0.2">
      <c r="A411" s="81">
        <v>76</v>
      </c>
      <c r="B411" s="1" t="s">
        <v>54</v>
      </c>
      <c r="C411" s="10"/>
      <c r="D411" s="139">
        <f>'TAB mai'!D411+'TAB CUMUL AVRIL'!D411</f>
        <v>0</v>
      </c>
      <c r="E411" s="139">
        <f>'TAB mai'!E411+'TAB CUMUL AVRIL'!E411</f>
        <v>0</v>
      </c>
      <c r="F411" s="139">
        <f t="shared" si="140"/>
        <v>0</v>
      </c>
      <c r="G411" s="32" t="e">
        <f t="shared" si="141"/>
        <v>#DIV/0!</v>
      </c>
    </row>
    <row r="412" spans="1:7" x14ac:dyDescent="0.2">
      <c r="A412" s="81">
        <v>66</v>
      </c>
      <c r="B412" s="1" t="s">
        <v>55</v>
      </c>
      <c r="C412" s="10"/>
      <c r="D412" s="139">
        <f>'TAB mai'!D412+'TAB CUMUL AVRIL'!D412</f>
        <v>500</v>
      </c>
      <c r="E412" s="139">
        <f>'TAB mai'!E412+'TAB CUMUL AVRIL'!E412</f>
        <v>500</v>
      </c>
      <c r="F412" s="139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-500</v>
      </c>
      <c r="E413" s="39">
        <f>E411-E412</f>
        <v>-500</v>
      </c>
      <c r="F413" s="139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86"/>
      <c r="D414" s="139">
        <f>D410+D413</f>
        <v>-42118</v>
      </c>
      <c r="E414" s="139">
        <f>E410+E413</f>
        <v>6745</v>
      </c>
      <c r="F414" s="139">
        <f t="shared" si="140"/>
        <v>-48863</v>
      </c>
      <c r="G414" s="32">
        <f t="shared" si="141"/>
        <v>-7.2443291326908819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81">
        <v>5</v>
      </c>
      <c r="B418" s="1" t="s">
        <v>22</v>
      </c>
      <c r="C418" s="10"/>
      <c r="D418" s="139">
        <f>'TAB mai'!D418</f>
        <v>-97091</v>
      </c>
      <c r="E418" s="139">
        <f>'TAB mai'!E418</f>
        <v>10084</v>
      </c>
      <c r="F418" s="139">
        <f t="shared" ref="F418" si="142">(D418-E418)</f>
        <v>-107175</v>
      </c>
      <c r="G418" s="32">
        <f t="shared" ref="G418" si="143">F418/E418</f>
        <v>-10.628222927409759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81">
        <v>51</v>
      </c>
      <c r="B422" s="20" t="s">
        <v>29</v>
      </c>
      <c r="C422" s="30"/>
      <c r="D422" s="139">
        <v>0</v>
      </c>
      <c r="E422" s="139">
        <v>0</v>
      </c>
      <c r="F422" s="139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81">
        <v>510</v>
      </c>
      <c r="B423" s="1" t="s">
        <v>7</v>
      </c>
      <c r="C423" s="10"/>
      <c r="D423" s="139">
        <v>0</v>
      </c>
      <c r="E423" s="139">
        <v>0</v>
      </c>
      <c r="F423" s="139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81">
        <v>41</v>
      </c>
      <c r="B425" s="1" t="s">
        <v>8</v>
      </c>
      <c r="C425" s="10"/>
      <c r="D425" s="139">
        <f>D429+D430+D431</f>
        <v>895526</v>
      </c>
      <c r="E425" s="139">
        <f>E429+E430+E431</f>
        <v>721379</v>
      </c>
      <c r="F425" s="139">
        <f t="shared" ref="F425" si="146">(D425-E425)</f>
        <v>174147</v>
      </c>
      <c r="G425" s="32">
        <f t="shared" ref="G425" si="147">F425/E425</f>
        <v>0.24140846905718077</v>
      </c>
    </row>
    <row r="426" spans="1:7" x14ac:dyDescent="0.2">
      <c r="A426" s="81"/>
      <c r="B426" s="1"/>
      <c r="C426" s="10"/>
      <c r="D426" s="139"/>
      <c r="E426" s="139"/>
      <c r="F426" s="139"/>
      <c r="G426" s="32"/>
    </row>
    <row r="427" spans="1:7" x14ac:dyDescent="0.2">
      <c r="A427" s="81"/>
      <c r="B427" s="7" t="s">
        <v>6</v>
      </c>
      <c r="C427" s="29"/>
      <c r="D427" s="139"/>
      <c r="E427" s="139"/>
      <c r="F427" s="139"/>
      <c r="G427" s="32"/>
    </row>
    <row r="428" spans="1:7" x14ac:dyDescent="0.2">
      <c r="A428" s="81"/>
      <c r="B428" s="1"/>
      <c r="C428" s="10"/>
      <c r="D428" s="139"/>
      <c r="E428" s="139"/>
      <c r="F428" s="139"/>
      <c r="G428" s="32"/>
    </row>
    <row r="429" spans="1:7" x14ac:dyDescent="0.2">
      <c r="A429" s="81"/>
      <c r="B429" s="23" t="s">
        <v>23</v>
      </c>
      <c r="C429" s="10"/>
      <c r="D429" s="139">
        <f>'TAB mai'!D429</f>
        <v>718526</v>
      </c>
      <c r="E429" s="139">
        <f>'TAB mai'!E429</f>
        <v>698679</v>
      </c>
      <c r="F429" s="139">
        <f t="shared" ref="F429:F431" si="148">(D429-E429)</f>
        <v>19847</v>
      </c>
      <c r="G429" s="32">
        <f t="shared" ref="G429:G431" si="149">F429/E429</f>
        <v>2.8406464198866718E-2</v>
      </c>
    </row>
    <row r="430" spans="1:7" ht="25.5" x14ac:dyDescent="0.2">
      <c r="A430" s="81"/>
      <c r="B430" s="24" t="s">
        <v>58</v>
      </c>
      <c r="C430" s="17"/>
      <c r="D430" s="139">
        <f>'TAB mai'!D430</f>
        <v>172801</v>
      </c>
      <c r="E430" s="139">
        <f>'TAB mai'!E430</f>
        <v>19526</v>
      </c>
      <c r="F430" s="139">
        <f t="shared" si="148"/>
        <v>153275</v>
      </c>
      <c r="G430" s="32">
        <f t="shared" si="149"/>
        <v>7.8497900235583327</v>
      </c>
    </row>
    <row r="431" spans="1:7" x14ac:dyDescent="0.2">
      <c r="A431" s="81"/>
      <c r="B431" s="23" t="s">
        <v>24</v>
      </c>
      <c r="C431" s="10"/>
      <c r="D431" s="139">
        <f>'TAB mai'!D431</f>
        <v>4199</v>
      </c>
      <c r="E431" s="139">
        <f>'TAB mai'!E431</f>
        <v>3174</v>
      </c>
      <c r="F431" s="139">
        <f t="shared" si="148"/>
        <v>1025</v>
      </c>
      <c r="G431" s="32">
        <f t="shared" si="149"/>
        <v>0.32293635790800251</v>
      </c>
    </row>
    <row r="432" spans="1:7" x14ac:dyDescent="0.2">
      <c r="A432" s="81"/>
      <c r="B432" s="1"/>
      <c r="C432" s="10"/>
      <c r="D432" s="139"/>
      <c r="E432" s="139"/>
      <c r="F432" s="139"/>
      <c r="G432" s="32"/>
    </row>
    <row r="433" spans="1:7" x14ac:dyDescent="0.2">
      <c r="A433" s="81"/>
      <c r="B433" s="8" t="s">
        <v>26</v>
      </c>
      <c r="C433" s="31"/>
      <c r="D433" s="139">
        <f>'TAB mai'!D433</f>
        <v>220265</v>
      </c>
      <c r="E433" s="139">
        <f>'TAB mai'!E433</f>
        <v>176025</v>
      </c>
      <c r="F433" s="139">
        <f t="shared" ref="F433" si="150">(D433-E433)</f>
        <v>44240</v>
      </c>
      <c r="G433" s="32">
        <f t="shared" ref="G433" si="151">F433/E433</f>
        <v>0.25132793637267431</v>
      </c>
    </row>
    <row r="434" spans="1:7" x14ac:dyDescent="0.2">
      <c r="A434" s="81"/>
      <c r="B434" s="8"/>
      <c r="C434" s="31"/>
      <c r="D434" s="139"/>
      <c r="E434" s="139"/>
      <c r="F434" s="139"/>
      <c r="G434" s="32"/>
    </row>
    <row r="435" spans="1:7" x14ac:dyDescent="0.2">
      <c r="A435" s="81">
        <v>3</v>
      </c>
      <c r="B435" s="8" t="s">
        <v>15</v>
      </c>
      <c r="C435" s="31"/>
      <c r="D435" s="139">
        <f>D438+D439+D440+D441</f>
        <v>116000</v>
      </c>
      <c r="E435" s="139">
        <f>E438+E439+E440+E441</f>
        <v>37878</v>
      </c>
      <c r="F435" s="139">
        <f t="shared" ref="F435" si="152">(D435-E435)</f>
        <v>78122</v>
      </c>
      <c r="G435" s="32">
        <f t="shared" ref="G435" si="153">F435/E435</f>
        <v>2.0624636992449443</v>
      </c>
    </row>
    <row r="436" spans="1:7" x14ac:dyDescent="0.2">
      <c r="A436" s="81"/>
      <c r="B436" s="7" t="s">
        <v>6</v>
      </c>
      <c r="C436" s="29"/>
      <c r="D436" s="139"/>
      <c r="E436" s="139"/>
      <c r="F436" s="139"/>
      <c r="G436" s="32"/>
    </row>
    <row r="437" spans="1:7" x14ac:dyDescent="0.2">
      <c r="A437" s="81"/>
      <c r="B437" s="8"/>
      <c r="C437" s="31"/>
      <c r="D437" s="139"/>
      <c r="E437" s="139"/>
      <c r="F437" s="139"/>
      <c r="G437" s="32"/>
    </row>
    <row r="438" spans="1:7" x14ac:dyDescent="0.2">
      <c r="A438" s="81">
        <v>30</v>
      </c>
      <c r="B438" s="25" t="s">
        <v>16</v>
      </c>
      <c r="C438" s="31"/>
      <c r="D438" s="139">
        <f>'TAB mai'!D438</f>
        <v>1914</v>
      </c>
      <c r="E438" s="139">
        <f>'TAB mai'!E438</f>
        <v>2189</v>
      </c>
      <c r="F438" s="139">
        <f t="shared" ref="F438:F441" si="154">(D438-E438)</f>
        <v>-275</v>
      </c>
      <c r="G438" s="32">
        <f t="shared" ref="G438:G441" si="155">F438/E438</f>
        <v>-0.12562814070351758</v>
      </c>
    </row>
    <row r="439" spans="1:7" x14ac:dyDescent="0.2">
      <c r="A439" s="81">
        <v>31</v>
      </c>
      <c r="B439" s="25" t="s">
        <v>17</v>
      </c>
      <c r="C439" s="31"/>
      <c r="D439" s="139">
        <f>'TAB mai'!D439</f>
        <v>908</v>
      </c>
      <c r="E439" s="139">
        <f>'TAB mai'!E439</f>
        <v>1097</v>
      </c>
      <c r="F439" s="139">
        <f t="shared" si="154"/>
        <v>-189</v>
      </c>
      <c r="G439" s="32">
        <f t="shared" si="155"/>
        <v>-0.17228805834092981</v>
      </c>
    </row>
    <row r="440" spans="1:7" x14ac:dyDescent="0.2">
      <c r="A440" s="81">
        <v>32</v>
      </c>
      <c r="B440" s="25" t="s">
        <v>18</v>
      </c>
      <c r="C440" s="31"/>
      <c r="D440" s="139">
        <f>'TAB mai'!D440</f>
        <v>113178</v>
      </c>
      <c r="E440" s="139">
        <f>'TAB mai'!E440</f>
        <v>34592</v>
      </c>
      <c r="F440" s="139">
        <f t="shared" si="154"/>
        <v>78586</v>
      </c>
      <c r="G440" s="32">
        <f t="shared" si="155"/>
        <v>2.2717969472710453</v>
      </c>
    </row>
    <row r="441" spans="1:7" x14ac:dyDescent="0.2">
      <c r="A441" s="81">
        <v>37</v>
      </c>
      <c r="B441" s="25" t="s">
        <v>25</v>
      </c>
      <c r="C441" s="31"/>
      <c r="D441" s="139">
        <f>'TAB mai'!D441</f>
        <v>0</v>
      </c>
      <c r="E441" s="139">
        <f>'TAB mai'!E441</f>
        <v>0</v>
      </c>
      <c r="F441" s="139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85" t="s">
        <v>10</v>
      </c>
      <c r="E445" s="85" t="s">
        <v>11</v>
      </c>
      <c r="F445" s="85" t="s">
        <v>12</v>
      </c>
      <c r="G445" s="32" t="s">
        <v>13</v>
      </c>
    </row>
    <row r="446" spans="1:7" x14ac:dyDescent="0.2">
      <c r="A446" s="81">
        <v>700</v>
      </c>
      <c r="B446" s="1" t="s">
        <v>30</v>
      </c>
      <c r="C446" s="10"/>
      <c r="D446" s="139">
        <f>'TAB mai'!D446+'TAB CUMUL AVRIL'!D446</f>
        <v>4975</v>
      </c>
      <c r="E446" s="139">
        <f>'TAB mai'!E446+'TAB CUMUL AVRIL'!E446</f>
        <v>22160</v>
      </c>
      <c r="F446" s="139">
        <f>(D446-E446)</f>
        <v>-17185</v>
      </c>
      <c r="G446" s="32">
        <f>F446/E446</f>
        <v>-0.77549638989169678</v>
      </c>
    </row>
    <row r="447" spans="1:7" x14ac:dyDescent="0.2">
      <c r="A447" s="81">
        <v>701</v>
      </c>
      <c r="B447" s="1" t="s">
        <v>31</v>
      </c>
      <c r="C447" s="10"/>
      <c r="D447" s="139">
        <f>'TAB mai'!D447+'TAB CUMUL AVRIL'!D447</f>
        <v>15629</v>
      </c>
      <c r="E447" s="139">
        <f>'TAB mai'!E447+'TAB CUMUL AVRIL'!E447</f>
        <v>145724</v>
      </c>
      <c r="F447" s="139">
        <f t="shared" ref="F447:F449" si="156">(D447-E447)</f>
        <v>-130095</v>
      </c>
      <c r="G447" s="32">
        <f t="shared" ref="G447:G449" si="157">F447/E447</f>
        <v>-0.89274930690895116</v>
      </c>
    </row>
    <row r="448" spans="1:7" x14ac:dyDescent="0.2">
      <c r="A448" s="81">
        <v>704</v>
      </c>
      <c r="B448" s="1" t="s">
        <v>32</v>
      </c>
      <c r="C448" s="10"/>
      <c r="D448" s="139">
        <f>'TAB mai'!D448+'TAB CUMUL AVRIL'!D448</f>
        <v>0</v>
      </c>
      <c r="E448" s="139">
        <f>'TAB mai'!E448+'TAB CUMUL AVRIL'!E448</f>
        <v>0</v>
      </c>
      <c r="F448" s="139">
        <f t="shared" si="156"/>
        <v>0</v>
      </c>
      <c r="G448" s="32" t="e">
        <f t="shared" si="157"/>
        <v>#DIV/0!</v>
      </c>
    </row>
    <row r="449" spans="1:7" x14ac:dyDescent="0.2">
      <c r="A449" s="81">
        <v>706</v>
      </c>
      <c r="B449" s="1" t="s">
        <v>33</v>
      </c>
      <c r="C449" s="10"/>
      <c r="D449" s="139">
        <f>'TAB mai'!D449+'TAB CUMUL AVRIL'!D449</f>
        <v>35633</v>
      </c>
      <c r="E449" s="139">
        <f>'TAB mai'!E449+'TAB CUMUL AVRIL'!E449</f>
        <v>134678</v>
      </c>
      <c r="F449" s="139">
        <f t="shared" si="156"/>
        <v>-99045</v>
      </c>
      <c r="G449" s="32">
        <f t="shared" si="157"/>
        <v>-0.73542078141938549</v>
      </c>
    </row>
    <row r="450" spans="1:7" x14ac:dyDescent="0.2">
      <c r="A450" s="81"/>
      <c r="B450" s="13" t="s">
        <v>6</v>
      </c>
      <c r="C450" s="27"/>
      <c r="D450" s="139">
        <f>'TAB mai'!D450+'TAB CUMUL AVRIL'!D450</f>
        <v>0</v>
      </c>
      <c r="E450" s="139">
        <f>'TAB mai'!E450+'TAB CUMUL AVRIL'!E450</f>
        <v>0</v>
      </c>
      <c r="F450" s="39"/>
      <c r="G450" s="33"/>
    </row>
    <row r="451" spans="1:7" x14ac:dyDescent="0.2">
      <c r="A451" s="81"/>
      <c r="B451" s="14" t="s">
        <v>19</v>
      </c>
      <c r="C451" s="11"/>
      <c r="D451" s="139">
        <f>'TAB mai'!D451+'TAB CUMUL AVRIL'!D451</f>
        <v>0</v>
      </c>
      <c r="E451" s="139">
        <f>'TAB mai'!E451+'TAB CUMUL AVRIL'!E451</f>
        <v>0</v>
      </c>
      <c r="F451" s="139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81"/>
      <c r="B452" s="14" t="s">
        <v>20</v>
      </c>
      <c r="C452" s="11"/>
      <c r="D452" s="139">
        <f>'TAB mai'!D452+'TAB CUMUL AVRIL'!D452</f>
        <v>0</v>
      </c>
      <c r="E452" s="139">
        <f>'TAB mai'!E452+'TAB CUMUL AVRIL'!E452</f>
        <v>0</v>
      </c>
      <c r="F452" s="139">
        <f t="shared" si="158"/>
        <v>0</v>
      </c>
      <c r="G452" s="32" t="e">
        <f t="shared" si="159"/>
        <v>#DIV/0!</v>
      </c>
    </row>
    <row r="453" spans="1:7" x14ac:dyDescent="0.2">
      <c r="A453" s="81"/>
      <c r="B453" s="14" t="s">
        <v>27</v>
      </c>
      <c r="C453" s="11"/>
      <c r="D453" s="139">
        <f>'TAB mai'!D453+'TAB CUMUL AVRIL'!D453</f>
        <v>0</v>
      </c>
      <c r="E453" s="139">
        <f>'TAB mai'!E453+'TAB CUMUL AVRIL'!E453</f>
        <v>0</v>
      </c>
      <c r="F453" s="139">
        <f t="shared" si="158"/>
        <v>0</v>
      </c>
      <c r="G453" s="32" t="e">
        <f t="shared" si="159"/>
        <v>#DIV/0!</v>
      </c>
    </row>
    <row r="454" spans="1:7" x14ac:dyDescent="0.2">
      <c r="A454" s="81">
        <v>706</v>
      </c>
      <c r="B454" s="2" t="s">
        <v>34</v>
      </c>
      <c r="C454" s="11"/>
      <c r="D454" s="139">
        <f>'TAB mai'!D454+'TAB CUMUL AVRIL'!D454</f>
        <v>0</v>
      </c>
      <c r="E454" s="139">
        <f>'TAB mai'!E454+'TAB CUMUL AVRIL'!E454</f>
        <v>0</v>
      </c>
      <c r="F454" s="139">
        <f t="shared" si="158"/>
        <v>0</v>
      </c>
      <c r="G454" s="32" t="e">
        <f t="shared" si="159"/>
        <v>#DIV/0!</v>
      </c>
    </row>
    <row r="455" spans="1:7" x14ac:dyDescent="0.2">
      <c r="A455" s="81" t="s">
        <v>35</v>
      </c>
      <c r="B455" s="2" t="s">
        <v>36</v>
      </c>
      <c r="C455" s="11"/>
      <c r="D455" s="139">
        <f>'TAB mai'!D455+'TAB CUMUL AVRIL'!D455</f>
        <v>0</v>
      </c>
      <c r="E455" s="139">
        <f>'TAB mai'!E455+'TAB CUMUL AVRIL'!E455</f>
        <v>0</v>
      </c>
      <c r="F455" s="139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82"/>
      <c r="D456" s="40">
        <f>D446+D447+D448+D449+D454+D455</f>
        <v>56237</v>
      </c>
      <c r="E456" s="40">
        <f>E446+E447+E448+E449+E454+E455</f>
        <v>302562</v>
      </c>
      <c r="F456" s="40">
        <f t="shared" si="158"/>
        <v>-246325</v>
      </c>
      <c r="G456" s="34">
        <f t="shared" si="159"/>
        <v>-0.81413065751812852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39">
        <f>'TAB mai'!D459+'TAB CUMUL AVRIL'!D459</f>
        <v>0</v>
      </c>
      <c r="E459" s="139">
        <f>'TAB mai'!E459+'TAB CUMUL AVRIL'!E459</f>
        <v>0</v>
      </c>
      <c r="F459" s="139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83"/>
      <c r="D460" s="139">
        <f>'TAB mai'!D460+'TAB CUMUL AVRIL'!D460</f>
        <v>0</v>
      </c>
      <c r="E460" s="139">
        <f>'TAB mai'!E460+'TAB CUMUL AVRIL'!E460</f>
        <v>0</v>
      </c>
      <c r="F460" s="138"/>
      <c r="G460" s="36"/>
    </row>
    <row r="461" spans="1:7" x14ac:dyDescent="0.2">
      <c r="A461" s="81">
        <v>72</v>
      </c>
      <c r="B461" s="1" t="s">
        <v>37</v>
      </c>
      <c r="C461" s="10"/>
      <c r="D461" s="139">
        <f>'TAB mai'!D461+'TAB CUMUL AVRIL'!D461</f>
        <v>0</v>
      </c>
      <c r="E461" s="139">
        <f>'TAB mai'!E461+'TAB CUMUL AVRIL'!E461</f>
        <v>0</v>
      </c>
      <c r="F461" s="139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81">
        <v>73</v>
      </c>
      <c r="B462" s="1" t="s">
        <v>38</v>
      </c>
      <c r="C462" s="10"/>
      <c r="D462" s="139">
        <f>'TAB mai'!D462+'TAB CUMUL AVRIL'!D462</f>
        <v>0</v>
      </c>
      <c r="E462" s="139">
        <f>'TAB mai'!E462+'TAB CUMUL AVRIL'!E462</f>
        <v>0</v>
      </c>
      <c r="F462" s="139">
        <f t="shared" si="162"/>
        <v>0</v>
      </c>
      <c r="G462" s="32" t="e">
        <f t="shared" si="163"/>
        <v>#DIV/0!</v>
      </c>
    </row>
    <row r="463" spans="1:7" x14ac:dyDescent="0.2">
      <c r="A463" s="81">
        <v>74</v>
      </c>
      <c r="B463" s="2" t="s">
        <v>39</v>
      </c>
      <c r="C463" s="11"/>
      <c r="D463" s="139">
        <f>'TAB mai'!D463+'TAB CUMUL AVRIL'!D463</f>
        <v>0</v>
      </c>
      <c r="E463" s="139">
        <f>'TAB mai'!E463+'TAB CUMUL AVRIL'!E463</f>
        <v>0</v>
      </c>
      <c r="F463" s="139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86"/>
      <c r="D464" s="40">
        <f>D456+D461+D462+D463</f>
        <v>56237</v>
      </c>
      <c r="E464" s="40">
        <f>E456+E461+E462+E463</f>
        <v>302562</v>
      </c>
      <c r="F464" s="139">
        <f t="shared" si="162"/>
        <v>-246325</v>
      </c>
      <c r="G464" s="32">
        <f t="shared" si="163"/>
        <v>-0.81413065751812852</v>
      </c>
    </row>
    <row r="465" spans="1:7" x14ac:dyDescent="0.2">
      <c r="A465" s="81">
        <v>60</v>
      </c>
      <c r="B465" s="3" t="s">
        <v>40</v>
      </c>
      <c r="C465" s="83"/>
      <c r="D465" s="138">
        <f>D466+D467+D468</f>
        <v>19861.822</v>
      </c>
      <c r="E465" s="138">
        <f>E466+E467+E468</f>
        <v>54352.28</v>
      </c>
      <c r="F465" s="139">
        <f t="shared" si="162"/>
        <v>-34490.457999999999</v>
      </c>
      <c r="G465" s="32">
        <f t="shared" si="163"/>
        <v>-0.63457242272081316</v>
      </c>
    </row>
    <row r="466" spans="1:7" x14ac:dyDescent="0.2">
      <c r="A466" s="81">
        <v>600</v>
      </c>
      <c r="B466" s="1" t="s">
        <v>2</v>
      </c>
      <c r="C466" s="10"/>
      <c r="D466" s="139">
        <f>'TAB mai'!D466+'TAB CUMUL AVRIL'!D466</f>
        <v>1071.874</v>
      </c>
      <c r="E466" s="139">
        <f>'TAB mai'!E466+'TAB CUMUL AVRIL'!E466</f>
        <v>3681.5</v>
      </c>
      <c r="F466" s="139">
        <f t="shared" si="162"/>
        <v>-2609.6260000000002</v>
      </c>
      <c r="G466" s="32">
        <f t="shared" si="163"/>
        <v>-0.70884856716012501</v>
      </c>
    </row>
    <row r="467" spans="1:7" x14ac:dyDescent="0.2">
      <c r="A467" s="81">
        <v>601</v>
      </c>
      <c r="B467" s="1" t="s">
        <v>3</v>
      </c>
      <c r="C467" s="10"/>
      <c r="D467" s="139">
        <f>'TAB mai'!D467+'TAB CUMUL AVRIL'!D467</f>
        <v>6252.9480000000003</v>
      </c>
      <c r="E467" s="139">
        <f>'TAB mai'!E467+'TAB CUMUL AVRIL'!E467</f>
        <v>22856.78</v>
      </c>
      <c r="F467" s="139">
        <f t="shared" si="162"/>
        <v>-16603.831999999999</v>
      </c>
      <c r="G467" s="32">
        <f t="shared" si="163"/>
        <v>-0.72642918206326523</v>
      </c>
    </row>
    <row r="468" spans="1:7" x14ac:dyDescent="0.2">
      <c r="A468" s="81">
        <v>604</v>
      </c>
      <c r="B468" s="1" t="s">
        <v>4</v>
      </c>
      <c r="C468" s="10"/>
      <c r="D468" s="139">
        <f>'TAB mai'!D468+'TAB CUMUL AVRIL'!D468</f>
        <v>12537</v>
      </c>
      <c r="E468" s="139">
        <f>'TAB mai'!E468+'TAB CUMUL AVRIL'!E468</f>
        <v>27814</v>
      </c>
      <c r="F468" s="139">
        <f t="shared" si="162"/>
        <v>-15277</v>
      </c>
      <c r="G468" s="32">
        <f t="shared" si="163"/>
        <v>-0.54925577047530016</v>
      </c>
    </row>
    <row r="469" spans="1:7" x14ac:dyDescent="0.2">
      <c r="A469" s="81">
        <v>61</v>
      </c>
      <c r="B469" s="1" t="s">
        <v>41</v>
      </c>
      <c r="C469" s="10"/>
      <c r="D469" s="139">
        <f>'TAB mai'!D469+'TAB CUMUL AVRIL'!D469</f>
        <v>2053</v>
      </c>
      <c r="E469" s="139">
        <f>'TAB mai'!E469+'TAB CUMUL AVRIL'!E469</f>
        <v>3691</v>
      </c>
      <c r="F469" s="139">
        <f t="shared" si="162"/>
        <v>-1638</v>
      </c>
      <c r="G469" s="32">
        <f t="shared" si="163"/>
        <v>-0.4437821728528854</v>
      </c>
    </row>
    <row r="470" spans="1:7" x14ac:dyDescent="0.2">
      <c r="A470" s="81">
        <v>62</v>
      </c>
      <c r="B470" s="2" t="s">
        <v>42</v>
      </c>
      <c r="C470" s="11"/>
      <c r="D470" s="139">
        <f>'TAB mai'!D470+'TAB CUMUL AVRIL'!D470</f>
        <v>8008</v>
      </c>
      <c r="E470" s="139">
        <f>'TAB mai'!E470+'TAB CUMUL AVRIL'!E470</f>
        <v>2844</v>
      </c>
      <c r="F470" s="139">
        <f t="shared" si="162"/>
        <v>5164</v>
      </c>
      <c r="G470" s="32">
        <f t="shared" si="163"/>
        <v>1.8157524613220817</v>
      </c>
    </row>
    <row r="471" spans="1:7" ht="25.5" x14ac:dyDescent="0.2">
      <c r="A471" s="22"/>
      <c r="B471" s="26" t="s">
        <v>43</v>
      </c>
      <c r="C471" s="86"/>
      <c r="D471" s="40">
        <f>D465+D469+D470</f>
        <v>29922.822</v>
      </c>
      <c r="E471" s="40">
        <f>E465+E469+E470</f>
        <v>60887.28</v>
      </c>
      <c r="F471" s="139">
        <f t="shared" si="162"/>
        <v>-30964.457999999999</v>
      </c>
      <c r="G471" s="32">
        <f t="shared" si="163"/>
        <v>-0.50855380631225433</v>
      </c>
    </row>
    <row r="472" spans="1:7" ht="25.5" x14ac:dyDescent="0.2">
      <c r="A472" s="22"/>
      <c r="B472" s="26" t="s">
        <v>48</v>
      </c>
      <c r="C472" s="86"/>
      <c r="D472" s="40">
        <f>D464-D471</f>
        <v>26314.178</v>
      </c>
      <c r="E472" s="40">
        <f>E464-E471</f>
        <v>241674.72</v>
      </c>
      <c r="F472" s="139">
        <f t="shared" si="162"/>
        <v>-215360.54200000002</v>
      </c>
      <c r="G472" s="32">
        <f t="shared" si="163"/>
        <v>-0.89111737462652285</v>
      </c>
    </row>
    <row r="473" spans="1:7" x14ac:dyDescent="0.2">
      <c r="A473" s="81">
        <v>63</v>
      </c>
      <c r="B473" s="3" t="s">
        <v>46</v>
      </c>
      <c r="C473" s="83"/>
      <c r="D473" s="139">
        <f>'TAB mai'!D473+'TAB CUMUL AVRIL'!D473</f>
        <v>136462</v>
      </c>
      <c r="E473" s="139">
        <f>'TAB mai'!E473+'TAB CUMUL AVRIL'!E473</f>
        <v>149071</v>
      </c>
      <c r="F473" s="139">
        <f t="shared" si="162"/>
        <v>-12609</v>
      </c>
      <c r="G473" s="32">
        <f t="shared" si="163"/>
        <v>-8.4583856014919065E-2</v>
      </c>
    </row>
    <row r="474" spans="1:7" x14ac:dyDescent="0.2">
      <c r="A474" s="81"/>
      <c r="B474" s="13" t="s">
        <v>6</v>
      </c>
      <c r="C474" s="27"/>
      <c r="D474" s="139"/>
      <c r="E474" s="139"/>
      <c r="F474" s="139"/>
      <c r="G474" s="32"/>
    </row>
    <row r="475" spans="1:7" x14ac:dyDescent="0.2">
      <c r="A475" s="81">
        <v>631</v>
      </c>
      <c r="B475" s="15" t="s">
        <v>21</v>
      </c>
      <c r="C475" s="21"/>
      <c r="D475" s="139">
        <f>'TAB mai'!D475+'TAB CUMUL AVRIL'!D475</f>
        <v>0</v>
      </c>
      <c r="E475" s="139">
        <f>'TAB mai'!E475+'TAB CUMUL AVRIL'!E475</f>
        <v>0</v>
      </c>
      <c r="F475" s="139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81"/>
      <c r="B476" s="15"/>
      <c r="C476" s="21"/>
      <c r="D476" s="139"/>
      <c r="E476" s="139"/>
      <c r="F476" s="139"/>
      <c r="G476" s="32"/>
    </row>
    <row r="477" spans="1:7" x14ac:dyDescent="0.2">
      <c r="A477" s="81">
        <v>64</v>
      </c>
      <c r="B477" s="2" t="s">
        <v>47</v>
      </c>
      <c r="C477" s="11"/>
      <c r="D477" s="139">
        <f>'TAB mai'!D477+'TAB CUMUL AVRIL'!D477</f>
        <v>1763</v>
      </c>
      <c r="E477" s="139">
        <f>'TAB mai'!E477+'TAB CUMUL AVRIL'!E477</f>
        <v>9194</v>
      </c>
      <c r="F477" s="139">
        <f t="shared" ref="F477:F487" si="166">(D477-E477)</f>
        <v>-7431</v>
      </c>
      <c r="G477" s="32">
        <f t="shared" ref="G477:G487" si="167">F477/E477</f>
        <v>-0.8082445072873613</v>
      </c>
    </row>
    <row r="478" spans="1:7" ht="25.5" x14ac:dyDescent="0.2">
      <c r="A478" s="22"/>
      <c r="B478" s="26" t="s">
        <v>49</v>
      </c>
      <c r="C478" s="86"/>
      <c r="D478" s="139">
        <f>D472-D473-D477</f>
        <v>-111910.822</v>
      </c>
      <c r="E478" s="139">
        <f>E472-E473-E477</f>
        <v>83409.72</v>
      </c>
      <c r="F478" s="139">
        <f t="shared" si="166"/>
        <v>-195320.54200000002</v>
      </c>
      <c r="G478" s="32">
        <f t="shared" si="167"/>
        <v>-2.3417000081045711</v>
      </c>
    </row>
    <row r="479" spans="1:7" x14ac:dyDescent="0.2">
      <c r="A479" s="81">
        <v>75</v>
      </c>
      <c r="B479" s="3" t="s">
        <v>50</v>
      </c>
      <c r="C479" s="83"/>
      <c r="D479" s="139">
        <f>'TAB mai'!D479+'TAB CUMUL AVRIL'!D479</f>
        <v>737</v>
      </c>
      <c r="E479" s="139">
        <f>'TAB mai'!E479+'TAB CUMUL AVRIL'!E479</f>
        <v>9885</v>
      </c>
      <c r="F479" s="139">
        <f t="shared" si="166"/>
        <v>-9148</v>
      </c>
      <c r="G479" s="32">
        <f t="shared" si="167"/>
        <v>-0.92544258978249871</v>
      </c>
    </row>
    <row r="480" spans="1:7" x14ac:dyDescent="0.2">
      <c r="A480" s="81">
        <v>65</v>
      </c>
      <c r="B480" s="1" t="s">
        <v>51</v>
      </c>
      <c r="C480" s="10"/>
      <c r="D480" s="139">
        <f>'TAB mai'!D480+'TAB CUMUL AVRIL'!D480</f>
        <v>7501</v>
      </c>
      <c r="E480" s="139">
        <f>'TAB mai'!E480+'TAB CUMUL AVRIL'!E480</f>
        <v>8186</v>
      </c>
      <c r="F480" s="139">
        <f t="shared" si="166"/>
        <v>-685</v>
      </c>
      <c r="G480" s="32">
        <f t="shared" si="167"/>
        <v>-8.3679452724163203E-2</v>
      </c>
    </row>
    <row r="481" spans="1:7" ht="25.5" x14ac:dyDescent="0.2">
      <c r="A481" s="81">
        <v>68</v>
      </c>
      <c r="B481" s="16" t="s">
        <v>52</v>
      </c>
      <c r="C481" s="17"/>
      <c r="D481" s="139">
        <f>'TAB mai'!D481+'TAB CUMUL AVRIL'!D481</f>
        <v>97167</v>
      </c>
      <c r="E481" s="139">
        <f>'TAB mai'!E481+'TAB CUMUL AVRIL'!E481</f>
        <v>1137</v>
      </c>
      <c r="F481" s="139">
        <f t="shared" si="166"/>
        <v>96030</v>
      </c>
      <c r="G481" s="32">
        <f t="shared" si="167"/>
        <v>84.459102902374667</v>
      </c>
    </row>
    <row r="482" spans="1:7" x14ac:dyDescent="0.2">
      <c r="A482" s="81">
        <v>78</v>
      </c>
      <c r="B482" s="2" t="s">
        <v>53</v>
      </c>
      <c r="C482" s="11"/>
      <c r="D482" s="139">
        <f>'TAB mai'!D482+'TAB CUMUL AVRIL'!D482</f>
        <v>0</v>
      </c>
      <c r="E482" s="139">
        <f>'TAB mai'!E482+'TAB CUMUL AVRIL'!E482</f>
        <v>0</v>
      </c>
      <c r="F482" s="139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86"/>
      <c r="D483" s="139">
        <f>D478+D479-D480-D481+D482</f>
        <v>-215841.82199999999</v>
      </c>
      <c r="E483" s="139">
        <f>E478+E479-E480-E481+E482</f>
        <v>83971.72</v>
      </c>
      <c r="F483" s="139">
        <f t="shared" si="166"/>
        <v>-299813.54200000002</v>
      </c>
      <c r="G483" s="32">
        <f t="shared" si="167"/>
        <v>-3.5704108716601257</v>
      </c>
    </row>
    <row r="484" spans="1:7" x14ac:dyDescent="0.2">
      <c r="A484" s="81">
        <v>76</v>
      </c>
      <c r="B484" s="1" t="s">
        <v>54</v>
      </c>
      <c r="C484" s="10"/>
      <c r="D484" s="139">
        <f>'TAB mai'!D484+'TAB CUMUL AVRIL'!D484</f>
        <v>0</v>
      </c>
      <c r="E484" s="139">
        <f>'TAB mai'!E484+'TAB CUMUL AVRIL'!E484</f>
        <v>9828</v>
      </c>
      <c r="F484" s="139">
        <f t="shared" si="166"/>
        <v>-9828</v>
      </c>
      <c r="G484" s="32">
        <f t="shared" si="167"/>
        <v>-1</v>
      </c>
    </row>
    <row r="485" spans="1:7" x14ac:dyDescent="0.2">
      <c r="A485" s="81">
        <v>66</v>
      </c>
      <c r="B485" s="1" t="s">
        <v>55</v>
      </c>
      <c r="C485" s="10"/>
      <c r="D485" s="139">
        <f>'TAB mai'!D485+'TAB CUMUL AVRIL'!D485</f>
        <v>0</v>
      </c>
      <c r="E485" s="139">
        <f>'TAB mai'!E485+'TAB CUMUL AVRIL'!E485</f>
        <v>0</v>
      </c>
      <c r="F485" s="139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139">
        <f t="shared" si="166"/>
        <v>-9828</v>
      </c>
      <c r="G486" s="32">
        <f t="shared" si="167"/>
        <v>-1</v>
      </c>
    </row>
    <row r="487" spans="1:7" x14ac:dyDescent="0.2">
      <c r="A487" s="22"/>
      <c r="B487" s="19" t="s">
        <v>57</v>
      </c>
      <c r="C487" s="86"/>
      <c r="D487" s="139">
        <f>D483+D486</f>
        <v>-215841.82199999999</v>
      </c>
      <c r="E487" s="139">
        <f>E483+E486</f>
        <v>93799.72</v>
      </c>
      <c r="F487" s="139">
        <f t="shared" si="166"/>
        <v>-309641.54200000002</v>
      </c>
      <c r="G487" s="32">
        <f t="shared" si="167"/>
        <v>-3.3010923913205712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81">
        <v>5</v>
      </c>
      <c r="B491" s="1" t="s">
        <v>22</v>
      </c>
      <c r="C491" s="10"/>
      <c r="D491" s="139">
        <f>'TAB mai'!D491</f>
        <v>724004</v>
      </c>
      <c r="E491" s="139">
        <f>'TAB mai'!E491</f>
        <v>768854</v>
      </c>
      <c r="F491" s="139">
        <f t="shared" ref="F491" si="168">(D491-E491)</f>
        <v>-44850</v>
      </c>
      <c r="G491" s="32">
        <f t="shared" ref="G491" si="169">F491/E491</f>
        <v>-5.8333571783459541E-2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81">
        <v>51</v>
      </c>
      <c r="B495" s="20" t="s">
        <v>29</v>
      </c>
      <c r="C495" s="30"/>
      <c r="D495" s="139">
        <v>0</v>
      </c>
      <c r="E495" s="139">
        <v>0</v>
      </c>
      <c r="F495" s="139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81">
        <v>510</v>
      </c>
      <c r="B496" s="1" t="s">
        <v>7</v>
      </c>
      <c r="C496" s="10"/>
      <c r="D496" s="139">
        <v>0</v>
      </c>
      <c r="E496" s="139">
        <v>0</v>
      </c>
      <c r="F496" s="139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81">
        <v>41</v>
      </c>
      <c r="B498" s="1" t="s">
        <v>8</v>
      </c>
      <c r="C498" s="10"/>
      <c r="D498" s="139">
        <f>D502+D503+D504</f>
        <v>696505</v>
      </c>
      <c r="E498" s="139">
        <f>E502+E503+E504</f>
        <v>544947</v>
      </c>
      <c r="F498" s="139">
        <f t="shared" ref="F498" si="172">(D498-E498)</f>
        <v>151558</v>
      </c>
      <c r="G498" s="32">
        <f t="shared" ref="G498" si="173">F498/E498</f>
        <v>0.27811511945198342</v>
      </c>
    </row>
    <row r="499" spans="1:7" x14ac:dyDescent="0.2">
      <c r="A499" s="81"/>
      <c r="B499" s="1"/>
      <c r="C499" s="10"/>
      <c r="D499" s="139"/>
      <c r="E499" s="139"/>
      <c r="F499" s="139"/>
      <c r="G499" s="32"/>
    </row>
    <row r="500" spans="1:7" x14ac:dyDescent="0.2">
      <c r="A500" s="81"/>
      <c r="B500" s="7" t="s">
        <v>6</v>
      </c>
      <c r="C500" s="29"/>
      <c r="D500" s="139"/>
      <c r="E500" s="139"/>
      <c r="F500" s="139"/>
      <c r="G500" s="32"/>
    </row>
    <row r="501" spans="1:7" x14ac:dyDescent="0.2">
      <c r="A501" s="81"/>
      <c r="B501" s="1"/>
      <c r="C501" s="10"/>
      <c r="D501" s="139"/>
      <c r="E501" s="139"/>
      <c r="F501" s="139"/>
      <c r="G501" s="32"/>
    </row>
    <row r="502" spans="1:7" x14ac:dyDescent="0.2">
      <c r="A502" s="81"/>
      <c r="B502" s="23" t="s">
        <v>23</v>
      </c>
      <c r="C502" s="10"/>
      <c r="D502" s="139">
        <f>'TAB mai'!D502</f>
        <v>278602</v>
      </c>
      <c r="E502" s="139">
        <f>'TAB mai'!E502</f>
        <v>316069</v>
      </c>
      <c r="F502" s="139">
        <f t="shared" ref="F502:F504" si="174">(D502-E502)</f>
        <v>-37467</v>
      </c>
      <c r="G502" s="32">
        <f t="shared" ref="G502:G504" si="175">F502/E502</f>
        <v>-0.11854057183716214</v>
      </c>
    </row>
    <row r="503" spans="1:7" ht="25.5" x14ac:dyDescent="0.2">
      <c r="A503" s="81"/>
      <c r="B503" s="24" t="s">
        <v>58</v>
      </c>
      <c r="C503" s="17"/>
      <c r="D503" s="139">
        <f>'TAB mai'!D503</f>
        <v>174126</v>
      </c>
      <c r="E503" s="139">
        <f>'TAB mai'!E503</f>
        <v>70843</v>
      </c>
      <c r="F503" s="139">
        <f t="shared" si="174"/>
        <v>103283</v>
      </c>
      <c r="G503" s="32">
        <f t="shared" si="175"/>
        <v>1.4579139787981876</v>
      </c>
    </row>
    <row r="504" spans="1:7" x14ac:dyDescent="0.2">
      <c r="A504" s="81"/>
      <c r="B504" s="23" t="s">
        <v>24</v>
      </c>
      <c r="C504" s="10"/>
      <c r="D504" s="139">
        <f>'TAB mai'!D504</f>
        <v>243777</v>
      </c>
      <c r="E504" s="139">
        <f>'TAB mai'!E504</f>
        <v>158035</v>
      </c>
      <c r="F504" s="139">
        <f t="shared" si="174"/>
        <v>85742</v>
      </c>
      <c r="G504" s="32">
        <f t="shared" si="175"/>
        <v>0.54255070079412793</v>
      </c>
    </row>
    <row r="505" spans="1:7" x14ac:dyDescent="0.2">
      <c r="A505" s="81"/>
      <c r="B505" s="1"/>
      <c r="C505" s="10"/>
      <c r="D505" s="139"/>
      <c r="E505" s="139"/>
      <c r="F505" s="139"/>
      <c r="G505" s="32"/>
    </row>
    <row r="506" spans="1:7" x14ac:dyDescent="0.2">
      <c r="A506" s="81"/>
      <c r="B506" s="8" t="s">
        <v>26</v>
      </c>
      <c r="C506" s="31"/>
      <c r="D506" s="139">
        <f>'TAB mai'!D506</f>
        <v>114883</v>
      </c>
      <c r="E506" s="139">
        <f>'TAB mai'!E506</f>
        <v>177313</v>
      </c>
      <c r="F506" s="139">
        <f t="shared" ref="F506" si="176">(D506-E506)</f>
        <v>-62430</v>
      </c>
      <c r="G506" s="32">
        <f t="shared" ref="G506" si="177">F506/E506</f>
        <v>-0.35208924331549296</v>
      </c>
    </row>
    <row r="507" spans="1:7" x14ac:dyDescent="0.2">
      <c r="A507" s="81"/>
      <c r="B507" s="8"/>
      <c r="C507" s="31"/>
      <c r="D507" s="139"/>
      <c r="E507" s="139"/>
      <c r="F507" s="139"/>
      <c r="G507" s="32"/>
    </row>
    <row r="508" spans="1:7" x14ac:dyDescent="0.2">
      <c r="A508" s="81">
        <v>3</v>
      </c>
      <c r="B508" s="8" t="s">
        <v>15</v>
      </c>
      <c r="C508" s="31"/>
      <c r="D508" s="139">
        <f>D511+D512+D513+D514</f>
        <v>61701</v>
      </c>
      <c r="E508" s="139">
        <f>E511+E512+E513+E514</f>
        <v>57346</v>
      </c>
      <c r="F508" s="139">
        <f t="shared" ref="F508" si="178">(D508-E508)</f>
        <v>4355</v>
      </c>
      <c r="G508" s="32">
        <f t="shared" ref="G508" si="179">F508/E508</f>
        <v>7.5942524326020999E-2</v>
      </c>
    </row>
    <row r="509" spans="1:7" x14ac:dyDescent="0.2">
      <c r="A509" s="81"/>
      <c r="B509" s="7" t="s">
        <v>6</v>
      </c>
      <c r="C509" s="29"/>
      <c r="D509" s="139"/>
      <c r="E509" s="139"/>
      <c r="F509" s="139"/>
      <c r="G509" s="32"/>
    </row>
    <row r="510" spans="1:7" x14ac:dyDescent="0.2">
      <c r="A510" s="81"/>
      <c r="B510" s="8"/>
      <c r="C510" s="31"/>
      <c r="D510" s="139"/>
      <c r="E510" s="139"/>
      <c r="F510" s="139"/>
      <c r="G510" s="32"/>
    </row>
    <row r="511" spans="1:7" x14ac:dyDescent="0.2">
      <c r="A511" s="81">
        <v>30</v>
      </c>
      <c r="B511" s="25" t="s">
        <v>16</v>
      </c>
      <c r="C511" s="31"/>
      <c r="D511" s="139">
        <f>'TAB mai'!D511</f>
        <v>1612</v>
      </c>
      <c r="E511" s="139">
        <f>'TAB mai'!E511</f>
        <v>1096</v>
      </c>
      <c r="F511" s="139">
        <f t="shared" ref="F511:F514" si="180">(D511-E511)</f>
        <v>516</v>
      </c>
      <c r="G511" s="32">
        <f t="shared" ref="G511:G514" si="181">F511/E511</f>
        <v>0.47080291970802918</v>
      </c>
    </row>
    <row r="512" spans="1:7" x14ac:dyDescent="0.2">
      <c r="A512" s="81">
        <v>31</v>
      </c>
      <c r="B512" s="25" t="s">
        <v>17</v>
      </c>
      <c r="C512" s="31"/>
      <c r="D512" s="139">
        <f>'TAB mai'!D512</f>
        <v>5358</v>
      </c>
      <c r="E512" s="139">
        <f>'TAB mai'!E512</f>
        <v>5734</v>
      </c>
      <c r="F512" s="139">
        <f t="shared" si="180"/>
        <v>-376</v>
      </c>
      <c r="G512" s="32">
        <f t="shared" si="181"/>
        <v>-6.5573770491803282E-2</v>
      </c>
    </row>
    <row r="513" spans="1:7" x14ac:dyDescent="0.2">
      <c r="A513" s="81">
        <v>32</v>
      </c>
      <c r="B513" s="25" t="s">
        <v>18</v>
      </c>
      <c r="C513" s="31"/>
      <c r="D513" s="139">
        <f>'TAB mai'!D513</f>
        <v>54731</v>
      </c>
      <c r="E513" s="139">
        <f>'TAB mai'!E513</f>
        <v>50516</v>
      </c>
      <c r="F513" s="139">
        <f t="shared" si="180"/>
        <v>4215</v>
      </c>
      <c r="G513" s="32">
        <f t="shared" si="181"/>
        <v>8.3438910444215697E-2</v>
      </c>
    </row>
    <row r="514" spans="1:7" x14ac:dyDescent="0.2">
      <c r="A514" s="81">
        <v>37</v>
      </c>
      <c r="B514" s="25" t="s">
        <v>25</v>
      </c>
      <c r="C514" s="31"/>
      <c r="D514" s="139">
        <f>'TAB mai'!D514</f>
        <v>0</v>
      </c>
      <c r="E514" s="139">
        <f>'TAB mai'!E514</f>
        <v>0</v>
      </c>
      <c r="F514" s="139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85" t="s">
        <v>10</v>
      </c>
      <c r="E518" s="85" t="s">
        <v>11</v>
      </c>
      <c r="F518" s="85" t="s">
        <v>12</v>
      </c>
      <c r="G518" s="32" t="s">
        <v>13</v>
      </c>
    </row>
    <row r="519" spans="1:7" x14ac:dyDescent="0.2">
      <c r="A519" s="81">
        <v>700</v>
      </c>
      <c r="B519" s="1" t="s">
        <v>30</v>
      </c>
      <c r="C519" s="10"/>
      <c r="D519" s="139">
        <f>'TAB mai'!D519+'TAB CUMUL AVRIL'!D519</f>
        <v>8043</v>
      </c>
      <c r="E519" s="139">
        <f>'TAB mai'!E519+'TAB CUMUL AVRIL'!E519</f>
        <v>5274</v>
      </c>
      <c r="F519" s="139">
        <f>(D519-E519)</f>
        <v>2769</v>
      </c>
      <c r="G519" s="32">
        <f>F519/E519</f>
        <v>0.52502844141069394</v>
      </c>
    </row>
    <row r="520" spans="1:7" x14ac:dyDescent="0.2">
      <c r="A520" s="81">
        <v>701</v>
      </c>
      <c r="B520" s="1" t="s">
        <v>31</v>
      </c>
      <c r="C520" s="10"/>
      <c r="D520" s="139">
        <f>'TAB mai'!D520+'TAB CUMUL AVRIL'!D520</f>
        <v>8445</v>
      </c>
      <c r="E520" s="139">
        <f>'TAB mai'!E520+'TAB CUMUL AVRIL'!E520</f>
        <v>26106</v>
      </c>
      <c r="F520" s="139">
        <f t="shared" ref="F520:F522" si="182">(D520-E520)</f>
        <v>-17661</v>
      </c>
      <c r="G520" s="32">
        <f t="shared" ref="G520:G522" si="183">F520/E520</f>
        <v>-0.67651114686279012</v>
      </c>
    </row>
    <row r="521" spans="1:7" x14ac:dyDescent="0.2">
      <c r="A521" s="81">
        <v>704</v>
      </c>
      <c r="B521" s="1" t="s">
        <v>32</v>
      </c>
      <c r="C521" s="10"/>
      <c r="D521" s="139">
        <f>'TAB mai'!D521+'TAB CUMUL AVRIL'!D521</f>
        <v>0</v>
      </c>
      <c r="E521" s="139">
        <f>'TAB mai'!E521+'TAB CUMUL AVRIL'!E521</f>
        <v>0</v>
      </c>
      <c r="F521" s="139">
        <f t="shared" si="182"/>
        <v>0</v>
      </c>
      <c r="G521" s="32" t="e">
        <f t="shared" si="183"/>
        <v>#DIV/0!</v>
      </c>
    </row>
    <row r="522" spans="1:7" x14ac:dyDescent="0.2">
      <c r="A522" s="81">
        <v>706</v>
      </c>
      <c r="B522" s="1" t="s">
        <v>33</v>
      </c>
      <c r="C522" s="10"/>
      <c r="D522" s="139">
        <f>'TAB mai'!D522+'TAB CUMUL AVRIL'!D522</f>
        <v>58716</v>
      </c>
      <c r="E522" s="139">
        <f>'TAB mai'!E522+'TAB CUMUL AVRIL'!E522</f>
        <v>34256</v>
      </c>
      <c r="F522" s="139">
        <f t="shared" si="182"/>
        <v>24460</v>
      </c>
      <c r="G522" s="32">
        <f t="shared" si="183"/>
        <v>0.71403549743110695</v>
      </c>
    </row>
    <row r="523" spans="1:7" x14ac:dyDescent="0.2">
      <c r="A523" s="81"/>
      <c r="B523" s="13" t="s">
        <v>6</v>
      </c>
      <c r="C523" s="27"/>
      <c r="D523" s="139">
        <f>'TAB mai'!D523+'TAB CUMUL AVRIL'!D523</f>
        <v>0</v>
      </c>
      <c r="E523" s="139">
        <f>'TAB mai'!E523+'TAB CUMUL AVRIL'!E523</f>
        <v>0</v>
      </c>
      <c r="F523" s="39"/>
      <c r="G523" s="33"/>
    </row>
    <row r="524" spans="1:7" x14ac:dyDescent="0.2">
      <c r="A524" s="81"/>
      <c r="B524" s="14" t="s">
        <v>19</v>
      </c>
      <c r="C524" s="11"/>
      <c r="D524" s="139">
        <f>'TAB mai'!D524+'TAB CUMUL AVRIL'!D524</f>
        <v>0</v>
      </c>
      <c r="E524" s="139">
        <f>'TAB mai'!E524+'TAB CUMUL AVRIL'!E524</f>
        <v>0</v>
      </c>
      <c r="F524" s="139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81"/>
      <c r="B525" s="14" t="s">
        <v>20</v>
      </c>
      <c r="C525" s="11"/>
      <c r="D525" s="139">
        <f>'TAB mai'!D525+'TAB CUMUL AVRIL'!D525</f>
        <v>0</v>
      </c>
      <c r="E525" s="139">
        <f>'TAB mai'!E525+'TAB CUMUL AVRIL'!E525</f>
        <v>0</v>
      </c>
      <c r="F525" s="139">
        <f t="shared" si="184"/>
        <v>0</v>
      </c>
      <c r="G525" s="32" t="e">
        <f t="shared" si="185"/>
        <v>#DIV/0!</v>
      </c>
    </row>
    <row r="526" spans="1:7" x14ac:dyDescent="0.2">
      <c r="A526" s="81"/>
      <c r="B526" s="14" t="s">
        <v>27</v>
      </c>
      <c r="C526" s="11"/>
      <c r="D526" s="139">
        <f>'TAB mai'!D526+'TAB CUMUL AVRIL'!D526</f>
        <v>0</v>
      </c>
      <c r="E526" s="139">
        <f>'TAB mai'!E526+'TAB CUMUL AVRIL'!E526</f>
        <v>0</v>
      </c>
      <c r="F526" s="139">
        <f t="shared" si="184"/>
        <v>0</v>
      </c>
      <c r="G526" s="32" t="e">
        <f t="shared" si="185"/>
        <v>#DIV/0!</v>
      </c>
    </row>
    <row r="527" spans="1:7" x14ac:dyDescent="0.2">
      <c r="A527" s="81">
        <v>706</v>
      </c>
      <c r="B527" s="2" t="s">
        <v>34</v>
      </c>
      <c r="C527" s="11"/>
      <c r="D527" s="139">
        <f>'TAB mai'!D527+'TAB CUMUL AVRIL'!D527</f>
        <v>0</v>
      </c>
      <c r="E527" s="139">
        <f>'TAB mai'!E527+'TAB CUMUL AVRIL'!E527</f>
        <v>0</v>
      </c>
      <c r="F527" s="139">
        <f t="shared" si="184"/>
        <v>0</v>
      </c>
      <c r="G527" s="32" t="e">
        <f t="shared" si="185"/>
        <v>#DIV/0!</v>
      </c>
    </row>
    <row r="528" spans="1:7" x14ac:dyDescent="0.2">
      <c r="A528" s="81" t="s">
        <v>35</v>
      </c>
      <c r="B528" s="2" t="s">
        <v>36</v>
      </c>
      <c r="C528" s="11"/>
      <c r="D528" s="139">
        <f>'TAB mai'!D528+'TAB CUMUL AVRIL'!D528</f>
        <v>1161</v>
      </c>
      <c r="E528" s="139">
        <f>'TAB mai'!E528+'TAB CUMUL AVRIL'!E528</f>
        <v>0</v>
      </c>
      <c r="F528" s="139">
        <f t="shared" si="184"/>
        <v>1161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82"/>
      <c r="D529" s="40">
        <f>D519+D520+D521+D522+D527+D528</f>
        <v>76365</v>
      </c>
      <c r="E529" s="40">
        <f>E519+E520+E521+E522+E527+E528</f>
        <v>65636</v>
      </c>
      <c r="F529" s="40">
        <f t="shared" si="184"/>
        <v>10729</v>
      </c>
      <c r="G529" s="34">
        <f t="shared" si="185"/>
        <v>0.16346212444390273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39">
        <f>'TAB mai'!D532+'TAB CUMUL AVRIL'!D532</f>
        <v>0</v>
      </c>
      <c r="E532" s="139">
        <f>'TAB mai'!E532+'TAB CUMUL AVRIL'!E532</f>
        <v>0</v>
      </c>
      <c r="F532" s="139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83"/>
      <c r="D533" s="139">
        <f>'TAB mai'!D533+'TAB CUMUL AVRIL'!D533</f>
        <v>0</v>
      </c>
      <c r="E533" s="139">
        <f>'TAB mai'!E533+'TAB CUMUL AVRIL'!E533</f>
        <v>0</v>
      </c>
      <c r="F533" s="138"/>
      <c r="G533" s="36"/>
    </row>
    <row r="534" spans="1:7" x14ac:dyDescent="0.2">
      <c r="A534" s="81">
        <v>72</v>
      </c>
      <c r="B534" s="1" t="s">
        <v>37</v>
      </c>
      <c r="C534" s="10"/>
      <c r="D534" s="139">
        <f>'TAB mai'!D534+'TAB CUMUL AVRIL'!D534</f>
        <v>0</v>
      </c>
      <c r="E534" s="139">
        <f>'TAB mai'!E534+'TAB CUMUL AVRIL'!E534</f>
        <v>0</v>
      </c>
      <c r="F534" s="139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81">
        <v>73</v>
      </c>
      <c r="B535" s="1" t="s">
        <v>38</v>
      </c>
      <c r="C535" s="10"/>
      <c r="D535" s="139">
        <f>'TAB mai'!D535+'TAB CUMUL AVRIL'!D535</f>
        <v>0</v>
      </c>
      <c r="E535" s="139">
        <f>'TAB mai'!E535+'TAB CUMUL AVRIL'!E535</f>
        <v>0</v>
      </c>
      <c r="F535" s="139">
        <f t="shared" si="188"/>
        <v>0</v>
      </c>
      <c r="G535" s="32" t="e">
        <f t="shared" si="189"/>
        <v>#DIV/0!</v>
      </c>
    </row>
    <row r="536" spans="1:7" x14ac:dyDescent="0.2">
      <c r="A536" s="81">
        <v>74</v>
      </c>
      <c r="B536" s="2" t="s">
        <v>39</v>
      </c>
      <c r="C536" s="11"/>
      <c r="D536" s="139">
        <f>'TAB mai'!D536+'TAB CUMUL AVRIL'!D536</f>
        <v>0</v>
      </c>
      <c r="E536" s="139">
        <f>'TAB mai'!E536+'TAB CUMUL AVRIL'!E536</f>
        <v>0</v>
      </c>
      <c r="F536" s="139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86"/>
      <c r="D537" s="40">
        <f>D529+D534+D535+D536</f>
        <v>76365</v>
      </c>
      <c r="E537" s="40">
        <f>E529+E534+E535+E536</f>
        <v>65636</v>
      </c>
      <c r="F537" s="139">
        <f t="shared" si="188"/>
        <v>10729</v>
      </c>
      <c r="G537" s="32">
        <f t="shared" si="189"/>
        <v>0.16346212444390273</v>
      </c>
    </row>
    <row r="538" spans="1:7" x14ac:dyDescent="0.2">
      <c r="A538" s="81">
        <v>60</v>
      </c>
      <c r="B538" s="3" t="s">
        <v>40</v>
      </c>
      <c r="C538" s="83"/>
      <c r="D538" s="138">
        <f>D539+D540+D541</f>
        <v>7464</v>
      </c>
      <c r="E538" s="138">
        <f>E539+E540+E541</f>
        <v>6762</v>
      </c>
      <c r="F538" s="139">
        <f t="shared" si="188"/>
        <v>702</v>
      </c>
      <c r="G538" s="32">
        <f t="shared" si="189"/>
        <v>0.10381543921916593</v>
      </c>
    </row>
    <row r="539" spans="1:7" x14ac:dyDescent="0.2">
      <c r="A539" s="81">
        <v>600</v>
      </c>
      <c r="B539" s="1" t="s">
        <v>2</v>
      </c>
      <c r="C539" s="10"/>
      <c r="D539" s="139">
        <f>'TAB mai'!D539+'TAB CUMUL AVRIL'!D539</f>
        <v>1539</v>
      </c>
      <c r="E539" s="139">
        <f>'TAB mai'!E539+'TAB CUMUL AVRIL'!E539</f>
        <v>600</v>
      </c>
      <c r="F539" s="139">
        <f t="shared" si="188"/>
        <v>939</v>
      </c>
      <c r="G539" s="32">
        <f t="shared" si="189"/>
        <v>1.5649999999999999</v>
      </c>
    </row>
    <row r="540" spans="1:7" x14ac:dyDescent="0.2">
      <c r="A540" s="81">
        <v>601</v>
      </c>
      <c r="B540" s="1" t="s">
        <v>3</v>
      </c>
      <c r="C540" s="10"/>
      <c r="D540" s="139">
        <f>'TAB mai'!D540+'TAB CUMUL AVRIL'!D540</f>
        <v>1396</v>
      </c>
      <c r="E540" s="139">
        <f>'TAB mai'!E540+'TAB CUMUL AVRIL'!E540</f>
        <v>4556</v>
      </c>
      <c r="F540" s="139">
        <f t="shared" si="188"/>
        <v>-3160</v>
      </c>
      <c r="G540" s="32">
        <f t="shared" si="189"/>
        <v>-0.69359086918349433</v>
      </c>
    </row>
    <row r="541" spans="1:7" x14ac:dyDescent="0.2">
      <c r="A541" s="81">
        <v>604</v>
      </c>
      <c r="B541" s="1" t="s">
        <v>4</v>
      </c>
      <c r="C541" s="10"/>
      <c r="D541" s="139">
        <f>'TAB mai'!D541+'TAB CUMUL AVRIL'!D541</f>
        <v>4529</v>
      </c>
      <c r="E541" s="139">
        <f>'TAB mai'!E541+'TAB CUMUL AVRIL'!E541</f>
        <v>1606</v>
      </c>
      <c r="F541" s="139">
        <f t="shared" si="188"/>
        <v>2923</v>
      </c>
      <c r="G541" s="32">
        <f t="shared" si="189"/>
        <v>1.8200498132004981</v>
      </c>
    </row>
    <row r="542" spans="1:7" x14ac:dyDescent="0.2">
      <c r="A542" s="81">
        <v>61</v>
      </c>
      <c r="B542" s="1" t="s">
        <v>41</v>
      </c>
      <c r="C542" s="10"/>
      <c r="D542" s="139">
        <f>'TAB mai'!D542+'TAB CUMUL AVRIL'!D542</f>
        <v>821</v>
      </c>
      <c r="E542" s="139">
        <f>'TAB mai'!E542+'TAB CUMUL AVRIL'!E542</f>
        <v>1358</v>
      </c>
      <c r="F542" s="139">
        <f t="shared" si="188"/>
        <v>-537</v>
      </c>
      <c r="G542" s="32">
        <f t="shared" si="189"/>
        <v>-0.39543446244477171</v>
      </c>
    </row>
    <row r="543" spans="1:7" x14ac:dyDescent="0.2">
      <c r="A543" s="81">
        <v>62</v>
      </c>
      <c r="B543" s="2" t="s">
        <v>42</v>
      </c>
      <c r="C543" s="11"/>
      <c r="D543" s="139">
        <f>'TAB mai'!D543+'TAB CUMUL AVRIL'!D543</f>
        <v>5240</v>
      </c>
      <c r="E543" s="139">
        <f>'TAB mai'!E543+'TAB CUMUL AVRIL'!E543</f>
        <v>1139</v>
      </c>
      <c r="F543" s="139">
        <f t="shared" si="188"/>
        <v>4101</v>
      </c>
      <c r="G543" s="32">
        <f t="shared" si="189"/>
        <v>3.6005267778753294</v>
      </c>
    </row>
    <row r="544" spans="1:7" ht="25.5" x14ac:dyDescent="0.2">
      <c r="A544" s="22"/>
      <c r="B544" s="26" t="s">
        <v>43</v>
      </c>
      <c r="C544" s="86"/>
      <c r="D544" s="40">
        <f>D538+D542+D543</f>
        <v>13525</v>
      </c>
      <c r="E544" s="40">
        <f>E538+E542+E543</f>
        <v>9259</v>
      </c>
      <c r="F544" s="139">
        <f t="shared" si="188"/>
        <v>4266</v>
      </c>
      <c r="G544" s="32">
        <f t="shared" si="189"/>
        <v>0.46074090074522089</v>
      </c>
    </row>
    <row r="545" spans="1:7" ht="25.5" x14ac:dyDescent="0.2">
      <c r="A545" s="22"/>
      <c r="B545" s="26" t="s">
        <v>48</v>
      </c>
      <c r="C545" s="86"/>
      <c r="D545" s="40">
        <f>D537-D544</f>
        <v>62840</v>
      </c>
      <c r="E545" s="40">
        <f>E537-E544</f>
        <v>56377</v>
      </c>
      <c r="F545" s="139">
        <f t="shared" si="188"/>
        <v>6463</v>
      </c>
      <c r="G545" s="32">
        <f t="shared" si="189"/>
        <v>0.11463894850737003</v>
      </c>
    </row>
    <row r="546" spans="1:7" x14ac:dyDescent="0.2">
      <c r="A546" s="81">
        <v>63</v>
      </c>
      <c r="B546" s="3" t="s">
        <v>46</v>
      </c>
      <c r="C546" s="83"/>
      <c r="D546" s="139">
        <f>'TAB mai'!D546+'TAB CUMUL AVRIL'!D546</f>
        <v>98467</v>
      </c>
      <c r="E546" s="139">
        <f>'TAB mai'!E546+'TAB CUMUL AVRIL'!E546</f>
        <v>85787</v>
      </c>
      <c r="F546" s="139">
        <f t="shared" si="188"/>
        <v>12680</v>
      </c>
      <c r="G546" s="32">
        <f t="shared" si="189"/>
        <v>0.14780794292841573</v>
      </c>
    </row>
    <row r="547" spans="1:7" x14ac:dyDescent="0.2">
      <c r="A547" s="81"/>
      <c r="B547" s="13" t="s">
        <v>6</v>
      </c>
      <c r="C547" s="27"/>
      <c r="D547" s="139"/>
      <c r="E547" s="139"/>
      <c r="F547" s="139"/>
      <c r="G547" s="32"/>
    </row>
    <row r="548" spans="1:7" x14ac:dyDescent="0.2">
      <c r="A548" s="81">
        <v>631</v>
      </c>
      <c r="B548" s="15" t="s">
        <v>21</v>
      </c>
      <c r="C548" s="21"/>
      <c r="D548" s="139">
        <f>'TAB mai'!D548+'TAB CUMUL AVRIL'!D548</f>
        <v>0</v>
      </c>
      <c r="E548" s="139">
        <f>'TAB mai'!E548+'TAB CUMUL AVRIL'!E548</f>
        <v>0</v>
      </c>
      <c r="F548" s="139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81"/>
      <c r="B549" s="15"/>
      <c r="C549" s="21"/>
      <c r="D549" s="139"/>
      <c r="E549" s="139"/>
      <c r="F549" s="139"/>
      <c r="G549" s="32"/>
    </row>
    <row r="550" spans="1:7" x14ac:dyDescent="0.2">
      <c r="A550" s="81">
        <v>64</v>
      </c>
      <c r="B550" s="2" t="s">
        <v>47</v>
      </c>
      <c r="C550" s="11"/>
      <c r="D550" s="139">
        <f>'TAB mai'!D550+'TAB CUMUL AVRIL'!D550</f>
        <v>3129</v>
      </c>
      <c r="E550" s="139">
        <f>'TAB mai'!E550+'TAB CUMUL AVRIL'!E550</f>
        <v>1685</v>
      </c>
      <c r="F550" s="139">
        <f t="shared" ref="F550:F560" si="192">(D550-E550)</f>
        <v>1444</v>
      </c>
      <c r="G550" s="32">
        <f t="shared" ref="G550:G560" si="193">F550/E550</f>
        <v>0.85697329376854603</v>
      </c>
    </row>
    <row r="551" spans="1:7" ht="25.5" x14ac:dyDescent="0.2">
      <c r="A551" s="22"/>
      <c r="B551" s="26" t="s">
        <v>49</v>
      </c>
      <c r="C551" s="86"/>
      <c r="D551" s="139">
        <f>D545-D546-D550</f>
        <v>-38756</v>
      </c>
      <c r="E551" s="139">
        <f>E545-E546-E550</f>
        <v>-31095</v>
      </c>
      <c r="F551" s="139">
        <f t="shared" si="192"/>
        <v>-7661</v>
      </c>
      <c r="G551" s="32">
        <f t="shared" si="193"/>
        <v>0.24637401511497026</v>
      </c>
    </row>
    <row r="552" spans="1:7" x14ac:dyDescent="0.2">
      <c r="A552" s="81">
        <v>75</v>
      </c>
      <c r="B552" s="3" t="s">
        <v>50</v>
      </c>
      <c r="C552" s="83"/>
      <c r="D552" s="139">
        <f>'TAB mai'!D552+'TAB CUMUL AVRIL'!D552</f>
        <v>0</v>
      </c>
      <c r="E552" s="139">
        <f>'TAB mai'!E552+'TAB CUMUL AVRIL'!E552</f>
        <v>20</v>
      </c>
      <c r="F552" s="139">
        <f t="shared" si="192"/>
        <v>-20</v>
      </c>
      <c r="G552" s="32">
        <f t="shared" si="193"/>
        <v>-1</v>
      </c>
    </row>
    <row r="553" spans="1:7" x14ac:dyDescent="0.2">
      <c r="A553" s="81">
        <v>65</v>
      </c>
      <c r="B553" s="1" t="s">
        <v>51</v>
      </c>
      <c r="C553" s="10"/>
      <c r="D553" s="139">
        <f>'TAB mai'!D553+'TAB CUMUL AVRIL'!D553</f>
        <v>76</v>
      </c>
      <c r="E553" s="139">
        <f>'TAB mai'!E553+'TAB CUMUL AVRIL'!E553</f>
        <v>444</v>
      </c>
      <c r="F553" s="139">
        <f t="shared" si="192"/>
        <v>-368</v>
      </c>
      <c r="G553" s="32">
        <f t="shared" si="193"/>
        <v>-0.8288288288288288</v>
      </c>
    </row>
    <row r="554" spans="1:7" ht="25.5" x14ac:dyDescent="0.2">
      <c r="A554" s="81">
        <v>68</v>
      </c>
      <c r="B554" s="16" t="s">
        <v>52</v>
      </c>
      <c r="C554" s="17"/>
      <c r="D554" s="139">
        <f>'TAB mai'!D554+'TAB CUMUL AVRIL'!D554</f>
        <v>7179</v>
      </c>
      <c r="E554" s="139">
        <f>'TAB mai'!E554+'TAB CUMUL AVRIL'!E554</f>
        <v>3815</v>
      </c>
      <c r="F554" s="139">
        <f t="shared" si="192"/>
        <v>3364</v>
      </c>
      <c r="G554" s="32">
        <f t="shared" si="193"/>
        <v>0.8817824377457405</v>
      </c>
    </row>
    <row r="555" spans="1:7" x14ac:dyDescent="0.2">
      <c r="A555" s="81">
        <v>78</v>
      </c>
      <c r="B555" s="2" t="s">
        <v>53</v>
      </c>
      <c r="C555" s="11"/>
      <c r="D555" s="139">
        <f>'TAB mai'!D555+'TAB CUMUL AVRIL'!D555</f>
        <v>0</v>
      </c>
      <c r="E555" s="139">
        <f>'TAB mai'!E555+'TAB CUMUL AVRIL'!E555</f>
        <v>0</v>
      </c>
      <c r="F555" s="139">
        <f t="shared" si="192"/>
        <v>0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86"/>
      <c r="D556" s="139">
        <f>D551+D552-D553-D554+D555</f>
        <v>-46011</v>
      </c>
      <c r="E556" s="139">
        <f>E551+E552-E553-E554+E555</f>
        <v>-35334</v>
      </c>
      <c r="F556" s="139">
        <f t="shared" si="192"/>
        <v>-10677</v>
      </c>
      <c r="G556" s="32">
        <f t="shared" si="193"/>
        <v>0.30217354389539819</v>
      </c>
    </row>
    <row r="557" spans="1:7" x14ac:dyDescent="0.2">
      <c r="A557" s="81">
        <v>76</v>
      </c>
      <c r="B557" s="1" t="s">
        <v>54</v>
      </c>
      <c r="C557" s="10"/>
      <c r="D557" s="139">
        <f>'TAB mai'!D557+'TAB CUMUL AVRIL'!D557</f>
        <v>0</v>
      </c>
      <c r="E557" s="139">
        <f>'TAB mai'!E557+'TAB CUMUL AVRIL'!E557</f>
        <v>0</v>
      </c>
      <c r="F557" s="139">
        <f t="shared" si="192"/>
        <v>0</v>
      </c>
      <c r="G557" s="32" t="e">
        <f t="shared" si="193"/>
        <v>#DIV/0!</v>
      </c>
    </row>
    <row r="558" spans="1:7" x14ac:dyDescent="0.2">
      <c r="A558" s="81">
        <v>66</v>
      </c>
      <c r="B558" s="1" t="s">
        <v>55</v>
      </c>
      <c r="C558" s="10"/>
      <c r="D558" s="139">
        <f>'TAB mai'!D558+'TAB CUMUL AVRIL'!D558</f>
        <v>0</v>
      </c>
      <c r="E558" s="139">
        <f>'TAB mai'!E558+'TAB CUMUL AVRIL'!E558</f>
        <v>0</v>
      </c>
      <c r="F558" s="139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39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86"/>
      <c r="D560" s="139">
        <f>D556+D559</f>
        <v>-46011</v>
      </c>
      <c r="E560" s="139">
        <f>E556+E559</f>
        <v>-35334</v>
      </c>
      <c r="F560" s="139">
        <f t="shared" si="192"/>
        <v>-10677</v>
      </c>
      <c r="G560" s="32">
        <f t="shared" si="193"/>
        <v>0.30217354389539819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81">
        <v>5</v>
      </c>
      <c r="B564" s="1" t="s">
        <v>22</v>
      </c>
      <c r="C564" s="10"/>
      <c r="D564" s="139">
        <f>'TAB mai'!D564</f>
        <v>-75012</v>
      </c>
      <c r="E564" s="139">
        <f>'TAB mai'!E564</f>
        <v>-76730</v>
      </c>
      <c r="F564" s="139">
        <f t="shared" ref="F564" si="194">(D564-E564)</f>
        <v>1718</v>
      </c>
      <c r="G564" s="32">
        <f t="shared" ref="G564" si="195">F564/E564</f>
        <v>-2.2390199400495244E-2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81">
        <v>51</v>
      </c>
      <c r="B568" s="20" t="s">
        <v>29</v>
      </c>
      <c r="C568" s="30"/>
      <c r="D568" s="139">
        <v>0</v>
      </c>
      <c r="E568" s="139">
        <v>0</v>
      </c>
      <c r="F568" s="139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81">
        <v>510</v>
      </c>
      <c r="B569" s="1" t="s">
        <v>7</v>
      </c>
      <c r="C569" s="10"/>
      <c r="D569" s="139">
        <v>0</v>
      </c>
      <c r="E569" s="139">
        <v>0</v>
      </c>
      <c r="F569" s="139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81">
        <v>41</v>
      </c>
      <c r="B571" s="1" t="s">
        <v>8</v>
      </c>
      <c r="C571" s="10"/>
      <c r="D571" s="139">
        <f>D575+D576+D577</f>
        <v>68094</v>
      </c>
      <c r="E571" s="139">
        <f>E575+E576+E577</f>
        <v>90942</v>
      </c>
      <c r="F571" s="139">
        <f t="shared" ref="F571" si="198">(D571-E571)</f>
        <v>-22848</v>
      </c>
      <c r="G571" s="32">
        <f t="shared" ref="G571" si="199">F571/E571</f>
        <v>-0.25123705218710829</v>
      </c>
    </row>
    <row r="572" spans="1:7" x14ac:dyDescent="0.2">
      <c r="A572" s="81"/>
      <c r="B572" s="1"/>
      <c r="C572" s="10"/>
      <c r="D572" s="139"/>
      <c r="E572" s="139"/>
      <c r="F572" s="139"/>
      <c r="G572" s="32"/>
    </row>
    <row r="573" spans="1:7" x14ac:dyDescent="0.2">
      <c r="A573" s="81"/>
      <c r="B573" s="7" t="s">
        <v>6</v>
      </c>
      <c r="C573" s="29"/>
      <c r="D573" s="139"/>
      <c r="E573" s="139"/>
      <c r="F573" s="139"/>
      <c r="G573" s="32"/>
    </row>
    <row r="574" spans="1:7" x14ac:dyDescent="0.2">
      <c r="A574" s="81"/>
      <c r="B574" s="1"/>
      <c r="C574" s="10"/>
      <c r="D574" s="139"/>
      <c r="E574" s="139"/>
      <c r="F574" s="139"/>
      <c r="G574" s="32"/>
    </row>
    <row r="575" spans="1:7" x14ac:dyDescent="0.2">
      <c r="A575" s="81"/>
      <c r="B575" s="23" t="s">
        <v>23</v>
      </c>
      <c r="C575" s="10"/>
      <c r="D575" s="139">
        <f>'TAB mai'!D575</f>
        <v>19357</v>
      </c>
      <c r="E575" s="139">
        <f>'TAB mai'!E575</f>
        <v>16627</v>
      </c>
      <c r="F575" s="139">
        <f t="shared" ref="F575:F577" si="200">(D575-E575)</f>
        <v>2730</v>
      </c>
      <c r="G575" s="32">
        <f t="shared" ref="G575:G577" si="201">F575/E575</f>
        <v>0.16419077404222049</v>
      </c>
    </row>
    <row r="576" spans="1:7" ht="25.5" x14ac:dyDescent="0.2">
      <c r="A576" s="81"/>
      <c r="B576" s="24" t="s">
        <v>58</v>
      </c>
      <c r="C576" s="17"/>
      <c r="D576" s="139">
        <f>'TAB mai'!D576</f>
        <v>41737</v>
      </c>
      <c r="E576" s="139">
        <f>'TAB mai'!E576</f>
        <v>46365</v>
      </c>
      <c r="F576" s="139">
        <f t="shared" si="200"/>
        <v>-4628</v>
      </c>
      <c r="G576" s="32">
        <f t="shared" si="201"/>
        <v>-9.9816672058664943E-2</v>
      </c>
    </row>
    <row r="577" spans="1:7" x14ac:dyDescent="0.2">
      <c r="A577" s="81"/>
      <c r="B577" s="23" t="s">
        <v>24</v>
      </c>
      <c r="C577" s="10"/>
      <c r="D577" s="139">
        <f>'TAB mai'!D577</f>
        <v>7000</v>
      </c>
      <c r="E577" s="139">
        <f>'TAB mai'!E577</f>
        <v>27950</v>
      </c>
      <c r="F577" s="139">
        <f t="shared" si="200"/>
        <v>-20950</v>
      </c>
      <c r="G577" s="32">
        <f t="shared" si="201"/>
        <v>-0.74955277280858679</v>
      </c>
    </row>
    <row r="578" spans="1:7" x14ac:dyDescent="0.2">
      <c r="A578" s="81"/>
      <c r="B578" s="1"/>
      <c r="C578" s="10"/>
      <c r="D578" s="139"/>
      <c r="E578" s="139"/>
      <c r="F578" s="139"/>
      <c r="G578" s="32"/>
    </row>
    <row r="579" spans="1:7" x14ac:dyDescent="0.2">
      <c r="A579" s="81"/>
      <c r="B579" s="8" t="s">
        <v>26</v>
      </c>
      <c r="C579" s="31"/>
      <c r="D579" s="139">
        <f>'TAB mai'!D579</f>
        <v>86765</v>
      </c>
      <c r="E579" s="139">
        <f>'TAB mai'!E579</f>
        <v>50097</v>
      </c>
      <c r="F579" s="139">
        <f t="shared" ref="F579" si="202">(D579-E579)</f>
        <v>36668</v>
      </c>
      <c r="G579" s="32">
        <f t="shared" ref="G579" si="203">F579/E579</f>
        <v>0.73194003632952076</v>
      </c>
    </row>
    <row r="580" spans="1:7" x14ac:dyDescent="0.2">
      <c r="A580" s="81"/>
      <c r="B580" s="8"/>
      <c r="C580" s="31"/>
      <c r="D580" s="139"/>
      <c r="E580" s="139"/>
      <c r="F580" s="139"/>
      <c r="G580" s="32"/>
    </row>
    <row r="581" spans="1:7" x14ac:dyDescent="0.2">
      <c r="A581" s="81">
        <v>3</v>
      </c>
      <c r="B581" s="8" t="s">
        <v>15</v>
      </c>
      <c r="C581" s="31"/>
      <c r="D581" s="139">
        <f>D584+D585+D586+D587</f>
        <v>20585</v>
      </c>
      <c r="E581" s="139">
        <f>E584+E585+E586+E587</f>
        <v>21720</v>
      </c>
      <c r="F581" s="139">
        <f t="shared" ref="F581" si="204">(D581-E581)</f>
        <v>-1135</v>
      </c>
      <c r="G581" s="32">
        <f t="shared" ref="G581" si="205">F581/E581</f>
        <v>-5.2255985267034989E-2</v>
      </c>
    </row>
    <row r="582" spans="1:7" x14ac:dyDescent="0.2">
      <c r="A582" s="81"/>
      <c r="B582" s="7" t="s">
        <v>6</v>
      </c>
      <c r="C582" s="29"/>
      <c r="D582" s="139"/>
      <c r="E582" s="139"/>
      <c r="F582" s="139"/>
      <c r="G582" s="32"/>
    </row>
    <row r="583" spans="1:7" x14ac:dyDescent="0.2">
      <c r="A583" s="81"/>
      <c r="B583" s="8"/>
      <c r="C583" s="31"/>
      <c r="D583" s="139"/>
      <c r="E583" s="139"/>
      <c r="F583" s="139"/>
      <c r="G583" s="32"/>
    </row>
    <row r="584" spans="1:7" x14ac:dyDescent="0.2">
      <c r="A584" s="81">
        <v>30</v>
      </c>
      <c r="B584" s="25" t="s">
        <v>16</v>
      </c>
      <c r="C584" s="31"/>
      <c r="D584" s="139">
        <f>'TAB mai'!D584</f>
        <v>476</v>
      </c>
      <c r="E584" s="139">
        <f>'TAB mai'!E584</f>
        <v>629</v>
      </c>
      <c r="F584" s="139">
        <f t="shared" ref="F584:F587" si="206">(D584-E584)</f>
        <v>-153</v>
      </c>
      <c r="G584" s="32">
        <f t="shared" ref="G584:G587" si="207">F584/E584</f>
        <v>-0.24324324324324326</v>
      </c>
    </row>
    <row r="585" spans="1:7" x14ac:dyDescent="0.2">
      <c r="A585" s="81">
        <v>31</v>
      </c>
      <c r="B585" s="25" t="s">
        <v>17</v>
      </c>
      <c r="C585" s="31"/>
      <c r="D585" s="139">
        <f>'TAB mai'!D585</f>
        <v>825</v>
      </c>
      <c r="E585" s="139">
        <f>'TAB mai'!E585</f>
        <v>3101</v>
      </c>
      <c r="F585" s="139">
        <f t="shared" si="206"/>
        <v>-2276</v>
      </c>
      <c r="G585" s="32">
        <f t="shared" si="207"/>
        <v>-0.73395678813286036</v>
      </c>
    </row>
    <row r="586" spans="1:7" x14ac:dyDescent="0.2">
      <c r="A586" s="81">
        <v>32</v>
      </c>
      <c r="B586" s="25" t="s">
        <v>18</v>
      </c>
      <c r="C586" s="31"/>
      <c r="D586" s="139">
        <f>'TAB mai'!D586</f>
        <v>19284</v>
      </c>
      <c r="E586" s="139">
        <f>'TAB mai'!E586</f>
        <v>17990</v>
      </c>
      <c r="F586" s="139">
        <f t="shared" si="206"/>
        <v>1294</v>
      </c>
      <c r="G586" s="32">
        <f t="shared" si="207"/>
        <v>7.192884936075597E-2</v>
      </c>
    </row>
    <row r="587" spans="1:7" x14ac:dyDescent="0.2">
      <c r="A587" s="81">
        <v>37</v>
      </c>
      <c r="B587" s="25" t="s">
        <v>25</v>
      </c>
      <c r="C587" s="31"/>
      <c r="D587" s="139">
        <f>'TAB mai'!D587</f>
        <v>0</v>
      </c>
      <c r="E587" s="139">
        <f>'TAB mai'!E587</f>
        <v>0</v>
      </c>
      <c r="F587" s="139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85" t="s">
        <v>10</v>
      </c>
      <c r="E591" s="85" t="s">
        <v>11</v>
      </c>
      <c r="F591" s="85" t="s">
        <v>12</v>
      </c>
      <c r="G591" s="32" t="s">
        <v>13</v>
      </c>
    </row>
    <row r="592" spans="1:7" x14ac:dyDescent="0.2">
      <c r="A592" s="81">
        <v>700</v>
      </c>
      <c r="B592" s="1" t="s">
        <v>30</v>
      </c>
      <c r="C592" s="10"/>
      <c r="D592" s="139">
        <f>'TAB mai'!D592+'TAB CUMUL AVRIL'!D592</f>
        <v>1532</v>
      </c>
      <c r="E592" s="139">
        <f>'TAB mai'!E592+'TAB CUMUL AVRIL'!E592</f>
        <v>1639</v>
      </c>
      <c r="F592" s="139">
        <f>(D592-E592)</f>
        <v>-107</v>
      </c>
      <c r="G592" s="32">
        <f>F592/E592</f>
        <v>-6.5283709579011598E-2</v>
      </c>
    </row>
    <row r="593" spans="1:7" x14ac:dyDescent="0.2">
      <c r="A593" s="81">
        <v>701</v>
      </c>
      <c r="B593" s="1" t="s">
        <v>31</v>
      </c>
      <c r="C593" s="10"/>
      <c r="D593" s="139">
        <f>'TAB mai'!D593+'TAB CUMUL AVRIL'!D593</f>
        <v>35820</v>
      </c>
      <c r="E593" s="139">
        <f>'TAB mai'!E593+'TAB CUMUL AVRIL'!E593</f>
        <v>97025</v>
      </c>
      <c r="F593" s="139">
        <f t="shared" ref="F593:F595" si="208">(D593-E593)</f>
        <v>-61205</v>
      </c>
      <c r="G593" s="32">
        <f t="shared" ref="G593:G595" si="209">F593/E593</f>
        <v>-0.63081679979386751</v>
      </c>
    </row>
    <row r="594" spans="1:7" x14ac:dyDescent="0.2">
      <c r="A594" s="81">
        <v>704</v>
      </c>
      <c r="B594" s="1" t="s">
        <v>32</v>
      </c>
      <c r="C594" s="10"/>
      <c r="D594" s="139">
        <f>'TAB mai'!D594+'TAB CUMUL AVRIL'!D594</f>
        <v>0</v>
      </c>
      <c r="E594" s="139">
        <f>'TAB mai'!E594+'TAB CUMUL AVRIL'!E594</f>
        <v>0</v>
      </c>
      <c r="F594" s="139">
        <f t="shared" si="208"/>
        <v>0</v>
      </c>
      <c r="G594" s="32" t="e">
        <f t="shared" si="209"/>
        <v>#DIV/0!</v>
      </c>
    </row>
    <row r="595" spans="1:7" x14ac:dyDescent="0.2">
      <c r="A595" s="81">
        <v>706</v>
      </c>
      <c r="B595" s="1" t="s">
        <v>33</v>
      </c>
      <c r="C595" s="10"/>
      <c r="D595" s="139">
        <f>'TAB mai'!D595+'TAB CUMUL AVRIL'!D595</f>
        <v>25302</v>
      </c>
      <c r="E595" s="139">
        <f>'TAB mai'!E595+'TAB CUMUL AVRIL'!E595</f>
        <v>84206</v>
      </c>
      <c r="F595" s="139">
        <f t="shared" si="208"/>
        <v>-58904</v>
      </c>
      <c r="G595" s="32">
        <f t="shared" si="209"/>
        <v>-0.6995225993397145</v>
      </c>
    </row>
    <row r="596" spans="1:7" x14ac:dyDescent="0.2">
      <c r="A596" s="81"/>
      <c r="B596" s="13" t="s">
        <v>6</v>
      </c>
      <c r="C596" s="27"/>
      <c r="D596" s="139">
        <f>'TAB mai'!D596+'TAB CUMUL AVRIL'!D596</f>
        <v>0</v>
      </c>
      <c r="E596" s="139">
        <f>'TAB mai'!E596+'TAB CUMUL AVRIL'!E596</f>
        <v>0</v>
      </c>
      <c r="F596" s="39"/>
      <c r="G596" s="33"/>
    </row>
    <row r="597" spans="1:7" x14ac:dyDescent="0.2">
      <c r="A597" s="81"/>
      <c r="B597" s="14" t="s">
        <v>19</v>
      </c>
      <c r="C597" s="11"/>
      <c r="D597" s="139">
        <f>'TAB mai'!D597+'TAB CUMUL AVRIL'!D597</f>
        <v>0</v>
      </c>
      <c r="E597" s="139">
        <f>'TAB mai'!E597+'TAB CUMUL AVRIL'!E597</f>
        <v>0</v>
      </c>
      <c r="F597" s="139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81"/>
      <c r="B598" s="14" t="s">
        <v>20</v>
      </c>
      <c r="C598" s="11"/>
      <c r="D598" s="139">
        <f>'TAB mai'!D598+'TAB CUMUL AVRIL'!D598</f>
        <v>0</v>
      </c>
      <c r="E598" s="139">
        <f>'TAB mai'!E598+'TAB CUMUL AVRIL'!E598</f>
        <v>0</v>
      </c>
      <c r="F598" s="139">
        <f t="shared" si="210"/>
        <v>0</v>
      </c>
      <c r="G598" s="32" t="e">
        <f t="shared" si="211"/>
        <v>#DIV/0!</v>
      </c>
    </row>
    <row r="599" spans="1:7" x14ac:dyDescent="0.2">
      <c r="A599" s="81"/>
      <c r="B599" s="14" t="s">
        <v>27</v>
      </c>
      <c r="C599" s="11"/>
      <c r="D599" s="139">
        <f>'TAB mai'!D599+'TAB CUMUL AVRIL'!D599</f>
        <v>0</v>
      </c>
      <c r="E599" s="139">
        <f>'TAB mai'!E599+'TAB CUMUL AVRIL'!E599</f>
        <v>0</v>
      </c>
      <c r="F599" s="139">
        <f t="shared" si="210"/>
        <v>0</v>
      </c>
      <c r="G599" s="32" t="e">
        <f t="shared" si="211"/>
        <v>#DIV/0!</v>
      </c>
    </row>
    <row r="600" spans="1:7" x14ac:dyDescent="0.2">
      <c r="A600" s="81">
        <v>706</v>
      </c>
      <c r="B600" s="2" t="s">
        <v>34</v>
      </c>
      <c r="C600" s="11"/>
      <c r="D600" s="139">
        <f>'TAB mai'!D600+'TAB CUMUL AVRIL'!D600</f>
        <v>0</v>
      </c>
      <c r="E600" s="139">
        <f>'TAB mai'!E600+'TAB CUMUL AVRIL'!E600</f>
        <v>0</v>
      </c>
      <c r="F600" s="139">
        <f t="shared" si="210"/>
        <v>0</v>
      </c>
      <c r="G600" s="32" t="e">
        <f t="shared" si="211"/>
        <v>#DIV/0!</v>
      </c>
    </row>
    <row r="601" spans="1:7" x14ac:dyDescent="0.2">
      <c r="A601" s="81" t="s">
        <v>35</v>
      </c>
      <c r="B601" s="2" t="s">
        <v>36</v>
      </c>
      <c r="C601" s="11"/>
      <c r="D601" s="139">
        <f>'TAB mai'!D601+'TAB CUMUL AVRIL'!D601</f>
        <v>481</v>
      </c>
      <c r="E601" s="139">
        <f>'TAB mai'!E601+'TAB CUMUL AVRIL'!E601</f>
        <v>0</v>
      </c>
      <c r="F601" s="139">
        <f t="shared" si="210"/>
        <v>481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82"/>
      <c r="D602" s="40">
        <f>D592+D593+D594+D595+D600+D601</f>
        <v>63135</v>
      </c>
      <c r="E602" s="40">
        <f>E592+E593+E594+E595+E600+E601</f>
        <v>182870</v>
      </c>
      <c r="F602" s="40">
        <f t="shared" si="210"/>
        <v>-119735</v>
      </c>
      <c r="G602" s="34">
        <f t="shared" si="211"/>
        <v>-0.6547547438070761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39">
        <f>'TAB mai'!D605+'TAB CUMUL AVRIL'!D605</f>
        <v>0</v>
      </c>
      <c r="E605" s="139">
        <f>'TAB mai'!E605+'TAB CUMUL AVRIL'!E605</f>
        <v>0</v>
      </c>
      <c r="F605" s="139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83"/>
      <c r="D606" s="139">
        <f>'TAB mai'!D606+'TAB CUMUL AVRIL'!D606</f>
        <v>0</v>
      </c>
      <c r="E606" s="139">
        <f>'TAB mai'!E606+'TAB CUMUL AVRIL'!E606</f>
        <v>0</v>
      </c>
      <c r="F606" s="138"/>
      <c r="G606" s="36"/>
    </row>
    <row r="607" spans="1:7" x14ac:dyDescent="0.2">
      <c r="A607" s="81">
        <v>72</v>
      </c>
      <c r="B607" s="1" t="s">
        <v>37</v>
      </c>
      <c r="C607" s="10"/>
      <c r="D607" s="139">
        <f>'TAB mai'!D607+'TAB CUMUL AVRIL'!D607</f>
        <v>0</v>
      </c>
      <c r="E607" s="139">
        <f>'TAB mai'!E607+'TAB CUMUL AVRIL'!E607</f>
        <v>0</v>
      </c>
      <c r="F607" s="139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81">
        <v>73</v>
      </c>
      <c r="B608" s="1" t="s">
        <v>38</v>
      </c>
      <c r="C608" s="10"/>
      <c r="D608" s="139">
        <f>'TAB mai'!D608+'TAB CUMUL AVRIL'!D608</f>
        <v>0</v>
      </c>
      <c r="E608" s="139">
        <f>'TAB mai'!E608+'TAB CUMUL AVRIL'!E608</f>
        <v>0</v>
      </c>
      <c r="F608" s="139">
        <f t="shared" si="214"/>
        <v>0</v>
      </c>
      <c r="G608" s="32" t="e">
        <f t="shared" si="215"/>
        <v>#DIV/0!</v>
      </c>
    </row>
    <row r="609" spans="1:7" x14ac:dyDescent="0.2">
      <c r="A609" s="81">
        <v>74</v>
      </c>
      <c r="B609" s="2" t="s">
        <v>39</v>
      </c>
      <c r="C609" s="11"/>
      <c r="D609" s="139">
        <f>'TAB mai'!D609+'TAB CUMUL AVRIL'!D609</f>
        <v>0</v>
      </c>
      <c r="E609" s="139">
        <f>'TAB mai'!E609+'TAB CUMUL AVRIL'!E609</f>
        <v>0</v>
      </c>
      <c r="F609" s="139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86"/>
      <c r="D610" s="40">
        <f>D602+D607+D608+D609</f>
        <v>63135</v>
      </c>
      <c r="E610" s="40">
        <f>E602+E607+E608+E609</f>
        <v>182870</v>
      </c>
      <c r="F610" s="139">
        <f t="shared" si="214"/>
        <v>-119735</v>
      </c>
      <c r="G610" s="32">
        <f t="shared" si="215"/>
        <v>-0.6547547438070761</v>
      </c>
    </row>
    <row r="611" spans="1:7" x14ac:dyDescent="0.2">
      <c r="A611" s="81">
        <v>60</v>
      </c>
      <c r="B611" s="3" t="s">
        <v>40</v>
      </c>
      <c r="C611" s="83"/>
      <c r="D611" s="138">
        <f>D612+D613+D614</f>
        <v>22100</v>
      </c>
      <c r="E611" s="138">
        <f>E612+E613+E614</f>
        <v>25495</v>
      </c>
      <c r="F611" s="139">
        <f t="shared" si="214"/>
        <v>-3395</v>
      </c>
      <c r="G611" s="32">
        <f t="shared" si="215"/>
        <v>-0.13316336536575799</v>
      </c>
    </row>
    <row r="612" spans="1:7" x14ac:dyDescent="0.2">
      <c r="A612" s="81">
        <v>600</v>
      </c>
      <c r="B612" s="1" t="s">
        <v>2</v>
      </c>
      <c r="C612" s="10"/>
      <c r="D612" s="139">
        <f>'TAB mai'!D612+'TAB CUMUL AVRIL'!D612</f>
        <v>827</v>
      </c>
      <c r="E612" s="139">
        <f>'TAB mai'!E612+'TAB CUMUL AVRIL'!E612</f>
        <v>950</v>
      </c>
      <c r="F612" s="139">
        <f t="shared" si="214"/>
        <v>-123</v>
      </c>
      <c r="G612" s="32">
        <f t="shared" si="215"/>
        <v>-0.12947368421052632</v>
      </c>
    </row>
    <row r="613" spans="1:7" x14ac:dyDescent="0.2">
      <c r="A613" s="81">
        <v>601</v>
      </c>
      <c r="B613" s="1" t="s">
        <v>3</v>
      </c>
      <c r="C613" s="10"/>
      <c r="D613" s="139">
        <f>'TAB mai'!D613+'TAB CUMUL AVRIL'!D613</f>
        <v>21273</v>
      </c>
      <c r="E613" s="139">
        <f>'TAB mai'!E613+'TAB CUMUL AVRIL'!E613</f>
        <v>24545</v>
      </c>
      <c r="F613" s="139">
        <f t="shared" si="214"/>
        <v>-3272</v>
      </c>
      <c r="G613" s="32">
        <f t="shared" si="215"/>
        <v>-0.13330617233652475</v>
      </c>
    </row>
    <row r="614" spans="1:7" x14ac:dyDescent="0.2">
      <c r="A614" s="81">
        <v>604</v>
      </c>
      <c r="B614" s="1" t="s">
        <v>4</v>
      </c>
      <c r="C614" s="10"/>
      <c r="D614" s="139">
        <f>'TAB mai'!D614+'TAB CUMUL AVRIL'!D614</f>
        <v>0</v>
      </c>
      <c r="E614" s="139">
        <f>'TAB mai'!E614+'TAB CUMUL AVRIL'!E614</f>
        <v>0</v>
      </c>
      <c r="F614" s="139">
        <f t="shared" si="214"/>
        <v>0</v>
      </c>
      <c r="G614" s="32" t="e">
        <f t="shared" si="215"/>
        <v>#DIV/0!</v>
      </c>
    </row>
    <row r="615" spans="1:7" x14ac:dyDescent="0.2">
      <c r="A615" s="81">
        <v>61</v>
      </c>
      <c r="B615" s="1" t="s">
        <v>41</v>
      </c>
      <c r="C615" s="10"/>
      <c r="D615" s="139">
        <f>'TAB mai'!D615+'TAB CUMUL AVRIL'!D615</f>
        <v>7651</v>
      </c>
      <c r="E615" s="139">
        <f>'TAB mai'!E615+'TAB CUMUL AVRIL'!E615</f>
        <v>8664</v>
      </c>
      <c r="F615" s="139">
        <f t="shared" si="214"/>
        <v>-1013</v>
      </c>
      <c r="G615" s="32">
        <f t="shared" si="215"/>
        <v>-0.11692059095106186</v>
      </c>
    </row>
    <row r="616" spans="1:7" x14ac:dyDescent="0.2">
      <c r="A616" s="81">
        <v>62</v>
      </c>
      <c r="B616" s="2" t="s">
        <v>42</v>
      </c>
      <c r="C616" s="11"/>
      <c r="D616" s="139">
        <f>'TAB mai'!D616+'TAB CUMUL AVRIL'!D616</f>
        <v>5151</v>
      </c>
      <c r="E616" s="139">
        <f>'TAB mai'!E616+'TAB CUMUL AVRIL'!E616</f>
        <v>9059</v>
      </c>
      <c r="F616" s="139">
        <f t="shared" si="214"/>
        <v>-3908</v>
      </c>
      <c r="G616" s="32">
        <f t="shared" si="215"/>
        <v>-0.43139419361960479</v>
      </c>
    </row>
    <row r="617" spans="1:7" ht="25.5" x14ac:dyDescent="0.2">
      <c r="A617" s="22"/>
      <c r="B617" s="26" t="s">
        <v>43</v>
      </c>
      <c r="C617" s="86"/>
      <c r="D617" s="40">
        <f>D611+D615+D616</f>
        <v>34902</v>
      </c>
      <c r="E617" s="40">
        <f>E611+E615+E616</f>
        <v>43218</v>
      </c>
      <c r="F617" s="139">
        <f t="shared" si="214"/>
        <v>-8316</v>
      </c>
      <c r="G617" s="32">
        <f t="shared" si="215"/>
        <v>-0.1924198250728863</v>
      </c>
    </row>
    <row r="618" spans="1:7" ht="25.5" x14ac:dyDescent="0.2">
      <c r="A618" s="22"/>
      <c r="B618" s="26" t="s">
        <v>48</v>
      </c>
      <c r="C618" s="86"/>
      <c r="D618" s="40">
        <f>D610-D617</f>
        <v>28233</v>
      </c>
      <c r="E618" s="40">
        <f>E610-E617</f>
        <v>139652</v>
      </c>
      <c r="F618" s="139">
        <f t="shared" si="214"/>
        <v>-111419</v>
      </c>
      <c r="G618" s="32">
        <f t="shared" si="215"/>
        <v>-0.79783318534643255</v>
      </c>
    </row>
    <row r="619" spans="1:7" x14ac:dyDescent="0.2">
      <c r="A619" s="81">
        <v>63</v>
      </c>
      <c r="B619" s="3" t="s">
        <v>46</v>
      </c>
      <c r="C619" s="83"/>
      <c r="D619" s="139">
        <f>'TAB mai'!D619+'TAB CUMUL AVRIL'!D619</f>
        <v>67108</v>
      </c>
      <c r="E619" s="139">
        <f>'TAB mai'!E619+'TAB CUMUL AVRIL'!E619</f>
        <v>72297</v>
      </c>
      <c r="F619" s="139">
        <f t="shared" si="214"/>
        <v>-5189</v>
      </c>
      <c r="G619" s="32">
        <f t="shared" si="215"/>
        <v>-7.1773379255017491E-2</v>
      </c>
    </row>
    <row r="620" spans="1:7" x14ac:dyDescent="0.2">
      <c r="A620" s="81"/>
      <c r="B620" s="13" t="s">
        <v>6</v>
      </c>
      <c r="C620" s="27"/>
      <c r="D620" s="139"/>
      <c r="E620" s="139"/>
      <c r="F620" s="139"/>
      <c r="G620" s="32"/>
    </row>
    <row r="621" spans="1:7" x14ac:dyDescent="0.2">
      <c r="A621" s="81">
        <v>631</v>
      </c>
      <c r="B621" s="15" t="s">
        <v>21</v>
      </c>
      <c r="C621" s="21"/>
      <c r="D621" s="139">
        <f>'TAB mai'!D621+'TAB CUMUL AVRIL'!D621</f>
        <v>0</v>
      </c>
      <c r="E621" s="139">
        <f>'TAB mai'!E621+'TAB CUMUL AVRIL'!E621</f>
        <v>0</v>
      </c>
      <c r="F621" s="139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81"/>
      <c r="B622" s="15"/>
      <c r="C622" s="21"/>
      <c r="D622" s="139"/>
      <c r="E622" s="139"/>
      <c r="F622" s="139"/>
      <c r="G622" s="32"/>
    </row>
    <row r="623" spans="1:7" x14ac:dyDescent="0.2">
      <c r="A623" s="81">
        <v>64</v>
      </c>
      <c r="B623" s="2" t="s">
        <v>47</v>
      </c>
      <c r="C623" s="11"/>
      <c r="D623" s="139">
        <f>'TAB mai'!D623+'TAB CUMUL AVRIL'!D623</f>
        <v>2115</v>
      </c>
      <c r="E623" s="139">
        <f>'TAB mai'!E623+'TAB CUMUL AVRIL'!E623</f>
        <v>5486</v>
      </c>
      <c r="F623" s="139">
        <f t="shared" ref="F623:F633" si="218">(D623-E623)</f>
        <v>-3371</v>
      </c>
      <c r="G623" s="32">
        <f t="shared" ref="G623:G633" si="219">F623/E623</f>
        <v>-0.61447320452059784</v>
      </c>
    </row>
    <row r="624" spans="1:7" ht="25.5" x14ac:dyDescent="0.2">
      <c r="A624" s="22"/>
      <c r="B624" s="26" t="s">
        <v>49</v>
      </c>
      <c r="C624" s="86"/>
      <c r="D624" s="139">
        <f>D618-D619-D623</f>
        <v>-40990</v>
      </c>
      <c r="E624" s="139">
        <f>E618-E619-E623</f>
        <v>61869</v>
      </c>
      <c r="F624" s="139">
        <f t="shared" si="218"/>
        <v>-102859</v>
      </c>
      <c r="G624" s="32">
        <f t="shared" si="219"/>
        <v>-1.6625288916905074</v>
      </c>
    </row>
    <row r="625" spans="1:7" x14ac:dyDescent="0.2">
      <c r="A625" s="81">
        <v>75</v>
      </c>
      <c r="B625" s="3" t="s">
        <v>50</v>
      </c>
      <c r="C625" s="83"/>
      <c r="D625" s="139">
        <f>'TAB mai'!D625+'TAB CUMUL AVRIL'!D625</f>
        <v>90</v>
      </c>
      <c r="E625" s="139">
        <f>'TAB mai'!E625+'TAB CUMUL AVRIL'!E625</f>
        <v>790</v>
      </c>
      <c r="F625" s="139">
        <f t="shared" si="218"/>
        <v>-700</v>
      </c>
      <c r="G625" s="32">
        <f t="shared" si="219"/>
        <v>-0.88607594936708856</v>
      </c>
    </row>
    <row r="626" spans="1:7" x14ac:dyDescent="0.2">
      <c r="A626" s="81">
        <v>65</v>
      </c>
      <c r="B626" s="1" t="s">
        <v>51</v>
      </c>
      <c r="C626" s="10"/>
      <c r="D626" s="139">
        <f>'TAB mai'!D626+'TAB CUMUL AVRIL'!D626</f>
        <v>156</v>
      </c>
      <c r="E626" s="139">
        <f>'TAB mai'!E626+'TAB CUMUL AVRIL'!E626</f>
        <v>342</v>
      </c>
      <c r="F626" s="139">
        <f t="shared" si="218"/>
        <v>-186</v>
      </c>
      <c r="G626" s="32">
        <f t="shared" si="219"/>
        <v>-0.54385964912280704</v>
      </c>
    </row>
    <row r="627" spans="1:7" ht="25.5" x14ac:dyDescent="0.2">
      <c r="A627" s="81">
        <v>68</v>
      </c>
      <c r="B627" s="16" t="s">
        <v>52</v>
      </c>
      <c r="C627" s="17"/>
      <c r="D627" s="139">
        <f>'TAB mai'!D627+'TAB CUMUL AVRIL'!D627</f>
        <v>24083</v>
      </c>
      <c r="E627" s="139">
        <f>'TAB mai'!E627+'TAB CUMUL AVRIL'!E627</f>
        <v>35997</v>
      </c>
      <c r="F627" s="139">
        <f t="shared" si="218"/>
        <v>-11914</v>
      </c>
      <c r="G627" s="32">
        <f t="shared" si="219"/>
        <v>-0.33097202544656501</v>
      </c>
    </row>
    <row r="628" spans="1:7" x14ac:dyDescent="0.2">
      <c r="A628" s="81">
        <v>78</v>
      </c>
      <c r="B628" s="2" t="s">
        <v>53</v>
      </c>
      <c r="C628" s="11"/>
      <c r="D628" s="139">
        <f>'TAB mai'!D628+'TAB CUMUL AVRIL'!D628</f>
        <v>0</v>
      </c>
      <c r="E628" s="139">
        <f>'TAB mai'!E628+'TAB CUMUL AVRIL'!E628</f>
        <v>0</v>
      </c>
      <c r="F628" s="139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86"/>
      <c r="D629" s="139">
        <f>D624+D625-D626-D627+D628</f>
        <v>-65139</v>
      </c>
      <c r="E629" s="139">
        <f>E624+E625-E626-E627+E628</f>
        <v>26320</v>
      </c>
      <c r="F629" s="139">
        <f t="shared" si="218"/>
        <v>-91459</v>
      </c>
      <c r="G629" s="32">
        <f t="shared" si="219"/>
        <v>-3.4748860182370822</v>
      </c>
    </row>
    <row r="630" spans="1:7" x14ac:dyDescent="0.2">
      <c r="A630" s="81">
        <v>76</v>
      </c>
      <c r="B630" s="1" t="s">
        <v>54</v>
      </c>
      <c r="C630" s="10"/>
      <c r="D630" s="139">
        <f>'TAB mai'!D630+'TAB CUMUL AVRIL'!D630</f>
        <v>0</v>
      </c>
      <c r="E630" s="139">
        <f>'TAB mai'!E630+'TAB CUMUL AVRIL'!E630</f>
        <v>0</v>
      </c>
      <c r="F630" s="139">
        <f t="shared" si="218"/>
        <v>0</v>
      </c>
      <c r="G630" s="32" t="e">
        <f t="shared" si="219"/>
        <v>#DIV/0!</v>
      </c>
    </row>
    <row r="631" spans="1:7" x14ac:dyDescent="0.2">
      <c r="A631" s="81">
        <v>66</v>
      </c>
      <c r="B631" s="1" t="s">
        <v>55</v>
      </c>
      <c r="C631" s="10"/>
      <c r="D631" s="139">
        <f>'TAB mai'!D631+'TAB CUMUL AVRIL'!D631</f>
        <v>0</v>
      </c>
      <c r="E631" s="139">
        <f>'TAB mai'!E631+'TAB CUMUL AVRIL'!E631</f>
        <v>0</v>
      </c>
      <c r="F631" s="139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39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86"/>
      <c r="D633" s="139">
        <f>D629+D632</f>
        <v>-65139</v>
      </c>
      <c r="E633" s="139">
        <f>E629+E632</f>
        <v>26320</v>
      </c>
      <c r="F633" s="139">
        <f t="shared" si="218"/>
        <v>-91459</v>
      </c>
      <c r="G633" s="32">
        <f t="shared" si="219"/>
        <v>-3.4748860182370822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81">
        <v>5</v>
      </c>
      <c r="B637" s="1" t="s">
        <v>22</v>
      </c>
      <c r="C637" s="10"/>
      <c r="D637" s="139">
        <f>'TAB mai'!D637</f>
        <v>21530</v>
      </c>
      <c r="E637" s="139">
        <f>'TAB mai'!E637</f>
        <v>5480</v>
      </c>
      <c r="F637" s="139">
        <f t="shared" ref="F637" si="220">(D637-E637)</f>
        <v>16050</v>
      </c>
      <c r="G637" s="32">
        <f t="shared" ref="G637" si="221">F637/E637</f>
        <v>2.9288321167883211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81">
        <v>51</v>
      </c>
      <c r="B641" s="20" t="s">
        <v>29</v>
      </c>
      <c r="C641" s="30"/>
      <c r="D641" s="139">
        <v>0</v>
      </c>
      <c r="E641" s="139">
        <v>0</v>
      </c>
      <c r="F641" s="139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81">
        <v>510</v>
      </c>
      <c r="B642" s="1" t="s">
        <v>7</v>
      </c>
      <c r="C642" s="10"/>
      <c r="D642" s="139">
        <v>0</v>
      </c>
      <c r="E642" s="139">
        <v>0</v>
      </c>
      <c r="F642" s="139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81">
        <v>41</v>
      </c>
      <c r="B644" s="1" t="s">
        <v>8</v>
      </c>
      <c r="C644" s="10"/>
      <c r="D644" s="139">
        <f>D648+D649+D650</f>
        <v>76009</v>
      </c>
      <c r="E644" s="139">
        <f>E648+E649+E650</f>
        <v>22154</v>
      </c>
      <c r="F644" s="139">
        <f t="shared" ref="F644" si="224">(D644-E644)</f>
        <v>53855</v>
      </c>
      <c r="G644" s="32">
        <f t="shared" ref="G644" si="225">F644/E644</f>
        <v>2.4309379795973638</v>
      </c>
    </row>
    <row r="645" spans="1:7" x14ac:dyDescent="0.2">
      <c r="A645" s="81"/>
      <c r="B645" s="1"/>
      <c r="C645" s="10"/>
      <c r="D645" s="139"/>
      <c r="E645" s="139"/>
      <c r="F645" s="139"/>
      <c r="G645" s="32"/>
    </row>
    <row r="646" spans="1:7" x14ac:dyDescent="0.2">
      <c r="A646" s="81"/>
      <c r="B646" s="7" t="s">
        <v>6</v>
      </c>
      <c r="C646" s="29"/>
      <c r="D646" s="139"/>
      <c r="E646" s="139"/>
      <c r="F646" s="139"/>
      <c r="G646" s="32"/>
    </row>
    <row r="647" spans="1:7" x14ac:dyDescent="0.2">
      <c r="A647" s="81"/>
      <c r="B647" s="1"/>
      <c r="C647" s="10"/>
      <c r="D647" s="139"/>
      <c r="E647" s="139"/>
      <c r="F647" s="139"/>
      <c r="G647" s="32"/>
    </row>
    <row r="648" spans="1:7" x14ac:dyDescent="0.2">
      <c r="A648" s="81"/>
      <c r="B648" s="23" t="s">
        <v>23</v>
      </c>
      <c r="C648" s="10"/>
      <c r="D648" s="139">
        <f>'TAB mai'!D648</f>
        <v>57332</v>
      </c>
      <c r="E648" s="139">
        <f>'TAB mai'!E648</f>
        <v>9665</v>
      </c>
      <c r="F648" s="139">
        <f t="shared" ref="F648:F650" si="226">(D648-E648)</f>
        <v>47667</v>
      </c>
      <c r="G648" s="32">
        <f t="shared" ref="G648:G650" si="227">F648/E648</f>
        <v>4.9319192964304186</v>
      </c>
    </row>
    <row r="649" spans="1:7" ht="25.5" x14ac:dyDescent="0.2">
      <c r="A649" s="81"/>
      <c r="B649" s="24" t="s">
        <v>58</v>
      </c>
      <c r="C649" s="17"/>
      <c r="D649" s="139">
        <f>'TAB mai'!D649</f>
        <v>13673</v>
      </c>
      <c r="E649" s="139">
        <f>'TAB mai'!E649</f>
        <v>12489</v>
      </c>
      <c r="F649" s="139">
        <f t="shared" si="226"/>
        <v>1184</v>
      </c>
      <c r="G649" s="32">
        <f t="shared" si="227"/>
        <v>9.4803427015773878E-2</v>
      </c>
    </row>
    <row r="650" spans="1:7" x14ac:dyDescent="0.2">
      <c r="A650" s="81"/>
      <c r="B650" s="23" t="s">
        <v>24</v>
      </c>
      <c r="C650" s="10"/>
      <c r="D650" s="139">
        <f>'TAB mai'!D650</f>
        <v>5004</v>
      </c>
      <c r="E650" s="139">
        <f>'TAB mai'!E650</f>
        <v>0</v>
      </c>
      <c r="F650" s="139">
        <f t="shared" si="226"/>
        <v>5004</v>
      </c>
      <c r="G650" s="32" t="e">
        <f t="shared" si="227"/>
        <v>#DIV/0!</v>
      </c>
    </row>
    <row r="651" spans="1:7" x14ac:dyDescent="0.2">
      <c r="A651" s="81"/>
      <c r="B651" s="1"/>
      <c r="C651" s="10"/>
      <c r="D651" s="139"/>
      <c r="E651" s="139"/>
      <c r="F651" s="139"/>
      <c r="G651" s="32"/>
    </row>
    <row r="652" spans="1:7" x14ac:dyDescent="0.2">
      <c r="A652" s="81"/>
      <c r="B652" s="8" t="s">
        <v>26</v>
      </c>
      <c r="C652" s="31"/>
      <c r="D652" s="139">
        <f>'TAB mai'!D652</f>
        <v>162081</v>
      </c>
      <c r="E652" s="139">
        <f>'TAB mai'!E652</f>
        <v>245849</v>
      </c>
      <c r="F652" s="139">
        <f t="shared" ref="F652" si="228">(D652-E652)</f>
        <v>-83768</v>
      </c>
      <c r="G652" s="32">
        <f t="shared" ref="G652" si="229">F652/E652</f>
        <v>-0.34072947215567279</v>
      </c>
    </row>
    <row r="653" spans="1:7" x14ac:dyDescent="0.2">
      <c r="A653" s="81"/>
      <c r="B653" s="8"/>
      <c r="C653" s="31"/>
      <c r="D653" s="139"/>
      <c r="E653" s="139"/>
      <c r="F653" s="139"/>
      <c r="G653" s="32"/>
    </row>
    <row r="654" spans="1:7" x14ac:dyDescent="0.2">
      <c r="A654" s="81">
        <v>3</v>
      </c>
      <c r="B654" s="8" t="s">
        <v>15</v>
      </c>
      <c r="C654" s="31"/>
      <c r="D654" s="139">
        <f>D657+D658+D659+D660</f>
        <v>16023</v>
      </c>
      <c r="E654" s="139">
        <f>E657+E658+E659+E660</f>
        <v>14877</v>
      </c>
      <c r="F654" s="139">
        <f t="shared" ref="F654" si="230">(D654-E654)</f>
        <v>1146</v>
      </c>
      <c r="G654" s="32">
        <f t="shared" ref="G654" si="231">F654/E654</f>
        <v>7.7031659608792089E-2</v>
      </c>
    </row>
    <row r="655" spans="1:7" x14ac:dyDescent="0.2">
      <c r="A655" s="81"/>
      <c r="B655" s="7" t="s">
        <v>6</v>
      </c>
      <c r="C655" s="29"/>
      <c r="D655" s="139"/>
      <c r="E655" s="139"/>
      <c r="F655" s="139"/>
      <c r="G655" s="32"/>
    </row>
    <row r="656" spans="1:7" x14ac:dyDescent="0.2">
      <c r="A656" s="81"/>
      <c r="B656" s="8"/>
      <c r="C656" s="31"/>
      <c r="D656" s="139"/>
      <c r="E656" s="139"/>
      <c r="F656" s="139"/>
      <c r="G656" s="32"/>
    </row>
    <row r="657" spans="1:7" x14ac:dyDescent="0.2">
      <c r="A657" s="81">
        <v>30</v>
      </c>
      <c r="B657" s="25" t="s">
        <v>16</v>
      </c>
      <c r="C657" s="31"/>
      <c r="D657" s="139">
        <f>'TAB mai'!D657</f>
        <v>900</v>
      </c>
      <c r="E657" s="139">
        <f>'TAB mai'!E657</f>
        <v>435</v>
      </c>
      <c r="F657" s="139">
        <f t="shared" ref="F657:F660" si="232">(D657-E657)</f>
        <v>465</v>
      </c>
      <c r="G657" s="32">
        <f t="shared" ref="G657:G660" si="233">F657/E657</f>
        <v>1.0689655172413792</v>
      </c>
    </row>
    <row r="658" spans="1:7" x14ac:dyDescent="0.2">
      <c r="A658" s="81">
        <v>31</v>
      </c>
      <c r="B658" s="25" t="s">
        <v>17</v>
      </c>
      <c r="C658" s="31"/>
      <c r="D658" s="139">
        <f>'TAB mai'!D658</f>
        <v>2484</v>
      </c>
      <c r="E658" s="139">
        <f>'TAB mai'!E658</f>
        <v>1171</v>
      </c>
      <c r="F658" s="139">
        <f t="shared" si="232"/>
        <v>1313</v>
      </c>
      <c r="G658" s="32">
        <f t="shared" si="233"/>
        <v>1.1212638770281811</v>
      </c>
    </row>
    <row r="659" spans="1:7" x14ac:dyDescent="0.2">
      <c r="A659" s="81">
        <v>32</v>
      </c>
      <c r="B659" s="25" t="s">
        <v>18</v>
      </c>
      <c r="C659" s="31"/>
      <c r="D659" s="139">
        <f>'TAB mai'!D659</f>
        <v>12639</v>
      </c>
      <c r="E659" s="139">
        <f>'TAB mai'!E659</f>
        <v>13271</v>
      </c>
      <c r="F659" s="139">
        <f t="shared" si="232"/>
        <v>-632</v>
      </c>
      <c r="G659" s="32">
        <f t="shared" si="233"/>
        <v>-4.7622635822470047E-2</v>
      </c>
    </row>
    <row r="660" spans="1:7" x14ac:dyDescent="0.2">
      <c r="A660" s="81">
        <v>37</v>
      </c>
      <c r="B660" s="25" t="s">
        <v>25</v>
      </c>
      <c r="C660" s="31"/>
      <c r="D660" s="139">
        <f>'TAB mai'!D660</f>
        <v>0</v>
      </c>
      <c r="E660" s="139">
        <f>'TAB mai'!E660</f>
        <v>0</v>
      </c>
      <c r="F660" s="139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85" t="s">
        <v>10</v>
      </c>
      <c r="E664" s="85" t="s">
        <v>11</v>
      </c>
      <c r="F664" s="85" t="s">
        <v>12</v>
      </c>
      <c r="G664" s="32" t="s">
        <v>13</v>
      </c>
    </row>
    <row r="665" spans="1:7" x14ac:dyDescent="0.2">
      <c r="A665" s="81">
        <v>700</v>
      </c>
      <c r="B665" s="1" t="s">
        <v>30</v>
      </c>
      <c r="C665" s="10"/>
      <c r="D665" s="139">
        <f>'TAB mai'!D665+'TAB CUMUL AVRIL'!D665</f>
        <v>0</v>
      </c>
      <c r="E665" s="139">
        <f>'TAB mai'!E665+'TAB CUMUL AVRIL'!E665</f>
        <v>0</v>
      </c>
      <c r="F665" s="139">
        <f>(D665-E665)</f>
        <v>0</v>
      </c>
      <c r="G665" s="32" t="e">
        <f>F665/E665</f>
        <v>#DIV/0!</v>
      </c>
    </row>
    <row r="666" spans="1:7" x14ac:dyDescent="0.2">
      <c r="A666" s="81">
        <v>701</v>
      </c>
      <c r="B666" s="1" t="s">
        <v>31</v>
      </c>
      <c r="C666" s="10"/>
      <c r="D666" s="139">
        <f>'TAB mai'!D666+'TAB CUMUL AVRIL'!D666</f>
        <v>0</v>
      </c>
      <c r="E666" s="139">
        <f>'TAB mai'!E666+'TAB CUMUL AVRIL'!E666</f>
        <v>0</v>
      </c>
      <c r="F666" s="139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81">
        <v>704</v>
      </c>
      <c r="B667" s="1" t="s">
        <v>32</v>
      </c>
      <c r="C667" s="10"/>
      <c r="D667" s="139">
        <f>'TAB mai'!D667+'TAB CUMUL AVRIL'!D667</f>
        <v>0</v>
      </c>
      <c r="E667" s="139">
        <f>'TAB mai'!E667+'TAB CUMUL AVRIL'!E667</f>
        <v>0</v>
      </c>
      <c r="F667" s="139">
        <f t="shared" si="234"/>
        <v>0</v>
      </c>
      <c r="G667" s="32" t="e">
        <f t="shared" si="235"/>
        <v>#DIV/0!</v>
      </c>
    </row>
    <row r="668" spans="1:7" x14ac:dyDescent="0.2">
      <c r="A668" s="81">
        <v>706</v>
      </c>
      <c r="B668" s="1" t="s">
        <v>33</v>
      </c>
      <c r="C668" s="10"/>
      <c r="D668" s="139">
        <f>'TAB mai'!D668+'TAB CUMUL AVRIL'!D668</f>
        <v>206499</v>
      </c>
      <c r="E668" s="139">
        <f>'TAB mai'!E668+'TAB CUMUL AVRIL'!E668</f>
        <v>191614</v>
      </c>
      <c r="F668" s="139">
        <f t="shared" si="234"/>
        <v>14885</v>
      </c>
      <c r="G668" s="32">
        <f t="shared" si="235"/>
        <v>7.76822152869832E-2</v>
      </c>
    </row>
    <row r="669" spans="1:7" x14ac:dyDescent="0.2">
      <c r="A669" s="81"/>
      <c r="B669" s="13" t="s">
        <v>6</v>
      </c>
      <c r="C669" s="27"/>
      <c r="D669" s="139">
        <f>'TAB mai'!D669+'TAB CUMUL AVRIL'!D669</f>
        <v>0</v>
      </c>
      <c r="E669" s="139">
        <f>'TAB mai'!E669+'TAB CUMUL AVRIL'!E669</f>
        <v>0</v>
      </c>
      <c r="F669" s="39"/>
      <c r="G669" s="33"/>
    </row>
    <row r="670" spans="1:7" x14ac:dyDescent="0.2">
      <c r="A670" s="81"/>
      <c r="B670" s="14" t="s">
        <v>19</v>
      </c>
      <c r="C670" s="11"/>
      <c r="D670" s="139">
        <f>'TAB mai'!D670+'TAB CUMUL AVRIL'!D670</f>
        <v>0</v>
      </c>
      <c r="E670" s="139">
        <f>'TAB mai'!E670+'TAB CUMUL AVRIL'!E670</f>
        <v>0</v>
      </c>
      <c r="F670" s="139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81"/>
      <c r="B671" s="14" t="s">
        <v>20</v>
      </c>
      <c r="C671" s="11"/>
      <c r="D671" s="139">
        <f>'TAB mai'!D671+'TAB CUMUL AVRIL'!D671</f>
        <v>0</v>
      </c>
      <c r="E671" s="139">
        <f>'TAB mai'!E671+'TAB CUMUL AVRIL'!E671</f>
        <v>0</v>
      </c>
      <c r="F671" s="139">
        <f t="shared" si="236"/>
        <v>0</v>
      </c>
      <c r="G671" s="32" t="e">
        <f t="shared" si="237"/>
        <v>#DIV/0!</v>
      </c>
    </row>
    <row r="672" spans="1:7" x14ac:dyDescent="0.2">
      <c r="A672" s="81"/>
      <c r="B672" s="14" t="s">
        <v>27</v>
      </c>
      <c r="C672" s="11"/>
      <c r="D672" s="139">
        <f>'TAB mai'!D672+'TAB CUMUL AVRIL'!D672</f>
        <v>0</v>
      </c>
      <c r="E672" s="139">
        <f>'TAB mai'!E672+'TAB CUMUL AVRIL'!E672</f>
        <v>0</v>
      </c>
      <c r="F672" s="139">
        <f t="shared" si="236"/>
        <v>0</v>
      </c>
      <c r="G672" s="32" t="e">
        <f t="shared" si="237"/>
        <v>#DIV/0!</v>
      </c>
    </row>
    <row r="673" spans="1:7" x14ac:dyDescent="0.2">
      <c r="A673" s="81">
        <v>706</v>
      </c>
      <c r="B673" s="2" t="s">
        <v>34</v>
      </c>
      <c r="C673" s="11"/>
      <c r="D673" s="139">
        <f>'TAB mai'!D673+'TAB CUMUL AVRIL'!D673</f>
        <v>0</v>
      </c>
      <c r="E673" s="139">
        <f>'TAB mai'!E673+'TAB CUMUL AVRIL'!E673</f>
        <v>0</v>
      </c>
      <c r="F673" s="139">
        <f t="shared" si="236"/>
        <v>0</v>
      </c>
      <c r="G673" s="32" t="e">
        <f t="shared" si="237"/>
        <v>#DIV/0!</v>
      </c>
    </row>
    <row r="674" spans="1:7" x14ac:dyDescent="0.2">
      <c r="A674" s="81" t="s">
        <v>35</v>
      </c>
      <c r="B674" s="2" t="s">
        <v>36</v>
      </c>
      <c r="C674" s="11"/>
      <c r="D674" s="139">
        <f>'TAB mai'!D674+'TAB CUMUL AVRIL'!D674</f>
        <v>0</v>
      </c>
      <c r="E674" s="139">
        <f>'TAB mai'!E674+'TAB CUMUL AVRIL'!E674</f>
        <v>0</v>
      </c>
      <c r="F674" s="139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82"/>
      <c r="D675" s="40">
        <f>D665+D666+D667+D668+D673+D674</f>
        <v>206499</v>
      </c>
      <c r="E675" s="40">
        <f>E665+E666+E667+E668+E673+E674</f>
        <v>191614</v>
      </c>
      <c r="F675" s="40">
        <f t="shared" si="236"/>
        <v>14885</v>
      </c>
      <c r="G675" s="34">
        <f t="shared" si="237"/>
        <v>7.76822152869832E-2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39">
        <f>'TAB mai'!D678+'TAB CUMUL AVRIL'!D678</f>
        <v>0</v>
      </c>
      <c r="E678" s="139">
        <f>'TAB mai'!E678+'TAB CUMUL AVRIL'!E678</f>
        <v>0</v>
      </c>
      <c r="F678" s="139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83"/>
      <c r="D679" s="139">
        <f>'TAB mai'!D679+'TAB CUMUL AVRIL'!D679</f>
        <v>0</v>
      </c>
      <c r="E679" s="139">
        <f>'TAB mai'!E679+'TAB CUMUL AVRIL'!E679</f>
        <v>0</v>
      </c>
      <c r="F679" s="138"/>
      <c r="G679" s="36"/>
    </row>
    <row r="680" spans="1:7" x14ac:dyDescent="0.2">
      <c r="A680" s="81">
        <v>72</v>
      </c>
      <c r="B680" s="1" t="s">
        <v>37</v>
      </c>
      <c r="C680" s="10"/>
      <c r="D680" s="139">
        <f>'TAB mai'!D680+'TAB CUMUL AVRIL'!D680</f>
        <v>0</v>
      </c>
      <c r="E680" s="139">
        <f>'TAB mai'!E680+'TAB CUMUL AVRIL'!E680</f>
        <v>0</v>
      </c>
      <c r="F680" s="139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81">
        <v>73</v>
      </c>
      <c r="B681" s="1" t="s">
        <v>38</v>
      </c>
      <c r="C681" s="10"/>
      <c r="D681" s="139">
        <f>'TAB mai'!D681+'TAB CUMUL AVRIL'!D681</f>
        <v>0</v>
      </c>
      <c r="E681" s="139">
        <f>'TAB mai'!E681+'TAB CUMUL AVRIL'!E681</f>
        <v>0</v>
      </c>
      <c r="F681" s="139">
        <f t="shared" si="240"/>
        <v>0</v>
      </c>
      <c r="G681" s="32" t="e">
        <f t="shared" si="241"/>
        <v>#DIV/0!</v>
      </c>
    </row>
    <row r="682" spans="1:7" x14ac:dyDescent="0.2">
      <c r="A682" s="81">
        <v>74</v>
      </c>
      <c r="B682" s="2" t="s">
        <v>39</v>
      </c>
      <c r="C682" s="11"/>
      <c r="D682" s="139">
        <f>'TAB mai'!D682+'TAB CUMUL AVRIL'!D682</f>
        <v>0</v>
      </c>
      <c r="E682" s="139">
        <f>'TAB mai'!E682+'TAB CUMUL AVRIL'!E682</f>
        <v>0</v>
      </c>
      <c r="F682" s="139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86"/>
      <c r="D683" s="40">
        <f>D675+D680+D681+D682</f>
        <v>206499</v>
      </c>
      <c r="E683" s="40">
        <f>E675+E680+E681+E682</f>
        <v>191614</v>
      </c>
      <c r="F683" s="139">
        <f t="shared" si="240"/>
        <v>14885</v>
      </c>
      <c r="G683" s="32">
        <f t="shared" si="241"/>
        <v>7.76822152869832E-2</v>
      </c>
    </row>
    <row r="684" spans="1:7" x14ac:dyDescent="0.2">
      <c r="A684" s="81">
        <v>60</v>
      </c>
      <c r="B684" s="3" t="s">
        <v>40</v>
      </c>
      <c r="C684" s="83"/>
      <c r="D684" s="138">
        <f>D685+D686+D687</f>
        <v>51830</v>
      </c>
      <c r="E684" s="138">
        <f>E685+E686+E687</f>
        <v>45468</v>
      </c>
      <c r="F684" s="139">
        <f t="shared" si="240"/>
        <v>6362</v>
      </c>
      <c r="G684" s="32">
        <f t="shared" si="241"/>
        <v>0.13992258291545703</v>
      </c>
    </row>
    <row r="685" spans="1:7" x14ac:dyDescent="0.2">
      <c r="A685" s="81">
        <v>600</v>
      </c>
      <c r="B685" s="1" t="s">
        <v>2</v>
      </c>
      <c r="C685" s="10"/>
      <c r="D685" s="139">
        <f>'TAB mai'!D685+'TAB CUMUL AVRIL'!D685</f>
        <v>0</v>
      </c>
      <c r="E685" s="139">
        <f>'TAB mai'!E685+'TAB CUMUL AVRIL'!E685</f>
        <v>0</v>
      </c>
      <c r="F685" s="139">
        <f t="shared" si="240"/>
        <v>0</v>
      </c>
      <c r="G685" s="32" t="e">
        <f t="shared" si="241"/>
        <v>#DIV/0!</v>
      </c>
    </row>
    <row r="686" spans="1:7" x14ac:dyDescent="0.2">
      <c r="A686" s="81">
        <v>601</v>
      </c>
      <c r="B686" s="1" t="s">
        <v>3</v>
      </c>
      <c r="C686" s="10"/>
      <c r="D686" s="139">
        <f>'TAB mai'!D686+'TAB CUMUL AVRIL'!D686</f>
        <v>51830</v>
      </c>
      <c r="E686" s="139">
        <f>'TAB mai'!E686+'TAB CUMUL AVRIL'!E686</f>
        <v>45468</v>
      </c>
      <c r="F686" s="139">
        <f t="shared" si="240"/>
        <v>6362</v>
      </c>
      <c r="G686" s="32">
        <f t="shared" si="241"/>
        <v>0.13992258291545703</v>
      </c>
    </row>
    <row r="687" spans="1:7" x14ac:dyDescent="0.2">
      <c r="A687" s="81">
        <v>604</v>
      </c>
      <c r="B687" s="1" t="s">
        <v>4</v>
      </c>
      <c r="C687" s="10"/>
      <c r="D687" s="139">
        <f>'TAB mai'!D687+'TAB CUMUL AVRIL'!D687</f>
        <v>0</v>
      </c>
      <c r="E687" s="139">
        <f>'TAB mai'!E687+'TAB CUMUL AVRIL'!E687</f>
        <v>0</v>
      </c>
      <c r="F687" s="139">
        <f t="shared" si="240"/>
        <v>0</v>
      </c>
      <c r="G687" s="32" t="e">
        <f t="shared" si="241"/>
        <v>#DIV/0!</v>
      </c>
    </row>
    <row r="688" spans="1:7" x14ac:dyDescent="0.2">
      <c r="A688" s="81">
        <v>61</v>
      </c>
      <c r="B688" s="1" t="s">
        <v>41</v>
      </c>
      <c r="C688" s="10"/>
      <c r="D688" s="139">
        <f>'TAB mai'!D688+'TAB CUMUL AVRIL'!D688</f>
        <v>2774</v>
      </c>
      <c r="E688" s="139">
        <f>'TAB mai'!E688+'TAB CUMUL AVRIL'!E688</f>
        <v>3776</v>
      </c>
      <c r="F688" s="139">
        <f t="shared" si="240"/>
        <v>-1002</v>
      </c>
      <c r="G688" s="32">
        <f t="shared" si="241"/>
        <v>-0.26536016949152541</v>
      </c>
    </row>
    <row r="689" spans="1:7" x14ac:dyDescent="0.2">
      <c r="A689" s="81">
        <v>62</v>
      </c>
      <c r="B689" s="2" t="s">
        <v>42</v>
      </c>
      <c r="C689" s="11"/>
      <c r="D689" s="139">
        <f>'TAB mai'!D689+'TAB CUMUL AVRIL'!D689</f>
        <v>4997</v>
      </c>
      <c r="E689" s="139">
        <f>'TAB mai'!E689+'TAB CUMUL AVRIL'!E689</f>
        <v>3324</v>
      </c>
      <c r="F689" s="139">
        <f t="shared" si="240"/>
        <v>1673</v>
      </c>
      <c r="G689" s="32">
        <f t="shared" si="241"/>
        <v>0.50330926594464498</v>
      </c>
    </row>
    <row r="690" spans="1:7" ht="25.5" x14ac:dyDescent="0.2">
      <c r="A690" s="22"/>
      <c r="B690" s="26" t="s">
        <v>43</v>
      </c>
      <c r="C690" s="86"/>
      <c r="D690" s="40">
        <f>D684+D688+D689</f>
        <v>59601</v>
      </c>
      <c r="E690" s="40">
        <f>E684+E688+E689</f>
        <v>52568</v>
      </c>
      <c r="F690" s="139">
        <f t="shared" si="240"/>
        <v>7033</v>
      </c>
      <c r="G690" s="32">
        <f t="shared" si="241"/>
        <v>0.1337886166489119</v>
      </c>
    </row>
    <row r="691" spans="1:7" ht="25.5" x14ac:dyDescent="0.2">
      <c r="A691" s="22"/>
      <c r="B691" s="26" t="s">
        <v>48</v>
      </c>
      <c r="C691" s="86"/>
      <c r="D691" s="40">
        <f>D683-D690</f>
        <v>146898</v>
      </c>
      <c r="E691" s="40">
        <f>E683-E690</f>
        <v>139046</v>
      </c>
      <c r="F691" s="139">
        <f t="shared" si="240"/>
        <v>7852</v>
      </c>
      <c r="G691" s="32">
        <f t="shared" si="241"/>
        <v>5.6470520547157059E-2</v>
      </c>
    </row>
    <row r="692" spans="1:7" x14ac:dyDescent="0.2">
      <c r="A692" s="81">
        <v>63</v>
      </c>
      <c r="B692" s="3" t="s">
        <v>46</v>
      </c>
      <c r="C692" s="83"/>
      <c r="D692" s="139">
        <f>'TAB mai'!D692+'TAB CUMUL AVRIL'!D692</f>
        <v>112330</v>
      </c>
      <c r="E692" s="139">
        <f>'TAB mai'!E692+'TAB CUMUL AVRIL'!E692</f>
        <v>102167</v>
      </c>
      <c r="F692" s="139">
        <f t="shared" si="240"/>
        <v>10163</v>
      </c>
      <c r="G692" s="32">
        <f t="shared" si="241"/>
        <v>9.9474389969363891E-2</v>
      </c>
    </row>
    <row r="693" spans="1:7" x14ac:dyDescent="0.2">
      <c r="A693" s="81"/>
      <c r="B693" s="13" t="s">
        <v>6</v>
      </c>
      <c r="C693" s="27"/>
      <c r="D693" s="139"/>
      <c r="E693" s="139"/>
      <c r="F693" s="139"/>
      <c r="G693" s="32"/>
    </row>
    <row r="694" spans="1:7" x14ac:dyDescent="0.2">
      <c r="A694" s="81">
        <v>631</v>
      </c>
      <c r="B694" s="15" t="s">
        <v>21</v>
      </c>
      <c r="C694" s="21"/>
      <c r="D694" s="139">
        <f>'TAB mai'!D694+'TAB CUMUL AVRIL'!D694</f>
        <v>0</v>
      </c>
      <c r="E694" s="139">
        <f>'TAB mai'!E694+'TAB CUMUL AVRIL'!E694</f>
        <v>0</v>
      </c>
      <c r="F694" s="139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81"/>
      <c r="B695" s="15"/>
      <c r="C695" s="21"/>
      <c r="D695" s="139"/>
      <c r="E695" s="139"/>
      <c r="F695" s="139"/>
      <c r="G695" s="32"/>
    </row>
    <row r="696" spans="1:7" x14ac:dyDescent="0.2">
      <c r="A696" s="81">
        <v>64</v>
      </c>
      <c r="B696" s="2" t="s">
        <v>47</v>
      </c>
      <c r="C696" s="11"/>
      <c r="D696" s="139">
        <f>'TAB mai'!D696+'TAB CUMUL AVRIL'!D696</f>
        <v>6429</v>
      </c>
      <c r="E696" s="139">
        <f>'TAB mai'!E696+'TAB CUMUL AVRIL'!E696</f>
        <v>5746</v>
      </c>
      <c r="F696" s="139">
        <f t="shared" ref="F696:F706" si="244">(D696-E696)</f>
        <v>683</v>
      </c>
      <c r="G696" s="32">
        <f t="shared" ref="G696:G706" si="245">F696/E696</f>
        <v>0.11886529759832927</v>
      </c>
    </row>
    <row r="697" spans="1:7" ht="25.5" x14ac:dyDescent="0.2">
      <c r="A697" s="22"/>
      <c r="B697" s="26" t="s">
        <v>49</v>
      </c>
      <c r="C697" s="86"/>
      <c r="D697" s="139">
        <f>D691-D692-D696</f>
        <v>28139</v>
      </c>
      <c r="E697" s="139">
        <f>E691-E692-E696</f>
        <v>31133</v>
      </c>
      <c r="F697" s="139">
        <f t="shared" si="244"/>
        <v>-2994</v>
      </c>
      <c r="G697" s="32">
        <f t="shared" si="245"/>
        <v>-9.6168053191147657E-2</v>
      </c>
    </row>
    <row r="698" spans="1:7" x14ac:dyDescent="0.2">
      <c r="A698" s="81">
        <v>75</v>
      </c>
      <c r="B698" s="3" t="s">
        <v>50</v>
      </c>
      <c r="C698" s="83"/>
      <c r="D698" s="139">
        <f>'TAB mai'!D698+'TAB CUMUL AVRIL'!D698</f>
        <v>319</v>
      </c>
      <c r="E698" s="139">
        <f>'TAB mai'!E698+'TAB CUMUL AVRIL'!E698</f>
        <v>1</v>
      </c>
      <c r="F698" s="139">
        <f t="shared" si="244"/>
        <v>318</v>
      </c>
      <c r="G698" s="32">
        <f t="shared" si="245"/>
        <v>318</v>
      </c>
    </row>
    <row r="699" spans="1:7" x14ac:dyDescent="0.2">
      <c r="A699" s="81">
        <v>65</v>
      </c>
      <c r="B699" s="1" t="s">
        <v>51</v>
      </c>
      <c r="C699" s="10"/>
      <c r="D699" s="139">
        <f>'TAB mai'!D699+'TAB CUMUL AVRIL'!D699</f>
        <v>1006</v>
      </c>
      <c r="E699" s="139">
        <f>'TAB mai'!E699+'TAB CUMUL AVRIL'!E699</f>
        <v>828</v>
      </c>
      <c r="F699" s="139">
        <f t="shared" si="244"/>
        <v>178</v>
      </c>
      <c r="G699" s="32">
        <f t="shared" si="245"/>
        <v>0.21497584541062803</v>
      </c>
    </row>
    <row r="700" spans="1:7" ht="25.5" x14ac:dyDescent="0.2">
      <c r="A700" s="81">
        <v>68</v>
      </c>
      <c r="B700" s="16" t="s">
        <v>52</v>
      </c>
      <c r="C700" s="17"/>
      <c r="D700" s="139">
        <f>'TAB mai'!D700+'TAB CUMUL AVRIL'!D700</f>
        <v>29121</v>
      </c>
      <c r="E700" s="139">
        <f>'TAB mai'!E700+'TAB CUMUL AVRIL'!E700</f>
        <v>33801</v>
      </c>
      <c r="F700" s="139">
        <f t="shared" si="244"/>
        <v>-4680</v>
      </c>
      <c r="G700" s="32">
        <f t="shared" si="245"/>
        <v>-0.13845744208751221</v>
      </c>
    </row>
    <row r="701" spans="1:7" x14ac:dyDescent="0.2">
      <c r="A701" s="81">
        <v>78</v>
      </c>
      <c r="B701" s="2" t="s">
        <v>53</v>
      </c>
      <c r="C701" s="11"/>
      <c r="D701" s="139">
        <f>'TAB mai'!D701+'TAB CUMUL AVRIL'!D701</f>
        <v>0</v>
      </c>
      <c r="E701" s="139">
        <f>'TAB mai'!E701+'TAB CUMUL AVRIL'!E701</f>
        <v>584</v>
      </c>
      <c r="F701" s="139">
        <f t="shared" si="244"/>
        <v>-584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86"/>
      <c r="D702" s="139">
        <f>D697+D698-D699-D700+D701</f>
        <v>-1669</v>
      </c>
      <c r="E702" s="139">
        <f>E697+E698-E699-E700+E701</f>
        <v>-2911</v>
      </c>
      <c r="F702" s="139">
        <f t="shared" si="244"/>
        <v>1242</v>
      </c>
      <c r="G702" s="32">
        <f t="shared" si="245"/>
        <v>-0.42665750601167984</v>
      </c>
    </row>
    <row r="703" spans="1:7" x14ac:dyDescent="0.2">
      <c r="A703" s="81">
        <v>76</v>
      </c>
      <c r="B703" s="1" t="s">
        <v>54</v>
      </c>
      <c r="C703" s="10"/>
      <c r="D703" s="139">
        <f>'TAB mai'!D703+'TAB CUMUL AVRIL'!D703</f>
        <v>4899</v>
      </c>
      <c r="E703" s="139">
        <f>'TAB mai'!E703+'TAB CUMUL AVRIL'!E703</f>
        <v>6491</v>
      </c>
      <c r="F703" s="139">
        <f t="shared" si="244"/>
        <v>-1592</v>
      </c>
      <c r="G703" s="32">
        <f t="shared" si="245"/>
        <v>-0.24526267139115698</v>
      </c>
    </row>
    <row r="704" spans="1:7" x14ac:dyDescent="0.2">
      <c r="A704" s="81">
        <v>66</v>
      </c>
      <c r="B704" s="1" t="s">
        <v>55</v>
      </c>
      <c r="C704" s="10"/>
      <c r="D704" s="139">
        <f>'TAB mai'!D704+'TAB CUMUL AVRIL'!D704</f>
        <v>0</v>
      </c>
      <c r="E704" s="139">
        <f>'TAB mai'!E704+'TAB CUMUL AVRIL'!E704</f>
        <v>0</v>
      </c>
      <c r="F704" s="139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4899</v>
      </c>
      <c r="E705" s="39">
        <f>E703-E704</f>
        <v>6491</v>
      </c>
      <c r="F705" s="139">
        <f t="shared" si="244"/>
        <v>-1592</v>
      </c>
      <c r="G705" s="32">
        <f t="shared" si="245"/>
        <v>-0.24526267139115698</v>
      </c>
    </row>
    <row r="706" spans="1:7" x14ac:dyDescent="0.2">
      <c r="A706" s="22"/>
      <c r="B706" s="19" t="s">
        <v>57</v>
      </c>
      <c r="C706" s="86"/>
      <c r="D706" s="139">
        <f>D702+D705</f>
        <v>3230</v>
      </c>
      <c r="E706" s="139">
        <f>E702+E705</f>
        <v>3580</v>
      </c>
      <c r="F706" s="139">
        <f t="shared" si="244"/>
        <v>-350</v>
      </c>
      <c r="G706" s="32">
        <f t="shared" si="245"/>
        <v>-9.7765363128491614E-2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81">
        <v>5</v>
      </c>
      <c r="B710" s="1" t="s">
        <v>22</v>
      </c>
      <c r="C710" s="10"/>
      <c r="D710" s="139">
        <f>'TAB mai'!D710</f>
        <v>644116</v>
      </c>
      <c r="E710" s="139">
        <f>'TAB mai'!E710</f>
        <v>687579</v>
      </c>
      <c r="F710" s="139">
        <f t="shared" ref="F710" si="246">(D710-E710)</f>
        <v>-43463</v>
      </c>
      <c r="G710" s="32">
        <f t="shared" ref="G710" si="247">F710/E710</f>
        <v>-6.3211645498190028E-2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81">
        <v>51</v>
      </c>
      <c r="B714" s="20" t="s">
        <v>29</v>
      </c>
      <c r="C714" s="30"/>
      <c r="D714" s="139">
        <v>0</v>
      </c>
      <c r="E714" s="139">
        <v>0</v>
      </c>
      <c r="F714" s="139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81">
        <v>510</v>
      </c>
      <c r="B715" s="1" t="s">
        <v>7</v>
      </c>
      <c r="C715" s="10"/>
      <c r="D715" s="139">
        <v>0</v>
      </c>
      <c r="E715" s="139">
        <v>0</v>
      </c>
      <c r="F715" s="139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81">
        <v>41</v>
      </c>
      <c r="B717" s="1" t="s">
        <v>8</v>
      </c>
      <c r="C717" s="10"/>
      <c r="D717" s="139">
        <f>D721+D722+D723</f>
        <v>216007</v>
      </c>
      <c r="E717" s="139">
        <f>E721+E722+E723</f>
        <v>159064</v>
      </c>
      <c r="F717" s="139">
        <f t="shared" ref="F717" si="250">(D717-E717)</f>
        <v>56943</v>
      </c>
      <c r="G717" s="32">
        <f t="shared" ref="G717" si="251">F717/E717</f>
        <v>0.35798797968113466</v>
      </c>
    </row>
    <row r="718" spans="1:7" x14ac:dyDescent="0.2">
      <c r="A718" s="81"/>
      <c r="B718" s="1"/>
      <c r="C718" s="10"/>
      <c r="D718" s="139"/>
      <c r="E718" s="139"/>
      <c r="F718" s="139"/>
      <c r="G718" s="32"/>
    </row>
    <row r="719" spans="1:7" x14ac:dyDescent="0.2">
      <c r="A719" s="81"/>
      <c r="B719" s="7" t="s">
        <v>6</v>
      </c>
      <c r="C719" s="29"/>
      <c r="D719" s="139"/>
      <c r="E719" s="139"/>
      <c r="F719" s="139"/>
      <c r="G719" s="32"/>
    </row>
    <row r="720" spans="1:7" x14ac:dyDescent="0.2">
      <c r="A720" s="81"/>
      <c r="B720" s="1"/>
      <c r="C720" s="10"/>
      <c r="D720" s="139"/>
      <c r="E720" s="139"/>
      <c r="F720" s="139"/>
      <c r="G720" s="32"/>
    </row>
    <row r="721" spans="1:7" x14ac:dyDescent="0.2">
      <c r="A721" s="81"/>
      <c r="B721" s="23" t="s">
        <v>23</v>
      </c>
      <c r="C721" s="10"/>
      <c r="D721" s="139">
        <f>'TAB mai'!D721</f>
        <v>70274</v>
      </c>
      <c r="E721" s="139">
        <f>'TAB mai'!E721</f>
        <v>93649</v>
      </c>
      <c r="F721" s="139">
        <f t="shared" ref="F721:F723" si="252">(D721-E721)</f>
        <v>-23375</v>
      </c>
      <c r="G721" s="32">
        <f t="shared" ref="G721:G723" si="253">F721/E721</f>
        <v>-0.24960223814456106</v>
      </c>
    </row>
    <row r="722" spans="1:7" ht="25.5" x14ac:dyDescent="0.2">
      <c r="A722" s="81"/>
      <c r="B722" s="24" t="s">
        <v>58</v>
      </c>
      <c r="C722" s="17"/>
      <c r="D722" s="139">
        <f>'TAB mai'!D722</f>
        <v>132463</v>
      </c>
      <c r="E722" s="139">
        <f>'TAB mai'!E722</f>
        <v>48598</v>
      </c>
      <c r="F722" s="139">
        <f t="shared" si="252"/>
        <v>83865</v>
      </c>
      <c r="G722" s="32">
        <f t="shared" si="253"/>
        <v>1.7256882999300382</v>
      </c>
    </row>
    <row r="723" spans="1:7" x14ac:dyDescent="0.2">
      <c r="A723" s="81"/>
      <c r="B723" s="23" t="s">
        <v>24</v>
      </c>
      <c r="C723" s="10"/>
      <c r="D723" s="139">
        <f>'TAB mai'!D723</f>
        <v>13270</v>
      </c>
      <c r="E723" s="139">
        <f>'TAB mai'!E723</f>
        <v>16817</v>
      </c>
      <c r="F723" s="139">
        <f t="shared" si="252"/>
        <v>-3547</v>
      </c>
      <c r="G723" s="32">
        <f t="shared" si="253"/>
        <v>-0.21091752393411428</v>
      </c>
    </row>
    <row r="724" spans="1:7" x14ac:dyDescent="0.2">
      <c r="A724" s="81"/>
      <c r="B724" s="1"/>
      <c r="C724" s="10"/>
      <c r="D724" s="139"/>
      <c r="E724" s="139"/>
      <c r="F724" s="139"/>
      <c r="G724" s="32"/>
    </row>
    <row r="725" spans="1:7" x14ac:dyDescent="0.2">
      <c r="A725" s="81"/>
      <c r="B725" s="8" t="s">
        <v>26</v>
      </c>
      <c r="C725" s="31"/>
      <c r="D725" s="139">
        <f>'TAB mai'!D725</f>
        <v>63016</v>
      </c>
      <c r="E725" s="139">
        <f>'TAB mai'!E725</f>
        <v>32948</v>
      </c>
      <c r="F725" s="139">
        <f t="shared" ref="F725" si="254">(D725-E725)</f>
        <v>30068</v>
      </c>
      <c r="G725" s="32">
        <f t="shared" ref="G725" si="255">F725/E725</f>
        <v>0.91258953502488771</v>
      </c>
    </row>
    <row r="726" spans="1:7" x14ac:dyDescent="0.2">
      <c r="A726" s="81"/>
      <c r="B726" s="8"/>
      <c r="C726" s="31"/>
      <c r="D726" s="139"/>
      <c r="E726" s="139"/>
      <c r="F726" s="139"/>
      <c r="G726" s="32"/>
    </row>
    <row r="727" spans="1:7" x14ac:dyDescent="0.2">
      <c r="A727" s="81">
        <v>3</v>
      </c>
      <c r="B727" s="8" t="s">
        <v>15</v>
      </c>
      <c r="C727" s="31"/>
      <c r="D727" s="139">
        <f>D730+D731+D732+D733</f>
        <v>32090</v>
      </c>
      <c r="E727" s="139">
        <f>E730+E731+E732+E733</f>
        <v>32117</v>
      </c>
      <c r="F727" s="139">
        <f t="shared" ref="F727" si="256">(D727-E727)</f>
        <v>-27</v>
      </c>
      <c r="G727" s="32">
        <f t="shared" ref="G727" si="257">F727/E727</f>
        <v>-8.4067627736089917E-4</v>
      </c>
    </row>
    <row r="728" spans="1:7" x14ac:dyDescent="0.2">
      <c r="A728" s="81"/>
      <c r="B728" s="7" t="s">
        <v>6</v>
      </c>
      <c r="C728" s="29"/>
      <c r="D728" s="139"/>
      <c r="E728" s="139"/>
      <c r="F728" s="139"/>
      <c r="G728" s="32"/>
    </row>
    <row r="729" spans="1:7" x14ac:dyDescent="0.2">
      <c r="A729" s="81"/>
      <c r="B729" s="8"/>
      <c r="C729" s="31"/>
      <c r="D729" s="139"/>
      <c r="E729" s="139"/>
      <c r="F729" s="139"/>
      <c r="G729" s="32"/>
    </row>
    <row r="730" spans="1:7" x14ac:dyDescent="0.2">
      <c r="A730" s="81">
        <v>30</v>
      </c>
      <c r="B730" s="25" t="s">
        <v>16</v>
      </c>
      <c r="C730" s="31"/>
      <c r="D730" s="139">
        <f>'TAB mai'!D730</f>
        <v>392</v>
      </c>
      <c r="E730" s="139">
        <f>'TAB mai'!E730</f>
        <v>812</v>
      </c>
      <c r="F730" s="139">
        <f t="shared" ref="F730:F733" si="258">(D730-E730)</f>
        <v>-420</v>
      </c>
      <c r="G730" s="32">
        <f t="shared" ref="G730:G733" si="259">F730/E730</f>
        <v>-0.51724137931034486</v>
      </c>
    </row>
    <row r="731" spans="1:7" x14ac:dyDescent="0.2">
      <c r="A731" s="81">
        <v>31</v>
      </c>
      <c r="B731" s="25" t="s">
        <v>17</v>
      </c>
      <c r="C731" s="31"/>
      <c r="D731" s="139">
        <f>'TAB mai'!D731</f>
        <v>11059</v>
      </c>
      <c r="E731" s="139">
        <f>'TAB mai'!E731</f>
        <v>9541</v>
      </c>
      <c r="F731" s="139">
        <f t="shared" si="258"/>
        <v>1518</v>
      </c>
      <c r="G731" s="32">
        <f t="shared" si="259"/>
        <v>0.15910281941096321</v>
      </c>
    </row>
    <row r="732" spans="1:7" x14ac:dyDescent="0.2">
      <c r="A732" s="81">
        <v>32</v>
      </c>
      <c r="B732" s="25" t="s">
        <v>18</v>
      </c>
      <c r="C732" s="31"/>
      <c r="D732" s="139">
        <f>'TAB mai'!D732</f>
        <v>20639</v>
      </c>
      <c r="E732" s="139">
        <f>'TAB mai'!E732</f>
        <v>21764</v>
      </c>
      <c r="F732" s="139">
        <f t="shared" si="258"/>
        <v>-1125</v>
      </c>
      <c r="G732" s="32">
        <f t="shared" si="259"/>
        <v>-5.169086564969675E-2</v>
      </c>
    </row>
    <row r="733" spans="1:7" x14ac:dyDescent="0.2">
      <c r="A733" s="81">
        <v>37</v>
      </c>
      <c r="B733" s="25" t="s">
        <v>25</v>
      </c>
      <c r="C733" s="31"/>
      <c r="D733" s="139">
        <f>'TAB mai'!D733</f>
        <v>0</v>
      </c>
      <c r="E733" s="139">
        <f>'TAB mai'!E733</f>
        <v>0</v>
      </c>
      <c r="F733" s="139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85" t="s">
        <v>10</v>
      </c>
      <c r="E737" s="85" t="s">
        <v>11</v>
      </c>
      <c r="F737" s="85" t="s">
        <v>12</v>
      </c>
      <c r="G737" s="32" t="s">
        <v>13</v>
      </c>
    </row>
    <row r="738" spans="1:7" x14ac:dyDescent="0.2">
      <c r="A738" s="81">
        <v>700</v>
      </c>
      <c r="B738" s="1" t="s">
        <v>30</v>
      </c>
      <c r="C738" s="10"/>
      <c r="D738" s="139">
        <f>'TAB mai'!D738+'TAB CUMUL AVRIL'!D738</f>
        <v>19248</v>
      </c>
      <c r="E738" s="139">
        <f>'TAB mai'!E738+'TAB CUMUL AVRIL'!E738</f>
        <v>17754</v>
      </c>
      <c r="F738" s="139">
        <f>(D738-E738)</f>
        <v>1494</v>
      </c>
      <c r="G738" s="32">
        <f>F738/E738</f>
        <v>8.4150050692801626E-2</v>
      </c>
    </row>
    <row r="739" spans="1:7" x14ac:dyDescent="0.2">
      <c r="A739" s="81">
        <v>701</v>
      </c>
      <c r="B739" s="1" t="s">
        <v>31</v>
      </c>
      <c r="C739" s="10"/>
      <c r="D739" s="139">
        <f>'TAB mai'!D739+'TAB CUMUL AVRIL'!D739</f>
        <v>50650</v>
      </c>
      <c r="E739" s="139">
        <f>'TAB mai'!E739+'TAB CUMUL AVRIL'!E739</f>
        <v>24227</v>
      </c>
      <c r="F739" s="139">
        <f t="shared" ref="F739:F741" si="260">(D739-E739)</f>
        <v>26423</v>
      </c>
      <c r="G739" s="32">
        <f t="shared" ref="G739:G741" si="261">F739/E739</f>
        <v>1.090642671399678</v>
      </c>
    </row>
    <row r="740" spans="1:7" x14ac:dyDescent="0.2">
      <c r="A740" s="81">
        <v>704</v>
      </c>
      <c r="B740" s="1" t="s">
        <v>32</v>
      </c>
      <c r="C740" s="10"/>
      <c r="D740" s="139">
        <f>'TAB mai'!D740+'TAB CUMUL AVRIL'!D740</f>
        <v>0</v>
      </c>
      <c r="E740" s="139">
        <f>'TAB mai'!E740+'TAB CUMUL AVRIL'!E740</f>
        <v>0</v>
      </c>
      <c r="F740" s="139">
        <f t="shared" si="260"/>
        <v>0</v>
      </c>
      <c r="G740" s="32" t="e">
        <f t="shared" si="261"/>
        <v>#DIV/0!</v>
      </c>
    </row>
    <row r="741" spans="1:7" x14ac:dyDescent="0.2">
      <c r="A741" s="81">
        <v>706</v>
      </c>
      <c r="B741" s="1" t="s">
        <v>33</v>
      </c>
      <c r="C741" s="10"/>
      <c r="D741" s="139">
        <f>'TAB mai'!D741+'TAB CUMUL AVRIL'!D741</f>
        <v>86712</v>
      </c>
      <c r="E741" s="139">
        <f>'TAB mai'!E741+'TAB CUMUL AVRIL'!E741</f>
        <v>23057</v>
      </c>
      <c r="F741" s="139">
        <f t="shared" si="260"/>
        <v>63655</v>
      </c>
      <c r="G741" s="32">
        <f t="shared" si="261"/>
        <v>2.7607667953333044</v>
      </c>
    </row>
    <row r="742" spans="1:7" x14ac:dyDescent="0.2">
      <c r="A742" s="81"/>
      <c r="B742" s="13" t="s">
        <v>6</v>
      </c>
      <c r="C742" s="27"/>
      <c r="D742" s="139">
        <f>'TAB mai'!D742+'TAB CUMUL AVRIL'!D742</f>
        <v>0</v>
      </c>
      <c r="E742" s="139">
        <f>'TAB mai'!E742+'TAB CUMUL AVRIL'!E742</f>
        <v>0</v>
      </c>
      <c r="F742" s="39"/>
      <c r="G742" s="33"/>
    </row>
    <row r="743" spans="1:7" x14ac:dyDescent="0.2">
      <c r="A743" s="81"/>
      <c r="B743" s="14" t="s">
        <v>19</v>
      </c>
      <c r="C743" s="11"/>
      <c r="D743" s="139">
        <f>'TAB mai'!D743+'TAB CUMUL AVRIL'!D743</f>
        <v>0</v>
      </c>
      <c r="E743" s="139">
        <f>'TAB mai'!E743+'TAB CUMUL AVRIL'!E743</f>
        <v>0</v>
      </c>
      <c r="F743" s="139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81"/>
      <c r="B744" s="14" t="s">
        <v>20</v>
      </c>
      <c r="C744" s="11"/>
      <c r="D744" s="139">
        <f>'TAB mai'!D744+'TAB CUMUL AVRIL'!D744</f>
        <v>0</v>
      </c>
      <c r="E744" s="139">
        <f>'TAB mai'!E744+'TAB CUMUL AVRIL'!E744</f>
        <v>0</v>
      </c>
      <c r="F744" s="139">
        <f t="shared" si="262"/>
        <v>0</v>
      </c>
      <c r="G744" s="32" t="e">
        <f t="shared" si="263"/>
        <v>#DIV/0!</v>
      </c>
    </row>
    <row r="745" spans="1:7" x14ac:dyDescent="0.2">
      <c r="A745" s="81"/>
      <c r="B745" s="14" t="s">
        <v>27</v>
      </c>
      <c r="C745" s="11"/>
      <c r="D745" s="139">
        <f>'TAB mai'!D745+'TAB CUMUL AVRIL'!D745</f>
        <v>0</v>
      </c>
      <c r="E745" s="139">
        <f>'TAB mai'!E745+'TAB CUMUL AVRIL'!E745</f>
        <v>0</v>
      </c>
      <c r="F745" s="139">
        <f t="shared" si="262"/>
        <v>0</v>
      </c>
      <c r="G745" s="32" t="e">
        <f t="shared" si="263"/>
        <v>#DIV/0!</v>
      </c>
    </row>
    <row r="746" spans="1:7" x14ac:dyDescent="0.2">
      <c r="A746" s="81">
        <v>706</v>
      </c>
      <c r="B746" s="2" t="s">
        <v>34</v>
      </c>
      <c r="C746" s="11"/>
      <c r="D746" s="139">
        <f>'TAB mai'!D746+'TAB CUMUL AVRIL'!D746</f>
        <v>14040</v>
      </c>
      <c r="E746" s="139">
        <f>'TAB mai'!E746+'TAB CUMUL AVRIL'!E746</f>
        <v>546</v>
      </c>
      <c r="F746" s="139">
        <f t="shared" si="262"/>
        <v>13494</v>
      </c>
      <c r="G746" s="32">
        <f t="shared" si="263"/>
        <v>24.714285714285715</v>
      </c>
    </row>
    <row r="747" spans="1:7" x14ac:dyDescent="0.2">
      <c r="A747" s="81" t="s">
        <v>35</v>
      </c>
      <c r="B747" s="2" t="s">
        <v>36</v>
      </c>
      <c r="C747" s="11"/>
      <c r="D747" s="139">
        <f>'TAB mai'!D747+'TAB CUMUL AVRIL'!D747</f>
        <v>0</v>
      </c>
      <c r="E747" s="139">
        <f>'TAB mai'!E747+'TAB CUMUL AVRIL'!E747</f>
        <v>0</v>
      </c>
      <c r="F747" s="139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82"/>
      <c r="D748" s="40">
        <f>D738+D739+D740+D741+D746+D747</f>
        <v>170650</v>
      </c>
      <c r="E748" s="40">
        <f>E738+E739+E740+E741+E746+E747</f>
        <v>65584</v>
      </c>
      <c r="F748" s="40">
        <f t="shared" si="262"/>
        <v>105066</v>
      </c>
      <c r="G748" s="34">
        <f t="shared" si="263"/>
        <v>1.6020065869724323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39">
        <f>'TAB mai'!D751+'TAB CUMUL AVRIL'!D751</f>
        <v>0</v>
      </c>
      <c r="E751" s="139">
        <f>'TAB mai'!E751+'TAB CUMUL AVRIL'!E751</f>
        <v>0</v>
      </c>
      <c r="F751" s="139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83"/>
      <c r="D752" s="139">
        <f>'TAB mai'!D752+'TAB CUMUL AVRIL'!D752</f>
        <v>0</v>
      </c>
      <c r="E752" s="139">
        <f>'TAB mai'!E752+'TAB CUMUL AVRIL'!E752</f>
        <v>0</v>
      </c>
      <c r="F752" s="138"/>
      <c r="G752" s="36"/>
    </row>
    <row r="753" spans="1:7" x14ac:dyDescent="0.2">
      <c r="A753" s="81">
        <v>72</v>
      </c>
      <c r="B753" s="1" t="s">
        <v>37</v>
      </c>
      <c r="C753" s="10"/>
      <c r="D753" s="139">
        <f>'TAB mai'!D753+'TAB CUMUL AVRIL'!D753</f>
        <v>0</v>
      </c>
      <c r="E753" s="139">
        <f>'TAB mai'!E753+'TAB CUMUL AVRIL'!E753</f>
        <v>0</v>
      </c>
      <c r="F753" s="139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81">
        <v>73</v>
      </c>
      <c r="B754" s="1" t="s">
        <v>38</v>
      </c>
      <c r="C754" s="10"/>
      <c r="D754" s="139">
        <f>'TAB mai'!D754+'TAB CUMUL AVRIL'!D754</f>
        <v>0</v>
      </c>
      <c r="E754" s="139">
        <f>'TAB mai'!E754+'TAB CUMUL AVRIL'!E754</f>
        <v>0</v>
      </c>
      <c r="F754" s="139">
        <f t="shared" si="266"/>
        <v>0</v>
      </c>
      <c r="G754" s="32" t="e">
        <f t="shared" si="267"/>
        <v>#DIV/0!</v>
      </c>
    </row>
    <row r="755" spans="1:7" x14ac:dyDescent="0.2">
      <c r="A755" s="81">
        <v>74</v>
      </c>
      <c r="B755" s="2" t="s">
        <v>39</v>
      </c>
      <c r="C755" s="11"/>
      <c r="D755" s="139">
        <f>'TAB mai'!D755+'TAB CUMUL AVRIL'!D755</f>
        <v>0</v>
      </c>
      <c r="E755" s="139">
        <f>'TAB mai'!E755+'TAB CUMUL AVRIL'!E755</f>
        <v>0</v>
      </c>
      <c r="F755" s="139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86"/>
      <c r="D756" s="40">
        <f>D748+D753+D754+D755</f>
        <v>170650</v>
      </c>
      <c r="E756" s="40">
        <f>E748+E753+E754+E755</f>
        <v>65584</v>
      </c>
      <c r="F756" s="139">
        <f t="shared" si="266"/>
        <v>105066</v>
      </c>
      <c r="G756" s="32">
        <f t="shared" si="267"/>
        <v>1.6020065869724323</v>
      </c>
    </row>
    <row r="757" spans="1:7" x14ac:dyDescent="0.2">
      <c r="A757" s="81">
        <v>60</v>
      </c>
      <c r="B757" s="3" t="s">
        <v>40</v>
      </c>
      <c r="C757" s="83"/>
      <c r="D757" s="138">
        <f>D758+D759+D760</f>
        <v>31060</v>
      </c>
      <c r="E757" s="138">
        <f>E758+E759+E760</f>
        <v>19456</v>
      </c>
      <c r="F757" s="139">
        <f t="shared" si="266"/>
        <v>11604</v>
      </c>
      <c r="G757" s="32">
        <f t="shared" si="267"/>
        <v>0.59642269736842102</v>
      </c>
    </row>
    <row r="758" spans="1:7" x14ac:dyDescent="0.2">
      <c r="A758" s="81">
        <v>600</v>
      </c>
      <c r="B758" s="1" t="s">
        <v>2</v>
      </c>
      <c r="C758" s="10"/>
      <c r="D758" s="139">
        <f>'TAB mai'!D758+'TAB CUMUL AVRIL'!D758</f>
        <v>4575</v>
      </c>
      <c r="E758" s="139">
        <f>'TAB mai'!E758+'TAB CUMUL AVRIL'!E758</f>
        <v>4694</v>
      </c>
      <c r="F758" s="139">
        <f t="shared" si="266"/>
        <v>-119</v>
      </c>
      <c r="G758" s="32">
        <f t="shared" si="267"/>
        <v>-2.5351512569237324E-2</v>
      </c>
    </row>
    <row r="759" spans="1:7" x14ac:dyDescent="0.2">
      <c r="A759" s="81">
        <v>601</v>
      </c>
      <c r="B759" s="1" t="s">
        <v>3</v>
      </c>
      <c r="C759" s="10"/>
      <c r="D759" s="139">
        <f>'TAB mai'!D759+'TAB CUMUL AVRIL'!D759</f>
        <v>26485</v>
      </c>
      <c r="E759" s="139">
        <f>'TAB mai'!E759+'TAB CUMUL AVRIL'!E759</f>
        <v>14762</v>
      </c>
      <c r="F759" s="139">
        <f t="shared" si="266"/>
        <v>11723</v>
      </c>
      <c r="G759" s="32">
        <f t="shared" si="267"/>
        <v>0.79413358623492747</v>
      </c>
    </row>
    <row r="760" spans="1:7" x14ac:dyDescent="0.2">
      <c r="A760" s="81">
        <v>604</v>
      </c>
      <c r="B760" s="1" t="s">
        <v>4</v>
      </c>
      <c r="C760" s="10"/>
      <c r="D760" s="139">
        <f>'TAB mai'!D760+'TAB CUMUL AVRIL'!D760</f>
        <v>0</v>
      </c>
      <c r="E760" s="139">
        <f>'TAB mai'!E760+'TAB CUMUL AVRIL'!E760</f>
        <v>0</v>
      </c>
      <c r="F760" s="139">
        <f t="shared" si="266"/>
        <v>0</v>
      </c>
      <c r="G760" s="32" t="e">
        <f t="shared" si="267"/>
        <v>#DIV/0!</v>
      </c>
    </row>
    <row r="761" spans="1:7" x14ac:dyDescent="0.2">
      <c r="A761" s="81">
        <v>61</v>
      </c>
      <c r="B761" s="1" t="s">
        <v>41</v>
      </c>
      <c r="C761" s="10"/>
      <c r="D761" s="139">
        <f>'TAB mai'!D761+'TAB CUMUL AVRIL'!D761</f>
        <v>9095</v>
      </c>
      <c r="E761" s="139">
        <f>'TAB mai'!E761+'TAB CUMUL AVRIL'!E761</f>
        <v>2748</v>
      </c>
      <c r="F761" s="139">
        <f t="shared" si="266"/>
        <v>6347</v>
      </c>
      <c r="G761" s="32">
        <f t="shared" si="267"/>
        <v>2.309679767103348</v>
      </c>
    </row>
    <row r="762" spans="1:7" x14ac:dyDescent="0.2">
      <c r="A762" s="81">
        <v>62</v>
      </c>
      <c r="B762" s="2" t="s">
        <v>42</v>
      </c>
      <c r="C762" s="11"/>
      <c r="D762" s="139">
        <f>'TAB mai'!D762+'TAB CUMUL AVRIL'!D762</f>
        <v>11453</v>
      </c>
      <c r="E762" s="139">
        <f>'TAB mai'!E762+'TAB CUMUL AVRIL'!E762</f>
        <v>3051</v>
      </c>
      <c r="F762" s="139">
        <f t="shared" si="266"/>
        <v>8402</v>
      </c>
      <c r="G762" s="32">
        <f t="shared" si="267"/>
        <v>2.7538511963290726</v>
      </c>
    </row>
    <row r="763" spans="1:7" ht="25.5" x14ac:dyDescent="0.2">
      <c r="A763" s="22"/>
      <c r="B763" s="26" t="s">
        <v>43</v>
      </c>
      <c r="C763" s="86"/>
      <c r="D763" s="40">
        <f>D757+D761+D762</f>
        <v>51608</v>
      </c>
      <c r="E763" s="40">
        <f>E757+E761+E762</f>
        <v>25255</v>
      </c>
      <c r="F763" s="139">
        <f t="shared" si="266"/>
        <v>26353</v>
      </c>
      <c r="G763" s="32">
        <f t="shared" si="267"/>
        <v>1.0434765392991487</v>
      </c>
    </row>
    <row r="764" spans="1:7" ht="25.5" x14ac:dyDescent="0.2">
      <c r="A764" s="22"/>
      <c r="B764" s="26" t="s">
        <v>48</v>
      </c>
      <c r="C764" s="86"/>
      <c r="D764" s="40">
        <f>D756-D763</f>
        <v>119042</v>
      </c>
      <c r="E764" s="40">
        <f>E756-E763</f>
        <v>40329</v>
      </c>
      <c r="F764" s="139">
        <f t="shared" si="266"/>
        <v>78713</v>
      </c>
      <c r="G764" s="32">
        <f t="shared" si="267"/>
        <v>1.9517716779488705</v>
      </c>
    </row>
    <row r="765" spans="1:7" x14ac:dyDescent="0.2">
      <c r="A765" s="81">
        <v>63</v>
      </c>
      <c r="B765" s="3" t="s">
        <v>46</v>
      </c>
      <c r="C765" s="83"/>
      <c r="D765" s="139">
        <f>'TAB mai'!D765+'TAB CUMUL AVRIL'!D765</f>
        <v>81891</v>
      </c>
      <c r="E765" s="139">
        <f>'TAB mai'!E765+'TAB CUMUL AVRIL'!E765</f>
        <v>54702</v>
      </c>
      <c r="F765" s="139">
        <f t="shared" si="266"/>
        <v>27189</v>
      </c>
      <c r="G765" s="32">
        <f t="shared" si="267"/>
        <v>0.4970384995064166</v>
      </c>
    </row>
    <row r="766" spans="1:7" x14ac:dyDescent="0.2">
      <c r="A766" s="81"/>
      <c r="B766" s="13" t="s">
        <v>6</v>
      </c>
      <c r="C766" s="27"/>
      <c r="D766" s="139"/>
      <c r="E766" s="139"/>
      <c r="F766" s="139"/>
      <c r="G766" s="32"/>
    </row>
    <row r="767" spans="1:7" x14ac:dyDescent="0.2">
      <c r="A767" s="81">
        <v>631</v>
      </c>
      <c r="B767" s="15" t="s">
        <v>21</v>
      </c>
      <c r="C767" s="21"/>
      <c r="D767" s="139">
        <f>'TAB mai'!D767+'TAB CUMUL AVRIL'!D767</f>
        <v>0</v>
      </c>
      <c r="E767" s="139">
        <f>'TAB mai'!E767+'TAB CUMUL AVRIL'!E767</f>
        <v>0</v>
      </c>
      <c r="F767" s="139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81"/>
      <c r="B768" s="15"/>
      <c r="C768" s="21"/>
      <c r="D768" s="139"/>
      <c r="E768" s="139"/>
      <c r="F768" s="139"/>
      <c r="G768" s="32"/>
    </row>
    <row r="769" spans="1:7" x14ac:dyDescent="0.2">
      <c r="A769" s="81">
        <v>64</v>
      </c>
      <c r="B769" s="2" t="s">
        <v>47</v>
      </c>
      <c r="C769" s="11"/>
      <c r="D769" s="139">
        <f>'TAB mai'!D769+'TAB CUMUL AVRIL'!D769</f>
        <v>5591</v>
      </c>
      <c r="E769" s="139">
        <f>'TAB mai'!E769+'TAB CUMUL AVRIL'!E769</f>
        <v>2921</v>
      </c>
      <c r="F769" s="139">
        <f t="shared" ref="F769:F779" si="270">(D769-E769)</f>
        <v>2670</v>
      </c>
      <c r="G769" s="32">
        <f t="shared" ref="G769:G779" si="271">F769/E769</f>
        <v>0.91407052379322151</v>
      </c>
    </row>
    <row r="770" spans="1:7" ht="25.5" x14ac:dyDescent="0.2">
      <c r="A770" s="22"/>
      <c r="B770" s="26" t="s">
        <v>49</v>
      </c>
      <c r="C770" s="86"/>
      <c r="D770" s="139">
        <f>D764-D765-D769</f>
        <v>31560</v>
      </c>
      <c r="E770" s="139">
        <f>E764-E765-E769</f>
        <v>-17294</v>
      </c>
      <c r="F770" s="139">
        <f t="shared" si="270"/>
        <v>48854</v>
      </c>
      <c r="G770" s="32">
        <f t="shared" si="271"/>
        <v>-2.8249103735399559</v>
      </c>
    </row>
    <row r="771" spans="1:7" x14ac:dyDescent="0.2">
      <c r="A771" s="81">
        <v>75</v>
      </c>
      <c r="B771" s="3" t="s">
        <v>50</v>
      </c>
      <c r="C771" s="83"/>
      <c r="D771" s="139">
        <f>'TAB mai'!D771+'TAB CUMUL AVRIL'!D771</f>
        <v>5132</v>
      </c>
      <c r="E771" s="139">
        <f>'TAB mai'!E771+'TAB CUMUL AVRIL'!E771</f>
        <v>1140</v>
      </c>
      <c r="F771" s="139">
        <f t="shared" si="270"/>
        <v>3992</v>
      </c>
      <c r="G771" s="32">
        <f t="shared" si="271"/>
        <v>3.5017543859649121</v>
      </c>
    </row>
    <row r="772" spans="1:7" x14ac:dyDescent="0.2">
      <c r="A772" s="81">
        <v>65</v>
      </c>
      <c r="B772" s="1" t="s">
        <v>51</v>
      </c>
      <c r="C772" s="10"/>
      <c r="D772" s="139">
        <f>'TAB mai'!D772+'TAB CUMUL AVRIL'!D772</f>
        <v>885</v>
      </c>
      <c r="E772" s="139">
        <f>'TAB mai'!E772+'TAB CUMUL AVRIL'!E772</f>
        <v>796</v>
      </c>
      <c r="F772" s="139">
        <f t="shared" si="270"/>
        <v>89</v>
      </c>
      <c r="G772" s="32">
        <f t="shared" si="271"/>
        <v>0.11180904522613065</v>
      </c>
    </row>
    <row r="773" spans="1:7" ht="25.5" x14ac:dyDescent="0.2">
      <c r="A773" s="81">
        <v>68</v>
      </c>
      <c r="B773" s="16" t="s">
        <v>52</v>
      </c>
      <c r="C773" s="17"/>
      <c r="D773" s="139">
        <f>'TAB mai'!D773+'TAB CUMUL AVRIL'!D773</f>
        <v>32389</v>
      </c>
      <c r="E773" s="139">
        <f>'TAB mai'!E773+'TAB CUMUL AVRIL'!E773</f>
        <v>29150</v>
      </c>
      <c r="F773" s="139">
        <f t="shared" si="270"/>
        <v>3239</v>
      </c>
      <c r="G773" s="32">
        <f t="shared" si="271"/>
        <v>0.11111492281303602</v>
      </c>
    </row>
    <row r="774" spans="1:7" x14ac:dyDescent="0.2">
      <c r="A774" s="81">
        <v>78</v>
      </c>
      <c r="B774" s="2" t="s">
        <v>53</v>
      </c>
      <c r="C774" s="11"/>
      <c r="D774" s="139">
        <f>'TAB mai'!D774+'TAB CUMUL AVRIL'!D774</f>
        <v>3161</v>
      </c>
      <c r="E774" s="139">
        <f>'TAB mai'!E774+'TAB CUMUL AVRIL'!E774</f>
        <v>0</v>
      </c>
      <c r="F774" s="139">
        <f t="shared" si="270"/>
        <v>3161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86"/>
      <c r="D775" s="139">
        <f>D770+D771-D772-D773+D774</f>
        <v>6579</v>
      </c>
      <c r="E775" s="139">
        <f>E770+E771-E772-E773+E774</f>
        <v>-46100</v>
      </c>
      <c r="F775" s="139">
        <f t="shared" si="270"/>
        <v>52679</v>
      </c>
      <c r="G775" s="32">
        <f t="shared" si="271"/>
        <v>-1.142711496746204</v>
      </c>
    </row>
    <row r="776" spans="1:7" x14ac:dyDescent="0.2">
      <c r="A776" s="81">
        <v>76</v>
      </c>
      <c r="B776" s="1" t="s">
        <v>54</v>
      </c>
      <c r="C776" s="10"/>
      <c r="D776" s="139">
        <f>'TAB mai'!D776+'TAB CUMUL AVRIL'!D776</f>
        <v>0</v>
      </c>
      <c r="E776" s="139">
        <f>'TAB mai'!E776+'TAB CUMUL AVRIL'!E776</f>
        <v>0</v>
      </c>
      <c r="F776" s="139">
        <f t="shared" si="270"/>
        <v>0</v>
      </c>
      <c r="G776" s="32" t="e">
        <f t="shared" si="271"/>
        <v>#DIV/0!</v>
      </c>
    </row>
    <row r="777" spans="1:7" x14ac:dyDescent="0.2">
      <c r="A777" s="81">
        <v>66</v>
      </c>
      <c r="B777" s="1" t="s">
        <v>55</v>
      </c>
      <c r="C777" s="10"/>
      <c r="D777" s="139">
        <f>'TAB mai'!D777+'TAB CUMUL AVRIL'!D777</f>
        <v>0</v>
      </c>
      <c r="E777" s="139">
        <f>'TAB mai'!E777+'TAB CUMUL AVRIL'!E777</f>
        <v>0</v>
      </c>
      <c r="F777" s="139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39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86"/>
      <c r="D779" s="139">
        <f>D775+D778</f>
        <v>6579</v>
      </c>
      <c r="E779" s="139">
        <f>E775+E778</f>
        <v>-46100</v>
      </c>
      <c r="F779" s="139">
        <f t="shared" si="270"/>
        <v>52679</v>
      </c>
      <c r="G779" s="32">
        <f t="shared" si="271"/>
        <v>-1.142711496746204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81">
        <v>5</v>
      </c>
      <c r="B783" s="1" t="s">
        <v>22</v>
      </c>
      <c r="C783" s="10"/>
      <c r="D783" s="139">
        <f>'TAB mai'!D783</f>
        <v>68813</v>
      </c>
      <c r="E783" s="139">
        <f>'TAB mai'!E783</f>
        <v>81555</v>
      </c>
      <c r="F783" s="139">
        <f t="shared" ref="F783" si="272">(D783-E783)</f>
        <v>-12742</v>
      </c>
      <c r="G783" s="32">
        <f t="shared" ref="G783" si="273">F783/E783</f>
        <v>-0.15623812151308933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81">
        <v>51</v>
      </c>
      <c r="B787" s="20" t="s">
        <v>29</v>
      </c>
      <c r="C787" s="30"/>
      <c r="D787" s="139">
        <v>0</v>
      </c>
      <c r="E787" s="139">
        <v>0</v>
      </c>
      <c r="F787" s="139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81">
        <v>510</v>
      </c>
      <c r="B788" s="1" t="s">
        <v>7</v>
      </c>
      <c r="C788" s="10"/>
      <c r="D788" s="139">
        <v>0</v>
      </c>
      <c r="E788" s="139">
        <v>0</v>
      </c>
      <c r="F788" s="139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81">
        <v>41</v>
      </c>
      <c r="B790" s="1" t="s">
        <v>8</v>
      </c>
      <c r="C790" s="10"/>
      <c r="D790" s="139">
        <f>D794+D795+D796</f>
        <v>224356</v>
      </c>
      <c r="E790" s="139">
        <f>E794+E795+E796</f>
        <v>136211</v>
      </c>
      <c r="F790" s="139">
        <f t="shared" ref="F790" si="276">(D790-E790)</f>
        <v>88145</v>
      </c>
      <c r="G790" s="32">
        <f t="shared" ref="G790" si="277">F790/E790</f>
        <v>0.64712101078473838</v>
      </c>
    </row>
    <row r="791" spans="1:7" x14ac:dyDescent="0.2">
      <c r="A791" s="81"/>
      <c r="B791" s="1"/>
      <c r="C791" s="10"/>
      <c r="D791" s="139"/>
      <c r="E791" s="139"/>
      <c r="F791" s="139"/>
      <c r="G791" s="32"/>
    </row>
    <row r="792" spans="1:7" x14ac:dyDescent="0.2">
      <c r="A792" s="81"/>
      <c r="B792" s="7" t="s">
        <v>6</v>
      </c>
      <c r="C792" s="29"/>
      <c r="D792" s="139"/>
      <c r="E792" s="139"/>
      <c r="F792" s="139"/>
      <c r="G792" s="32"/>
    </row>
    <row r="793" spans="1:7" x14ac:dyDescent="0.2">
      <c r="A793" s="81"/>
      <c r="B793" s="1"/>
      <c r="C793" s="10"/>
      <c r="D793" s="139"/>
      <c r="E793" s="139"/>
      <c r="F793" s="139"/>
      <c r="G793" s="32"/>
    </row>
    <row r="794" spans="1:7" x14ac:dyDescent="0.2">
      <c r="A794" s="81"/>
      <c r="B794" s="23" t="s">
        <v>23</v>
      </c>
      <c r="C794" s="10"/>
      <c r="D794" s="139">
        <f>'TAB mai'!D794</f>
        <v>165079</v>
      </c>
      <c r="E794" s="139">
        <f>'TAB mai'!E794</f>
        <v>78443</v>
      </c>
      <c r="F794" s="139">
        <f t="shared" ref="F794:F796" si="278">(D794-E794)</f>
        <v>86636</v>
      </c>
      <c r="G794" s="32">
        <f t="shared" ref="G794:G796" si="279">F794/E794</f>
        <v>1.1044452659893171</v>
      </c>
    </row>
    <row r="795" spans="1:7" ht="25.5" x14ac:dyDescent="0.2">
      <c r="A795" s="81"/>
      <c r="B795" s="24" t="s">
        <v>58</v>
      </c>
      <c r="C795" s="17"/>
      <c r="D795" s="139">
        <f>'TAB mai'!D795</f>
        <v>37006</v>
      </c>
      <c r="E795" s="139">
        <f>'TAB mai'!E795</f>
        <v>52241</v>
      </c>
      <c r="F795" s="139">
        <f t="shared" si="278"/>
        <v>-15235</v>
      </c>
      <c r="G795" s="32">
        <f t="shared" si="279"/>
        <v>-0.29162918014586242</v>
      </c>
    </row>
    <row r="796" spans="1:7" x14ac:dyDescent="0.2">
      <c r="A796" s="81"/>
      <c r="B796" s="23" t="s">
        <v>24</v>
      </c>
      <c r="C796" s="10"/>
      <c r="D796" s="139">
        <f>'TAB mai'!D796</f>
        <v>22271</v>
      </c>
      <c r="E796" s="139">
        <f>'TAB mai'!E796</f>
        <v>5527</v>
      </c>
      <c r="F796" s="139">
        <f t="shared" si="278"/>
        <v>16744</v>
      </c>
      <c r="G796" s="32">
        <f t="shared" si="279"/>
        <v>3.0294915867559253</v>
      </c>
    </row>
    <row r="797" spans="1:7" x14ac:dyDescent="0.2">
      <c r="A797" s="81"/>
      <c r="B797" s="1"/>
      <c r="C797" s="10"/>
      <c r="D797" s="139"/>
      <c r="E797" s="139"/>
      <c r="F797" s="139"/>
      <c r="G797" s="32"/>
    </row>
    <row r="798" spans="1:7" x14ac:dyDescent="0.2">
      <c r="A798" s="81"/>
      <c r="B798" s="8" t="s">
        <v>26</v>
      </c>
      <c r="C798" s="31"/>
      <c r="D798" s="139">
        <f>'TAB mai'!D798</f>
        <v>29448</v>
      </c>
      <c r="E798" s="139">
        <f>'TAB mai'!E798</f>
        <v>10396</v>
      </c>
      <c r="F798" s="139">
        <f t="shared" ref="F798" si="280">(D798-E798)</f>
        <v>19052</v>
      </c>
      <c r="G798" s="32">
        <f t="shared" ref="G798" si="281">F798/E798</f>
        <v>1.8326279338207003</v>
      </c>
    </row>
    <row r="799" spans="1:7" x14ac:dyDescent="0.2">
      <c r="A799" s="81"/>
      <c r="B799" s="8"/>
      <c r="C799" s="31"/>
      <c r="D799" s="139"/>
      <c r="E799" s="139"/>
      <c r="F799" s="139"/>
      <c r="G799" s="32"/>
    </row>
    <row r="800" spans="1:7" x14ac:dyDescent="0.2">
      <c r="A800" s="81">
        <v>3</v>
      </c>
      <c r="B800" s="8" t="s">
        <v>15</v>
      </c>
      <c r="C800" s="31"/>
      <c r="D800" s="139">
        <f>D803+D804+D805+D806</f>
        <v>24233</v>
      </c>
      <c r="E800" s="139">
        <f>E803+E804+E805+E806</f>
        <v>17199</v>
      </c>
      <c r="F800" s="139">
        <f t="shared" ref="F800" si="282">(D800-E800)</f>
        <v>7034</v>
      </c>
      <c r="G800" s="32">
        <f t="shared" ref="G800" si="283">F800/E800</f>
        <v>0.40897726612012325</v>
      </c>
    </row>
    <row r="801" spans="1:7" x14ac:dyDescent="0.2">
      <c r="A801" s="81"/>
      <c r="B801" s="7" t="s">
        <v>6</v>
      </c>
      <c r="C801" s="29"/>
      <c r="D801" s="139"/>
      <c r="E801" s="139"/>
      <c r="F801" s="139"/>
      <c r="G801" s="32"/>
    </row>
    <row r="802" spans="1:7" x14ac:dyDescent="0.2">
      <c r="A802" s="81"/>
      <c r="B802" s="8"/>
      <c r="C802" s="31"/>
      <c r="D802" s="139"/>
      <c r="E802" s="139"/>
      <c r="F802" s="139"/>
      <c r="G802" s="32"/>
    </row>
    <row r="803" spans="1:7" x14ac:dyDescent="0.2">
      <c r="A803" s="81">
        <v>30</v>
      </c>
      <c r="B803" s="25" t="s">
        <v>16</v>
      </c>
      <c r="C803" s="31"/>
      <c r="D803" s="139">
        <f>'TAB mai'!D803</f>
        <v>11263</v>
      </c>
      <c r="E803" s="139">
        <f>'TAB mai'!E803</f>
        <v>7694</v>
      </c>
      <c r="F803" s="139">
        <f t="shared" ref="F803:F806" si="284">(D803-E803)</f>
        <v>3569</v>
      </c>
      <c r="G803" s="32">
        <f t="shared" ref="G803:G806" si="285">F803/E803</f>
        <v>0.46386794905120876</v>
      </c>
    </row>
    <row r="804" spans="1:7" x14ac:dyDescent="0.2">
      <c r="A804" s="81">
        <v>31</v>
      </c>
      <c r="B804" s="25" t="s">
        <v>17</v>
      </c>
      <c r="C804" s="31"/>
      <c r="D804" s="139">
        <f>'TAB mai'!D804</f>
        <v>1636</v>
      </c>
      <c r="E804" s="139">
        <f>'TAB mai'!E804</f>
        <v>822</v>
      </c>
      <c r="F804" s="139">
        <f t="shared" si="284"/>
        <v>814</v>
      </c>
      <c r="G804" s="32">
        <f t="shared" si="285"/>
        <v>0.99026763990267641</v>
      </c>
    </row>
    <row r="805" spans="1:7" x14ac:dyDescent="0.2">
      <c r="A805" s="81">
        <v>32</v>
      </c>
      <c r="B805" s="25" t="s">
        <v>18</v>
      </c>
      <c r="C805" s="31"/>
      <c r="D805" s="139">
        <f>'TAB mai'!D805</f>
        <v>11334</v>
      </c>
      <c r="E805" s="139">
        <f>'TAB mai'!E805</f>
        <v>8683</v>
      </c>
      <c r="F805" s="139">
        <f t="shared" si="284"/>
        <v>2651</v>
      </c>
      <c r="G805" s="32">
        <f t="shared" si="285"/>
        <v>0.30530922492226187</v>
      </c>
    </row>
    <row r="806" spans="1:7" x14ac:dyDescent="0.2">
      <c r="A806" s="81">
        <v>37</v>
      </c>
      <c r="B806" s="25" t="s">
        <v>25</v>
      </c>
      <c r="C806" s="31"/>
      <c r="D806" s="139">
        <f>'TAB mai'!D806</f>
        <v>0</v>
      </c>
      <c r="E806" s="139">
        <f>'TAB mai'!E806</f>
        <v>0</v>
      </c>
      <c r="F806" s="139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85" t="s">
        <v>10</v>
      </c>
      <c r="E810" s="85" t="s">
        <v>11</v>
      </c>
      <c r="F810" s="85" t="s">
        <v>12</v>
      </c>
      <c r="G810" s="32" t="s">
        <v>13</v>
      </c>
    </row>
    <row r="811" spans="1:7" x14ac:dyDescent="0.2">
      <c r="A811" s="81">
        <v>700</v>
      </c>
      <c r="B811" s="1" t="s">
        <v>30</v>
      </c>
      <c r="C811" s="10"/>
      <c r="D811" s="139">
        <f>'TAB mai'!D811+'TAB CUMUL AVRIL'!D811</f>
        <v>26598</v>
      </c>
      <c r="E811" s="139">
        <f>'TAB mai'!E811+'TAB CUMUL AVRIL'!E811</f>
        <v>23712</v>
      </c>
      <c r="F811" s="139">
        <f>(D811-E811)</f>
        <v>2886</v>
      </c>
      <c r="G811" s="32">
        <f>F811/E811</f>
        <v>0.12171052631578948</v>
      </c>
    </row>
    <row r="812" spans="1:7" x14ac:dyDescent="0.2">
      <c r="A812" s="81">
        <v>701</v>
      </c>
      <c r="B812" s="1" t="s">
        <v>31</v>
      </c>
      <c r="C812" s="10"/>
      <c r="D812" s="139">
        <f>'TAB mai'!D812+'TAB CUMUL AVRIL'!D812</f>
        <v>6205</v>
      </c>
      <c r="E812" s="139">
        <f>'TAB mai'!E812+'TAB CUMUL AVRIL'!E812</f>
        <v>22513</v>
      </c>
      <c r="F812" s="139">
        <f t="shared" ref="F812:F814" si="286">(D812-E812)</f>
        <v>-16308</v>
      </c>
      <c r="G812" s="32">
        <f t="shared" ref="G812:G814" si="287">F812/E812</f>
        <v>-0.72438146848487539</v>
      </c>
    </row>
    <row r="813" spans="1:7" x14ac:dyDescent="0.2">
      <c r="A813" s="81">
        <v>704</v>
      </c>
      <c r="B813" s="1" t="s">
        <v>32</v>
      </c>
      <c r="C813" s="10"/>
      <c r="D813" s="139">
        <f>'TAB mai'!D813+'TAB CUMUL AVRIL'!D813</f>
        <v>0</v>
      </c>
      <c r="E813" s="139">
        <f>'TAB mai'!E813+'TAB CUMUL AVRIL'!E813</f>
        <v>0</v>
      </c>
      <c r="F813" s="139">
        <f t="shared" si="286"/>
        <v>0</v>
      </c>
      <c r="G813" s="32" t="e">
        <f t="shared" si="287"/>
        <v>#DIV/0!</v>
      </c>
    </row>
    <row r="814" spans="1:7" x14ac:dyDescent="0.2">
      <c r="A814" s="81">
        <v>706</v>
      </c>
      <c r="B814" s="1" t="s">
        <v>33</v>
      </c>
      <c r="C814" s="10"/>
      <c r="D814" s="139">
        <f>'TAB mai'!D814+'TAB CUMUL AVRIL'!D814</f>
        <v>4212</v>
      </c>
      <c r="E814" s="139">
        <f>'TAB mai'!E814+'TAB CUMUL AVRIL'!E814</f>
        <v>14610</v>
      </c>
      <c r="F814" s="139">
        <f t="shared" si="286"/>
        <v>-10398</v>
      </c>
      <c r="G814" s="32">
        <f t="shared" si="287"/>
        <v>-0.71170431211498975</v>
      </c>
    </row>
    <row r="815" spans="1:7" x14ac:dyDescent="0.2">
      <c r="A815" s="81"/>
      <c r="B815" s="13" t="s">
        <v>6</v>
      </c>
      <c r="C815" s="27"/>
      <c r="D815" s="139">
        <f>'TAB mai'!D815+'TAB CUMUL AVRIL'!D815</f>
        <v>0</v>
      </c>
      <c r="E815" s="139">
        <f>'TAB mai'!E815+'TAB CUMUL AVRIL'!E815</f>
        <v>0</v>
      </c>
      <c r="F815" s="39"/>
      <c r="G815" s="33"/>
    </row>
    <row r="816" spans="1:7" x14ac:dyDescent="0.2">
      <c r="A816" s="81"/>
      <c r="B816" s="14" t="s">
        <v>19</v>
      </c>
      <c r="C816" s="11"/>
      <c r="D816" s="139">
        <f>'TAB mai'!D816+'TAB CUMUL AVRIL'!D816</f>
        <v>0</v>
      </c>
      <c r="E816" s="139">
        <f>'TAB mai'!E816+'TAB CUMUL AVRIL'!E816</f>
        <v>0</v>
      </c>
      <c r="F816" s="139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81"/>
      <c r="B817" s="14" t="s">
        <v>20</v>
      </c>
      <c r="C817" s="11"/>
      <c r="D817" s="139">
        <f>'TAB mai'!D817+'TAB CUMUL AVRIL'!D817</f>
        <v>0</v>
      </c>
      <c r="E817" s="139">
        <f>'TAB mai'!E817+'TAB CUMUL AVRIL'!E817</f>
        <v>0</v>
      </c>
      <c r="F817" s="139">
        <f t="shared" si="288"/>
        <v>0</v>
      </c>
      <c r="G817" s="32" t="e">
        <f t="shared" si="289"/>
        <v>#DIV/0!</v>
      </c>
    </row>
    <row r="818" spans="1:7" x14ac:dyDescent="0.2">
      <c r="A818" s="81"/>
      <c r="B818" s="14" t="s">
        <v>27</v>
      </c>
      <c r="C818" s="11"/>
      <c r="D818" s="139">
        <f>'TAB mai'!D818+'TAB CUMUL AVRIL'!D818</f>
        <v>0</v>
      </c>
      <c r="E818" s="139">
        <f>'TAB mai'!E818+'TAB CUMUL AVRIL'!E818</f>
        <v>0</v>
      </c>
      <c r="F818" s="139">
        <f t="shared" si="288"/>
        <v>0</v>
      </c>
      <c r="G818" s="32" t="e">
        <f t="shared" si="289"/>
        <v>#DIV/0!</v>
      </c>
    </row>
    <row r="819" spans="1:7" x14ac:dyDescent="0.2">
      <c r="A819" s="81">
        <v>706</v>
      </c>
      <c r="B819" s="2" t="s">
        <v>34</v>
      </c>
      <c r="C819" s="11"/>
      <c r="D819" s="139">
        <f>'TAB mai'!D819+'TAB CUMUL AVRIL'!D819</f>
        <v>0</v>
      </c>
      <c r="E819" s="139">
        <f>'TAB mai'!E819+'TAB CUMUL AVRIL'!E819</f>
        <v>0</v>
      </c>
      <c r="F819" s="139">
        <f t="shared" si="288"/>
        <v>0</v>
      </c>
      <c r="G819" s="32" t="e">
        <f t="shared" si="289"/>
        <v>#DIV/0!</v>
      </c>
    </row>
    <row r="820" spans="1:7" x14ac:dyDescent="0.2">
      <c r="A820" s="81" t="s">
        <v>35</v>
      </c>
      <c r="B820" s="2" t="s">
        <v>36</v>
      </c>
      <c r="C820" s="11"/>
      <c r="D820" s="139">
        <f>'TAB mai'!D820+'TAB CUMUL AVRIL'!D820</f>
        <v>0</v>
      </c>
      <c r="E820" s="139">
        <f>'TAB mai'!E820+'TAB CUMUL AVRIL'!E820</f>
        <v>0</v>
      </c>
      <c r="F820" s="139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82"/>
      <c r="D821" s="40">
        <f>D811+D812+D813+D814+D819+D820</f>
        <v>37015</v>
      </c>
      <c r="E821" s="40">
        <f>E811+E812+E813+E814+E819+E820</f>
        <v>60835</v>
      </c>
      <c r="F821" s="40">
        <f t="shared" si="288"/>
        <v>-23820</v>
      </c>
      <c r="G821" s="34">
        <f t="shared" si="289"/>
        <v>-0.39155091641324896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39">
        <f>'TAB mai'!D824+'TAB CUMUL AVRIL'!D824</f>
        <v>0</v>
      </c>
      <c r="E824" s="139">
        <f>'TAB mai'!E824+'TAB CUMUL AVRIL'!E824</f>
        <v>0</v>
      </c>
      <c r="F824" s="139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83"/>
      <c r="D825" s="139">
        <f>'TAB mai'!D825+'TAB CUMUL AVRIL'!D825</f>
        <v>0</v>
      </c>
      <c r="E825" s="139">
        <f>'TAB mai'!E825+'TAB CUMUL AVRIL'!E825</f>
        <v>0</v>
      </c>
      <c r="F825" s="138"/>
      <c r="G825" s="36"/>
    </row>
    <row r="826" spans="1:7" x14ac:dyDescent="0.2">
      <c r="A826" s="81">
        <v>72</v>
      </c>
      <c r="B826" s="1" t="s">
        <v>37</v>
      </c>
      <c r="C826" s="10"/>
      <c r="D826" s="139">
        <f>'TAB mai'!D826+'TAB CUMUL AVRIL'!D826</f>
        <v>0</v>
      </c>
      <c r="E826" s="139">
        <f>'TAB mai'!E826+'TAB CUMUL AVRIL'!E826</f>
        <v>0</v>
      </c>
      <c r="F826" s="139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81">
        <v>73</v>
      </c>
      <c r="B827" s="1" t="s">
        <v>38</v>
      </c>
      <c r="C827" s="10"/>
      <c r="D827" s="139">
        <f>'TAB mai'!D827+'TAB CUMUL AVRIL'!D827</f>
        <v>0</v>
      </c>
      <c r="E827" s="139">
        <f>'TAB mai'!E827+'TAB CUMUL AVRIL'!E827</f>
        <v>0</v>
      </c>
      <c r="F827" s="139">
        <f t="shared" si="292"/>
        <v>0</v>
      </c>
      <c r="G827" s="32" t="e">
        <f t="shared" si="293"/>
        <v>#DIV/0!</v>
      </c>
    </row>
    <row r="828" spans="1:7" x14ac:dyDescent="0.2">
      <c r="A828" s="81">
        <v>74</v>
      </c>
      <c r="B828" s="2" t="s">
        <v>39</v>
      </c>
      <c r="C828" s="11"/>
      <c r="D828" s="139">
        <f>'TAB mai'!D828+'TAB CUMUL AVRIL'!D828</f>
        <v>0</v>
      </c>
      <c r="E828" s="139">
        <f>'TAB mai'!E828+'TAB CUMUL AVRIL'!E828</f>
        <v>0</v>
      </c>
      <c r="F828" s="139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86"/>
      <c r="D829" s="40">
        <f>D821+D826+D827+D828</f>
        <v>37015</v>
      </c>
      <c r="E829" s="40">
        <f>E821+E826+E827+E828</f>
        <v>60835</v>
      </c>
      <c r="F829" s="139">
        <f t="shared" si="292"/>
        <v>-23820</v>
      </c>
      <c r="G829" s="32">
        <f t="shared" si="293"/>
        <v>-0.39155091641324896</v>
      </c>
    </row>
    <row r="830" spans="1:7" x14ac:dyDescent="0.2">
      <c r="A830" s="81">
        <v>60</v>
      </c>
      <c r="B830" s="3" t="s">
        <v>40</v>
      </c>
      <c r="C830" s="83"/>
      <c r="D830" s="138">
        <f>D831+D832+D833</f>
        <v>12927</v>
      </c>
      <c r="E830" s="138">
        <f>E831+E832+E833</f>
        <v>15005</v>
      </c>
      <c r="F830" s="139">
        <f t="shared" si="292"/>
        <v>-2078</v>
      </c>
      <c r="G830" s="32">
        <f t="shared" si="293"/>
        <v>-0.13848717094301899</v>
      </c>
    </row>
    <row r="831" spans="1:7" x14ac:dyDescent="0.2">
      <c r="A831" s="81">
        <v>600</v>
      </c>
      <c r="B831" s="1" t="s">
        <v>2</v>
      </c>
      <c r="C831" s="10"/>
      <c r="D831" s="139">
        <f>'TAB mai'!D831+'TAB CUMUL AVRIL'!D831</f>
        <v>11418</v>
      </c>
      <c r="E831" s="139">
        <f>'TAB mai'!E831+'TAB CUMUL AVRIL'!E831</f>
        <v>13044</v>
      </c>
      <c r="F831" s="139">
        <f t="shared" si="292"/>
        <v>-1626</v>
      </c>
      <c r="G831" s="32">
        <f t="shared" si="293"/>
        <v>-0.12465501379944802</v>
      </c>
    </row>
    <row r="832" spans="1:7" x14ac:dyDescent="0.2">
      <c r="A832" s="81">
        <v>601</v>
      </c>
      <c r="B832" s="1" t="s">
        <v>3</v>
      </c>
      <c r="C832" s="10"/>
      <c r="D832" s="139">
        <f>'TAB mai'!D832+'TAB CUMUL AVRIL'!D832</f>
        <v>16</v>
      </c>
      <c r="E832" s="139">
        <f>'TAB mai'!E832+'TAB CUMUL AVRIL'!E832</f>
        <v>297</v>
      </c>
      <c r="F832" s="139">
        <f t="shared" si="292"/>
        <v>-281</v>
      </c>
      <c r="G832" s="32">
        <f t="shared" si="293"/>
        <v>-0.94612794612794615</v>
      </c>
    </row>
    <row r="833" spans="1:7" x14ac:dyDescent="0.2">
      <c r="A833" s="81">
        <v>604</v>
      </c>
      <c r="B833" s="1" t="s">
        <v>4</v>
      </c>
      <c r="C833" s="10"/>
      <c r="D833" s="139">
        <f>'TAB mai'!D833+'TAB CUMUL AVRIL'!D833</f>
        <v>1493</v>
      </c>
      <c r="E833" s="139">
        <f>'TAB mai'!E833+'TAB CUMUL AVRIL'!E833</f>
        <v>1664</v>
      </c>
      <c r="F833" s="139">
        <f t="shared" si="292"/>
        <v>-171</v>
      </c>
      <c r="G833" s="32">
        <f t="shared" si="293"/>
        <v>-0.10276442307692307</v>
      </c>
    </row>
    <row r="834" spans="1:7" x14ac:dyDescent="0.2">
      <c r="A834" s="81">
        <v>61</v>
      </c>
      <c r="B834" s="1" t="s">
        <v>41</v>
      </c>
      <c r="C834" s="10"/>
      <c r="D834" s="139">
        <f>'TAB mai'!D834+'TAB CUMUL AVRIL'!D834</f>
        <v>411</v>
      </c>
      <c r="E834" s="139">
        <f>'TAB mai'!E834+'TAB CUMUL AVRIL'!E834</f>
        <v>407</v>
      </c>
      <c r="F834" s="139">
        <f t="shared" si="292"/>
        <v>4</v>
      </c>
      <c r="G834" s="32">
        <f t="shared" si="293"/>
        <v>9.8280098280098278E-3</v>
      </c>
    </row>
    <row r="835" spans="1:7" x14ac:dyDescent="0.2">
      <c r="A835" s="81">
        <v>62</v>
      </c>
      <c r="B835" s="2" t="s">
        <v>42</v>
      </c>
      <c r="C835" s="11"/>
      <c r="D835" s="139">
        <f>'TAB mai'!D835+'TAB CUMUL AVRIL'!D835</f>
        <v>1153</v>
      </c>
      <c r="E835" s="139">
        <f>'TAB mai'!E835+'TAB CUMUL AVRIL'!E835</f>
        <v>2241</v>
      </c>
      <c r="F835" s="139">
        <f t="shared" si="292"/>
        <v>-1088</v>
      </c>
      <c r="G835" s="32">
        <f t="shared" si="293"/>
        <v>-0.48549754573850962</v>
      </c>
    </row>
    <row r="836" spans="1:7" ht="25.5" x14ac:dyDescent="0.2">
      <c r="A836" s="22"/>
      <c r="B836" s="26" t="s">
        <v>43</v>
      </c>
      <c r="C836" s="86"/>
      <c r="D836" s="40">
        <f>D830+D834+D835</f>
        <v>14491</v>
      </c>
      <c r="E836" s="40">
        <f>E830+E834+E835</f>
        <v>17653</v>
      </c>
      <c r="F836" s="139">
        <f t="shared" si="292"/>
        <v>-3162</v>
      </c>
      <c r="G836" s="32">
        <f t="shared" si="293"/>
        <v>-0.17911969636888914</v>
      </c>
    </row>
    <row r="837" spans="1:7" ht="25.5" x14ac:dyDescent="0.2">
      <c r="A837" s="22"/>
      <c r="B837" s="26" t="s">
        <v>48</v>
      </c>
      <c r="C837" s="86"/>
      <c r="D837" s="40">
        <f>D829-D836</f>
        <v>22524</v>
      </c>
      <c r="E837" s="40">
        <f>E829-E836</f>
        <v>43182</v>
      </c>
      <c r="F837" s="139">
        <f t="shared" si="292"/>
        <v>-20658</v>
      </c>
      <c r="G837" s="32">
        <f t="shared" si="293"/>
        <v>-0.47839377518410447</v>
      </c>
    </row>
    <row r="838" spans="1:7" x14ac:dyDescent="0.2">
      <c r="A838" s="81">
        <v>63</v>
      </c>
      <c r="B838" s="3" t="s">
        <v>46</v>
      </c>
      <c r="C838" s="83"/>
      <c r="D838" s="139">
        <f>'TAB mai'!D838+'TAB CUMUL AVRIL'!D838</f>
        <v>26369</v>
      </c>
      <c r="E838" s="139">
        <f>'TAB mai'!E838+'TAB CUMUL AVRIL'!E838</f>
        <v>28884</v>
      </c>
      <c r="F838" s="139">
        <f t="shared" si="292"/>
        <v>-2515</v>
      </c>
      <c r="G838" s="32">
        <f t="shared" si="293"/>
        <v>-8.7072427641600891E-2</v>
      </c>
    </row>
    <row r="839" spans="1:7" x14ac:dyDescent="0.2">
      <c r="A839" s="81"/>
      <c r="B839" s="13" t="s">
        <v>6</v>
      </c>
      <c r="C839" s="27"/>
      <c r="D839" s="139"/>
      <c r="E839" s="139"/>
      <c r="F839" s="139"/>
      <c r="G839" s="32"/>
    </row>
    <row r="840" spans="1:7" x14ac:dyDescent="0.2">
      <c r="A840" s="81">
        <v>631</v>
      </c>
      <c r="B840" s="15" t="s">
        <v>21</v>
      </c>
      <c r="C840" s="21"/>
      <c r="D840" s="139">
        <f>'TAB mai'!D840+'TAB CUMUL AVRIL'!D840</f>
        <v>0</v>
      </c>
      <c r="E840" s="139">
        <f>'TAB mai'!E840+'TAB CUMUL AVRIL'!E840</f>
        <v>0</v>
      </c>
      <c r="F840" s="139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81"/>
      <c r="B841" s="15"/>
      <c r="C841" s="21"/>
      <c r="D841" s="139"/>
      <c r="E841" s="139"/>
      <c r="F841" s="139"/>
      <c r="G841" s="32"/>
    </row>
    <row r="842" spans="1:7" x14ac:dyDescent="0.2">
      <c r="A842" s="81">
        <v>64</v>
      </c>
      <c r="B842" s="2" t="s">
        <v>47</v>
      </c>
      <c r="C842" s="11"/>
      <c r="D842" s="139">
        <f>'TAB mai'!D842+'TAB CUMUL AVRIL'!D842</f>
        <v>784</v>
      </c>
      <c r="E842" s="139">
        <f>'TAB mai'!E842+'TAB CUMUL AVRIL'!E842</f>
        <v>1235</v>
      </c>
      <c r="F842" s="139">
        <f t="shared" ref="F842:F852" si="296">(D842-E842)</f>
        <v>-451</v>
      </c>
      <c r="G842" s="32">
        <f t="shared" ref="G842:G852" si="297">F842/E842</f>
        <v>-0.3651821862348178</v>
      </c>
    </row>
    <row r="843" spans="1:7" ht="25.5" x14ac:dyDescent="0.2">
      <c r="A843" s="22"/>
      <c r="B843" s="26" t="s">
        <v>49</v>
      </c>
      <c r="C843" s="86"/>
      <c r="D843" s="139">
        <f>D837-D838-D842</f>
        <v>-4629</v>
      </c>
      <c r="E843" s="139">
        <f>E837-E838-E842</f>
        <v>13063</v>
      </c>
      <c r="F843" s="139">
        <f t="shared" si="296"/>
        <v>-17692</v>
      </c>
      <c r="G843" s="32">
        <f t="shared" si="297"/>
        <v>-1.3543596417362014</v>
      </c>
    </row>
    <row r="844" spans="1:7" x14ac:dyDescent="0.2">
      <c r="A844" s="81">
        <v>75</v>
      </c>
      <c r="B844" s="3" t="s">
        <v>50</v>
      </c>
      <c r="C844" s="83"/>
      <c r="D844" s="139">
        <f>'TAB mai'!D844+'TAB CUMUL AVRIL'!D844</f>
        <v>0</v>
      </c>
      <c r="E844" s="139">
        <f>'TAB mai'!E844+'TAB CUMUL AVRIL'!E844</f>
        <v>510</v>
      </c>
      <c r="F844" s="139">
        <f t="shared" si="296"/>
        <v>-510</v>
      </c>
      <c r="G844" s="32">
        <f t="shared" si="297"/>
        <v>-1</v>
      </c>
    </row>
    <row r="845" spans="1:7" x14ac:dyDescent="0.2">
      <c r="A845" s="81">
        <v>65</v>
      </c>
      <c r="B845" s="1" t="s">
        <v>51</v>
      </c>
      <c r="C845" s="10"/>
      <c r="D845" s="139">
        <f>'TAB mai'!D845+'TAB CUMUL AVRIL'!D845</f>
        <v>476</v>
      </c>
      <c r="E845" s="139">
        <f>'TAB mai'!E845+'TAB CUMUL AVRIL'!E845</f>
        <v>464</v>
      </c>
      <c r="F845" s="139">
        <f t="shared" si="296"/>
        <v>12</v>
      </c>
      <c r="G845" s="32">
        <f t="shared" si="297"/>
        <v>2.5862068965517241E-2</v>
      </c>
    </row>
    <row r="846" spans="1:7" ht="25.5" x14ac:dyDescent="0.2">
      <c r="A846" s="81">
        <v>68</v>
      </c>
      <c r="B846" s="16" t="s">
        <v>52</v>
      </c>
      <c r="C846" s="17"/>
      <c r="D846" s="139">
        <f>'TAB mai'!D846+'TAB CUMUL AVRIL'!D846</f>
        <v>4645</v>
      </c>
      <c r="E846" s="139">
        <f>'TAB mai'!E846+'TAB CUMUL AVRIL'!E846</f>
        <v>3815</v>
      </c>
      <c r="F846" s="139">
        <f t="shared" si="296"/>
        <v>830</v>
      </c>
      <c r="G846" s="32">
        <f t="shared" si="297"/>
        <v>0.21756225425950196</v>
      </c>
    </row>
    <row r="847" spans="1:7" x14ac:dyDescent="0.2">
      <c r="A847" s="81">
        <v>78</v>
      </c>
      <c r="B847" s="2" t="s">
        <v>53</v>
      </c>
      <c r="C847" s="11"/>
      <c r="D847" s="139">
        <f>'TAB mai'!D847+'TAB CUMUL AVRIL'!D847</f>
        <v>2651</v>
      </c>
      <c r="E847" s="139">
        <f>'TAB mai'!E847+'TAB CUMUL AVRIL'!E847</f>
        <v>2629</v>
      </c>
      <c r="F847" s="139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86"/>
      <c r="D848" s="139">
        <f>D843+D844-D845-D846+D847</f>
        <v>-7099</v>
      </c>
      <c r="E848" s="139">
        <f>E843+E844-E845-E846+E847</f>
        <v>11923</v>
      </c>
      <c r="F848" s="139">
        <f t="shared" si="296"/>
        <v>-19022</v>
      </c>
      <c r="G848" s="32">
        <f t="shared" si="297"/>
        <v>-1.5954038413151053</v>
      </c>
    </row>
    <row r="849" spans="1:7" x14ac:dyDescent="0.2">
      <c r="A849" s="81">
        <v>76</v>
      </c>
      <c r="B849" s="1" t="s">
        <v>54</v>
      </c>
      <c r="C849" s="10"/>
      <c r="D849" s="139">
        <f>'TAB mai'!D849+'TAB CUMUL AVRIL'!D849</f>
        <v>0</v>
      </c>
      <c r="E849" s="139">
        <f>'TAB mai'!E849+'TAB CUMUL AVRIL'!E849</f>
        <v>0</v>
      </c>
      <c r="F849" s="139">
        <f t="shared" si="296"/>
        <v>0</v>
      </c>
      <c r="G849" s="32" t="e">
        <f t="shared" si="297"/>
        <v>#DIV/0!</v>
      </c>
    </row>
    <row r="850" spans="1:7" x14ac:dyDescent="0.2">
      <c r="A850" s="81">
        <v>66</v>
      </c>
      <c r="B850" s="1" t="s">
        <v>55</v>
      </c>
      <c r="C850" s="10"/>
      <c r="D850" s="139">
        <f>'TAB mai'!D850+'TAB CUMUL AVRIL'!D850</f>
        <v>0</v>
      </c>
      <c r="E850" s="139">
        <f>'TAB mai'!E850+'TAB CUMUL AVRIL'!E850</f>
        <v>758</v>
      </c>
      <c r="F850" s="139">
        <f t="shared" si="296"/>
        <v>-758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139">
        <f t="shared" si="296"/>
        <v>758</v>
      </c>
      <c r="G851" s="32">
        <f t="shared" si="297"/>
        <v>-1</v>
      </c>
    </row>
    <row r="852" spans="1:7" x14ac:dyDescent="0.2">
      <c r="A852" s="22"/>
      <c r="B852" s="19" t="s">
        <v>57</v>
      </c>
      <c r="C852" s="86"/>
      <c r="D852" s="139">
        <f>D848+D851</f>
        <v>-7099</v>
      </c>
      <c r="E852" s="139">
        <f>E848+E851</f>
        <v>11165</v>
      </c>
      <c r="F852" s="139">
        <f t="shared" si="296"/>
        <v>-18264</v>
      </c>
      <c r="G852" s="32">
        <f t="shared" si="297"/>
        <v>-1.6358262427227945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81">
        <v>5</v>
      </c>
      <c r="B856" s="1" t="s">
        <v>22</v>
      </c>
      <c r="C856" s="10"/>
      <c r="D856" s="139">
        <f>'TAB mai'!D856</f>
        <v>36944</v>
      </c>
      <c r="E856" s="139">
        <f>'TAB mai'!E856</f>
        <v>47434</v>
      </c>
      <c r="F856" s="139">
        <f t="shared" ref="F856" si="298">(D856-E856)</f>
        <v>-10490</v>
      </c>
      <c r="G856" s="32">
        <f t="shared" ref="G856" si="299">F856/E856</f>
        <v>-0.22114938651600119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81">
        <v>51</v>
      </c>
      <c r="B860" s="20" t="s">
        <v>29</v>
      </c>
      <c r="C860" s="30"/>
      <c r="D860" s="139">
        <v>0</v>
      </c>
      <c r="E860" s="139">
        <v>0</v>
      </c>
      <c r="F860" s="139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81">
        <v>510</v>
      </c>
      <c r="B861" s="1" t="s">
        <v>7</v>
      </c>
      <c r="C861" s="10"/>
      <c r="D861" s="139">
        <v>0</v>
      </c>
      <c r="E861" s="139">
        <v>0</v>
      </c>
      <c r="F861" s="139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81">
        <v>41</v>
      </c>
      <c r="B863" s="1" t="s">
        <v>8</v>
      </c>
      <c r="C863" s="10"/>
      <c r="D863" s="139">
        <f>D867+D868+D869</f>
        <v>106727</v>
      </c>
      <c r="E863" s="139">
        <f>E867+E868+E869</f>
        <v>45453</v>
      </c>
      <c r="F863" s="139">
        <f t="shared" ref="F863" si="302">(D863-E863)</f>
        <v>61274</v>
      </c>
      <c r="G863" s="32">
        <f t="shared" ref="G863" si="303">F863/E863</f>
        <v>1.3480738345103733</v>
      </c>
    </row>
    <row r="864" spans="1:7" x14ac:dyDescent="0.2">
      <c r="A864" s="81"/>
      <c r="B864" s="1"/>
      <c r="C864" s="10"/>
      <c r="D864" s="139"/>
      <c r="E864" s="139"/>
      <c r="F864" s="139"/>
      <c r="G864" s="32"/>
    </row>
    <row r="865" spans="1:7" x14ac:dyDescent="0.2">
      <c r="A865" s="81"/>
      <c r="B865" s="7" t="s">
        <v>6</v>
      </c>
      <c r="C865" s="29"/>
      <c r="D865" s="139"/>
      <c r="E865" s="139"/>
      <c r="F865" s="139"/>
      <c r="G865" s="32"/>
    </row>
    <row r="866" spans="1:7" x14ac:dyDescent="0.2">
      <c r="A866" s="81"/>
      <c r="B866" s="1"/>
      <c r="C866" s="10"/>
      <c r="D866" s="139"/>
      <c r="E866" s="139"/>
      <c r="F866" s="139"/>
      <c r="G866" s="32"/>
    </row>
    <row r="867" spans="1:7" x14ac:dyDescent="0.2">
      <c r="A867" s="81"/>
      <c r="B867" s="23" t="s">
        <v>23</v>
      </c>
      <c r="C867" s="10"/>
      <c r="D867" s="139">
        <f>'TAB mai'!D867</f>
        <v>84058</v>
      </c>
      <c r="E867" s="139">
        <f>'TAB mai'!E867</f>
        <v>23536</v>
      </c>
      <c r="F867" s="139">
        <f t="shared" ref="F867:F869" si="304">(D867-E867)</f>
        <v>60522</v>
      </c>
      <c r="G867" s="32">
        <f t="shared" ref="G867:G869" si="305">F867/E867</f>
        <v>2.571464989802855</v>
      </c>
    </row>
    <row r="868" spans="1:7" ht="25.5" x14ac:dyDescent="0.2">
      <c r="A868" s="81"/>
      <c r="B868" s="24" t="s">
        <v>58</v>
      </c>
      <c r="C868" s="17"/>
      <c r="D868" s="139">
        <f>'TAB mai'!D868</f>
        <v>22669</v>
      </c>
      <c r="E868" s="139">
        <f>'TAB mai'!E868</f>
        <v>21917</v>
      </c>
      <c r="F868" s="139">
        <f t="shared" si="304"/>
        <v>752</v>
      </c>
      <c r="G868" s="32">
        <f t="shared" si="305"/>
        <v>3.4311265227905278E-2</v>
      </c>
    </row>
    <row r="869" spans="1:7" x14ac:dyDescent="0.2">
      <c r="A869" s="81"/>
      <c r="B869" s="23" t="s">
        <v>24</v>
      </c>
      <c r="C869" s="10"/>
      <c r="D869" s="139">
        <f>'TAB mai'!D869</f>
        <v>0</v>
      </c>
      <c r="E869" s="139">
        <f>'TAB mai'!E869</f>
        <v>0</v>
      </c>
      <c r="F869" s="139">
        <f t="shared" si="304"/>
        <v>0</v>
      </c>
      <c r="G869" s="32" t="e">
        <f t="shared" si="305"/>
        <v>#DIV/0!</v>
      </c>
    </row>
    <row r="870" spans="1:7" x14ac:dyDescent="0.2">
      <c r="A870" s="81"/>
      <c r="B870" s="1"/>
      <c r="C870" s="10"/>
      <c r="D870" s="139"/>
      <c r="E870" s="139"/>
      <c r="F870" s="139"/>
      <c r="G870" s="32"/>
    </row>
    <row r="871" spans="1:7" x14ac:dyDescent="0.2">
      <c r="A871" s="81"/>
      <c r="B871" s="8" t="s">
        <v>26</v>
      </c>
      <c r="C871" s="31"/>
      <c r="D871" s="139">
        <f>'TAB mai'!D871</f>
        <v>10308</v>
      </c>
      <c r="E871" s="139">
        <f>'TAB mai'!E871</f>
        <v>9999</v>
      </c>
      <c r="F871" s="139">
        <f t="shared" ref="F871" si="306">(D871-E871)</f>
        <v>309</v>
      </c>
      <c r="G871" s="32">
        <f t="shared" ref="G871" si="307">F871/E871</f>
        <v>3.0903090309030903E-2</v>
      </c>
    </row>
    <row r="872" spans="1:7" x14ac:dyDescent="0.2">
      <c r="A872" s="81"/>
      <c r="B872" s="8"/>
      <c r="C872" s="31"/>
      <c r="D872" s="139"/>
      <c r="E872" s="139"/>
      <c r="F872" s="139"/>
      <c r="G872" s="32"/>
    </row>
    <row r="873" spans="1:7" x14ac:dyDescent="0.2">
      <c r="A873" s="81">
        <v>3</v>
      </c>
      <c r="B873" s="8" t="s">
        <v>15</v>
      </c>
      <c r="C873" s="31"/>
      <c r="D873" s="139">
        <f>D876+D877+D878+D879</f>
        <v>6112</v>
      </c>
      <c r="E873" s="139">
        <f>E876+E877+E878+E879</f>
        <v>5938</v>
      </c>
      <c r="F873" s="139">
        <f t="shared" ref="F873" si="308">(D873-E873)</f>
        <v>174</v>
      </c>
      <c r="G873" s="32">
        <f t="shared" ref="G873" si="309">F873/E873</f>
        <v>2.9302795554058604E-2</v>
      </c>
    </row>
    <row r="874" spans="1:7" x14ac:dyDescent="0.2">
      <c r="A874" s="81"/>
      <c r="B874" s="7" t="s">
        <v>6</v>
      </c>
      <c r="C874" s="29"/>
      <c r="D874" s="139"/>
      <c r="E874" s="139"/>
      <c r="F874" s="139"/>
      <c r="G874" s="32"/>
    </row>
    <row r="875" spans="1:7" x14ac:dyDescent="0.2">
      <c r="A875" s="81"/>
      <c r="B875" s="8"/>
      <c r="C875" s="31"/>
      <c r="D875" s="139"/>
      <c r="E875" s="139"/>
      <c r="F875" s="139"/>
      <c r="G875" s="32"/>
    </row>
    <row r="876" spans="1:7" x14ac:dyDescent="0.2">
      <c r="A876" s="81">
        <v>30</v>
      </c>
      <c r="B876" s="25" t="s">
        <v>16</v>
      </c>
      <c r="C876" s="31"/>
      <c r="D876" s="139">
        <f>'TAB mai'!D876</f>
        <v>2113</v>
      </c>
      <c r="E876" s="139">
        <f>'TAB mai'!E876</f>
        <v>802</v>
      </c>
      <c r="F876" s="139">
        <f t="shared" ref="F876:F879" si="310">(D876-E876)</f>
        <v>1311</v>
      </c>
      <c r="G876" s="32">
        <f t="shared" ref="G876:G879" si="311">F876/E876</f>
        <v>1.6346633416458853</v>
      </c>
    </row>
    <row r="877" spans="1:7" x14ac:dyDescent="0.2">
      <c r="A877" s="81">
        <v>31</v>
      </c>
      <c r="B877" s="25" t="s">
        <v>17</v>
      </c>
      <c r="C877" s="31"/>
      <c r="D877" s="139">
        <f>'TAB mai'!D877</f>
        <v>3999</v>
      </c>
      <c r="E877" s="139">
        <f>'TAB mai'!E877</f>
        <v>5136</v>
      </c>
      <c r="F877" s="139">
        <f t="shared" si="310"/>
        <v>-1137</v>
      </c>
      <c r="G877" s="32">
        <f t="shared" si="311"/>
        <v>-0.22137850467289719</v>
      </c>
    </row>
    <row r="878" spans="1:7" x14ac:dyDescent="0.2">
      <c r="A878" s="81">
        <v>32</v>
      </c>
      <c r="B878" s="25" t="s">
        <v>18</v>
      </c>
      <c r="C878" s="31"/>
      <c r="D878" s="139">
        <f>'TAB mai'!D878</f>
        <v>0</v>
      </c>
      <c r="E878" s="139">
        <f>'TAB mai'!E878</f>
        <v>0</v>
      </c>
      <c r="F878" s="139">
        <f t="shared" si="310"/>
        <v>0</v>
      </c>
      <c r="G878" s="32" t="e">
        <f t="shared" si="311"/>
        <v>#DIV/0!</v>
      </c>
    </row>
    <row r="879" spans="1:7" x14ac:dyDescent="0.2">
      <c r="A879" s="81">
        <v>37</v>
      </c>
      <c r="B879" s="25" t="s">
        <v>25</v>
      </c>
      <c r="C879" s="31"/>
      <c r="D879" s="139">
        <f>'TAB mai'!D879</f>
        <v>0</v>
      </c>
      <c r="E879" s="139">
        <f>'TAB mai'!E879</f>
        <v>0</v>
      </c>
      <c r="F879" s="139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85" t="s">
        <v>10</v>
      </c>
      <c r="E883" s="85" t="s">
        <v>11</v>
      </c>
      <c r="F883" s="85" t="s">
        <v>12</v>
      </c>
      <c r="G883" s="32" t="s">
        <v>13</v>
      </c>
    </row>
    <row r="884" spans="1:7" x14ac:dyDescent="0.2">
      <c r="A884" s="81">
        <v>700</v>
      </c>
      <c r="B884" s="1" t="s">
        <v>30</v>
      </c>
      <c r="C884" s="10"/>
      <c r="D884" s="139">
        <f>'TAB mai'!D884+'TAB CUMUL AVRIL'!D884</f>
        <v>0</v>
      </c>
      <c r="E884" s="139">
        <f>'TAB mai'!E884+'TAB CUMUL AVRIL'!E884</f>
        <v>0</v>
      </c>
      <c r="F884" s="139">
        <f>(D884-E884)</f>
        <v>0</v>
      </c>
      <c r="G884" s="32" t="e">
        <f>F884/E884</f>
        <v>#DIV/0!</v>
      </c>
    </row>
    <row r="885" spans="1:7" x14ac:dyDescent="0.2">
      <c r="A885" s="81">
        <v>701</v>
      </c>
      <c r="B885" s="1" t="s">
        <v>31</v>
      </c>
      <c r="C885" s="10"/>
      <c r="D885" s="139">
        <f>'TAB mai'!D885+'TAB CUMUL AVRIL'!D885</f>
        <v>0</v>
      </c>
      <c r="E885" s="139">
        <f>'TAB mai'!E885+'TAB CUMUL AVRIL'!E885</f>
        <v>0</v>
      </c>
      <c r="F885" s="139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81">
        <v>704</v>
      </c>
      <c r="B886" s="1" t="s">
        <v>32</v>
      </c>
      <c r="C886" s="10"/>
      <c r="D886" s="139">
        <f>'TAB mai'!D886+'TAB CUMUL AVRIL'!D886</f>
        <v>0</v>
      </c>
      <c r="E886" s="139">
        <f>'TAB mai'!E886+'TAB CUMUL AVRIL'!E886</f>
        <v>0</v>
      </c>
      <c r="F886" s="139">
        <f t="shared" si="312"/>
        <v>0</v>
      </c>
      <c r="G886" s="32" t="e">
        <f t="shared" si="313"/>
        <v>#DIV/0!</v>
      </c>
    </row>
    <row r="887" spans="1:7" x14ac:dyDescent="0.2">
      <c r="A887" s="81">
        <v>706</v>
      </c>
      <c r="B887" s="1" t="s">
        <v>33</v>
      </c>
      <c r="C887" s="10"/>
      <c r="D887" s="139">
        <f>'TAB mai'!D887+'TAB CUMUL AVRIL'!D887</f>
        <v>91440</v>
      </c>
      <c r="E887" s="139">
        <f>'TAB mai'!E887+'TAB CUMUL AVRIL'!E887</f>
        <v>142168</v>
      </c>
      <c r="F887" s="139">
        <f t="shared" si="312"/>
        <v>-50728</v>
      </c>
      <c r="G887" s="32">
        <f t="shared" si="313"/>
        <v>-0.35681728659051265</v>
      </c>
    </row>
    <row r="888" spans="1:7" x14ac:dyDescent="0.2">
      <c r="A888" s="81"/>
      <c r="B888" s="13" t="s">
        <v>6</v>
      </c>
      <c r="C888" s="27"/>
      <c r="D888" s="139">
        <f>'TAB mai'!D888+'TAB CUMUL AVRIL'!D888</f>
        <v>0</v>
      </c>
      <c r="E888" s="139">
        <f>'TAB mai'!E888+'TAB CUMUL AVRIL'!E888</f>
        <v>0</v>
      </c>
      <c r="F888" s="39"/>
      <c r="G888" s="33"/>
    </row>
    <row r="889" spans="1:7" x14ac:dyDescent="0.2">
      <c r="A889" s="81"/>
      <c r="B889" s="14" t="s">
        <v>19</v>
      </c>
      <c r="C889" s="11"/>
      <c r="D889" s="139">
        <f>'TAB mai'!D889+'TAB CUMUL AVRIL'!D889</f>
        <v>0</v>
      </c>
      <c r="E889" s="139">
        <f>'TAB mai'!E889+'TAB CUMUL AVRIL'!E889</f>
        <v>0</v>
      </c>
      <c r="F889" s="139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81"/>
      <c r="B890" s="14" t="s">
        <v>20</v>
      </c>
      <c r="C890" s="11"/>
      <c r="D890" s="139">
        <f>'TAB mai'!D890+'TAB CUMUL AVRIL'!D890</f>
        <v>0</v>
      </c>
      <c r="E890" s="139">
        <f>'TAB mai'!E890+'TAB CUMUL AVRIL'!E890</f>
        <v>0</v>
      </c>
      <c r="F890" s="139">
        <f t="shared" si="314"/>
        <v>0</v>
      </c>
      <c r="G890" s="32" t="e">
        <f t="shared" si="315"/>
        <v>#DIV/0!</v>
      </c>
    </row>
    <row r="891" spans="1:7" x14ac:dyDescent="0.2">
      <c r="A891" s="81"/>
      <c r="B891" s="14" t="s">
        <v>27</v>
      </c>
      <c r="C891" s="11"/>
      <c r="D891" s="139">
        <f>'TAB mai'!D891+'TAB CUMUL AVRIL'!D891</f>
        <v>0</v>
      </c>
      <c r="E891" s="139">
        <f>'TAB mai'!E891+'TAB CUMUL AVRIL'!E891</f>
        <v>0</v>
      </c>
      <c r="F891" s="139">
        <f t="shared" si="314"/>
        <v>0</v>
      </c>
      <c r="G891" s="32" t="e">
        <f t="shared" si="315"/>
        <v>#DIV/0!</v>
      </c>
    </row>
    <row r="892" spans="1:7" x14ac:dyDescent="0.2">
      <c r="A892" s="81">
        <v>706</v>
      </c>
      <c r="B892" s="2" t="s">
        <v>34</v>
      </c>
      <c r="C892" s="11"/>
      <c r="D892" s="139">
        <f>'TAB mai'!D892+'TAB CUMUL AVRIL'!D892</f>
        <v>0</v>
      </c>
      <c r="E892" s="139">
        <f>'TAB mai'!E892+'TAB CUMUL AVRIL'!E892</f>
        <v>0</v>
      </c>
      <c r="F892" s="139">
        <f t="shared" si="314"/>
        <v>0</v>
      </c>
      <c r="G892" s="32" t="e">
        <f t="shared" si="315"/>
        <v>#DIV/0!</v>
      </c>
    </row>
    <row r="893" spans="1:7" x14ac:dyDescent="0.2">
      <c r="A893" s="81" t="s">
        <v>35</v>
      </c>
      <c r="B893" s="2" t="s">
        <v>36</v>
      </c>
      <c r="C893" s="11"/>
      <c r="D893" s="139">
        <f>'TAB mai'!D893+'TAB CUMUL AVRIL'!D893</f>
        <v>0</v>
      </c>
      <c r="E893" s="139">
        <f>'TAB mai'!E893+'TAB CUMUL AVRIL'!E893</f>
        <v>0</v>
      </c>
      <c r="F893" s="139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82"/>
      <c r="D894" s="40">
        <f>D884+D885+D886+D887+D892+D893</f>
        <v>91440</v>
      </c>
      <c r="E894" s="40">
        <f>E884+E885+E886+E887+E892+E893</f>
        <v>142168</v>
      </c>
      <c r="F894" s="40">
        <f t="shared" si="314"/>
        <v>-50728</v>
      </c>
      <c r="G894" s="34">
        <f t="shared" si="315"/>
        <v>-0.35681728659051265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39">
        <f>'TAB mai'!D897+'TAB CUMUL AVRIL'!D897</f>
        <v>0</v>
      </c>
      <c r="E897" s="139">
        <f>'TAB mai'!E897+'TAB CUMUL AVRIL'!E897</f>
        <v>0</v>
      </c>
      <c r="F897" s="139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83"/>
      <c r="D898" s="139">
        <f>'TAB mai'!D898+'TAB CUMUL AVRIL'!D898</f>
        <v>0</v>
      </c>
      <c r="E898" s="139">
        <f>'TAB mai'!E898+'TAB CUMUL AVRIL'!E898</f>
        <v>0</v>
      </c>
      <c r="F898" s="138"/>
      <c r="G898" s="36"/>
    </row>
    <row r="899" spans="1:7" x14ac:dyDescent="0.2">
      <c r="A899" s="81">
        <v>72</v>
      </c>
      <c r="B899" s="1" t="s">
        <v>37</v>
      </c>
      <c r="C899" s="10"/>
      <c r="D899" s="139">
        <f>'TAB mai'!D899+'TAB CUMUL AVRIL'!D899</f>
        <v>0</v>
      </c>
      <c r="E899" s="139">
        <f>'TAB mai'!E899+'TAB CUMUL AVRIL'!E899</f>
        <v>0</v>
      </c>
      <c r="F899" s="139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81">
        <v>73</v>
      </c>
      <c r="B900" s="1" t="s">
        <v>38</v>
      </c>
      <c r="C900" s="10"/>
      <c r="D900" s="139">
        <f>'TAB mai'!D900+'TAB CUMUL AVRIL'!D900</f>
        <v>0</v>
      </c>
      <c r="E900" s="139">
        <f>'TAB mai'!E900+'TAB CUMUL AVRIL'!E900</f>
        <v>0</v>
      </c>
      <c r="F900" s="139">
        <f t="shared" si="318"/>
        <v>0</v>
      </c>
      <c r="G900" s="32" t="e">
        <f t="shared" si="319"/>
        <v>#DIV/0!</v>
      </c>
    </row>
    <row r="901" spans="1:7" x14ac:dyDescent="0.2">
      <c r="A901" s="81">
        <v>74</v>
      </c>
      <c r="B901" s="2" t="s">
        <v>39</v>
      </c>
      <c r="C901" s="11"/>
      <c r="D901" s="139">
        <f>'TAB mai'!D901+'TAB CUMUL AVRIL'!D901</f>
        <v>0</v>
      </c>
      <c r="E901" s="139">
        <f>'TAB mai'!E901+'TAB CUMUL AVRIL'!E901</f>
        <v>0</v>
      </c>
      <c r="F901" s="139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86"/>
      <c r="D902" s="40">
        <f>D894+D899+D900+D901</f>
        <v>91440</v>
      </c>
      <c r="E902" s="40">
        <f>E894+E899+E900+E901</f>
        <v>142168</v>
      </c>
      <c r="F902" s="139">
        <f t="shared" si="318"/>
        <v>-50728</v>
      </c>
      <c r="G902" s="32">
        <f t="shared" si="319"/>
        <v>-0.35681728659051265</v>
      </c>
    </row>
    <row r="903" spans="1:7" x14ac:dyDescent="0.2">
      <c r="A903" s="81">
        <v>60</v>
      </c>
      <c r="B903" s="3" t="s">
        <v>40</v>
      </c>
      <c r="C903" s="83"/>
      <c r="D903" s="138">
        <f>D904+D905+D906</f>
        <v>23068</v>
      </c>
      <c r="E903" s="138">
        <f>E904+E905+E906</f>
        <v>26119</v>
      </c>
      <c r="F903" s="139">
        <f t="shared" si="318"/>
        <v>-3051</v>
      </c>
      <c r="G903" s="32">
        <f t="shared" si="319"/>
        <v>-0.1168115165205406</v>
      </c>
    </row>
    <row r="904" spans="1:7" x14ac:dyDescent="0.2">
      <c r="A904" s="81">
        <v>600</v>
      </c>
      <c r="B904" s="1" t="s">
        <v>2</v>
      </c>
      <c r="C904" s="10"/>
      <c r="D904" s="139">
        <f>'TAB mai'!D904+'TAB CUMUL AVRIL'!D904</f>
        <v>0</v>
      </c>
      <c r="E904" s="139">
        <f>'TAB mai'!E904+'TAB CUMUL AVRIL'!E904</f>
        <v>0</v>
      </c>
      <c r="F904" s="139">
        <f t="shared" si="318"/>
        <v>0</v>
      </c>
      <c r="G904" s="32" t="e">
        <f t="shared" si="319"/>
        <v>#DIV/0!</v>
      </c>
    </row>
    <row r="905" spans="1:7" x14ac:dyDescent="0.2">
      <c r="A905" s="81">
        <v>601</v>
      </c>
      <c r="B905" s="1" t="s">
        <v>3</v>
      </c>
      <c r="C905" s="10"/>
      <c r="D905" s="139">
        <f>'TAB mai'!D905+'TAB CUMUL AVRIL'!D905</f>
        <v>23068</v>
      </c>
      <c r="E905" s="139">
        <f>'TAB mai'!E905+'TAB CUMUL AVRIL'!E905</f>
        <v>26119</v>
      </c>
      <c r="F905" s="139">
        <f t="shared" si="318"/>
        <v>-3051</v>
      </c>
      <c r="G905" s="32">
        <f t="shared" si="319"/>
        <v>-0.1168115165205406</v>
      </c>
    </row>
    <row r="906" spans="1:7" x14ac:dyDescent="0.2">
      <c r="A906" s="81">
        <v>604</v>
      </c>
      <c r="B906" s="1" t="s">
        <v>4</v>
      </c>
      <c r="C906" s="10"/>
      <c r="D906" s="139">
        <f>'TAB mai'!D906+'TAB CUMUL AVRIL'!D906</f>
        <v>0</v>
      </c>
      <c r="E906" s="139">
        <f>'TAB mai'!E906+'TAB CUMUL AVRIL'!E906</f>
        <v>0</v>
      </c>
      <c r="F906" s="139">
        <f t="shared" si="318"/>
        <v>0</v>
      </c>
      <c r="G906" s="32" t="e">
        <f t="shared" si="319"/>
        <v>#DIV/0!</v>
      </c>
    </row>
    <row r="907" spans="1:7" x14ac:dyDescent="0.2">
      <c r="A907" s="81">
        <v>61</v>
      </c>
      <c r="B907" s="1" t="s">
        <v>41</v>
      </c>
      <c r="C907" s="10"/>
      <c r="D907" s="139">
        <f>'TAB mai'!D907+'TAB CUMUL AVRIL'!D907</f>
        <v>1004</v>
      </c>
      <c r="E907" s="139">
        <f>'TAB mai'!E907+'TAB CUMUL AVRIL'!E907</f>
        <v>376</v>
      </c>
      <c r="F907" s="139">
        <f t="shared" si="318"/>
        <v>628</v>
      </c>
      <c r="G907" s="32">
        <f t="shared" si="319"/>
        <v>1.6702127659574468</v>
      </c>
    </row>
    <row r="908" spans="1:7" x14ac:dyDescent="0.2">
      <c r="A908" s="81">
        <v>62</v>
      </c>
      <c r="B908" s="2" t="s">
        <v>42</v>
      </c>
      <c r="C908" s="11"/>
      <c r="D908" s="139">
        <f>'TAB mai'!D908+'TAB CUMUL AVRIL'!D908</f>
        <v>2595</v>
      </c>
      <c r="E908" s="139">
        <f>'TAB mai'!E908+'TAB CUMUL AVRIL'!E908</f>
        <v>2054</v>
      </c>
      <c r="F908" s="139">
        <f t="shared" si="318"/>
        <v>541</v>
      </c>
      <c r="G908" s="32">
        <f t="shared" si="319"/>
        <v>0.26338851022395326</v>
      </c>
    </row>
    <row r="909" spans="1:7" ht="25.5" x14ac:dyDescent="0.2">
      <c r="A909" s="22"/>
      <c r="B909" s="26" t="s">
        <v>43</v>
      </c>
      <c r="C909" s="86"/>
      <c r="D909" s="40">
        <f>D903+D907+D908</f>
        <v>26667</v>
      </c>
      <c r="E909" s="40">
        <f>E903+E907+E908</f>
        <v>28549</v>
      </c>
      <c r="F909" s="139">
        <f t="shared" si="318"/>
        <v>-1882</v>
      </c>
      <c r="G909" s="32">
        <f t="shared" si="319"/>
        <v>-6.5921748572629515E-2</v>
      </c>
    </row>
    <row r="910" spans="1:7" ht="25.5" x14ac:dyDescent="0.2">
      <c r="A910" s="22"/>
      <c r="B910" s="26" t="s">
        <v>48</v>
      </c>
      <c r="C910" s="86"/>
      <c r="D910" s="40">
        <f>D902-D909</f>
        <v>64773</v>
      </c>
      <c r="E910" s="40">
        <f>E902-E909</f>
        <v>113619</v>
      </c>
      <c r="F910" s="139">
        <f t="shared" si="318"/>
        <v>-48846</v>
      </c>
      <c r="G910" s="32">
        <f t="shared" si="319"/>
        <v>-0.42991049032292133</v>
      </c>
    </row>
    <row r="911" spans="1:7" x14ac:dyDescent="0.2">
      <c r="A911" s="81">
        <v>63</v>
      </c>
      <c r="B911" s="3" t="s">
        <v>46</v>
      </c>
      <c r="C911" s="83"/>
      <c r="D911" s="139">
        <f>'TAB mai'!D911+'TAB CUMUL AVRIL'!D911</f>
        <v>50938</v>
      </c>
      <c r="E911" s="139">
        <f>'TAB mai'!E911+'TAB CUMUL AVRIL'!E911</f>
        <v>49832</v>
      </c>
      <c r="F911" s="139">
        <f t="shared" si="318"/>
        <v>1106</v>
      </c>
      <c r="G911" s="32">
        <f t="shared" si="319"/>
        <v>2.219457376786001E-2</v>
      </c>
    </row>
    <row r="912" spans="1:7" x14ac:dyDescent="0.2">
      <c r="A912" s="81"/>
      <c r="B912" s="13" t="s">
        <v>6</v>
      </c>
      <c r="C912" s="27"/>
      <c r="D912" s="139"/>
      <c r="E912" s="139"/>
      <c r="F912" s="139"/>
      <c r="G912" s="32"/>
    </row>
    <row r="913" spans="1:7" x14ac:dyDescent="0.2">
      <c r="A913" s="81">
        <v>631</v>
      </c>
      <c r="B913" s="15" t="s">
        <v>21</v>
      </c>
      <c r="C913" s="21"/>
      <c r="D913" s="139">
        <f>'TAB mai'!D913+'TAB CUMUL AVRIL'!D913</f>
        <v>0</v>
      </c>
      <c r="E913" s="139">
        <f>'TAB mai'!E913+'TAB CUMUL AVRIL'!E913</f>
        <v>0</v>
      </c>
      <c r="F913" s="139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81"/>
      <c r="B914" s="15"/>
      <c r="C914" s="21"/>
      <c r="D914" s="139"/>
      <c r="E914" s="139"/>
      <c r="F914" s="139"/>
      <c r="G914" s="32"/>
    </row>
    <row r="915" spans="1:7" x14ac:dyDescent="0.2">
      <c r="A915" s="81">
        <v>64</v>
      </c>
      <c r="B915" s="2" t="s">
        <v>47</v>
      </c>
      <c r="C915" s="11"/>
      <c r="D915" s="139">
        <f>'TAB mai'!D915+'TAB CUMUL AVRIL'!D915</f>
        <v>4117</v>
      </c>
      <c r="E915" s="139">
        <f>'TAB mai'!E915+'TAB CUMUL AVRIL'!E915</f>
        <v>3323</v>
      </c>
      <c r="F915" s="139">
        <f t="shared" ref="F915:F925" si="322">(D915-E915)</f>
        <v>794</v>
      </c>
      <c r="G915" s="32">
        <f t="shared" ref="G915:G925" si="323">F915/E915</f>
        <v>0.23894071622028287</v>
      </c>
    </row>
    <row r="916" spans="1:7" ht="25.5" x14ac:dyDescent="0.2">
      <c r="A916" s="22"/>
      <c r="B916" s="26" t="s">
        <v>49</v>
      </c>
      <c r="C916" s="86"/>
      <c r="D916" s="139">
        <f>D910-D911-D915</f>
        <v>9718</v>
      </c>
      <c r="E916" s="139">
        <f>E910-E911-E915</f>
        <v>60464</v>
      </c>
      <c r="F916" s="139">
        <f t="shared" si="322"/>
        <v>-50746</v>
      </c>
      <c r="G916" s="32">
        <f t="shared" si="323"/>
        <v>-0.83927626356178886</v>
      </c>
    </row>
    <row r="917" spans="1:7" x14ac:dyDescent="0.2">
      <c r="A917" s="81">
        <v>75</v>
      </c>
      <c r="B917" s="3" t="s">
        <v>50</v>
      </c>
      <c r="C917" s="83"/>
      <c r="D917" s="139">
        <f>'TAB mai'!D917+'TAB CUMUL AVRIL'!D917</f>
        <v>25</v>
      </c>
      <c r="E917" s="139">
        <f>'TAB mai'!E917+'TAB CUMUL AVRIL'!E917</f>
        <v>716</v>
      </c>
      <c r="F917" s="139">
        <f t="shared" si="322"/>
        <v>-691</v>
      </c>
      <c r="G917" s="32">
        <f t="shared" si="323"/>
        <v>-0.96508379888268159</v>
      </c>
    </row>
    <row r="918" spans="1:7" x14ac:dyDescent="0.2">
      <c r="A918" s="81">
        <v>65</v>
      </c>
      <c r="B918" s="1" t="s">
        <v>51</v>
      </c>
      <c r="C918" s="10"/>
      <c r="D918" s="139">
        <f>'TAB mai'!D918+'TAB CUMUL AVRIL'!D918</f>
        <v>1354</v>
      </c>
      <c r="E918" s="139">
        <f>'TAB mai'!E918+'TAB CUMUL AVRIL'!E918</f>
        <v>318</v>
      </c>
      <c r="F918" s="139">
        <f t="shared" si="322"/>
        <v>1036</v>
      </c>
      <c r="G918" s="32">
        <f t="shared" si="323"/>
        <v>3.257861635220126</v>
      </c>
    </row>
    <row r="919" spans="1:7" ht="25.5" x14ac:dyDescent="0.2">
      <c r="A919" s="81">
        <v>68</v>
      </c>
      <c r="B919" s="16" t="s">
        <v>52</v>
      </c>
      <c r="C919" s="17"/>
      <c r="D919" s="139">
        <f>'TAB mai'!D919+'TAB CUMUL AVRIL'!D919</f>
        <v>34946</v>
      </c>
      <c r="E919" s="139">
        <f>'TAB mai'!E919+'TAB CUMUL AVRIL'!E919</f>
        <v>0</v>
      </c>
      <c r="F919" s="139">
        <f t="shared" si="322"/>
        <v>34946</v>
      </c>
      <c r="G919" s="32" t="e">
        <f t="shared" si="323"/>
        <v>#DIV/0!</v>
      </c>
    </row>
    <row r="920" spans="1:7" x14ac:dyDescent="0.2">
      <c r="A920" s="81">
        <v>78</v>
      </c>
      <c r="B920" s="2" t="s">
        <v>53</v>
      </c>
      <c r="C920" s="11"/>
      <c r="D920" s="139">
        <f>'TAB mai'!D920+'TAB CUMUL AVRIL'!D920</f>
        <v>12029</v>
      </c>
      <c r="E920" s="139">
        <f>'TAB mai'!E920+'TAB CUMUL AVRIL'!E920</f>
        <v>1218</v>
      </c>
      <c r="F920" s="139">
        <f t="shared" si="322"/>
        <v>10811</v>
      </c>
      <c r="G920" s="32">
        <f t="shared" si="323"/>
        <v>8.876026272577997</v>
      </c>
    </row>
    <row r="921" spans="1:7" ht="25.5" x14ac:dyDescent="0.2">
      <c r="A921" s="22"/>
      <c r="B921" s="26" t="s">
        <v>77</v>
      </c>
      <c r="C921" s="86"/>
      <c r="D921" s="139">
        <f>D916+D917-D918-D919+D920</f>
        <v>-14528</v>
      </c>
      <c r="E921" s="139">
        <f>E916+E917-E918-E919+E920</f>
        <v>62080</v>
      </c>
      <c r="F921" s="139">
        <f t="shared" si="322"/>
        <v>-76608</v>
      </c>
      <c r="G921" s="32">
        <f t="shared" si="323"/>
        <v>-1.2340206185567011</v>
      </c>
    </row>
    <row r="922" spans="1:7" x14ac:dyDescent="0.2">
      <c r="A922" s="81">
        <v>76</v>
      </c>
      <c r="B922" s="1" t="s">
        <v>54</v>
      </c>
      <c r="C922" s="10"/>
      <c r="D922" s="139">
        <f>'TAB mai'!D922+'TAB CUMUL AVRIL'!D922</f>
        <v>0</v>
      </c>
      <c r="E922" s="139">
        <f>'TAB mai'!E922+'TAB CUMUL AVRIL'!E922</f>
        <v>20</v>
      </c>
      <c r="F922" s="139">
        <f t="shared" si="322"/>
        <v>-20</v>
      </c>
      <c r="G922" s="32">
        <f t="shared" si="323"/>
        <v>-1</v>
      </c>
    </row>
    <row r="923" spans="1:7" x14ac:dyDescent="0.2">
      <c r="A923" s="81">
        <v>66</v>
      </c>
      <c r="B923" s="1" t="s">
        <v>55</v>
      </c>
      <c r="C923" s="10"/>
      <c r="D923" s="139">
        <f>'TAB mai'!D923+'TAB CUMUL AVRIL'!D923</f>
        <v>0</v>
      </c>
      <c r="E923" s="139">
        <f>'TAB mai'!E923+'TAB CUMUL AVRIL'!E923</f>
        <v>0</v>
      </c>
      <c r="F923" s="139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39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86"/>
      <c r="D925" s="139">
        <f>D921+D924</f>
        <v>-14528</v>
      </c>
      <c r="E925" s="139">
        <f>E921+E924</f>
        <v>62100</v>
      </c>
      <c r="F925" s="139">
        <f t="shared" si="322"/>
        <v>-76628</v>
      </c>
      <c r="G925" s="32">
        <f t="shared" si="323"/>
        <v>-1.2339452495974235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81">
        <v>5</v>
      </c>
      <c r="B929" s="1" t="s">
        <v>22</v>
      </c>
      <c r="C929" s="10"/>
      <c r="D929" s="139">
        <f>'TAB mai'!D929</f>
        <v>9957</v>
      </c>
      <c r="E929" s="139">
        <f>'TAB mai'!E929</f>
        <v>16040</v>
      </c>
      <c r="F929" s="139">
        <f t="shared" ref="F929" si="324">(D929-E929)</f>
        <v>-6083</v>
      </c>
      <c r="G929" s="32">
        <f t="shared" ref="G929" si="325">F929/E929</f>
        <v>-0.37923940149625934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81">
        <v>51</v>
      </c>
      <c r="B933" s="20" t="s">
        <v>29</v>
      </c>
      <c r="C933" s="30"/>
      <c r="D933" s="139">
        <v>0</v>
      </c>
      <c r="E933" s="139">
        <v>0</v>
      </c>
      <c r="F933" s="139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81">
        <v>510</v>
      </c>
      <c r="B934" s="1" t="s">
        <v>7</v>
      </c>
      <c r="C934" s="10"/>
      <c r="D934" s="139">
        <v>0</v>
      </c>
      <c r="E934" s="139">
        <v>0</v>
      </c>
      <c r="F934" s="139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81">
        <v>41</v>
      </c>
      <c r="B936" s="1" t="s">
        <v>8</v>
      </c>
      <c r="C936" s="10"/>
      <c r="D936" s="139">
        <f>D940+D941+D942</f>
        <v>51373</v>
      </c>
      <c r="E936" s="139">
        <f>E940+E941+E942</f>
        <v>31778</v>
      </c>
      <c r="F936" s="139">
        <f t="shared" ref="F936" si="328">(D936-E936)</f>
        <v>19595</v>
      </c>
      <c r="G936" s="32">
        <f t="shared" ref="G936" si="329">F936/E936</f>
        <v>0.61662156208697838</v>
      </c>
    </row>
    <row r="937" spans="1:7" x14ac:dyDescent="0.2">
      <c r="A937" s="81"/>
      <c r="B937" s="1"/>
      <c r="C937" s="10"/>
      <c r="D937" s="139"/>
      <c r="E937" s="139"/>
      <c r="F937" s="139"/>
      <c r="G937" s="32"/>
    </row>
    <row r="938" spans="1:7" x14ac:dyDescent="0.2">
      <c r="A938" s="81"/>
      <c r="B938" s="7" t="s">
        <v>6</v>
      </c>
      <c r="C938" s="29"/>
      <c r="D938" s="139"/>
      <c r="E938" s="139"/>
      <c r="F938" s="139"/>
      <c r="G938" s="32"/>
    </row>
    <row r="939" spans="1:7" x14ac:dyDescent="0.2">
      <c r="A939" s="81"/>
      <c r="B939" s="1"/>
      <c r="C939" s="10"/>
      <c r="D939" s="139"/>
      <c r="E939" s="139"/>
      <c r="F939" s="139"/>
      <c r="G939" s="32"/>
    </row>
    <row r="940" spans="1:7" x14ac:dyDescent="0.2">
      <c r="A940" s="81"/>
      <c r="B940" s="23" t="s">
        <v>23</v>
      </c>
      <c r="C940" s="10"/>
      <c r="D940" s="139">
        <f>'TAB mai'!D940</f>
        <v>16251</v>
      </c>
      <c r="E940" s="139">
        <f>'TAB mai'!E940</f>
        <v>13907</v>
      </c>
      <c r="F940" s="139">
        <f t="shared" ref="F940:F942" si="330">(D940-E940)</f>
        <v>2344</v>
      </c>
      <c r="G940" s="32">
        <f t="shared" ref="G940:G942" si="331">F940/E940</f>
        <v>0.16854821313007837</v>
      </c>
    </row>
    <row r="941" spans="1:7" ht="25.5" x14ac:dyDescent="0.2">
      <c r="A941" s="81"/>
      <c r="B941" s="24" t="s">
        <v>58</v>
      </c>
      <c r="C941" s="17"/>
      <c r="D941" s="139">
        <f>'TAB mai'!D941</f>
        <v>33137</v>
      </c>
      <c r="E941" s="139">
        <f>'TAB mai'!E941</f>
        <v>16045</v>
      </c>
      <c r="F941" s="139">
        <f t="shared" si="330"/>
        <v>17092</v>
      </c>
      <c r="G941" s="32">
        <f t="shared" si="331"/>
        <v>1.0652539732003738</v>
      </c>
    </row>
    <row r="942" spans="1:7" x14ac:dyDescent="0.2">
      <c r="A942" s="81"/>
      <c r="B942" s="23" t="s">
        <v>24</v>
      </c>
      <c r="C942" s="10"/>
      <c r="D942" s="139">
        <f>'TAB mai'!D942</f>
        <v>1985</v>
      </c>
      <c r="E942" s="139">
        <f>'TAB mai'!E942</f>
        <v>1826</v>
      </c>
      <c r="F942" s="139">
        <f t="shared" si="330"/>
        <v>159</v>
      </c>
      <c r="G942" s="32">
        <f t="shared" si="331"/>
        <v>8.7075575027382252E-2</v>
      </c>
    </row>
    <row r="943" spans="1:7" x14ac:dyDescent="0.2">
      <c r="A943" s="81"/>
      <c r="B943" s="1"/>
      <c r="C943" s="10"/>
      <c r="D943" s="139"/>
      <c r="E943" s="139"/>
      <c r="F943" s="139"/>
      <c r="G943" s="32"/>
    </row>
    <row r="944" spans="1:7" x14ac:dyDescent="0.2">
      <c r="A944" s="81"/>
      <c r="B944" s="8" t="s">
        <v>26</v>
      </c>
      <c r="C944" s="31"/>
      <c r="D944" s="139">
        <f>'TAB mai'!D944</f>
        <v>241393</v>
      </c>
      <c r="E944" s="139">
        <f>'TAB mai'!E944</f>
        <v>200454</v>
      </c>
      <c r="F944" s="139">
        <f t="shared" ref="F944" si="332">(D944-E944)</f>
        <v>40939</v>
      </c>
      <c r="G944" s="32">
        <f t="shared" ref="G944" si="333">F944/E944</f>
        <v>0.20423139473395394</v>
      </c>
    </row>
    <row r="945" spans="1:7" x14ac:dyDescent="0.2">
      <c r="A945" s="81"/>
      <c r="B945" s="8"/>
      <c r="C945" s="31"/>
      <c r="D945" s="139"/>
      <c r="E945" s="139"/>
      <c r="F945" s="139"/>
      <c r="G945" s="32"/>
    </row>
    <row r="946" spans="1:7" x14ac:dyDescent="0.2">
      <c r="A946" s="81">
        <v>3</v>
      </c>
      <c r="B946" s="8" t="s">
        <v>15</v>
      </c>
      <c r="C946" s="31"/>
      <c r="D946" s="139">
        <f>D949+D950+D951+D952</f>
        <v>43856</v>
      </c>
      <c r="E946" s="139">
        <f>E949+E950+E951+E952</f>
        <v>42242</v>
      </c>
      <c r="F946" s="139">
        <f t="shared" ref="F946" si="334">(D946-E946)</f>
        <v>1614</v>
      </c>
      <c r="G946" s="32">
        <f t="shared" ref="G946" si="335">F946/E946</f>
        <v>3.8208418162018844E-2</v>
      </c>
    </row>
    <row r="947" spans="1:7" x14ac:dyDescent="0.2">
      <c r="A947" s="81"/>
      <c r="B947" s="7" t="s">
        <v>6</v>
      </c>
      <c r="C947" s="29"/>
      <c r="D947" s="139"/>
      <c r="E947" s="139"/>
      <c r="F947" s="139"/>
      <c r="G947" s="32"/>
    </row>
    <row r="948" spans="1:7" x14ac:dyDescent="0.2">
      <c r="A948" s="81"/>
      <c r="B948" s="8"/>
      <c r="C948" s="31"/>
      <c r="D948" s="139"/>
      <c r="E948" s="139"/>
      <c r="F948" s="139"/>
      <c r="G948" s="32"/>
    </row>
    <row r="949" spans="1:7" x14ac:dyDescent="0.2">
      <c r="A949" s="81">
        <v>30</v>
      </c>
      <c r="B949" s="25" t="s">
        <v>16</v>
      </c>
      <c r="C949" s="31"/>
      <c r="D949" s="139">
        <f>'TAB mai'!D949</f>
        <v>5382</v>
      </c>
      <c r="E949" s="139">
        <f>'TAB mai'!E949</f>
        <v>3943</v>
      </c>
      <c r="F949" s="139">
        <f t="shared" ref="F949:F952" si="336">(D949-E949)</f>
        <v>1439</v>
      </c>
      <c r="G949" s="32">
        <f t="shared" ref="G949:G952" si="337">F949/E949</f>
        <v>0.3649505452700989</v>
      </c>
    </row>
    <row r="950" spans="1:7" x14ac:dyDescent="0.2">
      <c r="A950" s="81">
        <v>31</v>
      </c>
      <c r="B950" s="25" t="s">
        <v>17</v>
      </c>
      <c r="C950" s="31"/>
      <c r="D950" s="139">
        <f>'TAB mai'!D950</f>
        <v>1293</v>
      </c>
      <c r="E950" s="139">
        <f>'TAB mai'!E950</f>
        <v>1298</v>
      </c>
      <c r="F950" s="139">
        <f t="shared" si="336"/>
        <v>-5</v>
      </c>
      <c r="G950" s="32">
        <f t="shared" si="337"/>
        <v>-3.852080123266564E-3</v>
      </c>
    </row>
    <row r="951" spans="1:7" x14ac:dyDescent="0.2">
      <c r="A951" s="81">
        <v>32</v>
      </c>
      <c r="B951" s="25" t="s">
        <v>18</v>
      </c>
      <c r="C951" s="31"/>
      <c r="D951" s="139">
        <f>'TAB mai'!D951</f>
        <v>37181</v>
      </c>
      <c r="E951" s="139">
        <f>'TAB mai'!E951</f>
        <v>37001</v>
      </c>
      <c r="F951" s="139">
        <f t="shared" si="336"/>
        <v>180</v>
      </c>
      <c r="G951" s="32">
        <f t="shared" si="337"/>
        <v>4.8647333855841735E-3</v>
      </c>
    </row>
    <row r="952" spans="1:7" x14ac:dyDescent="0.2">
      <c r="A952" s="81">
        <v>37</v>
      </c>
      <c r="B952" s="25" t="s">
        <v>25</v>
      </c>
      <c r="C952" s="31"/>
      <c r="D952" s="139">
        <f>'TAB mai'!D952</f>
        <v>0</v>
      </c>
      <c r="E952" s="139">
        <f>'TAB mai'!E952</f>
        <v>0</v>
      </c>
      <c r="F952" s="139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85" t="s">
        <v>10</v>
      </c>
      <c r="E956" s="85" t="s">
        <v>11</v>
      </c>
      <c r="F956" s="85" t="s">
        <v>12</v>
      </c>
      <c r="G956" s="32" t="s">
        <v>13</v>
      </c>
    </row>
    <row r="957" spans="1:7" x14ac:dyDescent="0.2">
      <c r="A957" s="81">
        <v>700</v>
      </c>
      <c r="B957" s="1" t="s">
        <v>30</v>
      </c>
      <c r="C957" s="10"/>
      <c r="D957" s="139">
        <f>'TAB mai'!D957+'TAB CUMUL AVRIL'!D957</f>
        <v>5632</v>
      </c>
      <c r="E957" s="139">
        <f>'TAB mai'!E957+'TAB CUMUL AVRIL'!E957</f>
        <v>5801</v>
      </c>
      <c r="F957" s="139">
        <f>(D957-E957)</f>
        <v>-169</v>
      </c>
      <c r="G957" s="32">
        <f>F957/E957</f>
        <v>-2.9132908119289778E-2</v>
      </c>
    </row>
    <row r="958" spans="1:7" x14ac:dyDescent="0.2">
      <c r="A958" s="81">
        <v>701</v>
      </c>
      <c r="B958" s="1" t="s">
        <v>31</v>
      </c>
      <c r="C958" s="10"/>
      <c r="D958" s="139">
        <f>'TAB mai'!D958+'TAB CUMUL AVRIL'!D958</f>
        <v>0</v>
      </c>
      <c r="E958" s="139">
        <f>'TAB mai'!E958+'TAB CUMUL AVRIL'!E958</f>
        <v>0</v>
      </c>
      <c r="F958" s="139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81">
        <v>704</v>
      </c>
      <c r="B959" s="1" t="s">
        <v>32</v>
      </c>
      <c r="C959" s="10"/>
      <c r="D959" s="139">
        <f>'TAB mai'!D959+'TAB CUMUL AVRIL'!D959</f>
        <v>0</v>
      </c>
      <c r="E959" s="139">
        <f>'TAB mai'!E959+'TAB CUMUL AVRIL'!E959</f>
        <v>0</v>
      </c>
      <c r="F959" s="139">
        <f t="shared" si="338"/>
        <v>0</v>
      </c>
      <c r="G959" s="32" t="e">
        <f t="shared" si="339"/>
        <v>#DIV/0!</v>
      </c>
    </row>
    <row r="960" spans="1:7" x14ac:dyDescent="0.2">
      <c r="A960" s="81">
        <v>706</v>
      </c>
      <c r="B960" s="1" t="s">
        <v>33</v>
      </c>
      <c r="C960" s="10"/>
      <c r="D960" s="139">
        <f>'TAB mai'!D960+'TAB CUMUL AVRIL'!D960</f>
        <v>241387</v>
      </c>
      <c r="E960" s="139">
        <f>'TAB mai'!E960+'TAB CUMUL AVRIL'!E960</f>
        <v>318766</v>
      </c>
      <c r="F960" s="139">
        <f t="shared" si="338"/>
        <v>-77379</v>
      </c>
      <c r="G960" s="32">
        <f t="shared" si="339"/>
        <v>-0.24274546218856466</v>
      </c>
    </row>
    <row r="961" spans="1:7" x14ac:dyDescent="0.2">
      <c r="A961" s="81"/>
      <c r="B961" s="13" t="s">
        <v>6</v>
      </c>
      <c r="C961" s="27"/>
      <c r="D961" s="139">
        <f>'TAB mai'!D961+'TAB CUMUL AVRIL'!D961</f>
        <v>0</v>
      </c>
      <c r="E961" s="139">
        <f>'TAB mai'!E961+'TAB CUMUL AVRIL'!E961</f>
        <v>0</v>
      </c>
      <c r="F961" s="39"/>
      <c r="G961" s="33"/>
    </row>
    <row r="962" spans="1:7" x14ac:dyDescent="0.2">
      <c r="A962" s="81"/>
      <c r="B962" s="14" t="s">
        <v>19</v>
      </c>
      <c r="C962" s="11"/>
      <c r="D962" s="139">
        <f>'TAB mai'!D962+'TAB CUMUL AVRIL'!D962</f>
        <v>0</v>
      </c>
      <c r="E962" s="139">
        <f>'TAB mai'!E962+'TAB CUMUL AVRIL'!E962</f>
        <v>0</v>
      </c>
      <c r="F962" s="139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81"/>
      <c r="B963" s="14" t="s">
        <v>20</v>
      </c>
      <c r="C963" s="11"/>
      <c r="D963" s="139">
        <f>'TAB mai'!D963+'TAB CUMUL AVRIL'!D963</f>
        <v>0</v>
      </c>
      <c r="E963" s="139">
        <f>'TAB mai'!E963+'TAB CUMUL AVRIL'!E963</f>
        <v>0</v>
      </c>
      <c r="F963" s="139">
        <f t="shared" si="340"/>
        <v>0</v>
      </c>
      <c r="G963" s="32" t="e">
        <f t="shared" si="341"/>
        <v>#DIV/0!</v>
      </c>
    </row>
    <row r="964" spans="1:7" x14ac:dyDescent="0.2">
      <c r="A964" s="81"/>
      <c r="B964" s="14" t="s">
        <v>27</v>
      </c>
      <c r="C964" s="11"/>
      <c r="D964" s="139">
        <f>'TAB mai'!D964+'TAB CUMUL AVRIL'!D964</f>
        <v>0</v>
      </c>
      <c r="E964" s="139">
        <f>'TAB mai'!E964+'TAB CUMUL AVRIL'!E964</f>
        <v>0</v>
      </c>
      <c r="F964" s="139">
        <f t="shared" si="340"/>
        <v>0</v>
      </c>
      <c r="G964" s="32" t="e">
        <f t="shared" si="341"/>
        <v>#DIV/0!</v>
      </c>
    </row>
    <row r="965" spans="1:7" x14ac:dyDescent="0.2">
      <c r="A965" s="81">
        <v>706</v>
      </c>
      <c r="B965" s="2" t="s">
        <v>34</v>
      </c>
      <c r="C965" s="11"/>
      <c r="D965" s="139">
        <f>'TAB mai'!D965+'TAB CUMUL AVRIL'!D965</f>
        <v>94</v>
      </c>
      <c r="E965" s="139">
        <f>'TAB mai'!E965+'TAB CUMUL AVRIL'!E965</f>
        <v>258</v>
      </c>
      <c r="F965" s="139">
        <f t="shared" si="340"/>
        <v>-164</v>
      </c>
      <c r="G965" s="32">
        <f t="shared" si="341"/>
        <v>-0.63565891472868219</v>
      </c>
    </row>
    <row r="966" spans="1:7" x14ac:dyDescent="0.2">
      <c r="A966" s="81" t="s">
        <v>35</v>
      </c>
      <c r="B966" s="2" t="s">
        <v>36</v>
      </c>
      <c r="C966" s="11"/>
      <c r="D966" s="139">
        <f>'TAB mai'!D966+'TAB CUMUL AVRIL'!D966</f>
        <v>0</v>
      </c>
      <c r="E966" s="139">
        <f>'TAB mai'!E966+'TAB CUMUL AVRIL'!E966</f>
        <v>0</v>
      </c>
      <c r="F966" s="139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82"/>
      <c r="D967" s="40">
        <f>D957+D958+D959+D960+D965+D966</f>
        <v>247113</v>
      </c>
      <c r="E967" s="40">
        <f>E957+E958+E959+E960+E965+E966</f>
        <v>324825</v>
      </c>
      <c r="F967" s="40">
        <f t="shared" si="340"/>
        <v>-77712</v>
      </c>
      <c r="G967" s="34">
        <f t="shared" si="341"/>
        <v>-0.23924266912953129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39">
        <f>'TAB mai'!D970+'TAB CUMUL AVRIL'!D970</f>
        <v>0</v>
      </c>
      <c r="E970" s="139">
        <f>'TAB mai'!E970+'TAB CUMUL AVRIL'!E970</f>
        <v>0</v>
      </c>
      <c r="F970" s="139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83"/>
      <c r="D971" s="139">
        <f>'TAB mai'!D971+'TAB CUMUL AVRIL'!D971</f>
        <v>0</v>
      </c>
      <c r="E971" s="139">
        <f>'TAB mai'!E971+'TAB CUMUL AVRIL'!E971</f>
        <v>0</v>
      </c>
      <c r="F971" s="138"/>
      <c r="G971" s="36"/>
    </row>
    <row r="972" spans="1:7" x14ac:dyDescent="0.2">
      <c r="A972" s="81">
        <v>72</v>
      </c>
      <c r="B972" s="1" t="s">
        <v>37</v>
      </c>
      <c r="C972" s="10"/>
      <c r="D972" s="139">
        <f>'TAB mai'!D972+'TAB CUMUL AVRIL'!D972</f>
        <v>0</v>
      </c>
      <c r="E972" s="139">
        <f>'TAB mai'!E972+'TAB CUMUL AVRIL'!E972</f>
        <v>0</v>
      </c>
      <c r="F972" s="139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81">
        <v>73</v>
      </c>
      <c r="B973" s="1" t="s">
        <v>38</v>
      </c>
      <c r="C973" s="10"/>
      <c r="D973" s="139">
        <f>'TAB mai'!D973+'TAB CUMUL AVRIL'!D973</f>
        <v>0</v>
      </c>
      <c r="E973" s="139">
        <f>'TAB mai'!E973+'TAB CUMUL AVRIL'!E973</f>
        <v>0</v>
      </c>
      <c r="F973" s="139">
        <f t="shared" si="344"/>
        <v>0</v>
      </c>
      <c r="G973" s="32" t="e">
        <f t="shared" si="345"/>
        <v>#DIV/0!</v>
      </c>
    </row>
    <row r="974" spans="1:7" x14ac:dyDescent="0.2">
      <c r="A974" s="81">
        <v>74</v>
      </c>
      <c r="B974" s="2" t="s">
        <v>39</v>
      </c>
      <c r="C974" s="11"/>
      <c r="D974" s="139">
        <f>'TAB mai'!D974+'TAB CUMUL AVRIL'!D974</f>
        <v>0</v>
      </c>
      <c r="E974" s="139">
        <f>'TAB mai'!E974+'TAB CUMUL AVRIL'!E974</f>
        <v>0</v>
      </c>
      <c r="F974" s="139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86"/>
      <c r="D975" s="40">
        <f>D967+D972+D973+D974</f>
        <v>247113</v>
      </c>
      <c r="E975" s="40">
        <f>E967+E972+E973+E974</f>
        <v>324825</v>
      </c>
      <c r="F975" s="139">
        <f t="shared" si="344"/>
        <v>-77712</v>
      </c>
      <c r="G975" s="32">
        <f t="shared" si="345"/>
        <v>-0.23924266912953129</v>
      </c>
    </row>
    <row r="976" spans="1:7" x14ac:dyDescent="0.2">
      <c r="A976" s="81">
        <v>60</v>
      </c>
      <c r="B976" s="3" t="s">
        <v>40</v>
      </c>
      <c r="C976" s="83"/>
      <c r="D976" s="138">
        <f>D977+D978+D979</f>
        <v>58191</v>
      </c>
      <c r="E976" s="138">
        <f>E977+E978+E979</f>
        <v>68344</v>
      </c>
      <c r="F976" s="139">
        <f t="shared" si="344"/>
        <v>-10153</v>
      </c>
      <c r="G976" s="32">
        <f t="shared" si="345"/>
        <v>-0.14855729837293691</v>
      </c>
    </row>
    <row r="977" spans="1:7" x14ac:dyDescent="0.2">
      <c r="A977" s="81">
        <v>600</v>
      </c>
      <c r="B977" s="1" t="s">
        <v>2</v>
      </c>
      <c r="C977" s="10"/>
      <c r="D977" s="139">
        <f>'TAB mai'!D977+'TAB CUMUL AVRIL'!D977</f>
        <v>3330</v>
      </c>
      <c r="E977" s="139">
        <f>'TAB mai'!E977+'TAB CUMUL AVRIL'!E977</f>
        <v>4938</v>
      </c>
      <c r="F977" s="139">
        <f t="shared" si="344"/>
        <v>-1608</v>
      </c>
      <c r="G977" s="32">
        <f t="shared" si="345"/>
        <v>-0.32563791008505466</v>
      </c>
    </row>
    <row r="978" spans="1:7" x14ac:dyDescent="0.2">
      <c r="A978" s="81">
        <v>601</v>
      </c>
      <c r="B978" s="1" t="s">
        <v>3</v>
      </c>
      <c r="C978" s="10"/>
      <c r="D978" s="139">
        <f>'TAB mai'!D978+'TAB CUMUL AVRIL'!D978</f>
        <v>37765</v>
      </c>
      <c r="E978" s="139">
        <f>'TAB mai'!E978+'TAB CUMUL AVRIL'!E978</f>
        <v>49144</v>
      </c>
      <c r="F978" s="139">
        <f t="shared" si="344"/>
        <v>-11379</v>
      </c>
      <c r="G978" s="32">
        <f t="shared" si="345"/>
        <v>-0.23154403385967767</v>
      </c>
    </row>
    <row r="979" spans="1:7" x14ac:dyDescent="0.2">
      <c r="A979" s="81">
        <v>604</v>
      </c>
      <c r="B979" s="1" t="s">
        <v>4</v>
      </c>
      <c r="C979" s="10"/>
      <c r="D979" s="139">
        <f>'TAB mai'!D979+'TAB CUMUL AVRIL'!D979</f>
        <v>17096</v>
      </c>
      <c r="E979" s="139">
        <f>'TAB mai'!E979+'TAB CUMUL AVRIL'!E979</f>
        <v>14262</v>
      </c>
      <c r="F979" s="139">
        <f t="shared" si="344"/>
        <v>2834</v>
      </c>
      <c r="G979" s="32">
        <f t="shared" si="345"/>
        <v>0.19870985836488572</v>
      </c>
    </row>
    <row r="980" spans="1:7" x14ac:dyDescent="0.2">
      <c r="A980" s="81">
        <v>61</v>
      </c>
      <c r="B980" s="1" t="s">
        <v>41</v>
      </c>
      <c r="C980" s="10"/>
      <c r="D980" s="139">
        <f>'TAB mai'!D980+'TAB CUMUL AVRIL'!D980</f>
        <v>3841</v>
      </c>
      <c r="E980" s="139">
        <f>'TAB mai'!E980+'TAB CUMUL AVRIL'!E980</f>
        <v>4291</v>
      </c>
      <c r="F980" s="139">
        <f t="shared" si="344"/>
        <v>-450</v>
      </c>
      <c r="G980" s="32">
        <f t="shared" si="345"/>
        <v>-0.10487065951992543</v>
      </c>
    </row>
    <row r="981" spans="1:7" x14ac:dyDescent="0.2">
      <c r="A981" s="81">
        <v>62</v>
      </c>
      <c r="B981" s="2" t="s">
        <v>42</v>
      </c>
      <c r="C981" s="11"/>
      <c r="D981" s="139">
        <f>'TAB mai'!D981+'TAB CUMUL AVRIL'!D981</f>
        <v>8253</v>
      </c>
      <c r="E981" s="139">
        <f>'TAB mai'!E981+'TAB CUMUL AVRIL'!E981</f>
        <v>6507</v>
      </c>
      <c r="F981" s="139">
        <f t="shared" si="344"/>
        <v>1746</v>
      </c>
      <c r="G981" s="32">
        <f t="shared" si="345"/>
        <v>0.26832641770401106</v>
      </c>
    </row>
    <row r="982" spans="1:7" ht="25.5" x14ac:dyDescent="0.2">
      <c r="A982" s="22"/>
      <c r="B982" s="26" t="s">
        <v>43</v>
      </c>
      <c r="C982" s="86"/>
      <c r="D982" s="40">
        <f>D976+D980+D981</f>
        <v>70285</v>
      </c>
      <c r="E982" s="40">
        <f>E976+E980+E981</f>
        <v>79142</v>
      </c>
      <c r="F982" s="139">
        <f t="shared" si="344"/>
        <v>-8857</v>
      </c>
      <c r="G982" s="32">
        <f t="shared" si="345"/>
        <v>-0.11191276439817038</v>
      </c>
    </row>
    <row r="983" spans="1:7" ht="25.5" x14ac:dyDescent="0.2">
      <c r="A983" s="22"/>
      <c r="B983" s="26" t="s">
        <v>48</v>
      </c>
      <c r="C983" s="86"/>
      <c r="D983" s="40">
        <f>D975-D982</f>
        <v>176828</v>
      </c>
      <c r="E983" s="40">
        <f>E975-E982</f>
        <v>245683</v>
      </c>
      <c r="F983" s="139">
        <f t="shared" si="344"/>
        <v>-68855</v>
      </c>
      <c r="G983" s="32">
        <f t="shared" si="345"/>
        <v>-0.28025952141580818</v>
      </c>
    </row>
    <row r="984" spans="1:7" x14ac:dyDescent="0.2">
      <c r="A984" s="81">
        <v>63</v>
      </c>
      <c r="B984" s="3" t="s">
        <v>46</v>
      </c>
      <c r="C984" s="83"/>
      <c r="D984" s="139">
        <f>'TAB mai'!D984+'TAB CUMUL AVRIL'!D984</f>
        <v>240467</v>
      </c>
      <c r="E984" s="139">
        <f>'TAB mai'!E984+'TAB CUMUL AVRIL'!E984</f>
        <v>245162</v>
      </c>
      <c r="F984" s="139">
        <f t="shared" si="344"/>
        <v>-4695</v>
      </c>
      <c r="G984" s="32">
        <f t="shared" si="345"/>
        <v>-1.9150602458782355E-2</v>
      </c>
    </row>
    <row r="985" spans="1:7" x14ac:dyDescent="0.2">
      <c r="A985" s="81"/>
      <c r="B985" s="13" t="s">
        <v>6</v>
      </c>
      <c r="C985" s="27"/>
      <c r="D985" s="139"/>
      <c r="E985" s="139"/>
      <c r="F985" s="139"/>
      <c r="G985" s="32"/>
    </row>
    <row r="986" spans="1:7" x14ac:dyDescent="0.2">
      <c r="A986" s="81">
        <v>631</v>
      </c>
      <c r="B986" s="15" t="s">
        <v>21</v>
      </c>
      <c r="C986" s="21"/>
      <c r="D986" s="139">
        <f>'TAB mai'!D986+'TAB CUMUL AVRIL'!D986</f>
        <v>0</v>
      </c>
      <c r="E986" s="139">
        <f>'TAB mai'!E986+'TAB CUMUL AVRIL'!E986</f>
        <v>0</v>
      </c>
      <c r="F986" s="139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81"/>
      <c r="B987" s="15"/>
      <c r="C987" s="21"/>
      <c r="D987" s="139"/>
      <c r="E987" s="139"/>
      <c r="F987" s="139"/>
      <c r="G987" s="32"/>
    </row>
    <row r="988" spans="1:7" x14ac:dyDescent="0.2">
      <c r="A988" s="81">
        <v>64</v>
      </c>
      <c r="B988" s="2" t="s">
        <v>47</v>
      </c>
      <c r="C988" s="11"/>
      <c r="D988" s="139">
        <f>'TAB mai'!D988+'TAB CUMUL AVRIL'!D988</f>
        <v>9499</v>
      </c>
      <c r="E988" s="139">
        <f>'TAB mai'!E988+'TAB CUMUL AVRIL'!E988</f>
        <v>11632</v>
      </c>
      <c r="F988" s="139">
        <f t="shared" ref="F988:F998" si="348">(D988-E988)</f>
        <v>-2133</v>
      </c>
      <c r="G988" s="32">
        <f t="shared" ref="G988:G998" si="349">F988/E988</f>
        <v>-0.18337345254470427</v>
      </c>
    </row>
    <row r="989" spans="1:7" ht="25.5" x14ac:dyDescent="0.2">
      <c r="A989" s="22"/>
      <c r="B989" s="26" t="s">
        <v>49</v>
      </c>
      <c r="C989" s="86"/>
      <c r="D989" s="139">
        <f>D983-D984-D988</f>
        <v>-73138</v>
      </c>
      <c r="E989" s="139">
        <f>E983-E984-E988</f>
        <v>-11111</v>
      </c>
      <c r="F989" s="139">
        <f t="shared" si="348"/>
        <v>-62027</v>
      </c>
      <c r="G989" s="32">
        <f t="shared" si="349"/>
        <v>5.5824858248582485</v>
      </c>
    </row>
    <row r="990" spans="1:7" x14ac:dyDescent="0.2">
      <c r="A990" s="81">
        <v>75</v>
      </c>
      <c r="B990" s="3" t="s">
        <v>50</v>
      </c>
      <c r="C990" s="83"/>
      <c r="D990" s="139">
        <f>'TAB mai'!D990+'TAB CUMUL AVRIL'!D990</f>
        <v>836</v>
      </c>
      <c r="E990" s="139">
        <f>'TAB mai'!E990+'TAB CUMUL AVRIL'!E990</f>
        <v>512</v>
      </c>
      <c r="F990" s="139">
        <f t="shared" si="348"/>
        <v>324</v>
      </c>
      <c r="G990" s="32">
        <f t="shared" si="349"/>
        <v>0.6328125</v>
      </c>
    </row>
    <row r="991" spans="1:7" x14ac:dyDescent="0.2">
      <c r="A991" s="81">
        <v>65</v>
      </c>
      <c r="B991" s="1" t="s">
        <v>51</v>
      </c>
      <c r="C991" s="10"/>
      <c r="D991" s="139">
        <f>'TAB mai'!D991+'TAB CUMUL AVRIL'!D991</f>
        <v>3372</v>
      </c>
      <c r="E991" s="139">
        <f>'TAB mai'!E991+'TAB CUMUL AVRIL'!E991</f>
        <v>3198</v>
      </c>
      <c r="F991" s="139">
        <f t="shared" si="348"/>
        <v>174</v>
      </c>
      <c r="G991" s="32">
        <f t="shared" si="349"/>
        <v>5.4409005628517824E-2</v>
      </c>
    </row>
    <row r="992" spans="1:7" ht="25.5" x14ac:dyDescent="0.2">
      <c r="A992" s="81">
        <v>68</v>
      </c>
      <c r="B992" s="16" t="s">
        <v>52</v>
      </c>
      <c r="C992" s="17"/>
      <c r="D992" s="139">
        <f>'TAB mai'!D992+'TAB CUMUL AVRIL'!D992</f>
        <v>47734</v>
      </c>
      <c r="E992" s="139">
        <f>'TAB mai'!E992+'TAB CUMUL AVRIL'!E992</f>
        <v>50189</v>
      </c>
      <c r="F992" s="139">
        <f t="shared" si="348"/>
        <v>-2455</v>
      </c>
      <c r="G992" s="32">
        <f t="shared" si="349"/>
        <v>-4.8915100918527965E-2</v>
      </c>
    </row>
    <row r="993" spans="1:7" x14ac:dyDescent="0.2">
      <c r="A993" s="81">
        <v>78</v>
      </c>
      <c r="B993" s="2" t="s">
        <v>53</v>
      </c>
      <c r="C993" s="11"/>
      <c r="D993" s="139">
        <f>'TAB mai'!D993+'TAB CUMUL AVRIL'!D993</f>
        <v>13901</v>
      </c>
      <c r="E993" s="139">
        <f>'TAB mai'!E993+'TAB CUMUL AVRIL'!E993</f>
        <v>4328</v>
      </c>
      <c r="F993" s="139">
        <f t="shared" si="348"/>
        <v>9573</v>
      </c>
      <c r="G993" s="32">
        <f t="shared" si="349"/>
        <v>2.2118761552680222</v>
      </c>
    </row>
    <row r="994" spans="1:7" ht="25.5" x14ac:dyDescent="0.2">
      <c r="A994" s="22"/>
      <c r="B994" s="26" t="s">
        <v>77</v>
      </c>
      <c r="C994" s="86"/>
      <c r="D994" s="139">
        <f>D989+D990-D991-D992+D993</f>
        <v>-109507</v>
      </c>
      <c r="E994" s="139">
        <f>E989+E990-E991-E992+E993</f>
        <v>-59658</v>
      </c>
      <c r="F994" s="139">
        <f t="shared" si="348"/>
        <v>-49849</v>
      </c>
      <c r="G994" s="32">
        <f t="shared" si="349"/>
        <v>0.83557946964363539</v>
      </c>
    </row>
    <row r="995" spans="1:7" x14ac:dyDescent="0.2">
      <c r="A995" s="81">
        <v>76</v>
      </c>
      <c r="B995" s="1" t="s">
        <v>54</v>
      </c>
      <c r="C995" s="10"/>
      <c r="D995" s="139">
        <f>'TAB mai'!D995+'TAB CUMUL AVRIL'!D995</f>
        <v>0</v>
      </c>
      <c r="E995" s="139">
        <f>'TAB mai'!E995+'TAB CUMUL AVRIL'!E995</f>
        <v>0</v>
      </c>
      <c r="F995" s="139">
        <f t="shared" si="348"/>
        <v>0</v>
      </c>
      <c r="G995" s="32" t="e">
        <f t="shared" si="349"/>
        <v>#DIV/0!</v>
      </c>
    </row>
    <row r="996" spans="1:7" x14ac:dyDescent="0.2">
      <c r="A996" s="81">
        <v>66</v>
      </c>
      <c r="B996" s="1" t="s">
        <v>55</v>
      </c>
      <c r="C996" s="10"/>
      <c r="D996" s="139">
        <f>'TAB mai'!D996+'TAB CUMUL AVRIL'!D996</f>
        <v>-1670</v>
      </c>
      <c r="E996" s="139">
        <f>'TAB mai'!E996+'TAB CUMUL AVRIL'!E996</f>
        <v>321</v>
      </c>
      <c r="F996" s="139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139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86"/>
      <c r="D998" s="139">
        <f>D994+D997</f>
        <v>-107837</v>
      </c>
      <c r="E998" s="139">
        <f>E994+E997</f>
        <v>-59979</v>
      </c>
      <c r="F998" s="139">
        <f t="shared" si="348"/>
        <v>-47858</v>
      </c>
      <c r="G998" s="32">
        <f t="shared" si="349"/>
        <v>0.79791260274429388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81">
        <v>5</v>
      </c>
      <c r="B1002" s="1" t="s">
        <v>22</v>
      </c>
      <c r="C1002" s="10"/>
      <c r="D1002" s="139">
        <f>'TAB mai'!D1002</f>
        <v>25159</v>
      </c>
      <c r="E1002" s="139">
        <f>'TAB mai'!E1002</f>
        <v>34650</v>
      </c>
      <c r="F1002" s="139">
        <f t="shared" ref="F1002" si="350">(D1002-E1002)</f>
        <v>-9491</v>
      </c>
      <c r="G1002" s="32">
        <f t="shared" ref="G1002" si="351">F1002/E1002</f>
        <v>-0.27391053391053394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81">
        <v>51</v>
      </c>
      <c r="B1006" s="20" t="s">
        <v>29</v>
      </c>
      <c r="C1006" s="30"/>
      <c r="D1006" s="139">
        <v>0</v>
      </c>
      <c r="E1006" s="139">
        <v>0</v>
      </c>
      <c r="F1006" s="139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81">
        <v>510</v>
      </c>
      <c r="B1007" s="1" t="s">
        <v>7</v>
      </c>
      <c r="C1007" s="10"/>
      <c r="D1007" s="139">
        <v>0</v>
      </c>
      <c r="E1007" s="139">
        <v>0</v>
      </c>
      <c r="F1007" s="139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81">
        <v>41</v>
      </c>
      <c r="B1009" s="1" t="s">
        <v>8</v>
      </c>
      <c r="C1009" s="10"/>
      <c r="D1009" s="139">
        <f>D1013+D1014+D1015</f>
        <v>285947</v>
      </c>
      <c r="E1009" s="139">
        <f>E1013+E1014+E1015</f>
        <v>215397</v>
      </c>
      <c r="F1009" s="139">
        <f t="shared" ref="F1009" si="354">(D1009-E1009)</f>
        <v>70550</v>
      </c>
      <c r="G1009" s="32">
        <f t="shared" ref="G1009" si="355">F1009/E1009</f>
        <v>0.327534738181126</v>
      </c>
    </row>
    <row r="1010" spans="1:7" x14ac:dyDescent="0.2">
      <c r="A1010" s="81"/>
      <c r="B1010" s="1"/>
      <c r="C1010" s="10"/>
      <c r="D1010" s="139"/>
      <c r="E1010" s="139"/>
      <c r="F1010" s="139"/>
      <c r="G1010" s="32"/>
    </row>
    <row r="1011" spans="1:7" x14ac:dyDescent="0.2">
      <c r="A1011" s="81"/>
      <c r="B1011" s="7" t="s">
        <v>6</v>
      </c>
      <c r="C1011" s="29"/>
      <c r="D1011" s="139"/>
      <c r="E1011" s="139"/>
      <c r="F1011" s="139"/>
      <c r="G1011" s="32"/>
    </row>
    <row r="1012" spans="1:7" x14ac:dyDescent="0.2">
      <c r="A1012" s="81"/>
      <c r="B1012" s="1"/>
      <c r="C1012" s="10"/>
      <c r="D1012" s="139"/>
      <c r="E1012" s="139"/>
      <c r="F1012" s="139"/>
      <c r="G1012" s="32"/>
    </row>
    <row r="1013" spans="1:7" x14ac:dyDescent="0.2">
      <c r="A1013" s="81"/>
      <c r="B1013" s="23" t="s">
        <v>23</v>
      </c>
      <c r="C1013" s="10"/>
      <c r="D1013" s="139">
        <f>'TAB mai'!D1013</f>
        <v>269972</v>
      </c>
      <c r="E1013" s="139">
        <f>'TAB mai'!E1013</f>
        <v>187399</v>
      </c>
      <c r="F1013" s="139">
        <f t="shared" ref="F1013:F1015" si="356">(D1013-E1013)</f>
        <v>82573</v>
      </c>
      <c r="G1013" s="32">
        <f t="shared" ref="G1013:G1015" si="357">F1013/E1013</f>
        <v>0.4406266842405776</v>
      </c>
    </row>
    <row r="1014" spans="1:7" ht="25.5" x14ac:dyDescent="0.2">
      <c r="A1014" s="81"/>
      <c r="B1014" s="24" t="s">
        <v>58</v>
      </c>
      <c r="C1014" s="17"/>
      <c r="D1014" s="139">
        <f>'TAB mai'!D1014</f>
        <v>15689</v>
      </c>
      <c r="E1014" s="139">
        <f>'TAB mai'!E1014</f>
        <v>27777</v>
      </c>
      <c r="F1014" s="139">
        <f t="shared" si="356"/>
        <v>-12088</v>
      </c>
      <c r="G1014" s="32">
        <f t="shared" si="357"/>
        <v>-0.43518018504518124</v>
      </c>
    </row>
    <row r="1015" spans="1:7" x14ac:dyDescent="0.2">
      <c r="A1015" s="81"/>
      <c r="B1015" s="23" t="s">
        <v>24</v>
      </c>
      <c r="C1015" s="10"/>
      <c r="D1015" s="139">
        <f>'TAB mai'!D1015</f>
        <v>286</v>
      </c>
      <c r="E1015" s="139">
        <f>'TAB mai'!E1015</f>
        <v>221</v>
      </c>
      <c r="F1015" s="139">
        <f t="shared" si="356"/>
        <v>65</v>
      </c>
      <c r="G1015" s="32">
        <f t="shared" si="357"/>
        <v>0.29411764705882354</v>
      </c>
    </row>
    <row r="1016" spans="1:7" x14ac:dyDescent="0.2">
      <c r="A1016" s="81"/>
      <c r="B1016" s="1"/>
      <c r="C1016" s="10"/>
      <c r="D1016" s="139"/>
      <c r="E1016" s="139"/>
      <c r="F1016" s="139"/>
      <c r="G1016" s="32"/>
    </row>
    <row r="1017" spans="1:7" x14ac:dyDescent="0.2">
      <c r="A1017" s="81"/>
      <c r="B1017" s="8" t="s">
        <v>26</v>
      </c>
      <c r="C1017" s="31"/>
      <c r="D1017" s="139">
        <f>'TAB mai'!D1017</f>
        <v>134891</v>
      </c>
      <c r="E1017" s="139">
        <f>'TAB mai'!E1017</f>
        <v>109510</v>
      </c>
      <c r="F1017" s="139">
        <f t="shared" ref="F1017" si="358">(D1017-E1017)</f>
        <v>25381</v>
      </c>
      <c r="G1017" s="32">
        <f t="shared" ref="G1017" si="359">F1017/E1017</f>
        <v>0.23176878823851704</v>
      </c>
    </row>
    <row r="1018" spans="1:7" x14ac:dyDescent="0.2">
      <c r="A1018" s="81"/>
      <c r="B1018" s="8"/>
      <c r="C1018" s="31"/>
      <c r="D1018" s="139"/>
      <c r="E1018" s="139"/>
      <c r="F1018" s="139"/>
      <c r="G1018" s="32"/>
    </row>
    <row r="1019" spans="1:7" x14ac:dyDescent="0.2">
      <c r="A1019" s="81">
        <v>3</v>
      </c>
      <c r="B1019" s="8" t="s">
        <v>15</v>
      </c>
      <c r="C1019" s="31"/>
      <c r="D1019" s="139">
        <f>D1022+D1023+D1024+D1025</f>
        <v>98254</v>
      </c>
      <c r="E1019" s="139">
        <f>E1022+E1023+E1024+E1025</f>
        <v>96530</v>
      </c>
      <c r="F1019" s="139">
        <f t="shared" ref="F1019" si="360">(D1019-E1019)</f>
        <v>1724</v>
      </c>
      <c r="G1019" s="32">
        <f t="shared" ref="G1019" si="361">F1019/E1019</f>
        <v>1.7859732725577542E-2</v>
      </c>
    </row>
    <row r="1020" spans="1:7" x14ac:dyDescent="0.2">
      <c r="A1020" s="81"/>
      <c r="B1020" s="7" t="s">
        <v>6</v>
      </c>
      <c r="C1020" s="29"/>
      <c r="D1020" s="139"/>
      <c r="E1020" s="139"/>
      <c r="F1020" s="139"/>
      <c r="G1020" s="32"/>
    </row>
    <row r="1021" spans="1:7" x14ac:dyDescent="0.2">
      <c r="A1021" s="81"/>
      <c r="B1021" s="8"/>
      <c r="C1021" s="31"/>
      <c r="D1021" s="139"/>
      <c r="E1021" s="139"/>
      <c r="F1021" s="139"/>
      <c r="G1021" s="32"/>
    </row>
    <row r="1022" spans="1:7" x14ac:dyDescent="0.2">
      <c r="A1022" s="81">
        <v>30</v>
      </c>
      <c r="B1022" s="25" t="s">
        <v>16</v>
      </c>
      <c r="C1022" s="31"/>
      <c r="D1022" s="139">
        <f>'TAB mai'!D1022</f>
        <v>1644</v>
      </c>
      <c r="E1022" s="139">
        <f>'TAB mai'!E1022</f>
        <v>1572</v>
      </c>
      <c r="F1022" s="139">
        <f t="shared" ref="F1022:F1025" si="362">(D1022-E1022)</f>
        <v>72</v>
      </c>
      <c r="G1022" s="32">
        <f t="shared" ref="G1022:G1025" si="363">F1022/E1022</f>
        <v>4.5801526717557252E-2</v>
      </c>
    </row>
    <row r="1023" spans="1:7" x14ac:dyDescent="0.2">
      <c r="A1023" s="81">
        <v>31</v>
      </c>
      <c r="B1023" s="25" t="s">
        <v>17</v>
      </c>
      <c r="C1023" s="31"/>
      <c r="D1023" s="139">
        <f>'TAB mai'!D1023</f>
        <v>3845</v>
      </c>
      <c r="E1023" s="139">
        <f>'TAB mai'!E1023</f>
        <v>3110</v>
      </c>
      <c r="F1023" s="139">
        <f t="shared" si="362"/>
        <v>735</v>
      </c>
      <c r="G1023" s="32">
        <f t="shared" si="363"/>
        <v>0.23633440514469453</v>
      </c>
    </row>
    <row r="1024" spans="1:7" x14ac:dyDescent="0.2">
      <c r="A1024" s="81">
        <v>32</v>
      </c>
      <c r="B1024" s="25" t="s">
        <v>18</v>
      </c>
      <c r="C1024" s="31"/>
      <c r="D1024" s="139">
        <f>'TAB mai'!D1024</f>
        <v>92765</v>
      </c>
      <c r="E1024" s="139">
        <f>'TAB mai'!E1024</f>
        <v>91848</v>
      </c>
      <c r="F1024" s="139">
        <f t="shared" si="362"/>
        <v>917</v>
      </c>
      <c r="G1024" s="32">
        <f t="shared" si="363"/>
        <v>9.9838864210434631E-3</v>
      </c>
    </row>
    <row r="1025" spans="1:7" x14ac:dyDescent="0.2">
      <c r="A1025" s="81">
        <v>37</v>
      </c>
      <c r="B1025" s="25" t="s">
        <v>25</v>
      </c>
      <c r="C1025" s="31"/>
      <c r="D1025" s="139">
        <f>'TAB mai'!D1025</f>
        <v>0</v>
      </c>
      <c r="E1025" s="139">
        <f>'TAB mai'!E1025</f>
        <v>0</v>
      </c>
      <c r="F1025" s="139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85" t="s">
        <v>10</v>
      </c>
      <c r="E1029" s="85" t="s">
        <v>11</v>
      </c>
      <c r="F1029" s="85" t="s">
        <v>12</v>
      </c>
      <c r="G1029" s="32" t="s">
        <v>13</v>
      </c>
    </row>
    <row r="1030" spans="1:7" x14ac:dyDescent="0.2">
      <c r="A1030" s="81">
        <v>700</v>
      </c>
      <c r="B1030" s="1" t="s">
        <v>30</v>
      </c>
      <c r="C1030" s="10"/>
      <c r="D1030" s="139">
        <f>'TAB mai'!D1030+'TAB CUMUL AVRIL'!D1030</f>
        <v>2178</v>
      </c>
      <c r="E1030" s="139">
        <f>'TAB mai'!E1030+'TAB CUMUL AVRIL'!E1030</f>
        <v>610</v>
      </c>
      <c r="F1030" s="139">
        <f>(D1030-E1030)</f>
        <v>1568</v>
      </c>
      <c r="G1030" s="32">
        <f>F1030/E1030</f>
        <v>2.5704918032786885</v>
      </c>
    </row>
    <row r="1031" spans="1:7" x14ac:dyDescent="0.2">
      <c r="A1031" s="81">
        <v>701</v>
      </c>
      <c r="B1031" s="1" t="s">
        <v>31</v>
      </c>
      <c r="C1031" s="10"/>
      <c r="D1031" s="139">
        <f>'TAB mai'!D1031+'TAB CUMUL AVRIL'!D1031</f>
        <v>0</v>
      </c>
      <c r="E1031" s="139">
        <f>'TAB mai'!E1031+'TAB CUMUL AVRIL'!E1031</f>
        <v>0</v>
      </c>
      <c r="F1031" s="139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81">
        <v>704</v>
      </c>
      <c r="B1032" s="1" t="s">
        <v>32</v>
      </c>
      <c r="C1032" s="10"/>
      <c r="D1032" s="139">
        <f>'TAB mai'!D1032+'TAB CUMUL AVRIL'!D1032</f>
        <v>0</v>
      </c>
      <c r="E1032" s="139">
        <f>'TAB mai'!E1032+'TAB CUMUL AVRIL'!E1032</f>
        <v>0</v>
      </c>
      <c r="F1032" s="139">
        <f t="shared" si="364"/>
        <v>0</v>
      </c>
      <c r="G1032" s="32" t="e">
        <f t="shared" si="365"/>
        <v>#DIV/0!</v>
      </c>
    </row>
    <row r="1033" spans="1:7" x14ac:dyDescent="0.2">
      <c r="A1033" s="81">
        <v>706</v>
      </c>
      <c r="B1033" s="1" t="s">
        <v>33</v>
      </c>
      <c r="C1033" s="10"/>
      <c r="D1033" s="139">
        <f>'TAB mai'!D1033+'TAB CUMUL AVRIL'!D1033</f>
        <v>0</v>
      </c>
      <c r="E1033" s="139">
        <f>'TAB mai'!E1033+'TAB CUMUL AVRIL'!E1033</f>
        <v>0</v>
      </c>
      <c r="F1033" s="139">
        <f t="shared" si="364"/>
        <v>0</v>
      </c>
      <c r="G1033" s="32" t="e">
        <f t="shared" si="365"/>
        <v>#DIV/0!</v>
      </c>
    </row>
    <row r="1034" spans="1:7" x14ac:dyDescent="0.2">
      <c r="A1034" s="81"/>
      <c r="B1034" s="13" t="s">
        <v>6</v>
      </c>
      <c r="C1034" s="27"/>
      <c r="D1034" s="139">
        <f>'TAB mai'!D1034+'TAB CUMUL AVRIL'!D1034</f>
        <v>0</v>
      </c>
      <c r="E1034" s="139">
        <f>'TAB mai'!E1034+'TAB CUMUL AVRIL'!E1034</f>
        <v>0</v>
      </c>
      <c r="F1034" s="39"/>
      <c r="G1034" s="33"/>
    </row>
    <row r="1035" spans="1:7" x14ac:dyDescent="0.2">
      <c r="A1035" s="81"/>
      <c r="B1035" s="14" t="s">
        <v>19</v>
      </c>
      <c r="C1035" s="11"/>
      <c r="D1035" s="139">
        <f>'TAB mai'!D1035+'TAB CUMUL AVRIL'!D1035</f>
        <v>0</v>
      </c>
      <c r="E1035" s="139">
        <f>'TAB mai'!E1035+'TAB CUMUL AVRIL'!E1035</f>
        <v>0</v>
      </c>
      <c r="F1035" s="139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81"/>
      <c r="B1036" s="14" t="s">
        <v>20</v>
      </c>
      <c r="C1036" s="11"/>
      <c r="D1036" s="139">
        <f>'TAB mai'!D1036+'TAB CUMUL AVRIL'!D1036</f>
        <v>0</v>
      </c>
      <c r="E1036" s="139">
        <f>'TAB mai'!E1036+'TAB CUMUL AVRIL'!E1036</f>
        <v>0</v>
      </c>
      <c r="F1036" s="139">
        <f t="shared" si="366"/>
        <v>0</v>
      </c>
      <c r="G1036" s="32" t="e">
        <f t="shared" si="367"/>
        <v>#DIV/0!</v>
      </c>
    </row>
    <row r="1037" spans="1:7" x14ac:dyDescent="0.2">
      <c r="A1037" s="81"/>
      <c r="B1037" s="14" t="s">
        <v>27</v>
      </c>
      <c r="C1037" s="11"/>
      <c r="D1037" s="139">
        <f>'TAB mai'!D1037+'TAB CUMUL AVRIL'!D1037</f>
        <v>0</v>
      </c>
      <c r="E1037" s="139">
        <f>'TAB mai'!E1037+'TAB CUMUL AVRIL'!E1037</f>
        <v>0</v>
      </c>
      <c r="F1037" s="139">
        <f t="shared" si="366"/>
        <v>0</v>
      </c>
      <c r="G1037" s="32" t="e">
        <f t="shared" si="367"/>
        <v>#DIV/0!</v>
      </c>
    </row>
    <row r="1038" spans="1:7" x14ac:dyDescent="0.2">
      <c r="A1038" s="81">
        <v>706</v>
      </c>
      <c r="B1038" s="2" t="s">
        <v>34</v>
      </c>
      <c r="C1038" s="11"/>
      <c r="D1038" s="139">
        <f>'TAB mai'!D1038+'TAB CUMUL AVRIL'!D1038</f>
        <v>112699</v>
      </c>
      <c r="E1038" s="139">
        <f>'TAB mai'!E1038+'TAB CUMUL AVRIL'!E1038</f>
        <v>69817</v>
      </c>
      <c r="F1038" s="139">
        <f t="shared" si="366"/>
        <v>42882</v>
      </c>
      <c r="G1038" s="32">
        <f t="shared" si="367"/>
        <v>0.61420570921122364</v>
      </c>
    </row>
    <row r="1039" spans="1:7" ht="15.75" customHeight="1" x14ac:dyDescent="0.2">
      <c r="A1039" s="81" t="s">
        <v>35</v>
      </c>
      <c r="B1039" s="2" t="s">
        <v>36</v>
      </c>
      <c r="C1039" s="11"/>
      <c r="D1039" s="139">
        <f>'TAB mai'!D1039+'TAB CUMUL AVRIL'!D1039</f>
        <v>10207</v>
      </c>
      <c r="E1039" s="139">
        <f>'TAB mai'!E1039+'TAB CUMUL AVRIL'!E1039</f>
        <v>5525</v>
      </c>
      <c r="F1039" s="139">
        <f t="shared" si="366"/>
        <v>4682</v>
      </c>
      <c r="G1039" s="32">
        <f t="shared" si="367"/>
        <v>0.84742081447963802</v>
      </c>
    </row>
    <row r="1040" spans="1:7" ht="25.5" x14ac:dyDescent="0.2">
      <c r="A1040" s="22"/>
      <c r="B1040" s="26" t="s">
        <v>45</v>
      </c>
      <c r="C1040" s="82"/>
      <c r="D1040" s="40">
        <f>D1030+D1031+D1032+D1033+D1038+D1039</f>
        <v>125084</v>
      </c>
      <c r="E1040" s="40">
        <f>E1030+E1031+E1032+E1033+E1038+E1039</f>
        <v>75952</v>
      </c>
      <c r="F1040" s="40">
        <f t="shared" si="366"/>
        <v>49132</v>
      </c>
      <c r="G1040" s="34">
        <f t="shared" si="367"/>
        <v>0.64688224141563089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39">
        <f>'TAB mai'!D1043+'TAB CUMUL AVRIL'!D1043</f>
        <v>0</v>
      </c>
      <c r="E1043" s="139">
        <f>'TAB mai'!E1043+'TAB CUMUL AVRIL'!E1043</f>
        <v>0</v>
      </c>
      <c r="F1043" s="139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83"/>
      <c r="D1044" s="139">
        <f>'TAB mai'!D1044+'TAB CUMUL AVRIL'!D1044</f>
        <v>0</v>
      </c>
      <c r="E1044" s="139">
        <f>'TAB mai'!E1044+'TAB CUMUL AVRIL'!E1044</f>
        <v>0</v>
      </c>
      <c r="F1044" s="138"/>
      <c r="G1044" s="36"/>
    </row>
    <row r="1045" spans="1:7" x14ac:dyDescent="0.2">
      <c r="A1045" s="81">
        <v>72</v>
      </c>
      <c r="B1045" s="1" t="s">
        <v>37</v>
      </c>
      <c r="C1045" s="10"/>
      <c r="D1045" s="139">
        <f>'TAB mai'!D1045+'TAB CUMUL AVRIL'!D1045</f>
        <v>0</v>
      </c>
      <c r="E1045" s="139">
        <f>'TAB mai'!E1045+'TAB CUMUL AVRIL'!E1045</f>
        <v>0</v>
      </c>
      <c r="F1045" s="139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81">
        <v>73</v>
      </c>
      <c r="B1046" s="1" t="s">
        <v>38</v>
      </c>
      <c r="C1046" s="10"/>
      <c r="D1046" s="139">
        <f>'TAB mai'!D1046+'TAB CUMUL AVRIL'!D1046</f>
        <v>0</v>
      </c>
      <c r="E1046" s="139">
        <f>'TAB mai'!E1046+'TAB CUMUL AVRIL'!E1046</f>
        <v>0</v>
      </c>
      <c r="F1046" s="139">
        <f t="shared" si="370"/>
        <v>0</v>
      </c>
      <c r="G1046" s="32" t="e">
        <f t="shared" si="371"/>
        <v>#DIV/0!</v>
      </c>
    </row>
    <row r="1047" spans="1:7" x14ac:dyDescent="0.2">
      <c r="A1047" s="81">
        <v>74</v>
      </c>
      <c r="B1047" s="2" t="s">
        <v>39</v>
      </c>
      <c r="C1047" s="11"/>
      <c r="D1047" s="139">
        <f>'TAB mai'!D1047+'TAB CUMUL AVRIL'!D1047</f>
        <v>0</v>
      </c>
      <c r="E1047" s="139">
        <f>'TAB mai'!E1047+'TAB CUMUL AVRIL'!E1047</f>
        <v>0</v>
      </c>
      <c r="F1047" s="139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86"/>
      <c r="D1048" s="40">
        <f>D1040+D1045+D1046+D1047</f>
        <v>125084</v>
      </c>
      <c r="E1048" s="40">
        <f>E1040+E1045+E1046+E1047</f>
        <v>75952</v>
      </c>
      <c r="F1048" s="139">
        <f t="shared" si="370"/>
        <v>49132</v>
      </c>
      <c r="G1048" s="32">
        <f t="shared" si="371"/>
        <v>0.64688224141563089</v>
      </c>
    </row>
    <row r="1049" spans="1:7" x14ac:dyDescent="0.2">
      <c r="A1049" s="81">
        <v>60</v>
      </c>
      <c r="B1049" s="3" t="s">
        <v>40</v>
      </c>
      <c r="C1049" s="83"/>
      <c r="D1049" s="138">
        <f>D1050+D1051+D1052</f>
        <v>24025</v>
      </c>
      <c r="E1049" s="138">
        <f>E1050+E1051+E1052</f>
        <v>10119</v>
      </c>
      <c r="F1049" s="139">
        <f t="shared" si="370"/>
        <v>13906</v>
      </c>
      <c r="G1049" s="32">
        <f t="shared" si="371"/>
        <v>1.3742464670421979</v>
      </c>
    </row>
    <row r="1050" spans="1:7" x14ac:dyDescent="0.2">
      <c r="A1050" s="81">
        <v>600</v>
      </c>
      <c r="B1050" s="1" t="s">
        <v>2</v>
      </c>
      <c r="C1050" s="10"/>
      <c r="D1050" s="139">
        <f>'TAB mai'!D1050+'TAB CUMUL AVRIL'!D1050</f>
        <v>937</v>
      </c>
      <c r="E1050" s="139">
        <f>'TAB mai'!E1050+'TAB CUMUL AVRIL'!E1050</f>
        <v>578</v>
      </c>
      <c r="F1050" s="139">
        <f t="shared" si="370"/>
        <v>359</v>
      </c>
      <c r="G1050" s="32">
        <f t="shared" si="371"/>
        <v>0.62110726643598613</v>
      </c>
    </row>
    <row r="1051" spans="1:7" x14ac:dyDescent="0.2">
      <c r="A1051" s="81">
        <v>601</v>
      </c>
      <c r="B1051" s="1" t="s">
        <v>3</v>
      </c>
      <c r="C1051" s="10"/>
      <c r="D1051" s="139">
        <f>'TAB mai'!D1051+'TAB CUMUL AVRIL'!D1051</f>
        <v>14257</v>
      </c>
      <c r="E1051" s="139">
        <f>'TAB mai'!E1051+'TAB CUMUL AVRIL'!E1051</f>
        <v>7139</v>
      </c>
      <c r="F1051" s="139">
        <f t="shared" si="370"/>
        <v>7118</v>
      </c>
      <c r="G1051" s="32">
        <f t="shared" si="371"/>
        <v>0.99705841154223285</v>
      </c>
    </row>
    <row r="1052" spans="1:7" x14ac:dyDescent="0.2">
      <c r="A1052" s="81">
        <v>604</v>
      </c>
      <c r="B1052" s="1" t="s">
        <v>4</v>
      </c>
      <c r="C1052" s="10"/>
      <c r="D1052" s="139">
        <f>'TAB mai'!D1052+'TAB CUMUL AVRIL'!D1052</f>
        <v>8831</v>
      </c>
      <c r="E1052" s="139">
        <f>'TAB mai'!E1052+'TAB CUMUL AVRIL'!E1052</f>
        <v>2402</v>
      </c>
      <c r="F1052" s="139">
        <f t="shared" si="370"/>
        <v>6429</v>
      </c>
      <c r="G1052" s="32">
        <f t="shared" si="371"/>
        <v>2.6765195670274773</v>
      </c>
    </row>
    <row r="1053" spans="1:7" x14ac:dyDescent="0.2">
      <c r="A1053" s="81">
        <v>61</v>
      </c>
      <c r="B1053" s="1" t="s">
        <v>41</v>
      </c>
      <c r="C1053" s="10"/>
      <c r="D1053" s="139">
        <f>'TAB mai'!D1053+'TAB CUMUL AVRIL'!D1053</f>
        <v>3121</v>
      </c>
      <c r="E1053" s="139">
        <f>'TAB mai'!E1053+'TAB CUMUL AVRIL'!E1053</f>
        <v>192</v>
      </c>
      <c r="F1053" s="139">
        <f t="shared" si="370"/>
        <v>2929</v>
      </c>
      <c r="G1053" s="32">
        <f t="shared" si="371"/>
        <v>15.255208333333334</v>
      </c>
    </row>
    <row r="1054" spans="1:7" x14ac:dyDescent="0.2">
      <c r="A1054" s="81">
        <v>62</v>
      </c>
      <c r="B1054" s="2" t="s">
        <v>42</v>
      </c>
      <c r="C1054" s="11"/>
      <c r="D1054" s="139">
        <f>'TAB mai'!D1054+'TAB CUMUL AVRIL'!D1054</f>
        <v>4773</v>
      </c>
      <c r="E1054" s="139">
        <f>'TAB mai'!E1054+'TAB CUMUL AVRIL'!E1054</f>
        <v>1523</v>
      </c>
      <c r="F1054" s="139">
        <f t="shared" si="370"/>
        <v>3250</v>
      </c>
      <c r="G1054" s="32">
        <f t="shared" si="371"/>
        <v>2.1339461588969142</v>
      </c>
    </row>
    <row r="1055" spans="1:7" ht="25.5" x14ac:dyDescent="0.2">
      <c r="A1055" s="22"/>
      <c r="B1055" s="26" t="s">
        <v>43</v>
      </c>
      <c r="C1055" s="86"/>
      <c r="D1055" s="40">
        <f>D1049+D1053+D1054</f>
        <v>31919</v>
      </c>
      <c r="E1055" s="40">
        <f>E1049+E1053+E1054</f>
        <v>11834</v>
      </c>
      <c r="F1055" s="139">
        <f t="shared" si="370"/>
        <v>20085</v>
      </c>
      <c r="G1055" s="32">
        <f t="shared" si="371"/>
        <v>1.6972283251647795</v>
      </c>
    </row>
    <row r="1056" spans="1:7" ht="25.5" x14ac:dyDescent="0.2">
      <c r="A1056" s="22"/>
      <c r="B1056" s="26" t="s">
        <v>48</v>
      </c>
      <c r="C1056" s="86"/>
      <c r="D1056" s="40">
        <f>D1048-D1055</f>
        <v>93165</v>
      </c>
      <c r="E1056" s="40">
        <f>E1048-E1055</f>
        <v>64118</v>
      </c>
      <c r="F1056" s="139">
        <f t="shared" si="370"/>
        <v>29047</v>
      </c>
      <c r="G1056" s="32">
        <f t="shared" si="371"/>
        <v>0.45302411179388002</v>
      </c>
    </row>
    <row r="1057" spans="1:7" x14ac:dyDescent="0.2">
      <c r="A1057" s="81">
        <v>63</v>
      </c>
      <c r="B1057" s="3" t="s">
        <v>46</v>
      </c>
      <c r="C1057" s="83"/>
      <c r="D1057" s="139">
        <f>'TAB mai'!D1057+'TAB CUMUL AVRIL'!D1057</f>
        <v>91272</v>
      </c>
      <c r="E1057" s="139">
        <f>'TAB mai'!E1057+'TAB CUMUL AVRIL'!E1057</f>
        <v>64307</v>
      </c>
      <c r="F1057" s="139">
        <f t="shared" si="370"/>
        <v>26965</v>
      </c>
      <c r="G1057" s="32">
        <f t="shared" si="371"/>
        <v>0.41931671513210073</v>
      </c>
    </row>
    <row r="1058" spans="1:7" x14ac:dyDescent="0.2">
      <c r="A1058" s="81"/>
      <c r="B1058" s="13" t="s">
        <v>6</v>
      </c>
      <c r="C1058" s="27"/>
      <c r="D1058" s="139"/>
      <c r="E1058" s="139"/>
      <c r="F1058" s="139"/>
      <c r="G1058" s="32"/>
    </row>
    <row r="1059" spans="1:7" x14ac:dyDescent="0.2">
      <c r="A1059" s="81">
        <v>631</v>
      </c>
      <c r="B1059" s="15" t="s">
        <v>21</v>
      </c>
      <c r="C1059" s="21"/>
      <c r="D1059" s="139">
        <f>'TAB mai'!D1059+'TAB CUMUL AVRIL'!D1059</f>
        <v>0</v>
      </c>
      <c r="E1059" s="139">
        <f>'TAB mai'!E1059+'TAB CUMUL AVRIL'!E1059</f>
        <v>0</v>
      </c>
      <c r="F1059" s="139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81"/>
      <c r="B1060" s="15"/>
      <c r="C1060" s="21"/>
      <c r="D1060" s="139"/>
      <c r="E1060" s="139"/>
      <c r="F1060" s="139"/>
      <c r="G1060" s="32"/>
    </row>
    <row r="1061" spans="1:7" x14ac:dyDescent="0.2">
      <c r="A1061" s="81">
        <v>64</v>
      </c>
      <c r="B1061" s="2" t="s">
        <v>47</v>
      </c>
      <c r="C1061" s="11"/>
      <c r="D1061" s="139">
        <f>'TAB mai'!D1061+'TAB CUMUL AVRIL'!D1061</f>
        <v>1014</v>
      </c>
      <c r="E1061" s="139">
        <f>'TAB mai'!E1061+'TAB CUMUL AVRIL'!E1061</f>
        <v>2</v>
      </c>
      <c r="F1061" s="139">
        <f t="shared" ref="F1061:F1071" si="374">(D1061-E1061)</f>
        <v>1012</v>
      </c>
      <c r="G1061" s="32">
        <f t="shared" ref="G1061:G1071" si="375">F1061/E1061</f>
        <v>506</v>
      </c>
    </row>
    <row r="1062" spans="1:7" ht="25.5" x14ac:dyDescent="0.2">
      <c r="A1062" s="22"/>
      <c r="B1062" s="26" t="s">
        <v>49</v>
      </c>
      <c r="C1062" s="86"/>
      <c r="D1062" s="139">
        <f>D1056-D1057-D1061</f>
        <v>879</v>
      </c>
      <c r="E1062" s="139">
        <f>E1056-E1057-E1061</f>
        <v>-191</v>
      </c>
      <c r="F1062" s="139">
        <f t="shared" si="374"/>
        <v>1070</v>
      </c>
      <c r="G1062" s="32">
        <f t="shared" si="375"/>
        <v>-5.6020942408376966</v>
      </c>
    </row>
    <row r="1063" spans="1:7" x14ac:dyDescent="0.2">
      <c r="A1063" s="81">
        <v>75</v>
      </c>
      <c r="B1063" s="3" t="s">
        <v>50</v>
      </c>
      <c r="C1063" s="83"/>
      <c r="D1063" s="139">
        <f>'TAB mai'!D1063+'TAB CUMUL AVRIL'!D1063</f>
        <v>11</v>
      </c>
      <c r="E1063" s="139">
        <f>'TAB mai'!E1063+'TAB CUMUL AVRIL'!E1063</f>
        <v>816</v>
      </c>
      <c r="F1063" s="139">
        <f t="shared" si="374"/>
        <v>-805</v>
      </c>
      <c r="G1063" s="32">
        <f t="shared" si="375"/>
        <v>-0.9865196078431373</v>
      </c>
    </row>
    <row r="1064" spans="1:7" x14ac:dyDescent="0.2">
      <c r="A1064" s="81">
        <v>65</v>
      </c>
      <c r="B1064" s="1" t="s">
        <v>51</v>
      </c>
      <c r="C1064" s="10"/>
      <c r="D1064" s="139">
        <f>'TAB mai'!D1064+'TAB CUMUL AVRIL'!D1064</f>
        <v>320</v>
      </c>
      <c r="E1064" s="139">
        <f>'TAB mai'!E1064+'TAB CUMUL AVRIL'!E1064</f>
        <v>1005</v>
      </c>
      <c r="F1064" s="139">
        <f t="shared" si="374"/>
        <v>-685</v>
      </c>
      <c r="G1064" s="32">
        <f t="shared" si="375"/>
        <v>-0.68159203980099503</v>
      </c>
    </row>
    <row r="1065" spans="1:7" ht="25.5" x14ac:dyDescent="0.2">
      <c r="A1065" s="81">
        <v>68</v>
      </c>
      <c r="B1065" s="16" t="s">
        <v>52</v>
      </c>
      <c r="C1065" s="17"/>
      <c r="D1065" s="139">
        <f>'TAB mai'!D1065+'TAB CUMUL AVRIL'!D1065</f>
        <v>125000</v>
      </c>
      <c r="E1065" s="139">
        <f>'TAB mai'!E1065+'TAB CUMUL AVRIL'!E1065</f>
        <v>64898</v>
      </c>
      <c r="F1065" s="139">
        <f t="shared" si="374"/>
        <v>60102</v>
      </c>
      <c r="G1065" s="32">
        <f t="shared" si="375"/>
        <v>0.92609941754753611</v>
      </c>
    </row>
    <row r="1066" spans="1:7" x14ac:dyDescent="0.2">
      <c r="A1066" s="81">
        <v>78</v>
      </c>
      <c r="B1066" s="2" t="s">
        <v>53</v>
      </c>
      <c r="C1066" s="11"/>
      <c r="D1066" s="139">
        <f>'TAB mai'!D1066+'TAB CUMUL AVRIL'!D1066</f>
        <v>0</v>
      </c>
      <c r="E1066" s="139">
        <f>'TAB mai'!E1066+'TAB CUMUL AVRIL'!E1066</f>
        <v>0</v>
      </c>
      <c r="F1066" s="139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86"/>
      <c r="D1067" s="139">
        <f>D1062+D1063-D1064-D1065+D1066</f>
        <v>-124430</v>
      </c>
      <c r="E1067" s="139">
        <f>E1062+E1063-E1064-E1065+E1066</f>
        <v>-65278</v>
      </c>
      <c r="F1067" s="139">
        <f t="shared" si="374"/>
        <v>-59152</v>
      </c>
      <c r="G1067" s="32">
        <f t="shared" si="375"/>
        <v>0.90615521308863634</v>
      </c>
    </row>
    <row r="1068" spans="1:7" x14ac:dyDescent="0.2">
      <c r="A1068" s="81">
        <v>76</v>
      </c>
      <c r="B1068" s="1" t="s">
        <v>54</v>
      </c>
      <c r="C1068" s="10"/>
      <c r="D1068" s="139">
        <f>'TAB mai'!D1068+'TAB CUMUL AVRIL'!D1068</f>
        <v>0</v>
      </c>
      <c r="E1068" s="139">
        <f>'TAB mai'!E1068+'TAB CUMUL AVRIL'!E1068</f>
        <v>0</v>
      </c>
      <c r="F1068" s="139">
        <f t="shared" si="374"/>
        <v>0</v>
      </c>
      <c r="G1068" s="32" t="e">
        <f t="shared" si="375"/>
        <v>#DIV/0!</v>
      </c>
    </row>
    <row r="1069" spans="1:7" x14ac:dyDescent="0.2">
      <c r="A1069" s="81">
        <v>66</v>
      </c>
      <c r="B1069" s="1" t="s">
        <v>55</v>
      </c>
      <c r="C1069" s="10"/>
      <c r="D1069" s="139">
        <f>'TAB mai'!D1069+'TAB CUMUL AVRIL'!D1069</f>
        <v>0</v>
      </c>
      <c r="E1069" s="139">
        <f>'TAB mai'!E1069+'TAB CUMUL AVRIL'!E1069</f>
        <v>0</v>
      </c>
      <c r="F1069" s="139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39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86"/>
      <c r="D1071" s="139">
        <f>D1067+D1070</f>
        <v>-124430</v>
      </c>
      <c r="E1071" s="139">
        <f>E1067+E1070</f>
        <v>-65278</v>
      </c>
      <c r="F1071" s="139">
        <f t="shared" si="374"/>
        <v>-59152</v>
      </c>
      <c r="G1071" s="32">
        <f t="shared" si="375"/>
        <v>0.90615521308863634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81">
        <v>5</v>
      </c>
      <c r="B1075" s="1" t="s">
        <v>22</v>
      </c>
      <c r="C1075" s="10"/>
      <c r="D1075" s="139">
        <f>'TAB mai'!D1075</f>
        <v>-141845</v>
      </c>
      <c r="E1075" s="139">
        <f>'TAB mai'!E1075</f>
        <v>-157102</v>
      </c>
      <c r="F1075" s="139">
        <f t="shared" ref="F1075" si="376">(D1075-E1075)</f>
        <v>15257</v>
      </c>
      <c r="G1075" s="32">
        <f t="shared" ref="G1075" si="377">F1075/E1075</f>
        <v>-9.7115249964990893E-2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81">
        <v>51</v>
      </c>
      <c r="B1079" s="20" t="s">
        <v>29</v>
      </c>
      <c r="C1079" s="30"/>
      <c r="D1079" s="139">
        <v>0</v>
      </c>
      <c r="E1079" s="139">
        <v>0</v>
      </c>
      <c r="F1079" s="139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81">
        <v>510</v>
      </c>
      <c r="B1080" s="1" t="s">
        <v>7</v>
      </c>
      <c r="C1080" s="10"/>
      <c r="D1080" s="139">
        <v>0</v>
      </c>
      <c r="E1080" s="139">
        <v>0</v>
      </c>
      <c r="F1080" s="139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81">
        <v>41</v>
      </c>
      <c r="B1082" s="1" t="s">
        <v>8</v>
      </c>
      <c r="C1082" s="10"/>
      <c r="D1082" s="139">
        <f>D1086+D1087+D1088</f>
        <v>86631</v>
      </c>
      <c r="E1082" s="139">
        <f>E1086+E1087+E1088</f>
        <v>18558</v>
      </c>
      <c r="F1082" s="139">
        <f t="shared" ref="F1082" si="380">(D1082-E1082)</f>
        <v>68073</v>
      </c>
      <c r="G1082" s="32">
        <f t="shared" ref="G1082" si="381">F1082/E1082</f>
        <v>3.6681215648237955</v>
      </c>
    </row>
    <row r="1083" spans="1:7" x14ac:dyDescent="0.2">
      <c r="A1083" s="81"/>
      <c r="B1083" s="1"/>
      <c r="C1083" s="10"/>
      <c r="D1083" s="139"/>
      <c r="E1083" s="139"/>
      <c r="F1083" s="139"/>
      <c r="G1083" s="32"/>
    </row>
    <row r="1084" spans="1:7" x14ac:dyDescent="0.2">
      <c r="A1084" s="81"/>
      <c r="B1084" s="7" t="s">
        <v>6</v>
      </c>
      <c r="C1084" s="29"/>
      <c r="D1084" s="139"/>
      <c r="E1084" s="139"/>
      <c r="F1084" s="139"/>
      <c r="G1084" s="32"/>
    </row>
    <row r="1085" spans="1:7" x14ac:dyDescent="0.2">
      <c r="A1085" s="81"/>
      <c r="B1085" s="1"/>
      <c r="C1085" s="10"/>
      <c r="D1085" s="139"/>
      <c r="E1085" s="139"/>
      <c r="F1085" s="139"/>
      <c r="G1085" s="32"/>
    </row>
    <row r="1086" spans="1:7" x14ac:dyDescent="0.2">
      <c r="A1086" s="81"/>
      <c r="B1086" s="23" t="s">
        <v>23</v>
      </c>
      <c r="C1086" s="10"/>
      <c r="D1086" s="139">
        <f>'TAB mai'!D1086</f>
        <v>0</v>
      </c>
      <c r="E1086" s="139">
        <f>'TAB mai'!E1086</f>
        <v>0</v>
      </c>
      <c r="F1086" s="139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81"/>
      <c r="B1087" s="24" t="s">
        <v>58</v>
      </c>
      <c r="C1087" s="17"/>
      <c r="D1087" s="139">
        <f>'TAB mai'!D1087</f>
        <v>86631</v>
      </c>
      <c r="E1087" s="139">
        <f>'TAB mai'!E1087</f>
        <v>18558</v>
      </c>
      <c r="F1087" s="139">
        <f t="shared" si="382"/>
        <v>68073</v>
      </c>
      <c r="G1087" s="32">
        <f t="shared" si="383"/>
        <v>3.6681215648237955</v>
      </c>
    </row>
    <row r="1088" spans="1:7" x14ac:dyDescent="0.2">
      <c r="A1088" s="81"/>
      <c r="B1088" s="23" t="s">
        <v>24</v>
      </c>
      <c r="C1088" s="10"/>
      <c r="D1088" s="139">
        <f>'TAB mai'!D1088</f>
        <v>0</v>
      </c>
      <c r="E1088" s="139">
        <f>'TAB mai'!E1088</f>
        <v>0</v>
      </c>
      <c r="F1088" s="139">
        <f t="shared" si="382"/>
        <v>0</v>
      </c>
      <c r="G1088" s="32" t="e">
        <f t="shared" si="383"/>
        <v>#DIV/0!</v>
      </c>
    </row>
    <row r="1089" spans="1:7" x14ac:dyDescent="0.2">
      <c r="A1089" s="81"/>
      <c r="B1089" s="1"/>
      <c r="C1089" s="10"/>
      <c r="D1089" s="139"/>
      <c r="E1089" s="139"/>
      <c r="F1089" s="139"/>
      <c r="G1089" s="32"/>
    </row>
    <row r="1090" spans="1:7" x14ac:dyDescent="0.2">
      <c r="A1090" s="81"/>
      <c r="B1090" s="8" t="s">
        <v>26</v>
      </c>
      <c r="C1090" s="31"/>
      <c r="D1090" s="139">
        <f>'TAB mai'!D1090</f>
        <v>116887</v>
      </c>
      <c r="E1090" s="139">
        <f>'TAB mai'!E1090</f>
        <v>148685</v>
      </c>
      <c r="F1090" s="139">
        <f t="shared" ref="F1090" si="384">(D1090-E1090)</f>
        <v>-31798</v>
      </c>
      <c r="G1090" s="32">
        <f t="shared" ref="G1090" si="385">F1090/E1090</f>
        <v>-0.21386151931936645</v>
      </c>
    </row>
    <row r="1091" spans="1:7" x14ac:dyDescent="0.2">
      <c r="A1091" s="81"/>
      <c r="B1091" s="8"/>
      <c r="C1091" s="31"/>
      <c r="D1091" s="139"/>
      <c r="E1091" s="139"/>
      <c r="F1091" s="139"/>
      <c r="G1091" s="32"/>
    </row>
    <row r="1092" spans="1:7" x14ac:dyDescent="0.2">
      <c r="A1092" s="81">
        <v>3</v>
      </c>
      <c r="B1092" s="8" t="s">
        <v>15</v>
      </c>
      <c r="C1092" s="31"/>
      <c r="D1092" s="139">
        <f>D1095+D1096+D1097+D1098</f>
        <v>5419</v>
      </c>
      <c r="E1092" s="139">
        <f>E1095+E1096+E1097+E1098</f>
        <v>1777</v>
      </c>
      <c r="F1092" s="139">
        <f t="shared" ref="F1092" si="386">(D1092-E1092)</f>
        <v>3642</v>
      </c>
      <c r="G1092" s="32">
        <f t="shared" ref="G1092" si="387">F1092/E1092</f>
        <v>2.0495216657287565</v>
      </c>
    </row>
    <row r="1093" spans="1:7" x14ac:dyDescent="0.2">
      <c r="A1093" s="81"/>
      <c r="B1093" s="7" t="s">
        <v>6</v>
      </c>
      <c r="C1093" s="29"/>
      <c r="D1093" s="139"/>
      <c r="E1093" s="139"/>
      <c r="F1093" s="139"/>
      <c r="G1093" s="32"/>
    </row>
    <row r="1094" spans="1:7" x14ac:dyDescent="0.2">
      <c r="A1094" s="81"/>
      <c r="B1094" s="8"/>
      <c r="C1094" s="31"/>
      <c r="D1094" s="139"/>
      <c r="E1094" s="139"/>
      <c r="F1094" s="139"/>
      <c r="G1094" s="32"/>
    </row>
    <row r="1095" spans="1:7" x14ac:dyDescent="0.2">
      <c r="A1095" s="81">
        <v>30</v>
      </c>
      <c r="B1095" s="25" t="s">
        <v>16</v>
      </c>
      <c r="C1095" s="31"/>
      <c r="D1095" s="139">
        <f>'TAB mai'!D1095</f>
        <v>151</v>
      </c>
      <c r="E1095" s="139">
        <f>'TAB mai'!E1095</f>
        <v>0</v>
      </c>
      <c r="F1095" s="139">
        <f t="shared" ref="F1095:F1098" si="388">(D1095-E1095)</f>
        <v>151</v>
      </c>
      <c r="G1095" s="32" t="e">
        <f t="shared" ref="G1095:G1098" si="389">F1095/E1095</f>
        <v>#DIV/0!</v>
      </c>
    </row>
    <row r="1096" spans="1:7" x14ac:dyDescent="0.2">
      <c r="A1096" s="81">
        <v>31</v>
      </c>
      <c r="B1096" s="25" t="s">
        <v>17</v>
      </c>
      <c r="C1096" s="31"/>
      <c r="D1096" s="139">
        <f>'TAB mai'!D1096</f>
        <v>820</v>
      </c>
      <c r="E1096" s="139">
        <f>'TAB mai'!E1096</f>
        <v>0</v>
      </c>
      <c r="F1096" s="139">
        <f t="shared" si="388"/>
        <v>820</v>
      </c>
      <c r="G1096" s="32" t="e">
        <f t="shared" si="389"/>
        <v>#DIV/0!</v>
      </c>
    </row>
    <row r="1097" spans="1:7" x14ac:dyDescent="0.2">
      <c r="A1097" s="81">
        <v>32</v>
      </c>
      <c r="B1097" s="25" t="s">
        <v>18</v>
      </c>
      <c r="C1097" s="31"/>
      <c r="D1097" s="139">
        <f>'TAB mai'!D1097</f>
        <v>4448</v>
      </c>
      <c r="E1097" s="139">
        <f>'TAB mai'!E1097</f>
        <v>1777</v>
      </c>
      <c r="F1097" s="139">
        <f t="shared" si="388"/>
        <v>2671</v>
      </c>
      <c r="G1097" s="32">
        <f t="shared" si="389"/>
        <v>1.5030951041080474</v>
      </c>
    </row>
    <row r="1098" spans="1:7" x14ac:dyDescent="0.2">
      <c r="A1098" s="81">
        <v>37</v>
      </c>
      <c r="B1098" s="25" t="s">
        <v>25</v>
      </c>
      <c r="C1098" s="31"/>
      <c r="D1098" s="139">
        <f>'TAB mai'!D1098</f>
        <v>0</v>
      </c>
      <c r="E1098" s="139">
        <f>'TAB mai'!E1098</f>
        <v>0</v>
      </c>
      <c r="F1098" s="139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85" t="s">
        <v>10</v>
      </c>
      <c r="E1102" s="85" t="s">
        <v>11</v>
      </c>
      <c r="F1102" s="85" t="s">
        <v>12</v>
      </c>
      <c r="G1102" s="32" t="s">
        <v>13</v>
      </c>
    </row>
    <row r="1103" spans="1:7" x14ac:dyDescent="0.2">
      <c r="A1103" s="81">
        <v>700</v>
      </c>
      <c r="B1103" s="1" t="s">
        <v>30</v>
      </c>
      <c r="C1103" s="10"/>
      <c r="D1103" s="139">
        <f>'TAB mai'!D1103+'TAB CUMUL AVRIL'!D1103</f>
        <v>1737</v>
      </c>
      <c r="E1103" s="139">
        <f>'TAB mai'!E1103+'TAB CUMUL AVRIL'!E1103</f>
        <v>1300</v>
      </c>
      <c r="F1103" s="139">
        <f>(D1103-E1103)</f>
        <v>437</v>
      </c>
      <c r="G1103" s="32">
        <f>F1103/E1103</f>
        <v>0.33615384615384614</v>
      </c>
    </row>
    <row r="1104" spans="1:7" x14ac:dyDescent="0.2">
      <c r="A1104" s="81">
        <v>701</v>
      </c>
      <c r="B1104" s="1" t="s">
        <v>31</v>
      </c>
      <c r="C1104" s="10"/>
      <c r="D1104" s="139">
        <f>'TAB mai'!D1104+'TAB CUMUL AVRIL'!D1104</f>
        <v>8441</v>
      </c>
      <c r="E1104" s="139">
        <f>'TAB mai'!E1104+'TAB CUMUL AVRIL'!E1104</f>
        <v>7835</v>
      </c>
      <c r="F1104" s="139">
        <f t="shared" ref="F1104:F1106" si="390">(D1104-E1104)</f>
        <v>606</v>
      </c>
      <c r="G1104" s="32">
        <f t="shared" ref="G1104:G1106" si="391">F1104/E1104</f>
        <v>7.7345245692405876E-2</v>
      </c>
    </row>
    <row r="1105" spans="1:7" x14ac:dyDescent="0.2">
      <c r="A1105" s="81">
        <v>704</v>
      </c>
      <c r="B1105" s="1" t="s">
        <v>32</v>
      </c>
      <c r="C1105" s="10"/>
      <c r="D1105" s="139">
        <f>'TAB mai'!D1105+'TAB CUMUL AVRIL'!D1105</f>
        <v>0</v>
      </c>
      <c r="E1105" s="139">
        <f>'TAB mai'!E1105+'TAB CUMUL AVRIL'!E1105</f>
        <v>0</v>
      </c>
      <c r="F1105" s="139">
        <f t="shared" si="390"/>
        <v>0</v>
      </c>
      <c r="G1105" s="32" t="e">
        <f t="shared" si="391"/>
        <v>#DIV/0!</v>
      </c>
    </row>
    <row r="1106" spans="1:7" x14ac:dyDescent="0.2">
      <c r="A1106" s="81">
        <v>706</v>
      </c>
      <c r="B1106" s="1" t="s">
        <v>33</v>
      </c>
      <c r="C1106" s="10"/>
      <c r="D1106" s="139">
        <f>'TAB mai'!D1106+'TAB CUMUL AVRIL'!D1106</f>
        <v>38920</v>
      </c>
      <c r="E1106" s="139">
        <f>'TAB mai'!E1106+'TAB CUMUL AVRIL'!E1106</f>
        <v>39172</v>
      </c>
      <c r="F1106" s="139">
        <f t="shared" si="390"/>
        <v>-252</v>
      </c>
      <c r="G1106" s="32">
        <f t="shared" si="391"/>
        <v>-6.4331665475339528E-3</v>
      </c>
    </row>
    <row r="1107" spans="1:7" x14ac:dyDescent="0.2">
      <c r="A1107" s="81"/>
      <c r="B1107" s="13" t="s">
        <v>6</v>
      </c>
      <c r="C1107" s="27"/>
      <c r="D1107" s="139">
        <f>'TAB mai'!D1107+'TAB CUMUL AVRIL'!D1107</f>
        <v>0</v>
      </c>
      <c r="E1107" s="139">
        <f>'TAB mai'!E1107+'TAB CUMUL AVRIL'!E1107</f>
        <v>0</v>
      </c>
      <c r="F1107" s="39"/>
      <c r="G1107" s="33"/>
    </row>
    <row r="1108" spans="1:7" x14ac:dyDescent="0.2">
      <c r="A1108" s="81"/>
      <c r="B1108" s="14" t="s">
        <v>19</v>
      </c>
      <c r="C1108" s="11"/>
      <c r="D1108" s="139">
        <f>'TAB mai'!D1108+'TAB CUMUL AVRIL'!D1108</f>
        <v>0</v>
      </c>
      <c r="E1108" s="139">
        <f>'TAB mai'!E1108+'TAB CUMUL AVRIL'!E1108</f>
        <v>0</v>
      </c>
      <c r="F1108" s="139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81"/>
      <c r="B1109" s="14" t="s">
        <v>20</v>
      </c>
      <c r="C1109" s="11"/>
      <c r="D1109" s="139">
        <f>'TAB mai'!D1109+'TAB CUMUL AVRIL'!D1109</f>
        <v>0</v>
      </c>
      <c r="E1109" s="139">
        <f>'TAB mai'!E1109+'TAB CUMUL AVRIL'!E1109</f>
        <v>0</v>
      </c>
      <c r="F1109" s="139">
        <f t="shared" si="392"/>
        <v>0</v>
      </c>
      <c r="G1109" s="32" t="e">
        <f t="shared" si="393"/>
        <v>#DIV/0!</v>
      </c>
    </row>
    <row r="1110" spans="1:7" x14ac:dyDescent="0.2">
      <c r="A1110" s="81"/>
      <c r="B1110" s="14" t="s">
        <v>27</v>
      </c>
      <c r="C1110" s="11"/>
      <c r="D1110" s="139">
        <f>'TAB mai'!D1110+'TAB CUMUL AVRIL'!D1110</f>
        <v>0</v>
      </c>
      <c r="E1110" s="139">
        <f>'TAB mai'!E1110+'TAB CUMUL AVRIL'!E1110</f>
        <v>0</v>
      </c>
      <c r="F1110" s="139">
        <f t="shared" si="392"/>
        <v>0</v>
      </c>
      <c r="G1110" s="32" t="e">
        <f t="shared" si="393"/>
        <v>#DIV/0!</v>
      </c>
    </row>
    <row r="1111" spans="1:7" x14ac:dyDescent="0.2">
      <c r="A1111" s="81">
        <v>706</v>
      </c>
      <c r="B1111" s="2" t="s">
        <v>34</v>
      </c>
      <c r="C1111" s="11"/>
      <c r="D1111" s="139">
        <f>'TAB mai'!D1111+'TAB CUMUL AVRIL'!D1111</f>
        <v>0</v>
      </c>
      <c r="E1111" s="139">
        <f>'TAB mai'!E1111+'TAB CUMUL AVRIL'!E1111</f>
        <v>0</v>
      </c>
      <c r="F1111" s="139">
        <f t="shared" si="392"/>
        <v>0</v>
      </c>
      <c r="G1111" s="32" t="e">
        <f t="shared" si="393"/>
        <v>#DIV/0!</v>
      </c>
    </row>
    <row r="1112" spans="1:7" x14ac:dyDescent="0.2">
      <c r="A1112" s="81" t="s">
        <v>35</v>
      </c>
      <c r="B1112" s="2" t="s">
        <v>36</v>
      </c>
      <c r="C1112" s="11"/>
      <c r="D1112" s="139">
        <f>'TAB mai'!D1112+'TAB CUMUL AVRIL'!D1112</f>
        <v>0</v>
      </c>
      <c r="E1112" s="139">
        <f>'TAB mai'!E1112+'TAB CUMUL AVRIL'!E1112</f>
        <v>0</v>
      </c>
      <c r="F1112" s="139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82"/>
      <c r="D1113" s="40">
        <f>D1103+D1104+D1105+D1106+D1111+D1112</f>
        <v>49098</v>
      </c>
      <c r="E1113" s="40">
        <f>E1103+E1104+E1105+E1106+E1111+E1112</f>
        <v>48307</v>
      </c>
      <c r="F1113" s="40">
        <f t="shared" si="392"/>
        <v>791</v>
      </c>
      <c r="G1113" s="34">
        <f t="shared" si="393"/>
        <v>1.637443848717577E-2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39">
        <f>'TAB mai'!D1116+'TAB CUMUL AVRIL'!D1116</f>
        <v>0</v>
      </c>
      <c r="E1116" s="139">
        <f>'TAB mai'!E1116+'TAB CUMUL AVRIL'!E1116</f>
        <v>0</v>
      </c>
      <c r="F1116" s="139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83"/>
      <c r="D1117" s="139">
        <f>'TAB mai'!D1117+'TAB CUMUL AVRIL'!D1117</f>
        <v>0</v>
      </c>
      <c r="E1117" s="139">
        <f>'TAB mai'!E1117+'TAB CUMUL AVRIL'!E1117</f>
        <v>0</v>
      </c>
      <c r="F1117" s="138"/>
      <c r="G1117" s="36"/>
    </row>
    <row r="1118" spans="1:7" x14ac:dyDescent="0.2">
      <c r="A1118" s="81">
        <v>72</v>
      </c>
      <c r="B1118" s="1" t="s">
        <v>37</v>
      </c>
      <c r="C1118" s="10"/>
      <c r="D1118" s="139">
        <f>'TAB mai'!D1118+'TAB CUMUL AVRIL'!D1118</f>
        <v>0</v>
      </c>
      <c r="E1118" s="139">
        <f>'TAB mai'!E1118+'TAB CUMUL AVRIL'!E1118</f>
        <v>0</v>
      </c>
      <c r="F1118" s="139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81">
        <v>73</v>
      </c>
      <c r="B1119" s="1" t="s">
        <v>38</v>
      </c>
      <c r="C1119" s="10"/>
      <c r="D1119" s="139">
        <f>'TAB mai'!D1119+'TAB CUMUL AVRIL'!D1119</f>
        <v>0</v>
      </c>
      <c r="E1119" s="139">
        <f>'TAB mai'!E1119+'TAB CUMUL AVRIL'!E1119</f>
        <v>0</v>
      </c>
      <c r="F1119" s="139">
        <f t="shared" si="396"/>
        <v>0</v>
      </c>
      <c r="G1119" s="32" t="e">
        <f t="shared" si="397"/>
        <v>#DIV/0!</v>
      </c>
    </row>
    <row r="1120" spans="1:7" x14ac:dyDescent="0.2">
      <c r="A1120" s="81">
        <v>74</v>
      </c>
      <c r="B1120" s="2" t="s">
        <v>39</v>
      </c>
      <c r="C1120" s="11"/>
      <c r="D1120" s="139">
        <f>'TAB mai'!D1120+'TAB CUMUL AVRIL'!D1120</f>
        <v>0</v>
      </c>
      <c r="E1120" s="139">
        <f>'TAB mai'!E1120+'TAB CUMUL AVRIL'!E1120</f>
        <v>0</v>
      </c>
      <c r="F1120" s="139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86"/>
      <c r="D1121" s="40">
        <f>D1113+D1118+D1119+D1120</f>
        <v>49098</v>
      </c>
      <c r="E1121" s="40">
        <f>E1113+E1118+E1119+E1120</f>
        <v>48307</v>
      </c>
      <c r="F1121" s="139">
        <f t="shared" si="396"/>
        <v>791</v>
      </c>
      <c r="G1121" s="32">
        <f t="shared" si="397"/>
        <v>1.637443848717577E-2</v>
      </c>
    </row>
    <row r="1122" spans="1:7" x14ac:dyDescent="0.2">
      <c r="A1122" s="81">
        <v>60</v>
      </c>
      <c r="B1122" s="3" t="s">
        <v>40</v>
      </c>
      <c r="C1122" s="83"/>
      <c r="D1122" s="138">
        <f>D1123+D1124+D1125</f>
        <v>11668</v>
      </c>
      <c r="E1122" s="138">
        <f>E1123+E1124+E1125</f>
        <v>12983</v>
      </c>
      <c r="F1122" s="139">
        <f t="shared" si="396"/>
        <v>-1315</v>
      </c>
      <c r="G1122" s="32">
        <f t="shared" si="397"/>
        <v>-0.10128629746591697</v>
      </c>
    </row>
    <row r="1123" spans="1:7" x14ac:dyDescent="0.2">
      <c r="A1123" s="81">
        <v>600</v>
      </c>
      <c r="B1123" s="1" t="s">
        <v>2</v>
      </c>
      <c r="C1123" s="10"/>
      <c r="D1123" s="139">
        <f>'TAB mai'!D1123+'TAB CUMUL AVRIL'!D1123</f>
        <v>2172</v>
      </c>
      <c r="E1123" s="139">
        <f>'TAB mai'!E1123+'TAB CUMUL AVRIL'!E1123</f>
        <v>1222</v>
      </c>
      <c r="F1123" s="139">
        <f t="shared" si="396"/>
        <v>950</v>
      </c>
      <c r="G1123" s="32">
        <f t="shared" si="397"/>
        <v>0.77741407528641571</v>
      </c>
    </row>
    <row r="1124" spans="1:7" x14ac:dyDescent="0.2">
      <c r="A1124" s="81">
        <v>601</v>
      </c>
      <c r="B1124" s="1" t="s">
        <v>3</v>
      </c>
      <c r="C1124" s="10"/>
      <c r="D1124" s="139">
        <f>'TAB mai'!D1124+'TAB CUMUL AVRIL'!D1124</f>
        <v>9496</v>
      </c>
      <c r="E1124" s="139">
        <f>'TAB mai'!E1124+'TAB CUMUL AVRIL'!E1124</f>
        <v>11761</v>
      </c>
      <c r="F1124" s="139">
        <f t="shared" si="396"/>
        <v>-2265</v>
      </c>
      <c r="G1124" s="32">
        <f t="shared" si="397"/>
        <v>-0.19258566448431255</v>
      </c>
    </row>
    <row r="1125" spans="1:7" x14ac:dyDescent="0.2">
      <c r="A1125" s="81">
        <v>604</v>
      </c>
      <c r="B1125" s="1" t="s">
        <v>4</v>
      </c>
      <c r="C1125" s="10"/>
      <c r="D1125" s="139">
        <f>'TAB mai'!D1125+'TAB CUMUL AVRIL'!D1125</f>
        <v>0</v>
      </c>
      <c r="E1125" s="139">
        <f>'TAB mai'!E1125+'TAB CUMUL AVRIL'!E1125</f>
        <v>0</v>
      </c>
      <c r="F1125" s="139">
        <f t="shared" si="396"/>
        <v>0</v>
      </c>
      <c r="G1125" s="32" t="e">
        <f t="shared" si="397"/>
        <v>#DIV/0!</v>
      </c>
    </row>
    <row r="1126" spans="1:7" x14ac:dyDescent="0.2">
      <c r="A1126" s="81">
        <v>61</v>
      </c>
      <c r="B1126" s="1" t="s">
        <v>41</v>
      </c>
      <c r="C1126" s="10"/>
      <c r="D1126" s="139">
        <f>'TAB mai'!D1126+'TAB CUMUL AVRIL'!D1126</f>
        <v>2280</v>
      </c>
      <c r="E1126" s="139">
        <f>'TAB mai'!E1126+'TAB CUMUL AVRIL'!E1126</f>
        <v>2044</v>
      </c>
      <c r="F1126" s="139">
        <f t="shared" si="396"/>
        <v>236</v>
      </c>
      <c r="G1126" s="32">
        <f t="shared" si="397"/>
        <v>0.11545988258317025</v>
      </c>
    </row>
    <row r="1127" spans="1:7" x14ac:dyDescent="0.2">
      <c r="A1127" s="81">
        <v>62</v>
      </c>
      <c r="B1127" s="2" t="s">
        <v>42</v>
      </c>
      <c r="C1127" s="11"/>
      <c r="D1127" s="139">
        <f>'TAB mai'!D1127+'TAB CUMUL AVRIL'!D1127</f>
        <v>4853</v>
      </c>
      <c r="E1127" s="139">
        <f>'TAB mai'!E1127+'TAB CUMUL AVRIL'!E1127</f>
        <v>1896</v>
      </c>
      <c r="F1127" s="139">
        <f t="shared" si="396"/>
        <v>2957</v>
      </c>
      <c r="G1127" s="32">
        <f t="shared" si="397"/>
        <v>1.5595991561181435</v>
      </c>
    </row>
    <row r="1128" spans="1:7" ht="25.5" x14ac:dyDescent="0.2">
      <c r="A1128" s="22"/>
      <c r="B1128" s="26" t="s">
        <v>43</v>
      </c>
      <c r="C1128" s="86"/>
      <c r="D1128" s="40">
        <f>D1122+D1126+D1127</f>
        <v>18801</v>
      </c>
      <c r="E1128" s="40">
        <f>E1122+E1126+E1127</f>
        <v>16923</v>
      </c>
      <c r="F1128" s="139">
        <f t="shared" si="396"/>
        <v>1878</v>
      </c>
      <c r="G1128" s="32">
        <f t="shared" si="397"/>
        <v>0.11097323169650772</v>
      </c>
    </row>
    <row r="1129" spans="1:7" ht="25.5" x14ac:dyDescent="0.2">
      <c r="A1129" s="22"/>
      <c r="B1129" s="26" t="s">
        <v>48</v>
      </c>
      <c r="C1129" s="86"/>
      <c r="D1129" s="40">
        <f>D1121-D1128</f>
        <v>30297</v>
      </c>
      <c r="E1129" s="40">
        <f>E1121-E1128</f>
        <v>31384</v>
      </c>
      <c r="F1129" s="139">
        <f t="shared" si="396"/>
        <v>-1087</v>
      </c>
      <c r="G1129" s="32">
        <f t="shared" si="397"/>
        <v>-3.4635483048687229E-2</v>
      </c>
    </row>
    <row r="1130" spans="1:7" x14ac:dyDescent="0.2">
      <c r="A1130" s="81">
        <v>63</v>
      </c>
      <c r="B1130" s="3" t="s">
        <v>46</v>
      </c>
      <c r="C1130" s="83"/>
      <c r="D1130" s="139">
        <f>'TAB mai'!D1130+'TAB CUMUL AVRIL'!D1130</f>
        <v>42934</v>
      </c>
      <c r="E1130" s="139">
        <f>'TAB mai'!E1130+'TAB CUMUL AVRIL'!E1130</f>
        <v>42806</v>
      </c>
      <c r="F1130" s="139">
        <f t="shared" si="396"/>
        <v>128</v>
      </c>
      <c r="G1130" s="32">
        <f t="shared" si="397"/>
        <v>2.9902350137831143E-3</v>
      </c>
    </row>
    <row r="1131" spans="1:7" x14ac:dyDescent="0.2">
      <c r="A1131" s="81"/>
      <c r="B1131" s="13" t="s">
        <v>6</v>
      </c>
      <c r="C1131" s="27"/>
      <c r="D1131" s="139"/>
      <c r="E1131" s="139"/>
      <c r="F1131" s="139"/>
      <c r="G1131" s="32"/>
    </row>
    <row r="1132" spans="1:7" x14ac:dyDescent="0.2">
      <c r="A1132" s="81">
        <v>631</v>
      </c>
      <c r="B1132" s="15" t="s">
        <v>21</v>
      </c>
      <c r="C1132" s="21"/>
      <c r="D1132" s="139">
        <f>'TAB mai'!D1132+'TAB CUMUL AVRIL'!D1132</f>
        <v>0</v>
      </c>
      <c r="E1132" s="139">
        <f>'TAB mai'!E1132+'TAB CUMUL AVRIL'!E1132</f>
        <v>0</v>
      </c>
      <c r="F1132" s="139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81"/>
      <c r="B1133" s="15"/>
      <c r="C1133" s="21"/>
      <c r="D1133" s="139"/>
      <c r="E1133" s="139"/>
      <c r="F1133" s="139"/>
      <c r="G1133" s="32"/>
    </row>
    <row r="1134" spans="1:7" x14ac:dyDescent="0.2">
      <c r="A1134" s="81">
        <v>64</v>
      </c>
      <c r="B1134" s="2" t="s">
        <v>47</v>
      </c>
      <c r="C1134" s="11"/>
      <c r="D1134" s="139">
        <f>'TAB mai'!D1134+'TAB CUMUL AVRIL'!D1134</f>
        <v>2241</v>
      </c>
      <c r="E1134" s="139">
        <f>'TAB mai'!E1134+'TAB CUMUL AVRIL'!E1134</f>
        <v>2582</v>
      </c>
      <c r="F1134" s="139">
        <f t="shared" ref="F1134:F1144" si="400">(D1134-E1134)</f>
        <v>-341</v>
      </c>
      <c r="G1134" s="32">
        <f t="shared" ref="G1134:G1144" si="401">F1134/E1134</f>
        <v>-0.13206816421378775</v>
      </c>
    </row>
    <row r="1135" spans="1:7" ht="25.5" x14ac:dyDescent="0.2">
      <c r="A1135" s="22"/>
      <c r="B1135" s="26" t="s">
        <v>49</v>
      </c>
      <c r="C1135" s="86"/>
      <c r="D1135" s="139">
        <f>D1129-D1130-D1134</f>
        <v>-14878</v>
      </c>
      <c r="E1135" s="139">
        <f>E1129-E1130-E1134</f>
        <v>-14004</v>
      </c>
      <c r="F1135" s="139">
        <f t="shared" si="400"/>
        <v>-874</v>
      </c>
      <c r="G1135" s="32">
        <f t="shared" si="401"/>
        <v>6.2410739788631819E-2</v>
      </c>
    </row>
    <row r="1136" spans="1:7" x14ac:dyDescent="0.2">
      <c r="A1136" s="81">
        <v>75</v>
      </c>
      <c r="B1136" s="3" t="s">
        <v>50</v>
      </c>
      <c r="C1136" s="83"/>
      <c r="D1136" s="139">
        <f>'TAB mai'!D1136+'TAB CUMUL AVRIL'!D1136</f>
        <v>55</v>
      </c>
      <c r="E1136" s="139">
        <f>'TAB mai'!E1136+'TAB CUMUL AVRIL'!E1136</f>
        <v>0</v>
      </c>
      <c r="F1136" s="139">
        <f t="shared" si="400"/>
        <v>55</v>
      </c>
      <c r="G1136" s="32" t="e">
        <f t="shared" si="401"/>
        <v>#DIV/0!</v>
      </c>
    </row>
    <row r="1137" spans="1:7" x14ac:dyDescent="0.2">
      <c r="A1137" s="81">
        <v>65</v>
      </c>
      <c r="B1137" s="1" t="s">
        <v>51</v>
      </c>
      <c r="C1137" s="10"/>
      <c r="D1137" s="139">
        <f>'TAB mai'!D1137+'TAB CUMUL AVRIL'!D1137</f>
        <v>19253</v>
      </c>
      <c r="E1137" s="139">
        <f>'TAB mai'!E1137+'TAB CUMUL AVRIL'!E1137</f>
        <v>9425</v>
      </c>
      <c r="F1137" s="139">
        <f t="shared" si="400"/>
        <v>9828</v>
      </c>
      <c r="G1137" s="32">
        <f t="shared" si="401"/>
        <v>1.0427586206896551</v>
      </c>
    </row>
    <row r="1138" spans="1:7" ht="25.5" x14ac:dyDescent="0.2">
      <c r="A1138" s="81">
        <v>68</v>
      </c>
      <c r="B1138" s="16" t="s">
        <v>52</v>
      </c>
      <c r="C1138" s="17"/>
      <c r="D1138" s="139">
        <f>'TAB mai'!D1138+'TAB CUMUL AVRIL'!D1138</f>
        <v>7066</v>
      </c>
      <c r="E1138" s="139">
        <f>'TAB mai'!E1138+'TAB CUMUL AVRIL'!E1138</f>
        <v>6655</v>
      </c>
      <c r="F1138" s="139">
        <f t="shared" si="400"/>
        <v>411</v>
      </c>
      <c r="G1138" s="32">
        <f t="shared" si="401"/>
        <v>6.175807663410969E-2</v>
      </c>
    </row>
    <row r="1139" spans="1:7" x14ac:dyDescent="0.2">
      <c r="A1139" s="81">
        <v>78</v>
      </c>
      <c r="B1139" s="2" t="s">
        <v>53</v>
      </c>
      <c r="C1139" s="11"/>
      <c r="D1139" s="139">
        <f>'TAB mai'!D1139+'TAB CUMUL AVRIL'!D1139</f>
        <v>0</v>
      </c>
      <c r="E1139" s="139">
        <f>'TAB mai'!E1139+'TAB CUMUL AVRIL'!E1139</f>
        <v>0</v>
      </c>
      <c r="F1139" s="139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86"/>
      <c r="D1140" s="139">
        <f>D1135+D1136-D1137-D1138+D1139</f>
        <v>-41142</v>
      </c>
      <c r="E1140" s="139">
        <f>E1135+E1136-E1137-E1138+E1139</f>
        <v>-30084</v>
      </c>
      <c r="F1140" s="139">
        <f t="shared" si="400"/>
        <v>-11058</v>
      </c>
      <c r="G1140" s="32">
        <f t="shared" si="401"/>
        <v>0.36757080175508577</v>
      </c>
    </row>
    <row r="1141" spans="1:7" x14ac:dyDescent="0.2">
      <c r="A1141" s="81">
        <v>76</v>
      </c>
      <c r="B1141" s="1" t="s">
        <v>54</v>
      </c>
      <c r="C1141" s="10"/>
      <c r="D1141" s="139">
        <f>'TAB mai'!D1141+'TAB CUMUL AVRIL'!D1141</f>
        <v>201</v>
      </c>
      <c r="E1141" s="139">
        <f>'TAB mai'!E1141+'TAB CUMUL AVRIL'!E1141</f>
        <v>281</v>
      </c>
      <c r="F1141" s="139">
        <f t="shared" si="400"/>
        <v>-80</v>
      </c>
      <c r="G1141" s="32">
        <f t="shared" si="401"/>
        <v>-0.28469750889679718</v>
      </c>
    </row>
    <row r="1142" spans="1:7" x14ac:dyDescent="0.2">
      <c r="A1142" s="81">
        <v>66</v>
      </c>
      <c r="B1142" s="1" t="s">
        <v>55</v>
      </c>
      <c r="C1142" s="10"/>
      <c r="D1142" s="139">
        <f>'TAB mai'!D1142+'TAB CUMUL AVRIL'!D1142</f>
        <v>0</v>
      </c>
      <c r="E1142" s="139">
        <f>'TAB mai'!E1142+'TAB CUMUL AVRIL'!E1142</f>
        <v>258</v>
      </c>
      <c r="F1142" s="139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139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86"/>
      <c r="D1144" s="139">
        <f>D1140+D1143</f>
        <v>-40941</v>
      </c>
      <c r="E1144" s="139">
        <f>E1140+E1143</f>
        <v>-30061</v>
      </c>
      <c r="F1144" s="139">
        <f t="shared" si="400"/>
        <v>-10880</v>
      </c>
      <c r="G1144" s="32">
        <f t="shared" si="401"/>
        <v>0.36193074082698512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81">
        <v>5</v>
      </c>
      <c r="B1148" s="1" t="s">
        <v>22</v>
      </c>
      <c r="C1148" s="10"/>
      <c r="D1148" s="139">
        <f>'TAB mai'!D1148</f>
        <v>4479</v>
      </c>
      <c r="E1148" s="139">
        <f>'TAB mai'!E1148</f>
        <v>24760</v>
      </c>
      <c r="F1148" s="139">
        <f t="shared" ref="F1148" si="402">(D1148-E1148)</f>
        <v>-20281</v>
      </c>
      <c r="G1148" s="32">
        <f t="shared" ref="G1148" si="403">F1148/E1148</f>
        <v>-0.81910339256865916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81">
        <v>51</v>
      </c>
      <c r="B1152" s="20" t="s">
        <v>29</v>
      </c>
      <c r="C1152" s="30"/>
      <c r="D1152" s="139">
        <v>0</v>
      </c>
      <c r="E1152" s="139">
        <v>0</v>
      </c>
      <c r="F1152" s="139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81">
        <v>510</v>
      </c>
      <c r="B1153" s="1" t="s">
        <v>7</v>
      </c>
      <c r="C1153" s="10"/>
      <c r="D1153" s="139">
        <v>0</v>
      </c>
      <c r="E1153" s="139">
        <v>0</v>
      </c>
      <c r="F1153" s="139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81">
        <v>41</v>
      </c>
      <c r="B1155" s="1" t="s">
        <v>8</v>
      </c>
      <c r="C1155" s="10"/>
      <c r="D1155" s="139">
        <f>D1159+D1160+D1161</f>
        <v>39126</v>
      </c>
      <c r="E1155" s="139">
        <f>E1159+E1160+E1161</f>
        <v>12757</v>
      </c>
      <c r="F1155" s="139">
        <f t="shared" ref="F1155" si="406">(D1155-E1155)</f>
        <v>26369</v>
      </c>
      <c r="G1155" s="32">
        <f t="shared" ref="G1155" si="407">F1155/E1155</f>
        <v>2.067022027122364</v>
      </c>
    </row>
    <row r="1156" spans="1:7" x14ac:dyDescent="0.2">
      <c r="A1156" s="81"/>
      <c r="B1156" s="1"/>
      <c r="C1156" s="10"/>
      <c r="D1156" s="139"/>
      <c r="E1156" s="139"/>
      <c r="F1156" s="139"/>
      <c r="G1156" s="32"/>
    </row>
    <row r="1157" spans="1:7" x14ac:dyDescent="0.2">
      <c r="A1157" s="81"/>
      <c r="B1157" s="7" t="s">
        <v>6</v>
      </c>
      <c r="C1157" s="29"/>
      <c r="D1157" s="139"/>
      <c r="E1157" s="139"/>
      <c r="F1157" s="139"/>
      <c r="G1157" s="32"/>
    </row>
    <row r="1158" spans="1:7" x14ac:dyDescent="0.2">
      <c r="A1158" s="81"/>
      <c r="B1158" s="1"/>
      <c r="C1158" s="10"/>
      <c r="D1158" s="139"/>
      <c r="E1158" s="139"/>
      <c r="F1158" s="139"/>
      <c r="G1158" s="32"/>
    </row>
    <row r="1159" spans="1:7" x14ac:dyDescent="0.2">
      <c r="A1159" s="81"/>
      <c r="B1159" s="23" t="s">
        <v>23</v>
      </c>
      <c r="C1159" s="10"/>
      <c r="D1159" s="139">
        <f>'TAB mai'!D1159</f>
        <v>33270</v>
      </c>
      <c r="E1159" s="139">
        <f>'TAB mai'!E1159</f>
        <v>4732</v>
      </c>
      <c r="F1159" s="139">
        <f t="shared" ref="F1159:F1161" si="408">(D1159-E1159)</f>
        <v>28538</v>
      </c>
      <c r="G1159" s="32">
        <f t="shared" ref="G1159:G1161" si="409">F1159/E1159</f>
        <v>6.0308537616229927</v>
      </c>
    </row>
    <row r="1160" spans="1:7" ht="25.5" x14ac:dyDescent="0.2">
      <c r="A1160" s="81"/>
      <c r="B1160" s="24" t="s">
        <v>58</v>
      </c>
      <c r="C1160" s="17"/>
      <c r="D1160" s="139">
        <f>'TAB mai'!D1160</f>
        <v>5709</v>
      </c>
      <c r="E1160" s="139">
        <f>'TAB mai'!E1160</f>
        <v>7948</v>
      </c>
      <c r="F1160" s="139">
        <f t="shared" si="408"/>
        <v>-2239</v>
      </c>
      <c r="G1160" s="32">
        <f t="shared" si="409"/>
        <v>-0.28170608958228482</v>
      </c>
    </row>
    <row r="1161" spans="1:7" x14ac:dyDescent="0.2">
      <c r="A1161" s="81"/>
      <c r="B1161" s="23" t="s">
        <v>24</v>
      </c>
      <c r="C1161" s="10"/>
      <c r="D1161" s="139">
        <f>'TAB mai'!D1161</f>
        <v>147</v>
      </c>
      <c r="E1161" s="139">
        <f>'TAB mai'!E1161</f>
        <v>77</v>
      </c>
      <c r="F1161" s="139">
        <f t="shared" si="408"/>
        <v>70</v>
      </c>
      <c r="G1161" s="32">
        <f t="shared" si="409"/>
        <v>0.90909090909090906</v>
      </c>
    </row>
    <row r="1162" spans="1:7" x14ac:dyDescent="0.2">
      <c r="A1162" s="81"/>
      <c r="B1162" s="1"/>
      <c r="C1162" s="10"/>
      <c r="D1162" s="139"/>
      <c r="E1162" s="139"/>
      <c r="F1162" s="139"/>
      <c r="G1162" s="32"/>
    </row>
    <row r="1163" spans="1:7" x14ac:dyDescent="0.2">
      <c r="A1163" s="81"/>
      <c r="B1163" s="8" t="s">
        <v>26</v>
      </c>
      <c r="C1163" s="31"/>
      <c r="D1163" s="139">
        <f>'TAB mai'!D1163</f>
        <v>22274</v>
      </c>
      <c r="E1163" s="139">
        <f>'TAB mai'!E1163</f>
        <v>22533</v>
      </c>
      <c r="F1163" s="139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81"/>
      <c r="B1164" s="8"/>
      <c r="C1164" s="31"/>
      <c r="D1164" s="139"/>
      <c r="E1164" s="139"/>
      <c r="F1164" s="139"/>
      <c r="G1164" s="32"/>
    </row>
    <row r="1165" spans="1:7" x14ac:dyDescent="0.2">
      <c r="A1165" s="81">
        <v>3</v>
      </c>
      <c r="B1165" s="8" t="s">
        <v>15</v>
      </c>
      <c r="C1165" s="31"/>
      <c r="D1165" s="139">
        <f>D1168+D1169+D1170+D1171</f>
        <v>22954</v>
      </c>
      <c r="E1165" s="139">
        <f>E1168+E1169+E1170+E1171</f>
        <v>22426</v>
      </c>
      <c r="F1165" s="139">
        <f t="shared" ref="F1165" si="412">(D1165-E1165)</f>
        <v>528</v>
      </c>
      <c r="G1165" s="32">
        <f t="shared" ref="G1165" si="413">F1165/E1165</f>
        <v>2.3544100597520736E-2</v>
      </c>
    </row>
    <row r="1166" spans="1:7" x14ac:dyDescent="0.2">
      <c r="A1166" s="81"/>
      <c r="B1166" s="7" t="s">
        <v>6</v>
      </c>
      <c r="C1166" s="29"/>
      <c r="D1166" s="139"/>
      <c r="E1166" s="139"/>
      <c r="F1166" s="139"/>
      <c r="G1166" s="32"/>
    </row>
    <row r="1167" spans="1:7" x14ac:dyDescent="0.2">
      <c r="A1167" s="81"/>
      <c r="B1167" s="8"/>
      <c r="C1167" s="31"/>
      <c r="D1167" s="139"/>
      <c r="E1167" s="139"/>
      <c r="F1167" s="139"/>
      <c r="G1167" s="32"/>
    </row>
    <row r="1168" spans="1:7" x14ac:dyDescent="0.2">
      <c r="A1168" s="81">
        <v>30</v>
      </c>
      <c r="B1168" s="25" t="s">
        <v>16</v>
      </c>
      <c r="C1168" s="31"/>
      <c r="D1168" s="139">
        <f>'TAB mai'!D1168</f>
        <v>262</v>
      </c>
      <c r="E1168" s="139">
        <f>'TAB mai'!E1168</f>
        <v>168</v>
      </c>
      <c r="F1168" s="139">
        <f t="shared" ref="F1168:F1171" si="414">(D1168-E1168)</f>
        <v>94</v>
      </c>
      <c r="G1168" s="32">
        <f t="shared" ref="G1168:G1171" si="415">F1168/E1168</f>
        <v>0.55952380952380953</v>
      </c>
    </row>
    <row r="1169" spans="1:7" x14ac:dyDescent="0.2">
      <c r="A1169" s="81">
        <v>31</v>
      </c>
      <c r="B1169" s="25" t="s">
        <v>17</v>
      </c>
      <c r="C1169" s="31"/>
      <c r="D1169" s="139">
        <f>'TAB mai'!D1169</f>
        <v>437</v>
      </c>
      <c r="E1169" s="139">
        <f>'TAB mai'!E1169</f>
        <v>460</v>
      </c>
      <c r="F1169" s="139">
        <f t="shared" si="414"/>
        <v>-23</v>
      </c>
      <c r="G1169" s="32">
        <f t="shared" si="415"/>
        <v>-0.05</v>
      </c>
    </row>
    <row r="1170" spans="1:7" x14ac:dyDescent="0.2">
      <c r="A1170" s="81">
        <v>32</v>
      </c>
      <c r="B1170" s="25" t="s">
        <v>18</v>
      </c>
      <c r="C1170" s="31"/>
      <c r="D1170" s="139">
        <f>'TAB mai'!D1170</f>
        <v>22255</v>
      </c>
      <c r="E1170" s="139">
        <f>'TAB mai'!E1170</f>
        <v>21798</v>
      </c>
      <c r="F1170" s="139">
        <f t="shared" si="414"/>
        <v>457</v>
      </c>
      <c r="G1170" s="32">
        <f t="shared" si="415"/>
        <v>2.0965226167538306E-2</v>
      </c>
    </row>
    <row r="1171" spans="1:7" x14ac:dyDescent="0.2">
      <c r="A1171" s="81">
        <v>37</v>
      </c>
      <c r="B1171" s="25" t="s">
        <v>25</v>
      </c>
      <c r="C1171" s="31"/>
      <c r="D1171" s="139">
        <f>'TAB mai'!D1171</f>
        <v>0</v>
      </c>
      <c r="E1171" s="139">
        <f>'TAB mai'!E1171</f>
        <v>0</v>
      </c>
      <c r="F1171" s="139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85" t="s">
        <v>10</v>
      </c>
      <c r="E1176" s="85" t="s">
        <v>11</v>
      </c>
      <c r="F1176" s="85" t="s">
        <v>12</v>
      </c>
      <c r="G1176" s="32" t="s">
        <v>13</v>
      </c>
    </row>
    <row r="1177" spans="1:7" x14ac:dyDescent="0.2">
      <c r="A1177" s="81">
        <v>700</v>
      </c>
      <c r="B1177" s="1" t="s">
        <v>30</v>
      </c>
      <c r="C1177" s="10"/>
      <c r="D1177" s="139">
        <f>'TAB mai'!D1177+'TAB CUMUL AVRIL'!D1177</f>
        <v>2145</v>
      </c>
      <c r="E1177" s="139">
        <f>'TAB mai'!E1177+'TAB CUMUL AVRIL'!E1177</f>
        <v>0</v>
      </c>
      <c r="F1177" s="139">
        <f>(D1177-E1177)</f>
        <v>2145</v>
      </c>
      <c r="G1177" s="32" t="e">
        <f>F1177/E1177</f>
        <v>#DIV/0!</v>
      </c>
    </row>
    <row r="1178" spans="1:7" x14ac:dyDescent="0.2">
      <c r="A1178" s="81">
        <v>701</v>
      </c>
      <c r="B1178" s="1" t="s">
        <v>31</v>
      </c>
      <c r="C1178" s="10"/>
      <c r="D1178" s="139">
        <f>'TAB mai'!D1178+'TAB CUMUL AVRIL'!D1178</f>
        <v>2449</v>
      </c>
      <c r="E1178" s="139">
        <f>'TAB mai'!E1178+'TAB CUMUL AVRIL'!E1178</f>
        <v>0</v>
      </c>
      <c r="F1178" s="139">
        <f t="shared" ref="F1178:F1180" si="416">(D1178-E1178)</f>
        <v>2449</v>
      </c>
      <c r="G1178" s="32" t="e">
        <f t="shared" ref="G1178:G1180" si="417">F1178/E1178</f>
        <v>#DIV/0!</v>
      </c>
    </row>
    <row r="1179" spans="1:7" x14ac:dyDescent="0.2">
      <c r="A1179" s="81">
        <v>704</v>
      </c>
      <c r="B1179" s="1" t="s">
        <v>32</v>
      </c>
      <c r="C1179" s="10"/>
      <c r="D1179" s="139">
        <f>'TAB mai'!D1179+'TAB CUMUL AVRIL'!D1179</f>
        <v>0</v>
      </c>
      <c r="E1179" s="139">
        <f>'TAB mai'!E1179+'TAB CUMUL AVRIL'!E1179</f>
        <v>0</v>
      </c>
      <c r="F1179" s="139">
        <f t="shared" si="416"/>
        <v>0</v>
      </c>
      <c r="G1179" s="32" t="e">
        <f t="shared" si="417"/>
        <v>#DIV/0!</v>
      </c>
    </row>
    <row r="1180" spans="1:7" x14ac:dyDescent="0.2">
      <c r="A1180" s="81">
        <v>706</v>
      </c>
      <c r="B1180" s="1" t="s">
        <v>33</v>
      </c>
      <c r="C1180" s="10"/>
      <c r="D1180" s="139">
        <f>'TAB mai'!D1180+'TAB CUMUL AVRIL'!D1180</f>
        <v>1433</v>
      </c>
      <c r="E1180" s="139">
        <f>'TAB mai'!E1180+'TAB CUMUL AVRIL'!E1180</f>
        <v>120</v>
      </c>
      <c r="F1180" s="139">
        <f t="shared" si="416"/>
        <v>1313</v>
      </c>
      <c r="G1180" s="32">
        <f t="shared" si="417"/>
        <v>10.941666666666666</v>
      </c>
    </row>
    <row r="1181" spans="1:7" x14ac:dyDescent="0.2">
      <c r="A1181" s="81"/>
      <c r="B1181" s="13" t="s">
        <v>6</v>
      </c>
      <c r="C1181" s="27"/>
      <c r="D1181" s="139">
        <f>'TAB mai'!D1181+'TAB CUMUL AVRIL'!D1181</f>
        <v>0</v>
      </c>
      <c r="E1181" s="139">
        <f>'TAB mai'!E1181+'TAB CUMUL AVRIL'!E1181</f>
        <v>0</v>
      </c>
      <c r="F1181" s="39"/>
      <c r="G1181" s="33"/>
    </row>
    <row r="1182" spans="1:7" x14ac:dyDescent="0.2">
      <c r="A1182" s="81"/>
      <c r="B1182" s="14" t="s">
        <v>19</v>
      </c>
      <c r="C1182" s="11"/>
      <c r="D1182" s="139">
        <f>'TAB mai'!D1182+'TAB CUMUL AVRIL'!D1182</f>
        <v>0</v>
      </c>
      <c r="E1182" s="139">
        <f>'TAB mai'!E1182+'TAB CUMUL AVRIL'!E1182</f>
        <v>0</v>
      </c>
      <c r="F1182" s="139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81"/>
      <c r="B1183" s="14" t="s">
        <v>20</v>
      </c>
      <c r="C1183" s="11"/>
      <c r="D1183" s="139">
        <f>'TAB mai'!D1183+'TAB CUMUL AVRIL'!D1183</f>
        <v>0</v>
      </c>
      <c r="E1183" s="139">
        <f>'TAB mai'!E1183+'TAB CUMUL AVRIL'!E1183</f>
        <v>0</v>
      </c>
      <c r="F1183" s="139">
        <f t="shared" si="418"/>
        <v>0</v>
      </c>
      <c r="G1183" s="32" t="e">
        <f t="shared" si="419"/>
        <v>#DIV/0!</v>
      </c>
    </row>
    <row r="1184" spans="1:7" x14ac:dyDescent="0.2">
      <c r="A1184" s="81"/>
      <c r="B1184" s="14" t="s">
        <v>27</v>
      </c>
      <c r="C1184" s="11"/>
      <c r="D1184" s="139">
        <f>'TAB mai'!D1184+'TAB CUMUL AVRIL'!D1184</f>
        <v>0</v>
      </c>
      <c r="E1184" s="139">
        <f>'TAB mai'!E1184+'TAB CUMUL AVRIL'!E1184</f>
        <v>0</v>
      </c>
      <c r="F1184" s="139">
        <f t="shared" si="418"/>
        <v>0</v>
      </c>
      <c r="G1184" s="32" t="e">
        <f t="shared" si="419"/>
        <v>#DIV/0!</v>
      </c>
    </row>
    <row r="1185" spans="1:7" x14ac:dyDescent="0.2">
      <c r="A1185" s="81">
        <v>706</v>
      </c>
      <c r="B1185" s="2" t="s">
        <v>34</v>
      </c>
      <c r="C1185" s="11"/>
      <c r="D1185" s="139">
        <f>'TAB mai'!D1185+'TAB CUMUL AVRIL'!D1185</f>
        <v>0</v>
      </c>
      <c r="E1185" s="139">
        <f>'TAB mai'!E1185+'TAB CUMUL AVRIL'!E1185</f>
        <v>0</v>
      </c>
      <c r="F1185" s="139">
        <f t="shared" si="418"/>
        <v>0</v>
      </c>
      <c r="G1185" s="32" t="e">
        <f t="shared" si="419"/>
        <v>#DIV/0!</v>
      </c>
    </row>
    <row r="1186" spans="1:7" x14ac:dyDescent="0.2">
      <c r="A1186" s="81" t="s">
        <v>35</v>
      </c>
      <c r="B1186" s="2" t="s">
        <v>36</v>
      </c>
      <c r="C1186" s="11"/>
      <c r="D1186" s="139">
        <f>'TAB mai'!D1186+'TAB CUMUL AVRIL'!D1186</f>
        <v>2</v>
      </c>
      <c r="E1186" s="139">
        <f>'TAB mai'!E1186+'TAB CUMUL AVRIL'!E1186</f>
        <v>0</v>
      </c>
      <c r="F1186" s="139">
        <f t="shared" si="418"/>
        <v>2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82"/>
      <c r="D1187" s="40">
        <f>D1177+D1178+D1179+D1180+D1185+D1186</f>
        <v>6029</v>
      </c>
      <c r="E1187" s="40">
        <f>E1177+E1178+E1179+E1180+E1185+E1186</f>
        <v>120</v>
      </c>
      <c r="F1187" s="40">
        <f t="shared" si="418"/>
        <v>5909</v>
      </c>
      <c r="G1187" s="34">
        <f t="shared" si="419"/>
        <v>49.241666666666667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39">
        <f>'TAB mai'!D1190+'TAB CUMUL AVRIL'!D1190</f>
        <v>0</v>
      </c>
      <c r="E1190" s="139">
        <f>'TAB mai'!E1190+'TAB CUMUL AVRIL'!E1190</f>
        <v>0</v>
      </c>
      <c r="F1190" s="139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83"/>
      <c r="D1191" s="139">
        <f>'TAB mai'!D1191+'TAB CUMUL AVRIL'!D1191</f>
        <v>0</v>
      </c>
      <c r="E1191" s="139">
        <f>'TAB mai'!E1191+'TAB CUMUL AVRIL'!E1191</f>
        <v>0</v>
      </c>
      <c r="F1191" s="138"/>
      <c r="G1191" s="36"/>
    </row>
    <row r="1192" spans="1:7" x14ac:dyDescent="0.2">
      <c r="A1192" s="81">
        <v>72</v>
      </c>
      <c r="B1192" s="1" t="s">
        <v>37</v>
      </c>
      <c r="C1192" s="10"/>
      <c r="D1192" s="139">
        <f>'TAB mai'!D1192+'TAB CUMUL AVRIL'!D1192</f>
        <v>0</v>
      </c>
      <c r="E1192" s="139">
        <f>'TAB mai'!E1192+'TAB CUMUL AVRIL'!E1192</f>
        <v>0</v>
      </c>
      <c r="F1192" s="139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81">
        <v>73</v>
      </c>
      <c r="B1193" s="1" t="s">
        <v>38</v>
      </c>
      <c r="C1193" s="10"/>
      <c r="D1193" s="139">
        <f>'TAB mai'!D1193+'TAB CUMUL AVRIL'!D1193</f>
        <v>0</v>
      </c>
      <c r="E1193" s="139">
        <f>'TAB mai'!E1193+'TAB CUMUL AVRIL'!E1193</f>
        <v>0</v>
      </c>
      <c r="F1193" s="139">
        <f t="shared" si="422"/>
        <v>0</v>
      </c>
      <c r="G1193" s="32" t="e">
        <f t="shared" si="423"/>
        <v>#DIV/0!</v>
      </c>
    </row>
    <row r="1194" spans="1:7" x14ac:dyDescent="0.2">
      <c r="A1194" s="81">
        <v>74</v>
      </c>
      <c r="B1194" s="2" t="s">
        <v>39</v>
      </c>
      <c r="C1194" s="11"/>
      <c r="D1194" s="139">
        <f>'TAB mai'!D1194+'TAB CUMUL AVRIL'!D1194</f>
        <v>0</v>
      </c>
      <c r="E1194" s="139">
        <f>'TAB mai'!E1194+'TAB CUMUL AVRIL'!E1194</f>
        <v>0</v>
      </c>
      <c r="F1194" s="139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86"/>
      <c r="D1195" s="40">
        <f>D1187+D1192+D1193+D1194</f>
        <v>6029</v>
      </c>
      <c r="E1195" s="40">
        <f>E1187+E1192+E1193+E1194</f>
        <v>120</v>
      </c>
      <c r="F1195" s="139">
        <f t="shared" si="422"/>
        <v>5909</v>
      </c>
      <c r="G1195" s="32">
        <f t="shared" si="423"/>
        <v>49.241666666666667</v>
      </c>
    </row>
    <row r="1196" spans="1:7" x14ac:dyDescent="0.2">
      <c r="A1196" s="81">
        <v>60</v>
      </c>
      <c r="B1196" s="3" t="s">
        <v>40</v>
      </c>
      <c r="C1196" s="83"/>
      <c r="D1196" s="138">
        <f>D1197+D1198+D1199</f>
        <v>2672</v>
      </c>
      <c r="E1196" s="138">
        <f>E1197+E1198+E1199</f>
        <v>315</v>
      </c>
      <c r="F1196" s="139">
        <f t="shared" si="422"/>
        <v>2357</v>
      </c>
      <c r="G1196" s="32">
        <f t="shared" si="423"/>
        <v>7.4825396825396826</v>
      </c>
    </row>
    <row r="1197" spans="1:7" x14ac:dyDescent="0.2">
      <c r="A1197" s="81">
        <v>600</v>
      </c>
      <c r="B1197" s="1" t="s">
        <v>2</v>
      </c>
      <c r="C1197" s="10"/>
      <c r="D1197" s="139">
        <f>'TAB mai'!D1197+'TAB CUMUL AVRIL'!D1197</f>
        <v>691</v>
      </c>
      <c r="E1197" s="139">
        <f>'TAB mai'!E1197+'TAB CUMUL AVRIL'!E1197</f>
        <v>79</v>
      </c>
      <c r="F1197" s="139">
        <f t="shared" si="422"/>
        <v>612</v>
      </c>
      <c r="G1197" s="32">
        <f t="shared" si="423"/>
        <v>7.7468354430379751</v>
      </c>
    </row>
    <row r="1198" spans="1:7" x14ac:dyDescent="0.2">
      <c r="A1198" s="81">
        <v>601</v>
      </c>
      <c r="B1198" s="1" t="s">
        <v>3</v>
      </c>
      <c r="C1198" s="10"/>
      <c r="D1198" s="139">
        <f>'TAB mai'!D1198+'TAB CUMUL AVRIL'!D1198</f>
        <v>1981</v>
      </c>
      <c r="E1198" s="139">
        <f>'TAB mai'!E1198+'TAB CUMUL AVRIL'!E1198</f>
        <v>236</v>
      </c>
      <c r="F1198" s="139">
        <f t="shared" si="422"/>
        <v>1745</v>
      </c>
      <c r="G1198" s="32">
        <f t="shared" si="423"/>
        <v>7.3940677966101696</v>
      </c>
    </row>
    <row r="1199" spans="1:7" x14ac:dyDescent="0.2">
      <c r="A1199" s="81">
        <v>604</v>
      </c>
      <c r="B1199" s="1" t="s">
        <v>4</v>
      </c>
      <c r="C1199" s="10"/>
      <c r="D1199" s="139">
        <f>'TAB mai'!D1199+'TAB CUMUL AVRIL'!D1199</f>
        <v>0</v>
      </c>
      <c r="E1199" s="139">
        <f>'TAB mai'!E1199+'TAB CUMUL AVRIL'!E1199</f>
        <v>0</v>
      </c>
      <c r="F1199" s="139">
        <f t="shared" si="422"/>
        <v>0</v>
      </c>
      <c r="G1199" s="32" t="e">
        <f t="shared" si="423"/>
        <v>#DIV/0!</v>
      </c>
    </row>
    <row r="1200" spans="1:7" x14ac:dyDescent="0.2">
      <c r="A1200" s="81">
        <v>61</v>
      </c>
      <c r="B1200" s="1" t="s">
        <v>41</v>
      </c>
      <c r="C1200" s="10"/>
      <c r="D1200" s="139">
        <f>'TAB mai'!D1200+'TAB CUMUL AVRIL'!D1200</f>
        <v>662</v>
      </c>
      <c r="E1200" s="139">
        <f>'TAB mai'!E1200+'TAB CUMUL AVRIL'!E1200</f>
        <v>894</v>
      </c>
      <c r="F1200" s="139">
        <f t="shared" si="422"/>
        <v>-232</v>
      </c>
      <c r="G1200" s="32">
        <f t="shared" si="423"/>
        <v>-0.25950782997762861</v>
      </c>
    </row>
    <row r="1201" spans="1:7" x14ac:dyDescent="0.2">
      <c r="A1201" s="81">
        <v>62</v>
      </c>
      <c r="B1201" s="2" t="s">
        <v>42</v>
      </c>
      <c r="C1201" s="11"/>
      <c r="D1201" s="139">
        <f>'TAB mai'!D1201+'TAB CUMUL AVRIL'!D1201</f>
        <v>174</v>
      </c>
      <c r="E1201" s="139">
        <f>'TAB mai'!E1201+'TAB CUMUL AVRIL'!E1201</f>
        <v>297</v>
      </c>
      <c r="F1201" s="139">
        <f t="shared" si="422"/>
        <v>-123</v>
      </c>
      <c r="G1201" s="32">
        <f t="shared" si="423"/>
        <v>-0.41414141414141414</v>
      </c>
    </row>
    <row r="1202" spans="1:7" ht="25.5" x14ac:dyDescent="0.2">
      <c r="A1202" s="22"/>
      <c r="B1202" s="26" t="s">
        <v>43</v>
      </c>
      <c r="C1202" s="86"/>
      <c r="D1202" s="40">
        <f>D1196+D1200+D1201</f>
        <v>3508</v>
      </c>
      <c r="E1202" s="40">
        <f>E1196+E1200+E1201</f>
        <v>1506</v>
      </c>
      <c r="F1202" s="139">
        <f t="shared" si="422"/>
        <v>2002</v>
      </c>
      <c r="G1202" s="32">
        <f t="shared" si="423"/>
        <v>1.3293492695883133</v>
      </c>
    </row>
    <row r="1203" spans="1:7" ht="25.5" x14ac:dyDescent="0.2">
      <c r="A1203" s="22"/>
      <c r="B1203" s="26" t="s">
        <v>48</v>
      </c>
      <c r="C1203" s="86"/>
      <c r="D1203" s="40">
        <f>D1195-D1202</f>
        <v>2521</v>
      </c>
      <c r="E1203" s="40">
        <f>E1195-E1202</f>
        <v>-1386</v>
      </c>
      <c r="F1203" s="139">
        <f t="shared" si="422"/>
        <v>3907</v>
      </c>
      <c r="G1203" s="32">
        <f t="shared" si="423"/>
        <v>-2.818903318903319</v>
      </c>
    </row>
    <row r="1204" spans="1:7" x14ac:dyDescent="0.2">
      <c r="A1204" s="81">
        <v>63</v>
      </c>
      <c r="B1204" s="3" t="s">
        <v>46</v>
      </c>
      <c r="C1204" s="83"/>
      <c r="D1204" s="139">
        <f>'TAB mai'!D1204+'TAB CUMUL AVRIL'!D1204</f>
        <v>20659</v>
      </c>
      <c r="E1204" s="139">
        <f>'TAB mai'!E1204+'TAB CUMUL AVRIL'!E1204</f>
        <v>17063</v>
      </c>
      <c r="F1204" s="139">
        <f t="shared" si="422"/>
        <v>3596</v>
      </c>
      <c r="G1204" s="32">
        <f t="shared" si="423"/>
        <v>0.21074840297720213</v>
      </c>
    </row>
    <row r="1205" spans="1:7" x14ac:dyDescent="0.2">
      <c r="A1205" s="81"/>
      <c r="B1205" s="13" t="s">
        <v>6</v>
      </c>
      <c r="C1205" s="27"/>
      <c r="D1205" s="139"/>
      <c r="E1205" s="139"/>
      <c r="F1205" s="139"/>
      <c r="G1205" s="32"/>
    </row>
    <row r="1206" spans="1:7" x14ac:dyDescent="0.2">
      <c r="A1206" s="81">
        <v>631</v>
      </c>
      <c r="B1206" s="15" t="s">
        <v>21</v>
      </c>
      <c r="C1206" s="21"/>
      <c r="D1206" s="139">
        <f>'TAB mai'!D1206+'TAB CUMUL AVRIL'!D1206</f>
        <v>0</v>
      </c>
      <c r="E1206" s="139">
        <f>'TAB mai'!E1206+'TAB CUMUL AVRIL'!E1206</f>
        <v>0</v>
      </c>
      <c r="F1206" s="139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81"/>
      <c r="B1207" s="15"/>
      <c r="C1207" s="21"/>
      <c r="D1207" s="139"/>
      <c r="E1207" s="139"/>
      <c r="F1207" s="139"/>
      <c r="G1207" s="32"/>
    </row>
    <row r="1208" spans="1:7" x14ac:dyDescent="0.2">
      <c r="A1208" s="81">
        <v>64</v>
      </c>
      <c r="B1208" s="2" t="s">
        <v>47</v>
      </c>
      <c r="C1208" s="11"/>
      <c r="D1208" s="139">
        <f>'TAB mai'!D1208+'TAB CUMUL AVRIL'!D1208</f>
        <v>584</v>
      </c>
      <c r="E1208" s="139">
        <f>'TAB mai'!E1208+'TAB CUMUL AVRIL'!E1208</f>
        <v>283</v>
      </c>
      <c r="F1208" s="139">
        <f t="shared" ref="F1208:F1218" si="426">(D1208-E1208)</f>
        <v>301</v>
      </c>
      <c r="G1208" s="32">
        <f t="shared" ref="G1208:G1218" si="427">F1208/E1208</f>
        <v>1.0636042402826855</v>
      </c>
    </row>
    <row r="1209" spans="1:7" ht="25.5" x14ac:dyDescent="0.2">
      <c r="A1209" s="22"/>
      <c r="B1209" s="26" t="s">
        <v>49</v>
      </c>
      <c r="C1209" s="86"/>
      <c r="D1209" s="139">
        <f>D1203-D1204-D1208</f>
        <v>-18722</v>
      </c>
      <c r="E1209" s="139">
        <f>E1203-E1204-E1208</f>
        <v>-18732</v>
      </c>
      <c r="F1209" s="139">
        <f t="shared" si="426"/>
        <v>10</v>
      </c>
      <c r="G1209" s="32">
        <f t="shared" si="427"/>
        <v>-5.3384582532564596E-4</v>
      </c>
    </row>
    <row r="1210" spans="1:7" x14ac:dyDescent="0.2">
      <c r="A1210" s="81">
        <v>75</v>
      </c>
      <c r="B1210" s="3" t="s">
        <v>50</v>
      </c>
      <c r="C1210" s="83"/>
      <c r="D1210" s="139">
        <f>'TAB mai'!D1210+'TAB CUMUL AVRIL'!D1210</f>
        <v>269</v>
      </c>
      <c r="E1210" s="139">
        <f>'TAB mai'!E1210+'TAB CUMUL AVRIL'!E1210</f>
        <v>139</v>
      </c>
      <c r="F1210" s="139">
        <f t="shared" si="426"/>
        <v>130</v>
      </c>
      <c r="G1210" s="32">
        <f t="shared" si="427"/>
        <v>0.93525179856115104</v>
      </c>
    </row>
    <row r="1211" spans="1:7" x14ac:dyDescent="0.2">
      <c r="A1211" s="81">
        <v>65</v>
      </c>
      <c r="B1211" s="1" t="s">
        <v>51</v>
      </c>
      <c r="C1211" s="10"/>
      <c r="D1211" s="139">
        <f>'TAB mai'!D1211+'TAB CUMUL AVRIL'!D1211</f>
        <v>196</v>
      </c>
      <c r="E1211" s="139">
        <f>'TAB mai'!E1211+'TAB CUMUL AVRIL'!E1211</f>
        <v>571</v>
      </c>
      <c r="F1211" s="139">
        <f t="shared" si="426"/>
        <v>-375</v>
      </c>
      <c r="G1211" s="32">
        <f t="shared" si="427"/>
        <v>-0.65674255691768824</v>
      </c>
    </row>
    <row r="1212" spans="1:7" ht="25.5" x14ac:dyDescent="0.2">
      <c r="A1212" s="81">
        <v>68</v>
      </c>
      <c r="B1212" s="16" t="s">
        <v>52</v>
      </c>
      <c r="C1212" s="17"/>
      <c r="D1212" s="139">
        <f>'TAB mai'!D1212+'TAB CUMUL AVRIL'!D1212</f>
        <v>11</v>
      </c>
      <c r="E1212" s="139">
        <f>'TAB mai'!E1212+'TAB CUMUL AVRIL'!E1212</f>
        <v>15</v>
      </c>
      <c r="F1212" s="139">
        <f t="shared" si="426"/>
        <v>-4</v>
      </c>
      <c r="G1212" s="32">
        <f t="shared" si="427"/>
        <v>-0.26666666666666666</v>
      </c>
    </row>
    <row r="1213" spans="1:7" x14ac:dyDescent="0.2">
      <c r="A1213" s="81">
        <v>78</v>
      </c>
      <c r="B1213" s="2" t="s">
        <v>53</v>
      </c>
      <c r="C1213" s="11"/>
      <c r="D1213" s="139">
        <f>'TAB mai'!D1213+'TAB CUMUL AVRIL'!D1213</f>
        <v>0</v>
      </c>
      <c r="E1213" s="139">
        <f>'TAB mai'!E1213+'TAB CUMUL AVRIL'!E1213</f>
        <v>0</v>
      </c>
      <c r="F1213" s="139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86"/>
      <c r="D1214" s="139">
        <f>D1209+D1210-D1211-D1212+D1213</f>
        <v>-18660</v>
      </c>
      <c r="E1214" s="139">
        <f>E1209+E1210-E1211-E1212+E1213</f>
        <v>-19179</v>
      </c>
      <c r="F1214" s="139">
        <f t="shared" si="426"/>
        <v>519</v>
      </c>
      <c r="G1214" s="32">
        <f t="shared" si="427"/>
        <v>-2.7060847802283749E-2</v>
      </c>
    </row>
    <row r="1215" spans="1:7" x14ac:dyDescent="0.2">
      <c r="A1215" s="81">
        <v>76</v>
      </c>
      <c r="B1215" s="1" t="s">
        <v>54</v>
      </c>
      <c r="C1215" s="10"/>
      <c r="D1215" s="139">
        <f>'TAB mai'!D1215+'TAB CUMUL AVRIL'!D1215</f>
        <v>0</v>
      </c>
      <c r="E1215" s="139">
        <f>'TAB mai'!E1215+'TAB CUMUL AVRIL'!E1215</f>
        <v>0</v>
      </c>
      <c r="F1215" s="139">
        <f t="shared" si="426"/>
        <v>0</v>
      </c>
      <c r="G1215" s="32" t="e">
        <f t="shared" si="427"/>
        <v>#DIV/0!</v>
      </c>
    </row>
    <row r="1216" spans="1:7" x14ac:dyDescent="0.2">
      <c r="A1216" s="81">
        <v>66</v>
      </c>
      <c r="B1216" s="1" t="s">
        <v>55</v>
      </c>
      <c r="C1216" s="10"/>
      <c r="D1216" s="139">
        <f>'TAB mai'!D1216+'TAB CUMUL AVRIL'!D1216</f>
        <v>166</v>
      </c>
      <c r="E1216" s="139">
        <f>'TAB mai'!E1216+'TAB CUMUL AVRIL'!E1216</f>
        <v>0</v>
      </c>
      <c r="F1216" s="139">
        <f t="shared" si="426"/>
        <v>166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139">
        <f t="shared" si="426"/>
        <v>-166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86"/>
      <c r="D1218" s="139">
        <f>D1214+D1217</f>
        <v>-18826</v>
      </c>
      <c r="E1218" s="139">
        <f>E1214+E1217</f>
        <v>-19179</v>
      </c>
      <c r="F1218" s="139">
        <f t="shared" si="426"/>
        <v>353</v>
      </c>
      <c r="G1218" s="32">
        <f t="shared" si="427"/>
        <v>-1.8405547734501277E-2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81">
        <v>5</v>
      </c>
      <c r="B1222" s="1" t="s">
        <v>22</v>
      </c>
      <c r="C1222" s="10"/>
      <c r="D1222" s="139">
        <f>'TAB mai'!D1222</f>
        <v>3479</v>
      </c>
      <c r="E1222" s="139">
        <f>'TAB mai'!E1222</f>
        <v>998</v>
      </c>
      <c r="F1222" s="139">
        <f t="shared" ref="F1222" si="428">(D1222-E1222)</f>
        <v>2481</v>
      </c>
      <c r="G1222" s="32">
        <f t="shared" ref="G1222" si="429">F1222/E1222</f>
        <v>2.4859719438877756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81">
        <v>51</v>
      </c>
      <c r="B1226" s="20" t="s">
        <v>29</v>
      </c>
      <c r="C1226" s="30"/>
      <c r="D1226" s="139">
        <v>0</v>
      </c>
      <c r="E1226" s="139">
        <v>0</v>
      </c>
      <c r="F1226" s="139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81">
        <v>510</v>
      </c>
      <c r="B1227" s="1" t="s">
        <v>7</v>
      </c>
      <c r="C1227" s="10"/>
      <c r="D1227" s="139">
        <v>0</v>
      </c>
      <c r="E1227" s="139">
        <v>0</v>
      </c>
      <c r="F1227" s="139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81">
        <v>41</v>
      </c>
      <c r="B1229" s="1" t="s">
        <v>8</v>
      </c>
      <c r="C1229" s="10"/>
      <c r="D1229" s="139">
        <f>D1233+D1234+D1235</f>
        <v>8450</v>
      </c>
      <c r="E1229" s="139">
        <f>E1233+E1234+E1235</f>
        <v>8568</v>
      </c>
      <c r="F1229" s="139">
        <f t="shared" ref="F1229" si="432">(D1229-E1229)</f>
        <v>-118</v>
      </c>
      <c r="G1229" s="32">
        <f t="shared" ref="G1229" si="433">F1229/E1229</f>
        <v>-1.3772175536881419E-2</v>
      </c>
    </row>
    <row r="1230" spans="1:7" x14ac:dyDescent="0.2">
      <c r="A1230" s="81"/>
      <c r="B1230" s="1"/>
      <c r="C1230" s="10"/>
      <c r="D1230" s="139"/>
      <c r="E1230" s="139"/>
      <c r="F1230" s="139"/>
      <c r="G1230" s="32"/>
    </row>
    <row r="1231" spans="1:7" ht="12.75" customHeight="1" x14ac:dyDescent="0.2">
      <c r="A1231" s="81"/>
      <c r="B1231" s="7" t="s">
        <v>6</v>
      </c>
      <c r="C1231" s="29"/>
      <c r="D1231" s="139"/>
      <c r="E1231" s="139"/>
      <c r="F1231" s="139"/>
      <c r="G1231" s="32"/>
    </row>
    <row r="1232" spans="1:7" x14ac:dyDescent="0.2">
      <c r="A1232" s="81"/>
      <c r="B1232" s="1"/>
      <c r="C1232" s="10"/>
      <c r="D1232" s="139"/>
      <c r="E1232" s="139"/>
      <c r="F1232" s="139"/>
      <c r="G1232" s="32"/>
    </row>
    <row r="1233" spans="1:7" x14ac:dyDescent="0.2">
      <c r="A1233" s="81"/>
      <c r="B1233" s="23" t="s">
        <v>23</v>
      </c>
      <c r="C1233" s="10"/>
      <c r="D1233" s="139">
        <f>'TAB mai'!D1233</f>
        <v>6144</v>
      </c>
      <c r="E1233" s="139">
        <f>'TAB mai'!E1233</f>
        <v>6155</v>
      </c>
      <c r="F1233" s="139">
        <f t="shared" ref="F1233:F1235" si="434">(D1233-E1233)</f>
        <v>-11</v>
      </c>
      <c r="G1233" s="32">
        <f t="shared" ref="G1233:G1235" si="435">F1233/E1233</f>
        <v>-1.7871649065800163E-3</v>
      </c>
    </row>
    <row r="1234" spans="1:7" ht="25.5" x14ac:dyDescent="0.2">
      <c r="A1234" s="81"/>
      <c r="B1234" s="24" t="s">
        <v>58</v>
      </c>
      <c r="C1234" s="17"/>
      <c r="D1234" s="139">
        <f>'TAB mai'!D1234</f>
        <v>1074</v>
      </c>
      <c r="E1234" s="139">
        <f>'TAB mai'!E1234</f>
        <v>1156</v>
      </c>
      <c r="F1234" s="139">
        <f t="shared" si="434"/>
        <v>-82</v>
      </c>
      <c r="G1234" s="32">
        <f t="shared" si="435"/>
        <v>-7.0934256055363326E-2</v>
      </c>
    </row>
    <row r="1235" spans="1:7" x14ac:dyDescent="0.2">
      <c r="A1235" s="81"/>
      <c r="B1235" s="23" t="s">
        <v>24</v>
      </c>
      <c r="C1235" s="10"/>
      <c r="D1235" s="139">
        <f>'TAB mai'!D1235</f>
        <v>1232</v>
      </c>
      <c r="E1235" s="139">
        <f>'TAB mai'!E1235</f>
        <v>1257</v>
      </c>
      <c r="F1235" s="139">
        <f t="shared" si="434"/>
        <v>-25</v>
      </c>
      <c r="G1235" s="32">
        <f t="shared" si="435"/>
        <v>-1.9888623707239459E-2</v>
      </c>
    </row>
    <row r="1236" spans="1:7" x14ac:dyDescent="0.2">
      <c r="A1236" s="81"/>
      <c r="B1236" s="1"/>
      <c r="C1236" s="10"/>
      <c r="D1236" s="139"/>
      <c r="E1236" s="139"/>
      <c r="F1236" s="139"/>
      <c r="G1236" s="32"/>
    </row>
    <row r="1237" spans="1:7" x14ac:dyDescent="0.2">
      <c r="A1237" s="81"/>
      <c r="B1237" s="8" t="s">
        <v>26</v>
      </c>
      <c r="C1237" s="31"/>
      <c r="D1237" s="139">
        <f>'TAB mai'!D1237</f>
        <v>11050</v>
      </c>
      <c r="E1237" s="139">
        <f>'TAB mai'!E1237</f>
        <v>4901</v>
      </c>
      <c r="F1237" s="139">
        <f t="shared" ref="F1237" si="436">(D1237-E1237)</f>
        <v>6149</v>
      </c>
      <c r="G1237" s="32">
        <f t="shared" ref="G1237" si="437">F1237/E1237</f>
        <v>1.2546419098143236</v>
      </c>
    </row>
    <row r="1238" spans="1:7" x14ac:dyDescent="0.2">
      <c r="A1238" s="81"/>
      <c r="B1238" s="8"/>
      <c r="C1238" s="31"/>
      <c r="D1238" s="139"/>
      <c r="E1238" s="139"/>
      <c r="F1238" s="139"/>
      <c r="G1238" s="32"/>
    </row>
    <row r="1239" spans="1:7" x14ac:dyDescent="0.2">
      <c r="A1239" s="81">
        <v>3</v>
      </c>
      <c r="B1239" s="8" t="s">
        <v>15</v>
      </c>
      <c r="C1239" s="31"/>
      <c r="D1239" s="139">
        <f>D1242+D1243+D1244+D1245</f>
        <v>3478</v>
      </c>
      <c r="E1239" s="139">
        <f>E1242+E1243+E1244+E1245</f>
        <v>2315</v>
      </c>
      <c r="F1239" s="139">
        <f t="shared" ref="F1239" si="438">(D1239-E1239)</f>
        <v>1163</v>
      </c>
      <c r="G1239" s="32">
        <f t="shared" ref="G1239" si="439">F1239/E1239</f>
        <v>0.50237580993520514</v>
      </c>
    </row>
    <row r="1240" spans="1:7" x14ac:dyDescent="0.2">
      <c r="A1240" s="81"/>
      <c r="B1240" s="7" t="s">
        <v>6</v>
      </c>
      <c r="C1240" s="29"/>
      <c r="D1240" s="139"/>
      <c r="E1240" s="139"/>
      <c r="F1240" s="139"/>
      <c r="G1240" s="32"/>
    </row>
    <row r="1241" spans="1:7" x14ac:dyDescent="0.2">
      <c r="A1241" s="81"/>
      <c r="B1241" s="8"/>
      <c r="C1241" s="31"/>
      <c r="D1241" s="139"/>
      <c r="E1241" s="139"/>
      <c r="F1241" s="139"/>
      <c r="G1241" s="32"/>
    </row>
    <row r="1242" spans="1:7" x14ac:dyDescent="0.2">
      <c r="A1242" s="81">
        <v>30</v>
      </c>
      <c r="B1242" s="25" t="s">
        <v>16</v>
      </c>
      <c r="C1242" s="31"/>
      <c r="D1242" s="139">
        <f>'TAB mai'!D1242</f>
        <v>1663</v>
      </c>
      <c r="E1242" s="139">
        <f>'TAB mai'!E1242</f>
        <v>1356</v>
      </c>
      <c r="F1242" s="139">
        <f t="shared" ref="F1242:F1245" si="440">(D1242-E1242)</f>
        <v>307</v>
      </c>
      <c r="G1242" s="32">
        <f t="shared" ref="G1242:G1245" si="441">F1242/E1242</f>
        <v>0.22640117994100295</v>
      </c>
    </row>
    <row r="1243" spans="1:7" x14ac:dyDescent="0.2">
      <c r="A1243" s="81">
        <v>31</v>
      </c>
      <c r="B1243" s="25" t="s">
        <v>17</v>
      </c>
      <c r="C1243" s="31"/>
      <c r="D1243" s="139">
        <f>'TAB mai'!D1243</f>
        <v>69</v>
      </c>
      <c r="E1243" s="139">
        <f>'TAB mai'!E1243</f>
        <v>0</v>
      </c>
      <c r="F1243" s="139">
        <f t="shared" si="440"/>
        <v>69</v>
      </c>
      <c r="G1243" s="32" t="e">
        <f t="shared" si="441"/>
        <v>#DIV/0!</v>
      </c>
    </row>
    <row r="1244" spans="1:7" x14ac:dyDescent="0.2">
      <c r="A1244" s="81">
        <v>32</v>
      </c>
      <c r="B1244" s="25" t="s">
        <v>18</v>
      </c>
      <c r="C1244" s="31"/>
      <c r="D1244" s="139">
        <f>'TAB mai'!D1244</f>
        <v>1746</v>
      </c>
      <c r="E1244" s="139">
        <f>'TAB mai'!E1244</f>
        <v>959</v>
      </c>
      <c r="F1244" s="139">
        <f t="shared" si="440"/>
        <v>787</v>
      </c>
      <c r="G1244" s="32">
        <f t="shared" si="441"/>
        <v>0.82064650677789364</v>
      </c>
    </row>
    <row r="1245" spans="1:7" x14ac:dyDescent="0.2">
      <c r="A1245" s="81">
        <v>37</v>
      </c>
      <c r="B1245" s="25" t="s">
        <v>25</v>
      </c>
      <c r="C1245" s="31"/>
      <c r="D1245" s="139">
        <f>'TAB mai'!D1245</f>
        <v>0</v>
      </c>
      <c r="E1245" s="139">
        <f>'TAB mai'!E1245</f>
        <v>0</v>
      </c>
      <c r="F1245" s="139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85" t="s">
        <v>10</v>
      </c>
      <c r="E1249" s="85" t="s">
        <v>11</v>
      </c>
      <c r="F1249" s="85" t="s">
        <v>12</v>
      </c>
      <c r="G1249" s="32" t="s">
        <v>13</v>
      </c>
    </row>
    <row r="1250" spans="1:7" x14ac:dyDescent="0.2">
      <c r="A1250" s="81">
        <v>700</v>
      </c>
      <c r="B1250" s="1" t="s">
        <v>30</v>
      </c>
      <c r="C1250" s="10"/>
      <c r="D1250" s="85">
        <f>D4+D79+D153+D227+D300+D373+D446+D519+D592+D665+D738+D811+D884+D957+D1030+D1103+D1177</f>
        <v>212407.56</v>
      </c>
      <c r="E1250" s="85">
        <f>E4+E79+E153+E227+E300+E373+E446+E519+E592+E665+E738+E811+E884+E957+E1030+E1103+E1177</f>
        <v>247049.91</v>
      </c>
      <c r="F1250" s="85">
        <f>(D1250-E1250)</f>
        <v>-34642.350000000006</v>
      </c>
      <c r="G1250" s="32">
        <f>F1250/E1250</f>
        <v>-0.14022409479930595</v>
      </c>
    </row>
    <row r="1251" spans="1:7" x14ac:dyDescent="0.2">
      <c r="A1251" s="81">
        <v>701</v>
      </c>
      <c r="B1251" s="1" t="s">
        <v>31</v>
      </c>
      <c r="C1251" s="10"/>
      <c r="D1251" s="85">
        <f t="shared" ref="D1251:E1253" si="442">D5+D80+D154+D228+D301+D374+D447+D520+D593+D666+D739+D812+D885+D958+D1031+D1104+D1178</f>
        <v>668696.63</v>
      </c>
      <c r="E1251" s="85">
        <f t="shared" si="442"/>
        <v>956328.33000000007</v>
      </c>
      <c r="F1251" s="85">
        <f t="shared" ref="F1251:F1253" si="443">(D1251-E1251)</f>
        <v>-287631.70000000007</v>
      </c>
      <c r="G1251" s="32">
        <f t="shared" ref="G1251:G1253" si="444">F1251/E1251</f>
        <v>-0.3007666833419021</v>
      </c>
    </row>
    <row r="1252" spans="1:7" x14ac:dyDescent="0.2">
      <c r="A1252" s="81">
        <v>704</v>
      </c>
      <c r="B1252" s="1" t="s">
        <v>32</v>
      </c>
      <c r="C1252" s="10"/>
      <c r="D1252" s="85">
        <f t="shared" si="442"/>
        <v>21503</v>
      </c>
      <c r="E1252" s="85">
        <f t="shared" si="442"/>
        <v>19510</v>
      </c>
      <c r="F1252" s="85">
        <f t="shared" si="443"/>
        <v>1993</v>
      </c>
      <c r="G1252" s="32">
        <f t="shared" si="444"/>
        <v>0.10215274218349564</v>
      </c>
    </row>
    <row r="1253" spans="1:7" x14ac:dyDescent="0.2">
      <c r="A1253" s="81">
        <v>706</v>
      </c>
      <c r="B1253" s="1" t="s">
        <v>33</v>
      </c>
      <c r="C1253" s="10"/>
      <c r="D1253" s="85">
        <f t="shared" si="442"/>
        <v>1495240.969</v>
      </c>
      <c r="E1253" s="85">
        <f t="shared" si="442"/>
        <v>1887498.54</v>
      </c>
      <c r="F1253" s="85">
        <f t="shared" si="443"/>
        <v>-392257.571</v>
      </c>
      <c r="G1253" s="32">
        <f t="shared" si="444"/>
        <v>-0.20781874141211257</v>
      </c>
    </row>
    <row r="1254" spans="1:7" x14ac:dyDescent="0.2">
      <c r="A1254" s="81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81"/>
      <c r="B1255" s="14" t="s">
        <v>19</v>
      </c>
      <c r="C1255" s="11"/>
      <c r="D1255" s="85">
        <f t="shared" ref="D1255:E1257" si="445">D9+D84+D158+D232+D305+D378+D451+D524+D597+D670+D743+D816+D889+D962+D1035+D1108</f>
        <v>0</v>
      </c>
      <c r="E1255" s="85">
        <f t="shared" si="445"/>
        <v>0</v>
      </c>
      <c r="F1255" s="85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81"/>
      <c r="B1256" s="14" t="s">
        <v>20</v>
      </c>
      <c r="C1256" s="11"/>
      <c r="D1256" s="85">
        <f t="shared" si="445"/>
        <v>0</v>
      </c>
      <c r="E1256" s="85">
        <f t="shared" si="445"/>
        <v>0</v>
      </c>
      <c r="F1256" s="85">
        <f t="shared" si="446"/>
        <v>0</v>
      </c>
      <c r="G1256" s="32" t="e">
        <f t="shared" si="447"/>
        <v>#DIV/0!</v>
      </c>
    </row>
    <row r="1257" spans="1:7" x14ac:dyDescent="0.2">
      <c r="A1257" s="81"/>
      <c r="B1257" s="14" t="s">
        <v>27</v>
      </c>
      <c r="C1257" s="11"/>
      <c r="D1257" s="85">
        <f t="shared" si="445"/>
        <v>0</v>
      </c>
      <c r="E1257" s="85">
        <f t="shared" si="445"/>
        <v>0</v>
      </c>
      <c r="F1257" s="85">
        <f t="shared" si="446"/>
        <v>0</v>
      </c>
      <c r="G1257" s="32" t="e">
        <f t="shared" si="447"/>
        <v>#DIV/0!</v>
      </c>
    </row>
    <row r="1258" spans="1:7" x14ac:dyDescent="0.2">
      <c r="A1258" s="81">
        <v>706</v>
      </c>
      <c r="B1258" s="2" t="s">
        <v>34</v>
      </c>
      <c r="C1258" s="11"/>
      <c r="D1258" s="85">
        <f t="shared" ref="D1258:E1259" si="448">D12+D87+D161+D235+D308+D381+D454+D527+D600+D673+D746+D819+D892+D965+D1038+D1111+D1185</f>
        <v>356775.52</v>
      </c>
      <c r="E1258" s="85">
        <f t="shared" si="448"/>
        <v>386929.48</v>
      </c>
      <c r="F1258" s="85">
        <f t="shared" si="446"/>
        <v>-30153.959999999963</v>
      </c>
      <c r="G1258" s="32">
        <f t="shared" si="447"/>
        <v>-7.7931410137061577E-2</v>
      </c>
    </row>
    <row r="1259" spans="1:7" x14ac:dyDescent="0.2">
      <c r="A1259" s="81" t="s">
        <v>35</v>
      </c>
      <c r="B1259" s="2" t="s">
        <v>36</v>
      </c>
      <c r="C1259" s="11"/>
      <c r="D1259" s="85">
        <f t="shared" si="448"/>
        <v>13445</v>
      </c>
      <c r="E1259" s="85">
        <f t="shared" si="448"/>
        <v>5825</v>
      </c>
      <c r="F1259" s="85">
        <f t="shared" si="446"/>
        <v>7620</v>
      </c>
      <c r="G1259" s="32">
        <f t="shared" si="447"/>
        <v>1.3081545064377682</v>
      </c>
    </row>
    <row r="1260" spans="1:7" ht="25.5" x14ac:dyDescent="0.2">
      <c r="A1260" s="22"/>
      <c r="B1260" s="26" t="s">
        <v>45</v>
      </c>
      <c r="C1260" s="82"/>
      <c r="D1260" s="40">
        <f>D1250+D1251+D1252+D1253+D1258+D1259</f>
        <v>2768068.679</v>
      </c>
      <c r="E1260" s="40">
        <f>E1250+E1251+E1252+E1253+E1258+E1259</f>
        <v>3503141.2600000002</v>
      </c>
      <c r="F1260" s="40">
        <f t="shared" si="446"/>
        <v>-735072.58100000024</v>
      </c>
      <c r="G1260" s="34">
        <f t="shared" si="447"/>
        <v>-0.20983241223906574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85"/>
      <c r="E1263" s="85"/>
      <c r="F1263" s="85">
        <f t="shared" ref="F1263" si="449">(D1263-E1263)</f>
        <v>0</v>
      </c>
      <c r="G1263" s="32" t="e">
        <f t="shared" ref="G1263" si="450">F1263/E1263</f>
        <v>#DIV/0!</v>
      </c>
    </row>
    <row r="1264" spans="1:7" x14ac:dyDescent="0.2">
      <c r="B1264" s="3"/>
      <c r="C1264" s="83"/>
      <c r="D1264" s="85"/>
      <c r="E1264" s="85"/>
      <c r="F1264" s="84"/>
      <c r="G1264" s="36"/>
    </row>
    <row r="1265" spans="1:7" x14ac:dyDescent="0.2">
      <c r="A1265" s="81">
        <v>72</v>
      </c>
      <c r="B1265" s="1" t="s">
        <v>37</v>
      </c>
      <c r="C1265" s="10"/>
      <c r="D1265" s="85"/>
      <c r="E1265" s="85"/>
      <c r="F1265" s="85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81">
        <v>73</v>
      </c>
      <c r="B1266" s="1" t="s">
        <v>38</v>
      </c>
      <c r="C1266" s="10"/>
      <c r="D1266" s="85"/>
      <c r="E1266" s="85"/>
      <c r="F1266" s="85">
        <f t="shared" si="451"/>
        <v>0</v>
      </c>
      <c r="G1266" s="32" t="e">
        <f t="shared" si="452"/>
        <v>#DIV/0!</v>
      </c>
    </row>
    <row r="1267" spans="1:7" x14ac:dyDescent="0.2">
      <c r="A1267" s="81">
        <v>74</v>
      </c>
      <c r="B1267" s="2" t="s">
        <v>39</v>
      </c>
      <c r="C1267" s="11"/>
      <c r="D1267" s="85"/>
      <c r="E1267" s="85"/>
      <c r="F1267" s="85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86"/>
      <c r="D1268" s="40">
        <f>D1260+D1265+D1266+D1267</f>
        <v>2768068.679</v>
      </c>
      <c r="E1268" s="40">
        <f>E1260+E1265+E1266+E1267</f>
        <v>3503141.2600000002</v>
      </c>
      <c r="F1268" s="85">
        <f t="shared" si="451"/>
        <v>-735072.58100000024</v>
      </c>
      <c r="G1268" s="32">
        <f t="shared" si="452"/>
        <v>-0.20983241223906574</v>
      </c>
    </row>
    <row r="1269" spans="1:7" x14ac:dyDescent="0.2">
      <c r="A1269" s="81">
        <v>60</v>
      </c>
      <c r="B1269" s="3" t="s">
        <v>40</v>
      </c>
      <c r="C1269" s="83"/>
      <c r="D1269" s="84">
        <f>D1270+D1271+D1272</f>
        <v>624007.45299999998</v>
      </c>
      <c r="E1269" s="84">
        <f>E1270+E1271+E1272</f>
        <v>726858.12400000007</v>
      </c>
      <c r="F1269" s="85">
        <f t="shared" si="451"/>
        <v>-102850.67100000009</v>
      </c>
      <c r="G1269" s="32">
        <f t="shared" si="452"/>
        <v>-0.14150033906754556</v>
      </c>
    </row>
    <row r="1270" spans="1:7" x14ac:dyDescent="0.2">
      <c r="A1270" s="81">
        <v>600</v>
      </c>
      <c r="B1270" s="1" t="s">
        <v>2</v>
      </c>
      <c r="C1270" s="10"/>
      <c r="D1270" s="85">
        <f t="shared" ref="D1270:E1274" si="453">D24+D99+D173+D247+D320+D393+D466+D539+D612+D685+D758+D831+D904+D977+D1050+D1123+D1197</f>
        <v>74772.127999999997</v>
      </c>
      <c r="E1270" s="85">
        <f t="shared" si="453"/>
        <v>92214.98</v>
      </c>
      <c r="F1270" s="85">
        <f t="shared" si="451"/>
        <v>-17442.851999999999</v>
      </c>
      <c r="G1270" s="32">
        <f t="shared" si="452"/>
        <v>-0.18915421333930776</v>
      </c>
    </row>
    <row r="1271" spans="1:7" x14ac:dyDescent="0.2">
      <c r="A1271" s="81">
        <v>601</v>
      </c>
      <c r="B1271" s="1" t="s">
        <v>3</v>
      </c>
      <c r="C1271" s="10"/>
      <c r="D1271" s="85">
        <f t="shared" si="453"/>
        <v>413475.598</v>
      </c>
      <c r="E1271" s="85">
        <f t="shared" si="453"/>
        <v>478130.12600000005</v>
      </c>
      <c r="F1271" s="85">
        <f t="shared" si="451"/>
        <v>-64654.528000000049</v>
      </c>
      <c r="G1271" s="32">
        <f t="shared" si="452"/>
        <v>-0.1352237068617593</v>
      </c>
    </row>
    <row r="1272" spans="1:7" x14ac:dyDescent="0.2">
      <c r="A1272" s="81">
        <v>604</v>
      </c>
      <c r="B1272" s="1" t="s">
        <v>4</v>
      </c>
      <c r="C1272" s="10"/>
      <c r="D1272" s="85">
        <f t="shared" si="453"/>
        <v>135759.72700000001</v>
      </c>
      <c r="E1272" s="85">
        <f t="shared" si="453"/>
        <v>156513.01799999998</v>
      </c>
      <c r="F1272" s="85">
        <f t="shared" si="451"/>
        <v>-20753.290999999968</v>
      </c>
      <c r="G1272" s="32">
        <f t="shared" si="452"/>
        <v>-0.13259785840945174</v>
      </c>
    </row>
    <row r="1273" spans="1:7" x14ac:dyDescent="0.2">
      <c r="A1273" s="81">
        <v>61</v>
      </c>
      <c r="B1273" s="1" t="s">
        <v>41</v>
      </c>
      <c r="C1273" s="10"/>
      <c r="D1273" s="85">
        <f t="shared" si="453"/>
        <v>105386.215</v>
      </c>
      <c r="E1273" s="85">
        <f t="shared" si="453"/>
        <v>103123.641</v>
      </c>
      <c r="F1273" s="85">
        <f t="shared" si="451"/>
        <v>2262.5739999999932</v>
      </c>
      <c r="G1273" s="32">
        <f t="shared" si="452"/>
        <v>2.1940400649740375E-2</v>
      </c>
    </row>
    <row r="1274" spans="1:7" x14ac:dyDescent="0.2">
      <c r="A1274" s="81">
        <v>62</v>
      </c>
      <c r="B1274" s="2" t="s">
        <v>42</v>
      </c>
      <c r="C1274" s="11"/>
      <c r="D1274" s="85">
        <f t="shared" si="453"/>
        <v>152226.45000000001</v>
      </c>
      <c r="E1274" s="85">
        <f t="shared" si="453"/>
        <v>189171.47100000002</v>
      </c>
      <c r="F1274" s="85">
        <f t="shared" si="451"/>
        <v>-36945.021000000008</v>
      </c>
      <c r="G1274" s="32">
        <f t="shared" si="452"/>
        <v>-0.19529911568959574</v>
      </c>
    </row>
    <row r="1275" spans="1:7" ht="25.5" x14ac:dyDescent="0.2">
      <c r="A1275" s="22"/>
      <c r="B1275" s="26" t="s">
        <v>43</v>
      </c>
      <c r="C1275" s="86"/>
      <c r="D1275" s="40">
        <f>D1269+D1273+D1274</f>
        <v>881620.11800000002</v>
      </c>
      <c r="E1275" s="40">
        <f>E1269+E1273+E1274</f>
        <v>1019153.2360000001</v>
      </c>
      <c r="F1275" s="85">
        <f t="shared" si="451"/>
        <v>-137533.11800000013</v>
      </c>
      <c r="G1275" s="32">
        <f t="shared" si="452"/>
        <v>-0.13494841908150515</v>
      </c>
    </row>
    <row r="1276" spans="1:7" ht="25.5" x14ac:dyDescent="0.2">
      <c r="A1276" s="22"/>
      <c r="B1276" s="26" t="s">
        <v>48</v>
      </c>
      <c r="C1276" s="86"/>
      <c r="D1276" s="40">
        <f>D1268-D1275</f>
        <v>1886448.561</v>
      </c>
      <c r="E1276" s="40">
        <f>E1268-E1275</f>
        <v>2483988.0240000002</v>
      </c>
      <c r="F1276" s="85">
        <f t="shared" si="451"/>
        <v>-597539.46300000022</v>
      </c>
      <c r="G1276" s="32">
        <f t="shared" si="452"/>
        <v>-0.24055649915645494</v>
      </c>
    </row>
    <row r="1277" spans="1:7" x14ac:dyDescent="0.2">
      <c r="A1277" s="81">
        <v>63</v>
      </c>
      <c r="B1277" s="3" t="s">
        <v>46</v>
      </c>
      <c r="C1277" s="83"/>
      <c r="D1277" s="85">
        <f t="shared" ref="D1277:E1279" si="454">D31+D106+D180+D254+D327+D400+D473+D546+D619+D692+D765+D838+D911+D984+D1057+D1130+D1204</f>
        <v>2182319.5640000002</v>
      </c>
      <c r="E1277" s="85">
        <f t="shared" si="454"/>
        <v>2285748.5660000001</v>
      </c>
      <c r="F1277" s="85">
        <f t="shared" si="451"/>
        <v>-103429.00199999986</v>
      </c>
      <c r="G1277" s="32">
        <f t="shared" si="452"/>
        <v>-4.5249509739821427E-2</v>
      </c>
    </row>
    <row r="1278" spans="1:7" x14ac:dyDescent="0.2">
      <c r="A1278" s="81"/>
      <c r="B1278" s="13" t="s">
        <v>6</v>
      </c>
      <c r="C1278" s="27"/>
      <c r="D1278" s="85"/>
      <c r="E1278" s="85"/>
      <c r="F1278" s="85"/>
      <c r="G1278" s="32"/>
    </row>
    <row r="1279" spans="1:7" x14ac:dyDescent="0.2">
      <c r="A1279" s="81">
        <v>631</v>
      </c>
      <c r="B1279" s="15" t="s">
        <v>21</v>
      </c>
      <c r="C1279" s="21"/>
      <c r="D1279" s="85">
        <f t="shared" si="454"/>
        <v>0</v>
      </c>
      <c r="E1279" s="85">
        <f t="shared" si="454"/>
        <v>0</v>
      </c>
      <c r="F1279" s="85">
        <f t="shared" ref="F1279" si="455">(D1279-E1279)</f>
        <v>0</v>
      </c>
      <c r="G1279" s="32" t="e">
        <f t="shared" ref="G1279" si="456">F1279/E1279</f>
        <v>#DIV/0!</v>
      </c>
    </row>
    <row r="1280" spans="1:7" x14ac:dyDescent="0.2">
      <c r="A1280" s="81"/>
      <c r="B1280" s="15"/>
      <c r="C1280" s="21"/>
      <c r="D1280" s="85"/>
      <c r="E1280" s="85"/>
      <c r="F1280" s="85"/>
      <c r="G1280" s="32"/>
    </row>
    <row r="1281" spans="1:7" x14ac:dyDescent="0.2">
      <c r="A1281" s="81">
        <v>64</v>
      </c>
      <c r="B1281" s="2" t="s">
        <v>47</v>
      </c>
      <c r="C1281" s="11"/>
      <c r="D1281" s="85">
        <f>D35+D110+D184+D258+D331+D404+D477+D550+D623+D696+D769+D842+D915+D988+D1061+D1134+D1208</f>
        <v>84161.495999999999</v>
      </c>
      <c r="E1281" s="85">
        <f>E35+E110+E184+E258+E331+E404+E477+E550+E623+E696+E769+E842+E915+E988+E1061+E1134+E1208</f>
        <v>106040.122</v>
      </c>
      <c r="F1281" s="85">
        <f t="shared" ref="F1281:F1291" si="457">(D1281-E1281)</f>
        <v>-21878.626000000004</v>
      </c>
      <c r="G1281" s="32">
        <f t="shared" ref="G1281:G1291" si="458">F1281/E1281</f>
        <v>-0.20632403648121042</v>
      </c>
    </row>
    <row r="1282" spans="1:7" ht="25.5" x14ac:dyDescent="0.2">
      <c r="A1282" s="22"/>
      <c r="B1282" s="26" t="s">
        <v>49</v>
      </c>
      <c r="C1282" s="86"/>
      <c r="D1282" s="85">
        <f>D1276-D1277-D1281</f>
        <v>-380032.49900000024</v>
      </c>
      <c r="E1282" s="85">
        <f>E1276-E1277-E1281</f>
        <v>92199.336000000098</v>
      </c>
      <c r="F1282" s="85">
        <f t="shared" si="457"/>
        <v>-472231.83500000031</v>
      </c>
      <c r="G1282" s="101">
        <f t="shared" si="458"/>
        <v>-5.1218572224858523</v>
      </c>
    </row>
    <row r="1283" spans="1:7" x14ac:dyDescent="0.2">
      <c r="A1283" s="81">
        <v>75</v>
      </c>
      <c r="B1283" s="3" t="s">
        <v>50</v>
      </c>
      <c r="C1283" s="83"/>
      <c r="D1283" s="85">
        <f t="shared" ref="D1283:E1286" si="459">D37+D112+D186+D260+D333+D406+D479+D552+D625+D698+D771+D844+D917+D990+D1063+D1136+D1210</f>
        <v>13707.599</v>
      </c>
      <c r="E1283" s="85">
        <f t="shared" si="459"/>
        <v>19623.782999999999</v>
      </c>
      <c r="F1283" s="85">
        <f t="shared" si="457"/>
        <v>-5916.1839999999993</v>
      </c>
      <c r="G1283" s="32">
        <f t="shared" si="458"/>
        <v>-0.30148030071469906</v>
      </c>
    </row>
    <row r="1284" spans="1:7" x14ac:dyDescent="0.2">
      <c r="A1284" s="81">
        <v>65</v>
      </c>
      <c r="B1284" s="1" t="s">
        <v>51</v>
      </c>
      <c r="C1284" s="10"/>
      <c r="D1284" s="85">
        <f t="shared" si="459"/>
        <v>102861.838</v>
      </c>
      <c r="E1284" s="85">
        <f t="shared" si="459"/>
        <v>61070.232000000004</v>
      </c>
      <c r="F1284" s="85">
        <f t="shared" si="457"/>
        <v>41791.606</v>
      </c>
      <c r="G1284" s="32">
        <f t="shared" si="458"/>
        <v>0.68432040670813232</v>
      </c>
    </row>
    <row r="1285" spans="1:7" ht="25.5" x14ac:dyDescent="0.2">
      <c r="A1285" s="81">
        <v>68</v>
      </c>
      <c r="B1285" s="16" t="s">
        <v>52</v>
      </c>
      <c r="C1285" s="17"/>
      <c r="D1285" s="85">
        <f t="shared" si="459"/>
        <v>1392907.6570000001</v>
      </c>
      <c r="E1285" s="85">
        <f t="shared" si="459"/>
        <v>1049772.6340000001</v>
      </c>
      <c r="F1285" s="85">
        <f t="shared" si="457"/>
        <v>343135.02300000004</v>
      </c>
      <c r="G1285" s="32">
        <f t="shared" si="458"/>
        <v>0.32686603926084057</v>
      </c>
    </row>
    <row r="1286" spans="1:7" x14ac:dyDescent="0.2">
      <c r="A1286" s="81">
        <v>78</v>
      </c>
      <c r="B1286" s="2" t="s">
        <v>53</v>
      </c>
      <c r="C1286" s="11"/>
      <c r="D1286" s="85">
        <f t="shared" si="459"/>
        <v>62592.588000000003</v>
      </c>
      <c r="E1286" s="85">
        <f t="shared" si="459"/>
        <v>12384.289000000001</v>
      </c>
      <c r="F1286" s="85">
        <f t="shared" si="457"/>
        <v>50208.298999999999</v>
      </c>
      <c r="G1286" s="32">
        <f t="shared" si="458"/>
        <v>4.0541930990144044</v>
      </c>
    </row>
    <row r="1287" spans="1:7" ht="25.5" x14ac:dyDescent="0.2">
      <c r="A1287" s="22"/>
      <c r="B1287" s="26" t="s">
        <v>77</v>
      </c>
      <c r="C1287" s="86"/>
      <c r="D1287" s="85">
        <f>D1282+D1283-D1284-D1285+D1286</f>
        <v>-1799501.8070000005</v>
      </c>
      <c r="E1287" s="85">
        <f>E1282+E1283-E1284-E1285+E1286</f>
        <v>-986635.45799999998</v>
      </c>
      <c r="F1287" s="85">
        <f t="shared" si="457"/>
        <v>-812866.34900000051</v>
      </c>
      <c r="G1287" s="32">
        <f t="shared" si="458"/>
        <v>0.82387708895822043</v>
      </c>
    </row>
    <row r="1288" spans="1:7" x14ac:dyDescent="0.2">
      <c r="A1288" s="81">
        <v>76</v>
      </c>
      <c r="B1288" s="1" t="s">
        <v>54</v>
      </c>
      <c r="C1288" s="10"/>
      <c r="D1288" s="85">
        <f t="shared" ref="D1288:E1289" si="460">D42+D117+D191+D265+D338+D411+D484+D557+D630+D703+D776+D849+D922+D995+D1068+D1141+D1215</f>
        <v>33404.195999999996</v>
      </c>
      <c r="E1288" s="85">
        <f t="shared" si="460"/>
        <v>89399.534</v>
      </c>
      <c r="F1288" s="85">
        <f t="shared" si="457"/>
        <v>-55995.338000000003</v>
      </c>
      <c r="G1288" s="32">
        <f t="shared" si="458"/>
        <v>-0.62634932750320604</v>
      </c>
    </row>
    <row r="1289" spans="1:7" x14ac:dyDescent="0.2">
      <c r="A1289" s="81">
        <v>66</v>
      </c>
      <c r="B1289" s="1" t="s">
        <v>55</v>
      </c>
      <c r="C1289" s="10"/>
      <c r="D1289" s="85">
        <f t="shared" si="460"/>
        <v>20218.445</v>
      </c>
      <c r="E1289" s="85">
        <f t="shared" si="460"/>
        <v>22207.955000000002</v>
      </c>
      <c r="F1289" s="85">
        <f t="shared" si="457"/>
        <v>-1989.510000000002</v>
      </c>
      <c r="G1289" s="32">
        <f t="shared" si="458"/>
        <v>-8.9585466108878631E-2</v>
      </c>
    </row>
    <row r="1290" spans="1:7" x14ac:dyDescent="0.2">
      <c r="B1290" s="2" t="s">
        <v>56</v>
      </c>
      <c r="C1290" s="11"/>
      <c r="D1290" s="39">
        <f>D1288-D1289</f>
        <v>13185.750999999997</v>
      </c>
      <c r="E1290" s="39">
        <f>E1288-E1289</f>
        <v>67191.578999999998</v>
      </c>
      <c r="F1290" s="85">
        <f t="shared" si="457"/>
        <v>-54005.828000000001</v>
      </c>
      <c r="G1290" s="32">
        <f t="shared" si="458"/>
        <v>-0.80375887579602801</v>
      </c>
    </row>
    <row r="1291" spans="1:7" x14ac:dyDescent="0.2">
      <c r="A1291" s="22"/>
      <c r="B1291" s="19" t="s">
        <v>57</v>
      </c>
      <c r="C1291" s="86"/>
      <c r="D1291" s="85">
        <f>D1287+D1290</f>
        <v>-1786316.0560000006</v>
      </c>
      <c r="E1291" s="85">
        <f>E1287+E1290</f>
        <v>-919443.87899999996</v>
      </c>
      <c r="F1291" s="85">
        <f t="shared" si="457"/>
        <v>-866872.17700000061</v>
      </c>
      <c r="G1291" s="32">
        <f t="shared" si="458"/>
        <v>0.9428222829030336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81">
        <v>5</v>
      </c>
      <c r="B1295" s="1" t="s">
        <v>22</v>
      </c>
      <c r="C1295" s="10"/>
      <c r="D1295" s="87">
        <f>'TAB mai'!D1295</f>
        <v>4467805</v>
      </c>
      <c r="E1295" s="139">
        <f>'TAB mai'!E1295</f>
        <v>3669291</v>
      </c>
      <c r="F1295" s="87">
        <f t="shared" ref="F1295" si="461">(D1295-E1295)</f>
        <v>798514</v>
      </c>
      <c r="G1295" s="32">
        <f t="shared" ref="G1295" si="462">F1295/E1295</f>
        <v>0.21762078832123155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81">
        <v>51</v>
      </c>
      <c r="B1299" s="20" t="s">
        <v>29</v>
      </c>
      <c r="C1299" s="30"/>
      <c r="D1299" s="87">
        <f t="shared" ref="D1299:E1299" si="463">D53+D128+D202+D276+D349+D422+D495+D568+D641+D714+D787+D860+D933+D1006+D1079+D1152</f>
        <v>0</v>
      </c>
      <c r="E1299" s="87">
        <f t="shared" si="463"/>
        <v>0</v>
      </c>
      <c r="F1299" s="87">
        <f t="shared" ref="F1299:F1300" si="464">(D1299-E1299)</f>
        <v>0</v>
      </c>
      <c r="G1299" s="32" t="e">
        <f t="shared" ref="G1299:G1300" si="465">F1299/E1299</f>
        <v>#DIV/0!</v>
      </c>
    </row>
    <row r="1300" spans="1:7" x14ac:dyDescent="0.2">
      <c r="A1300" s="81">
        <v>510</v>
      </c>
      <c r="B1300" s="1" t="s">
        <v>7</v>
      </c>
      <c r="C1300" s="10"/>
      <c r="D1300" s="87">
        <f t="shared" ref="D1300:E1300" si="466">D54+D129+D203+D277+D350+D423+D496+D569+D642+D715+D788+D861+D934+D1007+D1080+D1153+D1227</f>
        <v>0</v>
      </c>
      <c r="E1300" s="87">
        <f t="shared" si="466"/>
        <v>0</v>
      </c>
      <c r="F1300" s="87">
        <f t="shared" si="464"/>
        <v>0</v>
      </c>
      <c r="G1300" s="32" t="e">
        <f t="shared" si="465"/>
        <v>#DIV/0!</v>
      </c>
    </row>
    <row r="1301" spans="1:7" x14ac:dyDescent="0.2">
      <c r="B1301" s="3"/>
      <c r="C1301" s="28"/>
    </row>
    <row r="1302" spans="1:7" x14ac:dyDescent="0.2">
      <c r="A1302" s="81">
        <v>41</v>
      </c>
      <c r="B1302" s="1" t="s">
        <v>8</v>
      </c>
      <c r="C1302" s="10"/>
      <c r="D1302" s="87">
        <f>D1306+D1307+D1308</f>
        <v>4087922</v>
      </c>
      <c r="E1302" s="87">
        <f>E1306+E1307+E1308</f>
        <v>3421469</v>
      </c>
      <c r="F1302" s="87">
        <f t="shared" ref="F1302" si="467">(D1302-E1302)</f>
        <v>666453</v>
      </c>
      <c r="G1302" s="32">
        <f t="shared" ref="G1302" si="468">F1302/E1302</f>
        <v>0.1947856315518276</v>
      </c>
    </row>
    <row r="1303" spans="1:7" x14ac:dyDescent="0.2">
      <c r="A1303" s="81"/>
      <c r="B1303" s="1"/>
      <c r="C1303" s="10"/>
      <c r="D1303" s="87"/>
      <c r="E1303" s="87"/>
      <c r="F1303" s="87"/>
      <c r="G1303" s="32"/>
    </row>
    <row r="1304" spans="1:7" x14ac:dyDescent="0.2">
      <c r="A1304" s="81"/>
      <c r="B1304" s="7" t="s">
        <v>6</v>
      </c>
      <c r="C1304" s="29"/>
      <c r="D1304" s="87"/>
      <c r="E1304" s="87"/>
      <c r="F1304" s="87"/>
      <c r="G1304" s="32"/>
    </row>
    <row r="1305" spans="1:7" x14ac:dyDescent="0.2">
      <c r="A1305" s="81"/>
      <c r="B1305" s="1"/>
      <c r="C1305" s="10"/>
      <c r="D1305" s="87"/>
      <c r="E1305" s="87"/>
      <c r="F1305" s="87"/>
      <c r="G1305" s="32"/>
    </row>
    <row r="1306" spans="1:7" x14ac:dyDescent="0.2">
      <c r="A1306" s="81"/>
      <c r="B1306" s="23" t="s">
        <v>23</v>
      </c>
      <c r="C1306" s="10"/>
      <c r="D1306" s="139">
        <f>'TAB mai'!D1306</f>
        <v>2126699</v>
      </c>
      <c r="E1306" s="139">
        <f>'TAB mai'!E1306</f>
        <v>1881143</v>
      </c>
      <c r="F1306" s="87">
        <f t="shared" ref="F1306:F1308" si="469">(D1306-E1306)</f>
        <v>245556</v>
      </c>
      <c r="G1306" s="32">
        <f t="shared" ref="G1306:G1308" si="470">F1306/E1306</f>
        <v>0.13053553079165167</v>
      </c>
    </row>
    <row r="1307" spans="1:7" ht="25.5" x14ac:dyDescent="0.2">
      <c r="A1307" s="81"/>
      <c r="B1307" s="24" t="s">
        <v>58</v>
      </c>
      <c r="C1307" s="17"/>
      <c r="D1307" s="139">
        <f>'TAB mai'!D1307</f>
        <v>1138868</v>
      </c>
      <c r="E1307" s="139">
        <f>'TAB mai'!E1307</f>
        <v>744853</v>
      </c>
      <c r="F1307" s="87">
        <f t="shared" si="469"/>
        <v>394015</v>
      </c>
      <c r="G1307" s="32">
        <f t="shared" si="470"/>
        <v>0.52898357125499929</v>
      </c>
    </row>
    <row r="1308" spans="1:7" x14ac:dyDescent="0.2">
      <c r="A1308" s="81"/>
      <c r="B1308" s="23" t="s">
        <v>24</v>
      </c>
      <c r="C1308" s="10"/>
      <c r="D1308" s="139">
        <f>'TAB mai'!D1308</f>
        <v>822355</v>
      </c>
      <c r="E1308" s="139">
        <f>'TAB mai'!E1308</f>
        <v>795473</v>
      </c>
      <c r="F1308" s="87">
        <f t="shared" si="469"/>
        <v>26882</v>
      </c>
      <c r="G1308" s="32">
        <f t="shared" si="470"/>
        <v>3.3793730271171996E-2</v>
      </c>
    </row>
    <row r="1309" spans="1:7" x14ac:dyDescent="0.2">
      <c r="A1309" s="81"/>
      <c r="B1309" s="1"/>
      <c r="C1309" s="10"/>
      <c r="D1309" s="139"/>
      <c r="E1309" s="139"/>
      <c r="F1309" s="87"/>
      <c r="G1309" s="32"/>
    </row>
    <row r="1310" spans="1:7" x14ac:dyDescent="0.2">
      <c r="A1310" s="81"/>
      <c r="B1310" s="8" t="s">
        <v>26</v>
      </c>
      <c r="C1310" s="31"/>
      <c r="D1310" s="139">
        <f>'TAB mai'!D1310</f>
        <v>2125319</v>
      </c>
      <c r="E1310" s="139">
        <f>'TAB mai'!E1310</f>
        <v>1965364</v>
      </c>
      <c r="F1310" s="87">
        <f t="shared" ref="F1310" si="471">(D1310-E1310)</f>
        <v>159955</v>
      </c>
      <c r="G1310" s="32">
        <f t="shared" ref="G1310" si="472">F1310/E1310</f>
        <v>8.1386959362235195E-2</v>
      </c>
    </row>
    <row r="1311" spans="1:7" x14ac:dyDescent="0.2">
      <c r="A1311" s="81"/>
      <c r="B1311" s="8"/>
      <c r="C1311" s="31"/>
      <c r="D1311" s="87"/>
      <c r="E1311" s="87"/>
      <c r="F1311" s="87"/>
      <c r="G1311" s="32"/>
    </row>
    <row r="1312" spans="1:7" x14ac:dyDescent="0.2">
      <c r="A1312" s="81">
        <v>3</v>
      </c>
      <c r="B1312" s="8" t="s">
        <v>15</v>
      </c>
      <c r="C1312" s="31"/>
      <c r="D1312" s="87">
        <f>D1315+D1316+D1317+D1318</f>
        <v>1965233</v>
      </c>
      <c r="E1312" s="87">
        <f>E1315+E1316+E1317+E1318</f>
        <v>2013840</v>
      </c>
      <c r="F1312" s="87">
        <f t="shared" ref="F1312" si="473">(D1312-E1312)</f>
        <v>-48607</v>
      </c>
      <c r="G1312" s="32">
        <f t="shared" ref="G1312" si="474">F1312/E1312</f>
        <v>-2.4136475588924643E-2</v>
      </c>
    </row>
    <row r="1313" spans="1:7" x14ac:dyDescent="0.2">
      <c r="A1313" s="81"/>
      <c r="B1313" s="7" t="s">
        <v>6</v>
      </c>
      <c r="C1313" s="29"/>
      <c r="D1313" s="87"/>
      <c r="E1313" s="87"/>
      <c r="F1313" s="87"/>
      <c r="G1313" s="32"/>
    </row>
    <row r="1314" spans="1:7" x14ac:dyDescent="0.2">
      <c r="A1314" s="81"/>
      <c r="B1314" s="8"/>
      <c r="C1314" s="31"/>
      <c r="D1314" s="87"/>
      <c r="E1314" s="87"/>
      <c r="F1314" s="87"/>
      <c r="G1314" s="32"/>
    </row>
    <row r="1315" spans="1:7" x14ac:dyDescent="0.2">
      <c r="A1315" s="81">
        <v>30</v>
      </c>
      <c r="B1315" s="25" t="s">
        <v>16</v>
      </c>
      <c r="C1315" s="31"/>
      <c r="D1315" s="139">
        <f>'TAB mai'!D1315</f>
        <v>73825</v>
      </c>
      <c r="E1315" s="139">
        <f>'TAB mai'!E1315</f>
        <v>81559</v>
      </c>
      <c r="F1315" s="87">
        <f t="shared" ref="F1315:F1318" si="475">(D1315-E1315)</f>
        <v>-7734</v>
      </c>
      <c r="G1315" s="32">
        <f t="shared" ref="G1315:G1318" si="476">F1315/E1315</f>
        <v>-9.4827057712821392E-2</v>
      </c>
    </row>
    <row r="1316" spans="1:7" x14ac:dyDescent="0.2">
      <c r="A1316" s="81">
        <v>31</v>
      </c>
      <c r="B1316" s="25" t="s">
        <v>17</v>
      </c>
      <c r="C1316" s="31"/>
      <c r="D1316" s="139">
        <f>'TAB mai'!D1316</f>
        <v>545818</v>
      </c>
      <c r="E1316" s="139">
        <f>'TAB mai'!E1316</f>
        <v>618186</v>
      </c>
      <c r="F1316" s="87">
        <f t="shared" si="475"/>
        <v>-72368</v>
      </c>
      <c r="G1316" s="32">
        <f t="shared" si="476"/>
        <v>-0.11706509044203524</v>
      </c>
    </row>
    <row r="1317" spans="1:7" x14ac:dyDescent="0.2">
      <c r="A1317" s="81">
        <v>32</v>
      </c>
      <c r="B1317" s="25" t="s">
        <v>18</v>
      </c>
      <c r="C1317" s="31"/>
      <c r="D1317" s="139">
        <f>'TAB mai'!D1317</f>
        <v>1345203</v>
      </c>
      <c r="E1317" s="139">
        <f>'TAB mai'!E1317</f>
        <v>1313708</v>
      </c>
      <c r="F1317" s="87">
        <f t="shared" si="475"/>
        <v>31495</v>
      </c>
      <c r="G1317" s="32">
        <f t="shared" si="476"/>
        <v>2.397412514805421E-2</v>
      </c>
    </row>
    <row r="1318" spans="1:7" x14ac:dyDescent="0.2">
      <c r="A1318" s="81">
        <v>37</v>
      </c>
      <c r="B1318" s="25" t="s">
        <v>25</v>
      </c>
      <c r="C1318" s="31"/>
      <c r="D1318" s="139">
        <f>'TAB mai'!D1318</f>
        <v>387</v>
      </c>
      <c r="E1318" s="139">
        <f>'TAB mai'!E1318</f>
        <v>387</v>
      </c>
      <c r="F1318" s="87">
        <f t="shared" si="475"/>
        <v>0</v>
      </c>
      <c r="G1318" s="32">
        <f t="shared" si="476"/>
        <v>0</v>
      </c>
    </row>
  </sheetData>
  <mergeCells count="162"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  <mergeCell ref="A1174:G1174"/>
    <mergeCell ref="A1175:A1176"/>
    <mergeCell ref="B1175:B1176"/>
    <mergeCell ref="C1175:C1176"/>
    <mergeCell ref="D1175:E1175"/>
    <mergeCell ref="F1175:G1175"/>
    <mergeCell ref="B1146:C1146"/>
    <mergeCell ref="D1146:E1146"/>
    <mergeCell ref="F1146:G1146"/>
    <mergeCell ref="A1101:A1102"/>
    <mergeCell ref="B1101:B1102"/>
    <mergeCell ref="C1101:C1102"/>
    <mergeCell ref="D1101:E1101"/>
    <mergeCell ref="F1101:G1101"/>
    <mergeCell ref="B1073:C1073"/>
    <mergeCell ref="D1073:E1073"/>
    <mergeCell ref="F1073:G1073"/>
    <mergeCell ref="A1100:G1100"/>
    <mergeCell ref="A1027:G1027"/>
    <mergeCell ref="A1028:A1029"/>
    <mergeCell ref="B1028:B1029"/>
    <mergeCell ref="C1028:C1029"/>
    <mergeCell ref="D1028:E1028"/>
    <mergeCell ref="F1028:G1028"/>
    <mergeCell ref="B1000:C1000"/>
    <mergeCell ref="D1000:E1000"/>
    <mergeCell ref="F1000:G1000"/>
    <mergeCell ref="A955:A956"/>
    <mergeCell ref="B955:B956"/>
    <mergeCell ref="C955:C956"/>
    <mergeCell ref="D955:E955"/>
    <mergeCell ref="F955:G955"/>
    <mergeCell ref="B927:C927"/>
    <mergeCell ref="D927:E927"/>
    <mergeCell ref="F927:G927"/>
    <mergeCell ref="A954:G954"/>
    <mergeCell ref="A881:G881"/>
    <mergeCell ref="A882:A883"/>
    <mergeCell ref="B882:B883"/>
    <mergeCell ref="C882:C883"/>
    <mergeCell ref="D882:E882"/>
    <mergeCell ref="F882:G882"/>
    <mergeCell ref="B854:C854"/>
    <mergeCell ref="D854:E854"/>
    <mergeCell ref="F854:G854"/>
    <mergeCell ref="A809:A810"/>
    <mergeCell ref="B809:B810"/>
    <mergeCell ref="C809:C810"/>
    <mergeCell ref="D809:E809"/>
    <mergeCell ref="F809:G809"/>
    <mergeCell ref="B781:C781"/>
    <mergeCell ref="D781:E781"/>
    <mergeCell ref="F781:G781"/>
    <mergeCell ref="A808:G808"/>
    <mergeCell ref="A735:G735"/>
    <mergeCell ref="A736:A737"/>
    <mergeCell ref="B736:B737"/>
    <mergeCell ref="C736:C737"/>
    <mergeCell ref="D736:E736"/>
    <mergeCell ref="F736:G736"/>
    <mergeCell ref="B708:C708"/>
    <mergeCell ref="D708:E708"/>
    <mergeCell ref="F708:G708"/>
    <mergeCell ref="A663:A664"/>
    <mergeCell ref="B663:B664"/>
    <mergeCell ref="C663:C664"/>
    <mergeCell ref="D663:E663"/>
    <mergeCell ref="F663:G663"/>
    <mergeCell ref="B635:C635"/>
    <mergeCell ref="D635:E635"/>
    <mergeCell ref="F635:G635"/>
    <mergeCell ref="A662:G662"/>
    <mergeCell ref="A589:G589"/>
    <mergeCell ref="A590:A591"/>
    <mergeCell ref="B590:B591"/>
    <mergeCell ref="C590:C591"/>
    <mergeCell ref="D590:E590"/>
    <mergeCell ref="F590:G590"/>
    <mergeCell ref="B562:C562"/>
    <mergeCell ref="D562:E562"/>
    <mergeCell ref="F562:G562"/>
    <mergeCell ref="A517:A518"/>
    <mergeCell ref="B517:B518"/>
    <mergeCell ref="C517:C518"/>
    <mergeCell ref="D517:E517"/>
    <mergeCell ref="F517:G517"/>
    <mergeCell ref="B489:C489"/>
    <mergeCell ref="D489:E489"/>
    <mergeCell ref="F489:G489"/>
    <mergeCell ref="A516:G516"/>
    <mergeCell ref="A443:G443"/>
    <mergeCell ref="A444:A445"/>
    <mergeCell ref="B444:B445"/>
    <mergeCell ref="C444:C445"/>
    <mergeCell ref="D444:E444"/>
    <mergeCell ref="F444:G444"/>
    <mergeCell ref="B416:C416"/>
    <mergeCell ref="D416:E416"/>
    <mergeCell ref="F416:G416"/>
    <mergeCell ref="A371:A372"/>
    <mergeCell ref="B371:B372"/>
    <mergeCell ref="C371:C372"/>
    <mergeCell ref="D371:E371"/>
    <mergeCell ref="F371:G371"/>
    <mergeCell ref="B343:C343"/>
    <mergeCell ref="D343:E343"/>
    <mergeCell ref="F343:G343"/>
    <mergeCell ref="A370:G370"/>
    <mergeCell ref="A297:G297"/>
    <mergeCell ref="A298:A299"/>
    <mergeCell ref="B298:B299"/>
    <mergeCell ref="C298:C299"/>
    <mergeCell ref="D298:E298"/>
    <mergeCell ref="F298:G298"/>
    <mergeCell ref="B270:C270"/>
    <mergeCell ref="D270:E270"/>
    <mergeCell ref="F270:G270"/>
    <mergeCell ref="A225:A226"/>
    <mergeCell ref="B225:B226"/>
    <mergeCell ref="C225:C226"/>
    <mergeCell ref="D225:E225"/>
    <mergeCell ref="F225:G225"/>
    <mergeCell ref="B196:C196"/>
    <mergeCell ref="D196:E196"/>
    <mergeCell ref="F196:G196"/>
    <mergeCell ref="A224:G224"/>
    <mergeCell ref="A150:G150"/>
    <mergeCell ref="A151:A152"/>
    <mergeCell ref="B151:B152"/>
    <mergeCell ref="C151:C152"/>
    <mergeCell ref="D151:E151"/>
    <mergeCell ref="F151:G151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A77:A78"/>
    <mergeCell ref="B77:B78"/>
    <mergeCell ref="C77:C78"/>
    <mergeCell ref="D77:E77"/>
    <mergeCell ref="F77:G77"/>
    <mergeCell ref="B47:C47"/>
    <mergeCell ref="D47:E47"/>
    <mergeCell ref="F47:G47"/>
    <mergeCell ref="A76:G76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mai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8"/>
  <sheetViews>
    <sheetView topLeftCell="A535" workbookViewId="0">
      <selection activeCell="Z28" sqref="Z28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10.42578125" style="43" bestFit="1" customWidth="1"/>
    <col min="5" max="5" width="11.425781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2" width="5.42578125" style="4"/>
    <col min="13" max="13" width="6" style="4" bestFit="1" customWidth="1"/>
    <col min="14" max="17" width="5.42578125" style="4"/>
    <col min="18" max="18" width="8.85546875" style="67" bestFit="1" customWidth="1"/>
    <col min="19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10091</v>
      </c>
      <c r="E4" s="190">
        <v>6124</v>
      </c>
      <c r="F4" s="190">
        <f>(D4-E4)</f>
        <v>3967</v>
      </c>
      <c r="G4" s="32">
        <f>F4/E4</f>
        <v>0.64777922926192033</v>
      </c>
    </row>
    <row r="5" spans="1:7" x14ac:dyDescent="0.2">
      <c r="A5" s="186">
        <v>701</v>
      </c>
      <c r="B5" s="1" t="s">
        <v>31</v>
      </c>
      <c r="C5" s="10"/>
      <c r="D5" s="190">
        <v>54020</v>
      </c>
      <c r="E5" s="190">
        <v>36332</v>
      </c>
      <c r="F5" s="190">
        <f t="shared" ref="F5:F7" si="0">(D5-E5)</f>
        <v>17688</v>
      </c>
      <c r="G5" s="32">
        <f t="shared" ref="G5:G7" si="1">F5/E5</f>
        <v>0.48684355389188594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62260</v>
      </c>
      <c r="E7" s="190">
        <v>40242</v>
      </c>
      <c r="F7" s="190">
        <f t="shared" si="0"/>
        <v>22018</v>
      </c>
      <c r="G7" s="32">
        <f t="shared" si="1"/>
        <v>0.54713980418468267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15437</v>
      </c>
      <c r="E12" s="39">
        <v>14219</v>
      </c>
      <c r="F12" s="190">
        <f t="shared" si="2"/>
        <v>1218</v>
      </c>
      <c r="G12" s="32">
        <f t="shared" si="3"/>
        <v>8.5660032351079538E-2</v>
      </c>
    </row>
    <row r="13" spans="1:7" x14ac:dyDescent="0.2">
      <c r="A13" s="186" t="s">
        <v>35</v>
      </c>
      <c r="B13" s="2" t="s">
        <v>36</v>
      </c>
      <c r="C13" s="11"/>
      <c r="D13" s="39">
        <v>0</v>
      </c>
      <c r="E13" s="39">
        <v>0</v>
      </c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141808</v>
      </c>
      <c r="E14" s="40">
        <f>E4+E5+E6+E7+E12+E13</f>
        <v>96917</v>
      </c>
      <c r="F14" s="40">
        <f t="shared" si="2"/>
        <v>44891</v>
      </c>
      <c r="G14" s="34">
        <f t="shared" si="3"/>
        <v>0.46319015239844402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141808</v>
      </c>
      <c r="E22" s="40">
        <f>E14+E19+E20+E21</f>
        <v>96917</v>
      </c>
      <c r="F22" s="190">
        <f t="shared" si="6"/>
        <v>44891</v>
      </c>
      <c r="G22" s="32">
        <f t="shared" si="7"/>
        <v>0.46319015239844402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35300</v>
      </c>
      <c r="E23" s="189">
        <f>E24+E25+E26</f>
        <v>22531</v>
      </c>
      <c r="F23" s="190">
        <f t="shared" si="6"/>
        <v>12769</v>
      </c>
      <c r="G23" s="32">
        <f t="shared" si="7"/>
        <v>0.56673028272158354</v>
      </c>
    </row>
    <row r="24" spans="1:7" x14ac:dyDescent="0.2">
      <c r="A24" s="186">
        <v>600</v>
      </c>
      <c r="B24" s="1" t="s">
        <v>2</v>
      </c>
      <c r="C24" s="10"/>
      <c r="D24" s="190">
        <v>7088</v>
      </c>
      <c r="E24" s="190">
        <v>4036</v>
      </c>
      <c r="F24" s="190">
        <f t="shared" si="6"/>
        <v>3052</v>
      </c>
      <c r="G24" s="32">
        <f t="shared" si="7"/>
        <v>0.75619425173439048</v>
      </c>
    </row>
    <row r="25" spans="1:7" x14ac:dyDescent="0.2">
      <c r="A25" s="186">
        <v>601</v>
      </c>
      <c r="B25" s="1" t="s">
        <v>3</v>
      </c>
      <c r="C25" s="10"/>
      <c r="D25" s="190">
        <v>14472</v>
      </c>
      <c r="E25" s="190">
        <v>8480</v>
      </c>
      <c r="F25" s="190">
        <f t="shared" si="6"/>
        <v>5992</v>
      </c>
      <c r="G25" s="32">
        <f t="shared" si="7"/>
        <v>0.70660377358490567</v>
      </c>
    </row>
    <row r="26" spans="1:7" x14ac:dyDescent="0.2">
      <c r="A26" s="186">
        <v>604</v>
      </c>
      <c r="B26" s="1" t="s">
        <v>4</v>
      </c>
      <c r="C26" s="10"/>
      <c r="D26" s="190">
        <v>13740</v>
      </c>
      <c r="E26" s="190">
        <v>10015</v>
      </c>
      <c r="F26" s="190">
        <f t="shared" si="6"/>
        <v>3725</v>
      </c>
      <c r="G26" s="32">
        <f t="shared" si="7"/>
        <v>0.37194208686969543</v>
      </c>
    </row>
    <row r="27" spans="1:7" x14ac:dyDescent="0.2">
      <c r="A27" s="186">
        <v>61</v>
      </c>
      <c r="B27" s="1" t="s">
        <v>41</v>
      </c>
      <c r="C27" s="10"/>
      <c r="D27" s="190">
        <v>12194</v>
      </c>
      <c r="E27" s="190">
        <v>10904</v>
      </c>
      <c r="F27" s="190">
        <f t="shared" si="6"/>
        <v>1290</v>
      </c>
      <c r="G27" s="32">
        <f t="shared" si="7"/>
        <v>0.11830520909757887</v>
      </c>
    </row>
    <row r="28" spans="1:7" x14ac:dyDescent="0.2">
      <c r="A28" s="186">
        <v>62</v>
      </c>
      <c r="B28" s="2" t="s">
        <v>42</v>
      </c>
      <c r="C28" s="11"/>
      <c r="D28" s="39">
        <v>11341</v>
      </c>
      <c r="E28" s="39">
        <v>8342</v>
      </c>
      <c r="F28" s="190">
        <f t="shared" si="6"/>
        <v>2999</v>
      </c>
      <c r="G28" s="32">
        <f t="shared" si="7"/>
        <v>0.35950611364181251</v>
      </c>
    </row>
    <row r="29" spans="1:7" ht="25.5" x14ac:dyDescent="0.2">
      <c r="A29" s="22"/>
      <c r="B29" s="26" t="s">
        <v>43</v>
      </c>
      <c r="C29" s="191"/>
      <c r="D29" s="40">
        <f>D23+D27+D28</f>
        <v>58835</v>
      </c>
      <c r="E29" s="40">
        <f>E23+E27+E28</f>
        <v>41777</v>
      </c>
      <c r="F29" s="190">
        <f t="shared" si="6"/>
        <v>17058</v>
      </c>
      <c r="G29" s="32">
        <f t="shared" si="7"/>
        <v>0.40831079302008283</v>
      </c>
    </row>
    <row r="30" spans="1:7" ht="25.5" x14ac:dyDescent="0.2">
      <c r="A30" s="22"/>
      <c r="B30" s="26" t="s">
        <v>48</v>
      </c>
      <c r="C30" s="191"/>
      <c r="D30" s="40">
        <f>D22-D29</f>
        <v>82973</v>
      </c>
      <c r="E30" s="40">
        <f>E22-E29</f>
        <v>55140</v>
      </c>
      <c r="F30" s="190">
        <f t="shared" si="6"/>
        <v>27833</v>
      </c>
      <c r="G30" s="32">
        <f t="shared" si="7"/>
        <v>0.50476967718534638</v>
      </c>
    </row>
    <row r="31" spans="1:7" x14ac:dyDescent="0.2">
      <c r="A31" s="186">
        <v>63</v>
      </c>
      <c r="B31" s="3" t="s">
        <v>46</v>
      </c>
      <c r="C31" s="188"/>
      <c r="D31" s="189">
        <v>77356</v>
      </c>
      <c r="E31" s="189">
        <v>99492</v>
      </c>
      <c r="F31" s="190">
        <f t="shared" si="6"/>
        <v>-22136</v>
      </c>
      <c r="G31" s="32">
        <f t="shared" si="7"/>
        <v>-0.22249025047239979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9443</v>
      </c>
      <c r="E35" s="39">
        <v>6771</v>
      </c>
      <c r="F35" s="190">
        <f t="shared" ref="F35:F45" si="10">(D35-E35)</f>
        <v>2672</v>
      </c>
      <c r="G35" s="32">
        <f t="shared" ref="G35:G45" si="11">F35/E35</f>
        <v>0.39462413232905036</v>
      </c>
    </row>
    <row r="36" spans="1:7" ht="25.5" x14ac:dyDescent="0.2">
      <c r="A36" s="22"/>
      <c r="B36" s="26" t="s">
        <v>49</v>
      </c>
      <c r="C36" s="191"/>
      <c r="D36" s="190">
        <f>D30-D31-D35</f>
        <v>-3826</v>
      </c>
      <c r="E36" s="190">
        <f>E30-E31-E35</f>
        <v>-51123</v>
      </c>
      <c r="F36" s="190">
        <f t="shared" si="10"/>
        <v>47297</v>
      </c>
      <c r="G36" s="32">
        <f t="shared" si="11"/>
        <v>-0.92516088648944705</v>
      </c>
    </row>
    <row r="37" spans="1:7" x14ac:dyDescent="0.2">
      <c r="A37" s="186">
        <v>75</v>
      </c>
      <c r="B37" s="3" t="s">
        <v>50</v>
      </c>
      <c r="C37" s="188"/>
      <c r="D37" s="189">
        <v>20919</v>
      </c>
      <c r="E37" s="189">
        <v>21156</v>
      </c>
      <c r="F37" s="190">
        <f t="shared" si="10"/>
        <v>-237</v>
      </c>
      <c r="G37" s="32">
        <f t="shared" si="11"/>
        <v>-1.1202495745887692E-2</v>
      </c>
    </row>
    <row r="38" spans="1:7" x14ac:dyDescent="0.2">
      <c r="A38" s="186">
        <v>65</v>
      </c>
      <c r="B38" s="1" t="s">
        <v>51</v>
      </c>
      <c r="C38" s="10"/>
      <c r="D38" s="190">
        <v>-44932</v>
      </c>
      <c r="E38" s="190">
        <v>914</v>
      </c>
      <c r="F38" s="190">
        <f t="shared" si="10"/>
        <v>-45846</v>
      </c>
      <c r="G38" s="32">
        <f t="shared" si="11"/>
        <v>-50.159737417943106</v>
      </c>
    </row>
    <row r="39" spans="1:7" ht="25.5" x14ac:dyDescent="0.2">
      <c r="A39" s="186">
        <v>68</v>
      </c>
      <c r="B39" s="16" t="s">
        <v>52</v>
      </c>
      <c r="C39" s="17"/>
      <c r="D39" s="190">
        <v>74912</v>
      </c>
      <c r="E39" s="190">
        <v>38184</v>
      </c>
      <c r="F39" s="190">
        <f t="shared" si="10"/>
        <v>36728</v>
      </c>
      <c r="G39" s="32">
        <f t="shared" si="11"/>
        <v>0.96186884558977581</v>
      </c>
    </row>
    <row r="40" spans="1:7" x14ac:dyDescent="0.2">
      <c r="A40" s="186">
        <v>78</v>
      </c>
      <c r="B40" s="2" t="s">
        <v>53</v>
      </c>
      <c r="C40" s="11"/>
      <c r="D40" s="39">
        <v>61858</v>
      </c>
      <c r="E40" s="39">
        <v>15898</v>
      </c>
      <c r="F40" s="190">
        <f t="shared" si="10"/>
        <v>45960</v>
      </c>
      <c r="G40" s="32">
        <f t="shared" si="11"/>
        <v>2.8909296766888919</v>
      </c>
    </row>
    <row r="41" spans="1:7" ht="25.5" x14ac:dyDescent="0.2">
      <c r="A41" s="22"/>
      <c r="B41" s="26" t="s">
        <v>77</v>
      </c>
      <c r="C41" s="191"/>
      <c r="D41" s="190">
        <f>D36+D37-D38-D39+D40</f>
        <v>48971</v>
      </c>
      <c r="E41" s="190">
        <f>E36+E37-E38-E39+E40</f>
        <v>-53167</v>
      </c>
      <c r="F41" s="190">
        <f t="shared" si="10"/>
        <v>102138</v>
      </c>
      <c r="G41" s="32">
        <f t="shared" si="11"/>
        <v>-1.9210788647093122</v>
      </c>
    </row>
    <row r="42" spans="1:7" x14ac:dyDescent="0.2">
      <c r="A42" s="186">
        <v>76</v>
      </c>
      <c r="B42" s="1" t="s">
        <v>54</v>
      </c>
      <c r="C42" s="10"/>
      <c r="D42" s="190">
        <v>105292</v>
      </c>
      <c r="E42" s="190">
        <v>105501</v>
      </c>
      <c r="F42" s="190">
        <f t="shared" si="10"/>
        <v>-209</v>
      </c>
      <c r="G42" s="32">
        <f t="shared" si="11"/>
        <v>-1.9810238765509331E-3</v>
      </c>
    </row>
    <row r="43" spans="1:7" x14ac:dyDescent="0.2">
      <c r="A43" s="186">
        <v>66</v>
      </c>
      <c r="B43" s="1" t="s">
        <v>55</v>
      </c>
      <c r="C43" s="10"/>
      <c r="D43" s="190">
        <v>1996</v>
      </c>
      <c r="E43" s="190">
        <v>173</v>
      </c>
      <c r="F43" s="190">
        <f t="shared" si="10"/>
        <v>1823</v>
      </c>
      <c r="G43" s="32">
        <f t="shared" si="11"/>
        <v>10.537572254335259</v>
      </c>
    </row>
    <row r="44" spans="1:7" x14ac:dyDescent="0.2">
      <c r="B44" s="2" t="s">
        <v>56</v>
      </c>
      <c r="C44" s="11"/>
      <c r="D44" s="39">
        <f>D42-D43</f>
        <v>103296</v>
      </c>
      <c r="E44" s="39">
        <f>E42-E43</f>
        <v>105328</v>
      </c>
      <c r="F44" s="190">
        <f t="shared" si="10"/>
        <v>-2032</v>
      </c>
      <c r="G44" s="32">
        <f t="shared" si="11"/>
        <v>-1.9292116056509191E-2</v>
      </c>
    </row>
    <row r="45" spans="1:7" x14ac:dyDescent="0.2">
      <c r="A45" s="22"/>
      <c r="B45" s="19" t="s">
        <v>57</v>
      </c>
      <c r="C45" s="191"/>
      <c r="D45" s="190">
        <f>D41+D44</f>
        <v>152267</v>
      </c>
      <c r="E45" s="190">
        <f>E41+E44</f>
        <v>52161</v>
      </c>
      <c r="F45" s="190">
        <f t="shared" si="10"/>
        <v>100106</v>
      </c>
      <c r="G45" s="32">
        <f t="shared" si="11"/>
        <v>1.9191733287321946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1648578</v>
      </c>
      <c r="E49" s="190">
        <v>801558</v>
      </c>
      <c r="F49" s="190">
        <f t="shared" ref="F49" si="12">(D49-E49)</f>
        <v>847020</v>
      </c>
      <c r="G49" s="32">
        <f t="shared" ref="G49" si="13">F49/E49</f>
        <v>1.0567170435576714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471940</v>
      </c>
      <c r="E56" s="190">
        <f>E60+E61+E62</f>
        <v>605304</v>
      </c>
      <c r="F56" s="190">
        <f t="shared" ref="F56" si="16">(D56-E56)</f>
        <v>-133364</v>
      </c>
      <c r="G56" s="32">
        <f t="shared" ref="G56" si="17">F56/E56</f>
        <v>-0.22032565454713665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120782</v>
      </c>
      <c r="E60" s="190">
        <v>245008</v>
      </c>
      <c r="F60" s="190">
        <f t="shared" ref="F60:F62" si="18">(D60-E60)</f>
        <v>-124226</v>
      </c>
      <c r="G60" s="32">
        <f t="shared" ref="G60:G62" si="19">F60/E60</f>
        <v>-0.50702834193169199</v>
      </c>
    </row>
    <row r="61" spans="1:7" ht="25.5" x14ac:dyDescent="0.2">
      <c r="A61" s="186"/>
      <c r="B61" s="24" t="s">
        <v>58</v>
      </c>
      <c r="C61" s="17"/>
      <c r="D61" s="190">
        <v>46529</v>
      </c>
      <c r="E61" s="190">
        <v>107757</v>
      </c>
      <c r="F61" s="190">
        <f t="shared" si="18"/>
        <v>-61228</v>
      </c>
      <c r="G61" s="32">
        <f t="shared" si="19"/>
        <v>-0.56820438579396237</v>
      </c>
    </row>
    <row r="62" spans="1:7" x14ac:dyDescent="0.2">
      <c r="A62" s="186"/>
      <c r="B62" s="23" t="s">
        <v>24</v>
      </c>
      <c r="C62" s="10"/>
      <c r="D62" s="190">
        <v>304629</v>
      </c>
      <c r="E62" s="190">
        <v>252539</v>
      </c>
      <c r="F62" s="190">
        <f t="shared" si="18"/>
        <v>52090</v>
      </c>
      <c r="G62" s="32">
        <f t="shared" si="19"/>
        <v>0.20626517092409488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359469</v>
      </c>
      <c r="E64" s="190">
        <v>374066</v>
      </c>
      <c r="F64" s="190">
        <f t="shared" ref="F64" si="20">(D64-E64)</f>
        <v>-14597</v>
      </c>
      <c r="G64" s="32">
        <f t="shared" ref="G64" si="21">F64/E64</f>
        <v>-3.9022525436687647E-2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313138</v>
      </c>
      <c r="E66" s="190">
        <f>E69+E70+E71+E72</f>
        <v>319621</v>
      </c>
      <c r="F66" s="190">
        <f t="shared" ref="F66" si="22">(D66-E66)</f>
        <v>-6483</v>
      </c>
      <c r="G66" s="32">
        <f t="shared" ref="G66" si="23">F66/E66</f>
        <v>-2.0283398149683531E-2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12220</v>
      </c>
      <c r="E69" s="190">
        <v>14555</v>
      </c>
      <c r="F69" s="190">
        <f t="shared" ref="F69:F72" si="24">(D69-E69)</f>
        <v>-2335</v>
      </c>
      <c r="G69" s="32">
        <f t="shared" ref="G69:G72" si="25">F69/E69</f>
        <v>-0.16042597045688767</v>
      </c>
    </row>
    <row r="70" spans="1:7" x14ac:dyDescent="0.2">
      <c r="A70" s="186">
        <v>31</v>
      </c>
      <c r="B70" s="25" t="s">
        <v>17</v>
      </c>
      <c r="C70" s="31"/>
      <c r="D70" s="190">
        <v>13867</v>
      </c>
      <c r="E70" s="190">
        <v>20392</v>
      </c>
      <c r="F70" s="190">
        <f t="shared" si="24"/>
        <v>-6525</v>
      </c>
      <c r="G70" s="32">
        <f t="shared" si="25"/>
        <v>-0.31997842291094547</v>
      </c>
    </row>
    <row r="71" spans="1:7" x14ac:dyDescent="0.2">
      <c r="A71" s="186">
        <v>32</v>
      </c>
      <c r="B71" s="25" t="s">
        <v>18</v>
      </c>
      <c r="C71" s="31"/>
      <c r="D71" s="190">
        <v>287051</v>
      </c>
      <c r="E71" s="190">
        <v>284674</v>
      </c>
      <c r="F71" s="190">
        <f t="shared" si="24"/>
        <v>2377</v>
      </c>
      <c r="G71" s="32">
        <f t="shared" si="25"/>
        <v>8.3499019931570842E-3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10008</v>
      </c>
      <c r="E79" s="190">
        <v>1566</v>
      </c>
      <c r="F79" s="190">
        <f>(D79-E79)</f>
        <v>8442</v>
      </c>
      <c r="G79" s="32">
        <f>F79/E79</f>
        <v>5.3908045977011492</v>
      </c>
    </row>
    <row r="80" spans="1:7" x14ac:dyDescent="0.2">
      <c r="A80" s="186">
        <v>701</v>
      </c>
      <c r="B80" s="1" t="s">
        <v>31</v>
      </c>
      <c r="C80" s="10"/>
      <c r="D80" s="190">
        <v>35965</v>
      </c>
      <c r="E80" s="190">
        <v>3641</v>
      </c>
      <c r="F80" s="190">
        <f t="shared" ref="F80:F82" si="26">(D80-E80)</f>
        <v>32324</v>
      </c>
      <c r="G80" s="32">
        <f t="shared" ref="G80:G82" si="27">F80/E80</f>
        <v>8.8777808294424609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43145</v>
      </c>
      <c r="E87" s="39">
        <v>10515</v>
      </c>
      <c r="F87" s="190">
        <f t="shared" si="28"/>
        <v>32630</v>
      </c>
      <c r="G87" s="32">
        <f t="shared" si="29"/>
        <v>3.1031859248692344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89118</v>
      </c>
      <c r="E89" s="40">
        <f>E79+E80+E81+E82+E87+E88</f>
        <v>15722</v>
      </c>
      <c r="F89" s="40">
        <f t="shared" si="28"/>
        <v>73396</v>
      </c>
      <c r="G89" s="34">
        <f t="shared" si="29"/>
        <v>4.6683628037145404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89118</v>
      </c>
      <c r="E97" s="40">
        <f>E89+E94+E95+E96</f>
        <v>15722</v>
      </c>
      <c r="F97" s="190">
        <f t="shared" ref="F97:F106" si="34">(D97-E97)</f>
        <v>73396</v>
      </c>
      <c r="G97" s="32">
        <f t="shared" ref="G97:G106" si="35">F97/E97</f>
        <v>4.6683628037145404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21424</v>
      </c>
      <c r="E98" s="189">
        <f>E99+E100+E101</f>
        <v>6631</v>
      </c>
      <c r="F98" s="190">
        <f t="shared" si="34"/>
        <v>14793</v>
      </c>
      <c r="G98" s="32">
        <f t="shared" si="35"/>
        <v>2.2308852360126679</v>
      </c>
    </row>
    <row r="99" spans="1:7" x14ac:dyDescent="0.2">
      <c r="A99" s="186">
        <v>600</v>
      </c>
      <c r="B99" s="1" t="s">
        <v>2</v>
      </c>
      <c r="C99" s="10"/>
      <c r="D99" s="190">
        <v>3031</v>
      </c>
      <c r="E99" s="190">
        <v>540</v>
      </c>
      <c r="F99" s="190">
        <f t="shared" si="34"/>
        <v>2491</v>
      </c>
      <c r="G99" s="32">
        <f t="shared" si="35"/>
        <v>4.6129629629629632</v>
      </c>
    </row>
    <row r="100" spans="1:7" x14ac:dyDescent="0.2">
      <c r="A100" s="186">
        <v>601</v>
      </c>
      <c r="B100" s="1" t="s">
        <v>3</v>
      </c>
      <c r="C100" s="10"/>
      <c r="D100" s="190">
        <v>18393</v>
      </c>
      <c r="E100" s="190">
        <v>6091</v>
      </c>
      <c r="F100" s="190">
        <f t="shared" si="34"/>
        <v>12302</v>
      </c>
      <c r="G100" s="32">
        <f t="shared" si="35"/>
        <v>2.019701198489575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7195</v>
      </c>
      <c r="E103" s="39">
        <v>25831</v>
      </c>
      <c r="F103" s="190">
        <f t="shared" si="34"/>
        <v>-18636</v>
      </c>
      <c r="G103" s="32">
        <f t="shared" si="35"/>
        <v>-0.72145871239982962</v>
      </c>
    </row>
    <row r="104" spans="1:7" ht="25.5" x14ac:dyDescent="0.2">
      <c r="A104" s="22"/>
      <c r="B104" s="26" t="s">
        <v>43</v>
      </c>
      <c r="C104" s="191"/>
      <c r="D104" s="40">
        <f>D98+D102+D103</f>
        <v>28619</v>
      </c>
      <c r="E104" s="40">
        <f>E98+E102+E103</f>
        <v>32462</v>
      </c>
      <c r="F104" s="190">
        <f t="shared" si="34"/>
        <v>-3843</v>
      </c>
      <c r="G104" s="32">
        <f t="shared" si="35"/>
        <v>-0.11838457273119339</v>
      </c>
    </row>
    <row r="105" spans="1:7" ht="25.5" x14ac:dyDescent="0.2">
      <c r="A105" s="22"/>
      <c r="B105" s="26" t="s">
        <v>48</v>
      </c>
      <c r="C105" s="191"/>
      <c r="D105" s="40">
        <f>D97-D104</f>
        <v>60499</v>
      </c>
      <c r="E105" s="40">
        <f>E97-E104</f>
        <v>-16740</v>
      </c>
      <c r="F105" s="190">
        <f t="shared" si="34"/>
        <v>77239</v>
      </c>
      <c r="G105" s="32">
        <f t="shared" si="35"/>
        <v>-4.6140382317801674</v>
      </c>
    </row>
    <row r="106" spans="1:7" x14ac:dyDescent="0.2">
      <c r="A106" s="186">
        <v>63</v>
      </c>
      <c r="B106" s="3" t="s">
        <v>46</v>
      </c>
      <c r="C106" s="188"/>
      <c r="D106" s="189">
        <v>43367</v>
      </c>
      <c r="E106" s="189">
        <v>43989</v>
      </c>
      <c r="F106" s="190">
        <f t="shared" si="34"/>
        <v>-622</v>
      </c>
      <c r="G106" s="32">
        <f t="shared" si="35"/>
        <v>-1.413989861101639E-2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1765</v>
      </c>
      <c r="E110" s="39">
        <v>651</v>
      </c>
      <c r="F110" s="190">
        <f t="shared" ref="F110:F120" si="38">(D110-E110)</f>
        <v>1114</v>
      </c>
      <c r="G110" s="32">
        <f t="shared" ref="G110:G120" si="39">F110/E110</f>
        <v>1.7112135176651306</v>
      </c>
    </row>
    <row r="111" spans="1:7" ht="25.5" x14ac:dyDescent="0.2">
      <c r="A111" s="22"/>
      <c r="B111" s="26" t="s">
        <v>49</v>
      </c>
      <c r="C111" s="191"/>
      <c r="D111" s="190">
        <f>D105-D106-D110</f>
        <v>15367</v>
      </c>
      <c r="E111" s="190">
        <f>E105-E106-E110</f>
        <v>-61380</v>
      </c>
      <c r="F111" s="190">
        <f t="shared" si="38"/>
        <v>76747</v>
      </c>
      <c r="G111" s="32">
        <f t="shared" si="39"/>
        <v>-1.2503584229390681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376</v>
      </c>
      <c r="E113" s="190">
        <v>5086</v>
      </c>
      <c r="F113" s="190">
        <f t="shared" si="38"/>
        <v>-4710</v>
      </c>
      <c r="G113" s="32">
        <f t="shared" si="39"/>
        <v>-0.92607156901297683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89308</v>
      </c>
      <c r="F114" s="190">
        <f t="shared" si="38"/>
        <v>-25378</v>
      </c>
      <c r="G114" s="32">
        <f t="shared" si="39"/>
        <v>-0.28416267299682002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-48939</v>
      </c>
      <c r="E116" s="190">
        <f>E111+E112-E113-E114+E115</f>
        <v>-155774</v>
      </c>
      <c r="F116" s="190">
        <f t="shared" si="38"/>
        <v>106835</v>
      </c>
      <c r="G116" s="32">
        <f t="shared" si="39"/>
        <v>-0.68583332263407248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168</v>
      </c>
      <c r="E118" s="190">
        <v>35512</v>
      </c>
      <c r="F118" s="190">
        <f t="shared" si="38"/>
        <v>-35344</v>
      </c>
      <c r="G118" s="32">
        <f t="shared" si="39"/>
        <v>-0.99526920477585046</v>
      </c>
    </row>
    <row r="119" spans="1:7" x14ac:dyDescent="0.2">
      <c r="B119" s="2" t="s">
        <v>56</v>
      </c>
      <c r="C119" s="11"/>
      <c r="D119" s="39">
        <f>D117-D118</f>
        <v>-168</v>
      </c>
      <c r="E119" s="39">
        <f>E117-E118</f>
        <v>-35512</v>
      </c>
      <c r="F119" s="190">
        <f t="shared" si="38"/>
        <v>35344</v>
      </c>
      <c r="G119" s="32">
        <f t="shared" si="39"/>
        <v>-0.99526920477585046</v>
      </c>
    </row>
    <row r="120" spans="1:7" x14ac:dyDescent="0.2">
      <c r="A120" s="22"/>
      <c r="B120" s="19" t="s">
        <v>57</v>
      </c>
      <c r="C120" s="191"/>
      <c r="D120" s="190">
        <f>D116+D119</f>
        <v>-49107</v>
      </c>
      <c r="E120" s="190">
        <f>E116+E119</f>
        <v>-191286</v>
      </c>
      <c r="F120" s="190">
        <f t="shared" si="38"/>
        <v>142179</v>
      </c>
      <c r="G120" s="32">
        <f t="shared" si="39"/>
        <v>-0.74327969637087921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704853</v>
      </c>
      <c r="E124" s="190">
        <v>866793</v>
      </c>
      <c r="F124" s="190">
        <f t="shared" ref="F124" si="40">(D124-E124)</f>
        <v>-161940</v>
      </c>
      <c r="G124" s="32">
        <f t="shared" ref="G124" si="41">F124/E124</f>
        <v>-0.18682661258224281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444306</v>
      </c>
      <c r="E131" s="190">
        <f>E135+E136+E137</f>
        <v>376841</v>
      </c>
      <c r="F131" s="190">
        <f t="shared" ref="F131" si="44">(D131-E131)</f>
        <v>67465</v>
      </c>
      <c r="G131" s="32">
        <f t="shared" ref="G131" si="45">F131/E131</f>
        <v>0.17902775971828969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272633</v>
      </c>
      <c r="E135" s="190">
        <v>122462</v>
      </c>
      <c r="F135" s="190">
        <f t="shared" ref="F135:F137" si="46">(D135-E135)</f>
        <v>150171</v>
      </c>
      <c r="G135" s="32">
        <f t="shared" ref="G135:G137" si="47">F135/E135</f>
        <v>1.2262661070372851</v>
      </c>
    </row>
    <row r="136" spans="1:7" ht="25.5" x14ac:dyDescent="0.2">
      <c r="A136" s="186"/>
      <c r="B136" s="24" t="s">
        <v>58</v>
      </c>
      <c r="C136" s="17"/>
      <c r="D136" s="190">
        <v>77923</v>
      </c>
      <c r="E136" s="190">
        <v>125387</v>
      </c>
      <c r="F136" s="190">
        <f t="shared" si="46"/>
        <v>-47464</v>
      </c>
      <c r="G136" s="32">
        <f t="shared" si="47"/>
        <v>-0.37854004003604841</v>
      </c>
    </row>
    <row r="137" spans="1:7" x14ac:dyDescent="0.2">
      <c r="A137" s="186"/>
      <c r="B137" s="23" t="s">
        <v>24</v>
      </c>
      <c r="C137" s="10"/>
      <c r="D137" s="190">
        <v>93750</v>
      </c>
      <c r="E137" s="190">
        <v>128992</v>
      </c>
      <c r="F137" s="190">
        <f t="shared" si="46"/>
        <v>-35242</v>
      </c>
      <c r="G137" s="32">
        <f t="shared" si="47"/>
        <v>-0.27321074175142646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105457</v>
      </c>
      <c r="E139" s="190">
        <v>84242</v>
      </c>
      <c r="F139" s="190">
        <f t="shared" ref="F139" si="48">(D139-E139)</f>
        <v>21215</v>
      </c>
      <c r="G139" s="32">
        <f t="shared" ref="G139" si="49">F139/E139</f>
        <v>0.25183400204173689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337651</v>
      </c>
      <c r="E141" s="190">
        <f>E144+E145+E146+E147</f>
        <v>702915</v>
      </c>
      <c r="F141" s="190">
        <f t="shared" ref="F141" si="50">(D141-E141)</f>
        <v>-365264</v>
      </c>
      <c r="G141" s="32">
        <f t="shared" ref="G141" si="51">F141/E141</f>
        <v>-0.51964177745531115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4678</v>
      </c>
      <c r="E144" s="190">
        <v>6013</v>
      </c>
      <c r="F144" s="190">
        <f t="shared" ref="F144:F147" si="52">(D144-E144)</f>
        <v>-1335</v>
      </c>
      <c r="G144" s="32">
        <f t="shared" ref="G144:G147" si="53">F144/E144</f>
        <v>-0.22201895892233495</v>
      </c>
    </row>
    <row r="145" spans="1:7" x14ac:dyDescent="0.2">
      <c r="A145" s="186">
        <v>31</v>
      </c>
      <c r="B145" s="25" t="s">
        <v>17</v>
      </c>
      <c r="C145" s="31"/>
      <c r="D145" s="190">
        <v>181501</v>
      </c>
      <c r="E145" s="190">
        <v>536446</v>
      </c>
      <c r="F145" s="190">
        <f t="shared" si="52"/>
        <v>-354945</v>
      </c>
      <c r="G145" s="32">
        <f t="shared" si="53"/>
        <v>-0.66166026030579028</v>
      </c>
    </row>
    <row r="146" spans="1:7" x14ac:dyDescent="0.2">
      <c r="A146" s="186">
        <v>32</v>
      </c>
      <c r="B146" s="25" t="s">
        <v>18</v>
      </c>
      <c r="C146" s="31"/>
      <c r="D146" s="190">
        <v>151472</v>
      </c>
      <c r="E146" s="190">
        <v>160456</v>
      </c>
      <c r="F146" s="190">
        <f t="shared" si="52"/>
        <v>-8984</v>
      </c>
      <c r="G146" s="32">
        <f t="shared" si="53"/>
        <v>-5.5990427282245597E-2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15899</v>
      </c>
      <c r="E153" s="190">
        <v>4320</v>
      </c>
      <c r="F153" s="190">
        <f>(D153-E153)</f>
        <v>11579</v>
      </c>
      <c r="G153" s="32">
        <f>F153/E153</f>
        <v>2.6803240740740741</v>
      </c>
    </row>
    <row r="154" spans="1:7" x14ac:dyDescent="0.2">
      <c r="A154" s="186">
        <v>701</v>
      </c>
      <c r="B154" s="1" t="s">
        <v>31</v>
      </c>
      <c r="C154" s="10"/>
      <c r="D154" s="190">
        <v>19121</v>
      </c>
      <c r="E154" s="190">
        <v>9617</v>
      </c>
      <c r="F154" s="190">
        <f t="shared" ref="F154:F156" si="54">(D154-E154)</f>
        <v>9504</v>
      </c>
      <c r="G154" s="32">
        <f t="shared" ref="G154:G156" si="55">F154/E154</f>
        <v>0.98824997400436732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18736</v>
      </c>
      <c r="E156" s="190">
        <v>6232</v>
      </c>
      <c r="F156" s="190">
        <f t="shared" si="54"/>
        <v>12504</v>
      </c>
      <c r="G156" s="32">
        <f t="shared" si="55"/>
        <v>2.006418485237484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53756</v>
      </c>
      <c r="E163" s="40">
        <f>E153+E154+E155+E156+E161+E162</f>
        <v>20169</v>
      </c>
      <c r="F163" s="40">
        <f t="shared" si="56"/>
        <v>33587</v>
      </c>
      <c r="G163" s="34">
        <f t="shared" si="57"/>
        <v>1.6652783975407803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53756</v>
      </c>
      <c r="E171" s="40">
        <f>E163+E168+E169+E170</f>
        <v>20169</v>
      </c>
      <c r="F171" s="190">
        <f t="shared" ref="F171:F180" si="62">(D171-E171)</f>
        <v>33587</v>
      </c>
      <c r="G171" s="32">
        <f t="shared" ref="G171:G180" si="63">F171/E171</f>
        <v>1.6652783975407803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17381</v>
      </c>
      <c r="E172" s="189">
        <f>E173+E174+E175</f>
        <v>10156</v>
      </c>
      <c r="F172" s="190">
        <f t="shared" si="62"/>
        <v>7225</v>
      </c>
      <c r="G172" s="32">
        <f t="shared" si="63"/>
        <v>0.71140212682158332</v>
      </c>
    </row>
    <row r="173" spans="1:7" x14ac:dyDescent="0.2">
      <c r="A173" s="186">
        <v>600</v>
      </c>
      <c r="B173" s="1" t="s">
        <v>2</v>
      </c>
      <c r="C173" s="10"/>
      <c r="D173" s="190">
        <v>2775</v>
      </c>
      <c r="E173" s="190">
        <v>845</v>
      </c>
      <c r="F173" s="190">
        <f t="shared" si="62"/>
        <v>1930</v>
      </c>
      <c r="G173" s="32">
        <f t="shared" si="63"/>
        <v>2.2840236686390534</v>
      </c>
    </row>
    <row r="174" spans="1:7" x14ac:dyDescent="0.2">
      <c r="A174" s="186">
        <v>601</v>
      </c>
      <c r="B174" s="1" t="s">
        <v>3</v>
      </c>
      <c r="C174" s="10"/>
      <c r="D174" s="190">
        <v>7008</v>
      </c>
      <c r="E174" s="190">
        <v>3007</v>
      </c>
      <c r="F174" s="190">
        <f t="shared" si="62"/>
        <v>4001</v>
      </c>
      <c r="G174" s="32">
        <f t="shared" si="63"/>
        <v>1.3305620219487861</v>
      </c>
    </row>
    <row r="175" spans="1:7" x14ac:dyDescent="0.2">
      <c r="A175" s="186">
        <v>604</v>
      </c>
      <c r="B175" s="1" t="s">
        <v>4</v>
      </c>
      <c r="C175" s="10"/>
      <c r="D175" s="190">
        <v>7598</v>
      </c>
      <c r="E175" s="190">
        <v>6304</v>
      </c>
      <c r="F175" s="190">
        <f t="shared" si="62"/>
        <v>1294</v>
      </c>
      <c r="G175" s="32">
        <f t="shared" si="63"/>
        <v>0.20526649746192893</v>
      </c>
    </row>
    <row r="176" spans="1:7" x14ac:dyDescent="0.2">
      <c r="A176" s="186">
        <v>61</v>
      </c>
      <c r="B176" s="1" t="s">
        <v>41</v>
      </c>
      <c r="C176" s="10"/>
      <c r="D176" s="190">
        <v>96</v>
      </c>
      <c r="E176" s="190">
        <v>1555</v>
      </c>
      <c r="F176" s="190">
        <f t="shared" si="62"/>
        <v>-1459</v>
      </c>
      <c r="G176" s="32">
        <f t="shared" si="63"/>
        <v>-0.9382636655948553</v>
      </c>
    </row>
    <row r="177" spans="1:7" x14ac:dyDescent="0.2">
      <c r="A177" s="186">
        <v>62</v>
      </c>
      <c r="B177" s="2" t="s">
        <v>42</v>
      </c>
      <c r="C177" s="11"/>
      <c r="D177" s="39">
        <v>134</v>
      </c>
      <c r="E177" s="39">
        <v>3735</v>
      </c>
      <c r="F177" s="190">
        <f t="shared" si="62"/>
        <v>-3601</v>
      </c>
      <c r="G177" s="32">
        <f t="shared" si="63"/>
        <v>-0.96412315930388215</v>
      </c>
    </row>
    <row r="178" spans="1:7" ht="25.5" x14ac:dyDescent="0.2">
      <c r="A178" s="22"/>
      <c r="B178" s="26" t="s">
        <v>43</v>
      </c>
      <c r="C178" s="191"/>
      <c r="D178" s="40">
        <f>D172+D176+D177</f>
        <v>17611</v>
      </c>
      <c r="E178" s="40">
        <f>E172+E176+E177</f>
        <v>15446</v>
      </c>
      <c r="F178" s="190">
        <f t="shared" si="62"/>
        <v>2165</v>
      </c>
      <c r="G178" s="32">
        <f t="shared" si="63"/>
        <v>0.14016573870257673</v>
      </c>
    </row>
    <row r="179" spans="1:7" ht="25.5" x14ac:dyDescent="0.2">
      <c r="A179" s="22"/>
      <c r="B179" s="26" t="s">
        <v>48</v>
      </c>
      <c r="C179" s="191"/>
      <c r="D179" s="40">
        <f>D171-D178</f>
        <v>36145</v>
      </c>
      <c r="E179" s="40">
        <f>E171-E178</f>
        <v>4723</v>
      </c>
      <c r="F179" s="190">
        <f t="shared" si="62"/>
        <v>31422</v>
      </c>
      <c r="G179" s="32">
        <f t="shared" si="63"/>
        <v>6.6529748041499044</v>
      </c>
    </row>
    <row r="180" spans="1:7" x14ac:dyDescent="0.2">
      <c r="A180" s="186">
        <v>63</v>
      </c>
      <c r="B180" s="3" t="s">
        <v>46</v>
      </c>
      <c r="C180" s="188"/>
      <c r="D180" s="189">
        <v>47737</v>
      </c>
      <c r="E180" s="189">
        <v>57375</v>
      </c>
      <c r="F180" s="190">
        <f t="shared" si="62"/>
        <v>-9638</v>
      </c>
      <c r="G180" s="32">
        <f t="shared" si="63"/>
        <v>-0.16798257080610021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1056</v>
      </c>
      <c r="E184" s="39">
        <v>581</v>
      </c>
      <c r="F184" s="190">
        <f t="shared" ref="F184:F194" si="66">(D184-E184)</f>
        <v>475</v>
      </c>
      <c r="G184" s="32">
        <f t="shared" ref="G184:G194" si="67">F184/E184</f>
        <v>0.81755593803786575</v>
      </c>
    </row>
    <row r="185" spans="1:7" ht="25.5" x14ac:dyDescent="0.2">
      <c r="A185" s="22"/>
      <c r="B185" s="26" t="s">
        <v>49</v>
      </c>
      <c r="C185" s="191"/>
      <c r="D185" s="190">
        <f>D179-D180-D184</f>
        <v>-12648</v>
      </c>
      <c r="E185" s="190">
        <f>E179-E180-E184</f>
        <v>-53233</v>
      </c>
      <c r="F185" s="190">
        <f t="shared" si="66"/>
        <v>40585</v>
      </c>
      <c r="G185" s="32">
        <f t="shared" si="67"/>
        <v>-0.7624030206826593</v>
      </c>
    </row>
    <row r="186" spans="1:7" x14ac:dyDescent="0.2">
      <c r="A186" s="186">
        <v>75</v>
      </c>
      <c r="B186" s="3" t="s">
        <v>50</v>
      </c>
      <c r="C186" s="188"/>
      <c r="D186" s="189">
        <v>112</v>
      </c>
      <c r="E186" s="189">
        <v>449</v>
      </c>
      <c r="F186" s="190">
        <f t="shared" si="66"/>
        <v>-337</v>
      </c>
      <c r="G186" s="32">
        <f t="shared" si="67"/>
        <v>-0.75055679287305122</v>
      </c>
    </row>
    <row r="187" spans="1:7" x14ac:dyDescent="0.2">
      <c r="A187" s="186">
        <v>65</v>
      </c>
      <c r="B187" s="1" t="s">
        <v>51</v>
      </c>
      <c r="C187" s="10"/>
      <c r="D187" s="190"/>
      <c r="E187" s="190"/>
      <c r="F187" s="190">
        <f t="shared" si="66"/>
        <v>0</v>
      </c>
      <c r="G187" s="32" t="e">
        <f t="shared" si="67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>
        <v>49296</v>
      </c>
      <c r="E188" s="190">
        <v>54115</v>
      </c>
      <c r="F188" s="190">
        <f t="shared" si="66"/>
        <v>-4819</v>
      </c>
      <c r="G188" s="32">
        <f t="shared" si="67"/>
        <v>-8.9051094890510954E-2</v>
      </c>
    </row>
    <row r="189" spans="1:7" x14ac:dyDescent="0.2">
      <c r="A189" s="186">
        <v>78</v>
      </c>
      <c r="B189" s="2" t="s">
        <v>53</v>
      </c>
      <c r="C189" s="11"/>
      <c r="D189" s="39"/>
      <c r="E189" s="39"/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-61832</v>
      </c>
      <c r="E190" s="190">
        <f>E185+E186-E187-E188+E189</f>
        <v>-106899</v>
      </c>
      <c r="F190" s="190">
        <f t="shared" si="66"/>
        <v>45067</v>
      </c>
      <c r="G190" s="32">
        <f t="shared" si="67"/>
        <v>-0.4215848604757762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7667</v>
      </c>
      <c r="F191" s="190">
        <f t="shared" si="66"/>
        <v>-7667</v>
      </c>
      <c r="G191" s="32">
        <f t="shared" si="67"/>
        <v>-1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7667</v>
      </c>
      <c r="F193" s="190">
        <f t="shared" si="66"/>
        <v>-7667</v>
      </c>
      <c r="G193" s="32">
        <f t="shared" si="67"/>
        <v>-1</v>
      </c>
    </row>
    <row r="194" spans="1:7" x14ac:dyDescent="0.2">
      <c r="A194" s="22"/>
      <c r="B194" s="19" t="s">
        <v>57</v>
      </c>
      <c r="C194" s="191"/>
      <c r="D194" s="190">
        <f>D190+D193</f>
        <v>-61832</v>
      </c>
      <c r="E194" s="190">
        <f>E190+E193</f>
        <v>-99232</v>
      </c>
      <c r="F194" s="190">
        <f t="shared" si="66"/>
        <v>37400</v>
      </c>
      <c r="G194" s="32">
        <f t="shared" si="67"/>
        <v>-0.37689455014511447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214">
        <v>41229</v>
      </c>
      <c r="E198" s="214">
        <v>279316</v>
      </c>
      <c r="F198" s="190">
        <f t="shared" ref="F198" si="68">(D198-E198)</f>
        <v>-238087</v>
      </c>
      <c r="G198" s="32">
        <f t="shared" ref="G198" si="69">F198/E198</f>
        <v>-0.85239298858640389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251853</v>
      </c>
      <c r="E205" s="190">
        <f>E209+E210+E211</f>
        <v>247059</v>
      </c>
      <c r="F205" s="190">
        <f t="shared" ref="F205" si="72">(D205-E205)</f>
        <v>4794</v>
      </c>
      <c r="G205" s="32">
        <f t="shared" ref="G205" si="73">F205/E205</f>
        <v>1.9404271854091534E-2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23761</v>
      </c>
      <c r="E209" s="190">
        <v>41598</v>
      </c>
      <c r="F209" s="190">
        <f t="shared" ref="F209:F211" si="74">(D209-E209)</f>
        <v>-17837</v>
      </c>
      <c r="G209" s="32">
        <f t="shared" ref="G209:G211" si="75">F209/E209</f>
        <v>-0.42879465358911484</v>
      </c>
    </row>
    <row r="210" spans="1:7" ht="25.5" x14ac:dyDescent="0.2">
      <c r="A210" s="186"/>
      <c r="B210" s="24" t="s">
        <v>58</v>
      </c>
      <c r="C210" s="17"/>
      <c r="D210" s="190">
        <v>100301</v>
      </c>
      <c r="E210" s="190">
        <v>53172</v>
      </c>
      <c r="F210" s="190">
        <f t="shared" si="74"/>
        <v>47129</v>
      </c>
      <c r="G210" s="32">
        <f t="shared" si="75"/>
        <v>0.88634995862484012</v>
      </c>
    </row>
    <row r="211" spans="1:7" x14ac:dyDescent="0.2">
      <c r="A211" s="186"/>
      <c r="B211" s="23" t="s">
        <v>24</v>
      </c>
      <c r="C211" s="10"/>
      <c r="D211" s="190">
        <v>127791</v>
      </c>
      <c r="E211" s="190">
        <v>152289</v>
      </c>
      <c r="F211" s="190">
        <f t="shared" si="74"/>
        <v>-24498</v>
      </c>
      <c r="G211" s="32">
        <f t="shared" si="75"/>
        <v>-0.16086519709237043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213033</v>
      </c>
      <c r="E213" s="190">
        <v>276086</v>
      </c>
      <c r="F213" s="190">
        <f t="shared" ref="F213" si="76">(D213-E213)</f>
        <v>-63053</v>
      </c>
      <c r="G213" s="32">
        <f t="shared" ref="G213" si="77">F213/E213</f>
        <v>-0.22838173612569995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497545</v>
      </c>
      <c r="E215" s="190">
        <f>E218+E219+E220+E221</f>
        <v>521941</v>
      </c>
      <c r="F215" s="190">
        <f t="shared" ref="F215" si="78">(D215-E215)</f>
        <v>-24396</v>
      </c>
      <c r="G215" s="32">
        <f t="shared" ref="G215" si="79">F215/E215</f>
        <v>-4.6740915160908988E-2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27069</v>
      </c>
      <c r="E218" s="190">
        <v>29312</v>
      </c>
      <c r="F218" s="190">
        <f t="shared" ref="F218:F221" si="80">(D218-E218)</f>
        <v>-2243</v>
      </c>
      <c r="G218" s="32">
        <f t="shared" ref="G218:G221" si="81">F218/E218</f>
        <v>-7.6521561135371174E-2</v>
      </c>
    </row>
    <row r="219" spans="1:7" x14ac:dyDescent="0.2">
      <c r="A219" s="186">
        <v>31</v>
      </c>
      <c r="B219" s="25" t="s">
        <v>17</v>
      </c>
      <c r="C219" s="31"/>
      <c r="D219" s="190">
        <v>5209</v>
      </c>
      <c r="E219" s="190">
        <v>6716</v>
      </c>
      <c r="F219" s="190">
        <f t="shared" si="80"/>
        <v>-1507</v>
      </c>
      <c r="G219" s="32">
        <f t="shared" si="81"/>
        <v>-0.22438951756998213</v>
      </c>
    </row>
    <row r="220" spans="1:7" x14ac:dyDescent="0.2">
      <c r="A220" s="186">
        <v>32</v>
      </c>
      <c r="B220" s="25" t="s">
        <v>18</v>
      </c>
      <c r="C220" s="31"/>
      <c r="D220" s="190">
        <v>465267</v>
      </c>
      <c r="E220" s="190">
        <v>485526</v>
      </c>
      <c r="F220" s="190">
        <f t="shared" si="80"/>
        <v>-20259</v>
      </c>
      <c r="G220" s="32">
        <f t="shared" si="81"/>
        <v>-4.1725880797320841E-2</v>
      </c>
    </row>
    <row r="221" spans="1:7" x14ac:dyDescent="0.2">
      <c r="A221" s="186">
        <v>37</v>
      </c>
      <c r="B221" s="25" t="s">
        <v>25</v>
      </c>
      <c r="C221" s="31"/>
      <c r="D221" s="190">
        <v>0</v>
      </c>
      <c r="E221" s="190">
        <v>387</v>
      </c>
      <c r="F221" s="190">
        <f t="shared" si="80"/>
        <v>-387</v>
      </c>
      <c r="G221" s="32">
        <f t="shared" si="81"/>
        <v>-1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25030</v>
      </c>
      <c r="E230" s="190">
        <v>3787</v>
      </c>
      <c r="F230" s="190">
        <f t="shared" si="82"/>
        <v>21243</v>
      </c>
      <c r="G230" s="32">
        <f t="shared" si="83"/>
        <v>5.609453393187219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25030</v>
      </c>
      <c r="E237" s="40">
        <f>E227+E228+E229+E230+E235+E236</f>
        <v>3787</v>
      </c>
      <c r="F237" s="40">
        <f t="shared" si="84"/>
        <v>21243</v>
      </c>
      <c r="G237" s="34">
        <f t="shared" si="85"/>
        <v>5.609453393187219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25030</v>
      </c>
      <c r="E245" s="40">
        <f>E237+E242+E243+E244</f>
        <v>3787</v>
      </c>
      <c r="F245" s="190">
        <f t="shared" ref="F245:F254" si="90">(D245-E245)</f>
        <v>21243</v>
      </c>
      <c r="G245" s="32">
        <f t="shared" ref="G245:G254" si="91">F245/E245</f>
        <v>5.609453393187219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6642</v>
      </c>
      <c r="E246" s="189">
        <f>E247+E248+E249</f>
        <v>2698</v>
      </c>
      <c r="F246" s="190">
        <f t="shared" si="90"/>
        <v>3944</v>
      </c>
      <c r="G246" s="32">
        <f t="shared" si="91"/>
        <v>1.4618235730170497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6642</v>
      </c>
      <c r="E248" s="190">
        <v>2698</v>
      </c>
      <c r="F248" s="190">
        <f t="shared" si="90"/>
        <v>3944</v>
      </c>
      <c r="G248" s="32">
        <f t="shared" si="91"/>
        <v>1.4618235730170497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392</v>
      </c>
      <c r="E250" s="190">
        <v>92</v>
      </c>
      <c r="F250" s="190">
        <f t="shared" si="90"/>
        <v>300</v>
      </c>
      <c r="G250" s="32">
        <f t="shared" si="91"/>
        <v>3.2608695652173911</v>
      </c>
    </row>
    <row r="251" spans="1:7" x14ac:dyDescent="0.2">
      <c r="A251" s="186">
        <v>62</v>
      </c>
      <c r="B251" s="2" t="s">
        <v>42</v>
      </c>
      <c r="C251" s="11"/>
      <c r="D251" s="39">
        <v>984</v>
      </c>
      <c r="E251" s="39">
        <v>2802</v>
      </c>
      <c r="F251" s="190">
        <f t="shared" si="90"/>
        <v>-1818</v>
      </c>
      <c r="G251" s="32">
        <f t="shared" si="91"/>
        <v>-0.64882226980728053</v>
      </c>
    </row>
    <row r="252" spans="1:7" ht="25.5" x14ac:dyDescent="0.2">
      <c r="A252" s="22"/>
      <c r="B252" s="26" t="s">
        <v>43</v>
      </c>
      <c r="C252" s="191"/>
      <c r="D252" s="40">
        <f>D246+D250+D251</f>
        <v>8018</v>
      </c>
      <c r="E252" s="40">
        <f>E246+E250+E251</f>
        <v>5592</v>
      </c>
      <c r="F252" s="190">
        <f t="shared" si="90"/>
        <v>2426</v>
      </c>
      <c r="G252" s="32">
        <f t="shared" si="91"/>
        <v>0.43383404864091557</v>
      </c>
    </row>
    <row r="253" spans="1:7" ht="25.5" x14ac:dyDescent="0.2">
      <c r="A253" s="22"/>
      <c r="B253" s="26" t="s">
        <v>48</v>
      </c>
      <c r="C253" s="191"/>
      <c r="D253" s="40">
        <f>D245-D252</f>
        <v>17012</v>
      </c>
      <c r="E253" s="40">
        <f>E245-E252</f>
        <v>-1805</v>
      </c>
      <c r="F253" s="190">
        <f t="shared" si="90"/>
        <v>18817</v>
      </c>
      <c r="G253" s="32">
        <f t="shared" si="91"/>
        <v>-10.424930747922438</v>
      </c>
    </row>
    <row r="254" spans="1:7" x14ac:dyDescent="0.2">
      <c r="A254" s="186">
        <v>63</v>
      </c>
      <c r="B254" s="3" t="s">
        <v>46</v>
      </c>
      <c r="C254" s="188"/>
      <c r="D254" s="189">
        <v>22685</v>
      </c>
      <c r="E254" s="189">
        <v>21450</v>
      </c>
      <c r="F254" s="190">
        <f t="shared" si="90"/>
        <v>1235</v>
      </c>
      <c r="G254" s="32">
        <f t="shared" si="91"/>
        <v>5.7575757575757579E-2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670</v>
      </c>
      <c r="E258" s="39">
        <v>580</v>
      </c>
      <c r="F258" s="190">
        <f t="shared" ref="F258:F268" si="94">(D258-E258)</f>
        <v>90</v>
      </c>
      <c r="G258" s="32">
        <f t="shared" ref="G258:G268" si="95">F258/E258</f>
        <v>0.15517241379310345</v>
      </c>
    </row>
    <row r="259" spans="1:7" ht="25.5" x14ac:dyDescent="0.2">
      <c r="A259" s="22"/>
      <c r="B259" s="26" t="s">
        <v>49</v>
      </c>
      <c r="C259" s="191"/>
      <c r="D259" s="190">
        <f>D253-D254-D258</f>
        <v>-6343</v>
      </c>
      <c r="E259" s="190">
        <f>E253-E254-E258</f>
        <v>-23835</v>
      </c>
      <c r="F259" s="190">
        <f t="shared" si="94"/>
        <v>17492</v>
      </c>
      <c r="G259" s="32">
        <f t="shared" si="95"/>
        <v>-0.73387874973778056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875</v>
      </c>
      <c r="F260" s="190">
        <f t="shared" si="94"/>
        <v>-875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181</v>
      </c>
      <c r="E261" s="190">
        <v>103</v>
      </c>
      <c r="F261" s="190">
        <f t="shared" si="94"/>
        <v>78</v>
      </c>
      <c r="G261" s="32">
        <f t="shared" si="95"/>
        <v>0.75728155339805825</v>
      </c>
    </row>
    <row r="262" spans="1:7" ht="25.5" x14ac:dyDescent="0.2">
      <c r="A262" s="186">
        <v>68</v>
      </c>
      <c r="B262" s="16" t="s">
        <v>52</v>
      </c>
      <c r="C262" s="17"/>
      <c r="D262" s="190">
        <v>5523</v>
      </c>
      <c r="E262" s="190">
        <v>4820</v>
      </c>
      <c r="F262" s="190">
        <f t="shared" si="94"/>
        <v>703</v>
      </c>
      <c r="G262" s="32">
        <f t="shared" si="95"/>
        <v>0.14585062240663901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-12047</v>
      </c>
      <c r="E264" s="190">
        <f>E259+E260-E261-E262+E263</f>
        <v>-27883</v>
      </c>
      <c r="F264" s="190">
        <f t="shared" si="94"/>
        <v>15836</v>
      </c>
      <c r="G264" s="32">
        <f t="shared" si="95"/>
        <v>-0.56794462575763005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-12047</v>
      </c>
      <c r="E268" s="190">
        <f>E264+E267</f>
        <v>-27883</v>
      </c>
      <c r="F268" s="190">
        <f t="shared" si="94"/>
        <v>15836</v>
      </c>
      <c r="G268" s="32">
        <f t="shared" si="95"/>
        <v>-0.56794462575763005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118979</v>
      </c>
      <c r="E272" s="190">
        <v>144779</v>
      </c>
      <c r="F272" s="190">
        <f t="shared" ref="F272" si="96">(D272-E272)</f>
        <v>-25800</v>
      </c>
      <c r="G272" s="32">
        <f t="shared" ref="G272" si="97">F272/E272</f>
        <v>-0.17820263988561877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121527</v>
      </c>
      <c r="E279" s="190">
        <f>E283+E284+E285</f>
        <v>83614</v>
      </c>
      <c r="F279" s="190">
        <f t="shared" ref="F279" si="100">(D279-E279)</f>
        <v>37913</v>
      </c>
      <c r="G279" s="32">
        <f t="shared" ref="G279" si="101">F279/E279</f>
        <v>0.45342885162771784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16992</v>
      </c>
      <c r="E283" s="190">
        <v>35497</v>
      </c>
      <c r="F283" s="190">
        <f t="shared" ref="F283:F285" si="102">(D283-E283)</f>
        <v>-18505</v>
      </c>
      <c r="G283" s="32">
        <f t="shared" ref="G283:G285" si="103">F283/E283</f>
        <v>-0.52131166014029351</v>
      </c>
    </row>
    <row r="284" spans="1:7" ht="25.5" x14ac:dyDescent="0.2">
      <c r="A284" s="186"/>
      <c r="B284" s="24" t="s">
        <v>58</v>
      </c>
      <c r="C284" s="17"/>
      <c r="D284" s="190">
        <v>103568</v>
      </c>
      <c r="E284" s="190">
        <v>45091</v>
      </c>
      <c r="F284" s="190">
        <f t="shared" si="102"/>
        <v>58477</v>
      </c>
      <c r="G284" s="32">
        <f t="shared" si="103"/>
        <v>1.2968663369630302</v>
      </c>
    </row>
    <row r="285" spans="1:7" x14ac:dyDescent="0.2">
      <c r="A285" s="186"/>
      <c r="B285" s="23" t="s">
        <v>24</v>
      </c>
      <c r="C285" s="10"/>
      <c r="D285" s="190">
        <v>967</v>
      </c>
      <c r="E285" s="190">
        <v>3026</v>
      </c>
      <c r="F285" s="190">
        <f t="shared" si="102"/>
        <v>-2059</v>
      </c>
      <c r="G285" s="32">
        <f t="shared" si="103"/>
        <v>-0.68043621943159283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71616</v>
      </c>
      <c r="E287" s="190">
        <v>51213</v>
      </c>
      <c r="F287" s="190">
        <f t="shared" ref="F287" si="104">(D287-E287)</f>
        <v>20403</v>
      </c>
      <c r="G287" s="32">
        <f t="shared" ref="G287" si="105">F287/E287</f>
        <v>0.39839493878507409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27949</v>
      </c>
      <c r="E289" s="190">
        <f>E292+E293+E294+E295</f>
        <v>32353</v>
      </c>
      <c r="F289" s="190">
        <f t="shared" ref="F289" si="106">(D289-E289)</f>
        <v>-4404</v>
      </c>
      <c r="G289" s="32">
        <f t="shared" ref="G289" si="107">F289/E289</f>
        <v>-0.13612338886656569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539</v>
      </c>
      <c r="E292" s="190">
        <v>725</v>
      </c>
      <c r="F292" s="190">
        <f t="shared" ref="F292:F295" si="108">(D292-E292)</f>
        <v>-186</v>
      </c>
      <c r="G292" s="32">
        <f t="shared" ref="G292:G295" si="109">F292/E292</f>
        <v>-0.25655172413793104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27410</v>
      </c>
      <c r="E294" s="190">
        <v>31628</v>
      </c>
      <c r="F294" s="190">
        <f t="shared" si="108"/>
        <v>-4218</v>
      </c>
      <c r="G294" s="32">
        <f t="shared" si="109"/>
        <v>-0.13336284305046162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1472</v>
      </c>
      <c r="E300" s="190">
        <v>212</v>
      </c>
      <c r="F300" s="190">
        <f>(D300-E300)</f>
        <v>1260</v>
      </c>
      <c r="G300" s="32">
        <f>F300/E300</f>
        <v>5.9433962264150946</v>
      </c>
    </row>
    <row r="301" spans="1:7" x14ac:dyDescent="0.2">
      <c r="A301" s="186">
        <v>701</v>
      </c>
      <c r="B301" s="1" t="s">
        <v>31</v>
      </c>
      <c r="C301" s="10"/>
      <c r="D301" s="190">
        <v>15599</v>
      </c>
      <c r="E301" s="190">
        <v>424</v>
      </c>
      <c r="F301" s="190">
        <f t="shared" ref="F301:F303" si="110">(D301-E301)</f>
        <v>15175</v>
      </c>
      <c r="G301" s="32">
        <f t="shared" ref="G301:G303" si="111">F301/E301</f>
        <v>35.790094339622641</v>
      </c>
    </row>
    <row r="302" spans="1:7" x14ac:dyDescent="0.2">
      <c r="A302" s="186">
        <v>704</v>
      </c>
      <c r="B302" s="1" t="s">
        <v>32</v>
      </c>
      <c r="C302" s="10"/>
      <c r="D302" s="190">
        <v>3457</v>
      </c>
      <c r="E302" s="190">
        <v>0</v>
      </c>
      <c r="F302" s="190">
        <f t="shared" si="110"/>
        <v>3457</v>
      </c>
      <c r="G302" s="32" t="e">
        <f t="shared" si="111"/>
        <v>#DIV/0!</v>
      </c>
    </row>
    <row r="303" spans="1:7" x14ac:dyDescent="0.2">
      <c r="A303" s="186">
        <v>706</v>
      </c>
      <c r="B303" s="1" t="s">
        <v>33</v>
      </c>
      <c r="C303" s="10"/>
      <c r="D303" s="190">
        <v>13749</v>
      </c>
      <c r="E303" s="190">
        <v>1001</v>
      </c>
      <c r="F303" s="190">
        <f t="shared" si="110"/>
        <v>12748</v>
      </c>
      <c r="G303" s="32">
        <f t="shared" si="111"/>
        <v>12.735264735264735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193</v>
      </c>
      <c r="E308" s="39">
        <v>12</v>
      </c>
      <c r="F308" s="190">
        <f t="shared" si="112"/>
        <v>181</v>
      </c>
      <c r="G308" s="32">
        <f t="shared" si="113"/>
        <v>15.083333333333334</v>
      </c>
    </row>
    <row r="309" spans="1:7" x14ac:dyDescent="0.2">
      <c r="A309" s="186" t="s">
        <v>35</v>
      </c>
      <c r="B309" s="2" t="s">
        <v>36</v>
      </c>
      <c r="C309" s="11"/>
      <c r="D309" s="39">
        <v>0</v>
      </c>
      <c r="E309" s="39">
        <v>0</v>
      </c>
      <c r="F309" s="190">
        <f t="shared" si="112"/>
        <v>0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34470</v>
      </c>
      <c r="E310" s="40">
        <f>E300+E301+E302+E303+E308+E309</f>
        <v>1649</v>
      </c>
      <c r="F310" s="40">
        <f t="shared" si="112"/>
        <v>32821</v>
      </c>
      <c r="G310" s="34">
        <f t="shared" si="113"/>
        <v>19.903577926015767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34470</v>
      </c>
      <c r="E318" s="40">
        <f>E310+E315+E316+E317</f>
        <v>1649</v>
      </c>
      <c r="F318" s="190">
        <f t="shared" ref="F318:F327" si="118">(D318-E318)</f>
        <v>32821</v>
      </c>
      <c r="G318" s="32">
        <f t="shared" ref="G318:G327" si="119">F318/E318</f>
        <v>19.903577926015767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10005</v>
      </c>
      <c r="E319" s="189">
        <f>E320+E321+E322</f>
        <v>7314</v>
      </c>
      <c r="F319" s="190">
        <f t="shared" si="118"/>
        <v>2691</v>
      </c>
      <c r="G319" s="32">
        <f t="shared" si="119"/>
        <v>0.36792452830188677</v>
      </c>
    </row>
    <row r="320" spans="1:7" x14ac:dyDescent="0.2">
      <c r="A320" s="186">
        <v>600</v>
      </c>
      <c r="B320" s="1" t="s">
        <v>2</v>
      </c>
      <c r="C320" s="10"/>
      <c r="D320" s="190">
        <v>535</v>
      </c>
      <c r="E320" s="190">
        <v>548</v>
      </c>
      <c r="F320" s="190">
        <f t="shared" si="118"/>
        <v>-13</v>
      </c>
      <c r="G320" s="32">
        <f t="shared" si="119"/>
        <v>-2.3722627737226276E-2</v>
      </c>
    </row>
    <row r="321" spans="1:7" x14ac:dyDescent="0.2">
      <c r="A321" s="186">
        <v>601</v>
      </c>
      <c r="B321" s="1" t="s">
        <v>3</v>
      </c>
      <c r="C321" s="10"/>
      <c r="D321" s="190">
        <v>6200</v>
      </c>
      <c r="E321" s="190">
        <v>4064</v>
      </c>
      <c r="F321" s="190">
        <f t="shared" si="118"/>
        <v>2136</v>
      </c>
      <c r="G321" s="32">
        <f t="shared" si="119"/>
        <v>0.52559055118110232</v>
      </c>
    </row>
    <row r="322" spans="1:7" x14ac:dyDescent="0.2">
      <c r="A322" s="186">
        <v>604</v>
      </c>
      <c r="B322" s="1" t="s">
        <v>4</v>
      </c>
      <c r="C322" s="10"/>
      <c r="D322" s="190">
        <f>971+2285+14</f>
        <v>3270</v>
      </c>
      <c r="E322" s="190">
        <f>724+1978+0</f>
        <v>2702</v>
      </c>
      <c r="F322" s="190">
        <f t="shared" si="118"/>
        <v>568</v>
      </c>
      <c r="G322" s="32">
        <f t="shared" si="119"/>
        <v>0.21021465581051074</v>
      </c>
    </row>
    <row r="323" spans="1:7" x14ac:dyDescent="0.2">
      <c r="A323" s="186">
        <v>61</v>
      </c>
      <c r="B323" s="1" t="s">
        <v>41</v>
      </c>
      <c r="C323" s="10"/>
      <c r="D323" s="190">
        <v>384</v>
      </c>
      <c r="E323" s="190">
        <v>87</v>
      </c>
      <c r="F323" s="190">
        <f t="shared" si="118"/>
        <v>297</v>
      </c>
      <c r="G323" s="32">
        <f t="shared" si="119"/>
        <v>3.4137931034482758</v>
      </c>
    </row>
    <row r="324" spans="1:7" x14ac:dyDescent="0.2">
      <c r="A324" s="186">
        <v>62</v>
      </c>
      <c r="B324" s="2" t="s">
        <v>42</v>
      </c>
      <c r="C324" s="11"/>
      <c r="D324" s="39">
        <v>456</v>
      </c>
      <c r="E324" s="39">
        <v>67</v>
      </c>
      <c r="F324" s="190">
        <f t="shared" si="118"/>
        <v>389</v>
      </c>
      <c r="G324" s="32">
        <f t="shared" si="119"/>
        <v>5.8059701492537314</v>
      </c>
    </row>
    <row r="325" spans="1:7" ht="25.5" x14ac:dyDescent="0.2">
      <c r="A325" s="22"/>
      <c r="B325" s="26" t="s">
        <v>43</v>
      </c>
      <c r="C325" s="191"/>
      <c r="D325" s="40">
        <f>D319+D323+D324</f>
        <v>10845</v>
      </c>
      <c r="E325" s="40">
        <f>E319+E323+E324</f>
        <v>7468</v>
      </c>
      <c r="F325" s="190">
        <f t="shared" si="118"/>
        <v>3377</v>
      </c>
      <c r="G325" s="32">
        <f t="shared" si="119"/>
        <v>0.45219603642206752</v>
      </c>
    </row>
    <row r="326" spans="1:7" ht="25.5" x14ac:dyDescent="0.2">
      <c r="A326" s="22"/>
      <c r="B326" s="26" t="s">
        <v>48</v>
      </c>
      <c r="C326" s="191"/>
      <c r="D326" s="40">
        <f>D318-D325</f>
        <v>23625</v>
      </c>
      <c r="E326" s="40">
        <f>E318-E325</f>
        <v>-5819</v>
      </c>
      <c r="F326" s="190">
        <f t="shared" si="118"/>
        <v>29444</v>
      </c>
      <c r="G326" s="32">
        <f t="shared" si="119"/>
        <v>-5.0599759408833132</v>
      </c>
    </row>
    <row r="327" spans="1:7" x14ac:dyDescent="0.2">
      <c r="A327" s="186">
        <v>63</v>
      </c>
      <c r="B327" s="3" t="s">
        <v>46</v>
      </c>
      <c r="C327" s="188"/>
      <c r="D327" s="189">
        <v>25655</v>
      </c>
      <c r="E327" s="189">
        <v>20720</v>
      </c>
      <c r="F327" s="190">
        <f t="shared" si="118"/>
        <v>4935</v>
      </c>
      <c r="G327" s="32">
        <f t="shared" si="119"/>
        <v>0.23817567567567569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1057</v>
      </c>
      <c r="E331" s="39">
        <v>16</v>
      </c>
      <c r="F331" s="190">
        <f t="shared" ref="F331:F341" si="122">(D331-E331)</f>
        <v>1041</v>
      </c>
      <c r="G331" s="32">
        <f t="shared" ref="G331:G341" si="123">F331/E331</f>
        <v>65.0625</v>
      </c>
    </row>
    <row r="332" spans="1:7" ht="25.5" x14ac:dyDescent="0.2">
      <c r="A332" s="22"/>
      <c r="B332" s="26" t="s">
        <v>49</v>
      </c>
      <c r="C332" s="191"/>
      <c r="D332" s="190">
        <f>D326-D327-D331</f>
        <v>-3087</v>
      </c>
      <c r="E332" s="190">
        <f>E326-E327-E331</f>
        <v>-26555</v>
      </c>
      <c r="F332" s="190">
        <f t="shared" si="122"/>
        <v>23468</v>
      </c>
      <c r="G332" s="32">
        <f t="shared" si="123"/>
        <v>-0.88375070608171724</v>
      </c>
    </row>
    <row r="333" spans="1:7" x14ac:dyDescent="0.2">
      <c r="A333" s="186">
        <v>75</v>
      </c>
      <c r="B333" s="3" t="s">
        <v>50</v>
      </c>
      <c r="C333" s="188"/>
      <c r="D333" s="189">
        <v>83</v>
      </c>
      <c r="E333" s="189">
        <v>114</v>
      </c>
      <c r="F333" s="190">
        <f t="shared" si="122"/>
        <v>-31</v>
      </c>
      <c r="G333" s="32">
        <f t="shared" si="123"/>
        <v>-0.27192982456140352</v>
      </c>
    </row>
    <row r="334" spans="1:7" x14ac:dyDescent="0.2">
      <c r="A334" s="186">
        <v>65</v>
      </c>
      <c r="B334" s="1" t="s">
        <v>51</v>
      </c>
      <c r="C334" s="10"/>
      <c r="D334" s="190">
        <v>223</v>
      </c>
      <c r="E334" s="190">
        <v>0</v>
      </c>
      <c r="F334" s="190">
        <f t="shared" si="122"/>
        <v>223</v>
      </c>
      <c r="G334" s="32" t="e">
        <f t="shared" si="123"/>
        <v>#DIV/0!</v>
      </c>
    </row>
    <row r="335" spans="1:7" ht="25.5" x14ac:dyDescent="0.2">
      <c r="A335" s="186">
        <v>68</v>
      </c>
      <c r="B335" s="16" t="s">
        <v>52</v>
      </c>
      <c r="C335" s="17"/>
      <c r="D335" s="190">
        <v>3000</v>
      </c>
      <c r="E335" s="190">
        <v>2500</v>
      </c>
      <c r="F335" s="190">
        <f t="shared" si="122"/>
        <v>500</v>
      </c>
      <c r="G335" s="32">
        <f t="shared" si="123"/>
        <v>0.2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-6227</v>
      </c>
      <c r="E337" s="190">
        <f>E332+E333-E334-E335+E336</f>
        <v>-28941</v>
      </c>
      <c r="F337" s="190">
        <f t="shared" si="122"/>
        <v>22714</v>
      </c>
      <c r="G337" s="32">
        <f t="shared" si="123"/>
        <v>-0.78483811893161948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-6227</v>
      </c>
      <c r="E341" s="190">
        <f>E337+E340</f>
        <v>-28941</v>
      </c>
      <c r="F341" s="190">
        <f t="shared" si="122"/>
        <v>22714</v>
      </c>
      <c r="G341" s="32">
        <f t="shared" si="123"/>
        <v>-0.78483811893161948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123549</v>
      </c>
      <c r="E345" s="190">
        <v>301914</v>
      </c>
      <c r="F345" s="190">
        <f t="shared" ref="F345" si="124">(D345-E345)</f>
        <v>-178365</v>
      </c>
      <c r="G345" s="32">
        <f t="shared" ref="G345" si="125">F345/E345</f>
        <v>-0.59078081837874363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150770</v>
      </c>
      <c r="E352" s="190">
        <f>E356+E357+E358</f>
        <v>124899</v>
      </c>
      <c r="F352" s="190">
        <f t="shared" ref="F352" si="128">(D352-E352)</f>
        <v>25871</v>
      </c>
      <c r="G352" s="32">
        <f t="shared" ref="G352" si="129">F352/E352</f>
        <v>0.20713536537522317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106888</v>
      </c>
      <c r="E356" s="190">
        <v>59411</v>
      </c>
      <c r="F356" s="190">
        <f t="shared" ref="F356:F358" si="130">(D356-E356)</f>
        <v>47477</v>
      </c>
      <c r="G356" s="32">
        <f t="shared" ref="G356:G358" si="131">F356/E356</f>
        <v>0.79912810758950359</v>
      </c>
    </row>
    <row r="357" spans="1:7" ht="25.5" x14ac:dyDescent="0.2">
      <c r="A357" s="186"/>
      <c r="B357" s="24" t="s">
        <v>58</v>
      </c>
      <c r="C357" s="17"/>
      <c r="D357" s="190">
        <v>36501</v>
      </c>
      <c r="E357" s="190">
        <v>58933</v>
      </c>
      <c r="F357" s="190">
        <f t="shared" si="130"/>
        <v>-22432</v>
      </c>
      <c r="G357" s="32">
        <f t="shared" si="131"/>
        <v>-0.38063563707939524</v>
      </c>
    </row>
    <row r="358" spans="1:7" x14ac:dyDescent="0.2">
      <c r="A358" s="186"/>
      <c r="B358" s="23" t="s">
        <v>24</v>
      </c>
      <c r="C358" s="10"/>
      <c r="D358" s="190">
        <v>7381</v>
      </c>
      <c r="E358" s="190">
        <v>6555</v>
      </c>
      <c r="F358" s="190">
        <f t="shared" si="130"/>
        <v>826</v>
      </c>
      <c r="G358" s="32">
        <f t="shared" si="131"/>
        <v>0.12601067887109077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88728</v>
      </c>
      <c r="E360" s="190">
        <v>62007</v>
      </c>
      <c r="F360" s="190">
        <f t="shared" ref="F360" si="132">(D360-E360)</f>
        <v>26721</v>
      </c>
      <c r="G360" s="32">
        <f t="shared" ref="G360" si="133">F360/E360</f>
        <v>0.43093521699162995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89190</v>
      </c>
      <c r="E362" s="190">
        <f>E365+E366+E367+E368</f>
        <v>65855</v>
      </c>
      <c r="F362" s="190">
        <f t="shared" ref="F362" si="134">(D362-E362)</f>
        <v>23335</v>
      </c>
      <c r="G362" s="32">
        <f t="shared" ref="G362" si="135">F362/E362</f>
        <v>0.35433907827803507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5805</v>
      </c>
      <c r="E365" s="190">
        <v>4758</v>
      </c>
      <c r="F365" s="190">
        <f t="shared" ref="F365:F368" si="136">(D365-E365)</f>
        <v>1047</v>
      </c>
      <c r="G365" s="32">
        <f t="shared" ref="G365:G368" si="137">F365/E365</f>
        <v>0.22005044136191676</v>
      </c>
    </row>
    <row r="366" spans="1:7" x14ac:dyDescent="0.2">
      <c r="A366" s="186">
        <v>31</v>
      </c>
      <c r="B366" s="25" t="s">
        <v>17</v>
      </c>
      <c r="C366" s="31"/>
      <c r="D366" s="190">
        <v>1950</v>
      </c>
      <c r="E366" s="190">
        <v>1947</v>
      </c>
      <c r="F366" s="190">
        <f t="shared" si="136"/>
        <v>3</v>
      </c>
      <c r="G366" s="32">
        <f t="shared" si="137"/>
        <v>1.5408320493066256E-3</v>
      </c>
    </row>
    <row r="367" spans="1:7" x14ac:dyDescent="0.2">
      <c r="A367" s="186">
        <v>32</v>
      </c>
      <c r="B367" s="25" t="s">
        <v>18</v>
      </c>
      <c r="C367" s="31"/>
      <c r="D367" s="190">
        <v>81435</v>
      </c>
      <c r="E367" s="190">
        <v>59150</v>
      </c>
      <c r="F367" s="190">
        <f t="shared" si="136"/>
        <v>22285</v>
      </c>
      <c r="G367" s="32">
        <f t="shared" si="137"/>
        <v>0.37675401521555368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3338</v>
      </c>
      <c r="E373" s="190">
        <v>593</v>
      </c>
      <c r="F373" s="190">
        <f>(D373-E373)</f>
        <v>2745</v>
      </c>
      <c r="G373" s="32">
        <f>F373/E373</f>
        <v>4.6290050590219227</v>
      </c>
    </row>
    <row r="374" spans="1:7" x14ac:dyDescent="0.2">
      <c r="A374" s="186">
        <v>701</v>
      </c>
      <c r="B374" s="1" t="s">
        <v>31</v>
      </c>
      <c r="C374" s="10"/>
      <c r="D374" s="190">
        <v>32628</v>
      </c>
      <c r="E374" s="190">
        <v>5915</v>
      </c>
      <c r="F374" s="190">
        <f t="shared" ref="F374:F376" si="138">(D374-E374)</f>
        <v>26713</v>
      </c>
      <c r="G374" s="32">
        <f t="shared" ref="G374:G376" si="139">F374/E374</f>
        <v>4.5161453930684701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31142</v>
      </c>
      <c r="E376" s="190">
        <v>40440</v>
      </c>
      <c r="F376" s="190">
        <f t="shared" si="138"/>
        <v>-9298</v>
      </c>
      <c r="G376" s="32">
        <f t="shared" si="139"/>
        <v>-0.22992087042532147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67108</v>
      </c>
      <c r="E383" s="40">
        <f>E373+E374+E375+E376+E381+E382</f>
        <v>46948</v>
      </c>
      <c r="F383" s="40">
        <f t="shared" si="140"/>
        <v>20160</v>
      </c>
      <c r="G383" s="34">
        <f t="shared" si="141"/>
        <v>0.42941126352560277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67108</v>
      </c>
      <c r="E391" s="40">
        <f>E383+E388+E389+E390</f>
        <v>46948</v>
      </c>
      <c r="F391" s="190">
        <f t="shared" ref="F391:F400" si="146">(D391-E391)</f>
        <v>20160</v>
      </c>
      <c r="G391" s="32">
        <f t="shared" ref="G391:G400" si="147">F391/E391</f>
        <v>0.42941126352560277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10721</v>
      </c>
      <c r="E392" s="189">
        <f>E393+E394+E395</f>
        <v>1952</v>
      </c>
      <c r="F392" s="190">
        <f t="shared" si="146"/>
        <v>8769</v>
      </c>
      <c r="G392" s="32">
        <f t="shared" si="147"/>
        <v>4.4923155737704921</v>
      </c>
    </row>
    <row r="393" spans="1:7" x14ac:dyDescent="0.2">
      <c r="A393" s="186">
        <v>600</v>
      </c>
      <c r="B393" s="1" t="s">
        <v>2</v>
      </c>
      <c r="C393" s="10"/>
      <c r="D393" s="190">
        <v>970</v>
      </c>
      <c r="E393" s="190">
        <v>178</v>
      </c>
      <c r="F393" s="190">
        <f t="shared" si="146"/>
        <v>792</v>
      </c>
      <c r="G393" s="32">
        <f t="shared" si="147"/>
        <v>4.4494382022471912</v>
      </c>
    </row>
    <row r="394" spans="1:7" x14ac:dyDescent="0.2">
      <c r="A394" s="186">
        <v>601</v>
      </c>
      <c r="B394" s="1" t="s">
        <v>3</v>
      </c>
      <c r="C394" s="10"/>
      <c r="D394" s="190">
        <v>9751</v>
      </c>
      <c r="E394" s="190">
        <v>1774</v>
      </c>
      <c r="F394" s="190">
        <f t="shared" si="146"/>
        <v>7977</v>
      </c>
      <c r="G394" s="32">
        <f t="shared" si="147"/>
        <v>4.4966178128523113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3748</v>
      </c>
      <c r="E396" s="190">
        <v>2609</v>
      </c>
      <c r="F396" s="190">
        <f t="shared" si="146"/>
        <v>1139</v>
      </c>
      <c r="G396" s="32">
        <f t="shared" si="147"/>
        <v>0.43656573399770027</v>
      </c>
    </row>
    <row r="397" spans="1:7" x14ac:dyDescent="0.2">
      <c r="A397" s="186">
        <v>62</v>
      </c>
      <c r="B397" s="2" t="s">
        <v>42</v>
      </c>
      <c r="C397" s="11"/>
      <c r="D397" s="39">
        <v>700</v>
      </c>
      <c r="E397" s="39">
        <v>697</v>
      </c>
      <c r="F397" s="190">
        <f t="shared" si="146"/>
        <v>3</v>
      </c>
      <c r="G397" s="32">
        <f t="shared" si="147"/>
        <v>4.30416068866571E-3</v>
      </c>
    </row>
    <row r="398" spans="1:7" ht="25.5" x14ac:dyDescent="0.2">
      <c r="A398" s="22"/>
      <c r="B398" s="26" t="s">
        <v>43</v>
      </c>
      <c r="C398" s="191"/>
      <c r="D398" s="40">
        <f>D392+D396+D397</f>
        <v>15169</v>
      </c>
      <c r="E398" s="40">
        <f>E392+E396+E397</f>
        <v>5258</v>
      </c>
      <c r="F398" s="190">
        <f t="shared" si="146"/>
        <v>9911</v>
      </c>
      <c r="G398" s="32">
        <f t="shared" si="147"/>
        <v>1.8849372384937237</v>
      </c>
    </row>
    <row r="399" spans="1:7" ht="25.5" x14ac:dyDescent="0.2">
      <c r="A399" s="22"/>
      <c r="B399" s="26" t="s">
        <v>48</v>
      </c>
      <c r="C399" s="191"/>
      <c r="D399" s="40">
        <f>D391-D398</f>
        <v>51939</v>
      </c>
      <c r="E399" s="40">
        <f>E391-E398</f>
        <v>41690</v>
      </c>
      <c r="F399" s="190">
        <f t="shared" si="146"/>
        <v>10249</v>
      </c>
      <c r="G399" s="32">
        <f t="shared" si="147"/>
        <v>0.24583833053490045</v>
      </c>
    </row>
    <row r="400" spans="1:7" x14ac:dyDescent="0.2">
      <c r="A400" s="186">
        <v>63</v>
      </c>
      <c r="B400" s="3" t="s">
        <v>46</v>
      </c>
      <c r="C400" s="188"/>
      <c r="D400" s="189">
        <v>45230</v>
      </c>
      <c r="E400" s="189">
        <v>30921</v>
      </c>
      <c r="F400" s="190">
        <f t="shared" si="146"/>
        <v>14309</v>
      </c>
      <c r="G400" s="32">
        <f t="shared" si="147"/>
        <v>0.46275993661265807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2015</v>
      </c>
      <c r="E404" s="39">
        <v>1309</v>
      </c>
      <c r="F404" s="190">
        <f t="shared" ref="F404:F414" si="150">(D404-E404)</f>
        <v>706</v>
      </c>
      <c r="G404" s="32">
        <f t="shared" ref="G404:G414" si="151">F404/E404</f>
        <v>0.53934300993124518</v>
      </c>
    </row>
    <row r="405" spans="1:7" ht="25.5" x14ac:dyDescent="0.2">
      <c r="A405" s="22"/>
      <c r="B405" s="26" t="s">
        <v>49</v>
      </c>
      <c r="C405" s="191"/>
      <c r="D405" s="190">
        <f>D399-D400-D404</f>
        <v>4694</v>
      </c>
      <c r="E405" s="190">
        <f>E399-E400-E404</f>
        <v>9460</v>
      </c>
      <c r="F405" s="190">
        <f t="shared" si="150"/>
        <v>-4766</v>
      </c>
      <c r="G405" s="32">
        <f t="shared" si="151"/>
        <v>-0.50380549682875264</v>
      </c>
    </row>
    <row r="406" spans="1:7" x14ac:dyDescent="0.2">
      <c r="A406" s="186">
        <v>75</v>
      </c>
      <c r="B406" s="3" t="s">
        <v>50</v>
      </c>
      <c r="C406" s="188"/>
      <c r="D406" s="189">
        <v>0</v>
      </c>
      <c r="E406" s="189">
        <v>0</v>
      </c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>
        <v>0</v>
      </c>
      <c r="E407" s="190">
        <v>0</v>
      </c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>
        <v>0</v>
      </c>
      <c r="E409" s="39">
        <v>0</v>
      </c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-4306</v>
      </c>
      <c r="E410" s="190">
        <f>E405+E406-E407-E408+E409</f>
        <v>2460</v>
      </c>
      <c r="F410" s="190">
        <f t="shared" si="150"/>
        <v>-6766</v>
      </c>
      <c r="G410" s="32">
        <f t="shared" si="151"/>
        <v>-2.7504065040650407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-4406</v>
      </c>
      <c r="E414" s="190">
        <f>E410+E413</f>
        <v>2360</v>
      </c>
      <c r="F414" s="190">
        <f t="shared" si="150"/>
        <v>-6766</v>
      </c>
      <c r="G414" s="32">
        <f t="shared" si="151"/>
        <v>-2.8669491525423729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-86617</v>
      </c>
      <c r="E418" s="190">
        <v>14958</v>
      </c>
      <c r="F418" s="190">
        <f t="shared" ref="F418" si="152">(D418-E418)</f>
        <v>-101575</v>
      </c>
      <c r="G418" s="32">
        <f t="shared" ref="G418" si="153">F418/E418</f>
        <v>-6.7906805722690198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913413</v>
      </c>
      <c r="E425" s="190">
        <f>E429+E430+E431</f>
        <v>732285</v>
      </c>
      <c r="F425" s="190">
        <f t="shared" ref="F425" si="156">(D425-E425)</f>
        <v>181128</v>
      </c>
      <c r="G425" s="32">
        <f t="shared" ref="G425" si="157">F425/E425</f>
        <v>0.24734632008029661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714413</v>
      </c>
      <c r="E429" s="190">
        <v>710799</v>
      </c>
      <c r="F429" s="190">
        <f t="shared" ref="F429:F431" si="158">(D429-E429)</f>
        <v>3614</v>
      </c>
      <c r="G429" s="32">
        <f t="shared" ref="G429:G431" si="159">F429/E429</f>
        <v>5.0844190833132857E-3</v>
      </c>
    </row>
    <row r="430" spans="1:7" ht="25.5" x14ac:dyDescent="0.2">
      <c r="A430" s="186"/>
      <c r="B430" s="24" t="s">
        <v>58</v>
      </c>
      <c r="C430" s="17"/>
      <c r="D430" s="190">
        <v>194801</v>
      </c>
      <c r="E430" s="190">
        <v>18312</v>
      </c>
      <c r="F430" s="190">
        <f t="shared" si="158"/>
        <v>176489</v>
      </c>
      <c r="G430" s="32">
        <f t="shared" si="159"/>
        <v>9.637887723896899</v>
      </c>
    </row>
    <row r="431" spans="1:7" x14ac:dyDescent="0.2">
      <c r="A431" s="186"/>
      <c r="B431" s="23" t="s">
        <v>24</v>
      </c>
      <c r="C431" s="10"/>
      <c r="D431" s="190">
        <v>4199</v>
      </c>
      <c r="E431" s="190">
        <v>3174</v>
      </c>
      <c r="F431" s="190">
        <f t="shared" si="158"/>
        <v>1025</v>
      </c>
      <c r="G431" s="32">
        <f t="shared" si="159"/>
        <v>0.32293635790800251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202126</v>
      </c>
      <c r="E433" s="190">
        <v>192485</v>
      </c>
      <c r="F433" s="190">
        <f t="shared" ref="F433" si="160">(D433-E433)</f>
        <v>9641</v>
      </c>
      <c r="G433" s="32">
        <f t="shared" ref="G433" si="161">F433/E433</f>
        <v>5.0087019767774112E-2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116066</v>
      </c>
      <c r="E435" s="190">
        <f>E438+E439+E440+E441</f>
        <v>37700</v>
      </c>
      <c r="F435" s="190">
        <f t="shared" ref="F435" si="162">(D435-E435)</f>
        <v>78366</v>
      </c>
      <c r="G435" s="32">
        <f t="shared" ref="G435" si="163">F435/E435</f>
        <v>2.0786737400530506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2118</v>
      </c>
      <c r="E438" s="190">
        <v>2007</v>
      </c>
      <c r="F438" s="190">
        <f t="shared" ref="F438:F441" si="164">(D438-E438)</f>
        <v>111</v>
      </c>
      <c r="G438" s="32">
        <f t="shared" ref="G438:G441" si="165">F438/E438</f>
        <v>5.5306427503736919E-2</v>
      </c>
    </row>
    <row r="439" spans="1:7" x14ac:dyDescent="0.2">
      <c r="A439" s="186">
        <v>31</v>
      </c>
      <c r="B439" s="25" t="s">
        <v>17</v>
      </c>
      <c r="C439" s="31"/>
      <c r="D439" s="190">
        <v>1342</v>
      </c>
      <c r="E439" s="190">
        <v>1035</v>
      </c>
      <c r="F439" s="190">
        <f t="shared" si="164"/>
        <v>307</v>
      </c>
      <c r="G439" s="32">
        <f t="shared" si="165"/>
        <v>0.2966183574879227</v>
      </c>
    </row>
    <row r="440" spans="1:7" x14ac:dyDescent="0.2">
      <c r="A440" s="186">
        <v>32</v>
      </c>
      <c r="B440" s="25" t="s">
        <v>18</v>
      </c>
      <c r="C440" s="31"/>
      <c r="D440" s="190">
        <v>112606</v>
      </c>
      <c r="E440" s="190">
        <v>34658</v>
      </c>
      <c r="F440" s="190">
        <f t="shared" si="164"/>
        <v>77948</v>
      </c>
      <c r="G440" s="32">
        <f t="shared" si="165"/>
        <v>2.2490622655663914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4930</v>
      </c>
      <c r="E446" s="190">
        <v>3551</v>
      </c>
      <c r="F446" s="190">
        <f>(D446-E446)</f>
        <v>1379</v>
      </c>
      <c r="G446" s="32">
        <f>F446/E446</f>
        <v>0.38834131230639257</v>
      </c>
    </row>
    <row r="447" spans="1:7" x14ac:dyDescent="0.2">
      <c r="A447" s="186">
        <v>701</v>
      </c>
      <c r="B447" s="1" t="s">
        <v>31</v>
      </c>
      <c r="C447" s="10"/>
      <c r="D447" s="190">
        <v>70219</v>
      </c>
      <c r="E447" s="190">
        <v>52039</v>
      </c>
      <c r="F447" s="190">
        <f t="shared" ref="F447:F449" si="166">(D447-E447)</f>
        <v>18180</v>
      </c>
      <c r="G447" s="32">
        <f t="shared" ref="G447:G449" si="167">F447/E447</f>
        <v>0.34935336958819346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23336</v>
      </c>
      <c r="E449" s="190">
        <v>38005</v>
      </c>
      <c r="F449" s="190">
        <f t="shared" si="166"/>
        <v>-14669</v>
      </c>
      <c r="G449" s="32">
        <f t="shared" si="167"/>
        <v>-0.38597552953558745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98485</v>
      </c>
      <c r="E456" s="40">
        <f>E446+E447+E448+E449+E454+E455</f>
        <v>93595</v>
      </c>
      <c r="F456" s="40">
        <f t="shared" si="168"/>
        <v>4890</v>
      </c>
      <c r="G456" s="34">
        <f t="shared" si="169"/>
        <v>5.2246380682728778E-2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98485</v>
      </c>
      <c r="E464" s="40">
        <f>E456+E461+E462+E463</f>
        <v>93595</v>
      </c>
      <c r="F464" s="190">
        <f t="shared" ref="F464:F473" si="174">(D464-E464)</f>
        <v>4890</v>
      </c>
      <c r="G464" s="32">
        <f t="shared" ref="G464:G473" si="175">F464/E464</f>
        <v>5.2246380682728778E-2</v>
      </c>
    </row>
    <row r="465" spans="1:9" x14ac:dyDescent="0.2">
      <c r="A465" s="186">
        <v>60</v>
      </c>
      <c r="B465" s="3" t="s">
        <v>40</v>
      </c>
      <c r="C465" s="188"/>
      <c r="D465" s="189">
        <f>D466+D467+D468</f>
        <v>28521</v>
      </c>
      <c r="E465" s="189">
        <f>E466+E467+E468</f>
        <v>5106</v>
      </c>
      <c r="F465" s="190">
        <f t="shared" si="174"/>
        <v>23415</v>
      </c>
      <c r="G465" s="32">
        <f t="shared" si="175"/>
        <v>4.5857814336075204</v>
      </c>
      <c r="I465" s="45"/>
    </row>
    <row r="466" spans="1:9" x14ac:dyDescent="0.2">
      <c r="A466" s="186">
        <v>600</v>
      </c>
      <c r="B466" s="1" t="s">
        <v>2</v>
      </c>
      <c r="C466" s="10"/>
      <c r="D466" s="190">
        <v>1389</v>
      </c>
      <c r="E466" s="190">
        <v>415</v>
      </c>
      <c r="F466" s="190">
        <f t="shared" si="174"/>
        <v>974</v>
      </c>
      <c r="G466" s="32">
        <f t="shared" si="175"/>
        <v>2.346987951807229</v>
      </c>
    </row>
    <row r="467" spans="1:9" x14ac:dyDescent="0.2">
      <c r="A467" s="186">
        <v>601</v>
      </c>
      <c r="B467" s="1" t="s">
        <v>3</v>
      </c>
      <c r="C467" s="10"/>
      <c r="D467" s="190">
        <v>18198</v>
      </c>
      <c r="E467" s="190">
        <v>6021</v>
      </c>
      <c r="F467" s="190">
        <f t="shared" si="174"/>
        <v>12177</v>
      </c>
      <c r="G467" s="32">
        <f t="shared" si="175"/>
        <v>2.022421524663677</v>
      </c>
    </row>
    <row r="468" spans="1:9" x14ac:dyDescent="0.2">
      <c r="A468" s="186">
        <v>604</v>
      </c>
      <c r="B468" s="1" t="s">
        <v>4</v>
      </c>
      <c r="C468" s="10"/>
      <c r="D468" s="190">
        <f>28521-19587</f>
        <v>8934</v>
      </c>
      <c r="E468" s="190">
        <f>5106-6436</f>
        <v>-1330</v>
      </c>
      <c r="F468" s="190">
        <f t="shared" si="174"/>
        <v>10264</v>
      </c>
      <c r="G468" s="32">
        <f t="shared" si="175"/>
        <v>-7.7172932330827066</v>
      </c>
    </row>
    <row r="469" spans="1:9" x14ac:dyDescent="0.2">
      <c r="A469" s="186">
        <v>61</v>
      </c>
      <c r="B469" s="1" t="s">
        <v>41</v>
      </c>
      <c r="C469" s="10"/>
      <c r="D469" s="190">
        <v>674</v>
      </c>
      <c r="E469" s="190">
        <v>1614</v>
      </c>
      <c r="F469" s="190">
        <f t="shared" si="174"/>
        <v>-940</v>
      </c>
      <c r="G469" s="32">
        <f t="shared" si="175"/>
        <v>-0.58240396530359351</v>
      </c>
    </row>
    <row r="470" spans="1:9" x14ac:dyDescent="0.2">
      <c r="A470" s="186">
        <v>62</v>
      </c>
      <c r="B470" s="2" t="s">
        <v>42</v>
      </c>
      <c r="C470" s="11"/>
      <c r="D470" s="39">
        <v>-826</v>
      </c>
      <c r="E470" s="39">
        <v>588</v>
      </c>
      <c r="F470" s="190">
        <f t="shared" si="174"/>
        <v>-1414</v>
      </c>
      <c r="G470" s="32">
        <f t="shared" si="175"/>
        <v>-2.4047619047619047</v>
      </c>
    </row>
    <row r="471" spans="1:9" ht="25.5" x14ac:dyDescent="0.2">
      <c r="A471" s="22"/>
      <c r="B471" s="26" t="s">
        <v>43</v>
      </c>
      <c r="C471" s="191"/>
      <c r="D471" s="40">
        <f>D465+D469+D470</f>
        <v>28369</v>
      </c>
      <c r="E471" s="40">
        <f>E465+E469+E470</f>
        <v>7308</v>
      </c>
      <c r="F471" s="190">
        <f t="shared" si="174"/>
        <v>21061</v>
      </c>
      <c r="G471" s="32">
        <f t="shared" si="175"/>
        <v>2.8819102353585113</v>
      </c>
    </row>
    <row r="472" spans="1:9" ht="25.5" x14ac:dyDescent="0.2">
      <c r="A472" s="22"/>
      <c r="B472" s="26" t="s">
        <v>48</v>
      </c>
      <c r="C472" s="191"/>
      <c r="D472" s="40">
        <f>D464-D471</f>
        <v>70116</v>
      </c>
      <c r="E472" s="40">
        <f>E464-E471</f>
        <v>86287</v>
      </c>
      <c r="F472" s="190">
        <f t="shared" si="174"/>
        <v>-16171</v>
      </c>
      <c r="G472" s="32">
        <f t="shared" si="175"/>
        <v>-0.18740945913057586</v>
      </c>
    </row>
    <row r="473" spans="1:9" x14ac:dyDescent="0.2">
      <c r="A473" s="186">
        <v>63</v>
      </c>
      <c r="B473" s="3" t="s">
        <v>46</v>
      </c>
      <c r="C473" s="188"/>
      <c r="D473" s="189">
        <v>41626</v>
      </c>
      <c r="E473" s="189">
        <v>27372</v>
      </c>
      <c r="F473" s="190">
        <f t="shared" si="174"/>
        <v>14254</v>
      </c>
      <c r="G473" s="32">
        <f t="shared" si="175"/>
        <v>0.5207511325442058</v>
      </c>
    </row>
    <row r="474" spans="1:9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9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9" x14ac:dyDescent="0.2">
      <c r="A476" s="186"/>
      <c r="B476" s="15"/>
      <c r="C476" s="21"/>
      <c r="D476" s="190"/>
      <c r="E476" s="190"/>
      <c r="F476" s="190"/>
      <c r="G476" s="32"/>
    </row>
    <row r="477" spans="1:9" x14ac:dyDescent="0.2">
      <c r="A477" s="186">
        <v>64</v>
      </c>
      <c r="B477" s="2" t="s">
        <v>47</v>
      </c>
      <c r="C477" s="11"/>
      <c r="D477" s="39">
        <v>3492</v>
      </c>
      <c r="E477" s="39">
        <v>2841</v>
      </c>
      <c r="F477" s="190">
        <f t="shared" ref="F477:F487" si="178">(D477-E477)</f>
        <v>651</v>
      </c>
      <c r="G477" s="32">
        <f t="shared" ref="G477:G487" si="179">F477/E477</f>
        <v>0.22914466737064415</v>
      </c>
    </row>
    <row r="478" spans="1:9" ht="25.5" x14ac:dyDescent="0.2">
      <c r="A478" s="22"/>
      <c r="B478" s="26" t="s">
        <v>49</v>
      </c>
      <c r="C478" s="191"/>
      <c r="D478" s="190">
        <f>D472-D473-D477</f>
        <v>24998</v>
      </c>
      <c r="E478" s="190">
        <f>E472-E473-E477</f>
        <v>56074</v>
      </c>
      <c r="F478" s="190">
        <f t="shared" si="178"/>
        <v>-31076</v>
      </c>
      <c r="G478" s="32">
        <f t="shared" si="179"/>
        <v>-0.55419624068195594</v>
      </c>
    </row>
    <row r="479" spans="1:9" x14ac:dyDescent="0.2">
      <c r="A479" s="186">
        <v>75</v>
      </c>
      <c r="B479" s="3" t="s">
        <v>50</v>
      </c>
      <c r="C479" s="188"/>
      <c r="D479" s="189">
        <v>870</v>
      </c>
      <c r="E479" s="189">
        <v>0</v>
      </c>
      <c r="F479" s="190">
        <f t="shared" si="178"/>
        <v>870</v>
      </c>
      <c r="G479" s="32" t="e">
        <f t="shared" si="179"/>
        <v>#DIV/0!</v>
      </c>
    </row>
    <row r="480" spans="1:9" x14ac:dyDescent="0.2">
      <c r="A480" s="186">
        <v>65</v>
      </c>
      <c r="B480" s="1" t="s">
        <v>51</v>
      </c>
      <c r="C480" s="10"/>
      <c r="D480" s="190">
        <v>2717</v>
      </c>
      <c r="E480" s="190">
        <v>1154</v>
      </c>
      <c r="F480" s="190">
        <f t="shared" si="178"/>
        <v>1563</v>
      </c>
      <c r="G480" s="32">
        <f t="shared" si="179"/>
        <v>1.3544194107452339</v>
      </c>
    </row>
    <row r="481" spans="1:8" ht="25.5" x14ac:dyDescent="0.2">
      <c r="A481" s="186">
        <v>68</v>
      </c>
      <c r="B481" s="16" t="s">
        <v>52</v>
      </c>
      <c r="C481" s="17"/>
      <c r="D481" s="190">
        <v>27323</v>
      </c>
      <c r="E481" s="190">
        <v>232</v>
      </c>
      <c r="F481" s="190">
        <f t="shared" si="178"/>
        <v>27091</v>
      </c>
      <c r="G481" s="32">
        <f t="shared" si="179"/>
        <v>116.77155172413794</v>
      </c>
    </row>
    <row r="482" spans="1:8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8" ht="25.5" x14ac:dyDescent="0.2">
      <c r="A483" s="22"/>
      <c r="B483" s="26" t="s">
        <v>77</v>
      </c>
      <c r="C483" s="191"/>
      <c r="D483" s="190">
        <f>D478+D479-D480-D481+D482</f>
        <v>-4172</v>
      </c>
      <c r="E483" s="190">
        <f>E478+E479-E480-E481+E482</f>
        <v>54688</v>
      </c>
      <c r="F483" s="190">
        <f t="shared" si="178"/>
        <v>-58860</v>
      </c>
      <c r="G483" s="32">
        <f t="shared" si="179"/>
        <v>-1.0762873025160913</v>
      </c>
      <c r="H483" s="157"/>
    </row>
    <row r="484" spans="1:8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8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8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8" x14ac:dyDescent="0.2">
      <c r="A487" s="22"/>
      <c r="B487" s="19" t="s">
        <v>57</v>
      </c>
      <c r="C487" s="191"/>
      <c r="D487" s="190">
        <f>D483+D486</f>
        <v>-4172</v>
      </c>
      <c r="E487" s="190">
        <f>E483+E486</f>
        <v>54688</v>
      </c>
      <c r="F487" s="190">
        <f t="shared" si="178"/>
        <v>-58860</v>
      </c>
      <c r="G487" s="32">
        <f t="shared" si="179"/>
        <v>-1.0762873025160913</v>
      </c>
    </row>
    <row r="489" spans="1:8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8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8" x14ac:dyDescent="0.2">
      <c r="A491" s="186">
        <v>5</v>
      </c>
      <c r="B491" s="1" t="s">
        <v>22</v>
      </c>
      <c r="C491" s="10"/>
      <c r="D491" s="190">
        <v>692667</v>
      </c>
      <c r="E491" s="190">
        <v>712940</v>
      </c>
      <c r="F491" s="190">
        <f t="shared" ref="F491" si="180">(D491-E491)</f>
        <v>-20273</v>
      </c>
      <c r="G491" s="32">
        <f t="shared" ref="G491" si="181">F491/E491</f>
        <v>-2.8435772996325076E-2</v>
      </c>
    </row>
    <row r="492" spans="1:8" x14ac:dyDescent="0.2">
      <c r="B492" s="6"/>
      <c r="C492" s="28"/>
    </row>
    <row r="493" spans="1:8" x14ac:dyDescent="0.2">
      <c r="B493" s="7" t="s">
        <v>6</v>
      </c>
      <c r="C493" s="29"/>
    </row>
    <row r="494" spans="1:8" x14ac:dyDescent="0.2">
      <c r="B494" s="6"/>
      <c r="C494" s="28"/>
    </row>
    <row r="495" spans="1:8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8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760709</v>
      </c>
      <c r="E498" s="190">
        <f>E502+E503+E504</f>
        <v>649386</v>
      </c>
      <c r="F498" s="190">
        <f t="shared" ref="F498" si="184">(D498-E498)</f>
        <v>111323</v>
      </c>
      <c r="G498" s="32">
        <f t="shared" ref="G498" si="185">F498/E498</f>
        <v>0.17142808745491894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304284</v>
      </c>
      <c r="E502" s="190">
        <v>376644</v>
      </c>
      <c r="F502" s="190">
        <f t="shared" ref="F502:F504" si="186">(D502-E502)</f>
        <v>-72360</v>
      </c>
      <c r="G502" s="32">
        <f t="shared" ref="G502:G504" si="187">F502/E502</f>
        <v>-0.19211775575875362</v>
      </c>
    </row>
    <row r="503" spans="1:7" ht="25.5" x14ac:dyDescent="0.2">
      <c r="A503" s="186"/>
      <c r="B503" s="24" t="s">
        <v>58</v>
      </c>
      <c r="C503" s="17"/>
      <c r="D503" s="190">
        <v>190177</v>
      </c>
      <c r="E503" s="190">
        <v>84420</v>
      </c>
      <c r="F503" s="190">
        <f t="shared" si="186"/>
        <v>105757</v>
      </c>
      <c r="G503" s="32">
        <f t="shared" si="187"/>
        <v>1.2527481639421938</v>
      </c>
    </row>
    <row r="504" spans="1:7" x14ac:dyDescent="0.2">
      <c r="A504" s="186"/>
      <c r="B504" s="23" t="s">
        <v>24</v>
      </c>
      <c r="C504" s="10"/>
      <c r="D504" s="190">
        <v>266248</v>
      </c>
      <c r="E504" s="190">
        <v>188322</v>
      </c>
      <c r="F504" s="190">
        <f t="shared" si="186"/>
        <v>77926</v>
      </c>
      <c r="G504" s="32">
        <f t="shared" si="187"/>
        <v>0.41379127239515301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131210</v>
      </c>
      <c r="E506" s="190">
        <v>182819</v>
      </c>
      <c r="F506" s="190">
        <f t="shared" ref="F506" si="188">(D506-E506)</f>
        <v>-51609</v>
      </c>
      <c r="G506" s="32">
        <f t="shared" ref="G506" si="189">F506/E506</f>
        <v>-0.2822956038486153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60575</v>
      </c>
      <c r="E508" s="190">
        <f>E511+E512+E513+E514</f>
        <v>56850</v>
      </c>
      <c r="F508" s="190">
        <f t="shared" ref="F508" si="190">(D508-E508)</f>
        <v>3725</v>
      </c>
      <c r="G508" s="32">
        <f t="shared" ref="G508" si="191">F508/E508</f>
        <v>6.5523306948109053E-2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3932</v>
      </c>
      <c r="E511" s="190">
        <v>2723</v>
      </c>
      <c r="F511" s="190">
        <f t="shared" ref="F511:F514" si="192">(D511-E511)</f>
        <v>1209</v>
      </c>
      <c r="G511" s="32">
        <f t="shared" ref="G511:G514" si="193">F511/E511</f>
        <v>0.44399559309585018</v>
      </c>
    </row>
    <row r="512" spans="1:7" x14ac:dyDescent="0.2">
      <c r="A512" s="186">
        <v>31</v>
      </c>
      <c r="B512" s="25" t="s">
        <v>17</v>
      </c>
      <c r="C512" s="31"/>
      <c r="D512" s="190">
        <v>4906</v>
      </c>
      <c r="E512" s="190">
        <v>4506</v>
      </c>
      <c r="F512" s="190">
        <f t="shared" si="192"/>
        <v>400</v>
      </c>
      <c r="G512" s="32">
        <f t="shared" si="193"/>
        <v>8.8770528184642705E-2</v>
      </c>
    </row>
    <row r="513" spans="1:7" x14ac:dyDescent="0.2">
      <c r="A513" s="186">
        <v>32</v>
      </c>
      <c r="B513" s="25" t="s">
        <v>18</v>
      </c>
      <c r="C513" s="31"/>
      <c r="D513" s="190">
        <v>51737</v>
      </c>
      <c r="E513" s="190">
        <v>49621</v>
      </c>
      <c r="F513" s="190">
        <f t="shared" si="192"/>
        <v>2116</v>
      </c>
      <c r="G513" s="32">
        <f t="shared" si="193"/>
        <v>4.2643235726809212E-2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1733</v>
      </c>
      <c r="E519" s="190">
        <v>0</v>
      </c>
      <c r="F519" s="190">
        <f>(D519-E519)</f>
        <v>1733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>
        <v>8898</v>
      </c>
      <c r="E520" s="190">
        <v>0</v>
      </c>
      <c r="F520" s="190">
        <f t="shared" ref="F520:F522" si="194">(D520-E520)</f>
        <v>8898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9276</v>
      </c>
      <c r="E522" s="190">
        <v>0</v>
      </c>
      <c r="F522" s="190">
        <f t="shared" si="194"/>
        <v>9276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768</v>
      </c>
      <c r="E528" s="39">
        <v>0</v>
      </c>
      <c r="F528" s="190">
        <f t="shared" si="196"/>
        <v>768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20675</v>
      </c>
      <c r="E529" s="40">
        <f>E519+E520+E521+E522+E527+E528</f>
        <v>0</v>
      </c>
      <c r="F529" s="40">
        <f t="shared" si="196"/>
        <v>20675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20675</v>
      </c>
      <c r="E537" s="40">
        <f>E529+E534+E535+E536</f>
        <v>0</v>
      </c>
      <c r="F537" s="190">
        <f t="shared" ref="F537:F546" si="202">(D537-E537)</f>
        <v>20675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8153</v>
      </c>
      <c r="E538" s="189">
        <f>E539+E540+E541</f>
        <v>0</v>
      </c>
      <c r="F538" s="190">
        <f t="shared" si="202"/>
        <v>8153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>
        <v>702</v>
      </c>
      <c r="E539" s="190">
        <v>0</v>
      </c>
      <c r="F539" s="190">
        <f t="shared" si="202"/>
        <v>702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>
        <v>6065</v>
      </c>
      <c r="E540" s="190">
        <v>0</v>
      </c>
      <c r="F540" s="190">
        <f t="shared" si="202"/>
        <v>6065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>
        <f>1268+118</f>
        <v>1386</v>
      </c>
      <c r="E541" s="190">
        <v>0</v>
      </c>
      <c r="F541" s="190">
        <f t="shared" si="202"/>
        <v>1386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>
        <v>1744</v>
      </c>
      <c r="E542" s="190">
        <v>0</v>
      </c>
      <c r="F542" s="190">
        <f t="shared" si="202"/>
        <v>1744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>
        <v>234</v>
      </c>
      <c r="E543" s="39">
        <v>0</v>
      </c>
      <c r="F543" s="190">
        <f t="shared" si="202"/>
        <v>234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10131</v>
      </c>
      <c r="E544" s="40">
        <f>E538+E542+E543</f>
        <v>0</v>
      </c>
      <c r="F544" s="190">
        <f t="shared" si="202"/>
        <v>10131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10544</v>
      </c>
      <c r="E545" s="40">
        <f>E537-E544</f>
        <v>0</v>
      </c>
      <c r="F545" s="190">
        <f t="shared" si="202"/>
        <v>10544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>
        <v>24833</v>
      </c>
      <c r="E546" s="189">
        <v>16236</v>
      </c>
      <c r="F546" s="190">
        <f t="shared" si="202"/>
        <v>8597</v>
      </c>
      <c r="G546" s="32">
        <f t="shared" si="203"/>
        <v>0.5295023404779502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512</v>
      </c>
      <c r="E550" s="39">
        <v>0</v>
      </c>
      <c r="F550" s="190">
        <f t="shared" ref="F550:F560" si="206">(D550-E550)</f>
        <v>512</v>
      </c>
      <c r="G550" s="32" t="e">
        <f t="shared" ref="G550:G560" si="207">F550/E550</f>
        <v>#DIV/0!</v>
      </c>
    </row>
    <row r="551" spans="1:7" ht="25.5" x14ac:dyDescent="0.2">
      <c r="A551" s="22"/>
      <c r="B551" s="26" t="s">
        <v>49</v>
      </c>
      <c r="C551" s="191"/>
      <c r="D551" s="190">
        <f>D545-D546-D550</f>
        <v>-14801</v>
      </c>
      <c r="E551" s="190">
        <f>E545-E546-E550</f>
        <v>-16236</v>
      </c>
      <c r="F551" s="190">
        <f t="shared" si="206"/>
        <v>1435</v>
      </c>
      <c r="G551" s="32">
        <f t="shared" si="207"/>
        <v>-8.8383838383838384E-2</v>
      </c>
    </row>
    <row r="552" spans="1:7" x14ac:dyDescent="0.2">
      <c r="A552" s="186">
        <v>75</v>
      </c>
      <c r="B552" s="3" t="s">
        <v>50</v>
      </c>
      <c r="C552" s="188"/>
      <c r="D552" s="189">
        <v>12</v>
      </c>
      <c r="E552" s="189">
        <v>0</v>
      </c>
      <c r="F552" s="190">
        <f t="shared" si="206"/>
        <v>12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>
        <v>135</v>
      </c>
      <c r="E553" s="190">
        <v>0</v>
      </c>
      <c r="F553" s="190">
        <f t="shared" si="206"/>
        <v>135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>
        <v>3907</v>
      </c>
      <c r="E554" s="190">
        <v>0</v>
      </c>
      <c r="F554" s="190">
        <f t="shared" si="206"/>
        <v>3907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>
        <v>284</v>
      </c>
      <c r="E555" s="39">
        <v>0</v>
      </c>
      <c r="F555" s="190">
        <f t="shared" si="206"/>
        <v>284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-18547</v>
      </c>
      <c r="E556" s="190">
        <f>E551+E552-E553-E554+E555</f>
        <v>-16236</v>
      </c>
      <c r="F556" s="190">
        <f t="shared" si="206"/>
        <v>-2311</v>
      </c>
      <c r="G556" s="32">
        <f t="shared" si="207"/>
        <v>0.14233801428923379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-18547</v>
      </c>
      <c r="E560" s="190">
        <f>E556+E559</f>
        <v>-16236</v>
      </c>
      <c r="F560" s="190">
        <f t="shared" si="206"/>
        <v>-2311</v>
      </c>
      <c r="G560" s="32">
        <f t="shared" si="207"/>
        <v>0.14233801428923379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-58102</v>
      </c>
      <c r="E564" s="190">
        <v>-68746</v>
      </c>
      <c r="F564" s="190">
        <f t="shared" ref="F564" si="208">(D564-E564)</f>
        <v>10644</v>
      </c>
      <c r="G564" s="32">
        <f t="shared" ref="G564" si="209">F564/E564</f>
        <v>-0.15483082652081576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72177</v>
      </c>
      <c r="E571" s="190">
        <f>E575+E576+E577</f>
        <v>90942</v>
      </c>
      <c r="F571" s="190">
        <f t="shared" ref="F571" si="212">(D571-E571)</f>
        <v>-18765</v>
      </c>
      <c r="G571" s="32">
        <f t="shared" ref="G571" si="213">F571/E571</f>
        <v>-0.2063403048096589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25020</v>
      </c>
      <c r="E575" s="190">
        <v>16627</v>
      </c>
      <c r="F575" s="190">
        <f t="shared" ref="F575:F577" si="214">(D575-E575)</f>
        <v>8393</v>
      </c>
      <c r="G575" s="32">
        <f t="shared" ref="G575:G577" si="215">F575/E575</f>
        <v>0.50478137968364711</v>
      </c>
    </row>
    <row r="576" spans="1:7" ht="25.5" x14ac:dyDescent="0.2">
      <c r="A576" s="186"/>
      <c r="B576" s="24" t="s">
        <v>58</v>
      </c>
      <c r="C576" s="17"/>
      <c r="D576" s="190">
        <v>40242</v>
      </c>
      <c r="E576" s="190">
        <v>46365</v>
      </c>
      <c r="F576" s="190">
        <f t="shared" si="214"/>
        <v>-6123</v>
      </c>
      <c r="G576" s="32">
        <f t="shared" si="215"/>
        <v>-0.13206082174053704</v>
      </c>
    </row>
    <row r="577" spans="1:7" x14ac:dyDescent="0.2">
      <c r="A577" s="186"/>
      <c r="B577" s="23" t="s">
        <v>24</v>
      </c>
      <c r="C577" s="10"/>
      <c r="D577" s="190">
        <v>6915</v>
      </c>
      <c r="E577" s="190">
        <v>27950</v>
      </c>
      <c r="F577" s="190">
        <f t="shared" si="214"/>
        <v>-21035</v>
      </c>
      <c r="G577" s="32">
        <f t="shared" si="215"/>
        <v>-0.75259391771019679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88866</v>
      </c>
      <c r="E579" s="190">
        <v>50097</v>
      </c>
      <c r="F579" s="190">
        <f t="shared" ref="F579" si="216">(D579-E579)</f>
        <v>38769</v>
      </c>
      <c r="G579" s="32">
        <f t="shared" ref="G579" si="217">F579/E579</f>
        <v>0.77387867536978261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19855</v>
      </c>
      <c r="E581" s="190">
        <f>E584+E585+E586+E587</f>
        <v>21720</v>
      </c>
      <c r="F581" s="190">
        <f t="shared" ref="F581" si="218">(D581-E581)</f>
        <v>-1865</v>
      </c>
      <c r="G581" s="32">
        <f t="shared" ref="G581" si="219">F581/E581</f>
        <v>-8.5865561694290979E-2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195</v>
      </c>
      <c r="E584" s="190">
        <v>629</v>
      </c>
      <c r="F584" s="190">
        <f t="shared" ref="F584:F587" si="220">(D584-E584)</f>
        <v>-434</v>
      </c>
      <c r="G584" s="32">
        <f t="shared" ref="G584:G587" si="221">F584/E584</f>
        <v>-0.68998410174880764</v>
      </c>
    </row>
    <row r="585" spans="1:7" x14ac:dyDescent="0.2">
      <c r="A585" s="186">
        <v>31</v>
      </c>
      <c r="B585" s="25" t="s">
        <v>17</v>
      </c>
      <c r="C585" s="31"/>
      <c r="D585" s="190">
        <v>2930</v>
      </c>
      <c r="E585" s="190">
        <v>3101</v>
      </c>
      <c r="F585" s="190">
        <f t="shared" si="220"/>
        <v>-171</v>
      </c>
      <c r="G585" s="32">
        <f t="shared" si="221"/>
        <v>-5.5143502096098036E-2</v>
      </c>
    </row>
    <row r="586" spans="1:7" x14ac:dyDescent="0.2">
      <c r="A586" s="186">
        <v>32</v>
      </c>
      <c r="B586" s="25" t="s">
        <v>18</v>
      </c>
      <c r="C586" s="31"/>
      <c r="D586" s="190">
        <v>16730</v>
      </c>
      <c r="E586" s="190">
        <v>17990</v>
      </c>
      <c r="F586" s="190">
        <f t="shared" si="220"/>
        <v>-1260</v>
      </c>
      <c r="G586" s="32">
        <f t="shared" si="221"/>
        <v>-7.0038910505836577E-2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1113</v>
      </c>
      <c r="E592" s="190">
        <v>0</v>
      </c>
      <c r="F592" s="190">
        <f>(D592-E592)</f>
        <v>1113</v>
      </c>
      <c r="G592" s="32" t="e">
        <f>F592/E592</f>
        <v>#DIV/0!</v>
      </c>
    </row>
    <row r="593" spans="1:7" x14ac:dyDescent="0.2">
      <c r="A593" s="186">
        <v>701</v>
      </c>
      <c r="B593" s="1" t="s">
        <v>31</v>
      </c>
      <c r="C593" s="10"/>
      <c r="D593" s="190">
        <v>31274</v>
      </c>
      <c r="E593" s="190">
        <v>0</v>
      </c>
      <c r="F593" s="190">
        <f t="shared" ref="F593:F595" si="222">(D593-E593)</f>
        <v>31274</v>
      </c>
      <c r="G593" s="32" t="e">
        <f t="shared" ref="G593:G595" si="223">F593/E593</f>
        <v>#DIV/0!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20575</v>
      </c>
      <c r="E595" s="190">
        <v>0</v>
      </c>
      <c r="F595" s="190">
        <f t="shared" si="222"/>
        <v>20575</v>
      </c>
      <c r="G595" s="32" t="e">
        <f t="shared" si="223"/>
        <v>#DIV/0!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>
        <v>255</v>
      </c>
      <c r="E600" s="39">
        <v>0</v>
      </c>
      <c r="F600" s="190">
        <f t="shared" si="224"/>
        <v>255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53217</v>
      </c>
      <c r="E602" s="40">
        <f>E592+E593+E594+E595+E600+E601</f>
        <v>0</v>
      </c>
      <c r="F602" s="40">
        <f t="shared" si="224"/>
        <v>53217</v>
      </c>
      <c r="G602" s="34" t="e">
        <f t="shared" si="225"/>
        <v>#DIV/0!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53217</v>
      </c>
      <c r="E610" s="40">
        <f>E602+E607+E608+E609</f>
        <v>0</v>
      </c>
      <c r="F610" s="190">
        <f t="shared" ref="F610:F619" si="230">(D610-E610)</f>
        <v>53217</v>
      </c>
      <c r="G610" s="32" t="e">
        <f t="shared" ref="G610:G619" si="231">F610/E610</f>
        <v>#DIV/0!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18418</v>
      </c>
      <c r="E611" s="189">
        <f>E612+E613+E614</f>
        <v>0</v>
      </c>
      <c r="F611" s="190">
        <f t="shared" si="230"/>
        <v>18418</v>
      </c>
      <c r="G611" s="32" t="e">
        <f t="shared" si="231"/>
        <v>#DIV/0!</v>
      </c>
    </row>
    <row r="612" spans="1:7" x14ac:dyDescent="0.2">
      <c r="A612" s="186">
        <v>600</v>
      </c>
      <c r="B612" s="1" t="s">
        <v>2</v>
      </c>
      <c r="C612" s="10"/>
      <c r="D612" s="190">
        <v>581</v>
      </c>
      <c r="E612" s="190">
        <v>0</v>
      </c>
      <c r="F612" s="190">
        <f t="shared" si="230"/>
        <v>581</v>
      </c>
      <c r="G612" s="32" t="e">
        <f t="shared" si="231"/>
        <v>#DIV/0!</v>
      </c>
    </row>
    <row r="613" spans="1:7" x14ac:dyDescent="0.2">
      <c r="A613" s="186">
        <v>601</v>
      </c>
      <c r="B613" s="1" t="s">
        <v>3</v>
      </c>
      <c r="C613" s="10"/>
      <c r="D613" s="190">
        <v>17837</v>
      </c>
      <c r="E613" s="190">
        <v>0</v>
      </c>
      <c r="F613" s="190">
        <f t="shared" si="230"/>
        <v>17837</v>
      </c>
      <c r="G613" s="32" t="e">
        <f t="shared" si="231"/>
        <v>#DIV/0!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1580</v>
      </c>
      <c r="E615" s="190">
        <v>0</v>
      </c>
      <c r="F615" s="190">
        <f t="shared" si="230"/>
        <v>1580</v>
      </c>
      <c r="G615" s="32" t="e">
        <f t="shared" si="231"/>
        <v>#DIV/0!</v>
      </c>
    </row>
    <row r="616" spans="1:7" x14ac:dyDescent="0.2">
      <c r="A616" s="186">
        <v>62</v>
      </c>
      <c r="B616" s="2" t="s">
        <v>42</v>
      </c>
      <c r="C616" s="11"/>
      <c r="D616" s="39">
        <v>1757</v>
      </c>
      <c r="E616" s="39">
        <v>0</v>
      </c>
      <c r="F616" s="190">
        <f t="shared" si="230"/>
        <v>1757</v>
      </c>
      <c r="G616" s="32" t="e">
        <f t="shared" si="231"/>
        <v>#DIV/0!</v>
      </c>
    </row>
    <row r="617" spans="1:7" ht="25.5" x14ac:dyDescent="0.2">
      <c r="A617" s="22"/>
      <c r="B617" s="26" t="s">
        <v>43</v>
      </c>
      <c r="C617" s="191"/>
      <c r="D617" s="40">
        <f>D611+D615+D616</f>
        <v>21755</v>
      </c>
      <c r="E617" s="40">
        <f>E611+E615+E616</f>
        <v>0</v>
      </c>
      <c r="F617" s="190">
        <f t="shared" si="230"/>
        <v>21755</v>
      </c>
      <c r="G617" s="32" t="e">
        <f t="shared" si="231"/>
        <v>#DIV/0!</v>
      </c>
    </row>
    <row r="618" spans="1:7" ht="25.5" x14ac:dyDescent="0.2">
      <c r="A618" s="22"/>
      <c r="B618" s="26" t="s">
        <v>48</v>
      </c>
      <c r="C618" s="191"/>
      <c r="D618" s="40">
        <f>D610-D617</f>
        <v>31462</v>
      </c>
      <c r="E618" s="40">
        <f>E610-E617</f>
        <v>0</v>
      </c>
      <c r="F618" s="190">
        <f t="shared" si="230"/>
        <v>31462</v>
      </c>
      <c r="G618" s="32" t="e">
        <f t="shared" si="231"/>
        <v>#DIV/0!</v>
      </c>
    </row>
    <row r="619" spans="1:7" x14ac:dyDescent="0.2">
      <c r="A619" s="186">
        <v>63</v>
      </c>
      <c r="B619" s="3" t="s">
        <v>46</v>
      </c>
      <c r="C619" s="188"/>
      <c r="D619" s="189">
        <v>25335</v>
      </c>
      <c r="E619" s="189">
        <v>0</v>
      </c>
      <c r="F619" s="190">
        <f t="shared" si="230"/>
        <v>25335</v>
      </c>
      <c r="G619" s="32" t="e">
        <f t="shared" si="231"/>
        <v>#DIV/0!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1597</v>
      </c>
      <c r="E623" s="39">
        <v>0</v>
      </c>
      <c r="F623" s="190">
        <f t="shared" ref="F623:F633" si="234">(D623-E623)</f>
        <v>1597</v>
      </c>
      <c r="G623" s="32" t="e">
        <f t="shared" ref="G623:G633" si="235">F623/E623</f>
        <v>#DIV/0!</v>
      </c>
    </row>
    <row r="624" spans="1:7" ht="25.5" x14ac:dyDescent="0.2">
      <c r="A624" s="22"/>
      <c r="B624" s="26" t="s">
        <v>49</v>
      </c>
      <c r="C624" s="191"/>
      <c r="D624" s="190">
        <f>D618-D619-D623</f>
        <v>4530</v>
      </c>
      <c r="E624" s="190">
        <f>E618-E619-E623</f>
        <v>0</v>
      </c>
      <c r="F624" s="190">
        <f t="shared" si="234"/>
        <v>4530</v>
      </c>
      <c r="G624" s="32" t="e">
        <f t="shared" si="235"/>
        <v>#DIV/0!</v>
      </c>
    </row>
    <row r="625" spans="1:7" x14ac:dyDescent="0.2">
      <c r="A625" s="186">
        <v>75</v>
      </c>
      <c r="B625" s="3" t="s">
        <v>50</v>
      </c>
      <c r="C625" s="188"/>
      <c r="D625" s="189">
        <v>444</v>
      </c>
      <c r="E625" s="189">
        <v>0</v>
      </c>
      <c r="F625" s="190">
        <f t="shared" si="234"/>
        <v>444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>
        <v>977</v>
      </c>
      <c r="E626" s="190">
        <v>0</v>
      </c>
      <c r="F626" s="190">
        <f t="shared" si="234"/>
        <v>977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3916</v>
      </c>
      <c r="E627" s="190">
        <v>0</v>
      </c>
      <c r="F627" s="190">
        <f t="shared" si="234"/>
        <v>3916</v>
      </c>
      <c r="G627" s="32" t="e">
        <f t="shared" si="235"/>
        <v>#DIV/0!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81</v>
      </c>
      <c r="E629" s="190">
        <f>E624+E625-E626-E627+E628</f>
        <v>0</v>
      </c>
      <c r="F629" s="190">
        <f t="shared" si="234"/>
        <v>81</v>
      </c>
      <c r="G629" s="32" t="e">
        <f t="shared" si="235"/>
        <v>#DIV/0!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81</v>
      </c>
      <c r="E633" s="190">
        <f>E629+E632</f>
        <v>0</v>
      </c>
      <c r="F633" s="190">
        <f t="shared" si="234"/>
        <v>81</v>
      </c>
      <c r="G633" s="32" t="e">
        <f t="shared" si="235"/>
        <v>#DIV/0!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10131</v>
      </c>
      <c r="E637" s="190">
        <v>8095</v>
      </c>
      <c r="F637" s="190">
        <f t="shared" ref="F637" si="236">(D637-E637)</f>
        <v>2036</v>
      </c>
      <c r="G637" s="32">
        <f t="shared" ref="G637" si="237">F637/E637</f>
        <v>0.25151327980234711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73373</v>
      </c>
      <c r="E644" s="190">
        <f>E648+E649+E650</f>
        <v>15734</v>
      </c>
      <c r="F644" s="190">
        <f t="shared" ref="F644" si="240">(D644-E644)</f>
        <v>57639</v>
      </c>
      <c r="G644" s="32">
        <f t="shared" ref="G644" si="241">F644/E644</f>
        <v>3.6633405364179485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57333</v>
      </c>
      <c r="E648" s="190">
        <v>7281</v>
      </c>
      <c r="F648" s="190">
        <f t="shared" ref="F648:F650" si="242">(D648-E648)</f>
        <v>50052</v>
      </c>
      <c r="G648" s="32">
        <f t="shared" ref="G648:G650" si="243">F648/E648</f>
        <v>6.874330449114133</v>
      </c>
    </row>
    <row r="649" spans="1:7" ht="25.5" x14ac:dyDescent="0.2">
      <c r="A649" s="186"/>
      <c r="B649" s="24" t="s">
        <v>58</v>
      </c>
      <c r="C649" s="17"/>
      <c r="D649" s="190">
        <v>11036</v>
      </c>
      <c r="E649" s="190">
        <v>8453</v>
      </c>
      <c r="F649" s="190">
        <f t="shared" si="242"/>
        <v>2583</v>
      </c>
      <c r="G649" s="32">
        <f t="shared" si="243"/>
        <v>0.30557198627706139</v>
      </c>
    </row>
    <row r="650" spans="1:7" x14ac:dyDescent="0.2">
      <c r="A650" s="186"/>
      <c r="B650" s="23" t="s">
        <v>24</v>
      </c>
      <c r="C650" s="10"/>
      <c r="D650" s="190">
        <v>5004</v>
      </c>
      <c r="E650" s="190">
        <v>0</v>
      </c>
      <c r="F650" s="190">
        <f t="shared" si="242"/>
        <v>5004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162081</v>
      </c>
      <c r="E652" s="190">
        <v>224401</v>
      </c>
      <c r="F652" s="190">
        <f t="shared" ref="F652" si="244">(D652-E652)</f>
        <v>-62320</v>
      </c>
      <c r="G652" s="32">
        <f t="shared" ref="G652" si="245">F652/E652</f>
        <v>-0.27771712247271624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22041</v>
      </c>
      <c r="E654" s="190">
        <f>E657+E658+E659+E660</f>
        <v>15719</v>
      </c>
      <c r="F654" s="190">
        <f t="shared" ref="F654" si="246">(D654-E654)</f>
        <v>6322</v>
      </c>
      <c r="G654" s="32">
        <f t="shared" ref="G654" si="247">F654/E654</f>
        <v>0.40218843437877727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774</v>
      </c>
      <c r="E657" s="190">
        <v>439</v>
      </c>
      <c r="F657" s="190">
        <f t="shared" ref="F657:F660" si="248">(D657-E657)</f>
        <v>335</v>
      </c>
      <c r="G657" s="32">
        <f t="shared" ref="G657:G660" si="249">F657/E657</f>
        <v>0.7630979498861048</v>
      </c>
    </row>
    <row r="658" spans="1:7" x14ac:dyDescent="0.2">
      <c r="A658" s="186">
        <v>31</v>
      </c>
      <c r="B658" s="25" t="s">
        <v>17</v>
      </c>
      <c r="C658" s="31"/>
      <c r="D658" s="190">
        <v>3134</v>
      </c>
      <c r="E658" s="190">
        <v>2023</v>
      </c>
      <c r="F658" s="190">
        <f t="shared" si="248"/>
        <v>1111</v>
      </c>
      <c r="G658" s="32">
        <f t="shared" si="249"/>
        <v>0.54918437963420663</v>
      </c>
    </row>
    <row r="659" spans="1:7" x14ac:dyDescent="0.2">
      <c r="A659" s="186">
        <v>32</v>
      </c>
      <c r="B659" s="25" t="s">
        <v>18</v>
      </c>
      <c r="C659" s="31"/>
      <c r="D659" s="190">
        <v>18133</v>
      </c>
      <c r="E659" s="190">
        <v>13257</v>
      </c>
      <c r="F659" s="190">
        <f t="shared" si="248"/>
        <v>4876</v>
      </c>
      <c r="G659" s="32">
        <f t="shared" si="249"/>
        <v>0.3678056875612884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38027</v>
      </c>
      <c r="E668" s="190">
        <v>32807</v>
      </c>
      <c r="F668" s="190">
        <f t="shared" si="250"/>
        <v>5220</v>
      </c>
      <c r="G668" s="32">
        <f t="shared" si="251"/>
        <v>0.1591123845520773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38027</v>
      </c>
      <c r="E675" s="40">
        <f>E665+E666+E667+E668+E673+E674</f>
        <v>32807</v>
      </c>
      <c r="F675" s="40">
        <f t="shared" si="252"/>
        <v>5220</v>
      </c>
      <c r="G675" s="34">
        <f t="shared" si="253"/>
        <v>0.1591123845520773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38027</v>
      </c>
      <c r="E683" s="40">
        <f>E675+E680+E681+E682</f>
        <v>32807</v>
      </c>
      <c r="F683" s="190">
        <f t="shared" ref="F683:F692" si="258">(D683-E683)</f>
        <v>5220</v>
      </c>
      <c r="G683" s="32">
        <f t="shared" ref="G683:G692" si="259">F683/E683</f>
        <v>0.1591123845520773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11346</v>
      </c>
      <c r="E684" s="189">
        <f>E685+E686+E687</f>
        <v>9676</v>
      </c>
      <c r="F684" s="190">
        <f t="shared" si="258"/>
        <v>1670</v>
      </c>
      <c r="G684" s="32">
        <f t="shared" si="259"/>
        <v>0.17259198015708971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11346</v>
      </c>
      <c r="E686" s="190">
        <v>9676</v>
      </c>
      <c r="F686" s="190">
        <f t="shared" si="258"/>
        <v>1670</v>
      </c>
      <c r="G686" s="32">
        <f t="shared" si="259"/>
        <v>0.17259198015708971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141</v>
      </c>
      <c r="E688" s="190">
        <v>674</v>
      </c>
      <c r="F688" s="190">
        <f t="shared" si="258"/>
        <v>-533</v>
      </c>
      <c r="G688" s="32">
        <f t="shared" si="259"/>
        <v>-0.79080118694362023</v>
      </c>
    </row>
    <row r="689" spans="1:7" x14ac:dyDescent="0.2">
      <c r="A689" s="186">
        <v>62</v>
      </c>
      <c r="B689" s="2" t="s">
        <v>42</v>
      </c>
      <c r="C689" s="11"/>
      <c r="D689" s="39">
        <v>272</v>
      </c>
      <c r="E689" s="39">
        <v>246</v>
      </c>
      <c r="F689" s="190">
        <f t="shared" si="258"/>
        <v>26</v>
      </c>
      <c r="G689" s="32">
        <f t="shared" si="259"/>
        <v>0.10569105691056911</v>
      </c>
    </row>
    <row r="690" spans="1:7" ht="25.5" x14ac:dyDescent="0.2">
      <c r="A690" s="22"/>
      <c r="B690" s="26" t="s">
        <v>43</v>
      </c>
      <c r="C690" s="191"/>
      <c r="D690" s="40">
        <f>D684+D688+D689</f>
        <v>11759</v>
      </c>
      <c r="E690" s="40">
        <f>E684+E688+E689</f>
        <v>10596</v>
      </c>
      <c r="F690" s="190">
        <f t="shared" si="258"/>
        <v>1163</v>
      </c>
      <c r="G690" s="32">
        <f t="shared" si="259"/>
        <v>0.10975839939599849</v>
      </c>
    </row>
    <row r="691" spans="1:7" ht="25.5" x14ac:dyDescent="0.2">
      <c r="A691" s="22"/>
      <c r="B691" s="26" t="s">
        <v>48</v>
      </c>
      <c r="C691" s="191"/>
      <c r="D691" s="40">
        <f>D683-D690</f>
        <v>26268</v>
      </c>
      <c r="E691" s="40">
        <f>E683-E690</f>
        <v>22211</v>
      </c>
      <c r="F691" s="190">
        <f t="shared" si="258"/>
        <v>4057</v>
      </c>
      <c r="G691" s="32">
        <f t="shared" si="259"/>
        <v>0.18265724190716312</v>
      </c>
    </row>
    <row r="692" spans="1:7" x14ac:dyDescent="0.2">
      <c r="A692" s="186">
        <v>63</v>
      </c>
      <c r="B692" s="3" t="s">
        <v>46</v>
      </c>
      <c r="C692" s="188"/>
      <c r="D692" s="189">
        <v>28362</v>
      </c>
      <c r="E692" s="189">
        <v>21565</v>
      </c>
      <c r="F692" s="190">
        <f t="shared" si="258"/>
        <v>6797</v>
      </c>
      <c r="G692" s="32">
        <f t="shared" si="259"/>
        <v>0.31518664502666355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1539</v>
      </c>
      <c r="E696" s="39">
        <v>1569</v>
      </c>
      <c r="F696" s="190">
        <f t="shared" ref="F696:F706" si="262">(D696-E696)</f>
        <v>-30</v>
      </c>
      <c r="G696" s="32">
        <f t="shared" ref="G696:G706" si="263">F696/E696</f>
        <v>-1.9120458891013385E-2</v>
      </c>
    </row>
    <row r="697" spans="1:7" ht="25.5" x14ac:dyDescent="0.2">
      <c r="A697" s="22"/>
      <c r="B697" s="26" t="s">
        <v>49</v>
      </c>
      <c r="C697" s="191"/>
      <c r="D697" s="190">
        <f>D691-D692-D696</f>
        <v>-3633</v>
      </c>
      <c r="E697" s="190">
        <f>E691-E692-E696</f>
        <v>-923</v>
      </c>
      <c r="F697" s="190">
        <f t="shared" si="262"/>
        <v>-2710</v>
      </c>
      <c r="G697" s="32">
        <f t="shared" si="263"/>
        <v>2.9360780065005416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0</v>
      </c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108</v>
      </c>
      <c r="E699" s="190">
        <v>18</v>
      </c>
      <c r="F699" s="190">
        <f t="shared" si="262"/>
        <v>90</v>
      </c>
      <c r="G699" s="32">
        <f t="shared" si="263"/>
        <v>5</v>
      </c>
    </row>
    <row r="700" spans="1:7" ht="25.5" x14ac:dyDescent="0.2">
      <c r="A700" s="186">
        <v>68</v>
      </c>
      <c r="B700" s="16" t="s">
        <v>52</v>
      </c>
      <c r="C700" s="17"/>
      <c r="D700" s="190">
        <v>5417</v>
      </c>
      <c r="E700" s="190">
        <v>7038</v>
      </c>
      <c r="F700" s="190">
        <f t="shared" si="262"/>
        <v>-1621</v>
      </c>
      <c r="G700" s="32">
        <f t="shared" si="263"/>
        <v>-0.23032111395282751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-9158</v>
      </c>
      <c r="E702" s="190">
        <f>E697+E698-E699-E700+E701</f>
        <v>-7687</v>
      </c>
      <c r="F702" s="190">
        <f t="shared" si="262"/>
        <v>-1471</v>
      </c>
      <c r="G702" s="32">
        <f t="shared" si="263"/>
        <v>0.19136203980746716</v>
      </c>
    </row>
    <row r="703" spans="1:7" x14ac:dyDescent="0.2">
      <c r="A703" s="186">
        <v>76</v>
      </c>
      <c r="B703" s="1" t="s">
        <v>54</v>
      </c>
      <c r="C703" s="10"/>
      <c r="D703" s="190">
        <v>1031</v>
      </c>
      <c r="E703" s="190">
        <v>1519</v>
      </c>
      <c r="F703" s="190">
        <f t="shared" si="262"/>
        <v>-488</v>
      </c>
      <c r="G703" s="32">
        <f t="shared" si="263"/>
        <v>-0.32126398946675444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1031</v>
      </c>
      <c r="E705" s="39">
        <f>E703-E704</f>
        <v>1519</v>
      </c>
      <c r="F705" s="190">
        <f t="shared" si="262"/>
        <v>-488</v>
      </c>
      <c r="G705" s="32">
        <f t="shared" si="263"/>
        <v>-0.32126398946675444</v>
      </c>
    </row>
    <row r="706" spans="1:7" x14ac:dyDescent="0.2">
      <c r="A706" s="22"/>
      <c r="B706" s="19" t="s">
        <v>57</v>
      </c>
      <c r="C706" s="191"/>
      <c r="D706" s="190">
        <f>D702+D705</f>
        <v>-8127</v>
      </c>
      <c r="E706" s="190">
        <f>E702+E705</f>
        <v>-6168</v>
      </c>
      <c r="F706" s="190">
        <f t="shared" si="262"/>
        <v>-1959</v>
      </c>
      <c r="G706" s="32">
        <f t="shared" si="263"/>
        <v>0.31760700389105057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621891</v>
      </c>
      <c r="E710" s="190">
        <v>683100</v>
      </c>
      <c r="F710" s="190">
        <f t="shared" ref="F710" si="264">(D710-E710)</f>
        <v>-61209</v>
      </c>
      <c r="G710" s="32">
        <f t="shared" ref="G710" si="265">F710/E710</f>
        <v>-8.9604743083003952E-2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226717</v>
      </c>
      <c r="E717" s="190">
        <f>E721+E722+E723</f>
        <v>184115</v>
      </c>
      <c r="F717" s="190">
        <f t="shared" ref="F717" si="268">(D717-E717)</f>
        <v>42602</v>
      </c>
      <c r="G717" s="32">
        <f t="shared" ref="G717" si="269">F717/E717</f>
        <v>0.23138799120115144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72028</v>
      </c>
      <c r="E721" s="190">
        <v>112395</v>
      </c>
      <c r="F721" s="190">
        <f t="shared" ref="F721:F723" si="270">(D721-E721)</f>
        <v>-40367</v>
      </c>
      <c r="G721" s="32">
        <f t="shared" ref="G721:G723" si="271">F721/E721</f>
        <v>-0.35915298723252814</v>
      </c>
    </row>
    <row r="722" spans="1:7" ht="25.5" x14ac:dyDescent="0.2">
      <c r="A722" s="186"/>
      <c r="B722" s="24" t="s">
        <v>58</v>
      </c>
      <c r="C722" s="17"/>
      <c r="D722" s="190">
        <v>143663</v>
      </c>
      <c r="E722" s="190">
        <v>59456</v>
      </c>
      <c r="F722" s="190">
        <f t="shared" si="270"/>
        <v>84207</v>
      </c>
      <c r="G722" s="32">
        <f t="shared" si="271"/>
        <v>1.4162910387513454</v>
      </c>
    </row>
    <row r="723" spans="1:7" x14ac:dyDescent="0.2">
      <c r="A723" s="186"/>
      <c r="B723" s="23" t="s">
        <v>24</v>
      </c>
      <c r="C723" s="10"/>
      <c r="D723" s="190">
        <v>11026</v>
      </c>
      <c r="E723" s="190">
        <v>12264</v>
      </c>
      <c r="F723" s="190">
        <f t="shared" si="270"/>
        <v>-1238</v>
      </c>
      <c r="G723" s="32">
        <f t="shared" si="271"/>
        <v>-0.10094585779517286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68677</v>
      </c>
      <c r="E725" s="190">
        <v>41034</v>
      </c>
      <c r="F725" s="190">
        <f t="shared" ref="F725" si="272">(D725-E725)</f>
        <v>27643</v>
      </c>
      <c r="G725" s="32">
        <f t="shared" ref="G725" si="273">F725/E725</f>
        <v>0.67366086659843061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30065</v>
      </c>
      <c r="E727" s="190">
        <f>E730+E731+E732+E733</f>
        <v>29423</v>
      </c>
      <c r="F727" s="190">
        <f t="shared" ref="F727" si="274">(D727-E727)</f>
        <v>642</v>
      </c>
      <c r="G727" s="32">
        <f t="shared" ref="G727" si="275">F727/E727</f>
        <v>2.181966488801278E-2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410</v>
      </c>
      <c r="E730" s="190">
        <v>659</v>
      </c>
      <c r="F730" s="190">
        <f t="shared" ref="F730:F733" si="276">(D730-E730)</f>
        <v>-249</v>
      </c>
      <c r="G730" s="32">
        <f t="shared" ref="G730:G733" si="277">F730/E730</f>
        <v>-0.37784522003034904</v>
      </c>
    </row>
    <row r="731" spans="1:7" x14ac:dyDescent="0.2">
      <c r="A731" s="186">
        <v>31</v>
      </c>
      <c r="B731" s="25" t="s">
        <v>17</v>
      </c>
      <c r="C731" s="31"/>
      <c r="D731" s="190">
        <v>9590</v>
      </c>
      <c r="E731" s="190">
        <v>9380</v>
      </c>
      <c r="F731" s="190">
        <f t="shared" si="276"/>
        <v>210</v>
      </c>
      <c r="G731" s="32">
        <f t="shared" si="277"/>
        <v>2.2388059701492536E-2</v>
      </c>
    </row>
    <row r="732" spans="1:7" x14ac:dyDescent="0.2">
      <c r="A732" s="186">
        <v>32</v>
      </c>
      <c r="B732" s="25" t="s">
        <v>18</v>
      </c>
      <c r="C732" s="31"/>
      <c r="D732" s="190">
        <v>20065</v>
      </c>
      <c r="E732" s="190">
        <v>19384</v>
      </c>
      <c r="F732" s="190">
        <f t="shared" si="276"/>
        <v>681</v>
      </c>
      <c r="G732" s="32">
        <f t="shared" si="277"/>
        <v>3.5132067684688406E-2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6603</v>
      </c>
      <c r="E738" s="190">
        <v>1536</v>
      </c>
      <c r="F738" s="190">
        <f>(D738-E738)</f>
        <v>5067</v>
      </c>
      <c r="G738" s="32">
        <f>F738/E738</f>
        <v>3.298828125</v>
      </c>
    </row>
    <row r="739" spans="1:7" x14ac:dyDescent="0.2">
      <c r="A739" s="186">
        <v>701</v>
      </c>
      <c r="B739" s="1" t="s">
        <v>31</v>
      </c>
      <c r="C739" s="10"/>
      <c r="D739" s="190">
        <v>8646</v>
      </c>
      <c r="E739" s="190">
        <v>6982</v>
      </c>
      <c r="F739" s="190">
        <f t="shared" ref="F739:F741" si="278">(D739-E739)</f>
        <v>1664</v>
      </c>
      <c r="G739" s="32">
        <f t="shared" ref="G739:G741" si="279">F739/E739</f>
        <v>0.23832712689773705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13836</v>
      </c>
      <c r="E741" s="190">
        <v>6622</v>
      </c>
      <c r="F741" s="190">
        <f t="shared" si="278"/>
        <v>7214</v>
      </c>
      <c r="G741" s="32">
        <f t="shared" si="279"/>
        <v>1.0893989731199034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5860</v>
      </c>
      <c r="E746" s="39">
        <v>0</v>
      </c>
      <c r="F746" s="190">
        <f t="shared" si="280"/>
        <v>5860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34945</v>
      </c>
      <c r="E748" s="40">
        <f>E738+E739+E740+E741+E746+E747</f>
        <v>15140</v>
      </c>
      <c r="F748" s="40">
        <f t="shared" si="280"/>
        <v>19805</v>
      </c>
      <c r="G748" s="34">
        <f t="shared" si="281"/>
        <v>1.3081241743725232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34945</v>
      </c>
      <c r="E756" s="40">
        <f>E748+E753+E754+E755</f>
        <v>15140</v>
      </c>
      <c r="F756" s="190">
        <f t="shared" ref="F756:F765" si="286">(D756-E756)</f>
        <v>19805</v>
      </c>
      <c r="G756" s="32">
        <f t="shared" ref="G756:G765" si="287">F756/E756</f>
        <v>1.3081241743725232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6609</v>
      </c>
      <c r="E757" s="189">
        <f>E758+E759+E760</f>
        <v>2975</v>
      </c>
      <c r="F757" s="190">
        <f t="shared" si="286"/>
        <v>3634</v>
      </c>
      <c r="G757" s="32">
        <f t="shared" si="287"/>
        <v>1.2215126050420169</v>
      </c>
    </row>
    <row r="758" spans="1:7" x14ac:dyDescent="0.2">
      <c r="A758" s="186">
        <v>600</v>
      </c>
      <c r="B758" s="1" t="s">
        <v>2</v>
      </c>
      <c r="C758" s="10"/>
      <c r="D758" s="190">
        <v>1538</v>
      </c>
      <c r="E758" s="190">
        <v>384</v>
      </c>
      <c r="F758" s="190">
        <f t="shared" si="286"/>
        <v>1154</v>
      </c>
      <c r="G758" s="32">
        <f t="shared" si="287"/>
        <v>3.0052083333333335</v>
      </c>
    </row>
    <row r="759" spans="1:7" x14ac:dyDescent="0.2">
      <c r="A759" s="186">
        <v>601</v>
      </c>
      <c r="B759" s="1" t="s">
        <v>3</v>
      </c>
      <c r="C759" s="10"/>
      <c r="D759" s="190">
        <v>5071</v>
      </c>
      <c r="E759" s="190">
        <v>2591</v>
      </c>
      <c r="F759" s="190">
        <f t="shared" si="286"/>
        <v>2480</v>
      </c>
      <c r="G759" s="32">
        <f t="shared" si="287"/>
        <v>0.95715939791586258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1983</v>
      </c>
      <c r="E761" s="190">
        <v>52</v>
      </c>
      <c r="F761" s="190">
        <f t="shared" si="286"/>
        <v>1931</v>
      </c>
      <c r="G761" s="32">
        <f t="shared" si="287"/>
        <v>37.134615384615387</v>
      </c>
    </row>
    <row r="762" spans="1:7" x14ac:dyDescent="0.2">
      <c r="A762" s="186">
        <v>62</v>
      </c>
      <c r="B762" s="2" t="s">
        <v>42</v>
      </c>
      <c r="C762" s="11"/>
      <c r="D762" s="39">
        <v>6276</v>
      </c>
      <c r="E762" s="39">
        <v>1521</v>
      </c>
      <c r="F762" s="190">
        <f t="shared" si="286"/>
        <v>4755</v>
      </c>
      <c r="G762" s="32">
        <f t="shared" si="287"/>
        <v>3.1262327416173572</v>
      </c>
    </row>
    <row r="763" spans="1:7" ht="25.5" x14ac:dyDescent="0.2">
      <c r="A763" s="22"/>
      <c r="B763" s="26" t="s">
        <v>43</v>
      </c>
      <c r="C763" s="191"/>
      <c r="D763" s="40">
        <f>D757+D761+D762</f>
        <v>14868</v>
      </c>
      <c r="E763" s="40">
        <f>E757+E761+E762</f>
        <v>4548</v>
      </c>
      <c r="F763" s="190">
        <f t="shared" si="286"/>
        <v>10320</v>
      </c>
      <c r="G763" s="32">
        <f t="shared" si="287"/>
        <v>2.2691292875989446</v>
      </c>
    </row>
    <row r="764" spans="1:7" ht="25.5" x14ac:dyDescent="0.2">
      <c r="A764" s="22"/>
      <c r="B764" s="26" t="s">
        <v>48</v>
      </c>
      <c r="C764" s="191"/>
      <c r="D764" s="40">
        <f>D756-D763</f>
        <v>20077</v>
      </c>
      <c r="E764" s="40">
        <f>E756-E763</f>
        <v>10592</v>
      </c>
      <c r="F764" s="190">
        <f t="shared" si="286"/>
        <v>9485</v>
      </c>
      <c r="G764" s="32">
        <f t="shared" si="287"/>
        <v>0.89548716012084595</v>
      </c>
    </row>
    <row r="765" spans="1:7" x14ac:dyDescent="0.2">
      <c r="A765" s="186">
        <v>63</v>
      </c>
      <c r="B765" s="3" t="s">
        <v>46</v>
      </c>
      <c r="C765" s="188"/>
      <c r="D765" s="189">
        <v>15921</v>
      </c>
      <c r="E765" s="189">
        <v>12949</v>
      </c>
      <c r="F765" s="190">
        <f t="shared" si="286"/>
        <v>2972</v>
      </c>
      <c r="G765" s="32">
        <f t="shared" si="287"/>
        <v>0.22951579272530698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1152</v>
      </c>
      <c r="E769" s="39">
        <v>786</v>
      </c>
      <c r="F769" s="190">
        <f t="shared" ref="F769:F779" si="290">(D769-E769)</f>
        <v>366</v>
      </c>
      <c r="G769" s="32">
        <f t="shared" ref="G769:G779" si="291">F769/E769</f>
        <v>0.46564885496183206</v>
      </c>
    </row>
    <row r="770" spans="1:7" ht="25.5" x14ac:dyDescent="0.2">
      <c r="A770" s="22"/>
      <c r="B770" s="26" t="s">
        <v>49</v>
      </c>
      <c r="C770" s="191"/>
      <c r="D770" s="190">
        <f>D764-D765-D769</f>
        <v>3004</v>
      </c>
      <c r="E770" s="190">
        <f>E764-E765-E769</f>
        <v>-3143</v>
      </c>
      <c r="F770" s="190">
        <f t="shared" si="290"/>
        <v>6147</v>
      </c>
      <c r="G770" s="32">
        <f t="shared" si="291"/>
        <v>-1.9557747375119312</v>
      </c>
    </row>
    <row r="771" spans="1:7" x14ac:dyDescent="0.2">
      <c r="A771" s="186">
        <v>75</v>
      </c>
      <c r="B771" s="3" t="s">
        <v>50</v>
      </c>
      <c r="C771" s="188"/>
      <c r="D771" s="189">
        <v>745</v>
      </c>
      <c r="E771" s="189">
        <v>35</v>
      </c>
      <c r="F771" s="190">
        <f t="shared" si="290"/>
        <v>710</v>
      </c>
      <c r="G771" s="32">
        <f t="shared" si="291"/>
        <v>20.285714285714285</v>
      </c>
    </row>
    <row r="772" spans="1:7" x14ac:dyDescent="0.2">
      <c r="A772" s="186">
        <v>65</v>
      </c>
      <c r="B772" s="1" t="s">
        <v>51</v>
      </c>
      <c r="C772" s="10"/>
      <c r="D772" s="190">
        <v>403</v>
      </c>
      <c r="E772" s="190">
        <v>346</v>
      </c>
      <c r="F772" s="190">
        <f t="shared" si="290"/>
        <v>57</v>
      </c>
      <c r="G772" s="32">
        <f t="shared" si="291"/>
        <v>0.16473988439306358</v>
      </c>
    </row>
    <row r="773" spans="1:7" ht="25.5" x14ac:dyDescent="0.2">
      <c r="A773" s="186">
        <v>68</v>
      </c>
      <c r="B773" s="16" t="s">
        <v>52</v>
      </c>
      <c r="C773" s="17"/>
      <c r="D773" s="190">
        <v>12479</v>
      </c>
      <c r="E773" s="190">
        <v>5830</v>
      </c>
      <c r="F773" s="190">
        <f t="shared" si="290"/>
        <v>6649</v>
      </c>
      <c r="G773" s="32">
        <f t="shared" si="291"/>
        <v>1.1404802744425386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-9133</v>
      </c>
      <c r="E775" s="190">
        <f>E770+E771-E772-E773+E774</f>
        <v>-9284</v>
      </c>
      <c r="F775" s="190">
        <f t="shared" si="290"/>
        <v>151</v>
      </c>
      <c r="G775" s="32">
        <f t="shared" si="291"/>
        <v>-1.6264541146057732E-2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-9133</v>
      </c>
      <c r="E779" s="190">
        <f>E775+E778</f>
        <v>-9284</v>
      </c>
      <c r="F779" s="190">
        <f t="shared" si="290"/>
        <v>151</v>
      </c>
      <c r="G779" s="32">
        <f t="shared" si="291"/>
        <v>-1.6264541146057732E-2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72166</v>
      </c>
      <c r="E783" s="190">
        <v>81555</v>
      </c>
      <c r="F783" s="190">
        <f t="shared" ref="F783" si="292">(D783-E783)</f>
        <v>-9389</v>
      </c>
      <c r="G783" s="32">
        <f t="shared" ref="G783" si="293">F783/E783</f>
        <v>-0.11512476243026179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234634</v>
      </c>
      <c r="E790" s="190">
        <f>E794+E795+E796</f>
        <v>224356</v>
      </c>
      <c r="F790" s="190">
        <f t="shared" ref="F790" si="296">(D790-E790)</f>
        <v>10278</v>
      </c>
      <c r="G790" s="32">
        <f t="shared" ref="G790" si="297">F790/E790</f>
        <v>4.581112161029792E-2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165241</v>
      </c>
      <c r="E794" s="190">
        <v>165079</v>
      </c>
      <c r="F794" s="190">
        <f t="shared" ref="F794:F796" si="298">(D794-E794)</f>
        <v>162</v>
      </c>
      <c r="G794" s="32">
        <f t="shared" ref="G794:G796" si="299">F794/E794</f>
        <v>9.8134832413571691E-4</v>
      </c>
    </row>
    <row r="795" spans="1:7" ht="25.5" x14ac:dyDescent="0.2">
      <c r="A795" s="186"/>
      <c r="B795" s="24" t="s">
        <v>58</v>
      </c>
      <c r="C795" s="17"/>
      <c r="D795" s="190">
        <v>45668</v>
      </c>
      <c r="E795" s="190">
        <v>37006</v>
      </c>
      <c r="F795" s="190">
        <f t="shared" si="298"/>
        <v>8662</v>
      </c>
      <c r="G795" s="32">
        <f t="shared" si="299"/>
        <v>0.23407015078635898</v>
      </c>
    </row>
    <row r="796" spans="1:7" x14ac:dyDescent="0.2">
      <c r="A796" s="186"/>
      <c r="B796" s="23" t="s">
        <v>24</v>
      </c>
      <c r="C796" s="10"/>
      <c r="D796" s="190">
        <v>23725</v>
      </c>
      <c r="E796" s="190">
        <v>22271</v>
      </c>
      <c r="F796" s="190">
        <f t="shared" si="298"/>
        <v>1454</v>
      </c>
      <c r="G796" s="32">
        <f t="shared" si="299"/>
        <v>6.5286695702932065E-2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37765</v>
      </c>
      <c r="E798" s="190">
        <v>10396</v>
      </c>
      <c r="F798" s="190">
        <f t="shared" ref="F798" si="300">(D798-E798)</f>
        <v>27369</v>
      </c>
      <c r="G798" s="32">
        <f t="shared" ref="G798" si="301">F798/E798</f>
        <v>2.6326471719892268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27462</v>
      </c>
      <c r="E800" s="190">
        <f>E803+E804+E805+E806</f>
        <v>17199</v>
      </c>
      <c r="F800" s="190">
        <f t="shared" ref="F800" si="302">(D800-E800)</f>
        <v>10263</v>
      </c>
      <c r="G800" s="32">
        <f t="shared" ref="G800" si="303">F800/E800</f>
        <v>0.59672073957788241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13350</v>
      </c>
      <c r="E803" s="190">
        <v>7694</v>
      </c>
      <c r="F803" s="190">
        <f t="shared" ref="F803:F806" si="304">(D803-E803)</f>
        <v>5656</v>
      </c>
      <c r="G803" s="32">
        <f t="shared" ref="G803:G806" si="305">F803/E803</f>
        <v>0.73511827397972451</v>
      </c>
    </row>
    <row r="804" spans="1:7" x14ac:dyDescent="0.2">
      <c r="A804" s="186">
        <v>31</v>
      </c>
      <c r="B804" s="25" t="s">
        <v>17</v>
      </c>
      <c r="C804" s="31"/>
      <c r="D804" s="190">
        <v>2063</v>
      </c>
      <c r="E804" s="190">
        <v>822</v>
      </c>
      <c r="F804" s="190">
        <f t="shared" si="304"/>
        <v>1241</v>
      </c>
      <c r="G804" s="32">
        <f t="shared" si="305"/>
        <v>1.5097323600973236</v>
      </c>
    </row>
    <row r="805" spans="1:7" x14ac:dyDescent="0.2">
      <c r="A805" s="186">
        <v>32</v>
      </c>
      <c r="B805" s="25" t="s">
        <v>18</v>
      </c>
      <c r="C805" s="31"/>
      <c r="D805" s="190">
        <v>12049</v>
      </c>
      <c r="E805" s="190">
        <v>8683</v>
      </c>
      <c r="F805" s="190">
        <f t="shared" si="304"/>
        <v>3366</v>
      </c>
      <c r="G805" s="32">
        <f t="shared" si="305"/>
        <v>0.3876540366232869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7963</v>
      </c>
      <c r="E811" s="190">
        <v>2879</v>
      </c>
      <c r="F811" s="190">
        <f>(D811-E811)</f>
        <v>5084</v>
      </c>
      <c r="G811" s="32">
        <f>F811/E811</f>
        <v>1.7658909343522056</v>
      </c>
    </row>
    <row r="812" spans="1:7" x14ac:dyDescent="0.2">
      <c r="A812" s="186">
        <v>701</v>
      </c>
      <c r="B812" s="1" t="s">
        <v>31</v>
      </c>
      <c r="C812" s="10"/>
      <c r="D812" s="190">
        <v>2817</v>
      </c>
      <c r="E812" s="190">
        <v>8280</v>
      </c>
      <c r="F812" s="190">
        <f t="shared" ref="F812:F814" si="306">(D812-E812)</f>
        <v>-5463</v>
      </c>
      <c r="G812" s="32">
        <f t="shared" ref="G812:G814" si="307">F812/E812</f>
        <v>-0.6597826086956522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1544</v>
      </c>
      <c r="E814" s="190">
        <v>2931</v>
      </c>
      <c r="F814" s="190">
        <f t="shared" si="306"/>
        <v>-1387</v>
      </c>
      <c r="G814" s="32">
        <f t="shared" si="307"/>
        <v>-0.47321733196861138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12324</v>
      </c>
      <c r="E821" s="40">
        <f>E811+E812+E813+E814+E819+E820</f>
        <v>14090</v>
      </c>
      <c r="F821" s="40">
        <f t="shared" si="308"/>
        <v>-1766</v>
      </c>
      <c r="G821" s="34">
        <f t="shared" si="309"/>
        <v>-0.12533711852377571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12324</v>
      </c>
      <c r="E829" s="40">
        <f>E821+E826+E827+E828</f>
        <v>14090</v>
      </c>
      <c r="F829" s="190">
        <f t="shared" ref="F829:F838" si="314">(D829-E829)</f>
        <v>-1766</v>
      </c>
      <c r="G829" s="32">
        <f t="shared" ref="G829:G838" si="315">F829/E829</f>
        <v>-0.12533711852377571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4123</v>
      </c>
      <c r="E830" s="189">
        <f>E831+E832+E833</f>
        <v>3429</v>
      </c>
      <c r="F830" s="190">
        <f t="shared" si="314"/>
        <v>694</v>
      </c>
      <c r="G830" s="32">
        <f t="shared" si="315"/>
        <v>0.20239136774569846</v>
      </c>
    </row>
    <row r="831" spans="1:7" x14ac:dyDescent="0.2">
      <c r="A831" s="186">
        <v>600</v>
      </c>
      <c r="B831" s="1" t="s">
        <v>2</v>
      </c>
      <c r="C831" s="10"/>
      <c r="D831" s="190">
        <v>3788</v>
      </c>
      <c r="E831" s="190">
        <v>2666</v>
      </c>
      <c r="F831" s="190">
        <f t="shared" si="314"/>
        <v>1122</v>
      </c>
      <c r="G831" s="32">
        <f t="shared" si="315"/>
        <v>0.42085521380345087</v>
      </c>
    </row>
    <row r="832" spans="1:7" x14ac:dyDescent="0.2">
      <c r="A832" s="186">
        <v>601</v>
      </c>
      <c r="B832" s="1" t="s">
        <v>3</v>
      </c>
      <c r="C832" s="10"/>
      <c r="D832" s="190">
        <v>335</v>
      </c>
      <c r="E832" s="190">
        <v>0</v>
      </c>
      <c r="F832" s="190">
        <f t="shared" si="314"/>
        <v>335</v>
      </c>
      <c r="G832" s="32" t="e">
        <f t="shared" si="315"/>
        <v>#DIV/0!</v>
      </c>
    </row>
    <row r="833" spans="1:7" x14ac:dyDescent="0.2">
      <c r="A833" s="186">
        <v>604</v>
      </c>
      <c r="B833" s="1" t="s">
        <v>4</v>
      </c>
      <c r="C833" s="10"/>
      <c r="D833" s="190">
        <v>0</v>
      </c>
      <c r="E833" s="190">
        <v>763</v>
      </c>
      <c r="F833" s="190">
        <f t="shared" si="314"/>
        <v>-763</v>
      </c>
      <c r="G833" s="32">
        <f t="shared" si="315"/>
        <v>-1</v>
      </c>
    </row>
    <row r="834" spans="1:7" x14ac:dyDescent="0.2">
      <c r="A834" s="186">
        <v>61</v>
      </c>
      <c r="B834" s="1" t="s">
        <v>41</v>
      </c>
      <c r="C834" s="10"/>
      <c r="D834" s="190">
        <v>149</v>
      </c>
      <c r="E834" s="190">
        <v>203</v>
      </c>
      <c r="F834" s="190">
        <f t="shared" si="314"/>
        <v>-54</v>
      </c>
      <c r="G834" s="32">
        <f t="shared" si="315"/>
        <v>-0.26600985221674878</v>
      </c>
    </row>
    <row r="835" spans="1:7" x14ac:dyDescent="0.2">
      <c r="A835" s="186">
        <v>62</v>
      </c>
      <c r="B835" s="2" t="s">
        <v>42</v>
      </c>
      <c r="C835" s="11"/>
      <c r="D835" s="39">
        <v>177</v>
      </c>
      <c r="E835" s="39">
        <v>268</v>
      </c>
      <c r="F835" s="190">
        <f t="shared" si="314"/>
        <v>-91</v>
      </c>
      <c r="G835" s="32">
        <f t="shared" si="315"/>
        <v>-0.33955223880597013</v>
      </c>
    </row>
    <row r="836" spans="1:7" ht="25.5" x14ac:dyDescent="0.2">
      <c r="A836" s="22"/>
      <c r="B836" s="26" t="s">
        <v>43</v>
      </c>
      <c r="C836" s="191"/>
      <c r="D836" s="40">
        <f>D830+D834+D835</f>
        <v>4449</v>
      </c>
      <c r="E836" s="40">
        <f>E830+E834+E835</f>
        <v>3900</v>
      </c>
      <c r="F836" s="190">
        <f t="shared" si="314"/>
        <v>549</v>
      </c>
      <c r="G836" s="32">
        <f t="shared" si="315"/>
        <v>0.14076923076923076</v>
      </c>
    </row>
    <row r="837" spans="1:7" ht="25.5" x14ac:dyDescent="0.2">
      <c r="A837" s="22"/>
      <c r="B837" s="26" t="s">
        <v>48</v>
      </c>
      <c r="C837" s="191"/>
      <c r="D837" s="40">
        <f>D829-D836</f>
        <v>7875</v>
      </c>
      <c r="E837" s="40">
        <f>E829-E836</f>
        <v>10190</v>
      </c>
      <c r="F837" s="190">
        <f t="shared" si="314"/>
        <v>-2315</v>
      </c>
      <c r="G837" s="32">
        <f t="shared" si="315"/>
        <v>-0.22718351324828262</v>
      </c>
    </row>
    <row r="838" spans="1:7" x14ac:dyDescent="0.2">
      <c r="A838" s="186">
        <v>63</v>
      </c>
      <c r="B838" s="3" t="s">
        <v>46</v>
      </c>
      <c r="C838" s="188"/>
      <c r="D838" s="189">
        <v>5508</v>
      </c>
      <c r="E838" s="189">
        <v>5758</v>
      </c>
      <c r="F838" s="190">
        <f t="shared" si="314"/>
        <v>-250</v>
      </c>
      <c r="G838" s="32">
        <f t="shared" si="315"/>
        <v>-4.3417853421326848E-2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283</v>
      </c>
      <c r="E842" s="39">
        <v>283</v>
      </c>
      <c r="F842" s="190">
        <f t="shared" ref="F842:F852" si="318">(D842-E842)</f>
        <v>0</v>
      </c>
      <c r="G842" s="32">
        <f t="shared" ref="G842:G852" si="319">F842/E842</f>
        <v>0</v>
      </c>
    </row>
    <row r="843" spans="1:7" ht="25.5" x14ac:dyDescent="0.2">
      <c r="A843" s="22"/>
      <c r="B843" s="26" t="s">
        <v>49</v>
      </c>
      <c r="C843" s="191"/>
      <c r="D843" s="190">
        <f>D837-D838-D842</f>
        <v>2084</v>
      </c>
      <c r="E843" s="190">
        <f>E837-E838-E842</f>
        <v>4149</v>
      </c>
      <c r="F843" s="190">
        <f t="shared" si="318"/>
        <v>-2065</v>
      </c>
      <c r="G843" s="32">
        <f t="shared" si="319"/>
        <v>-0.4977102916365389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150</v>
      </c>
      <c r="F844" s="190">
        <f t="shared" si="318"/>
        <v>-150</v>
      </c>
      <c r="G844" s="32">
        <f t="shared" si="319"/>
        <v>-1</v>
      </c>
    </row>
    <row r="845" spans="1:7" x14ac:dyDescent="0.2">
      <c r="A845" s="186">
        <v>65</v>
      </c>
      <c r="B845" s="1" t="s">
        <v>51</v>
      </c>
      <c r="C845" s="10"/>
      <c r="D845" s="190">
        <v>60</v>
      </c>
      <c r="E845" s="190">
        <v>300</v>
      </c>
      <c r="F845" s="190">
        <f t="shared" si="318"/>
        <v>-240</v>
      </c>
      <c r="G845" s="32">
        <f t="shared" si="319"/>
        <v>-0.8</v>
      </c>
    </row>
    <row r="846" spans="1:7" ht="25.5" x14ac:dyDescent="0.2">
      <c r="A846" s="186">
        <v>68</v>
      </c>
      <c r="B846" s="16" t="s">
        <v>52</v>
      </c>
      <c r="C846" s="17"/>
      <c r="D846" s="190">
        <v>892</v>
      </c>
      <c r="E846" s="190">
        <v>898</v>
      </c>
      <c r="F846" s="190">
        <f t="shared" si="318"/>
        <v>-6</v>
      </c>
      <c r="G846" s="32">
        <f t="shared" si="319"/>
        <v>-6.6815144766146995E-3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1132</v>
      </c>
      <c r="E848" s="190">
        <f>E843+E844-E845-E846+E847</f>
        <v>3101</v>
      </c>
      <c r="F848" s="190">
        <f t="shared" si="318"/>
        <v>-1969</v>
      </c>
      <c r="G848" s="32">
        <f t="shared" si="319"/>
        <v>-0.63495646565623998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1132</v>
      </c>
      <c r="E852" s="190">
        <f>E848+E851</f>
        <v>3101</v>
      </c>
      <c r="F852" s="190">
        <f t="shared" si="318"/>
        <v>-1969</v>
      </c>
      <c r="G852" s="32">
        <f t="shared" si="319"/>
        <v>-0.63495646565623998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38729</v>
      </c>
      <c r="E856" s="190">
        <v>45151</v>
      </c>
      <c r="F856" s="190">
        <f t="shared" ref="F856" si="320">(D856-E856)</f>
        <v>-6422</v>
      </c>
      <c r="G856" s="32">
        <f t="shared" ref="G856" si="321">F856/E856</f>
        <v>-0.14223383756727426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120225</v>
      </c>
      <c r="E863" s="190">
        <f>E867+E868+E869</f>
        <v>84554</v>
      </c>
      <c r="F863" s="190">
        <f t="shared" ref="F863" si="324">(D863-E863)</f>
        <v>35671</v>
      </c>
      <c r="G863" s="32">
        <f t="shared" ref="G863" si="325">F863/E863</f>
        <v>0.42187241289590083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91411</v>
      </c>
      <c r="E867" s="190">
        <v>23249</v>
      </c>
      <c r="F867" s="190">
        <f t="shared" ref="F867:F869" si="326">(D867-E867)</f>
        <v>68162</v>
      </c>
      <c r="G867" s="32">
        <f t="shared" ref="G867:G869" si="327">F867/E867</f>
        <v>2.9318250247322464</v>
      </c>
    </row>
    <row r="868" spans="1:7" ht="25.5" x14ac:dyDescent="0.2">
      <c r="A868" s="186"/>
      <c r="B868" s="24" t="s">
        <v>58</v>
      </c>
      <c r="C868" s="17"/>
      <c r="D868" s="190">
        <v>25236</v>
      </c>
      <c r="E868" s="190">
        <v>21504</v>
      </c>
      <c r="F868" s="190">
        <f t="shared" si="326"/>
        <v>3732</v>
      </c>
      <c r="G868" s="32">
        <f t="shared" si="327"/>
        <v>0.17354910714285715</v>
      </c>
    </row>
    <row r="869" spans="1:7" x14ac:dyDescent="0.2">
      <c r="A869" s="186"/>
      <c r="B869" s="23" t="s">
        <v>24</v>
      </c>
      <c r="C869" s="10"/>
      <c r="D869" s="190">
        <f>120225-116647</f>
        <v>3578</v>
      </c>
      <c r="E869" s="213">
        <f>84554-44753</f>
        <v>39801</v>
      </c>
      <c r="F869" s="190">
        <f t="shared" si="326"/>
        <v>-36223</v>
      </c>
      <c r="G869" s="32">
        <f t="shared" si="327"/>
        <v>-0.91010276123715483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11359</v>
      </c>
      <c r="E871" s="190">
        <v>10370</v>
      </c>
      <c r="F871" s="190">
        <f t="shared" ref="F871" si="328">(D871-E871)</f>
        <v>989</v>
      </c>
      <c r="G871" s="32">
        <f t="shared" ref="G871" si="329">F871/E871</f>
        <v>9.5371263259402123E-2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6548</v>
      </c>
      <c r="E873" s="190">
        <f>E876+E877+E878+E879</f>
        <v>5453</v>
      </c>
      <c r="F873" s="190">
        <f t="shared" ref="F873" si="330">(D873-E873)</f>
        <v>1095</v>
      </c>
      <c r="G873" s="32">
        <f t="shared" ref="G873" si="331">F873/E873</f>
        <v>0.20080689528699799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1603</v>
      </c>
      <c r="E876" s="190">
        <v>299</v>
      </c>
      <c r="F876" s="190">
        <f t="shared" ref="F876:F879" si="332">(D876-E876)</f>
        <v>1304</v>
      </c>
      <c r="G876" s="32">
        <f t="shared" ref="G876:G879" si="333">F876/E876</f>
        <v>4.3612040133779262</v>
      </c>
    </row>
    <row r="877" spans="1:7" x14ac:dyDescent="0.2">
      <c r="A877" s="186">
        <v>31</v>
      </c>
      <c r="B877" s="25" t="s">
        <v>17</v>
      </c>
      <c r="C877" s="31"/>
      <c r="D877" s="190">
        <v>4945</v>
      </c>
      <c r="E877" s="190">
        <v>5154</v>
      </c>
      <c r="F877" s="190">
        <f t="shared" si="332"/>
        <v>-209</v>
      </c>
      <c r="G877" s="32">
        <f t="shared" si="333"/>
        <v>-4.055102832751261E-2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23586</v>
      </c>
      <c r="E887" s="190">
        <v>38684</v>
      </c>
      <c r="F887" s="190">
        <f t="shared" si="334"/>
        <v>-15098</v>
      </c>
      <c r="G887" s="32">
        <f t="shared" si="335"/>
        <v>-0.39029055940440494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23586</v>
      </c>
      <c r="E894" s="40">
        <f>E884+E885+E886+E887+E892+E893</f>
        <v>38684</v>
      </c>
      <c r="F894" s="40">
        <f t="shared" si="336"/>
        <v>-15098</v>
      </c>
      <c r="G894" s="34">
        <f t="shared" si="337"/>
        <v>-0.39029055940440494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23586</v>
      </c>
      <c r="E902" s="40">
        <f>E894+E899+E900+E901</f>
        <v>38684</v>
      </c>
      <c r="F902" s="190">
        <f t="shared" ref="F902:F911" si="342">(D902-E902)</f>
        <v>-15098</v>
      </c>
      <c r="G902" s="32">
        <f t="shared" ref="G902:G911" si="343">F902/E902</f>
        <v>-0.39029055940440494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5602</v>
      </c>
      <c r="E903" s="189">
        <f>E904+E905+E906</f>
        <v>11693</v>
      </c>
      <c r="F903" s="190">
        <f t="shared" si="342"/>
        <v>-6091</v>
      </c>
      <c r="G903" s="32">
        <f t="shared" si="343"/>
        <v>-0.52090994612161123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5602</v>
      </c>
      <c r="E905" s="190">
        <v>11693</v>
      </c>
      <c r="F905" s="190">
        <f t="shared" si="342"/>
        <v>-6091</v>
      </c>
      <c r="G905" s="32">
        <f t="shared" si="343"/>
        <v>-0.52090994612161123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1026</v>
      </c>
      <c r="E907" s="190">
        <v>335</v>
      </c>
      <c r="F907" s="190">
        <f t="shared" si="342"/>
        <v>691</v>
      </c>
      <c r="G907" s="32">
        <f t="shared" si="343"/>
        <v>2.062686567164179</v>
      </c>
    </row>
    <row r="908" spans="1:7" x14ac:dyDescent="0.2">
      <c r="A908" s="186">
        <v>62</v>
      </c>
      <c r="B908" s="2" t="s">
        <v>42</v>
      </c>
      <c r="C908" s="11"/>
      <c r="D908" s="39">
        <v>272</v>
      </c>
      <c r="E908" s="39">
        <v>122</v>
      </c>
      <c r="F908" s="190">
        <f t="shared" si="342"/>
        <v>150</v>
      </c>
      <c r="G908" s="32">
        <f t="shared" si="343"/>
        <v>1.2295081967213115</v>
      </c>
    </row>
    <row r="909" spans="1:7" ht="25.5" x14ac:dyDescent="0.2">
      <c r="A909" s="22"/>
      <c r="B909" s="26" t="s">
        <v>43</v>
      </c>
      <c r="C909" s="191"/>
      <c r="D909" s="40">
        <f>D903+D907+D908</f>
        <v>6900</v>
      </c>
      <c r="E909" s="40">
        <f>E903+E907+E908</f>
        <v>12150</v>
      </c>
      <c r="F909" s="190">
        <f t="shared" si="342"/>
        <v>-5250</v>
      </c>
      <c r="G909" s="32">
        <f t="shared" si="343"/>
        <v>-0.43209876543209874</v>
      </c>
    </row>
    <row r="910" spans="1:7" ht="25.5" x14ac:dyDescent="0.2">
      <c r="A910" s="22"/>
      <c r="B910" s="26" t="s">
        <v>48</v>
      </c>
      <c r="C910" s="191"/>
      <c r="D910" s="40">
        <f>D902-D909</f>
        <v>16686</v>
      </c>
      <c r="E910" s="40">
        <f>E902-E909</f>
        <v>26534</v>
      </c>
      <c r="F910" s="190">
        <f t="shared" si="342"/>
        <v>-9848</v>
      </c>
      <c r="G910" s="32">
        <f t="shared" si="343"/>
        <v>-0.37114645360669329</v>
      </c>
    </row>
    <row r="911" spans="1:7" x14ac:dyDescent="0.2">
      <c r="A911" s="186">
        <v>63</v>
      </c>
      <c r="B911" s="3" t="s">
        <v>46</v>
      </c>
      <c r="C911" s="188"/>
      <c r="D911" s="189">
        <v>9891</v>
      </c>
      <c r="E911" s="189">
        <v>8927</v>
      </c>
      <c r="F911" s="190">
        <f t="shared" si="342"/>
        <v>964</v>
      </c>
      <c r="G911" s="32">
        <f t="shared" si="343"/>
        <v>0.10798700571300549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777</v>
      </c>
      <c r="E915" s="39">
        <v>1525</v>
      </c>
      <c r="F915" s="190">
        <f t="shared" ref="F915:F925" si="346">(D915-E915)</f>
        <v>-748</v>
      </c>
      <c r="G915" s="32">
        <f t="shared" ref="G915:G925" si="347">F915/E915</f>
        <v>-0.49049180327868852</v>
      </c>
    </row>
    <row r="916" spans="1:7" ht="25.5" x14ac:dyDescent="0.2">
      <c r="A916" s="22"/>
      <c r="B916" s="26" t="s">
        <v>49</v>
      </c>
      <c r="C916" s="191"/>
      <c r="D916" s="190">
        <f>D910-D911-D915</f>
        <v>6018</v>
      </c>
      <c r="E916" s="190">
        <f>E910-E911-E915</f>
        <v>16082</v>
      </c>
      <c r="F916" s="190">
        <f t="shared" si="346"/>
        <v>-10064</v>
      </c>
      <c r="G916" s="32">
        <f t="shared" si="347"/>
        <v>-0.62579281183932345</v>
      </c>
    </row>
    <row r="917" spans="1:7" x14ac:dyDescent="0.2">
      <c r="A917" s="186">
        <v>75</v>
      </c>
      <c r="B917" s="3" t="s">
        <v>50</v>
      </c>
      <c r="C917" s="188"/>
      <c r="D917" s="189">
        <v>4</v>
      </c>
      <c r="E917" s="189">
        <v>12</v>
      </c>
      <c r="F917" s="190">
        <f t="shared" si="346"/>
        <v>-8</v>
      </c>
      <c r="G917" s="32">
        <f t="shared" si="347"/>
        <v>-0.66666666666666663</v>
      </c>
    </row>
    <row r="918" spans="1:7" x14ac:dyDescent="0.2">
      <c r="A918" s="186">
        <v>65</v>
      </c>
      <c r="B918" s="1" t="s">
        <v>51</v>
      </c>
      <c r="C918" s="10"/>
      <c r="D918" s="190">
        <v>5184</v>
      </c>
      <c r="E918" s="190">
        <v>90</v>
      </c>
      <c r="F918" s="190">
        <f t="shared" si="346"/>
        <v>5094</v>
      </c>
      <c r="G918" s="32">
        <f t="shared" si="347"/>
        <v>56.6</v>
      </c>
    </row>
    <row r="919" spans="1:7" ht="25.5" x14ac:dyDescent="0.2">
      <c r="A919" s="186">
        <v>68</v>
      </c>
      <c r="B919" s="16" t="s">
        <v>52</v>
      </c>
      <c r="C919" s="17"/>
      <c r="D919" s="190">
        <v>6749</v>
      </c>
      <c r="E919" s="190">
        <v>0</v>
      </c>
      <c r="F919" s="190">
        <f t="shared" si="346"/>
        <v>6749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611</v>
      </c>
      <c r="F920" s="190">
        <f t="shared" si="346"/>
        <v>-611</v>
      </c>
      <c r="G920" s="32">
        <f t="shared" si="347"/>
        <v>-1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-5911</v>
      </c>
      <c r="E921" s="190">
        <f>E916+E917-E918-E919+E920</f>
        <v>16615</v>
      </c>
      <c r="F921" s="190">
        <f t="shared" si="346"/>
        <v>-22526</v>
      </c>
      <c r="G921" s="32">
        <f t="shared" si="347"/>
        <v>-1.3557628648811315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-5911</v>
      </c>
      <c r="E925" s="190">
        <f>E921+E924</f>
        <v>16615</v>
      </c>
      <c r="F925" s="190">
        <f t="shared" si="346"/>
        <v>-22526</v>
      </c>
      <c r="G925" s="32">
        <f t="shared" si="347"/>
        <v>-1.3557628648811315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10602</v>
      </c>
      <c r="E929" s="190">
        <v>28494</v>
      </c>
      <c r="F929" s="190">
        <f t="shared" ref="F929" si="348">(D929-E929)</f>
        <v>-17892</v>
      </c>
      <c r="G929" s="32">
        <f t="shared" ref="G929" si="349">F929/E929</f>
        <v>-0.62792166771951985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70739</v>
      </c>
      <c r="E936" s="190">
        <f>E940+E941+E942</f>
        <v>89956</v>
      </c>
      <c r="F936" s="190">
        <f t="shared" ref="F936" si="352">(D936-E936)</f>
        <v>-19217</v>
      </c>
      <c r="G936" s="32">
        <f t="shared" ref="G936" si="353">F936/E936</f>
        <v>-0.2136266619236071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16842</v>
      </c>
      <c r="E940" s="190">
        <v>20908</v>
      </c>
      <c r="F940" s="190">
        <f t="shared" ref="F940:F942" si="354">(D940-E940)</f>
        <v>-4066</v>
      </c>
      <c r="G940" s="32">
        <f t="shared" ref="G940:G942" si="355">F940/E940</f>
        <v>-0.19447101587908935</v>
      </c>
    </row>
    <row r="941" spans="1:7" ht="25.5" x14ac:dyDescent="0.2">
      <c r="A941" s="186"/>
      <c r="B941" s="24" t="s">
        <v>58</v>
      </c>
      <c r="C941" s="17"/>
      <c r="D941" s="190">
        <v>36756</v>
      </c>
      <c r="E941" s="190">
        <v>67338</v>
      </c>
      <c r="F941" s="190">
        <f t="shared" si="354"/>
        <v>-30582</v>
      </c>
      <c r="G941" s="32">
        <f t="shared" si="355"/>
        <v>-0.45415664260892807</v>
      </c>
    </row>
    <row r="942" spans="1:7" x14ac:dyDescent="0.2">
      <c r="A942" s="186"/>
      <c r="B942" s="23" t="s">
        <v>24</v>
      </c>
      <c r="C942" s="10"/>
      <c r="D942" s="190">
        <f>2232+14909</f>
        <v>17141</v>
      </c>
      <c r="E942" s="190">
        <v>1710</v>
      </c>
      <c r="F942" s="190">
        <f t="shared" si="354"/>
        <v>15431</v>
      </c>
      <c r="G942" s="32">
        <f t="shared" si="355"/>
        <v>9.0239766081871338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216618</v>
      </c>
      <c r="E944" s="190">
        <v>216198</v>
      </c>
      <c r="F944" s="190">
        <f t="shared" ref="F944" si="356">(D944-E944)</f>
        <v>420</v>
      </c>
      <c r="G944" s="32">
        <f t="shared" ref="G944" si="357">F944/E944</f>
        <v>1.9426636694141481E-3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43153</v>
      </c>
      <c r="E946" s="190">
        <f>E949+E950+E951+E952</f>
        <v>37681</v>
      </c>
      <c r="F946" s="190">
        <f t="shared" ref="F946" si="358">(D946-E946)</f>
        <v>5472</v>
      </c>
      <c r="G946" s="32">
        <f t="shared" ref="G946" si="359">F946/E946</f>
        <v>0.1452190759268597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4097</v>
      </c>
      <c r="E949" s="190">
        <v>1476</v>
      </c>
      <c r="F949" s="190">
        <f t="shared" ref="F949:F952" si="360">(D949-E949)</f>
        <v>2621</v>
      </c>
      <c r="G949" s="32">
        <f t="shared" ref="G949:G952" si="361">F949/E949</f>
        <v>1.7757452574525745</v>
      </c>
    </row>
    <row r="950" spans="1:7" x14ac:dyDescent="0.2">
      <c r="A950" s="186">
        <v>31</v>
      </c>
      <c r="B950" s="25" t="s">
        <v>17</v>
      </c>
      <c r="C950" s="31"/>
      <c r="D950" s="190">
        <v>1266</v>
      </c>
      <c r="E950" s="190">
        <v>1130</v>
      </c>
      <c r="F950" s="190">
        <f t="shared" si="360"/>
        <v>136</v>
      </c>
      <c r="G950" s="32">
        <f t="shared" si="361"/>
        <v>0.12035398230088495</v>
      </c>
    </row>
    <row r="951" spans="1:7" x14ac:dyDescent="0.2">
      <c r="A951" s="186">
        <v>32</v>
      </c>
      <c r="B951" s="25" t="s">
        <v>18</v>
      </c>
      <c r="C951" s="31"/>
      <c r="D951" s="190">
        <v>37790</v>
      </c>
      <c r="E951" s="190">
        <v>35050</v>
      </c>
      <c r="F951" s="190">
        <f t="shared" si="360"/>
        <v>2740</v>
      </c>
      <c r="G951" s="32">
        <f t="shared" si="361"/>
        <v>7.8174037089871612E-2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25</v>
      </c>
      <c r="F952" s="190">
        <f t="shared" si="360"/>
        <v>-25</v>
      </c>
      <c r="G952" s="32">
        <f t="shared" si="361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5863</v>
      </c>
      <c r="E957" s="190">
        <v>655</v>
      </c>
      <c r="F957" s="190">
        <f>(D957-E957)</f>
        <v>5208</v>
      </c>
      <c r="G957" s="32">
        <f>F957/E957</f>
        <v>7.9511450381679385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63739</v>
      </c>
      <c r="E960" s="190">
        <v>50336</v>
      </c>
      <c r="F960" s="190">
        <f t="shared" si="362"/>
        <v>13403</v>
      </c>
      <c r="G960" s="32">
        <f t="shared" si="363"/>
        <v>0.2662706611570248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88</v>
      </c>
      <c r="E965" s="39">
        <v>0</v>
      </c>
      <c r="F965" s="190">
        <f t="shared" si="364"/>
        <v>88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69690</v>
      </c>
      <c r="E967" s="40">
        <f>E957+E958+E959+E960+E965+E966</f>
        <v>50991</v>
      </c>
      <c r="F967" s="40">
        <f t="shared" si="364"/>
        <v>18699</v>
      </c>
      <c r="G967" s="34">
        <f t="shared" si="365"/>
        <v>0.36671177266576455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>
        <v>633</v>
      </c>
      <c r="E973" s="190">
        <v>0</v>
      </c>
      <c r="F973" s="190">
        <f t="shared" ref="F973" si="368">(D973-E973)</f>
        <v>633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70323</v>
      </c>
      <c r="E975" s="40">
        <f>E967+E972+E973+E974</f>
        <v>50991</v>
      </c>
      <c r="F975" s="190">
        <f t="shared" ref="F975:F984" si="370">(D975-E975)</f>
        <v>19332</v>
      </c>
      <c r="G975" s="32">
        <f t="shared" ref="G975:G984" si="371">F975/E975</f>
        <v>0.37912572806965933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17837</v>
      </c>
      <c r="E976" s="189">
        <f>E977+E978+E979</f>
        <v>13073</v>
      </c>
      <c r="F976" s="190">
        <f t="shared" si="370"/>
        <v>4764</v>
      </c>
      <c r="G976" s="32">
        <f t="shared" si="371"/>
        <v>0.36441520691501567</v>
      </c>
    </row>
    <row r="977" spans="1:7" x14ac:dyDescent="0.2">
      <c r="A977" s="186">
        <v>600</v>
      </c>
      <c r="B977" s="1" t="s">
        <v>2</v>
      </c>
      <c r="C977" s="10"/>
      <c r="D977" s="190">
        <v>1198</v>
      </c>
      <c r="E977" s="190">
        <v>475</v>
      </c>
      <c r="F977" s="190">
        <f t="shared" si="370"/>
        <v>723</v>
      </c>
      <c r="G977" s="32">
        <f t="shared" si="371"/>
        <v>1.5221052631578946</v>
      </c>
    </row>
    <row r="978" spans="1:7" x14ac:dyDescent="0.2">
      <c r="A978" s="186">
        <v>601</v>
      </c>
      <c r="B978" s="1" t="s">
        <v>3</v>
      </c>
      <c r="C978" s="10"/>
      <c r="D978" s="190">
        <v>12675</v>
      </c>
      <c r="E978" s="190">
        <v>9919</v>
      </c>
      <c r="F978" s="190">
        <f t="shared" si="370"/>
        <v>2756</v>
      </c>
      <c r="G978" s="32">
        <f t="shared" si="371"/>
        <v>0.27785058977719529</v>
      </c>
    </row>
    <row r="979" spans="1:7" x14ac:dyDescent="0.2">
      <c r="A979" s="186">
        <v>604</v>
      </c>
      <c r="B979" s="1" t="s">
        <v>4</v>
      </c>
      <c r="C979" s="10"/>
      <c r="D979" s="190">
        <v>3964</v>
      </c>
      <c r="E979" s="190">
        <v>2679</v>
      </c>
      <c r="F979" s="190">
        <f t="shared" si="370"/>
        <v>1285</v>
      </c>
      <c r="G979" s="32">
        <f t="shared" si="371"/>
        <v>0.47965658827920865</v>
      </c>
    </row>
    <row r="980" spans="1:7" x14ac:dyDescent="0.2">
      <c r="A980" s="186">
        <v>61</v>
      </c>
      <c r="B980" s="1" t="s">
        <v>41</v>
      </c>
      <c r="C980" s="10"/>
      <c r="D980" s="190">
        <v>835</v>
      </c>
      <c r="E980" s="190">
        <v>1066</v>
      </c>
      <c r="F980" s="190">
        <f t="shared" si="370"/>
        <v>-231</v>
      </c>
      <c r="G980" s="32">
        <f t="shared" si="371"/>
        <v>-0.21669793621013134</v>
      </c>
    </row>
    <row r="981" spans="1:7" x14ac:dyDescent="0.2">
      <c r="A981" s="186">
        <v>62</v>
      </c>
      <c r="B981" s="2" t="s">
        <v>42</v>
      </c>
      <c r="C981" s="11"/>
      <c r="D981" s="39">
        <v>3538</v>
      </c>
      <c r="E981" s="39">
        <v>2426</v>
      </c>
      <c r="F981" s="190">
        <f t="shared" si="370"/>
        <v>1112</v>
      </c>
      <c r="G981" s="32">
        <f t="shared" si="371"/>
        <v>0.45836768342951362</v>
      </c>
    </row>
    <row r="982" spans="1:7" ht="25.5" x14ac:dyDescent="0.2">
      <c r="A982" s="22"/>
      <c r="B982" s="26" t="s">
        <v>43</v>
      </c>
      <c r="C982" s="191"/>
      <c r="D982" s="40">
        <f>D976+D980+D981</f>
        <v>22210</v>
      </c>
      <c r="E982" s="40">
        <f>E976+E980+E981</f>
        <v>16565</v>
      </c>
      <c r="F982" s="190">
        <f t="shared" si="370"/>
        <v>5645</v>
      </c>
      <c r="G982" s="32">
        <f t="shared" si="371"/>
        <v>0.34077875037730154</v>
      </c>
    </row>
    <row r="983" spans="1:7" ht="25.5" x14ac:dyDescent="0.2">
      <c r="A983" s="22"/>
      <c r="B983" s="26" t="s">
        <v>48</v>
      </c>
      <c r="C983" s="191"/>
      <c r="D983" s="40">
        <f>D975-D982</f>
        <v>48113</v>
      </c>
      <c r="E983" s="40">
        <f>E975-E982</f>
        <v>34426</v>
      </c>
      <c r="F983" s="190">
        <f t="shared" si="370"/>
        <v>13687</v>
      </c>
      <c r="G983" s="32">
        <f t="shared" si="371"/>
        <v>0.39757741242084471</v>
      </c>
    </row>
    <row r="984" spans="1:7" x14ac:dyDescent="0.2">
      <c r="A984" s="186">
        <v>63</v>
      </c>
      <c r="B984" s="3" t="s">
        <v>46</v>
      </c>
      <c r="C984" s="188"/>
      <c r="D984" s="189">
        <v>48794</v>
      </c>
      <c r="E984" s="189">
        <v>40694</v>
      </c>
      <c r="F984" s="190">
        <f t="shared" si="370"/>
        <v>8100</v>
      </c>
      <c r="G984" s="32">
        <f t="shared" si="371"/>
        <v>0.19904654248783604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2094</v>
      </c>
      <c r="E988" s="39">
        <v>1510</v>
      </c>
      <c r="F988" s="190">
        <f t="shared" ref="F988:F998" si="374">(D988-E988)</f>
        <v>584</v>
      </c>
      <c r="G988" s="32">
        <f t="shared" ref="G988:G998" si="375">F988/E988</f>
        <v>0.38675496688741723</v>
      </c>
    </row>
    <row r="989" spans="1:7" ht="25.5" x14ac:dyDescent="0.2">
      <c r="A989" s="22"/>
      <c r="B989" s="26" t="s">
        <v>49</v>
      </c>
      <c r="C989" s="191"/>
      <c r="D989" s="190">
        <f>D983-D984-D988</f>
        <v>-2775</v>
      </c>
      <c r="E989" s="190">
        <f>E983-E984-E988</f>
        <v>-7778</v>
      </c>
      <c r="F989" s="190">
        <f t="shared" si="374"/>
        <v>5003</v>
      </c>
      <c r="G989" s="32">
        <f t="shared" si="375"/>
        <v>-0.64322447930059146</v>
      </c>
    </row>
    <row r="990" spans="1:7" x14ac:dyDescent="0.2">
      <c r="A990" s="186">
        <v>75</v>
      </c>
      <c r="B990" s="3" t="s">
        <v>50</v>
      </c>
      <c r="C990" s="188"/>
      <c r="D990" s="189">
        <v>2351</v>
      </c>
      <c r="E990" s="189">
        <v>4663</v>
      </c>
      <c r="F990" s="190">
        <f t="shared" si="374"/>
        <v>-2312</v>
      </c>
      <c r="G990" s="32">
        <f t="shared" si="375"/>
        <v>-0.49581814282650655</v>
      </c>
    </row>
    <row r="991" spans="1:7" x14ac:dyDescent="0.2">
      <c r="A991" s="186">
        <v>65</v>
      </c>
      <c r="B991" s="1" t="s">
        <v>51</v>
      </c>
      <c r="C991" s="10"/>
      <c r="D991" s="190">
        <v>826</v>
      </c>
      <c r="E991" s="190">
        <v>1006</v>
      </c>
      <c r="F991" s="190">
        <f t="shared" si="374"/>
        <v>-180</v>
      </c>
      <c r="G991" s="32">
        <f t="shared" si="375"/>
        <v>-0.17892644135188868</v>
      </c>
    </row>
    <row r="992" spans="1:7" ht="25.5" x14ac:dyDescent="0.2">
      <c r="A992" s="186">
        <v>68</v>
      </c>
      <c r="B992" s="16" t="s">
        <v>52</v>
      </c>
      <c r="C992" s="17"/>
      <c r="D992" s="190">
        <v>11087</v>
      </c>
      <c r="E992" s="190">
        <v>36985</v>
      </c>
      <c r="F992" s="190">
        <f t="shared" si="374"/>
        <v>-25898</v>
      </c>
      <c r="G992" s="32">
        <f t="shared" si="375"/>
        <v>-0.70022982290117619</v>
      </c>
    </row>
    <row r="993" spans="1:7" x14ac:dyDescent="0.2">
      <c r="A993" s="186">
        <v>78</v>
      </c>
      <c r="B993" s="2" t="s">
        <v>53</v>
      </c>
      <c r="C993" s="11"/>
      <c r="D993" s="39">
        <v>14862</v>
      </c>
      <c r="E993" s="39">
        <v>37632</v>
      </c>
      <c r="F993" s="190">
        <f t="shared" si="374"/>
        <v>-22770</v>
      </c>
      <c r="G993" s="32">
        <f t="shared" si="375"/>
        <v>-0.60507015306122447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2525</v>
      </c>
      <c r="E994" s="190">
        <f>E989+E990-E991-E992+E993</f>
        <v>-3474</v>
      </c>
      <c r="F994" s="190">
        <f t="shared" si="374"/>
        <v>5999</v>
      </c>
      <c r="G994" s="32">
        <f t="shared" si="375"/>
        <v>-1.7268278641335637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2525</v>
      </c>
      <c r="E998" s="190">
        <f>E994+E997</f>
        <v>-3474</v>
      </c>
      <c r="F998" s="190">
        <f t="shared" si="374"/>
        <v>5999</v>
      </c>
      <c r="G998" s="32">
        <f t="shared" si="375"/>
        <v>-1.7268278641335637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42954</v>
      </c>
      <c r="E1002" s="190">
        <v>25426</v>
      </c>
      <c r="F1002" s="190">
        <f t="shared" ref="F1002" si="376">(D1002-E1002)</f>
        <v>17528</v>
      </c>
      <c r="G1002" s="32">
        <f t="shared" ref="G1002" si="377">F1002/E1002</f>
        <v>0.68937308267128139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199246</v>
      </c>
      <c r="E1009" s="190">
        <f>E1013+E1014+E1015</f>
        <v>221243</v>
      </c>
      <c r="F1009" s="190">
        <f t="shared" ref="F1009" si="380">(D1009-E1009)</f>
        <v>-21997</v>
      </c>
      <c r="G1009" s="32">
        <f t="shared" ref="G1009" si="381">F1009/E1009</f>
        <v>-9.9424614564076599E-2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10896+167433</f>
        <v>178329</v>
      </c>
      <c r="E1013" s="190">
        <v>205207</v>
      </c>
      <c r="F1013" s="190">
        <f t="shared" ref="F1013:F1015" si="382">(D1013-E1013)</f>
        <v>-26878</v>
      </c>
      <c r="G1013" s="32">
        <f t="shared" ref="G1013:G1015" si="383">F1013/E1013</f>
        <v>-0.13097993733157251</v>
      </c>
    </row>
    <row r="1014" spans="1:7" ht="25.5" x14ac:dyDescent="0.2">
      <c r="A1014" s="186"/>
      <c r="B1014" s="24" t="s">
        <v>58</v>
      </c>
      <c r="C1014" s="17"/>
      <c r="D1014" s="190">
        <v>20711</v>
      </c>
      <c r="E1014" s="190">
        <v>15883</v>
      </c>
      <c r="F1014" s="190">
        <f t="shared" si="382"/>
        <v>4828</v>
      </c>
      <c r="G1014" s="32">
        <f t="shared" si="383"/>
        <v>0.30397280110810299</v>
      </c>
    </row>
    <row r="1015" spans="1:7" x14ac:dyDescent="0.2">
      <c r="A1015" s="186"/>
      <c r="B1015" s="23" t="s">
        <v>24</v>
      </c>
      <c r="C1015" s="10"/>
      <c r="D1015" s="190">
        <v>206</v>
      </c>
      <c r="E1015" s="190">
        <v>153</v>
      </c>
      <c r="F1015" s="190">
        <f t="shared" si="382"/>
        <v>53</v>
      </c>
      <c r="G1015" s="32">
        <f t="shared" si="383"/>
        <v>0.34640522875816993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147918</v>
      </c>
      <c r="E1017" s="190">
        <v>128052</v>
      </c>
      <c r="F1017" s="190">
        <f t="shared" ref="F1017" si="384">(D1017-E1017)</f>
        <v>19866</v>
      </c>
      <c r="G1017" s="32">
        <f t="shared" ref="G1017" si="385">F1017/E1017</f>
        <v>0.15514009933464529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97731</v>
      </c>
      <c r="E1019" s="190">
        <f>E1022+E1023+E1024+E1025</f>
        <v>91010</v>
      </c>
      <c r="F1019" s="190">
        <f t="shared" ref="F1019" si="386">(D1019-E1019)</f>
        <v>6721</v>
      </c>
      <c r="G1019" s="32">
        <f t="shared" ref="G1019" si="387">F1019/E1019</f>
        <v>7.3849027579386883E-2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845</v>
      </c>
      <c r="E1022" s="190">
        <v>1375</v>
      </c>
      <c r="F1022" s="190">
        <f t="shared" ref="F1022:F1025" si="388">(D1022-E1022)</f>
        <v>-530</v>
      </c>
      <c r="G1022" s="32">
        <f t="shared" ref="G1022:G1025" si="389">F1022/E1022</f>
        <v>-0.38545454545454544</v>
      </c>
    </row>
    <row r="1023" spans="1:7" x14ac:dyDescent="0.2">
      <c r="A1023" s="186">
        <v>31</v>
      </c>
      <c r="B1023" s="25" t="s">
        <v>17</v>
      </c>
      <c r="C1023" s="31"/>
      <c r="D1023" s="190">
        <v>3562</v>
      </c>
      <c r="E1023" s="190">
        <v>3272</v>
      </c>
      <c r="F1023" s="190">
        <f t="shared" si="388"/>
        <v>290</v>
      </c>
      <c r="G1023" s="32">
        <f t="shared" si="389"/>
        <v>8.8630806845965776E-2</v>
      </c>
    </row>
    <row r="1024" spans="1:7" x14ac:dyDescent="0.2">
      <c r="A1024" s="186">
        <v>32</v>
      </c>
      <c r="B1024" s="25" t="s">
        <v>18</v>
      </c>
      <c r="C1024" s="31"/>
      <c r="D1024" s="190">
        <v>93324</v>
      </c>
      <c r="E1024" s="190">
        <v>86363</v>
      </c>
      <c r="F1024" s="190">
        <f t="shared" si="388"/>
        <v>6961</v>
      </c>
      <c r="G1024" s="32">
        <f t="shared" si="389"/>
        <v>8.0601646538448174E-2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880</v>
      </c>
      <c r="E1030" s="190">
        <v>27</v>
      </c>
      <c r="F1030" s="190">
        <f>(D1030-E1030)</f>
        <v>853</v>
      </c>
      <c r="G1030" s="32">
        <f>F1030/E1030</f>
        <v>31.592592592592592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50454</v>
      </c>
      <c r="E1038" s="39">
        <v>51966</v>
      </c>
      <c r="F1038" s="190">
        <f t="shared" si="392"/>
        <v>-1512</v>
      </c>
      <c r="G1038" s="32">
        <f t="shared" si="393"/>
        <v>-2.9095947350190509E-2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144</v>
      </c>
      <c r="E1039" s="39">
        <v>130</v>
      </c>
      <c r="F1039" s="190">
        <f t="shared" si="392"/>
        <v>14</v>
      </c>
      <c r="G1039" s="32">
        <f t="shared" si="393"/>
        <v>0.1076923076923077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51478</v>
      </c>
      <c r="E1040" s="40">
        <f>E1030+E1031+E1032+E1033+E1038+E1039</f>
        <v>52123</v>
      </c>
      <c r="F1040" s="40">
        <f t="shared" si="392"/>
        <v>-645</v>
      </c>
      <c r="G1040" s="34">
        <f t="shared" si="393"/>
        <v>-1.2374575523281469E-2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51478</v>
      </c>
      <c r="E1048" s="40">
        <f>E1040+E1045+E1046+E1047</f>
        <v>52123</v>
      </c>
      <c r="F1048" s="190">
        <f t="shared" ref="F1048:F1057" si="398">(D1048-E1048)</f>
        <v>-645</v>
      </c>
      <c r="G1048" s="32">
        <f t="shared" ref="G1048:G1057" si="399">F1048/E1048</f>
        <v>-1.2374575523281469E-2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7643</v>
      </c>
      <c r="E1049" s="189">
        <f>E1050+E1051+E1052</f>
        <v>8114</v>
      </c>
      <c r="F1049" s="190">
        <f t="shared" si="398"/>
        <v>-471</v>
      </c>
      <c r="G1049" s="32">
        <f t="shared" si="399"/>
        <v>-5.8047818585161448E-2</v>
      </c>
    </row>
    <row r="1050" spans="1:7" x14ac:dyDescent="0.2">
      <c r="A1050" s="186">
        <v>600</v>
      </c>
      <c r="B1050" s="1" t="s">
        <v>2</v>
      </c>
      <c r="C1050" s="10"/>
      <c r="D1050" s="190">
        <v>355</v>
      </c>
      <c r="E1050" s="190">
        <v>193</v>
      </c>
      <c r="F1050" s="190">
        <f t="shared" si="398"/>
        <v>162</v>
      </c>
      <c r="G1050" s="32">
        <f t="shared" si="399"/>
        <v>0.8393782383419689</v>
      </c>
    </row>
    <row r="1051" spans="1:7" x14ac:dyDescent="0.2">
      <c r="A1051" s="186">
        <v>601</v>
      </c>
      <c r="B1051" s="1" t="s">
        <v>3</v>
      </c>
      <c r="C1051" s="10"/>
      <c r="D1051" s="190">
        <v>4861</v>
      </c>
      <c r="E1051" s="190">
        <v>2542</v>
      </c>
      <c r="F1051" s="190">
        <f t="shared" si="398"/>
        <v>2319</v>
      </c>
      <c r="G1051" s="32">
        <f t="shared" si="399"/>
        <v>0.91227380015735637</v>
      </c>
    </row>
    <row r="1052" spans="1:7" x14ac:dyDescent="0.2">
      <c r="A1052" s="186">
        <v>604</v>
      </c>
      <c r="B1052" s="1" t="s">
        <v>4</v>
      </c>
      <c r="C1052" s="10"/>
      <c r="D1052" s="190">
        <v>2427</v>
      </c>
      <c r="E1052" s="190">
        <v>5379</v>
      </c>
      <c r="F1052" s="190">
        <f t="shared" si="398"/>
        <v>-2952</v>
      </c>
      <c r="G1052" s="32">
        <f t="shared" si="399"/>
        <v>-0.54880089235917462</v>
      </c>
    </row>
    <row r="1053" spans="1:7" x14ac:dyDescent="0.2">
      <c r="A1053" s="186">
        <v>61</v>
      </c>
      <c r="B1053" s="1" t="s">
        <v>41</v>
      </c>
      <c r="C1053" s="10"/>
      <c r="D1053" s="190">
        <v>499</v>
      </c>
      <c r="E1053" s="190">
        <v>2535</v>
      </c>
      <c r="F1053" s="190">
        <f t="shared" si="398"/>
        <v>-2036</v>
      </c>
      <c r="G1053" s="32">
        <f t="shared" si="399"/>
        <v>-0.80315581854043394</v>
      </c>
    </row>
    <row r="1054" spans="1:7" x14ac:dyDescent="0.2">
      <c r="A1054" s="186">
        <v>62</v>
      </c>
      <c r="B1054" s="2" t="s">
        <v>42</v>
      </c>
      <c r="C1054" s="11"/>
      <c r="D1054" s="39">
        <v>1348</v>
      </c>
      <c r="E1054" s="39">
        <v>0</v>
      </c>
      <c r="F1054" s="190">
        <f t="shared" si="398"/>
        <v>1348</v>
      </c>
      <c r="G1054" s="32" t="e">
        <f t="shared" si="399"/>
        <v>#DIV/0!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9490</v>
      </c>
      <c r="E1055" s="40">
        <f>E1049+E1053+E1054</f>
        <v>10649</v>
      </c>
      <c r="F1055" s="190">
        <f t="shared" si="398"/>
        <v>-1159</v>
      </c>
      <c r="G1055" s="32">
        <f t="shared" si="399"/>
        <v>-0.1088365104704667</v>
      </c>
    </row>
    <row r="1056" spans="1:7" ht="25.5" x14ac:dyDescent="0.2">
      <c r="A1056" s="22"/>
      <c r="B1056" s="26" t="s">
        <v>48</v>
      </c>
      <c r="C1056" s="191"/>
      <c r="D1056" s="40">
        <f>D1048-D1055</f>
        <v>41988</v>
      </c>
      <c r="E1056" s="40">
        <f>E1048-E1055</f>
        <v>41474</v>
      </c>
      <c r="F1056" s="190">
        <f t="shared" si="398"/>
        <v>514</v>
      </c>
      <c r="G1056" s="32">
        <f t="shared" si="399"/>
        <v>1.2393306649949367E-2</v>
      </c>
    </row>
    <row r="1057" spans="1:7" x14ac:dyDescent="0.2">
      <c r="A1057" s="186">
        <v>63</v>
      </c>
      <c r="B1057" s="3" t="s">
        <v>46</v>
      </c>
      <c r="C1057" s="188"/>
      <c r="D1057" s="189">
        <v>22571</v>
      </c>
      <c r="E1057" s="189">
        <v>12761</v>
      </c>
      <c r="F1057" s="190">
        <f t="shared" si="398"/>
        <v>9810</v>
      </c>
      <c r="G1057" s="32">
        <f t="shared" si="399"/>
        <v>0.76874853067941384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3538</v>
      </c>
      <c r="F1061" s="190">
        <f t="shared" ref="F1061:F1071" si="402">(D1061-E1061)</f>
        <v>-3538</v>
      </c>
      <c r="G1061" s="32">
        <f t="shared" ref="G1061:G1071" si="403">F1061/E1061</f>
        <v>-1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19417</v>
      </c>
      <c r="E1062" s="190">
        <f>E1056-E1057-E1061</f>
        <v>25175</v>
      </c>
      <c r="F1062" s="190">
        <f t="shared" si="402"/>
        <v>-5758</v>
      </c>
      <c r="G1062" s="32">
        <f t="shared" si="403"/>
        <v>-0.22871896722939425</v>
      </c>
    </row>
    <row r="1063" spans="1:7" x14ac:dyDescent="0.2">
      <c r="A1063" s="186">
        <v>75</v>
      </c>
      <c r="B1063" s="3" t="s">
        <v>50</v>
      </c>
      <c r="C1063" s="188"/>
      <c r="D1063" s="189"/>
      <c r="E1063" s="189"/>
      <c r="F1063" s="190">
        <f t="shared" si="402"/>
        <v>0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/>
      <c r="E1064" s="190"/>
      <c r="F1064" s="190">
        <f t="shared" si="402"/>
        <v>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>
        <v>25000</v>
      </c>
      <c r="E1065" s="190">
        <v>25000</v>
      </c>
      <c r="F1065" s="190">
        <f t="shared" si="402"/>
        <v>0</v>
      </c>
      <c r="G1065" s="32">
        <f t="shared" si="403"/>
        <v>0</v>
      </c>
    </row>
    <row r="1066" spans="1:7" x14ac:dyDescent="0.2">
      <c r="A1066" s="186">
        <v>78</v>
      </c>
      <c r="B1066" s="2" t="s">
        <v>53</v>
      </c>
      <c r="C1066" s="11"/>
      <c r="D1066" s="39"/>
      <c r="E1066" s="39"/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-5583</v>
      </c>
      <c r="E1067" s="190">
        <f>E1062+E1063-E1064-E1065+E1066</f>
        <v>175</v>
      </c>
      <c r="F1067" s="190">
        <f t="shared" si="402"/>
        <v>-5758</v>
      </c>
      <c r="G1067" s="32">
        <f t="shared" si="403"/>
        <v>-32.902857142857144</v>
      </c>
    </row>
    <row r="1068" spans="1:7" x14ac:dyDescent="0.2">
      <c r="A1068" s="186">
        <v>76</v>
      </c>
      <c r="B1068" s="1" t="s">
        <v>54</v>
      </c>
      <c r="C1068" s="10"/>
      <c r="D1068" s="190"/>
      <c r="E1068" s="190"/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/>
      <c r="E1069" s="190"/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-5583</v>
      </c>
      <c r="E1071" s="190">
        <f>E1067+E1070</f>
        <v>175</v>
      </c>
      <c r="F1071" s="190">
        <f t="shared" si="402"/>
        <v>-5758</v>
      </c>
      <c r="G1071" s="32">
        <f t="shared" si="403"/>
        <v>-32.902857142857144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-107283</v>
      </c>
      <c r="E1075" s="190">
        <v>-157206</v>
      </c>
      <c r="F1075" s="190">
        <f t="shared" ref="F1075" si="404">(D1075-E1075)</f>
        <v>49923</v>
      </c>
      <c r="G1075" s="32">
        <f t="shared" ref="G1075" si="405">F1075/E1075</f>
        <v>-0.31756421510629368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102570</v>
      </c>
      <c r="E1082" s="190">
        <f>E1086+E1087+E1088</f>
        <v>162972</v>
      </c>
      <c r="F1082" s="190">
        <f t="shared" ref="F1082" si="408">(D1082-E1082)</f>
        <v>-60402</v>
      </c>
      <c r="G1082" s="32">
        <f t="shared" ref="G1082" si="409">F1082/E1082</f>
        <v>-0.37062808335174141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102570</v>
      </c>
      <c r="E1087" s="190">
        <v>162972</v>
      </c>
      <c r="F1087" s="190">
        <f t="shared" si="410"/>
        <v>-60402</v>
      </c>
      <c r="G1087" s="32">
        <f t="shared" si="411"/>
        <v>-0.37062808335174141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99711</v>
      </c>
      <c r="E1090" s="190">
        <v>133593</v>
      </c>
      <c r="F1090" s="190">
        <f t="shared" ref="F1090" si="412">(D1090-E1090)</f>
        <v>-33882</v>
      </c>
      <c r="G1090" s="32">
        <f t="shared" ref="G1090" si="413">F1090/E1090</f>
        <v>-0.25362107296040959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3746</v>
      </c>
      <c r="E1092" s="190">
        <f>E1095+E1096+E1097+E1098</f>
        <v>3403</v>
      </c>
      <c r="F1092" s="190">
        <f t="shared" ref="F1092" si="414">(D1092-E1092)</f>
        <v>343</v>
      </c>
      <c r="G1092" s="32">
        <f t="shared" ref="G1092" si="415">F1092/E1092</f>
        <v>0.10079341757272994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129</v>
      </c>
      <c r="E1095" s="190">
        <v>44</v>
      </c>
      <c r="F1095" s="190">
        <f t="shared" ref="F1095:F1098" si="416">(D1095-E1095)</f>
        <v>85</v>
      </c>
      <c r="G1095" s="32">
        <f t="shared" ref="G1095:G1098" si="417">F1095/E1095</f>
        <v>1.9318181818181819</v>
      </c>
    </row>
    <row r="1096" spans="1:7" x14ac:dyDescent="0.2">
      <c r="A1096" s="186">
        <v>31</v>
      </c>
      <c r="B1096" s="25" t="s">
        <v>17</v>
      </c>
      <c r="C1096" s="31"/>
      <c r="D1096" s="190">
        <v>470</v>
      </c>
      <c r="E1096" s="190">
        <v>347</v>
      </c>
      <c r="F1096" s="190">
        <f t="shared" si="416"/>
        <v>123</v>
      </c>
      <c r="G1096" s="32">
        <f t="shared" si="417"/>
        <v>0.35446685878962536</v>
      </c>
    </row>
    <row r="1097" spans="1:7" x14ac:dyDescent="0.2">
      <c r="A1097" s="186">
        <v>32</v>
      </c>
      <c r="B1097" s="25" t="s">
        <v>18</v>
      </c>
      <c r="C1097" s="31"/>
      <c r="D1097" s="190">
        <v>3147</v>
      </c>
      <c r="E1097" s="190">
        <v>3012</v>
      </c>
      <c r="F1097" s="190">
        <f t="shared" si="416"/>
        <v>135</v>
      </c>
      <c r="G1097" s="32">
        <f t="shared" si="417"/>
        <v>4.4820717131474105E-2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489</v>
      </c>
      <c r="E1103" s="190">
        <v>0</v>
      </c>
      <c r="F1103" s="190">
        <f>(D1103-E1103)</f>
        <v>489</v>
      </c>
      <c r="G1103" s="32" t="e">
        <f>F1103/E1103</f>
        <v>#DIV/0!</v>
      </c>
    </row>
    <row r="1104" spans="1:7" x14ac:dyDescent="0.2">
      <c r="A1104" s="186">
        <v>701</v>
      </c>
      <c r="B1104" s="1" t="s">
        <v>31</v>
      </c>
      <c r="C1104" s="10"/>
      <c r="D1104" s="190">
        <v>4470</v>
      </c>
      <c r="E1104" s="190">
        <v>0</v>
      </c>
      <c r="F1104" s="190">
        <f t="shared" ref="F1104:F1106" si="418">(D1104-E1104)</f>
        <v>4470</v>
      </c>
      <c r="G1104" s="32" t="e">
        <f t="shared" ref="G1104:G1106" si="419">F1104/E1104</f>
        <v>#DIV/0!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8088</v>
      </c>
      <c r="E1106" s="190">
        <v>0</v>
      </c>
      <c r="F1106" s="190">
        <f t="shared" si="418"/>
        <v>8088</v>
      </c>
      <c r="G1106" s="32" t="e">
        <f t="shared" si="419"/>
        <v>#DIV/0!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13047</v>
      </c>
      <c r="E1113" s="40">
        <f>E1103+E1104+E1105+E1106+E1111+E1112</f>
        <v>0</v>
      </c>
      <c r="F1113" s="40">
        <f t="shared" si="420"/>
        <v>13047</v>
      </c>
      <c r="G1113" s="34" t="e">
        <f t="shared" si="421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13047</v>
      </c>
      <c r="E1121" s="40">
        <f>E1113+E1118+E1119+E1120</f>
        <v>0</v>
      </c>
      <c r="F1121" s="190">
        <f t="shared" ref="F1121:F1130" si="426">(D1121-E1121)</f>
        <v>13047</v>
      </c>
      <c r="G1121" s="32" t="e">
        <f t="shared" ref="G1121:G1130" si="427">F1121/E1121</f>
        <v>#DIV/0!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6466</v>
      </c>
      <c r="E1122" s="189">
        <f>E1123+E1124+E1125</f>
        <v>408</v>
      </c>
      <c r="F1122" s="190">
        <f t="shared" si="426"/>
        <v>6058</v>
      </c>
      <c r="G1122" s="32">
        <f t="shared" si="427"/>
        <v>14.848039215686274</v>
      </c>
    </row>
    <row r="1123" spans="1:7" x14ac:dyDescent="0.2">
      <c r="A1123" s="186">
        <v>600</v>
      </c>
      <c r="B1123" s="1" t="s">
        <v>2</v>
      </c>
      <c r="C1123" s="10"/>
      <c r="D1123" s="190">
        <v>910</v>
      </c>
      <c r="E1123" s="190">
        <v>0</v>
      </c>
      <c r="F1123" s="190">
        <f t="shared" si="426"/>
        <v>910</v>
      </c>
      <c r="G1123" s="32" t="e">
        <f t="shared" si="427"/>
        <v>#DIV/0!</v>
      </c>
    </row>
    <row r="1124" spans="1:7" x14ac:dyDescent="0.2">
      <c r="A1124" s="186">
        <v>601</v>
      </c>
      <c r="B1124" s="1" t="s">
        <v>3</v>
      </c>
      <c r="C1124" s="10"/>
      <c r="D1124" s="190">
        <v>5556</v>
      </c>
      <c r="E1124" s="190">
        <v>408</v>
      </c>
      <c r="F1124" s="190">
        <f t="shared" si="426"/>
        <v>5148</v>
      </c>
      <c r="G1124" s="32">
        <f t="shared" si="427"/>
        <v>12.617647058823529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2376</v>
      </c>
      <c r="E1126" s="190">
        <v>109</v>
      </c>
      <c r="F1126" s="190">
        <f t="shared" si="426"/>
        <v>2267</v>
      </c>
      <c r="G1126" s="32">
        <f t="shared" si="427"/>
        <v>20.798165137614678</v>
      </c>
    </row>
    <row r="1127" spans="1:7" x14ac:dyDescent="0.2">
      <c r="A1127" s="186">
        <v>62</v>
      </c>
      <c r="B1127" s="2" t="s">
        <v>42</v>
      </c>
      <c r="C1127" s="11"/>
      <c r="D1127" s="39">
        <v>482</v>
      </c>
      <c r="E1127" s="39">
        <v>450</v>
      </c>
      <c r="F1127" s="190">
        <f t="shared" si="426"/>
        <v>32</v>
      </c>
      <c r="G1127" s="32">
        <f t="shared" si="427"/>
        <v>7.1111111111111111E-2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9324</v>
      </c>
      <c r="E1128" s="40">
        <f>E1122+E1126+E1127</f>
        <v>967</v>
      </c>
      <c r="F1128" s="190">
        <f t="shared" si="426"/>
        <v>8357</v>
      </c>
      <c r="G1128" s="32">
        <f t="shared" si="427"/>
        <v>8.6421923474663913</v>
      </c>
    </row>
    <row r="1129" spans="1:7" ht="25.5" x14ac:dyDescent="0.2">
      <c r="A1129" s="22"/>
      <c r="B1129" s="26" t="s">
        <v>48</v>
      </c>
      <c r="C1129" s="191"/>
      <c r="D1129" s="40">
        <f>D1121-D1128</f>
        <v>3723</v>
      </c>
      <c r="E1129" s="40">
        <f>E1121-E1128</f>
        <v>-967</v>
      </c>
      <c r="F1129" s="190">
        <f t="shared" si="426"/>
        <v>4690</v>
      </c>
      <c r="G1129" s="32">
        <f t="shared" si="427"/>
        <v>-4.8500517063081698</v>
      </c>
    </row>
    <row r="1130" spans="1:7" x14ac:dyDescent="0.2">
      <c r="A1130" s="186">
        <v>63</v>
      </c>
      <c r="B1130" s="3" t="s">
        <v>46</v>
      </c>
      <c r="C1130" s="188"/>
      <c r="D1130" s="189">
        <v>8511</v>
      </c>
      <c r="E1130" s="189">
        <v>11626</v>
      </c>
      <c r="F1130" s="190">
        <f t="shared" si="426"/>
        <v>-3115</v>
      </c>
      <c r="G1130" s="32">
        <f t="shared" si="427"/>
        <v>-0.26793394116635127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1004</v>
      </c>
      <c r="E1134" s="39">
        <v>1174</v>
      </c>
      <c r="F1134" s="190">
        <f t="shared" ref="F1134:F1144" si="430">(D1134-E1134)</f>
        <v>-170</v>
      </c>
      <c r="G1134" s="32">
        <f t="shared" ref="G1134:G1144" si="431">F1134/E1134</f>
        <v>-0.14480408858603067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-5792</v>
      </c>
      <c r="E1135" s="190">
        <f>E1129-E1130-E1134</f>
        <v>-13767</v>
      </c>
      <c r="F1135" s="190">
        <f t="shared" si="430"/>
        <v>7975</v>
      </c>
      <c r="G1135" s="32">
        <f t="shared" si="431"/>
        <v>-0.57928379458124502</v>
      </c>
    </row>
    <row r="1136" spans="1:7" x14ac:dyDescent="0.2">
      <c r="A1136" s="186">
        <v>75</v>
      </c>
      <c r="B1136" s="3" t="s">
        <v>50</v>
      </c>
      <c r="C1136" s="188"/>
      <c r="D1136" s="189">
        <v>1485</v>
      </c>
      <c r="E1136" s="189">
        <v>0</v>
      </c>
      <c r="F1136" s="190">
        <f t="shared" si="430"/>
        <v>1485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3694</v>
      </c>
      <c r="E1137" s="190">
        <v>1810</v>
      </c>
      <c r="F1137" s="190">
        <f t="shared" si="430"/>
        <v>1884</v>
      </c>
      <c r="G1137" s="32">
        <f t="shared" si="431"/>
        <v>1.0408839779005525</v>
      </c>
    </row>
    <row r="1138" spans="1:7" ht="25.5" x14ac:dyDescent="0.2">
      <c r="A1138" s="186">
        <v>68</v>
      </c>
      <c r="B1138" s="16" t="s">
        <v>52</v>
      </c>
      <c r="C1138" s="17"/>
      <c r="D1138" s="190">
        <v>1435</v>
      </c>
      <c r="E1138" s="190">
        <v>1317</v>
      </c>
      <c r="F1138" s="190">
        <f t="shared" si="430"/>
        <v>118</v>
      </c>
      <c r="G1138" s="32">
        <f t="shared" si="431"/>
        <v>8.959757023538345E-2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-9436</v>
      </c>
      <c r="E1140" s="190">
        <f>E1135+E1136-E1137-E1138+E1139</f>
        <v>-16894</v>
      </c>
      <c r="F1140" s="190">
        <f t="shared" si="430"/>
        <v>7458</v>
      </c>
      <c r="G1140" s="32">
        <f t="shared" si="431"/>
        <v>-0.44145850597845387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-9436</v>
      </c>
      <c r="E1144" s="190">
        <f>E1140+E1143</f>
        <v>-16894</v>
      </c>
      <c r="F1144" s="190">
        <f t="shared" si="430"/>
        <v>7458</v>
      </c>
      <c r="G1144" s="32">
        <f t="shared" si="431"/>
        <v>-0.44145850597845387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21343</v>
      </c>
      <c r="E1148" s="190">
        <v>38075</v>
      </c>
      <c r="F1148" s="190">
        <f t="shared" ref="F1148" si="432">(D1148-E1148)</f>
        <v>-16732</v>
      </c>
      <c r="G1148" s="32">
        <f t="shared" ref="G1148" si="433">F1148/E1148</f>
        <v>-0.4394484569927774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10763</v>
      </c>
      <c r="E1155" s="190">
        <f>E1159+E1160+E1161</f>
        <v>9361</v>
      </c>
      <c r="F1155" s="190">
        <f t="shared" ref="F1155" si="436">(D1155-E1155)</f>
        <v>1402</v>
      </c>
      <c r="G1155" s="32">
        <f t="shared" ref="G1155" si="437">F1155/E1155</f>
        <v>0.14977032368336715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3370</v>
      </c>
      <c r="E1159" s="190">
        <v>2771</v>
      </c>
      <c r="F1159" s="190">
        <f t="shared" ref="F1159:F1161" si="438">(D1159-E1159)</f>
        <v>599</v>
      </c>
      <c r="G1159" s="32">
        <f t="shared" ref="G1159:G1161" si="439">F1159/E1159</f>
        <v>0.21616744857452183</v>
      </c>
    </row>
    <row r="1160" spans="1:7" ht="25.5" x14ac:dyDescent="0.2">
      <c r="A1160" s="186"/>
      <c r="B1160" s="24" t="s">
        <v>58</v>
      </c>
      <c r="C1160" s="17"/>
      <c r="D1160" s="190">
        <v>7246</v>
      </c>
      <c r="E1160" s="190">
        <v>6513</v>
      </c>
      <c r="F1160" s="190">
        <f t="shared" si="438"/>
        <v>733</v>
      </c>
      <c r="G1160" s="32">
        <f t="shared" si="439"/>
        <v>0.11254414248426224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13">
        <f>'TAB Av'!D1163</f>
        <v>22274</v>
      </c>
      <c r="E1163" s="213">
        <f>'TAB Av'!E1163</f>
        <v>22533</v>
      </c>
      <c r="F1163" s="19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23694</v>
      </c>
      <c r="E1165" s="190">
        <f>E1168+E1169+E1170+E1171</f>
        <v>22773</v>
      </c>
      <c r="F1165" s="190">
        <f t="shared" ref="F1165" si="442">(D1165-E1165)</f>
        <v>921</v>
      </c>
      <c r="G1165" s="32">
        <f t="shared" ref="G1165" si="443">F1165/E1165</f>
        <v>4.0442629429587672E-2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344</v>
      </c>
      <c r="E1168" s="190">
        <v>169</v>
      </c>
      <c r="F1168" s="190">
        <f t="shared" ref="F1168:F1171" si="444">(D1168-E1168)</f>
        <v>175</v>
      </c>
      <c r="G1168" s="32">
        <f t="shared" ref="G1168:G1171" si="445">F1168/E1168</f>
        <v>1.0355029585798816</v>
      </c>
    </row>
    <row r="1169" spans="1:7" x14ac:dyDescent="0.2">
      <c r="A1169" s="186">
        <v>31</v>
      </c>
      <c r="B1169" s="25" t="s">
        <v>17</v>
      </c>
      <c r="C1169" s="31"/>
      <c r="D1169" s="190">
        <v>897</v>
      </c>
      <c r="E1169" s="190">
        <v>460</v>
      </c>
      <c r="F1169" s="190">
        <f t="shared" si="444"/>
        <v>437</v>
      </c>
      <c r="G1169" s="32">
        <f t="shared" si="445"/>
        <v>0.95</v>
      </c>
    </row>
    <row r="1170" spans="1:7" x14ac:dyDescent="0.2">
      <c r="A1170" s="186">
        <v>32</v>
      </c>
      <c r="B1170" s="25" t="s">
        <v>18</v>
      </c>
      <c r="C1170" s="31"/>
      <c r="D1170" s="190">
        <v>22453</v>
      </c>
      <c r="E1170" s="190">
        <v>22144</v>
      </c>
      <c r="F1170" s="190">
        <f t="shared" si="444"/>
        <v>309</v>
      </c>
      <c r="G1170" s="32">
        <f t="shared" si="445"/>
        <v>1.3954118497109827E-2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1319</v>
      </c>
      <c r="E1177" s="190">
        <v>0</v>
      </c>
      <c r="F1177" s="190">
        <f>(D1177-E1177)</f>
        <v>1319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367</v>
      </c>
      <c r="E1178" s="190">
        <v>0</v>
      </c>
      <c r="F1178" s="190">
        <f t="shared" ref="F1178:F1180" si="446">(D1178-E1178)</f>
        <v>367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194</v>
      </c>
      <c r="E1180" s="190">
        <v>0</v>
      </c>
      <c r="F1180" s="190">
        <f t="shared" si="446"/>
        <v>194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1880</v>
      </c>
      <c r="E1187" s="40">
        <f>E1177+E1178+E1179+E1180+E1185+E1186</f>
        <v>0</v>
      </c>
      <c r="F1187" s="40">
        <f t="shared" si="448"/>
        <v>1880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1880</v>
      </c>
      <c r="E1195" s="40">
        <f>E1187+E1192+E1193+E1194</f>
        <v>0</v>
      </c>
      <c r="F1195" s="190">
        <f t="shared" ref="F1195:F1204" si="454">(D1195-E1195)</f>
        <v>1880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876</v>
      </c>
      <c r="E1196" s="189">
        <f>E1197+E1198+E1199</f>
        <v>46</v>
      </c>
      <c r="F1196" s="190">
        <f t="shared" si="454"/>
        <v>830</v>
      </c>
      <c r="G1196" s="32">
        <f t="shared" si="455"/>
        <v>18.043478260869566</v>
      </c>
    </row>
    <row r="1197" spans="1:7" x14ac:dyDescent="0.2">
      <c r="A1197" s="186">
        <v>600</v>
      </c>
      <c r="B1197" s="1" t="s">
        <v>2</v>
      </c>
      <c r="C1197" s="10"/>
      <c r="D1197" s="190">
        <v>686</v>
      </c>
      <c r="E1197" s="190">
        <v>0</v>
      </c>
      <c r="F1197" s="190">
        <f t="shared" si="454"/>
        <v>686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190</v>
      </c>
      <c r="E1198" s="190">
        <v>46</v>
      </c>
      <c r="F1198" s="190">
        <f t="shared" si="454"/>
        <v>144</v>
      </c>
      <c r="G1198" s="32">
        <f t="shared" si="455"/>
        <v>3.1304347826086958</v>
      </c>
    </row>
    <row r="1199" spans="1:7" x14ac:dyDescent="0.2">
      <c r="A1199" s="186">
        <v>604</v>
      </c>
      <c r="B1199" s="1" t="s">
        <v>4</v>
      </c>
      <c r="C1199" s="10"/>
      <c r="D1199" s="190"/>
      <c r="E1199" s="190"/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176</v>
      </c>
      <c r="E1200" s="190">
        <v>192</v>
      </c>
      <c r="F1200" s="190">
        <f t="shared" si="454"/>
        <v>-16</v>
      </c>
      <c r="G1200" s="32">
        <f t="shared" si="455"/>
        <v>-8.3333333333333329E-2</v>
      </c>
    </row>
    <row r="1201" spans="1:7" x14ac:dyDescent="0.2">
      <c r="A1201" s="186">
        <v>62</v>
      </c>
      <c r="B1201" s="2" t="s">
        <v>42</v>
      </c>
      <c r="C1201" s="11"/>
      <c r="D1201" s="39">
        <v>0</v>
      </c>
      <c r="E1201" s="39">
        <v>61</v>
      </c>
      <c r="F1201" s="190">
        <f t="shared" si="454"/>
        <v>-61</v>
      </c>
      <c r="G1201" s="32">
        <f t="shared" si="455"/>
        <v>-1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1052</v>
      </c>
      <c r="E1202" s="40">
        <f>E1196+E1200+E1201</f>
        <v>299</v>
      </c>
      <c r="F1202" s="190">
        <f t="shared" si="454"/>
        <v>753</v>
      </c>
      <c r="G1202" s="32">
        <f t="shared" si="455"/>
        <v>2.5183946488294313</v>
      </c>
    </row>
    <row r="1203" spans="1:7" ht="25.5" x14ac:dyDescent="0.2">
      <c r="A1203" s="22"/>
      <c r="B1203" s="26" t="s">
        <v>48</v>
      </c>
      <c r="C1203" s="191"/>
      <c r="D1203" s="40">
        <f>D1195-D1202</f>
        <v>828</v>
      </c>
      <c r="E1203" s="40">
        <f>E1195-E1202</f>
        <v>-299</v>
      </c>
      <c r="F1203" s="190">
        <f t="shared" si="454"/>
        <v>1127</v>
      </c>
      <c r="G1203" s="32">
        <f t="shared" si="455"/>
        <v>-3.7692307692307692</v>
      </c>
    </row>
    <row r="1204" spans="1:7" x14ac:dyDescent="0.2">
      <c r="A1204" s="186">
        <v>63</v>
      </c>
      <c r="B1204" s="3" t="s">
        <v>46</v>
      </c>
      <c r="C1204" s="188"/>
      <c r="D1204" s="189">
        <v>3677</v>
      </c>
      <c r="E1204" s="189">
        <v>4280</v>
      </c>
      <c r="F1204" s="190">
        <f t="shared" si="454"/>
        <v>-603</v>
      </c>
      <c r="G1204" s="32">
        <f t="shared" si="455"/>
        <v>-0.14088785046728972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107</v>
      </c>
      <c r="E1208" s="39">
        <v>64</v>
      </c>
      <c r="F1208" s="190">
        <f t="shared" ref="F1208:F1218" si="458">(D1208-E1208)</f>
        <v>43</v>
      </c>
      <c r="G1208" s="32">
        <f t="shared" ref="G1208:G1218" si="459">F1208/E1208</f>
        <v>0.671875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-2956</v>
      </c>
      <c r="E1209" s="190">
        <f>E1203-E1204-E1208</f>
        <v>-4643</v>
      </c>
      <c r="F1209" s="190">
        <f t="shared" si="458"/>
        <v>1687</v>
      </c>
      <c r="G1209" s="32">
        <f t="shared" si="459"/>
        <v>-0.36334266637949603</v>
      </c>
    </row>
    <row r="1210" spans="1:7" x14ac:dyDescent="0.2">
      <c r="A1210" s="186">
        <v>75</v>
      </c>
      <c r="B1210" s="3" t="s">
        <v>50</v>
      </c>
      <c r="C1210" s="188"/>
      <c r="D1210" s="189">
        <v>2</v>
      </c>
      <c r="E1210" s="189">
        <v>36</v>
      </c>
      <c r="F1210" s="190">
        <f t="shared" si="458"/>
        <v>-34</v>
      </c>
      <c r="G1210" s="32">
        <f t="shared" si="459"/>
        <v>-0.94444444444444442</v>
      </c>
    </row>
    <row r="1211" spans="1:7" x14ac:dyDescent="0.2">
      <c r="A1211" s="186">
        <v>65</v>
      </c>
      <c r="B1211" s="1" t="s">
        <v>51</v>
      </c>
      <c r="C1211" s="10"/>
      <c r="D1211" s="190">
        <v>180</v>
      </c>
      <c r="E1211" s="190">
        <v>45</v>
      </c>
      <c r="F1211" s="190">
        <f t="shared" si="458"/>
        <v>135</v>
      </c>
      <c r="G1211" s="32">
        <f t="shared" si="459"/>
        <v>3</v>
      </c>
    </row>
    <row r="1212" spans="1:7" ht="25.5" x14ac:dyDescent="0.2">
      <c r="A1212" s="186">
        <v>68</v>
      </c>
      <c r="B1212" s="16" t="s">
        <v>52</v>
      </c>
      <c r="C1212" s="17"/>
      <c r="D1212" s="190">
        <v>4</v>
      </c>
      <c r="E1212" s="190">
        <v>4</v>
      </c>
      <c r="F1212" s="190">
        <f t="shared" si="458"/>
        <v>0</v>
      </c>
      <c r="G1212" s="32">
        <f t="shared" si="459"/>
        <v>0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-3138</v>
      </c>
      <c r="E1214" s="190">
        <f>E1209+E1210-E1211-E1212+E1213</f>
        <v>-4656</v>
      </c>
      <c r="F1214" s="190">
        <f t="shared" si="458"/>
        <v>1518</v>
      </c>
      <c r="G1214" s="32">
        <f t="shared" si="459"/>
        <v>-0.32603092783505155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-3138</v>
      </c>
      <c r="E1218" s="190">
        <f>E1214+E1217</f>
        <v>-4656</v>
      </c>
      <c r="F1218" s="190">
        <f t="shared" si="458"/>
        <v>1518</v>
      </c>
      <c r="G1218" s="32">
        <f t="shared" si="459"/>
        <v>-0.32603092783505155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3340</v>
      </c>
      <c r="E1222" s="190">
        <v>303</v>
      </c>
      <c r="F1222" s="190">
        <f t="shared" ref="F1222" si="460">(D1222-E1222)</f>
        <v>3037</v>
      </c>
      <c r="G1222" s="32">
        <f t="shared" ref="G1222" si="461">F1222/E1222</f>
        <v>10.023102310231023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8568</v>
      </c>
      <c r="F1229" s="190">
        <f t="shared" ref="F1229" si="464">(D1229-E1229)</f>
        <v>-118</v>
      </c>
      <c r="G1229" s="32">
        <f t="shared" ref="G1229" si="465">F1229/E1229</f>
        <v>-1.3772175536881419E-2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6155</v>
      </c>
      <c r="F1233" s="190">
        <f t="shared" ref="F1233:F1235" si="466">(D1233-E1233)</f>
        <v>-11</v>
      </c>
      <c r="G1233" s="32">
        <f t="shared" ref="G1233:G1235" si="467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1156</v>
      </c>
      <c r="F1234" s="190">
        <f t="shared" si="466"/>
        <v>-82</v>
      </c>
      <c r="G1234" s="32">
        <f t="shared" si="467"/>
        <v>-7.0934256055363326E-2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1257</v>
      </c>
      <c r="F1235" s="190">
        <f t="shared" si="466"/>
        <v>-25</v>
      </c>
      <c r="G1235" s="32">
        <f t="shared" si="467"/>
        <v>-1.9888623707239459E-2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11464</v>
      </c>
      <c r="E1237" s="190">
        <v>4569</v>
      </c>
      <c r="F1237" s="190">
        <f t="shared" ref="F1237" si="468">(D1237-E1237)</f>
        <v>6895</v>
      </c>
      <c r="G1237" s="32">
        <f t="shared" ref="G1237" si="469">F1237/E1237</f>
        <v>1.5090829503173562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3483</v>
      </c>
      <c r="E1239" s="190">
        <f>E1242+E1243+E1244+E1245</f>
        <v>2351</v>
      </c>
      <c r="F1239" s="190">
        <f t="shared" ref="F1239" si="470">(D1239-E1239)</f>
        <v>1132</v>
      </c>
      <c r="G1239" s="32">
        <f t="shared" ref="G1239" si="471">F1239/E1239</f>
        <v>0.48149723521905574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1697</v>
      </c>
      <c r="E1242" s="190">
        <v>1356</v>
      </c>
      <c r="F1242" s="190">
        <f t="shared" ref="F1242:F1245" si="472">(D1242-E1242)</f>
        <v>341</v>
      </c>
      <c r="G1242" s="32">
        <f t="shared" ref="G1242:G1245" si="473">F1242/E1242</f>
        <v>0.25147492625368734</v>
      </c>
    </row>
    <row r="1243" spans="1:7" x14ac:dyDescent="0.2">
      <c r="A1243" s="186">
        <v>31</v>
      </c>
      <c r="B1243" s="25" t="s">
        <v>17</v>
      </c>
      <c r="C1243" s="31"/>
      <c r="D1243" s="190">
        <v>70</v>
      </c>
      <c r="E1243" s="190">
        <v>0</v>
      </c>
      <c r="F1243" s="190">
        <f t="shared" si="472"/>
        <v>70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1716</v>
      </c>
      <c r="E1244" s="190">
        <v>995</v>
      </c>
      <c r="F1244" s="190">
        <f t="shared" si="472"/>
        <v>721</v>
      </c>
      <c r="G1244" s="32">
        <f t="shared" si="473"/>
        <v>0.7246231155778895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71701</v>
      </c>
      <c r="E1250" s="190">
        <f>E4+E79+E153+E227+E300+E373+E446+E519+E592+E665+E738+E811+E884+E957+E1030+E1103+E1177</f>
        <v>21463</v>
      </c>
      <c r="F1250" s="190">
        <f>(D1250-E1250)</f>
        <v>50238</v>
      </c>
      <c r="G1250" s="32">
        <f>F1250/E1250</f>
        <v>2.3406793085775521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284024</v>
      </c>
      <c r="E1251" s="190">
        <f t="shared" si="474"/>
        <v>123230</v>
      </c>
      <c r="F1251" s="190">
        <f t="shared" ref="F1251:F1253" si="475">(D1251-E1251)</f>
        <v>160794</v>
      </c>
      <c r="G1251" s="32">
        <f t="shared" ref="G1251:G1253" si="476">F1251/E1251</f>
        <v>1.3048283697151668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3457</v>
      </c>
      <c r="E1252" s="190">
        <f t="shared" si="474"/>
        <v>0</v>
      </c>
      <c r="F1252" s="190">
        <f t="shared" si="475"/>
        <v>3457</v>
      </c>
      <c r="G1252" s="32" t="e">
        <f t="shared" si="476"/>
        <v>#DIV/0!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353118</v>
      </c>
      <c r="E1253" s="190">
        <f t="shared" si="474"/>
        <v>261087</v>
      </c>
      <c r="F1253" s="190">
        <f t="shared" si="475"/>
        <v>92031</v>
      </c>
      <c r="G1253" s="32">
        <f t="shared" si="476"/>
        <v>0.35249169816957565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115432</v>
      </c>
      <c r="E1258" s="190">
        <f t="shared" si="480"/>
        <v>76712</v>
      </c>
      <c r="F1258" s="190">
        <f t="shared" si="478"/>
        <v>38720</v>
      </c>
      <c r="G1258" s="32">
        <f t="shared" si="479"/>
        <v>0.50474502033580149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912</v>
      </c>
      <c r="E1259" s="190">
        <f t="shared" si="480"/>
        <v>130</v>
      </c>
      <c r="F1259" s="190">
        <f t="shared" si="478"/>
        <v>782</v>
      </c>
      <c r="G1259" s="32">
        <f t="shared" si="479"/>
        <v>6.0153846153846153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828644</v>
      </c>
      <c r="E1260" s="40">
        <f>E1250+E1251+E1252+E1253+E1258+E1259</f>
        <v>482622</v>
      </c>
      <c r="F1260" s="40">
        <f t="shared" si="478"/>
        <v>346022</v>
      </c>
      <c r="G1260" s="34">
        <f t="shared" si="479"/>
        <v>0.71696275760325889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828644</v>
      </c>
      <c r="E1268" s="40">
        <f>E1260+E1265+E1266+E1267</f>
        <v>482622</v>
      </c>
      <c r="F1268" s="190">
        <f t="shared" si="484"/>
        <v>346022</v>
      </c>
      <c r="G1268" s="32">
        <f t="shared" si="485"/>
        <v>0.71696275760325889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217067</v>
      </c>
      <c r="E1269" s="189">
        <f>E1270+E1271+E1272</f>
        <v>105802</v>
      </c>
      <c r="F1269" s="190">
        <f t="shared" si="484"/>
        <v>111265</v>
      </c>
      <c r="G1269" s="32">
        <f t="shared" si="485"/>
        <v>1.0516341846089865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25546</v>
      </c>
      <c r="E1270" s="190">
        <f t="shared" si="486"/>
        <v>10280</v>
      </c>
      <c r="F1270" s="190">
        <f t="shared" si="484"/>
        <v>15266</v>
      </c>
      <c r="G1270" s="32">
        <f t="shared" si="485"/>
        <v>1.4850194552529183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150202</v>
      </c>
      <c r="E1271" s="190">
        <f t="shared" si="486"/>
        <v>69010</v>
      </c>
      <c r="F1271" s="190">
        <f t="shared" si="484"/>
        <v>81192</v>
      </c>
      <c r="G1271" s="32">
        <f t="shared" si="485"/>
        <v>1.176525141283872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41319</v>
      </c>
      <c r="E1272" s="190">
        <f t="shared" si="486"/>
        <v>26512</v>
      </c>
      <c r="F1272" s="190">
        <f t="shared" si="484"/>
        <v>14807</v>
      </c>
      <c r="G1272" s="32">
        <f t="shared" si="485"/>
        <v>0.5585018105009053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27997</v>
      </c>
      <c r="E1273" s="190">
        <f t="shared" si="486"/>
        <v>22027</v>
      </c>
      <c r="F1273" s="190">
        <f t="shared" si="484"/>
        <v>5970</v>
      </c>
      <c r="G1273" s="32">
        <f t="shared" si="485"/>
        <v>0.27103100740000907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34340</v>
      </c>
      <c r="E1274" s="190">
        <f t="shared" si="486"/>
        <v>47156</v>
      </c>
      <c r="F1274" s="190">
        <f t="shared" si="484"/>
        <v>-12816</v>
      </c>
      <c r="G1274" s="32">
        <f t="shared" si="485"/>
        <v>-0.27177877682585461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279404</v>
      </c>
      <c r="E1275" s="40">
        <f>E1269+E1273+E1274</f>
        <v>174985</v>
      </c>
      <c r="F1275" s="190">
        <f t="shared" si="484"/>
        <v>104419</v>
      </c>
      <c r="G1275" s="32">
        <f t="shared" si="485"/>
        <v>0.5967311483841472</v>
      </c>
    </row>
    <row r="1276" spans="1:7" ht="25.5" x14ac:dyDescent="0.2">
      <c r="A1276" s="22"/>
      <c r="B1276" s="26" t="s">
        <v>48</v>
      </c>
      <c r="C1276" s="191"/>
      <c r="D1276" s="40">
        <f>D1268-D1275</f>
        <v>549240</v>
      </c>
      <c r="E1276" s="40">
        <f>E1268-E1275</f>
        <v>307637</v>
      </c>
      <c r="F1276" s="190">
        <f t="shared" si="484"/>
        <v>241603</v>
      </c>
      <c r="G1276" s="32">
        <f t="shared" si="485"/>
        <v>0.78535091682729974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497059</v>
      </c>
      <c r="E1277" s="190">
        <f t="shared" si="487"/>
        <v>436115</v>
      </c>
      <c r="F1277" s="190">
        <f t="shared" si="484"/>
        <v>60944</v>
      </c>
      <c r="G1277" s="32">
        <f t="shared" si="485"/>
        <v>0.13974295770610962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28563</v>
      </c>
      <c r="E1281" s="190">
        <f>E35+E110+E184+E258+E331+E404+E477+E550+E623+E696+E769+E842+E915+E988+E1061+E1134+E1208</f>
        <v>23198</v>
      </c>
      <c r="F1281" s="190">
        <f t="shared" ref="F1281:F1291" si="490">(D1281-E1281)</f>
        <v>5365</v>
      </c>
      <c r="G1281" s="32">
        <f t="shared" ref="G1281:G1291" si="491">F1281/E1281</f>
        <v>0.23126993706353996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23618</v>
      </c>
      <c r="E1282" s="190">
        <f>E1276-E1277-E1281</f>
        <v>-151676</v>
      </c>
      <c r="F1282" s="190">
        <f t="shared" si="490"/>
        <v>175294</v>
      </c>
      <c r="G1282" s="32">
        <f t="shared" si="491"/>
        <v>-1.1557134945541814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27027</v>
      </c>
      <c r="E1283" s="190">
        <f t="shared" si="492"/>
        <v>27490</v>
      </c>
      <c r="F1283" s="190">
        <f t="shared" si="490"/>
        <v>-463</v>
      </c>
      <c r="G1283" s="32">
        <f t="shared" si="491"/>
        <v>-1.6842488177519099E-2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-29868</v>
      </c>
      <c r="E1284" s="190">
        <f t="shared" si="492"/>
        <v>10872</v>
      </c>
      <c r="F1284" s="190">
        <f t="shared" si="490"/>
        <v>-40740</v>
      </c>
      <c r="G1284" s="32">
        <f t="shared" si="491"/>
        <v>-3.7472406181015452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303870</v>
      </c>
      <c r="E1285" s="190">
        <f t="shared" si="492"/>
        <v>273231</v>
      </c>
      <c r="F1285" s="190">
        <f t="shared" si="490"/>
        <v>30639</v>
      </c>
      <c r="G1285" s="32">
        <f t="shared" si="491"/>
        <v>0.11213588502036738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77004</v>
      </c>
      <c r="E1286" s="190">
        <f t="shared" si="492"/>
        <v>54433</v>
      </c>
      <c r="F1286" s="190">
        <f t="shared" si="490"/>
        <v>22571</v>
      </c>
      <c r="G1286" s="32">
        <f t="shared" si="491"/>
        <v>0.41465655025444126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-146353</v>
      </c>
      <c r="E1287" s="190">
        <f>E1282+E1283-E1284-E1285+E1286</f>
        <v>-353856</v>
      </c>
      <c r="F1287" s="190">
        <f t="shared" si="490"/>
        <v>207503</v>
      </c>
      <c r="G1287" s="32">
        <f t="shared" si="491"/>
        <v>-0.58640520437692167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106323</v>
      </c>
      <c r="E1288" s="190">
        <f t="shared" si="493"/>
        <v>114687</v>
      </c>
      <c r="F1288" s="190">
        <f t="shared" si="490"/>
        <v>-8364</v>
      </c>
      <c r="G1288" s="32">
        <f t="shared" si="491"/>
        <v>-7.2928928300504847E-2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2264</v>
      </c>
      <c r="E1289" s="190">
        <f t="shared" si="493"/>
        <v>35785</v>
      </c>
      <c r="F1289" s="190">
        <f t="shared" si="490"/>
        <v>-33521</v>
      </c>
      <c r="G1289" s="32">
        <f t="shared" si="491"/>
        <v>-0.9367332681291044</v>
      </c>
    </row>
    <row r="1290" spans="1:7" x14ac:dyDescent="0.2">
      <c r="B1290" s="2" t="s">
        <v>56</v>
      </c>
      <c r="C1290" s="11"/>
      <c r="D1290" s="39">
        <f>D1288-D1289</f>
        <v>104059</v>
      </c>
      <c r="E1290" s="39">
        <f>E1288-E1289</f>
        <v>78902</v>
      </c>
      <c r="F1290" s="190">
        <f t="shared" si="490"/>
        <v>25157</v>
      </c>
      <c r="G1290" s="32">
        <f t="shared" si="491"/>
        <v>0.31883855922536819</v>
      </c>
    </row>
    <row r="1291" spans="1:7" x14ac:dyDescent="0.2">
      <c r="A1291" s="22"/>
      <c r="B1291" s="19" t="s">
        <v>57</v>
      </c>
      <c r="C1291" s="191"/>
      <c r="D1291" s="190">
        <f>D1287+D1290</f>
        <v>-42294</v>
      </c>
      <c r="E1291" s="190">
        <f>E1287+E1290</f>
        <v>-274954</v>
      </c>
      <c r="F1291" s="190">
        <f t="shared" si="490"/>
        <v>232660</v>
      </c>
      <c r="G1291" s="32">
        <f t="shared" si="491"/>
        <v>-0.84617790612247867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3899009</v>
      </c>
      <c r="E1295" s="40">
        <f t="shared" si="494"/>
        <v>3806505</v>
      </c>
      <c r="F1295" s="40">
        <f t="shared" ref="F1295" si="495">(D1295-E1295)</f>
        <v>92504</v>
      </c>
      <c r="G1295" s="32">
        <f t="shared" ref="G1295" si="496">F1295/E1295</f>
        <v>2.4301557465444022E-2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4233412</v>
      </c>
      <c r="E1302" s="40">
        <f>E1306+E1307+E1308</f>
        <v>3911189</v>
      </c>
      <c r="F1302" s="40">
        <f t="shared" ref="F1302" si="501">(D1302-E1302)</f>
        <v>322223</v>
      </c>
      <c r="G1302" s="32">
        <f t="shared" ref="G1302" si="502">F1302/E1302</f>
        <v>8.2384921823005747E-2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2175471</v>
      </c>
      <c r="E1306" s="190">
        <f t="shared" si="503"/>
        <v>2151091</v>
      </c>
      <c r="F1306" s="190">
        <f t="shared" ref="F1306:F1308" si="504">(D1306-E1306)</f>
        <v>24380</v>
      </c>
      <c r="G1306" s="32">
        <f t="shared" ref="G1306:G1308" si="505">F1306/E1306</f>
        <v>1.1333783647460753E-2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1184002</v>
      </c>
      <c r="E1307" s="190">
        <f t="shared" si="503"/>
        <v>919718</v>
      </c>
      <c r="F1307" s="190">
        <f t="shared" si="504"/>
        <v>264284</v>
      </c>
      <c r="G1307" s="32">
        <f t="shared" si="505"/>
        <v>0.28735329742377552</v>
      </c>
    </row>
    <row r="1308" spans="1:7" x14ac:dyDescent="0.2">
      <c r="A1308" s="186"/>
      <c r="B1308" s="23" t="s">
        <v>24</v>
      </c>
      <c r="C1308" s="10"/>
      <c r="D1308" s="190">
        <f t="shared" si="503"/>
        <v>873939</v>
      </c>
      <c r="E1308" s="190">
        <f t="shared" si="503"/>
        <v>840380</v>
      </c>
      <c r="F1308" s="190">
        <f t="shared" si="504"/>
        <v>33559</v>
      </c>
      <c r="G1308" s="32">
        <f t="shared" si="505"/>
        <v>3.9933125490849375E-2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2038372</v>
      </c>
      <c r="E1310" s="190">
        <f t="shared" si="506"/>
        <v>2064161</v>
      </c>
      <c r="F1310" s="190">
        <f t="shared" ref="F1310" si="507">(D1310-E1310)</f>
        <v>-25789</v>
      </c>
      <c r="G1310" s="32">
        <f t="shared" ref="G1310" si="508">F1310/E1310</f>
        <v>-1.2493695985923578E-2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1719892</v>
      </c>
      <c r="E1312" s="190">
        <f>E1315+E1316+E1317+E1318</f>
        <v>1983967</v>
      </c>
      <c r="F1312" s="190">
        <f t="shared" ref="F1312" si="509">(D1312-E1312)</f>
        <v>-264075</v>
      </c>
      <c r="G1312" s="32">
        <f t="shared" ref="G1312" si="510">F1312/E1312</f>
        <v>-0.13310453248466331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79805</v>
      </c>
      <c r="E1315" s="190">
        <f t="shared" si="511"/>
        <v>74233</v>
      </c>
      <c r="F1315" s="190">
        <f t="shared" ref="F1315:F1318" si="512">(D1315-E1315)</f>
        <v>5572</v>
      </c>
      <c r="G1315" s="32">
        <f t="shared" ref="G1315:G1318" si="513">F1315/E1315</f>
        <v>7.5060956717362903E-2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237702</v>
      </c>
      <c r="E1316" s="190">
        <f t="shared" si="511"/>
        <v>596731</v>
      </c>
      <c r="F1316" s="190">
        <f t="shared" si="512"/>
        <v>-359029</v>
      </c>
      <c r="G1316" s="32">
        <f t="shared" si="513"/>
        <v>-0.60165970931625812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1402385</v>
      </c>
      <c r="E1317" s="190">
        <f t="shared" si="511"/>
        <v>1312591</v>
      </c>
      <c r="F1317" s="190">
        <f t="shared" si="512"/>
        <v>89794</v>
      </c>
      <c r="G1317" s="32">
        <f t="shared" si="513"/>
        <v>6.840973311564684E-2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0</v>
      </c>
      <c r="E1318" s="190">
        <f t="shared" si="511"/>
        <v>412</v>
      </c>
      <c r="F1318" s="190">
        <f t="shared" si="512"/>
        <v>-412</v>
      </c>
      <c r="G1318" s="32">
        <f t="shared" si="513"/>
        <v>-1</v>
      </c>
    </row>
  </sheetData>
  <mergeCells count="162">
    <mergeCell ref="B47:C47"/>
    <mergeCell ref="D47:E47"/>
    <mergeCell ref="F47:G47"/>
    <mergeCell ref="A76:G76"/>
    <mergeCell ref="A1:G1"/>
    <mergeCell ref="A2:A3"/>
    <mergeCell ref="B2:B3"/>
    <mergeCell ref="C2:C3"/>
    <mergeCell ref="D2:E2"/>
    <mergeCell ref="F2:G2"/>
    <mergeCell ref="B122:C122"/>
    <mergeCell ref="D122:E122"/>
    <mergeCell ref="F122:G122"/>
    <mergeCell ref="A77:A78"/>
    <mergeCell ref="B77:B78"/>
    <mergeCell ref="C77:C78"/>
    <mergeCell ref="D77:E77"/>
    <mergeCell ref="F77:G77"/>
    <mergeCell ref="B196:C196"/>
    <mergeCell ref="D196:E196"/>
    <mergeCell ref="F196:G196"/>
    <mergeCell ref="A224:G224"/>
    <mergeCell ref="A150:G150"/>
    <mergeCell ref="A151:A152"/>
    <mergeCell ref="B151:B152"/>
    <mergeCell ref="C151:C152"/>
    <mergeCell ref="D151:E151"/>
    <mergeCell ref="F151:G151"/>
    <mergeCell ref="B270:C270"/>
    <mergeCell ref="D270:E270"/>
    <mergeCell ref="F270:G270"/>
    <mergeCell ref="A225:A226"/>
    <mergeCell ref="B225:B226"/>
    <mergeCell ref="C225:C226"/>
    <mergeCell ref="D225:E225"/>
    <mergeCell ref="F225:G225"/>
    <mergeCell ref="B343:C343"/>
    <mergeCell ref="D343:E343"/>
    <mergeCell ref="F343:G343"/>
    <mergeCell ref="A370:G370"/>
    <mergeCell ref="A297:G297"/>
    <mergeCell ref="A298:A299"/>
    <mergeCell ref="B298:B299"/>
    <mergeCell ref="C298:C299"/>
    <mergeCell ref="D298:E298"/>
    <mergeCell ref="F298:G298"/>
    <mergeCell ref="B416:C416"/>
    <mergeCell ref="D416:E416"/>
    <mergeCell ref="F416:G416"/>
    <mergeCell ref="A371:A372"/>
    <mergeCell ref="B371:B372"/>
    <mergeCell ref="C371:C372"/>
    <mergeCell ref="D371:E371"/>
    <mergeCell ref="F371:G371"/>
    <mergeCell ref="B489:C489"/>
    <mergeCell ref="D489:E489"/>
    <mergeCell ref="F489:G489"/>
    <mergeCell ref="A516:G516"/>
    <mergeCell ref="A443:G443"/>
    <mergeCell ref="A444:A445"/>
    <mergeCell ref="B444:B445"/>
    <mergeCell ref="C444:C445"/>
    <mergeCell ref="D444:E444"/>
    <mergeCell ref="F444:G444"/>
    <mergeCell ref="B562:C562"/>
    <mergeCell ref="D562:E562"/>
    <mergeCell ref="F562:G562"/>
    <mergeCell ref="A517:A518"/>
    <mergeCell ref="B517:B518"/>
    <mergeCell ref="C517:C518"/>
    <mergeCell ref="D517:E517"/>
    <mergeCell ref="F517:G517"/>
    <mergeCell ref="B635:C635"/>
    <mergeCell ref="D635:E635"/>
    <mergeCell ref="F635:G635"/>
    <mergeCell ref="A662:G662"/>
    <mergeCell ref="A589:G589"/>
    <mergeCell ref="A590:A591"/>
    <mergeCell ref="B590:B591"/>
    <mergeCell ref="C590:C591"/>
    <mergeCell ref="D590:E590"/>
    <mergeCell ref="F590:G590"/>
    <mergeCell ref="B708:C708"/>
    <mergeCell ref="D708:E708"/>
    <mergeCell ref="F708:G708"/>
    <mergeCell ref="A663:A664"/>
    <mergeCell ref="B663:B664"/>
    <mergeCell ref="C663:C664"/>
    <mergeCell ref="D663:E663"/>
    <mergeCell ref="F663:G663"/>
    <mergeCell ref="B781:C781"/>
    <mergeCell ref="D781:E781"/>
    <mergeCell ref="F781:G781"/>
    <mergeCell ref="A808:G808"/>
    <mergeCell ref="A735:G735"/>
    <mergeCell ref="A736:A737"/>
    <mergeCell ref="B736:B737"/>
    <mergeCell ref="C736:C737"/>
    <mergeCell ref="D736:E736"/>
    <mergeCell ref="F736:G736"/>
    <mergeCell ref="B854:C854"/>
    <mergeCell ref="D854:E854"/>
    <mergeCell ref="F854:G854"/>
    <mergeCell ref="A809:A810"/>
    <mergeCell ref="B809:B810"/>
    <mergeCell ref="C809:C810"/>
    <mergeCell ref="D809:E809"/>
    <mergeCell ref="F809:G809"/>
    <mergeCell ref="B927:C927"/>
    <mergeCell ref="D927:E927"/>
    <mergeCell ref="F927:G927"/>
    <mergeCell ref="A954:G954"/>
    <mergeCell ref="A881:G881"/>
    <mergeCell ref="A882:A883"/>
    <mergeCell ref="B882:B883"/>
    <mergeCell ref="C882:C883"/>
    <mergeCell ref="D882:E882"/>
    <mergeCell ref="F882:G882"/>
    <mergeCell ref="B1000:C1000"/>
    <mergeCell ref="D1000:E1000"/>
    <mergeCell ref="F1000:G1000"/>
    <mergeCell ref="A955:A956"/>
    <mergeCell ref="B955:B956"/>
    <mergeCell ref="C955:C956"/>
    <mergeCell ref="D955:E955"/>
    <mergeCell ref="F955:G955"/>
    <mergeCell ref="B1073:C1073"/>
    <mergeCell ref="D1073:E1073"/>
    <mergeCell ref="F1073:G1073"/>
    <mergeCell ref="A1174:G1174"/>
    <mergeCell ref="A1175:A1176"/>
    <mergeCell ref="B1175:B1176"/>
    <mergeCell ref="C1175:C1176"/>
    <mergeCell ref="D1175:E1175"/>
    <mergeCell ref="F1175:G1175"/>
    <mergeCell ref="A1100:G1100"/>
    <mergeCell ref="A1027:G1027"/>
    <mergeCell ref="A1028:A1029"/>
    <mergeCell ref="B1028:B1029"/>
    <mergeCell ref="C1028:C1029"/>
    <mergeCell ref="D1028:E1028"/>
    <mergeCell ref="F1028:G1028"/>
    <mergeCell ref="B1146:C1146"/>
    <mergeCell ref="D1146:E1146"/>
    <mergeCell ref="F1146:G1146"/>
    <mergeCell ref="A1101:A1102"/>
    <mergeCell ref="B1101:B1102"/>
    <mergeCell ref="C1101:C1102"/>
    <mergeCell ref="D1101:E1101"/>
    <mergeCell ref="F1101:G1101"/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juin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247" workbookViewId="0">
      <selection activeCell="S1272" sqref="S1272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44" t="s">
        <v>10</v>
      </c>
      <c r="E3" s="144" t="s">
        <v>11</v>
      </c>
      <c r="F3" s="144" t="s">
        <v>12</v>
      </c>
      <c r="G3" s="32" t="s">
        <v>13</v>
      </c>
    </row>
    <row r="4" spans="1:7" x14ac:dyDescent="0.2">
      <c r="A4" s="140">
        <v>700</v>
      </c>
      <c r="B4" s="1" t="s">
        <v>30</v>
      </c>
      <c r="C4" s="10"/>
      <c r="D4" s="144">
        <f>'TAB Av'!D4+'TAB mai'!D4+'TAB juin'!D4</f>
        <v>20650</v>
      </c>
      <c r="E4" s="144">
        <f>'TAB Av'!E4+'TAB mai'!E4+'TAB juin'!E4</f>
        <v>11161</v>
      </c>
      <c r="F4" s="144">
        <f>(D4-E4)</f>
        <v>9489</v>
      </c>
      <c r="G4" s="32">
        <f>F4/E4</f>
        <v>0.85019263506854226</v>
      </c>
    </row>
    <row r="5" spans="1:7" x14ac:dyDescent="0.2">
      <c r="A5" s="140">
        <v>701</v>
      </c>
      <c r="B5" s="1" t="s">
        <v>31</v>
      </c>
      <c r="C5" s="10"/>
      <c r="D5" s="144">
        <f>'TAB Av'!D5+'TAB mai'!D5+'TAB juin'!D5</f>
        <v>114393</v>
      </c>
      <c r="E5" s="144">
        <f>'TAB Av'!E5+'TAB mai'!E5+'TAB juin'!E5</f>
        <v>92570</v>
      </c>
      <c r="F5" s="144">
        <f t="shared" ref="F5:F7" si="0">(D5-E5)</f>
        <v>21823</v>
      </c>
      <c r="G5" s="32">
        <f t="shared" ref="G5:G7" si="1">F5/E5</f>
        <v>0.23574592200496922</v>
      </c>
    </row>
    <row r="6" spans="1:7" x14ac:dyDescent="0.2">
      <c r="A6" s="140">
        <v>704</v>
      </c>
      <c r="B6" s="1" t="s">
        <v>32</v>
      </c>
      <c r="C6" s="10"/>
      <c r="D6" s="144">
        <f>'TAB Av'!D6+'TAB mai'!D6+'TAB juin'!D6</f>
        <v>0</v>
      </c>
      <c r="E6" s="144">
        <f>'TAB Av'!E6+'TAB mai'!E6+'TAB juin'!E6</f>
        <v>0</v>
      </c>
      <c r="F6" s="144">
        <f t="shared" si="0"/>
        <v>0</v>
      </c>
      <c r="G6" s="32" t="e">
        <f t="shared" si="1"/>
        <v>#DIV/0!</v>
      </c>
    </row>
    <row r="7" spans="1:7" x14ac:dyDescent="0.2">
      <c r="A7" s="140">
        <v>706</v>
      </c>
      <c r="B7" s="1" t="s">
        <v>33</v>
      </c>
      <c r="C7" s="10"/>
      <c r="D7" s="144">
        <f>'TAB Av'!D7+'TAB mai'!D7+'TAB juin'!D7</f>
        <v>150651</v>
      </c>
      <c r="E7" s="144">
        <f>'TAB Av'!E7+'TAB mai'!E7+'TAB juin'!E7</f>
        <v>91219</v>
      </c>
      <c r="F7" s="144">
        <f t="shared" si="0"/>
        <v>59432</v>
      </c>
      <c r="G7" s="32">
        <f t="shared" si="1"/>
        <v>0.65153093105602999</v>
      </c>
    </row>
    <row r="8" spans="1:7" x14ac:dyDescent="0.2">
      <c r="A8" s="140"/>
      <c r="B8" s="13" t="s">
        <v>6</v>
      </c>
      <c r="C8" s="27"/>
      <c r="D8" s="144"/>
      <c r="E8" s="144"/>
      <c r="F8" s="39"/>
      <c r="G8" s="33"/>
    </row>
    <row r="9" spans="1:7" x14ac:dyDescent="0.2">
      <c r="A9" s="140"/>
      <c r="B9" s="14" t="s">
        <v>19</v>
      </c>
      <c r="C9" s="11"/>
      <c r="D9" s="144">
        <v>0</v>
      </c>
      <c r="E9" s="144">
        <v>0</v>
      </c>
      <c r="F9" s="144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40"/>
      <c r="B10" s="14" t="s">
        <v>20</v>
      </c>
      <c r="C10" s="11"/>
      <c r="D10" s="144">
        <v>0</v>
      </c>
      <c r="E10" s="144">
        <v>0</v>
      </c>
      <c r="F10" s="144">
        <f t="shared" si="2"/>
        <v>0</v>
      </c>
      <c r="G10" s="32" t="e">
        <f t="shared" si="3"/>
        <v>#DIV/0!</v>
      </c>
    </row>
    <row r="11" spans="1:7" x14ac:dyDescent="0.2">
      <c r="A11" s="140"/>
      <c r="B11" s="14" t="s">
        <v>27</v>
      </c>
      <c r="C11" s="11"/>
      <c r="D11" s="144">
        <v>0</v>
      </c>
      <c r="E11" s="144">
        <v>0</v>
      </c>
      <c r="F11" s="144">
        <f t="shared" si="2"/>
        <v>0</v>
      </c>
      <c r="G11" s="32" t="e">
        <f t="shared" si="3"/>
        <v>#DIV/0!</v>
      </c>
    </row>
    <row r="12" spans="1:7" x14ac:dyDescent="0.2">
      <c r="A12" s="140">
        <v>706</v>
      </c>
      <c r="B12" s="2" t="s">
        <v>34</v>
      </c>
      <c r="C12" s="11"/>
      <c r="D12" s="144">
        <f>'TAB Av'!D12+'TAB mai'!D12+'TAB juin'!D12</f>
        <v>39136</v>
      </c>
      <c r="E12" s="144">
        <f>'TAB Av'!E12+'TAB mai'!E12+'TAB juin'!E12</f>
        <v>40079</v>
      </c>
      <c r="F12" s="144">
        <f t="shared" si="2"/>
        <v>-943</v>
      </c>
      <c r="G12" s="32">
        <f t="shared" si="3"/>
        <v>-2.352853115097682E-2</v>
      </c>
    </row>
    <row r="13" spans="1:7" x14ac:dyDescent="0.2">
      <c r="A13" s="140" t="s">
        <v>35</v>
      </c>
      <c r="B13" s="2" t="s">
        <v>36</v>
      </c>
      <c r="C13" s="11"/>
      <c r="D13" s="144">
        <f>'TAB Av'!D13+'TAB mai'!D13+'TAB juin'!D13</f>
        <v>0</v>
      </c>
      <c r="E13" s="144">
        <f>'TAB Av'!E13+'TAB mai'!E13+'TAB juin'!E13</f>
        <v>0</v>
      </c>
      <c r="F13" s="144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41"/>
      <c r="D14" s="40">
        <f>D4+D5+D6+D7+D12+D13</f>
        <v>324830</v>
      </c>
      <c r="E14" s="40">
        <f>E4+E5+E6+E7+E12+E13</f>
        <v>235029</v>
      </c>
      <c r="F14" s="40">
        <f t="shared" si="2"/>
        <v>89801</v>
      </c>
      <c r="G14" s="34">
        <f t="shared" si="3"/>
        <v>0.38208476400784586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44"/>
      <c r="E17" s="144"/>
      <c r="F17" s="144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42"/>
      <c r="D18" s="143"/>
      <c r="E18" s="143"/>
      <c r="F18" s="143"/>
      <c r="G18" s="36"/>
    </row>
    <row r="19" spans="1:7" x14ac:dyDescent="0.2">
      <c r="A19" s="140">
        <v>72</v>
      </c>
      <c r="B19" s="1" t="s">
        <v>37</v>
      </c>
      <c r="C19" s="10"/>
      <c r="D19" s="144">
        <f>'TAB Av'!D19+'TAB mai'!D19+'TAB juin'!D19</f>
        <v>0</v>
      </c>
      <c r="E19" s="144">
        <f>'TAB Av'!E19+'TAB mai'!E19+'TAB juin'!E19</f>
        <v>0</v>
      </c>
      <c r="F19" s="144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40">
        <v>73</v>
      </c>
      <c r="B20" s="1" t="s">
        <v>38</v>
      </c>
      <c r="C20" s="10"/>
      <c r="D20" s="144">
        <f>'TAB Av'!D20+'TAB mai'!D20+'TAB juin'!D20</f>
        <v>0</v>
      </c>
      <c r="E20" s="144">
        <f>'TAB Av'!E20+'TAB mai'!E20+'TAB juin'!E20</f>
        <v>2393</v>
      </c>
      <c r="F20" s="144">
        <f t="shared" si="6"/>
        <v>-2393</v>
      </c>
      <c r="G20" s="32">
        <f t="shared" si="7"/>
        <v>-1</v>
      </c>
    </row>
    <row r="21" spans="1:7" x14ac:dyDescent="0.2">
      <c r="A21" s="140">
        <v>74</v>
      </c>
      <c r="B21" s="2" t="s">
        <v>39</v>
      </c>
      <c r="C21" s="11"/>
      <c r="D21" s="144">
        <f>'TAB Av'!D21+'TAB mai'!D21+'TAB juin'!D21</f>
        <v>79</v>
      </c>
      <c r="E21" s="144">
        <f>'TAB Av'!E21+'TAB mai'!E21+'TAB juin'!E21</f>
        <v>0</v>
      </c>
      <c r="F21" s="144">
        <f t="shared" si="6"/>
        <v>79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45"/>
      <c r="D22" s="40">
        <f>D14+D19+D20+D21</f>
        <v>324909</v>
      </c>
      <c r="E22" s="40">
        <f>E14+E19+E20+E21</f>
        <v>237422</v>
      </c>
      <c r="F22" s="144">
        <f t="shared" si="6"/>
        <v>87487</v>
      </c>
      <c r="G22" s="32">
        <f t="shared" si="7"/>
        <v>0.36848733478784612</v>
      </c>
    </row>
    <row r="23" spans="1:7" x14ac:dyDescent="0.2">
      <c r="A23" s="140">
        <v>60</v>
      </c>
      <c r="B23" s="3" t="s">
        <v>40</v>
      </c>
      <c r="C23" s="142"/>
      <c r="D23" s="143">
        <f>D24+D25+D26</f>
        <v>88328</v>
      </c>
      <c r="E23" s="143">
        <f>E24+E25+E26</f>
        <v>52495</v>
      </c>
      <c r="F23" s="144">
        <f t="shared" si="6"/>
        <v>35833</v>
      </c>
      <c r="G23" s="32">
        <f t="shared" si="7"/>
        <v>0.68259834269930475</v>
      </c>
    </row>
    <row r="24" spans="1:7" x14ac:dyDescent="0.2">
      <c r="A24" s="140">
        <v>600</v>
      </c>
      <c r="B24" s="1" t="s">
        <v>2</v>
      </c>
      <c r="C24" s="10"/>
      <c r="D24" s="144">
        <f>'TAB Av'!D24+'TAB mai'!D24+'TAB juin'!D24</f>
        <v>20945</v>
      </c>
      <c r="E24" s="144">
        <f>'TAB Av'!E24+'TAB mai'!E24+'TAB juin'!E24</f>
        <v>8702</v>
      </c>
      <c r="F24" s="144">
        <f t="shared" si="6"/>
        <v>12243</v>
      </c>
      <c r="G24" s="32">
        <f t="shared" si="7"/>
        <v>1.4069179498965756</v>
      </c>
    </row>
    <row r="25" spans="1:7" x14ac:dyDescent="0.2">
      <c r="A25" s="140">
        <v>601</v>
      </c>
      <c r="B25" s="1" t="s">
        <v>3</v>
      </c>
      <c r="C25" s="10"/>
      <c r="D25" s="144">
        <f>'TAB Av'!D25+'TAB mai'!D25+'TAB juin'!D25</f>
        <v>30916</v>
      </c>
      <c r="E25" s="144">
        <f>'TAB Av'!E25+'TAB mai'!E25+'TAB juin'!E25</f>
        <v>24481</v>
      </c>
      <c r="F25" s="144">
        <f t="shared" si="6"/>
        <v>6435</v>
      </c>
      <c r="G25" s="32">
        <f t="shared" si="7"/>
        <v>0.26285690943997386</v>
      </c>
    </row>
    <row r="26" spans="1:7" x14ac:dyDescent="0.2">
      <c r="A26" s="140">
        <v>604</v>
      </c>
      <c r="B26" s="1" t="s">
        <v>4</v>
      </c>
      <c r="C26" s="10"/>
      <c r="D26" s="144">
        <f>'TAB Av'!D26+'TAB mai'!D26+'TAB juin'!D26</f>
        <v>36467</v>
      </c>
      <c r="E26" s="144">
        <f>'TAB Av'!E26+'TAB mai'!E26+'TAB juin'!E26</f>
        <v>19312</v>
      </c>
      <c r="F26" s="144">
        <f t="shared" si="6"/>
        <v>17155</v>
      </c>
      <c r="G26" s="32">
        <f t="shared" si="7"/>
        <v>0.88830778790389398</v>
      </c>
    </row>
    <row r="27" spans="1:7" x14ac:dyDescent="0.2">
      <c r="A27" s="140">
        <v>61</v>
      </c>
      <c r="B27" s="1" t="s">
        <v>41</v>
      </c>
      <c r="C27" s="10"/>
      <c r="D27" s="144">
        <f>'TAB Av'!D27+'TAB mai'!D27+'TAB juin'!D27</f>
        <v>35592</v>
      </c>
      <c r="E27" s="144">
        <f>'TAB Av'!E27+'TAB mai'!E27+'TAB juin'!E27</f>
        <v>23861</v>
      </c>
      <c r="F27" s="144">
        <f t="shared" si="6"/>
        <v>11731</v>
      </c>
      <c r="G27" s="32">
        <f t="shared" si="7"/>
        <v>0.49163907631700265</v>
      </c>
    </row>
    <row r="28" spans="1:7" x14ac:dyDescent="0.2">
      <c r="A28" s="140">
        <v>62</v>
      </c>
      <c r="B28" s="2" t="s">
        <v>42</v>
      </c>
      <c r="C28" s="11"/>
      <c r="D28" s="144">
        <f>'TAB Av'!D28+'TAB mai'!D28+'TAB juin'!D28</f>
        <v>29385</v>
      </c>
      <c r="E28" s="144">
        <f>'TAB Av'!E28+'TAB mai'!E28+'TAB juin'!E28</f>
        <v>22688</v>
      </c>
      <c r="F28" s="144">
        <f t="shared" si="6"/>
        <v>6697</v>
      </c>
      <c r="G28" s="32">
        <f t="shared" si="7"/>
        <v>0.29517806770098731</v>
      </c>
    </row>
    <row r="29" spans="1:7" ht="25.5" x14ac:dyDescent="0.2">
      <c r="A29" s="22"/>
      <c r="B29" s="26" t="s">
        <v>43</v>
      </c>
      <c r="C29" s="145"/>
      <c r="D29" s="40">
        <f>D23+D27+D28</f>
        <v>153305</v>
      </c>
      <c r="E29" s="40">
        <f>E23+E27+E28</f>
        <v>99044</v>
      </c>
      <c r="F29" s="144">
        <f t="shared" si="6"/>
        <v>54261</v>
      </c>
      <c r="G29" s="32">
        <f t="shared" si="7"/>
        <v>0.54784742134808773</v>
      </c>
    </row>
    <row r="30" spans="1:7" ht="25.5" x14ac:dyDescent="0.2">
      <c r="A30" s="22"/>
      <c r="B30" s="26" t="s">
        <v>48</v>
      </c>
      <c r="C30" s="145"/>
      <c r="D30" s="40">
        <f>D22-D29</f>
        <v>171604</v>
      </c>
      <c r="E30" s="40">
        <f>E22-E29</f>
        <v>138378</v>
      </c>
      <c r="F30" s="144">
        <f t="shared" si="6"/>
        <v>33226</v>
      </c>
      <c r="G30" s="32">
        <f t="shared" si="7"/>
        <v>0.24011042217693565</v>
      </c>
    </row>
    <row r="31" spans="1:7" x14ac:dyDescent="0.2">
      <c r="A31" s="140">
        <v>63</v>
      </c>
      <c r="B31" s="3" t="s">
        <v>46</v>
      </c>
      <c r="C31" s="142"/>
      <c r="D31" s="144">
        <f>'TAB Av'!D31+'TAB mai'!D31+'TAB juin'!D31</f>
        <v>254793</v>
      </c>
      <c r="E31" s="144">
        <f>'TAB Av'!E31+'TAB mai'!E31+'TAB juin'!E31</f>
        <v>279908</v>
      </c>
      <c r="F31" s="144">
        <f t="shared" si="6"/>
        <v>-25115</v>
      </c>
      <c r="G31" s="32">
        <f t="shared" si="7"/>
        <v>-8.9725909941838031E-2</v>
      </c>
    </row>
    <row r="32" spans="1:7" x14ac:dyDescent="0.2">
      <c r="A32" s="140"/>
      <c r="B32" s="13" t="s">
        <v>6</v>
      </c>
      <c r="C32" s="27"/>
      <c r="D32" s="144"/>
      <c r="E32" s="144"/>
      <c r="F32" s="144"/>
      <c r="G32" s="32"/>
    </row>
    <row r="33" spans="1:7" x14ac:dyDescent="0.2">
      <c r="A33" s="140">
        <v>631</v>
      </c>
      <c r="B33" s="15" t="s">
        <v>21</v>
      </c>
      <c r="C33" s="21"/>
      <c r="D33" s="144">
        <f>'TAB Av'!D33+'TAB mai'!D33+'TAB juin'!D33</f>
        <v>0</v>
      </c>
      <c r="E33" s="144">
        <f>'TAB Av'!E33+'TAB mai'!E33+'TAB juin'!E33</f>
        <v>0</v>
      </c>
      <c r="F33" s="144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40"/>
      <c r="B34" s="15"/>
      <c r="C34" s="21"/>
      <c r="D34" s="144"/>
      <c r="E34" s="144"/>
      <c r="F34" s="144"/>
      <c r="G34" s="32"/>
    </row>
    <row r="35" spans="1:7" x14ac:dyDescent="0.2">
      <c r="A35" s="140">
        <v>64</v>
      </c>
      <c r="B35" s="2" t="s">
        <v>47</v>
      </c>
      <c r="C35" s="11"/>
      <c r="D35" s="144">
        <f>'TAB Av'!D35+'TAB mai'!D35+'TAB juin'!D35</f>
        <v>15888</v>
      </c>
      <c r="E35" s="144">
        <f>'TAB Av'!E35+'TAB mai'!E35+'TAB juin'!E35</f>
        <v>9208</v>
      </c>
      <c r="F35" s="144">
        <f t="shared" ref="F35:F45" si="10">(D35-E35)</f>
        <v>6680</v>
      </c>
      <c r="G35" s="32">
        <f t="shared" ref="G35:G45" si="11">F35/E35</f>
        <v>0.72545612510860125</v>
      </c>
    </row>
    <row r="36" spans="1:7" ht="25.5" x14ac:dyDescent="0.2">
      <c r="A36" s="22"/>
      <c r="B36" s="26" t="s">
        <v>49</v>
      </c>
      <c r="C36" s="145"/>
      <c r="D36" s="144">
        <f>D30-D31-D35</f>
        <v>-99077</v>
      </c>
      <c r="E36" s="144">
        <f>E30-E31-E35</f>
        <v>-150738</v>
      </c>
      <c r="F36" s="144">
        <f t="shared" si="10"/>
        <v>51661</v>
      </c>
      <c r="G36" s="32">
        <f t="shared" si="11"/>
        <v>-0.34272048189573961</v>
      </c>
    </row>
    <row r="37" spans="1:7" x14ac:dyDescent="0.2">
      <c r="A37" s="140">
        <v>75</v>
      </c>
      <c r="B37" s="3" t="s">
        <v>50</v>
      </c>
      <c r="C37" s="142"/>
      <c r="D37" s="144">
        <f>'TAB Av'!D37+'TAB mai'!D37+'TAB juin'!D37</f>
        <v>23094</v>
      </c>
      <c r="E37" s="144">
        <f>'TAB Av'!E37+'TAB mai'!E37+'TAB juin'!E37</f>
        <v>21733</v>
      </c>
      <c r="F37" s="144">
        <f t="shared" si="10"/>
        <v>1361</v>
      </c>
      <c r="G37" s="32">
        <f t="shared" si="11"/>
        <v>6.2623659872083931E-2</v>
      </c>
    </row>
    <row r="38" spans="1:7" x14ac:dyDescent="0.2">
      <c r="A38" s="140">
        <v>65</v>
      </c>
      <c r="B38" s="1" t="s">
        <v>51</v>
      </c>
      <c r="C38" s="10"/>
      <c r="D38" s="144">
        <f>'TAB Av'!D38+'TAB mai'!D38+'TAB juin'!D38</f>
        <v>4174</v>
      </c>
      <c r="E38" s="144">
        <f>'TAB Av'!E38+'TAB mai'!E38+'TAB juin'!E38</f>
        <v>2156</v>
      </c>
      <c r="F38" s="144">
        <f t="shared" si="10"/>
        <v>2018</v>
      </c>
      <c r="G38" s="32">
        <f t="shared" si="11"/>
        <v>0.93599257884972176</v>
      </c>
    </row>
    <row r="39" spans="1:7" ht="25.5" x14ac:dyDescent="0.2">
      <c r="A39" s="140">
        <v>68</v>
      </c>
      <c r="B39" s="16" t="s">
        <v>52</v>
      </c>
      <c r="C39" s="17"/>
      <c r="D39" s="144">
        <f>'TAB Av'!D39+'TAB mai'!D39+'TAB juin'!D39</f>
        <v>253122</v>
      </c>
      <c r="E39" s="144">
        <f>'TAB Av'!E39+'TAB mai'!E39+'TAB juin'!E39</f>
        <v>106622</v>
      </c>
      <c r="F39" s="144">
        <f t="shared" si="10"/>
        <v>146500</v>
      </c>
      <c r="G39" s="32">
        <f t="shared" si="11"/>
        <v>1.3740128678884282</v>
      </c>
    </row>
    <row r="40" spans="1:7" x14ac:dyDescent="0.2">
      <c r="A40" s="140">
        <v>78</v>
      </c>
      <c r="B40" s="2" t="s">
        <v>53</v>
      </c>
      <c r="C40" s="11"/>
      <c r="D40" s="144">
        <f>'TAB Av'!D40+'TAB mai'!D40+'TAB juin'!D40</f>
        <v>83637</v>
      </c>
      <c r="E40" s="144">
        <f>'TAB Av'!E40+'TAB mai'!E40+'TAB juin'!E40</f>
        <v>17030</v>
      </c>
      <c r="F40" s="144">
        <f t="shared" si="10"/>
        <v>66607</v>
      </c>
      <c r="G40" s="32">
        <f t="shared" si="11"/>
        <v>3.9111567821491486</v>
      </c>
    </row>
    <row r="41" spans="1:7" ht="25.5" x14ac:dyDescent="0.2">
      <c r="A41" s="22"/>
      <c r="B41" s="26" t="s">
        <v>77</v>
      </c>
      <c r="C41" s="145"/>
      <c r="D41" s="144">
        <f>D36+D37-D38-D39+D40</f>
        <v>-249642</v>
      </c>
      <c r="E41" s="144">
        <f>E36+E37-E38-E39+E40</f>
        <v>-220753</v>
      </c>
      <c r="F41" s="144">
        <f t="shared" si="10"/>
        <v>-28889</v>
      </c>
      <c r="G41" s="32">
        <f t="shared" si="11"/>
        <v>0.13086571869917962</v>
      </c>
    </row>
    <row r="42" spans="1:7" x14ac:dyDescent="0.2">
      <c r="A42" s="140">
        <v>76</v>
      </c>
      <c r="B42" s="1" t="s">
        <v>54</v>
      </c>
      <c r="C42" s="10"/>
      <c r="D42" s="144">
        <f>'TAB Av'!D42+'TAB mai'!D42+'TAB juin'!D42</f>
        <v>112251</v>
      </c>
      <c r="E42" s="144">
        <f>'TAB Av'!E42+'TAB mai'!E42+'TAB juin'!E42</f>
        <v>112091</v>
      </c>
      <c r="F42" s="144">
        <f t="shared" si="10"/>
        <v>160</v>
      </c>
      <c r="G42" s="32">
        <f t="shared" si="11"/>
        <v>1.4274116566004406E-3</v>
      </c>
    </row>
    <row r="43" spans="1:7" x14ac:dyDescent="0.2">
      <c r="A43" s="140">
        <v>66</v>
      </c>
      <c r="B43" s="1" t="s">
        <v>55</v>
      </c>
      <c r="C43" s="10"/>
      <c r="D43" s="144">
        <f>'TAB Av'!D43+'TAB mai'!D43+'TAB juin'!D43</f>
        <v>7171</v>
      </c>
      <c r="E43" s="144">
        <f>'TAB Av'!E43+'TAB mai'!E43+'TAB juin'!E43</f>
        <v>667</v>
      </c>
      <c r="F43" s="144">
        <f t="shared" si="10"/>
        <v>6504</v>
      </c>
      <c r="G43" s="32">
        <f t="shared" si="11"/>
        <v>9.7511244377811099</v>
      </c>
    </row>
    <row r="44" spans="1:7" x14ac:dyDescent="0.2">
      <c r="B44" s="2" t="s">
        <v>56</v>
      </c>
      <c r="C44" s="11"/>
      <c r="D44" s="39">
        <f>D42-D43</f>
        <v>105080</v>
      </c>
      <c r="E44" s="39">
        <f>E42-E43</f>
        <v>111424</v>
      </c>
      <c r="F44" s="144">
        <f t="shared" si="10"/>
        <v>-6344</v>
      </c>
      <c r="G44" s="32">
        <f t="shared" si="11"/>
        <v>-5.6935669155657669E-2</v>
      </c>
    </row>
    <row r="45" spans="1:7" x14ac:dyDescent="0.2">
      <c r="A45" s="22"/>
      <c r="B45" s="19" t="s">
        <v>57</v>
      </c>
      <c r="C45" s="145"/>
      <c r="D45" s="144">
        <f>D41+D44</f>
        <v>-144562</v>
      </c>
      <c r="E45" s="144">
        <f>E41+E44</f>
        <v>-109329</v>
      </c>
      <c r="F45" s="144">
        <f t="shared" si="10"/>
        <v>-35233</v>
      </c>
      <c r="G45" s="32">
        <f t="shared" si="11"/>
        <v>0.32226582151121841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40">
        <v>5</v>
      </c>
      <c r="B49" s="1" t="s">
        <v>22</v>
      </c>
      <c r="C49" s="10"/>
      <c r="D49" s="144">
        <f>'TAB juin'!D49</f>
        <v>1648578</v>
      </c>
      <c r="E49" s="144">
        <f>'TAB juin'!E49</f>
        <v>801558</v>
      </c>
      <c r="F49" s="144">
        <f t="shared" ref="F49" si="12">(D49-E49)</f>
        <v>847020</v>
      </c>
      <c r="G49" s="32">
        <f t="shared" ref="G49" si="13">F49/E49</f>
        <v>1.0567170435576714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40">
        <v>51</v>
      </c>
      <c r="B53" s="20" t="s">
        <v>29</v>
      </c>
      <c r="C53" s="30"/>
      <c r="D53" s="144">
        <f>'TAB juin'!D53</f>
        <v>0</v>
      </c>
      <c r="E53" s="144">
        <f>'TAB juin'!E53</f>
        <v>0</v>
      </c>
      <c r="F53" s="144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40">
        <v>510</v>
      </c>
      <c r="B54" s="1" t="s">
        <v>7</v>
      </c>
      <c r="C54" s="10"/>
      <c r="D54" s="144">
        <f>'TAB juin'!D54</f>
        <v>0</v>
      </c>
      <c r="E54" s="144">
        <f>'TAB juin'!E54</f>
        <v>0</v>
      </c>
      <c r="F54" s="144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40">
        <v>41</v>
      </c>
      <c r="B56" s="1" t="s">
        <v>8</v>
      </c>
      <c r="C56" s="10"/>
      <c r="D56" s="144">
        <f>D60+D61+D62</f>
        <v>471940</v>
      </c>
      <c r="E56" s="144">
        <f>E60+E61+E62</f>
        <v>605304</v>
      </c>
      <c r="F56" s="144">
        <f t="shared" ref="F56" si="16">(D56-E56)</f>
        <v>-133364</v>
      </c>
      <c r="G56" s="32">
        <f t="shared" ref="G56" si="17">F56/E56</f>
        <v>-0.22032565454713665</v>
      </c>
    </row>
    <row r="57" spans="1:7" x14ac:dyDescent="0.2">
      <c r="A57" s="140"/>
      <c r="B57" s="1"/>
      <c r="C57" s="10"/>
      <c r="D57" s="144"/>
      <c r="E57" s="144"/>
      <c r="F57" s="144"/>
      <c r="G57" s="32"/>
    </row>
    <row r="58" spans="1:7" x14ac:dyDescent="0.2">
      <c r="A58" s="140"/>
      <c r="B58" s="7" t="s">
        <v>6</v>
      </c>
      <c r="C58" s="29"/>
      <c r="D58" s="144"/>
      <c r="E58" s="144"/>
      <c r="F58" s="144"/>
      <c r="G58" s="32"/>
    </row>
    <row r="59" spans="1:7" x14ac:dyDescent="0.2">
      <c r="A59" s="140"/>
      <c r="B59" s="1"/>
      <c r="C59" s="10"/>
      <c r="D59" s="144"/>
      <c r="E59" s="144"/>
      <c r="F59" s="144"/>
      <c r="G59" s="32"/>
    </row>
    <row r="60" spans="1:7" x14ac:dyDescent="0.2">
      <c r="A60" s="140"/>
      <c r="B60" s="23" t="s">
        <v>23</v>
      </c>
      <c r="C60" s="10"/>
      <c r="D60" s="144">
        <f>'TAB juin'!D60</f>
        <v>120782</v>
      </c>
      <c r="E60" s="144">
        <f>'TAB juin'!E60</f>
        <v>245008</v>
      </c>
      <c r="F60" s="144">
        <f t="shared" ref="F60:F62" si="18">(D60-E60)</f>
        <v>-124226</v>
      </c>
      <c r="G60" s="32">
        <f t="shared" ref="G60:G62" si="19">F60/E60</f>
        <v>-0.50702834193169199</v>
      </c>
    </row>
    <row r="61" spans="1:7" ht="25.5" x14ac:dyDescent="0.2">
      <c r="A61" s="140"/>
      <c r="B61" s="24" t="s">
        <v>58</v>
      </c>
      <c r="C61" s="17"/>
      <c r="D61" s="144">
        <f>'TAB juin'!D61</f>
        <v>46529</v>
      </c>
      <c r="E61" s="144">
        <f>'TAB juin'!E61</f>
        <v>107757</v>
      </c>
      <c r="F61" s="144">
        <f t="shared" si="18"/>
        <v>-61228</v>
      </c>
      <c r="G61" s="32">
        <f t="shared" si="19"/>
        <v>-0.56820438579396237</v>
      </c>
    </row>
    <row r="62" spans="1:7" x14ac:dyDescent="0.2">
      <c r="A62" s="140"/>
      <c r="B62" s="23" t="s">
        <v>24</v>
      </c>
      <c r="C62" s="10"/>
      <c r="D62" s="144">
        <f>'TAB juin'!D62</f>
        <v>304629</v>
      </c>
      <c r="E62" s="144">
        <f>'TAB juin'!E62</f>
        <v>252539</v>
      </c>
      <c r="F62" s="144">
        <f t="shared" si="18"/>
        <v>52090</v>
      </c>
      <c r="G62" s="32">
        <f t="shared" si="19"/>
        <v>0.20626517092409488</v>
      </c>
    </row>
    <row r="63" spans="1:7" x14ac:dyDescent="0.2">
      <c r="A63" s="140"/>
      <c r="B63" s="1"/>
      <c r="C63" s="10"/>
      <c r="D63" s="144"/>
      <c r="E63" s="144"/>
      <c r="F63" s="144"/>
      <c r="G63" s="32"/>
    </row>
    <row r="64" spans="1:7" x14ac:dyDescent="0.2">
      <c r="A64" s="140"/>
      <c r="B64" s="8" t="s">
        <v>26</v>
      </c>
      <c r="C64" s="31"/>
      <c r="D64" s="144">
        <f>'TAB juin'!D64</f>
        <v>359469</v>
      </c>
      <c r="E64" s="144">
        <f>'TAB juin'!E64</f>
        <v>374066</v>
      </c>
      <c r="F64" s="144">
        <f>(D69-E69)</f>
        <v>-2335</v>
      </c>
      <c r="G64" s="32">
        <f>F64/E69</f>
        <v>-0.16042597045688767</v>
      </c>
    </row>
    <row r="65" spans="1:7" x14ac:dyDescent="0.2">
      <c r="A65" s="140"/>
      <c r="B65" s="8"/>
      <c r="C65" s="31"/>
      <c r="D65" s="144"/>
      <c r="E65" s="144"/>
      <c r="F65" s="144"/>
      <c r="G65" s="32"/>
    </row>
    <row r="66" spans="1:7" x14ac:dyDescent="0.2">
      <c r="A66" s="140">
        <v>3</v>
      </c>
      <c r="B66" s="8" t="s">
        <v>15</v>
      </c>
      <c r="C66" s="31"/>
      <c r="D66" s="144">
        <f>D69+D70+D71+D72</f>
        <v>313138</v>
      </c>
      <c r="E66" s="144">
        <f>E69+E70+E71+E72</f>
        <v>319621</v>
      </c>
      <c r="F66" s="144">
        <f t="shared" ref="F66" si="20">(D66-E66)</f>
        <v>-6483</v>
      </c>
      <c r="G66" s="32">
        <f t="shared" ref="G66" si="21">F66/E66</f>
        <v>-2.0283398149683531E-2</v>
      </c>
    </row>
    <row r="67" spans="1:7" x14ac:dyDescent="0.2">
      <c r="A67" s="140"/>
      <c r="B67" s="7" t="s">
        <v>6</v>
      </c>
      <c r="C67" s="29"/>
      <c r="D67" s="144"/>
      <c r="E67" s="144"/>
      <c r="F67" s="144"/>
      <c r="G67" s="32"/>
    </row>
    <row r="68" spans="1:7" x14ac:dyDescent="0.2">
      <c r="A68" s="140"/>
      <c r="B68" s="8"/>
      <c r="C68" s="31"/>
      <c r="D68" s="144"/>
      <c r="E68" s="144"/>
      <c r="F68" s="144"/>
      <c r="G68" s="32"/>
    </row>
    <row r="69" spans="1:7" x14ac:dyDescent="0.2">
      <c r="A69" s="140">
        <v>30</v>
      </c>
      <c r="B69" s="25" t="s">
        <v>16</v>
      </c>
      <c r="C69" s="31"/>
      <c r="D69" s="144">
        <f>'TAB juin'!D69</f>
        <v>12220</v>
      </c>
      <c r="E69" s="144">
        <f>'TAB juin'!E69</f>
        <v>14555</v>
      </c>
      <c r="F69" s="144">
        <f t="shared" ref="F69:F72" si="22">(D69-E69)</f>
        <v>-2335</v>
      </c>
      <c r="G69" s="32" t="e">
        <f>F69/#REF!</f>
        <v>#REF!</v>
      </c>
    </row>
    <row r="70" spans="1:7" x14ac:dyDescent="0.2">
      <c r="A70" s="140">
        <v>31</v>
      </c>
      <c r="B70" s="25" t="s">
        <v>17</v>
      </c>
      <c r="C70" s="31"/>
      <c r="D70" s="144">
        <f>'TAB juin'!D70</f>
        <v>13867</v>
      </c>
      <c r="E70" s="144">
        <f>'TAB juin'!E70</f>
        <v>20392</v>
      </c>
      <c r="F70" s="144">
        <f t="shared" si="22"/>
        <v>-6525</v>
      </c>
      <c r="G70" s="32">
        <f t="shared" ref="G70:G72" si="23">F70/E70</f>
        <v>-0.31997842291094547</v>
      </c>
    </row>
    <row r="71" spans="1:7" x14ac:dyDescent="0.2">
      <c r="A71" s="140">
        <v>32</v>
      </c>
      <c r="B71" s="25" t="s">
        <v>18</v>
      </c>
      <c r="C71" s="31"/>
      <c r="D71" s="144">
        <f>'TAB juin'!D71</f>
        <v>287051</v>
      </c>
      <c r="E71" s="144">
        <f>'TAB juin'!E71</f>
        <v>284674</v>
      </c>
      <c r="F71" s="144">
        <f t="shared" si="22"/>
        <v>2377</v>
      </c>
      <c r="G71" s="32">
        <f t="shared" si="23"/>
        <v>8.3499019931570842E-3</v>
      </c>
    </row>
    <row r="72" spans="1:7" x14ac:dyDescent="0.2">
      <c r="A72" s="140">
        <v>37</v>
      </c>
      <c r="B72" s="25" t="s">
        <v>25</v>
      </c>
      <c r="C72" s="31"/>
      <c r="D72" s="144">
        <f>'TAB juin'!D72</f>
        <v>0</v>
      </c>
      <c r="E72" s="144">
        <f>'TAB juin'!E72</f>
        <v>0</v>
      </c>
      <c r="F72" s="144">
        <f t="shared" si="22"/>
        <v>0</v>
      </c>
      <c r="G72" s="32" t="e">
        <f t="shared" si="23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44" t="s">
        <v>10</v>
      </c>
      <c r="E78" s="144" t="s">
        <v>11</v>
      </c>
      <c r="F78" s="144" t="s">
        <v>12</v>
      </c>
      <c r="G78" s="32" t="s">
        <v>13</v>
      </c>
    </row>
    <row r="79" spans="1:7" x14ac:dyDescent="0.2">
      <c r="A79" s="140">
        <v>700</v>
      </c>
      <c r="B79" s="1" t="s">
        <v>30</v>
      </c>
      <c r="C79" s="10"/>
      <c r="D79" s="144">
        <f>'TAB Av'!D79+'TAB mai'!D79+'TAB juin'!D79</f>
        <v>21660</v>
      </c>
      <c r="E79" s="144">
        <f>'TAB Av'!E79+'TAB mai'!E79+'TAB juin'!E79</f>
        <v>2937</v>
      </c>
      <c r="F79" s="144">
        <f>(D79-E79)</f>
        <v>18723</v>
      </c>
      <c r="G79" s="32">
        <f>F79/E79</f>
        <v>6.3748723186925433</v>
      </c>
    </row>
    <row r="80" spans="1:7" x14ac:dyDescent="0.2">
      <c r="A80" s="140">
        <v>701</v>
      </c>
      <c r="B80" s="1" t="s">
        <v>31</v>
      </c>
      <c r="C80" s="10"/>
      <c r="D80" s="144">
        <f>'TAB Av'!D80+'TAB mai'!D80+'TAB juin'!D80</f>
        <v>85570</v>
      </c>
      <c r="E80" s="144">
        <f>'TAB Av'!E80+'TAB mai'!E80+'TAB juin'!E80</f>
        <v>7422</v>
      </c>
      <c r="F80" s="144">
        <f t="shared" ref="F80:F82" si="24">(D80-E80)</f>
        <v>78148</v>
      </c>
      <c r="G80" s="32">
        <f t="shared" ref="G80:G82" si="25">F80/E80</f>
        <v>10.529237402317435</v>
      </c>
    </row>
    <row r="81" spans="1:7" x14ac:dyDescent="0.2">
      <c r="A81" s="140">
        <v>704</v>
      </c>
      <c r="B81" s="1" t="s">
        <v>32</v>
      </c>
      <c r="C81" s="10"/>
      <c r="D81" s="144">
        <f>'TAB Av'!D81+'TAB mai'!D81+'TAB juin'!D81</f>
        <v>0</v>
      </c>
      <c r="E81" s="144">
        <f>'TAB Av'!E81+'TAB mai'!E81+'TAB juin'!E81</f>
        <v>0</v>
      </c>
      <c r="F81" s="144">
        <f t="shared" si="24"/>
        <v>0</v>
      </c>
      <c r="G81" s="32" t="e">
        <f t="shared" si="25"/>
        <v>#DIV/0!</v>
      </c>
    </row>
    <row r="82" spans="1:7" x14ac:dyDescent="0.2">
      <c r="A82" s="140">
        <v>706</v>
      </c>
      <c r="B82" s="1" t="s">
        <v>33</v>
      </c>
      <c r="C82" s="10"/>
      <c r="D82" s="144">
        <f>'TAB Av'!D82+'TAB mai'!D82+'TAB juin'!D82</f>
        <v>0</v>
      </c>
      <c r="E82" s="144">
        <f>'TAB Av'!E82+'TAB mai'!E82+'TAB juin'!E82</f>
        <v>0</v>
      </c>
      <c r="F82" s="144">
        <f t="shared" si="24"/>
        <v>0</v>
      </c>
      <c r="G82" s="32" t="e">
        <f t="shared" si="25"/>
        <v>#DIV/0!</v>
      </c>
    </row>
    <row r="83" spans="1:7" x14ac:dyDescent="0.2">
      <c r="A83" s="140"/>
      <c r="B83" s="13" t="s">
        <v>6</v>
      </c>
      <c r="C83" s="27"/>
      <c r="D83" s="144"/>
      <c r="E83" s="144"/>
      <c r="F83" s="39"/>
      <c r="G83" s="33"/>
    </row>
    <row r="84" spans="1:7" x14ac:dyDescent="0.2">
      <c r="A84" s="140"/>
      <c r="B84" s="14" t="s">
        <v>19</v>
      </c>
      <c r="C84" s="11"/>
      <c r="D84" s="144">
        <v>0</v>
      </c>
      <c r="E84" s="144">
        <v>0</v>
      </c>
      <c r="F84" s="144">
        <f t="shared" ref="F84:F89" si="26">(D84-E84)</f>
        <v>0</v>
      </c>
      <c r="G84" s="32" t="e">
        <f t="shared" ref="G84:G89" si="27">F84/E84</f>
        <v>#DIV/0!</v>
      </c>
    </row>
    <row r="85" spans="1:7" x14ac:dyDescent="0.2">
      <c r="A85" s="140"/>
      <c r="B85" s="14" t="s">
        <v>20</v>
      </c>
      <c r="C85" s="11"/>
      <c r="D85" s="144">
        <v>0</v>
      </c>
      <c r="E85" s="144">
        <v>0</v>
      </c>
      <c r="F85" s="144">
        <f t="shared" si="26"/>
        <v>0</v>
      </c>
      <c r="G85" s="32" t="e">
        <f t="shared" si="27"/>
        <v>#DIV/0!</v>
      </c>
    </row>
    <row r="86" spans="1:7" x14ac:dyDescent="0.2">
      <c r="A86" s="140"/>
      <c r="B86" s="14" t="s">
        <v>27</v>
      </c>
      <c r="C86" s="11"/>
      <c r="D86" s="144">
        <v>0</v>
      </c>
      <c r="E86" s="144">
        <v>0</v>
      </c>
      <c r="F86" s="144">
        <f t="shared" si="26"/>
        <v>0</v>
      </c>
      <c r="G86" s="32" t="e">
        <f t="shared" si="27"/>
        <v>#DIV/0!</v>
      </c>
    </row>
    <row r="87" spans="1:7" x14ac:dyDescent="0.2">
      <c r="A87" s="140">
        <v>706</v>
      </c>
      <c r="B87" s="2" t="s">
        <v>34</v>
      </c>
      <c r="C87" s="11"/>
      <c r="D87" s="144">
        <f>'TAB Av'!D87+'TAB mai'!D87+'TAB juin'!D87</f>
        <v>117463</v>
      </c>
      <c r="E87" s="144">
        <f>'TAB Av'!E87+'TAB mai'!E87+'TAB juin'!E87</f>
        <v>28427</v>
      </c>
      <c r="F87" s="144">
        <f t="shared" si="26"/>
        <v>89036</v>
      </c>
      <c r="G87" s="32">
        <f t="shared" si="27"/>
        <v>3.1320927287438001</v>
      </c>
    </row>
    <row r="88" spans="1:7" x14ac:dyDescent="0.2">
      <c r="A88" s="140" t="s">
        <v>35</v>
      </c>
      <c r="B88" s="2" t="s">
        <v>36</v>
      </c>
      <c r="C88" s="11"/>
      <c r="D88" s="144">
        <f>'TAB Av'!D88+'TAB mai'!D88+'TAB juin'!D88</f>
        <v>0</v>
      </c>
      <c r="E88" s="144">
        <f>'TAB Av'!E88+'TAB mai'!E88+'TAB juin'!E88</f>
        <v>0</v>
      </c>
      <c r="F88" s="144">
        <f t="shared" si="26"/>
        <v>0</v>
      </c>
      <c r="G88" s="32" t="e">
        <f t="shared" si="27"/>
        <v>#DIV/0!</v>
      </c>
    </row>
    <row r="89" spans="1:7" ht="25.5" x14ac:dyDescent="0.2">
      <c r="A89" s="22"/>
      <c r="B89" s="26" t="s">
        <v>45</v>
      </c>
      <c r="C89" s="141"/>
      <c r="D89" s="40">
        <f>D79+D80+D81+D82+D87+D88</f>
        <v>224693</v>
      </c>
      <c r="E89" s="40">
        <f>E79+E80+E81+E82+E87+E88</f>
        <v>38786</v>
      </c>
      <c r="F89" s="40">
        <f t="shared" si="26"/>
        <v>185907</v>
      </c>
      <c r="G89" s="34">
        <f t="shared" si="27"/>
        <v>4.7931470118083848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44"/>
      <c r="E92" s="144"/>
      <c r="F92" s="144">
        <f t="shared" ref="F92" si="28">(D92-E92)</f>
        <v>0</v>
      </c>
      <c r="G92" s="32" t="e">
        <f t="shared" ref="G92" si="29">F92/E92</f>
        <v>#DIV/0!</v>
      </c>
    </row>
    <row r="93" spans="1:7" x14ac:dyDescent="0.2">
      <c r="B93" s="3"/>
      <c r="C93" s="142"/>
      <c r="D93" s="143"/>
      <c r="E93" s="143"/>
      <c r="F93" s="143"/>
      <c r="G93" s="36"/>
    </row>
    <row r="94" spans="1:7" x14ac:dyDescent="0.2">
      <c r="A94" s="140">
        <v>72</v>
      </c>
      <c r="B94" s="1" t="s">
        <v>37</v>
      </c>
      <c r="C94" s="10"/>
      <c r="D94" s="144">
        <f>'TAB Av'!D94+'TAB mai'!D94+'TAB juin'!D94</f>
        <v>0</v>
      </c>
      <c r="E94" s="144">
        <f>'TAB Av'!E94+'TAB mai'!E94+'TAB juin'!E94</f>
        <v>0</v>
      </c>
      <c r="F94" s="144">
        <f t="shared" ref="F94:F106" si="30">(D94-E94)</f>
        <v>0</v>
      </c>
      <c r="G94" s="32" t="e">
        <f t="shared" ref="G94:G106" si="31">F94/E94</f>
        <v>#DIV/0!</v>
      </c>
    </row>
    <row r="95" spans="1:7" x14ac:dyDescent="0.2">
      <c r="A95" s="140">
        <v>73</v>
      </c>
      <c r="B95" s="1" t="s">
        <v>38</v>
      </c>
      <c r="C95" s="10"/>
      <c r="D95" s="144">
        <f>'TAB Av'!D95+'TAB mai'!D95+'TAB juin'!D95</f>
        <v>0</v>
      </c>
      <c r="E95" s="144">
        <f>'TAB Av'!E95+'TAB mai'!E95+'TAB juin'!E95</f>
        <v>0</v>
      </c>
      <c r="F95" s="144">
        <f t="shared" si="30"/>
        <v>0</v>
      </c>
      <c r="G95" s="32" t="e">
        <f t="shared" si="31"/>
        <v>#DIV/0!</v>
      </c>
    </row>
    <row r="96" spans="1:7" x14ac:dyDescent="0.2">
      <c r="A96" s="140">
        <v>74</v>
      </c>
      <c r="B96" s="2" t="s">
        <v>39</v>
      </c>
      <c r="C96" s="11"/>
      <c r="D96" s="144">
        <f>'TAB Av'!D96+'TAB mai'!D96+'TAB juin'!D96</f>
        <v>0</v>
      </c>
      <c r="E96" s="144">
        <f>'TAB Av'!E96+'TAB mai'!E96+'TAB juin'!E96</f>
        <v>0</v>
      </c>
      <c r="F96" s="144">
        <f t="shared" si="30"/>
        <v>0</v>
      </c>
      <c r="G96" s="32" t="e">
        <f t="shared" si="31"/>
        <v>#DIV/0!</v>
      </c>
    </row>
    <row r="97" spans="1:7" ht="25.5" x14ac:dyDescent="0.2">
      <c r="A97" s="22"/>
      <c r="B97" s="26" t="s">
        <v>44</v>
      </c>
      <c r="C97" s="145"/>
      <c r="D97" s="40">
        <f>D89+D94+D95+D96</f>
        <v>224693</v>
      </c>
      <c r="E97" s="40">
        <f>E89+E94+E95+E96</f>
        <v>38786</v>
      </c>
      <c r="F97" s="144">
        <f t="shared" si="30"/>
        <v>185907</v>
      </c>
      <c r="G97" s="32">
        <f t="shared" si="31"/>
        <v>4.7931470118083848</v>
      </c>
    </row>
    <row r="98" spans="1:7" x14ac:dyDescent="0.2">
      <c r="A98" s="140">
        <v>60</v>
      </c>
      <c r="B98" s="3" t="s">
        <v>40</v>
      </c>
      <c r="C98" s="142"/>
      <c r="D98" s="143">
        <f>D99+D100+D101</f>
        <v>59244</v>
      </c>
      <c r="E98" s="143">
        <f>E99+E100+E101</f>
        <v>13739</v>
      </c>
      <c r="F98" s="144">
        <f t="shared" si="30"/>
        <v>45505</v>
      </c>
      <c r="G98" s="32">
        <f t="shared" si="31"/>
        <v>3.3121042288376157</v>
      </c>
    </row>
    <row r="99" spans="1:7" x14ac:dyDescent="0.2">
      <c r="A99" s="140">
        <v>600</v>
      </c>
      <c r="B99" s="1" t="s">
        <v>2</v>
      </c>
      <c r="C99" s="10"/>
      <c r="D99" s="144">
        <f>'TAB Av'!D99+'TAB mai'!D99+'TAB juin'!D99</f>
        <v>6244</v>
      </c>
      <c r="E99" s="144">
        <f>'TAB Av'!E99+'TAB mai'!E99+'TAB juin'!E99</f>
        <v>811</v>
      </c>
      <c r="F99" s="144">
        <f t="shared" si="30"/>
        <v>5433</v>
      </c>
      <c r="G99" s="32">
        <f t="shared" si="31"/>
        <v>6.6991368680641186</v>
      </c>
    </row>
    <row r="100" spans="1:7" x14ac:dyDescent="0.2">
      <c r="A100" s="140">
        <v>601</v>
      </c>
      <c r="B100" s="1" t="s">
        <v>3</v>
      </c>
      <c r="C100" s="10"/>
      <c r="D100" s="144">
        <f>'TAB Av'!D100+'TAB mai'!D100+'TAB juin'!D100</f>
        <v>53000</v>
      </c>
      <c r="E100" s="144">
        <f>'TAB Av'!E100+'TAB mai'!E100+'TAB juin'!E100</f>
        <v>12928</v>
      </c>
      <c r="F100" s="144">
        <f t="shared" si="30"/>
        <v>40072</v>
      </c>
      <c r="G100" s="32">
        <f t="shared" si="31"/>
        <v>3.0996287128712869</v>
      </c>
    </row>
    <row r="101" spans="1:7" x14ac:dyDescent="0.2">
      <c r="A101" s="140">
        <v>604</v>
      </c>
      <c r="B101" s="1" t="s">
        <v>4</v>
      </c>
      <c r="C101" s="10"/>
      <c r="D101" s="144">
        <f>'TAB Av'!D101+'TAB mai'!D101+'TAB juin'!D101</f>
        <v>0</v>
      </c>
      <c r="E101" s="144">
        <f>'TAB Av'!E101+'TAB mai'!E101+'TAB juin'!E101</f>
        <v>0</v>
      </c>
      <c r="F101" s="144">
        <f t="shared" si="30"/>
        <v>0</v>
      </c>
      <c r="G101" s="32" t="e">
        <f t="shared" si="31"/>
        <v>#DIV/0!</v>
      </c>
    </row>
    <row r="102" spans="1:7" x14ac:dyDescent="0.2">
      <c r="A102" s="140">
        <v>61</v>
      </c>
      <c r="B102" s="1" t="s">
        <v>41</v>
      </c>
      <c r="C102" s="10"/>
      <c r="D102" s="144">
        <f>'TAB Av'!D102+'TAB mai'!D102+'TAB juin'!D102</f>
        <v>0</v>
      </c>
      <c r="E102" s="144">
        <f>'TAB Av'!E102+'TAB mai'!E102+'TAB juin'!E102</f>
        <v>0</v>
      </c>
      <c r="F102" s="144">
        <f t="shared" si="30"/>
        <v>0</v>
      </c>
      <c r="G102" s="32" t="e">
        <f t="shared" si="31"/>
        <v>#DIV/0!</v>
      </c>
    </row>
    <row r="103" spans="1:7" x14ac:dyDescent="0.2">
      <c r="A103" s="140">
        <v>62</v>
      </c>
      <c r="B103" s="2" t="s">
        <v>42</v>
      </c>
      <c r="C103" s="11"/>
      <c r="D103" s="144">
        <f>'TAB Av'!D103+'TAB mai'!D103+'TAB juin'!D103</f>
        <v>17153</v>
      </c>
      <c r="E103" s="144">
        <f>'TAB Av'!E103+'TAB mai'!E103+'TAB juin'!E103</f>
        <v>29493</v>
      </c>
      <c r="F103" s="144">
        <f t="shared" si="30"/>
        <v>-12340</v>
      </c>
      <c r="G103" s="32">
        <f t="shared" si="31"/>
        <v>-0.41840436713796492</v>
      </c>
    </row>
    <row r="104" spans="1:7" ht="25.5" x14ac:dyDescent="0.2">
      <c r="A104" s="22"/>
      <c r="B104" s="26" t="s">
        <v>43</v>
      </c>
      <c r="C104" s="145"/>
      <c r="D104" s="40">
        <f>D98+D102+D103</f>
        <v>76397</v>
      </c>
      <c r="E104" s="40">
        <f>E98+E102+E103</f>
        <v>43232</v>
      </c>
      <c r="F104" s="144">
        <f t="shared" si="30"/>
        <v>33165</v>
      </c>
      <c r="G104" s="32">
        <f t="shared" si="31"/>
        <v>0.76714008142116952</v>
      </c>
    </row>
    <row r="105" spans="1:7" ht="25.5" x14ac:dyDescent="0.2">
      <c r="A105" s="22"/>
      <c r="B105" s="26" t="s">
        <v>48</v>
      </c>
      <c r="C105" s="145"/>
      <c r="D105" s="40">
        <f>D97-D104</f>
        <v>148296</v>
      </c>
      <c r="E105" s="40">
        <f>E97-E104</f>
        <v>-4446</v>
      </c>
      <c r="F105" s="144">
        <f t="shared" si="30"/>
        <v>152742</v>
      </c>
      <c r="G105" s="32">
        <f t="shared" si="31"/>
        <v>-34.354925775978408</v>
      </c>
    </row>
    <row r="106" spans="1:7" x14ac:dyDescent="0.2">
      <c r="A106" s="140">
        <v>63</v>
      </c>
      <c r="B106" s="3" t="s">
        <v>46</v>
      </c>
      <c r="C106" s="142"/>
      <c r="D106" s="144">
        <f>'TAB Av'!D106+'TAB mai'!D106+'TAB juin'!D106</f>
        <v>129051</v>
      </c>
      <c r="E106" s="144">
        <f>'TAB Av'!E106+'TAB mai'!E106+'TAB juin'!E106</f>
        <v>134959</v>
      </c>
      <c r="F106" s="144">
        <f t="shared" si="30"/>
        <v>-5908</v>
      </c>
      <c r="G106" s="32">
        <f t="shared" si="31"/>
        <v>-4.3776257974644149E-2</v>
      </c>
    </row>
    <row r="107" spans="1:7" x14ac:dyDescent="0.2">
      <c r="A107" s="140"/>
      <c r="B107" s="13" t="s">
        <v>6</v>
      </c>
      <c r="C107" s="27"/>
      <c r="D107" s="144"/>
      <c r="E107" s="144"/>
      <c r="F107" s="144"/>
      <c r="G107" s="32"/>
    </row>
    <row r="108" spans="1:7" x14ac:dyDescent="0.2">
      <c r="A108" s="140">
        <v>631</v>
      </c>
      <c r="B108" s="15" t="s">
        <v>21</v>
      </c>
      <c r="C108" s="21"/>
      <c r="D108" s="144">
        <f>'TAB Av'!D108+'TAB mai'!D108+'TAB juin'!D108</f>
        <v>0</v>
      </c>
      <c r="E108" s="144">
        <f>'TAB Av'!E108+'TAB mai'!E108+'TAB juin'!E108</f>
        <v>0</v>
      </c>
      <c r="F108" s="144">
        <f t="shared" ref="F108" si="32">(D108-E108)</f>
        <v>0</v>
      </c>
      <c r="G108" s="32" t="e">
        <f t="shared" ref="G108" si="33">F108/E108</f>
        <v>#DIV/0!</v>
      </c>
    </row>
    <row r="109" spans="1:7" x14ac:dyDescent="0.2">
      <c r="A109" s="140"/>
      <c r="B109" s="15"/>
      <c r="C109" s="21"/>
      <c r="D109" s="144"/>
      <c r="E109" s="144"/>
      <c r="F109" s="144"/>
      <c r="G109" s="32"/>
    </row>
    <row r="110" spans="1:7" x14ac:dyDescent="0.2">
      <c r="A110" s="140">
        <v>64</v>
      </c>
      <c r="B110" s="2" t="s">
        <v>47</v>
      </c>
      <c r="C110" s="11"/>
      <c r="D110" s="144">
        <f>'TAB Av'!D110+'TAB mai'!D110+'TAB juin'!D110</f>
        <v>5120</v>
      </c>
      <c r="E110" s="144">
        <f>'TAB Av'!E110+'TAB mai'!E110+'TAB juin'!E110</f>
        <v>1862</v>
      </c>
      <c r="F110" s="144">
        <f t="shared" ref="F110:F120" si="34">(D110-E110)</f>
        <v>3258</v>
      </c>
      <c r="G110" s="32">
        <f t="shared" ref="G110:G120" si="35">F110/E110</f>
        <v>1.7497314715359829</v>
      </c>
    </row>
    <row r="111" spans="1:7" ht="25.5" x14ac:dyDescent="0.2">
      <c r="A111" s="22"/>
      <c r="B111" s="26" t="s">
        <v>49</v>
      </c>
      <c r="C111" s="145"/>
      <c r="D111" s="144">
        <f>D105-D106-D110</f>
        <v>14125</v>
      </c>
      <c r="E111" s="144">
        <f>E105-E106-E110</f>
        <v>-141267</v>
      </c>
      <c r="F111" s="144">
        <f t="shared" si="34"/>
        <v>155392</v>
      </c>
      <c r="G111" s="32">
        <f t="shared" si="35"/>
        <v>-1.0999879660501037</v>
      </c>
    </row>
    <row r="112" spans="1:7" x14ac:dyDescent="0.2">
      <c r="A112" s="140">
        <v>75</v>
      </c>
      <c r="B112" s="3" t="s">
        <v>50</v>
      </c>
      <c r="C112" s="142"/>
      <c r="D112" s="144">
        <f>'TAB Av'!D112+'TAB mai'!D112+'TAB juin'!D112</f>
        <v>0</v>
      </c>
      <c r="E112" s="144">
        <f>'TAB Av'!E112+'TAB mai'!E112+'TAB juin'!E112</f>
        <v>0</v>
      </c>
      <c r="F112" s="144">
        <f t="shared" si="34"/>
        <v>0</v>
      </c>
      <c r="G112" s="32" t="e">
        <f t="shared" si="35"/>
        <v>#DIV/0!</v>
      </c>
    </row>
    <row r="113" spans="1:7" x14ac:dyDescent="0.2">
      <c r="A113" s="140">
        <v>65</v>
      </c>
      <c r="B113" s="1" t="s">
        <v>51</v>
      </c>
      <c r="C113" s="10"/>
      <c r="D113" s="144">
        <f>'TAB Av'!D113+'TAB mai'!D113+'TAB juin'!D113</f>
        <v>1046</v>
      </c>
      <c r="E113" s="144">
        <f>'TAB Av'!E113+'TAB mai'!E113+'TAB juin'!E113</f>
        <v>13402</v>
      </c>
      <c r="F113" s="144">
        <f t="shared" si="34"/>
        <v>-12356</v>
      </c>
      <c r="G113" s="32">
        <f t="shared" si="35"/>
        <v>-0.92195194747052678</v>
      </c>
    </row>
    <row r="114" spans="1:7" ht="25.5" x14ac:dyDescent="0.2">
      <c r="A114" s="140">
        <v>68</v>
      </c>
      <c r="B114" s="16" t="s">
        <v>52</v>
      </c>
      <c r="C114" s="17"/>
      <c r="D114" s="144">
        <f>'TAB Av'!D114+'TAB mai'!D114+'TAB juin'!D114</f>
        <v>191790</v>
      </c>
      <c r="E114" s="144">
        <f>'TAB Av'!E114+'TAB mai'!E114+'TAB juin'!E114</f>
        <v>200532</v>
      </c>
      <c r="F114" s="144">
        <f t="shared" si="34"/>
        <v>-8742</v>
      </c>
      <c r="G114" s="32">
        <f t="shared" si="35"/>
        <v>-4.3594039853988388E-2</v>
      </c>
    </row>
    <row r="115" spans="1:7" x14ac:dyDescent="0.2">
      <c r="A115" s="140">
        <v>78</v>
      </c>
      <c r="B115" s="2" t="s">
        <v>53</v>
      </c>
      <c r="C115" s="11"/>
      <c r="D115" s="144">
        <f>'TAB Av'!D115+'TAB mai'!D115+'TAB juin'!D115</f>
        <v>0</v>
      </c>
      <c r="E115" s="144">
        <f>'TAB Av'!E115+'TAB mai'!E115+'TAB juin'!E115</f>
        <v>0</v>
      </c>
      <c r="F115" s="144">
        <f t="shared" si="34"/>
        <v>0</v>
      </c>
      <c r="G115" s="32" t="e">
        <f t="shared" si="35"/>
        <v>#DIV/0!</v>
      </c>
    </row>
    <row r="116" spans="1:7" ht="25.5" x14ac:dyDescent="0.2">
      <c r="A116" s="22"/>
      <c r="B116" s="26" t="s">
        <v>77</v>
      </c>
      <c r="C116" s="145"/>
      <c r="D116" s="144">
        <f>D111+D112-D113-D114+D115</f>
        <v>-178711</v>
      </c>
      <c r="E116" s="144">
        <f>E111+E112-E113-E114+E115</f>
        <v>-355201</v>
      </c>
      <c r="F116" s="144">
        <f t="shared" si="34"/>
        <v>176490</v>
      </c>
      <c r="G116" s="32">
        <f t="shared" si="35"/>
        <v>-0.49687360114414092</v>
      </c>
    </row>
    <row r="117" spans="1:7" x14ac:dyDescent="0.2">
      <c r="A117" s="140">
        <v>76</v>
      </c>
      <c r="B117" s="1" t="s">
        <v>54</v>
      </c>
      <c r="C117" s="10"/>
      <c r="D117" s="144">
        <f>'TAB Av'!D117+'TAB mai'!D117+'TAB juin'!D117</f>
        <v>0</v>
      </c>
      <c r="E117" s="144">
        <f>'TAB Av'!E117+'TAB mai'!E117+'TAB juin'!E117</f>
        <v>0</v>
      </c>
      <c r="F117" s="144">
        <f t="shared" si="34"/>
        <v>0</v>
      </c>
      <c r="G117" s="32" t="e">
        <f t="shared" si="35"/>
        <v>#DIV/0!</v>
      </c>
    </row>
    <row r="118" spans="1:7" x14ac:dyDescent="0.2">
      <c r="A118" s="140">
        <v>66</v>
      </c>
      <c r="B118" s="1" t="s">
        <v>55</v>
      </c>
      <c r="C118" s="10"/>
      <c r="D118" s="144">
        <f>'TAB Av'!D118+'TAB mai'!D118+'TAB juin'!D118</f>
        <v>870</v>
      </c>
      <c r="E118" s="144">
        <f>'TAB Av'!E118+'TAB mai'!E118+'TAB juin'!E118</f>
        <v>35512</v>
      </c>
      <c r="F118" s="144">
        <f t="shared" si="34"/>
        <v>-34642</v>
      </c>
      <c r="G118" s="32">
        <f t="shared" si="35"/>
        <v>-0.97550123901779684</v>
      </c>
    </row>
    <row r="119" spans="1:7" x14ac:dyDescent="0.2">
      <c r="B119" s="2" t="s">
        <v>56</v>
      </c>
      <c r="C119" s="11"/>
      <c r="D119" s="39">
        <f>D117-D118</f>
        <v>-870</v>
      </c>
      <c r="E119" s="39">
        <f>E117-E118</f>
        <v>-35512</v>
      </c>
      <c r="F119" s="144">
        <f t="shared" si="34"/>
        <v>34642</v>
      </c>
      <c r="G119" s="32">
        <f t="shared" si="35"/>
        <v>-0.97550123901779684</v>
      </c>
    </row>
    <row r="120" spans="1:7" x14ac:dyDescent="0.2">
      <c r="A120" s="22"/>
      <c r="B120" s="19" t="s">
        <v>57</v>
      </c>
      <c r="C120" s="145"/>
      <c r="D120" s="144">
        <f>D116+D119</f>
        <v>-179581</v>
      </c>
      <c r="E120" s="144">
        <f>E116+E119</f>
        <v>-390713</v>
      </c>
      <c r="F120" s="144">
        <f t="shared" si="34"/>
        <v>211132</v>
      </c>
      <c r="G120" s="32">
        <f t="shared" si="35"/>
        <v>-0.54037618405325649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40">
        <v>5</v>
      </c>
      <c r="B124" s="1" t="s">
        <v>22</v>
      </c>
      <c r="C124" s="10"/>
      <c r="D124" s="144">
        <f>'TAB juin'!D124</f>
        <v>704853</v>
      </c>
      <c r="E124" s="144">
        <f>'TAB juin'!E124</f>
        <v>866793</v>
      </c>
      <c r="F124" s="144">
        <f t="shared" ref="F124" si="36">(D124-E124)</f>
        <v>-161940</v>
      </c>
      <c r="G124" s="32">
        <f t="shared" ref="G124" si="37">F124/E124</f>
        <v>-0.18682661258224281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40">
        <v>51</v>
      </c>
      <c r="B128" s="20" t="s">
        <v>29</v>
      </c>
      <c r="C128" s="30"/>
      <c r="D128" s="144">
        <f>'TAB juin'!D128</f>
        <v>0</v>
      </c>
      <c r="E128" s="144">
        <f>'TAB juin'!E128</f>
        <v>0</v>
      </c>
      <c r="F128" s="144">
        <f t="shared" ref="F128:F129" si="38">(D128-E128)</f>
        <v>0</v>
      </c>
      <c r="G128" s="32" t="e">
        <f t="shared" ref="G128:G129" si="39">F128/E128</f>
        <v>#DIV/0!</v>
      </c>
    </row>
    <row r="129" spans="1:7" x14ac:dyDescent="0.2">
      <c r="A129" s="140">
        <v>510</v>
      </c>
      <c r="B129" s="1" t="s">
        <v>7</v>
      </c>
      <c r="C129" s="10"/>
      <c r="D129" s="144">
        <f>'TAB juin'!D129</f>
        <v>0</v>
      </c>
      <c r="E129" s="144">
        <f>'TAB juin'!E129</f>
        <v>0</v>
      </c>
      <c r="F129" s="144">
        <f t="shared" si="38"/>
        <v>0</v>
      </c>
      <c r="G129" s="32" t="e">
        <f t="shared" si="39"/>
        <v>#DIV/0!</v>
      </c>
    </row>
    <row r="130" spans="1:7" x14ac:dyDescent="0.2">
      <c r="B130" s="3"/>
      <c r="C130" s="28"/>
    </row>
    <row r="131" spans="1:7" x14ac:dyDescent="0.2">
      <c r="A131" s="140">
        <v>41</v>
      </c>
      <c r="B131" s="1" t="s">
        <v>8</v>
      </c>
      <c r="C131" s="10"/>
      <c r="D131" s="144">
        <f>D135+D136+D137</f>
        <v>444306</v>
      </c>
      <c r="E131" s="144">
        <f>E135+E136+E137</f>
        <v>376841</v>
      </c>
      <c r="F131" s="144">
        <f t="shared" ref="F131" si="40">(D131-E131)</f>
        <v>67465</v>
      </c>
      <c r="G131" s="32">
        <f t="shared" ref="G131" si="41">F131/E131</f>
        <v>0.17902775971828969</v>
      </c>
    </row>
    <row r="132" spans="1:7" x14ac:dyDescent="0.2">
      <c r="A132" s="140"/>
      <c r="B132" s="1"/>
      <c r="C132" s="10"/>
      <c r="D132" s="144"/>
      <c r="E132" s="144"/>
      <c r="F132" s="144"/>
      <c r="G132" s="32"/>
    </row>
    <row r="133" spans="1:7" x14ac:dyDescent="0.2">
      <c r="A133" s="140"/>
      <c r="B133" s="7" t="s">
        <v>6</v>
      </c>
      <c r="C133" s="29"/>
      <c r="D133" s="144"/>
      <c r="E133" s="144"/>
      <c r="F133" s="144"/>
      <c r="G133" s="32"/>
    </row>
    <row r="134" spans="1:7" x14ac:dyDescent="0.2">
      <c r="A134" s="140"/>
      <c r="B134" s="1"/>
      <c r="C134" s="10"/>
      <c r="D134" s="144"/>
      <c r="E134" s="144"/>
      <c r="F134" s="144"/>
      <c r="G134" s="32"/>
    </row>
    <row r="135" spans="1:7" x14ac:dyDescent="0.2">
      <c r="A135" s="140"/>
      <c r="B135" s="23" t="s">
        <v>23</v>
      </c>
      <c r="C135" s="10"/>
      <c r="D135" s="144">
        <f>'TAB juin'!D135</f>
        <v>272633</v>
      </c>
      <c r="E135" s="144">
        <f>'TAB juin'!E135</f>
        <v>122462</v>
      </c>
      <c r="F135" s="144">
        <f t="shared" ref="F135:F137" si="42">(D135-E135)</f>
        <v>150171</v>
      </c>
      <c r="G135" s="32">
        <f t="shared" ref="G135:G137" si="43">F135/E135</f>
        <v>1.2262661070372851</v>
      </c>
    </row>
    <row r="136" spans="1:7" ht="25.5" x14ac:dyDescent="0.2">
      <c r="A136" s="140"/>
      <c r="B136" s="24" t="s">
        <v>58</v>
      </c>
      <c r="C136" s="17"/>
      <c r="D136" s="144">
        <f>'TAB juin'!D136</f>
        <v>77923</v>
      </c>
      <c r="E136" s="144">
        <f>'TAB juin'!E136</f>
        <v>125387</v>
      </c>
      <c r="F136" s="144">
        <f t="shared" si="42"/>
        <v>-47464</v>
      </c>
      <c r="G136" s="32">
        <f t="shared" si="43"/>
        <v>-0.37854004003604841</v>
      </c>
    </row>
    <row r="137" spans="1:7" x14ac:dyDescent="0.2">
      <c r="A137" s="140"/>
      <c r="B137" s="23" t="s">
        <v>24</v>
      </c>
      <c r="C137" s="10"/>
      <c r="D137" s="144">
        <f>'TAB juin'!D137</f>
        <v>93750</v>
      </c>
      <c r="E137" s="144">
        <f>'TAB juin'!E137</f>
        <v>128992</v>
      </c>
      <c r="F137" s="144">
        <f t="shared" si="42"/>
        <v>-35242</v>
      </c>
      <c r="G137" s="32">
        <f t="shared" si="43"/>
        <v>-0.27321074175142646</v>
      </c>
    </row>
    <row r="138" spans="1:7" x14ac:dyDescent="0.2">
      <c r="A138" s="140"/>
      <c r="B138" s="1"/>
      <c r="C138" s="10"/>
      <c r="D138" s="144"/>
      <c r="E138" s="144"/>
      <c r="F138" s="144"/>
      <c r="G138" s="32"/>
    </row>
    <row r="139" spans="1:7" x14ac:dyDescent="0.2">
      <c r="A139" s="140"/>
      <c r="B139" s="8" t="s">
        <v>26</v>
      </c>
      <c r="C139" s="31"/>
      <c r="D139" s="144">
        <f>'TAB juin'!D139</f>
        <v>105457</v>
      </c>
      <c r="E139" s="144">
        <f>'TAB juin'!E139</f>
        <v>84242</v>
      </c>
      <c r="F139" s="144">
        <f>(D144-E144)</f>
        <v>-1335</v>
      </c>
      <c r="G139" s="32">
        <f>F139/E144</f>
        <v>-0.22201895892233495</v>
      </c>
    </row>
    <row r="140" spans="1:7" x14ac:dyDescent="0.2">
      <c r="A140" s="140"/>
      <c r="B140" s="8"/>
      <c r="C140" s="31"/>
      <c r="D140" s="144"/>
      <c r="E140" s="144"/>
      <c r="F140" s="144"/>
      <c r="G140" s="32"/>
    </row>
    <row r="141" spans="1:7" x14ac:dyDescent="0.2">
      <c r="A141" s="140">
        <v>3</v>
      </c>
      <c r="B141" s="8" t="s">
        <v>15</v>
      </c>
      <c r="C141" s="31"/>
      <c r="D141" s="144">
        <f>D144+D145+D146+D147</f>
        <v>337651</v>
      </c>
      <c r="E141" s="144">
        <f>E144+E145+E146+E147</f>
        <v>702915</v>
      </c>
      <c r="F141" s="144">
        <f t="shared" ref="F141" si="44">(D141-E141)</f>
        <v>-365264</v>
      </c>
      <c r="G141" s="32">
        <f t="shared" ref="G141" si="45">F141/E141</f>
        <v>-0.51964177745531115</v>
      </c>
    </row>
    <row r="142" spans="1:7" x14ac:dyDescent="0.2">
      <c r="A142" s="140"/>
      <c r="B142" s="7" t="s">
        <v>6</v>
      </c>
      <c r="C142" s="29"/>
      <c r="D142" s="144"/>
      <c r="E142" s="144"/>
      <c r="F142" s="144"/>
      <c r="G142" s="32"/>
    </row>
    <row r="143" spans="1:7" x14ac:dyDescent="0.2">
      <c r="A143" s="140"/>
      <c r="B143" s="8"/>
      <c r="C143" s="31"/>
      <c r="D143" s="144"/>
      <c r="E143" s="144"/>
      <c r="F143" s="144"/>
      <c r="G143" s="32"/>
    </row>
    <row r="144" spans="1:7" x14ac:dyDescent="0.2">
      <c r="A144" s="140">
        <v>30</v>
      </c>
      <c r="B144" s="25" t="s">
        <v>16</v>
      </c>
      <c r="C144" s="31"/>
      <c r="D144" s="144">
        <f>'TAB juin'!D144</f>
        <v>4678</v>
      </c>
      <c r="E144" s="144">
        <f>'TAB juin'!E144</f>
        <v>6013</v>
      </c>
      <c r="F144" s="144">
        <f t="shared" ref="F144:F147" si="46">(D144-E144)</f>
        <v>-1335</v>
      </c>
      <c r="G144" s="32" t="e">
        <f>F144/#REF!</f>
        <v>#REF!</v>
      </c>
    </row>
    <row r="145" spans="1:7" x14ac:dyDescent="0.2">
      <c r="A145" s="140">
        <v>31</v>
      </c>
      <c r="B145" s="25" t="s">
        <v>17</v>
      </c>
      <c r="C145" s="31"/>
      <c r="D145" s="144">
        <f>'TAB juin'!D145</f>
        <v>181501</v>
      </c>
      <c r="E145" s="144">
        <f>'TAB juin'!E145</f>
        <v>536446</v>
      </c>
      <c r="F145" s="144">
        <f t="shared" si="46"/>
        <v>-354945</v>
      </c>
      <c r="G145" s="32">
        <f t="shared" ref="G145:G147" si="47">F145/E145</f>
        <v>-0.66166026030579028</v>
      </c>
    </row>
    <row r="146" spans="1:7" x14ac:dyDescent="0.2">
      <c r="A146" s="140">
        <v>32</v>
      </c>
      <c r="B146" s="25" t="s">
        <v>18</v>
      </c>
      <c r="C146" s="31"/>
      <c r="D146" s="144">
        <f>'TAB juin'!D146</f>
        <v>151472</v>
      </c>
      <c r="E146" s="144">
        <f>'TAB juin'!E146</f>
        <v>160456</v>
      </c>
      <c r="F146" s="144">
        <f t="shared" si="46"/>
        <v>-8984</v>
      </c>
      <c r="G146" s="32">
        <f t="shared" si="47"/>
        <v>-5.5990427282245597E-2</v>
      </c>
    </row>
    <row r="147" spans="1:7" x14ac:dyDescent="0.2">
      <c r="A147" s="140">
        <v>37</v>
      </c>
      <c r="B147" s="25" t="s">
        <v>25</v>
      </c>
      <c r="C147" s="31"/>
      <c r="D147" s="144">
        <f>'TAB juin'!D147</f>
        <v>0</v>
      </c>
      <c r="E147" s="144">
        <f>'TAB juin'!E147</f>
        <v>0</v>
      </c>
      <c r="F147" s="144">
        <f t="shared" si="46"/>
        <v>0</v>
      </c>
      <c r="G147" s="32" t="e">
        <f t="shared" si="47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44" t="s">
        <v>10</v>
      </c>
      <c r="E152" s="144" t="s">
        <v>11</v>
      </c>
      <c r="F152" s="144" t="s">
        <v>12</v>
      </c>
      <c r="G152" s="32" t="s">
        <v>13</v>
      </c>
    </row>
    <row r="153" spans="1:7" x14ac:dyDescent="0.2">
      <c r="A153" s="140">
        <v>700</v>
      </c>
      <c r="B153" s="1" t="s">
        <v>30</v>
      </c>
      <c r="C153" s="10"/>
      <c r="D153" s="144">
        <f>'TAB Av'!D153+'TAB mai'!D153+'TAB juin'!D153</f>
        <v>30473</v>
      </c>
      <c r="E153" s="144">
        <f>'TAB Av'!E153+'TAB mai'!E153+'TAB juin'!E153</f>
        <v>8174</v>
      </c>
      <c r="F153" s="144">
        <f>(D153-E153)</f>
        <v>22299</v>
      </c>
      <c r="G153" s="32">
        <f>F153/E153</f>
        <v>2.7280401272326888</v>
      </c>
    </row>
    <row r="154" spans="1:7" x14ac:dyDescent="0.2">
      <c r="A154" s="140">
        <v>701</v>
      </c>
      <c r="B154" s="1" t="s">
        <v>31</v>
      </c>
      <c r="C154" s="10"/>
      <c r="D154" s="144">
        <f>'TAB Av'!D154+'TAB mai'!D154+'TAB juin'!D154</f>
        <v>57906</v>
      </c>
      <c r="E154" s="144">
        <f>'TAB Av'!E154+'TAB mai'!E154+'TAB juin'!E154</f>
        <v>27092</v>
      </c>
      <c r="F154" s="144">
        <f t="shared" ref="F154:F156" si="48">(D154-E154)</f>
        <v>30814</v>
      </c>
      <c r="G154" s="32">
        <f t="shared" ref="G154:G156" si="49">F154/E154</f>
        <v>1.1373837295142477</v>
      </c>
    </row>
    <row r="155" spans="1:7" x14ac:dyDescent="0.2">
      <c r="A155" s="140">
        <v>704</v>
      </c>
      <c r="B155" s="1" t="s">
        <v>32</v>
      </c>
      <c r="C155" s="10"/>
      <c r="D155" s="144">
        <f>'TAB Av'!D155+'TAB mai'!D155+'TAB juin'!D155</f>
        <v>0</v>
      </c>
      <c r="E155" s="144">
        <f>'TAB Av'!E155+'TAB mai'!E155+'TAB juin'!E155</f>
        <v>0</v>
      </c>
      <c r="F155" s="144">
        <f t="shared" si="48"/>
        <v>0</v>
      </c>
      <c r="G155" s="32" t="e">
        <f t="shared" si="49"/>
        <v>#DIV/0!</v>
      </c>
    </row>
    <row r="156" spans="1:7" x14ac:dyDescent="0.2">
      <c r="A156" s="140">
        <v>706</v>
      </c>
      <c r="B156" s="1" t="s">
        <v>33</v>
      </c>
      <c r="C156" s="10"/>
      <c r="D156" s="144">
        <f>'TAB Av'!D156+'TAB mai'!D156+'TAB juin'!D156</f>
        <v>58983</v>
      </c>
      <c r="E156" s="144">
        <f>'TAB Av'!E156+'TAB mai'!E156+'TAB juin'!E156</f>
        <v>18645</v>
      </c>
      <c r="F156" s="144">
        <f t="shared" si="48"/>
        <v>40338</v>
      </c>
      <c r="G156" s="32">
        <f t="shared" si="49"/>
        <v>2.1634754625905068</v>
      </c>
    </row>
    <row r="157" spans="1:7" x14ac:dyDescent="0.2">
      <c r="A157" s="140"/>
      <c r="B157" s="13" t="s">
        <v>6</v>
      </c>
      <c r="C157" s="27"/>
      <c r="D157" s="144"/>
      <c r="E157" s="144"/>
      <c r="F157" s="39"/>
      <c r="G157" s="33"/>
    </row>
    <row r="158" spans="1:7" x14ac:dyDescent="0.2">
      <c r="A158" s="140"/>
      <c r="B158" s="14" t="s">
        <v>19</v>
      </c>
      <c r="C158" s="11"/>
      <c r="D158" s="144">
        <v>0</v>
      </c>
      <c r="E158" s="144">
        <v>0</v>
      </c>
      <c r="F158" s="144">
        <f t="shared" ref="F158:F163" si="50">(D158-E158)</f>
        <v>0</v>
      </c>
      <c r="G158" s="32" t="e">
        <f t="shared" ref="G158:G163" si="51">F158/E158</f>
        <v>#DIV/0!</v>
      </c>
    </row>
    <row r="159" spans="1:7" x14ac:dyDescent="0.2">
      <c r="A159" s="140"/>
      <c r="B159" s="14" t="s">
        <v>20</v>
      </c>
      <c r="C159" s="11"/>
      <c r="D159" s="144">
        <v>0</v>
      </c>
      <c r="E159" s="144">
        <v>0</v>
      </c>
      <c r="F159" s="144">
        <f t="shared" si="50"/>
        <v>0</v>
      </c>
      <c r="G159" s="32" t="e">
        <f t="shared" si="51"/>
        <v>#DIV/0!</v>
      </c>
    </row>
    <row r="160" spans="1:7" x14ac:dyDescent="0.2">
      <c r="A160" s="140"/>
      <c r="B160" s="14" t="s">
        <v>27</v>
      </c>
      <c r="C160" s="11"/>
      <c r="D160" s="144">
        <v>0</v>
      </c>
      <c r="E160" s="144">
        <v>0</v>
      </c>
      <c r="F160" s="144">
        <f t="shared" si="50"/>
        <v>0</v>
      </c>
      <c r="G160" s="32" t="e">
        <f t="shared" si="51"/>
        <v>#DIV/0!</v>
      </c>
    </row>
    <row r="161" spans="1:7" x14ac:dyDescent="0.2">
      <c r="A161" s="140">
        <v>706</v>
      </c>
      <c r="B161" s="2" t="s">
        <v>34</v>
      </c>
      <c r="C161" s="11"/>
      <c r="D161" s="144">
        <f>'TAB Av'!D161+'TAB mai'!D161+'TAB juin'!D161</f>
        <v>0</v>
      </c>
      <c r="E161" s="144">
        <f>'TAB Av'!E161+'TAB mai'!E161+'TAB juin'!E161</f>
        <v>0</v>
      </c>
      <c r="F161" s="144">
        <f t="shared" si="50"/>
        <v>0</v>
      </c>
      <c r="G161" s="32" t="e">
        <f t="shared" si="51"/>
        <v>#DIV/0!</v>
      </c>
    </row>
    <row r="162" spans="1:7" x14ac:dyDescent="0.2">
      <c r="A162" s="140" t="s">
        <v>35</v>
      </c>
      <c r="B162" s="2" t="s">
        <v>36</v>
      </c>
      <c r="C162" s="11"/>
      <c r="D162" s="144">
        <f>'TAB Av'!D162+'TAB mai'!D162+'TAB juin'!D162</f>
        <v>0</v>
      </c>
      <c r="E162" s="144">
        <f>'TAB Av'!E162+'TAB mai'!E162+'TAB juin'!E162</f>
        <v>0</v>
      </c>
      <c r="F162" s="144">
        <f t="shared" si="50"/>
        <v>0</v>
      </c>
      <c r="G162" s="32" t="e">
        <f t="shared" si="51"/>
        <v>#DIV/0!</v>
      </c>
    </row>
    <row r="163" spans="1:7" ht="25.5" x14ac:dyDescent="0.2">
      <c r="A163" s="22"/>
      <c r="B163" s="26" t="s">
        <v>45</v>
      </c>
      <c r="C163" s="141"/>
      <c r="D163" s="40">
        <f>D153+D154+D155+D156+D161+D162</f>
        <v>147362</v>
      </c>
      <c r="E163" s="40">
        <f>E153+E154+E155+E156+E161+E162</f>
        <v>53911</v>
      </c>
      <c r="F163" s="40">
        <f t="shared" si="50"/>
        <v>93451</v>
      </c>
      <c r="G163" s="34">
        <f t="shared" si="51"/>
        <v>1.7334310252082135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44"/>
      <c r="E166" s="144"/>
      <c r="F166" s="144">
        <f t="shared" ref="F166" si="52">(D166-E166)</f>
        <v>0</v>
      </c>
      <c r="G166" s="32" t="e">
        <f t="shared" ref="G166" si="53">F166/E166</f>
        <v>#DIV/0!</v>
      </c>
    </row>
    <row r="167" spans="1:7" x14ac:dyDescent="0.2">
      <c r="B167" s="3"/>
      <c r="C167" s="142"/>
      <c r="D167" s="143"/>
      <c r="E167" s="143"/>
      <c r="F167" s="143"/>
      <c r="G167" s="36"/>
    </row>
    <row r="168" spans="1:7" x14ac:dyDescent="0.2">
      <c r="A168" s="140">
        <v>72</v>
      </c>
      <c r="B168" s="1" t="s">
        <v>37</v>
      </c>
      <c r="C168" s="10"/>
      <c r="D168" s="144">
        <f>'TAB Av'!D168+'TAB mai'!D168+'TAB juin'!D168</f>
        <v>0</v>
      </c>
      <c r="E168" s="144">
        <f>'TAB Av'!E168+'TAB mai'!E168+'TAB juin'!E168</f>
        <v>0</v>
      </c>
      <c r="F168" s="144">
        <f t="shared" ref="F168:F180" si="54">(D168-E168)</f>
        <v>0</v>
      </c>
      <c r="G168" s="32" t="e">
        <f t="shared" ref="G168:G180" si="55">F168/E168</f>
        <v>#DIV/0!</v>
      </c>
    </row>
    <row r="169" spans="1:7" x14ac:dyDescent="0.2">
      <c r="A169" s="140">
        <v>73</v>
      </c>
      <c r="B169" s="1" t="s">
        <v>38</v>
      </c>
      <c r="C169" s="10"/>
      <c r="D169" s="144">
        <f>'TAB Av'!D169+'TAB mai'!D169+'TAB juin'!D169</f>
        <v>0</v>
      </c>
      <c r="E169" s="144">
        <f>'TAB Av'!E169+'TAB mai'!E169+'TAB juin'!E169</f>
        <v>0</v>
      </c>
      <c r="F169" s="144">
        <f t="shared" si="54"/>
        <v>0</v>
      </c>
      <c r="G169" s="32" t="e">
        <f t="shared" si="55"/>
        <v>#DIV/0!</v>
      </c>
    </row>
    <row r="170" spans="1:7" x14ac:dyDescent="0.2">
      <c r="A170" s="140">
        <v>74</v>
      </c>
      <c r="B170" s="2" t="s">
        <v>39</v>
      </c>
      <c r="C170" s="11"/>
      <c r="D170" s="144">
        <f>'TAB Av'!D170+'TAB mai'!D170+'TAB juin'!D170</f>
        <v>0</v>
      </c>
      <c r="E170" s="144">
        <f>'TAB Av'!E170+'TAB mai'!E170+'TAB juin'!E170</f>
        <v>0</v>
      </c>
      <c r="F170" s="144">
        <f t="shared" si="54"/>
        <v>0</v>
      </c>
      <c r="G170" s="32" t="e">
        <f t="shared" si="55"/>
        <v>#DIV/0!</v>
      </c>
    </row>
    <row r="171" spans="1:7" ht="25.5" x14ac:dyDescent="0.2">
      <c r="A171" s="22"/>
      <c r="B171" s="26" t="s">
        <v>44</v>
      </c>
      <c r="C171" s="145"/>
      <c r="D171" s="40">
        <f>D163+D168+D169+D170</f>
        <v>147362</v>
      </c>
      <c r="E171" s="40">
        <f>E163+E168+E169+E170</f>
        <v>53911</v>
      </c>
      <c r="F171" s="144">
        <f t="shared" si="54"/>
        <v>93451</v>
      </c>
      <c r="G171" s="32">
        <f t="shared" si="55"/>
        <v>1.7334310252082135</v>
      </c>
    </row>
    <row r="172" spans="1:7" x14ac:dyDescent="0.2">
      <c r="A172" s="140">
        <v>60</v>
      </c>
      <c r="B172" s="3" t="s">
        <v>40</v>
      </c>
      <c r="C172" s="142"/>
      <c r="D172" s="143">
        <f>D173+D174+D175</f>
        <v>39911</v>
      </c>
      <c r="E172" s="143">
        <f>E173+E174+E175</f>
        <v>23460</v>
      </c>
      <c r="F172" s="144">
        <f t="shared" si="54"/>
        <v>16451</v>
      </c>
      <c r="G172" s="32">
        <f t="shared" si="55"/>
        <v>0.70123614663256606</v>
      </c>
    </row>
    <row r="173" spans="1:7" x14ac:dyDescent="0.2">
      <c r="A173" s="140">
        <v>600</v>
      </c>
      <c r="B173" s="1" t="s">
        <v>2</v>
      </c>
      <c r="C173" s="10"/>
      <c r="D173" s="144">
        <f>'TAB Av'!D173+'TAB mai'!D173+'TAB juin'!D173</f>
        <v>4876</v>
      </c>
      <c r="E173" s="144">
        <f>'TAB Av'!E173+'TAB mai'!E173+'TAB juin'!E173</f>
        <v>1765</v>
      </c>
      <c r="F173" s="144">
        <f t="shared" si="54"/>
        <v>3111</v>
      </c>
      <c r="G173" s="32">
        <f t="shared" si="55"/>
        <v>1.7626062322946177</v>
      </c>
    </row>
    <row r="174" spans="1:7" x14ac:dyDescent="0.2">
      <c r="A174" s="140">
        <v>601</v>
      </c>
      <c r="B174" s="1" t="s">
        <v>3</v>
      </c>
      <c r="C174" s="10"/>
      <c r="D174" s="144">
        <f>'TAB Av'!D174+'TAB mai'!D174+'TAB juin'!D174</f>
        <v>16710</v>
      </c>
      <c r="E174" s="144">
        <f>'TAB Av'!E174+'TAB mai'!E174+'TAB juin'!E174</f>
        <v>7976</v>
      </c>
      <c r="F174" s="144">
        <f t="shared" si="54"/>
        <v>8734</v>
      </c>
      <c r="G174" s="32">
        <f t="shared" si="55"/>
        <v>1.0950351053159479</v>
      </c>
    </row>
    <row r="175" spans="1:7" x14ac:dyDescent="0.2">
      <c r="A175" s="140">
        <v>604</v>
      </c>
      <c r="B175" s="1" t="s">
        <v>4</v>
      </c>
      <c r="C175" s="10"/>
      <c r="D175" s="144">
        <f>'TAB Av'!D175+'TAB mai'!D175+'TAB juin'!D175</f>
        <v>18325</v>
      </c>
      <c r="E175" s="144">
        <f>'TAB Av'!E175+'TAB mai'!E175+'TAB juin'!E175</f>
        <v>13719</v>
      </c>
      <c r="F175" s="144">
        <f t="shared" si="54"/>
        <v>4606</v>
      </c>
      <c r="G175" s="32">
        <f t="shared" si="55"/>
        <v>0.33573875646913043</v>
      </c>
    </row>
    <row r="176" spans="1:7" x14ac:dyDescent="0.2">
      <c r="A176" s="140">
        <v>61</v>
      </c>
      <c r="B176" s="1" t="s">
        <v>41</v>
      </c>
      <c r="C176" s="10"/>
      <c r="D176" s="144">
        <f>'TAB Av'!D176+'TAB mai'!D176+'TAB juin'!D176</f>
        <v>3036</v>
      </c>
      <c r="E176" s="144">
        <f>'TAB Av'!E176+'TAB mai'!E176+'TAB juin'!E176</f>
        <v>4333</v>
      </c>
      <c r="F176" s="144">
        <f t="shared" si="54"/>
        <v>-1297</v>
      </c>
      <c r="G176" s="32">
        <f t="shared" si="55"/>
        <v>-0.29933071774751902</v>
      </c>
    </row>
    <row r="177" spans="1:7" x14ac:dyDescent="0.2">
      <c r="A177" s="140">
        <v>62</v>
      </c>
      <c r="B177" s="2" t="s">
        <v>42</v>
      </c>
      <c r="C177" s="11"/>
      <c r="D177" s="144">
        <f>'TAB Av'!D177+'TAB mai'!D177+'TAB juin'!D177</f>
        <v>1032</v>
      </c>
      <c r="E177" s="144">
        <f>'TAB Av'!E177+'TAB mai'!E177+'TAB juin'!E177</f>
        <v>7738</v>
      </c>
      <c r="F177" s="144">
        <f t="shared" si="54"/>
        <v>-6706</v>
      </c>
      <c r="G177" s="32">
        <f t="shared" si="55"/>
        <v>-0.86663220470405788</v>
      </c>
    </row>
    <row r="178" spans="1:7" ht="25.5" x14ac:dyDescent="0.2">
      <c r="A178" s="22"/>
      <c r="B178" s="26" t="s">
        <v>43</v>
      </c>
      <c r="C178" s="145"/>
      <c r="D178" s="40">
        <f>D172+D176+D177</f>
        <v>43979</v>
      </c>
      <c r="E178" s="40">
        <f>E172+E176+E177</f>
        <v>35531</v>
      </c>
      <c r="F178" s="144">
        <f t="shared" si="54"/>
        <v>8448</v>
      </c>
      <c r="G178" s="32">
        <f t="shared" si="55"/>
        <v>0.23776420590470293</v>
      </c>
    </row>
    <row r="179" spans="1:7" ht="25.5" x14ac:dyDescent="0.2">
      <c r="A179" s="22"/>
      <c r="B179" s="26" t="s">
        <v>48</v>
      </c>
      <c r="C179" s="145"/>
      <c r="D179" s="40">
        <f>D171-D178</f>
        <v>103383</v>
      </c>
      <c r="E179" s="40">
        <f>E171-E178</f>
        <v>18380</v>
      </c>
      <c r="F179" s="144">
        <f t="shared" si="54"/>
        <v>85003</v>
      </c>
      <c r="G179" s="32">
        <f t="shared" si="55"/>
        <v>4.6247551686615891</v>
      </c>
    </row>
    <row r="180" spans="1:7" x14ac:dyDescent="0.2">
      <c r="A180" s="140">
        <v>63</v>
      </c>
      <c r="B180" s="3" t="s">
        <v>46</v>
      </c>
      <c r="C180" s="142"/>
      <c r="D180" s="144">
        <f>'TAB Av'!D180+'TAB mai'!D180+'TAB juin'!D180</f>
        <v>153242</v>
      </c>
      <c r="E180" s="144">
        <f>'TAB Av'!E180+'TAB mai'!E180+'TAB juin'!E180</f>
        <v>154905</v>
      </c>
      <c r="F180" s="144">
        <f t="shared" si="54"/>
        <v>-1663</v>
      </c>
      <c r="G180" s="32">
        <f t="shared" si="55"/>
        <v>-1.0735612149381879E-2</v>
      </c>
    </row>
    <row r="181" spans="1:7" x14ac:dyDescent="0.2">
      <c r="A181" s="140"/>
      <c r="B181" s="13" t="s">
        <v>6</v>
      </c>
      <c r="C181" s="27"/>
      <c r="D181" s="144"/>
      <c r="E181" s="144"/>
      <c r="F181" s="144"/>
      <c r="G181" s="32"/>
    </row>
    <row r="182" spans="1:7" x14ac:dyDescent="0.2">
      <c r="A182" s="140">
        <v>631</v>
      </c>
      <c r="B182" s="15" t="s">
        <v>21</v>
      </c>
      <c r="C182" s="21"/>
      <c r="D182" s="144">
        <f>'TAB Av'!D182+'TAB mai'!D182+'TAB juin'!D182</f>
        <v>0</v>
      </c>
      <c r="E182" s="144">
        <f>'TAB Av'!E182+'TAB mai'!E182+'TAB juin'!E182</f>
        <v>0</v>
      </c>
      <c r="F182" s="144">
        <f t="shared" ref="F182" si="56">(D182-E182)</f>
        <v>0</v>
      </c>
      <c r="G182" s="32" t="e">
        <f t="shared" ref="G182" si="57">F182/E182</f>
        <v>#DIV/0!</v>
      </c>
    </row>
    <row r="183" spans="1:7" x14ac:dyDescent="0.2">
      <c r="A183" s="140"/>
      <c r="B183" s="15"/>
      <c r="C183" s="21"/>
      <c r="D183" s="144"/>
      <c r="E183" s="144"/>
      <c r="F183" s="144"/>
      <c r="G183" s="32"/>
    </row>
    <row r="184" spans="1:7" x14ac:dyDescent="0.2">
      <c r="A184" s="140">
        <v>64</v>
      </c>
      <c r="B184" s="2" t="s">
        <v>47</v>
      </c>
      <c r="C184" s="11"/>
      <c r="D184" s="144">
        <f>'TAB Av'!D184+'TAB mai'!D184+'TAB juin'!D184</f>
        <v>2761</v>
      </c>
      <c r="E184" s="144">
        <f>'TAB Av'!E184+'TAB mai'!E184+'TAB juin'!E184</f>
        <v>1864</v>
      </c>
      <c r="F184" s="144">
        <f t="shared" ref="F184:F194" si="58">(D184-E184)</f>
        <v>897</v>
      </c>
      <c r="G184" s="32">
        <f t="shared" ref="G184:G194" si="59">F184/E184</f>
        <v>0.48122317596566522</v>
      </c>
    </row>
    <row r="185" spans="1:7" ht="25.5" x14ac:dyDescent="0.2">
      <c r="A185" s="22"/>
      <c r="B185" s="26" t="s">
        <v>49</v>
      </c>
      <c r="C185" s="145"/>
      <c r="D185" s="144">
        <f>D179-D180-D184</f>
        <v>-52620</v>
      </c>
      <c r="E185" s="144">
        <f>E179-E180-E184</f>
        <v>-138389</v>
      </c>
      <c r="F185" s="144">
        <f t="shared" si="58"/>
        <v>85769</v>
      </c>
      <c r="G185" s="32">
        <f t="shared" si="59"/>
        <v>-0.61976746706746921</v>
      </c>
    </row>
    <row r="186" spans="1:7" x14ac:dyDescent="0.2">
      <c r="A186" s="140">
        <v>75</v>
      </c>
      <c r="B186" s="3" t="s">
        <v>50</v>
      </c>
      <c r="C186" s="142"/>
      <c r="D186" s="144">
        <f>'TAB Av'!D186+'TAB mai'!D186+'TAB juin'!D186</f>
        <v>238</v>
      </c>
      <c r="E186" s="144">
        <f>'TAB Av'!E186+'TAB mai'!E186+'TAB juin'!E186</f>
        <v>914</v>
      </c>
      <c r="F186" s="144">
        <f t="shared" si="58"/>
        <v>-676</v>
      </c>
      <c r="G186" s="32">
        <f t="shared" si="59"/>
        <v>-0.73960612691466088</v>
      </c>
    </row>
    <row r="187" spans="1:7" x14ac:dyDescent="0.2">
      <c r="A187" s="140">
        <v>65</v>
      </c>
      <c r="B187" s="1" t="s">
        <v>51</v>
      </c>
      <c r="C187" s="10"/>
      <c r="D187" s="144">
        <f>'TAB Av'!D187+'TAB mai'!D187+'TAB juin'!D187</f>
        <v>2765</v>
      </c>
      <c r="E187" s="144">
        <f>'TAB Av'!E187+'TAB mai'!E187+'TAB juin'!E187</f>
        <v>340</v>
      </c>
      <c r="F187" s="144">
        <f t="shared" si="58"/>
        <v>2425</v>
      </c>
      <c r="G187" s="32">
        <f t="shared" si="59"/>
        <v>7.132352941176471</v>
      </c>
    </row>
    <row r="188" spans="1:7" ht="25.5" x14ac:dyDescent="0.2">
      <c r="A188" s="140">
        <v>68</v>
      </c>
      <c r="B188" s="16" t="s">
        <v>52</v>
      </c>
      <c r="C188" s="17"/>
      <c r="D188" s="144">
        <f>'TAB Av'!D188+'TAB mai'!D188+'TAB juin'!D188</f>
        <v>159876</v>
      </c>
      <c r="E188" s="144">
        <f>'TAB Av'!E188+'TAB mai'!E188+'TAB juin'!E188</f>
        <v>164695</v>
      </c>
      <c r="F188" s="144">
        <f t="shared" si="58"/>
        <v>-4819</v>
      </c>
      <c r="G188" s="32">
        <f t="shared" si="59"/>
        <v>-2.9260147545462824E-2</v>
      </c>
    </row>
    <row r="189" spans="1:7" x14ac:dyDescent="0.2">
      <c r="A189" s="140">
        <v>78</v>
      </c>
      <c r="B189" s="2" t="s">
        <v>53</v>
      </c>
      <c r="C189" s="11"/>
      <c r="D189" s="144">
        <f>'TAB Av'!D189+'TAB mai'!D189+'TAB juin'!D189</f>
        <v>0</v>
      </c>
      <c r="E189" s="144">
        <f>'TAB Av'!E189+'TAB mai'!E189+'TAB juin'!E189</f>
        <v>0</v>
      </c>
      <c r="F189" s="144">
        <f t="shared" si="58"/>
        <v>0</v>
      </c>
      <c r="G189" s="32" t="e">
        <f t="shared" si="59"/>
        <v>#DIV/0!</v>
      </c>
    </row>
    <row r="190" spans="1:7" ht="25.5" x14ac:dyDescent="0.2">
      <c r="A190" s="22"/>
      <c r="B190" s="26" t="s">
        <v>77</v>
      </c>
      <c r="C190" s="145"/>
      <c r="D190" s="144">
        <f>D185+D186-D187-D188+D189</f>
        <v>-215023</v>
      </c>
      <c r="E190" s="144">
        <f>E185+E186-E187-E188+E189</f>
        <v>-302510</v>
      </c>
      <c r="F190" s="144">
        <f t="shared" si="58"/>
        <v>87487</v>
      </c>
      <c r="G190" s="32">
        <f t="shared" si="59"/>
        <v>-0.28920366268883674</v>
      </c>
    </row>
    <row r="191" spans="1:7" x14ac:dyDescent="0.2">
      <c r="A191" s="140">
        <v>76</v>
      </c>
      <c r="B191" s="1" t="s">
        <v>54</v>
      </c>
      <c r="C191" s="10"/>
      <c r="D191" s="144">
        <f>'TAB Av'!D191+'TAB mai'!D191+'TAB juin'!D191</f>
        <v>18400</v>
      </c>
      <c r="E191" s="144">
        <f>'TAB Av'!E191+'TAB mai'!E191+'TAB juin'!E191</f>
        <v>7667</v>
      </c>
      <c r="F191" s="144">
        <f t="shared" si="58"/>
        <v>10733</v>
      </c>
      <c r="G191" s="32">
        <f t="shared" si="59"/>
        <v>1.3998956567105778</v>
      </c>
    </row>
    <row r="192" spans="1:7" x14ac:dyDescent="0.2">
      <c r="A192" s="140">
        <v>66</v>
      </c>
      <c r="B192" s="1" t="s">
        <v>55</v>
      </c>
      <c r="C192" s="10"/>
      <c r="D192" s="144">
        <f>'TAB Av'!D192+'TAB mai'!D192+'TAB juin'!D192</f>
        <v>0</v>
      </c>
      <c r="E192" s="144">
        <f>'TAB Av'!E192+'TAB mai'!E192+'TAB juin'!E192</f>
        <v>0</v>
      </c>
      <c r="F192" s="144">
        <f t="shared" si="58"/>
        <v>0</v>
      </c>
      <c r="G192" s="32" t="e">
        <f t="shared" si="59"/>
        <v>#DIV/0!</v>
      </c>
    </row>
    <row r="193" spans="1:7" x14ac:dyDescent="0.2">
      <c r="B193" s="2" t="s">
        <v>56</v>
      </c>
      <c r="C193" s="11"/>
      <c r="D193" s="39">
        <f>D191-D192</f>
        <v>18400</v>
      </c>
      <c r="E193" s="39">
        <f>E191-E192</f>
        <v>7667</v>
      </c>
      <c r="F193" s="144">
        <f t="shared" si="58"/>
        <v>10733</v>
      </c>
      <c r="G193" s="32">
        <f t="shared" si="59"/>
        <v>1.3998956567105778</v>
      </c>
    </row>
    <row r="194" spans="1:7" x14ac:dyDescent="0.2">
      <c r="A194" s="22"/>
      <c r="B194" s="19" t="s">
        <v>57</v>
      </c>
      <c r="C194" s="145"/>
      <c r="D194" s="144">
        <f>D190+D193</f>
        <v>-196623</v>
      </c>
      <c r="E194" s="144">
        <f>E190+E193</f>
        <v>-294843</v>
      </c>
      <c r="F194" s="144">
        <f t="shared" si="58"/>
        <v>98220</v>
      </c>
      <c r="G194" s="32">
        <f t="shared" si="59"/>
        <v>-0.3331264435648803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40">
        <v>5</v>
      </c>
      <c r="B198" s="1" t="s">
        <v>22</v>
      </c>
      <c r="C198" s="10"/>
      <c r="D198" s="144">
        <f>'TAB juin'!D198</f>
        <v>41229</v>
      </c>
      <c r="E198" s="144">
        <f>'TAB juin'!E198</f>
        <v>279316</v>
      </c>
      <c r="F198" s="144">
        <f t="shared" ref="F198" si="60">(D198-E198)</f>
        <v>-238087</v>
      </c>
      <c r="G198" s="32">
        <f t="shared" ref="G198" si="61">F198/E198</f>
        <v>-0.85239298858640389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40">
        <v>51</v>
      </c>
      <c r="B202" s="20" t="s">
        <v>29</v>
      </c>
      <c r="C202" s="30"/>
      <c r="D202" s="144">
        <f>'TAB juin'!D202</f>
        <v>0</v>
      </c>
      <c r="E202" s="144">
        <f>'TAB juin'!E202</f>
        <v>0</v>
      </c>
      <c r="F202" s="144">
        <f t="shared" ref="F202:F203" si="62">(D202-E202)</f>
        <v>0</v>
      </c>
      <c r="G202" s="32" t="e">
        <f t="shared" ref="G202:G203" si="63">F202/E202</f>
        <v>#DIV/0!</v>
      </c>
    </row>
    <row r="203" spans="1:7" x14ac:dyDescent="0.2">
      <c r="A203" s="140">
        <v>510</v>
      </c>
      <c r="B203" s="1" t="s">
        <v>7</v>
      </c>
      <c r="C203" s="10"/>
      <c r="D203" s="144">
        <f>'TAB juin'!D203</f>
        <v>0</v>
      </c>
      <c r="E203" s="144">
        <f>'TAB juin'!E203</f>
        <v>0</v>
      </c>
      <c r="F203" s="144">
        <f t="shared" si="62"/>
        <v>0</v>
      </c>
      <c r="G203" s="32" t="e">
        <f t="shared" si="63"/>
        <v>#DIV/0!</v>
      </c>
    </row>
    <row r="204" spans="1:7" x14ac:dyDescent="0.2">
      <c r="B204" s="3"/>
      <c r="C204" s="28"/>
    </row>
    <row r="205" spans="1:7" x14ac:dyDescent="0.2">
      <c r="A205" s="140">
        <v>41</v>
      </c>
      <c r="B205" s="1" t="s">
        <v>8</v>
      </c>
      <c r="C205" s="10"/>
      <c r="D205" s="144">
        <f>D209+D210+D211</f>
        <v>251853</v>
      </c>
      <c r="E205" s="144">
        <f>E209+E210+E211</f>
        <v>247059</v>
      </c>
      <c r="F205" s="144">
        <f t="shared" ref="F205" si="64">(D205-E205)</f>
        <v>4794</v>
      </c>
      <c r="G205" s="32">
        <f t="shared" ref="G205" si="65">F205/E205</f>
        <v>1.9404271854091534E-2</v>
      </c>
    </row>
    <row r="206" spans="1:7" x14ac:dyDescent="0.2">
      <c r="A206" s="140"/>
      <c r="B206" s="1"/>
      <c r="C206" s="10"/>
      <c r="D206" s="144"/>
      <c r="E206" s="144"/>
      <c r="F206" s="144"/>
      <c r="G206" s="32"/>
    </row>
    <row r="207" spans="1:7" x14ac:dyDescent="0.2">
      <c r="A207" s="140"/>
      <c r="B207" s="7" t="s">
        <v>6</v>
      </c>
      <c r="C207" s="29"/>
      <c r="D207" s="144"/>
      <c r="E207" s="144"/>
      <c r="F207" s="144"/>
      <c r="G207" s="32"/>
    </row>
    <row r="208" spans="1:7" x14ac:dyDescent="0.2">
      <c r="A208" s="140"/>
      <c r="B208" s="1"/>
      <c r="C208" s="10"/>
      <c r="D208" s="144"/>
      <c r="E208" s="144"/>
      <c r="F208" s="144"/>
      <c r="G208" s="32"/>
    </row>
    <row r="209" spans="1:7" x14ac:dyDescent="0.2">
      <c r="A209" s="140"/>
      <c r="B209" s="23" t="s">
        <v>23</v>
      </c>
      <c r="C209" s="10"/>
      <c r="D209" s="144">
        <f>'TAB juin'!D209</f>
        <v>23761</v>
      </c>
      <c r="E209" s="144">
        <f>'TAB juin'!E209</f>
        <v>41598</v>
      </c>
      <c r="F209" s="144">
        <f t="shared" ref="F209:F211" si="66">(D209-E209)</f>
        <v>-17837</v>
      </c>
      <c r="G209" s="32">
        <f t="shared" ref="G209:G211" si="67">F209/E209</f>
        <v>-0.42879465358911484</v>
      </c>
    </row>
    <row r="210" spans="1:7" ht="25.5" x14ac:dyDescent="0.2">
      <c r="A210" s="140"/>
      <c r="B210" s="24" t="s">
        <v>58</v>
      </c>
      <c r="C210" s="17"/>
      <c r="D210" s="144">
        <f>'TAB juin'!D210</f>
        <v>100301</v>
      </c>
      <c r="E210" s="144">
        <f>'TAB juin'!E210</f>
        <v>53172</v>
      </c>
      <c r="F210" s="144">
        <f t="shared" si="66"/>
        <v>47129</v>
      </c>
      <c r="G210" s="32">
        <f t="shared" si="67"/>
        <v>0.88634995862484012</v>
      </c>
    </row>
    <row r="211" spans="1:7" x14ac:dyDescent="0.2">
      <c r="A211" s="140"/>
      <c r="B211" s="23" t="s">
        <v>24</v>
      </c>
      <c r="C211" s="10"/>
      <c r="D211" s="144">
        <f>'TAB juin'!D211</f>
        <v>127791</v>
      </c>
      <c r="E211" s="144">
        <f>'TAB juin'!E211</f>
        <v>152289</v>
      </c>
      <c r="F211" s="144">
        <f t="shared" si="66"/>
        <v>-24498</v>
      </c>
      <c r="G211" s="32">
        <f t="shared" si="67"/>
        <v>-0.16086519709237043</v>
      </c>
    </row>
    <row r="212" spans="1:7" x14ac:dyDescent="0.2">
      <c r="A212" s="140"/>
      <c r="B212" s="1"/>
      <c r="C212" s="10"/>
      <c r="D212" s="144"/>
      <c r="E212" s="144"/>
      <c r="F212" s="144"/>
      <c r="G212" s="32"/>
    </row>
    <row r="213" spans="1:7" x14ac:dyDescent="0.2">
      <c r="A213" s="140"/>
      <c r="B213" s="8" t="s">
        <v>26</v>
      </c>
      <c r="C213" s="31"/>
      <c r="D213" s="144">
        <f>'TAB juin'!D213</f>
        <v>213033</v>
      </c>
      <c r="E213" s="144">
        <f>'TAB juin'!E213</f>
        <v>276086</v>
      </c>
      <c r="F213" s="144">
        <f>(D218-E218)</f>
        <v>-2243</v>
      </c>
      <c r="G213" s="32">
        <f>F213/E218</f>
        <v>-7.6521561135371174E-2</v>
      </c>
    </row>
    <row r="214" spans="1:7" x14ac:dyDescent="0.2">
      <c r="A214" s="140"/>
      <c r="B214" s="8"/>
      <c r="C214" s="31"/>
      <c r="D214" s="144"/>
      <c r="E214" s="144"/>
      <c r="F214" s="144"/>
      <c r="G214" s="32"/>
    </row>
    <row r="215" spans="1:7" x14ac:dyDescent="0.2">
      <c r="A215" s="140">
        <v>3</v>
      </c>
      <c r="B215" s="8" t="s">
        <v>15</v>
      </c>
      <c r="C215" s="31"/>
      <c r="D215" s="144">
        <f>D218+D219+D220+D221</f>
        <v>497545</v>
      </c>
      <c r="E215" s="144">
        <f>E218+E219+E220+E221</f>
        <v>521941</v>
      </c>
      <c r="F215" s="144">
        <f t="shared" ref="F215" si="68">(D215-E215)</f>
        <v>-24396</v>
      </c>
      <c r="G215" s="32">
        <f t="shared" ref="G215" si="69">F215/E215</f>
        <v>-4.6740915160908988E-2</v>
      </c>
    </row>
    <row r="216" spans="1:7" x14ac:dyDescent="0.2">
      <c r="A216" s="140"/>
      <c r="B216" s="7" t="s">
        <v>6</v>
      </c>
      <c r="C216" s="29"/>
      <c r="D216" s="144"/>
      <c r="E216" s="144"/>
      <c r="F216" s="144"/>
      <c r="G216" s="32"/>
    </row>
    <row r="217" spans="1:7" x14ac:dyDescent="0.2">
      <c r="A217" s="140"/>
      <c r="B217" s="8"/>
      <c r="C217" s="31"/>
      <c r="D217" s="144"/>
      <c r="E217" s="144"/>
      <c r="F217" s="144"/>
      <c r="G217" s="32"/>
    </row>
    <row r="218" spans="1:7" x14ac:dyDescent="0.2">
      <c r="A218" s="140">
        <v>30</v>
      </c>
      <c r="B218" s="25" t="s">
        <v>16</v>
      </c>
      <c r="C218" s="31"/>
      <c r="D218" s="144">
        <f>'TAB juin'!D218</f>
        <v>27069</v>
      </c>
      <c r="E218" s="144">
        <f>'TAB juin'!E218</f>
        <v>29312</v>
      </c>
      <c r="F218" s="144">
        <f t="shared" ref="F218:F221" si="70">(D218-E218)</f>
        <v>-2243</v>
      </c>
      <c r="G218" s="32" t="e">
        <f>F218/#REF!</f>
        <v>#REF!</v>
      </c>
    </row>
    <row r="219" spans="1:7" x14ac:dyDescent="0.2">
      <c r="A219" s="140">
        <v>31</v>
      </c>
      <c r="B219" s="25" t="s">
        <v>17</v>
      </c>
      <c r="C219" s="31"/>
      <c r="D219" s="144">
        <f>'TAB juin'!D219</f>
        <v>5209</v>
      </c>
      <c r="E219" s="144">
        <f>'TAB juin'!E219</f>
        <v>6716</v>
      </c>
      <c r="F219" s="144">
        <f t="shared" si="70"/>
        <v>-1507</v>
      </c>
      <c r="G219" s="32">
        <f t="shared" ref="G219:G221" si="71">F219/E219</f>
        <v>-0.22438951756998213</v>
      </c>
    </row>
    <row r="220" spans="1:7" x14ac:dyDescent="0.2">
      <c r="A220" s="140">
        <v>32</v>
      </c>
      <c r="B220" s="25" t="s">
        <v>18</v>
      </c>
      <c r="C220" s="31"/>
      <c r="D220" s="144">
        <f>'TAB juin'!D220</f>
        <v>465267</v>
      </c>
      <c r="E220" s="144">
        <f>'TAB juin'!E220</f>
        <v>485526</v>
      </c>
      <c r="F220" s="144">
        <f t="shared" si="70"/>
        <v>-20259</v>
      </c>
      <c r="G220" s="32">
        <f t="shared" si="71"/>
        <v>-4.1725880797320841E-2</v>
      </c>
    </row>
    <row r="221" spans="1:7" x14ac:dyDescent="0.2">
      <c r="A221" s="140">
        <v>37</v>
      </c>
      <c r="B221" s="25" t="s">
        <v>25</v>
      </c>
      <c r="C221" s="31"/>
      <c r="D221" s="144">
        <f>'TAB juin'!D221</f>
        <v>0</v>
      </c>
      <c r="E221" s="144">
        <f>'TAB juin'!E221</f>
        <v>387</v>
      </c>
      <c r="F221" s="144">
        <f t="shared" si="70"/>
        <v>-387</v>
      </c>
      <c r="G221" s="32">
        <f t="shared" si="71"/>
        <v>-1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44" t="s">
        <v>10</v>
      </c>
      <c r="E226" s="144" t="s">
        <v>11</v>
      </c>
      <c r="F226" s="144" t="s">
        <v>12</v>
      </c>
      <c r="G226" s="32" t="s">
        <v>13</v>
      </c>
    </row>
    <row r="227" spans="1:7" x14ac:dyDescent="0.2">
      <c r="A227" s="140">
        <v>700</v>
      </c>
      <c r="B227" s="1" t="s">
        <v>30</v>
      </c>
      <c r="C227" s="10"/>
      <c r="D227" s="144">
        <f>'TAB Av'!D227+'TAB mai'!D227+'TAB juin'!D227</f>
        <v>0</v>
      </c>
      <c r="E227" s="144">
        <f>'TAB Av'!E227+'TAB mai'!E227+'TAB juin'!E227</f>
        <v>0</v>
      </c>
      <c r="F227" s="144">
        <f>(D227-E227)</f>
        <v>0</v>
      </c>
      <c r="G227" s="32" t="e">
        <f>F227/E227</f>
        <v>#DIV/0!</v>
      </c>
    </row>
    <row r="228" spans="1:7" x14ac:dyDescent="0.2">
      <c r="A228" s="140">
        <v>701</v>
      </c>
      <c r="B228" s="1" t="s">
        <v>31</v>
      </c>
      <c r="C228" s="10"/>
      <c r="D228" s="144">
        <f>'TAB Av'!D228+'TAB mai'!D228+'TAB juin'!D228</f>
        <v>0</v>
      </c>
      <c r="E228" s="144">
        <f>'TAB Av'!E228+'TAB mai'!E228+'TAB juin'!E228</f>
        <v>0</v>
      </c>
      <c r="F228" s="144">
        <f t="shared" ref="F228:F230" si="72">(D228-E228)</f>
        <v>0</v>
      </c>
      <c r="G228" s="32" t="e">
        <f t="shared" ref="G228:G230" si="73">F228/E228</f>
        <v>#DIV/0!</v>
      </c>
    </row>
    <row r="229" spans="1:7" x14ac:dyDescent="0.2">
      <c r="A229" s="140">
        <v>704</v>
      </c>
      <c r="B229" s="1" t="s">
        <v>32</v>
      </c>
      <c r="C229" s="10"/>
      <c r="D229" s="144">
        <f>'TAB Av'!D229+'TAB mai'!D229+'TAB juin'!D229</f>
        <v>0</v>
      </c>
      <c r="E229" s="144">
        <f>'TAB Av'!E229+'TAB mai'!E229+'TAB juin'!E229</f>
        <v>0</v>
      </c>
      <c r="F229" s="144">
        <f t="shared" si="72"/>
        <v>0</v>
      </c>
      <c r="G229" s="32" t="e">
        <f t="shared" si="73"/>
        <v>#DIV/0!</v>
      </c>
    </row>
    <row r="230" spans="1:7" x14ac:dyDescent="0.2">
      <c r="A230" s="140">
        <v>706</v>
      </c>
      <c r="B230" s="1" t="s">
        <v>33</v>
      </c>
      <c r="C230" s="10"/>
      <c r="D230" s="144">
        <f>'TAB Av'!D230+'TAB mai'!D230+'TAB juin'!D230</f>
        <v>58362</v>
      </c>
      <c r="E230" s="144">
        <f>'TAB Av'!E230+'TAB mai'!E230+'TAB juin'!E230</f>
        <v>15460</v>
      </c>
      <c r="F230" s="144">
        <f t="shared" si="72"/>
        <v>42902</v>
      </c>
      <c r="G230" s="32">
        <f t="shared" si="73"/>
        <v>2.7750323415265199</v>
      </c>
    </row>
    <row r="231" spans="1:7" x14ac:dyDescent="0.2">
      <c r="A231" s="140"/>
      <c r="B231" s="13" t="s">
        <v>6</v>
      </c>
      <c r="C231" s="27"/>
      <c r="D231" s="144"/>
      <c r="E231" s="144"/>
      <c r="F231" s="39"/>
      <c r="G231" s="33"/>
    </row>
    <row r="232" spans="1:7" x14ac:dyDescent="0.2">
      <c r="A232" s="140"/>
      <c r="B232" s="14" t="s">
        <v>19</v>
      </c>
      <c r="C232" s="11"/>
      <c r="D232" s="144">
        <v>0</v>
      </c>
      <c r="E232" s="144">
        <v>0</v>
      </c>
      <c r="F232" s="144">
        <f t="shared" ref="F232:F237" si="74">(D232-E232)</f>
        <v>0</v>
      </c>
      <c r="G232" s="32" t="e">
        <f t="shared" ref="G232:G237" si="75">F232/E232</f>
        <v>#DIV/0!</v>
      </c>
    </row>
    <row r="233" spans="1:7" x14ac:dyDescent="0.2">
      <c r="A233" s="140"/>
      <c r="B233" s="14" t="s">
        <v>20</v>
      </c>
      <c r="C233" s="11"/>
      <c r="D233" s="144">
        <v>0</v>
      </c>
      <c r="E233" s="144">
        <v>0</v>
      </c>
      <c r="F233" s="144">
        <f t="shared" si="74"/>
        <v>0</v>
      </c>
      <c r="G233" s="32" t="e">
        <f t="shared" si="75"/>
        <v>#DIV/0!</v>
      </c>
    </row>
    <row r="234" spans="1:7" x14ac:dyDescent="0.2">
      <c r="A234" s="140"/>
      <c r="B234" s="14" t="s">
        <v>27</v>
      </c>
      <c r="C234" s="11"/>
      <c r="D234" s="144">
        <v>0</v>
      </c>
      <c r="E234" s="144">
        <v>0</v>
      </c>
      <c r="F234" s="144">
        <f t="shared" si="74"/>
        <v>0</v>
      </c>
      <c r="G234" s="32" t="e">
        <f t="shared" si="75"/>
        <v>#DIV/0!</v>
      </c>
    </row>
    <row r="235" spans="1:7" x14ac:dyDescent="0.2">
      <c r="A235" s="140">
        <v>706</v>
      </c>
      <c r="B235" s="2" t="s">
        <v>34</v>
      </c>
      <c r="C235" s="11"/>
      <c r="D235" s="144">
        <f>'TAB Av'!D235+'TAB mai'!D235+'TAB juin'!D235</f>
        <v>0</v>
      </c>
      <c r="E235" s="144">
        <f>'TAB Av'!E235+'TAB mai'!E235+'TAB juin'!E235</f>
        <v>0</v>
      </c>
      <c r="F235" s="144">
        <f t="shared" si="74"/>
        <v>0</v>
      </c>
      <c r="G235" s="32" t="e">
        <f t="shared" si="75"/>
        <v>#DIV/0!</v>
      </c>
    </row>
    <row r="236" spans="1:7" x14ac:dyDescent="0.2">
      <c r="A236" s="140" t="s">
        <v>35</v>
      </c>
      <c r="B236" s="2" t="s">
        <v>36</v>
      </c>
      <c r="C236" s="11"/>
      <c r="D236" s="144">
        <f>'TAB Av'!D236+'TAB mai'!D236+'TAB juin'!D236</f>
        <v>0</v>
      </c>
      <c r="E236" s="144">
        <f>'TAB Av'!E236+'TAB mai'!E236+'TAB juin'!E236</f>
        <v>0</v>
      </c>
      <c r="F236" s="144">
        <f t="shared" si="74"/>
        <v>0</v>
      </c>
      <c r="G236" s="32" t="e">
        <f t="shared" si="75"/>
        <v>#DIV/0!</v>
      </c>
    </row>
    <row r="237" spans="1:7" ht="25.5" x14ac:dyDescent="0.2">
      <c r="A237" s="22"/>
      <c r="B237" s="26" t="s">
        <v>45</v>
      </c>
      <c r="C237" s="141"/>
      <c r="D237" s="40">
        <f>D227+D228+D229+D230+D235+D236</f>
        <v>58362</v>
      </c>
      <c r="E237" s="40">
        <f>E227+E228+E229+E230+E235+E236</f>
        <v>15460</v>
      </c>
      <c r="F237" s="40">
        <f t="shared" si="74"/>
        <v>42902</v>
      </c>
      <c r="G237" s="34">
        <f t="shared" si="75"/>
        <v>2.7750323415265199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44"/>
      <c r="E240" s="144"/>
      <c r="F240" s="144">
        <f t="shared" ref="F240" si="76">(D240-E240)</f>
        <v>0</v>
      </c>
      <c r="G240" s="32" t="e">
        <f t="shared" ref="G240" si="77">F240/E240</f>
        <v>#DIV/0!</v>
      </c>
    </row>
    <row r="241" spans="1:7" x14ac:dyDescent="0.2">
      <c r="B241" s="3"/>
      <c r="C241" s="142"/>
      <c r="D241" s="143"/>
      <c r="E241" s="143"/>
      <c r="F241" s="143"/>
      <c r="G241" s="36"/>
    </row>
    <row r="242" spans="1:7" x14ac:dyDescent="0.2">
      <c r="A242" s="140">
        <v>72</v>
      </c>
      <c r="B242" s="1" t="s">
        <v>37</v>
      </c>
      <c r="C242" s="10"/>
      <c r="D242" s="144">
        <f>'TAB Av'!D242+'TAB mai'!D242+'TAB juin'!D242</f>
        <v>0</v>
      </c>
      <c r="E242" s="144">
        <f>'TAB Av'!E242+'TAB mai'!E242+'TAB juin'!E242</f>
        <v>0</v>
      </c>
      <c r="F242" s="144">
        <f t="shared" ref="F242:F254" si="78">(D242-E242)</f>
        <v>0</v>
      </c>
      <c r="G242" s="32" t="e">
        <f t="shared" ref="G242:G254" si="79">F242/E242</f>
        <v>#DIV/0!</v>
      </c>
    </row>
    <row r="243" spans="1:7" x14ac:dyDescent="0.2">
      <c r="A243" s="140">
        <v>73</v>
      </c>
      <c r="B243" s="1" t="s">
        <v>38</v>
      </c>
      <c r="C243" s="10"/>
      <c r="D243" s="144">
        <f>'TAB Av'!D243+'TAB mai'!D243+'TAB juin'!D243</f>
        <v>0</v>
      </c>
      <c r="E243" s="144">
        <f>'TAB Av'!E243+'TAB mai'!E243+'TAB juin'!E243</f>
        <v>0</v>
      </c>
      <c r="F243" s="144">
        <f t="shared" si="78"/>
        <v>0</v>
      </c>
      <c r="G243" s="32" t="e">
        <f t="shared" si="79"/>
        <v>#DIV/0!</v>
      </c>
    </row>
    <row r="244" spans="1:7" x14ac:dyDescent="0.2">
      <c r="A244" s="140">
        <v>74</v>
      </c>
      <c r="B244" s="2" t="s">
        <v>39</v>
      </c>
      <c r="C244" s="11"/>
      <c r="D244" s="144">
        <f>'TAB Av'!D244+'TAB mai'!D244+'TAB juin'!D244</f>
        <v>0</v>
      </c>
      <c r="E244" s="144">
        <f>'TAB Av'!E244+'TAB mai'!E244+'TAB juin'!E244</f>
        <v>0</v>
      </c>
      <c r="F244" s="144">
        <f t="shared" si="78"/>
        <v>0</v>
      </c>
      <c r="G244" s="32" t="e">
        <f t="shared" si="79"/>
        <v>#DIV/0!</v>
      </c>
    </row>
    <row r="245" spans="1:7" ht="25.5" x14ac:dyDescent="0.2">
      <c r="A245" s="22"/>
      <c r="B245" s="26" t="s">
        <v>44</v>
      </c>
      <c r="C245" s="145"/>
      <c r="D245" s="40">
        <f>D237+D242+D243+D244</f>
        <v>58362</v>
      </c>
      <c r="E245" s="40">
        <f>E237+E242+E243+E244</f>
        <v>15460</v>
      </c>
      <c r="F245" s="144">
        <f t="shared" si="78"/>
        <v>42902</v>
      </c>
      <c r="G245" s="32">
        <f t="shared" si="79"/>
        <v>2.7750323415265199</v>
      </c>
    </row>
    <row r="246" spans="1:7" x14ac:dyDescent="0.2">
      <c r="A246" s="140">
        <v>60</v>
      </c>
      <c r="B246" s="3" t="s">
        <v>40</v>
      </c>
      <c r="C246" s="142"/>
      <c r="D246" s="143">
        <f>D247+D248+D249</f>
        <v>15528</v>
      </c>
      <c r="E246" s="143">
        <f>E247+E248+E249</f>
        <v>6435</v>
      </c>
      <c r="F246" s="144">
        <f t="shared" si="78"/>
        <v>9093</v>
      </c>
      <c r="G246" s="32">
        <f t="shared" si="79"/>
        <v>1.4130536130536131</v>
      </c>
    </row>
    <row r="247" spans="1:7" x14ac:dyDescent="0.2">
      <c r="A247" s="140">
        <v>600</v>
      </c>
      <c r="B247" s="1" t="s">
        <v>2</v>
      </c>
      <c r="C247" s="10"/>
      <c r="D247" s="144">
        <f>'TAB Av'!D247+'TAB mai'!D247+'TAB juin'!D247</f>
        <v>0</v>
      </c>
      <c r="E247" s="144">
        <f>'TAB Av'!E247+'TAB mai'!E247+'TAB juin'!E247</f>
        <v>0</v>
      </c>
      <c r="F247" s="144">
        <f t="shared" si="78"/>
        <v>0</v>
      </c>
      <c r="G247" s="32" t="e">
        <f t="shared" si="79"/>
        <v>#DIV/0!</v>
      </c>
    </row>
    <row r="248" spans="1:7" x14ac:dyDescent="0.2">
      <c r="A248" s="140">
        <v>601</v>
      </c>
      <c r="B248" s="1" t="s">
        <v>3</v>
      </c>
      <c r="C248" s="10"/>
      <c r="D248" s="144">
        <f>'TAB Av'!D248+'TAB mai'!D248+'TAB juin'!D248</f>
        <v>15528</v>
      </c>
      <c r="E248" s="144">
        <f>'TAB Av'!E248+'TAB mai'!E248+'TAB juin'!E248</f>
        <v>6435</v>
      </c>
      <c r="F248" s="144">
        <f t="shared" si="78"/>
        <v>9093</v>
      </c>
      <c r="G248" s="32">
        <f t="shared" si="79"/>
        <v>1.4130536130536131</v>
      </c>
    </row>
    <row r="249" spans="1:7" x14ac:dyDescent="0.2">
      <c r="A249" s="140">
        <v>604</v>
      </c>
      <c r="B249" s="1" t="s">
        <v>4</v>
      </c>
      <c r="C249" s="10"/>
      <c r="D249" s="144">
        <f>'TAB Av'!D249+'TAB mai'!D249+'TAB juin'!D249</f>
        <v>0</v>
      </c>
      <c r="E249" s="144">
        <f>'TAB Av'!E249+'TAB mai'!E249+'TAB juin'!E249</f>
        <v>0</v>
      </c>
      <c r="F249" s="144">
        <f t="shared" si="78"/>
        <v>0</v>
      </c>
      <c r="G249" s="32" t="e">
        <f t="shared" si="79"/>
        <v>#DIV/0!</v>
      </c>
    </row>
    <row r="250" spans="1:7" x14ac:dyDescent="0.2">
      <c r="A250" s="140">
        <v>61</v>
      </c>
      <c r="B250" s="1" t="s">
        <v>41</v>
      </c>
      <c r="C250" s="10"/>
      <c r="D250" s="144">
        <f>'TAB Av'!D250+'TAB mai'!D250+'TAB juin'!D250</f>
        <v>657</v>
      </c>
      <c r="E250" s="144">
        <f>'TAB Av'!E250+'TAB mai'!E250+'TAB juin'!E250</f>
        <v>167</v>
      </c>
      <c r="F250" s="144">
        <f t="shared" si="78"/>
        <v>490</v>
      </c>
      <c r="G250" s="32">
        <f t="shared" si="79"/>
        <v>2.9341317365269459</v>
      </c>
    </row>
    <row r="251" spans="1:7" x14ac:dyDescent="0.2">
      <c r="A251" s="140">
        <v>62</v>
      </c>
      <c r="B251" s="2" t="s">
        <v>42</v>
      </c>
      <c r="C251" s="11"/>
      <c r="D251" s="144">
        <f>'TAB Av'!D251+'TAB mai'!D251+'TAB juin'!D251</f>
        <v>2024</v>
      </c>
      <c r="E251" s="144">
        <f>'TAB Av'!E251+'TAB mai'!E251+'TAB juin'!E251</f>
        <v>3369</v>
      </c>
      <c r="F251" s="144">
        <f t="shared" si="78"/>
        <v>-1345</v>
      </c>
      <c r="G251" s="32">
        <f t="shared" si="79"/>
        <v>-0.39922825764321757</v>
      </c>
    </row>
    <row r="252" spans="1:7" ht="25.5" x14ac:dyDescent="0.2">
      <c r="A252" s="22"/>
      <c r="B252" s="26" t="s">
        <v>43</v>
      </c>
      <c r="C252" s="145"/>
      <c r="D252" s="40">
        <f>D246+D250+D251</f>
        <v>18209</v>
      </c>
      <c r="E252" s="40">
        <f>E246+E250+E251</f>
        <v>9971</v>
      </c>
      <c r="F252" s="144">
        <f t="shared" si="78"/>
        <v>8238</v>
      </c>
      <c r="G252" s="32">
        <f t="shared" si="79"/>
        <v>0.8261959683080935</v>
      </c>
    </row>
    <row r="253" spans="1:7" ht="25.5" x14ac:dyDescent="0.2">
      <c r="A253" s="22"/>
      <c r="B253" s="26" t="s">
        <v>48</v>
      </c>
      <c r="C253" s="145"/>
      <c r="D253" s="40">
        <f>D245-D252</f>
        <v>40153</v>
      </c>
      <c r="E253" s="40">
        <f>E245-E252</f>
        <v>5489</v>
      </c>
      <c r="F253" s="144">
        <f t="shared" si="78"/>
        <v>34664</v>
      </c>
      <c r="G253" s="32">
        <f t="shared" si="79"/>
        <v>6.3151758061577699</v>
      </c>
    </row>
    <row r="254" spans="1:7" x14ac:dyDescent="0.2">
      <c r="A254" s="140">
        <v>63</v>
      </c>
      <c r="B254" s="3" t="s">
        <v>46</v>
      </c>
      <c r="C254" s="142"/>
      <c r="D254" s="144">
        <f>'TAB Av'!D254+'TAB mai'!D254+'TAB juin'!D254</f>
        <v>68082</v>
      </c>
      <c r="E254" s="144">
        <f>'TAB Av'!E254+'TAB mai'!E254+'TAB juin'!E254</f>
        <v>64751</v>
      </c>
      <c r="F254" s="144">
        <f t="shared" si="78"/>
        <v>3331</v>
      </c>
      <c r="G254" s="32">
        <f t="shared" si="79"/>
        <v>5.1443220954116541E-2</v>
      </c>
    </row>
    <row r="255" spans="1:7" x14ac:dyDescent="0.2">
      <c r="A255" s="140"/>
      <c r="B255" s="13" t="s">
        <v>6</v>
      </c>
      <c r="C255" s="27"/>
      <c r="D255" s="144"/>
      <c r="E255" s="144"/>
      <c r="F255" s="144"/>
      <c r="G255" s="32"/>
    </row>
    <row r="256" spans="1:7" x14ac:dyDescent="0.2">
      <c r="A256" s="140">
        <v>631</v>
      </c>
      <c r="B256" s="15" t="s">
        <v>21</v>
      </c>
      <c r="C256" s="21"/>
      <c r="D256" s="144">
        <f>'TAB Av'!D256+'TAB mai'!D256+'TAB juin'!D256</f>
        <v>0</v>
      </c>
      <c r="E256" s="144">
        <f>'TAB Av'!E256+'TAB mai'!E256+'TAB juin'!E256</f>
        <v>0</v>
      </c>
      <c r="F256" s="144">
        <f t="shared" ref="F256" si="80">(D256-E256)</f>
        <v>0</v>
      </c>
      <c r="G256" s="32" t="e">
        <f t="shared" ref="G256" si="81">F256/E256</f>
        <v>#DIV/0!</v>
      </c>
    </row>
    <row r="257" spans="1:7" x14ac:dyDescent="0.2">
      <c r="A257" s="140"/>
      <c r="B257" s="15"/>
      <c r="C257" s="21"/>
      <c r="D257" s="144"/>
      <c r="E257" s="144"/>
      <c r="F257" s="144"/>
      <c r="G257" s="32"/>
    </row>
    <row r="258" spans="1:7" x14ac:dyDescent="0.2">
      <c r="A258" s="140">
        <v>64</v>
      </c>
      <c r="B258" s="2" t="s">
        <v>47</v>
      </c>
      <c r="C258" s="11"/>
      <c r="D258" s="144">
        <f>'TAB Av'!D258+'TAB mai'!D258+'TAB juin'!D258</f>
        <v>1687</v>
      </c>
      <c r="E258" s="144">
        <f>'TAB Av'!E258+'TAB mai'!E258+'TAB juin'!E258</f>
        <v>725</v>
      </c>
      <c r="F258" s="144">
        <f t="shared" ref="F258:F268" si="82">(D258-E258)</f>
        <v>962</v>
      </c>
      <c r="G258" s="32">
        <f t="shared" ref="G258:G268" si="83">F258/E258</f>
        <v>1.326896551724138</v>
      </c>
    </row>
    <row r="259" spans="1:7" ht="25.5" x14ac:dyDescent="0.2">
      <c r="A259" s="22"/>
      <c r="B259" s="26" t="s">
        <v>49</v>
      </c>
      <c r="C259" s="145"/>
      <c r="D259" s="144">
        <f>D253-D254-D258</f>
        <v>-29616</v>
      </c>
      <c r="E259" s="144">
        <f>E253-E254-E258</f>
        <v>-59987</v>
      </c>
      <c r="F259" s="144">
        <f t="shared" si="82"/>
        <v>30371</v>
      </c>
      <c r="G259" s="32">
        <f t="shared" si="83"/>
        <v>-0.50629303015653393</v>
      </c>
    </row>
    <row r="260" spans="1:7" x14ac:dyDescent="0.2">
      <c r="A260" s="140">
        <v>75</v>
      </c>
      <c r="B260" s="3" t="s">
        <v>50</v>
      </c>
      <c r="C260" s="142"/>
      <c r="D260" s="144">
        <f>'TAB Av'!D260+'TAB mai'!D260+'TAB juin'!D260</f>
        <v>0</v>
      </c>
      <c r="E260" s="144">
        <f>'TAB Av'!E260+'TAB mai'!E260+'TAB juin'!E260</f>
        <v>931</v>
      </c>
      <c r="F260" s="144">
        <f t="shared" si="82"/>
        <v>-931</v>
      </c>
      <c r="G260" s="32">
        <f t="shared" si="83"/>
        <v>-1</v>
      </c>
    </row>
    <row r="261" spans="1:7" x14ac:dyDescent="0.2">
      <c r="A261" s="140">
        <v>65</v>
      </c>
      <c r="B261" s="1" t="s">
        <v>51</v>
      </c>
      <c r="C261" s="10"/>
      <c r="D261" s="144">
        <f>'TAB Av'!D261+'TAB mai'!D261+'TAB juin'!D261</f>
        <v>519</v>
      </c>
      <c r="E261" s="144">
        <f>'TAB Av'!E261+'TAB mai'!E261+'TAB juin'!E261</f>
        <v>115</v>
      </c>
      <c r="F261" s="144">
        <f t="shared" si="82"/>
        <v>404</v>
      </c>
      <c r="G261" s="32">
        <f t="shared" si="83"/>
        <v>3.5130434782608697</v>
      </c>
    </row>
    <row r="262" spans="1:7" ht="25.5" x14ac:dyDescent="0.2">
      <c r="A262" s="140">
        <v>68</v>
      </c>
      <c r="B262" s="16" t="s">
        <v>52</v>
      </c>
      <c r="C262" s="17"/>
      <c r="D262" s="144">
        <f>'TAB Av'!D262+'TAB mai'!D262+'TAB juin'!D262</f>
        <v>17109</v>
      </c>
      <c r="E262" s="144">
        <f>'TAB Av'!E262+'TAB mai'!E262+'TAB juin'!E262</f>
        <v>14700</v>
      </c>
      <c r="F262" s="144">
        <f t="shared" si="82"/>
        <v>2409</v>
      </c>
      <c r="G262" s="32">
        <f t="shared" si="83"/>
        <v>0.16387755102040816</v>
      </c>
    </row>
    <row r="263" spans="1:7" x14ac:dyDescent="0.2">
      <c r="A263" s="140">
        <v>78</v>
      </c>
      <c r="B263" s="2" t="s">
        <v>53</v>
      </c>
      <c r="C263" s="11"/>
      <c r="D263" s="144">
        <f>'TAB Av'!D263+'TAB mai'!D263+'TAB juin'!D263</f>
        <v>0</v>
      </c>
      <c r="E263" s="144">
        <f>'TAB Av'!E263+'TAB mai'!E263+'TAB juin'!E263</f>
        <v>0</v>
      </c>
      <c r="F263" s="144">
        <f t="shared" si="82"/>
        <v>0</v>
      </c>
      <c r="G263" s="32" t="e">
        <f t="shared" si="83"/>
        <v>#DIV/0!</v>
      </c>
    </row>
    <row r="264" spans="1:7" ht="25.5" x14ac:dyDescent="0.2">
      <c r="A264" s="22"/>
      <c r="B264" s="26" t="s">
        <v>77</v>
      </c>
      <c r="C264" s="145"/>
      <c r="D264" s="144">
        <f>D259+D260-D261-D262+D263</f>
        <v>-47244</v>
      </c>
      <c r="E264" s="144">
        <f>E259+E260-E261-E262+E263</f>
        <v>-73871</v>
      </c>
      <c r="F264" s="144">
        <f t="shared" si="82"/>
        <v>26627</v>
      </c>
      <c r="G264" s="32">
        <f t="shared" si="83"/>
        <v>-0.36045268102503014</v>
      </c>
    </row>
    <row r="265" spans="1:7" x14ac:dyDescent="0.2">
      <c r="A265" s="140">
        <v>76</v>
      </c>
      <c r="B265" s="1" t="s">
        <v>54</v>
      </c>
      <c r="C265" s="10"/>
      <c r="D265" s="144">
        <f>'TAB Av'!D265+'TAB mai'!D265+'TAB juin'!D265</f>
        <v>0</v>
      </c>
      <c r="E265" s="144">
        <f>'TAB Av'!E265+'TAB mai'!E265+'TAB juin'!E265</f>
        <v>0</v>
      </c>
      <c r="F265" s="144">
        <f t="shared" si="82"/>
        <v>0</v>
      </c>
      <c r="G265" s="32" t="e">
        <f t="shared" si="83"/>
        <v>#DIV/0!</v>
      </c>
    </row>
    <row r="266" spans="1:7" x14ac:dyDescent="0.2">
      <c r="A266" s="140">
        <v>66</v>
      </c>
      <c r="B266" s="1" t="s">
        <v>55</v>
      </c>
      <c r="C266" s="10"/>
      <c r="D266" s="144">
        <f>'TAB Av'!D266+'TAB mai'!D266+'TAB juin'!D266</f>
        <v>0</v>
      </c>
      <c r="E266" s="144">
        <f>'TAB Av'!E266+'TAB mai'!E266+'TAB juin'!E266</f>
        <v>0</v>
      </c>
      <c r="F266" s="144">
        <f t="shared" si="82"/>
        <v>0</v>
      </c>
      <c r="G266" s="32" t="e">
        <f t="shared" si="83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44">
        <f t="shared" si="82"/>
        <v>0</v>
      </c>
      <c r="G267" s="32" t="e">
        <f t="shared" si="83"/>
        <v>#DIV/0!</v>
      </c>
    </row>
    <row r="268" spans="1:7" x14ac:dyDescent="0.2">
      <c r="A268" s="22"/>
      <c r="B268" s="19" t="s">
        <v>57</v>
      </c>
      <c r="C268" s="145"/>
      <c r="D268" s="144">
        <f>D264+D267</f>
        <v>-47244</v>
      </c>
      <c r="E268" s="144">
        <f>E264+E267</f>
        <v>-73871</v>
      </c>
      <c r="F268" s="144">
        <f t="shared" si="82"/>
        <v>26627</v>
      </c>
      <c r="G268" s="32">
        <f t="shared" si="83"/>
        <v>-0.36045268102503014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40">
        <v>5</v>
      </c>
      <c r="B272" s="1" t="s">
        <v>22</v>
      </c>
      <c r="C272" s="10"/>
      <c r="D272" s="144">
        <f>'TAB juin'!D272</f>
        <v>118979</v>
      </c>
      <c r="E272" s="144">
        <f>'TAB juin'!E272</f>
        <v>144779</v>
      </c>
      <c r="F272" s="144">
        <f t="shared" ref="F272" si="84">(D272-E272)</f>
        <v>-25800</v>
      </c>
      <c r="G272" s="32">
        <f t="shared" ref="G272" si="85">F272/E272</f>
        <v>-0.17820263988561877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40">
        <v>51</v>
      </c>
      <c r="B276" s="20" t="s">
        <v>29</v>
      </c>
      <c r="C276" s="30"/>
      <c r="D276" s="144">
        <f>'TAB juin'!D276</f>
        <v>0</v>
      </c>
      <c r="E276" s="144">
        <f>'TAB juin'!E276</f>
        <v>0</v>
      </c>
      <c r="F276" s="144">
        <f t="shared" ref="F276:F277" si="86">(D276-E276)</f>
        <v>0</v>
      </c>
      <c r="G276" s="32" t="e">
        <f t="shared" ref="G276:G277" si="87">F276/E276</f>
        <v>#DIV/0!</v>
      </c>
    </row>
    <row r="277" spans="1:7" x14ac:dyDescent="0.2">
      <c r="A277" s="140">
        <v>510</v>
      </c>
      <c r="B277" s="1" t="s">
        <v>7</v>
      </c>
      <c r="C277" s="10"/>
      <c r="D277" s="144">
        <f>'TAB juin'!D277</f>
        <v>0</v>
      </c>
      <c r="E277" s="144">
        <f>'TAB juin'!E277</f>
        <v>0</v>
      </c>
      <c r="F277" s="144">
        <f t="shared" si="86"/>
        <v>0</v>
      </c>
      <c r="G277" s="32" t="e">
        <f t="shared" si="87"/>
        <v>#DIV/0!</v>
      </c>
    </row>
    <row r="278" spans="1:7" x14ac:dyDescent="0.2">
      <c r="B278" s="3"/>
      <c r="C278" s="28"/>
    </row>
    <row r="279" spans="1:7" x14ac:dyDescent="0.2">
      <c r="A279" s="140">
        <v>41</v>
      </c>
      <c r="B279" s="1" t="s">
        <v>8</v>
      </c>
      <c r="C279" s="10"/>
      <c r="D279" s="144">
        <f>D283+D284+D285</f>
        <v>121527</v>
      </c>
      <c r="E279" s="144">
        <f>E283+E284+E285</f>
        <v>83614</v>
      </c>
      <c r="F279" s="144">
        <f t="shared" ref="F279" si="88">(D279-E279)</f>
        <v>37913</v>
      </c>
      <c r="G279" s="32">
        <f t="shared" ref="G279" si="89">F279/E279</f>
        <v>0.45342885162771784</v>
      </c>
    </row>
    <row r="280" spans="1:7" x14ac:dyDescent="0.2">
      <c r="A280" s="140"/>
      <c r="B280" s="1"/>
      <c r="C280" s="10"/>
      <c r="D280" s="144"/>
      <c r="E280" s="144"/>
      <c r="F280" s="144"/>
      <c r="G280" s="32"/>
    </row>
    <row r="281" spans="1:7" x14ac:dyDescent="0.2">
      <c r="A281" s="140"/>
      <c r="B281" s="7" t="s">
        <v>6</v>
      </c>
      <c r="C281" s="29"/>
      <c r="D281" s="144"/>
      <c r="E281" s="144"/>
      <c r="F281" s="144"/>
      <c r="G281" s="32"/>
    </row>
    <row r="282" spans="1:7" x14ac:dyDescent="0.2">
      <c r="A282" s="140"/>
      <c r="B282" s="1"/>
      <c r="C282" s="10"/>
      <c r="D282" s="144"/>
      <c r="E282" s="144"/>
      <c r="F282" s="144"/>
      <c r="G282" s="32"/>
    </row>
    <row r="283" spans="1:7" x14ac:dyDescent="0.2">
      <c r="A283" s="140"/>
      <c r="B283" s="23" t="s">
        <v>23</v>
      </c>
      <c r="C283" s="10"/>
      <c r="D283" s="144">
        <f>'TAB juin'!D283</f>
        <v>16992</v>
      </c>
      <c r="E283" s="144">
        <f>'TAB juin'!E283</f>
        <v>35497</v>
      </c>
      <c r="F283" s="144">
        <f t="shared" ref="F283:F285" si="90">(D283-E283)</f>
        <v>-18505</v>
      </c>
      <c r="G283" s="32">
        <f t="shared" ref="G283:G285" si="91">F283/E283</f>
        <v>-0.52131166014029351</v>
      </c>
    </row>
    <row r="284" spans="1:7" ht="25.5" x14ac:dyDescent="0.2">
      <c r="A284" s="140"/>
      <c r="B284" s="24" t="s">
        <v>58</v>
      </c>
      <c r="C284" s="17"/>
      <c r="D284" s="144">
        <f>'TAB juin'!D284</f>
        <v>103568</v>
      </c>
      <c r="E284" s="144">
        <f>'TAB juin'!E284</f>
        <v>45091</v>
      </c>
      <c r="F284" s="144">
        <f t="shared" si="90"/>
        <v>58477</v>
      </c>
      <c r="G284" s="32">
        <f t="shared" si="91"/>
        <v>1.2968663369630302</v>
      </c>
    </row>
    <row r="285" spans="1:7" x14ac:dyDescent="0.2">
      <c r="A285" s="140"/>
      <c r="B285" s="23" t="s">
        <v>24</v>
      </c>
      <c r="C285" s="10"/>
      <c r="D285" s="144">
        <f>'TAB juin'!D285</f>
        <v>967</v>
      </c>
      <c r="E285" s="144">
        <f>'TAB juin'!E285</f>
        <v>3026</v>
      </c>
      <c r="F285" s="144">
        <f t="shared" si="90"/>
        <v>-2059</v>
      </c>
      <c r="G285" s="32">
        <f t="shared" si="91"/>
        <v>-0.68043621943159283</v>
      </c>
    </row>
    <row r="286" spans="1:7" x14ac:dyDescent="0.2">
      <c r="A286" s="140"/>
      <c r="B286" s="1"/>
      <c r="C286" s="10"/>
      <c r="D286" s="144"/>
      <c r="E286" s="144"/>
      <c r="F286" s="144"/>
      <c r="G286" s="32"/>
    </row>
    <row r="287" spans="1:7" x14ac:dyDescent="0.2">
      <c r="A287" s="140"/>
      <c r="B287" s="8" t="s">
        <v>26</v>
      </c>
      <c r="C287" s="31"/>
      <c r="D287" s="144">
        <f>'TAB juin'!D287</f>
        <v>71616</v>
      </c>
      <c r="E287" s="144">
        <f>'TAB juin'!E287</f>
        <v>51213</v>
      </c>
      <c r="F287" s="144">
        <f>(D292-E292)</f>
        <v>-186</v>
      </c>
      <c r="G287" s="32">
        <f>F287/E292</f>
        <v>-0.25655172413793104</v>
      </c>
    </row>
    <row r="288" spans="1:7" x14ac:dyDescent="0.2">
      <c r="A288" s="140"/>
      <c r="B288" s="8"/>
      <c r="C288" s="31"/>
      <c r="D288" s="144"/>
      <c r="E288" s="144"/>
      <c r="F288" s="144"/>
      <c r="G288" s="32"/>
    </row>
    <row r="289" spans="1:7" x14ac:dyDescent="0.2">
      <c r="A289" s="140">
        <v>3</v>
      </c>
      <c r="B289" s="8" t="s">
        <v>15</v>
      </c>
      <c r="C289" s="31"/>
      <c r="D289" s="144">
        <f>D292+D293+D294+D295</f>
        <v>27949</v>
      </c>
      <c r="E289" s="144">
        <f>E292+E293+E294+E295</f>
        <v>32353</v>
      </c>
      <c r="F289" s="144">
        <f t="shared" ref="F289" si="92">(D289-E289)</f>
        <v>-4404</v>
      </c>
      <c r="G289" s="32">
        <f t="shared" ref="G289" si="93">F289/E289</f>
        <v>-0.13612338886656569</v>
      </c>
    </row>
    <row r="290" spans="1:7" x14ac:dyDescent="0.2">
      <c r="A290" s="140"/>
      <c r="B290" s="7" t="s">
        <v>6</v>
      </c>
      <c r="C290" s="29"/>
      <c r="D290" s="144"/>
      <c r="E290" s="144"/>
      <c r="F290" s="144"/>
      <c r="G290" s="32"/>
    </row>
    <row r="291" spans="1:7" x14ac:dyDescent="0.2">
      <c r="A291" s="140"/>
      <c r="B291" s="8"/>
      <c r="C291" s="31"/>
      <c r="D291" s="144"/>
      <c r="E291" s="144"/>
      <c r="F291" s="144"/>
      <c r="G291" s="32"/>
    </row>
    <row r="292" spans="1:7" x14ac:dyDescent="0.2">
      <c r="A292" s="140">
        <v>30</v>
      </c>
      <c r="B292" s="25" t="s">
        <v>16</v>
      </c>
      <c r="C292" s="31"/>
      <c r="D292" s="144">
        <f>'TAB juin'!D292</f>
        <v>539</v>
      </c>
      <c r="E292" s="144">
        <f>'TAB juin'!E292</f>
        <v>725</v>
      </c>
      <c r="F292" s="144">
        <f t="shared" ref="F292:F295" si="94">(D292-E292)</f>
        <v>-186</v>
      </c>
      <c r="G292" s="32" t="e">
        <f>F292/#REF!</f>
        <v>#REF!</v>
      </c>
    </row>
    <row r="293" spans="1:7" x14ac:dyDescent="0.2">
      <c r="A293" s="140">
        <v>31</v>
      </c>
      <c r="B293" s="25" t="s">
        <v>17</v>
      </c>
      <c r="C293" s="31"/>
      <c r="D293" s="144">
        <f>'TAB juin'!D293</f>
        <v>0</v>
      </c>
      <c r="E293" s="144">
        <f>'TAB juin'!E293</f>
        <v>0</v>
      </c>
      <c r="F293" s="144">
        <f t="shared" si="94"/>
        <v>0</v>
      </c>
      <c r="G293" s="32" t="e">
        <f t="shared" ref="G293:G295" si="95">F293/E293</f>
        <v>#DIV/0!</v>
      </c>
    </row>
    <row r="294" spans="1:7" x14ac:dyDescent="0.2">
      <c r="A294" s="140">
        <v>32</v>
      </c>
      <c r="B294" s="25" t="s">
        <v>18</v>
      </c>
      <c r="C294" s="31"/>
      <c r="D294" s="144">
        <f>'TAB juin'!D294</f>
        <v>27410</v>
      </c>
      <c r="E294" s="144">
        <f>'TAB juin'!E294</f>
        <v>31628</v>
      </c>
      <c r="F294" s="144">
        <f t="shared" si="94"/>
        <v>-4218</v>
      </c>
      <c r="G294" s="32">
        <f t="shared" si="95"/>
        <v>-0.13336284305046162</v>
      </c>
    </row>
    <row r="295" spans="1:7" x14ac:dyDescent="0.2">
      <c r="A295" s="140">
        <v>37</v>
      </c>
      <c r="B295" s="25" t="s">
        <v>25</v>
      </c>
      <c r="C295" s="31"/>
      <c r="D295" s="144">
        <f>'TAB juin'!D295</f>
        <v>0</v>
      </c>
      <c r="E295" s="144">
        <f>'TAB juin'!E295</f>
        <v>0</v>
      </c>
      <c r="F295" s="144">
        <f t="shared" si="94"/>
        <v>0</v>
      </c>
      <c r="G295" s="32" t="e">
        <f t="shared" si="95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44" t="s">
        <v>10</v>
      </c>
      <c r="E299" s="144" t="s">
        <v>11</v>
      </c>
      <c r="F299" s="144" t="s">
        <v>12</v>
      </c>
      <c r="G299" s="32" t="s">
        <v>13</v>
      </c>
    </row>
    <row r="300" spans="1:7" ht="12.75" customHeight="1" x14ac:dyDescent="0.2">
      <c r="A300" s="140">
        <v>700</v>
      </c>
      <c r="B300" s="1" t="s">
        <v>30</v>
      </c>
      <c r="C300" s="10"/>
      <c r="D300" s="144">
        <f>'TAB Av'!D300+'TAB mai'!D300+'TAB juin'!D300</f>
        <v>2962</v>
      </c>
      <c r="E300" s="144">
        <f>'TAB Av'!E300+'TAB mai'!E300+'TAB juin'!E300</f>
        <v>231</v>
      </c>
      <c r="F300" s="144">
        <f>(D300-E300)</f>
        <v>2731</v>
      </c>
      <c r="G300" s="32">
        <f>F300/E300</f>
        <v>11.822510822510823</v>
      </c>
    </row>
    <row r="301" spans="1:7" x14ac:dyDescent="0.2">
      <c r="A301" s="140">
        <v>701</v>
      </c>
      <c r="B301" s="1" t="s">
        <v>31</v>
      </c>
      <c r="C301" s="10"/>
      <c r="D301" s="144">
        <f>'TAB Av'!D301+'TAB mai'!D301+'TAB juin'!D301</f>
        <v>29035</v>
      </c>
      <c r="E301" s="144">
        <f>'TAB Av'!E301+'TAB mai'!E301+'TAB juin'!E301</f>
        <v>577</v>
      </c>
      <c r="F301" s="144">
        <f t="shared" ref="F301:F303" si="96">(D301-E301)</f>
        <v>28458</v>
      </c>
      <c r="G301" s="32">
        <f t="shared" ref="G301:G303" si="97">F301/E301</f>
        <v>49.320623916811094</v>
      </c>
    </row>
    <row r="302" spans="1:7" x14ac:dyDescent="0.2">
      <c r="A302" s="140">
        <v>704</v>
      </c>
      <c r="B302" s="1" t="s">
        <v>32</v>
      </c>
      <c r="C302" s="10"/>
      <c r="D302" s="144">
        <f>'TAB Av'!D302+'TAB mai'!D302+'TAB juin'!D302</f>
        <v>8345</v>
      </c>
      <c r="E302" s="144">
        <f>'TAB Av'!E302+'TAB mai'!E302+'TAB juin'!E302</f>
        <v>34</v>
      </c>
      <c r="F302" s="144">
        <f t="shared" si="96"/>
        <v>8311</v>
      </c>
      <c r="G302" s="32">
        <f t="shared" si="97"/>
        <v>244.44117647058823</v>
      </c>
    </row>
    <row r="303" spans="1:7" x14ac:dyDescent="0.2">
      <c r="A303" s="140">
        <v>706</v>
      </c>
      <c r="B303" s="1" t="s">
        <v>33</v>
      </c>
      <c r="C303" s="10"/>
      <c r="D303" s="144">
        <f>'TAB Av'!D303+'TAB mai'!D303+'TAB juin'!D303</f>
        <v>27885</v>
      </c>
      <c r="E303" s="144">
        <f>'TAB Av'!E303+'TAB mai'!E303+'TAB juin'!E303</f>
        <v>1223</v>
      </c>
      <c r="F303" s="144">
        <f t="shared" si="96"/>
        <v>26662</v>
      </c>
      <c r="G303" s="32">
        <f t="shared" si="97"/>
        <v>21.800490596892885</v>
      </c>
    </row>
    <row r="304" spans="1:7" x14ac:dyDescent="0.2">
      <c r="A304" s="140"/>
      <c r="B304" s="13" t="s">
        <v>6</v>
      </c>
      <c r="C304" s="27"/>
      <c r="D304" s="144"/>
      <c r="E304" s="144"/>
      <c r="F304" s="39"/>
      <c r="G304" s="33"/>
    </row>
    <row r="305" spans="1:7" x14ac:dyDescent="0.2">
      <c r="A305" s="140"/>
      <c r="B305" s="14" t="s">
        <v>19</v>
      </c>
      <c r="C305" s="11"/>
      <c r="D305" s="144">
        <v>0</v>
      </c>
      <c r="E305" s="144">
        <v>0</v>
      </c>
      <c r="F305" s="144">
        <f t="shared" ref="F305:F310" si="98">(D305-E305)</f>
        <v>0</v>
      </c>
      <c r="G305" s="32" t="e">
        <f t="shared" ref="G305:G310" si="99">F305/E305</f>
        <v>#DIV/0!</v>
      </c>
    </row>
    <row r="306" spans="1:7" x14ac:dyDescent="0.2">
      <c r="A306" s="140"/>
      <c r="B306" s="14" t="s">
        <v>20</v>
      </c>
      <c r="C306" s="11"/>
      <c r="D306" s="144">
        <v>0</v>
      </c>
      <c r="E306" s="144">
        <v>0</v>
      </c>
      <c r="F306" s="144">
        <f t="shared" si="98"/>
        <v>0</v>
      </c>
      <c r="G306" s="32" t="e">
        <f t="shared" si="99"/>
        <v>#DIV/0!</v>
      </c>
    </row>
    <row r="307" spans="1:7" x14ac:dyDescent="0.2">
      <c r="A307" s="140"/>
      <c r="B307" s="14" t="s">
        <v>27</v>
      </c>
      <c r="C307" s="11"/>
      <c r="D307" s="144">
        <v>0</v>
      </c>
      <c r="E307" s="144">
        <v>0</v>
      </c>
      <c r="F307" s="144">
        <f t="shared" si="98"/>
        <v>0</v>
      </c>
      <c r="G307" s="32" t="e">
        <f t="shared" si="99"/>
        <v>#DIV/0!</v>
      </c>
    </row>
    <row r="308" spans="1:7" x14ac:dyDescent="0.2">
      <c r="A308" s="140">
        <v>706</v>
      </c>
      <c r="B308" s="2" t="s">
        <v>34</v>
      </c>
      <c r="C308" s="11"/>
      <c r="D308" s="144">
        <f>'TAB Av'!D308+'TAB mai'!D308+'TAB juin'!D308</f>
        <v>193</v>
      </c>
      <c r="E308" s="144">
        <f>'TAB Av'!E308+'TAB mai'!E308+'TAB juin'!E308</f>
        <v>12</v>
      </c>
      <c r="F308" s="144">
        <f t="shared" si="98"/>
        <v>181</v>
      </c>
      <c r="G308" s="32">
        <f t="shared" si="99"/>
        <v>15.083333333333334</v>
      </c>
    </row>
    <row r="309" spans="1:7" x14ac:dyDescent="0.2">
      <c r="A309" s="140" t="s">
        <v>35</v>
      </c>
      <c r="B309" s="2" t="s">
        <v>36</v>
      </c>
      <c r="C309" s="11"/>
      <c r="D309" s="144">
        <f>'TAB Av'!D309+'TAB mai'!D309+'TAB juin'!D309</f>
        <v>582</v>
      </c>
      <c r="E309" s="144">
        <f>'TAB Av'!E309+'TAB mai'!E309+'TAB juin'!E309</f>
        <v>0</v>
      </c>
      <c r="F309" s="144">
        <f t="shared" si="98"/>
        <v>582</v>
      </c>
      <c r="G309" s="32" t="e">
        <f t="shared" si="99"/>
        <v>#DIV/0!</v>
      </c>
    </row>
    <row r="310" spans="1:7" ht="25.5" x14ac:dyDescent="0.2">
      <c r="A310" s="22"/>
      <c r="B310" s="26" t="s">
        <v>45</v>
      </c>
      <c r="C310" s="141"/>
      <c r="D310" s="40">
        <f>D300+D301+D302+D303+D308+D309</f>
        <v>69002</v>
      </c>
      <c r="E310" s="40">
        <f>E300+E301+E302+E303+E308+E309</f>
        <v>2077</v>
      </c>
      <c r="F310" s="40">
        <f t="shared" si="98"/>
        <v>66925</v>
      </c>
      <c r="G310" s="34">
        <f t="shared" si="99"/>
        <v>32.221954742416948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44"/>
      <c r="E313" s="144"/>
      <c r="F313" s="144">
        <f t="shared" ref="F313" si="100">(D313-E313)</f>
        <v>0</v>
      </c>
      <c r="G313" s="32" t="e">
        <f t="shared" ref="G313" si="101">F313/E313</f>
        <v>#DIV/0!</v>
      </c>
    </row>
    <row r="314" spans="1:7" x14ac:dyDescent="0.2">
      <c r="B314" s="3"/>
      <c r="C314" s="142"/>
      <c r="D314" s="143"/>
      <c r="E314" s="143"/>
      <c r="F314" s="143"/>
      <c r="G314" s="36"/>
    </row>
    <row r="315" spans="1:7" x14ac:dyDescent="0.2">
      <c r="A315" s="140">
        <v>72</v>
      </c>
      <c r="B315" s="1" t="s">
        <v>37</v>
      </c>
      <c r="C315" s="10"/>
      <c r="D315" s="144">
        <f>'TAB Av'!D315+'TAB mai'!D315+'TAB juin'!D315</f>
        <v>0</v>
      </c>
      <c r="E315" s="144">
        <f>'TAB Av'!E315+'TAB mai'!E315+'TAB juin'!E315</f>
        <v>0</v>
      </c>
      <c r="F315" s="144">
        <f t="shared" ref="F315:F327" si="102">(D315-E315)</f>
        <v>0</v>
      </c>
      <c r="G315" s="32" t="e">
        <f t="shared" ref="G315:G327" si="103">F315/E315</f>
        <v>#DIV/0!</v>
      </c>
    </row>
    <row r="316" spans="1:7" x14ac:dyDescent="0.2">
      <c r="A316" s="140">
        <v>73</v>
      </c>
      <c r="B316" s="1" t="s">
        <v>38</v>
      </c>
      <c r="C316" s="10"/>
      <c r="D316" s="144">
        <f>'TAB Av'!D316+'TAB mai'!D316+'TAB juin'!D316</f>
        <v>29</v>
      </c>
      <c r="E316" s="144">
        <f>'TAB Av'!E316+'TAB mai'!E316+'TAB juin'!E316</f>
        <v>0</v>
      </c>
      <c r="F316" s="144">
        <f t="shared" si="102"/>
        <v>29</v>
      </c>
      <c r="G316" s="32" t="e">
        <f t="shared" si="103"/>
        <v>#DIV/0!</v>
      </c>
    </row>
    <row r="317" spans="1:7" x14ac:dyDescent="0.2">
      <c r="A317" s="140">
        <v>74</v>
      </c>
      <c r="B317" s="2" t="s">
        <v>39</v>
      </c>
      <c r="C317" s="11"/>
      <c r="D317" s="144">
        <f>'TAB Av'!D317+'TAB mai'!D317+'TAB juin'!D317</f>
        <v>0</v>
      </c>
      <c r="E317" s="144">
        <f>'TAB Av'!E317+'TAB mai'!E317+'TAB juin'!E317</f>
        <v>0</v>
      </c>
      <c r="F317" s="144">
        <f t="shared" si="102"/>
        <v>0</v>
      </c>
      <c r="G317" s="32" t="e">
        <f t="shared" si="103"/>
        <v>#DIV/0!</v>
      </c>
    </row>
    <row r="318" spans="1:7" ht="25.5" x14ac:dyDescent="0.2">
      <c r="A318" s="22"/>
      <c r="B318" s="26" t="s">
        <v>44</v>
      </c>
      <c r="C318" s="145"/>
      <c r="D318" s="40">
        <f>D310+D315+D316+D317</f>
        <v>69031</v>
      </c>
      <c r="E318" s="40">
        <f>E310+E315+E316+E317</f>
        <v>2077</v>
      </c>
      <c r="F318" s="144">
        <f t="shared" si="102"/>
        <v>66954</v>
      </c>
      <c r="G318" s="32">
        <f t="shared" si="103"/>
        <v>32.235917188252287</v>
      </c>
    </row>
    <row r="319" spans="1:7" x14ac:dyDescent="0.2">
      <c r="A319" s="140">
        <v>60</v>
      </c>
      <c r="B319" s="3" t="s">
        <v>40</v>
      </c>
      <c r="C319" s="142"/>
      <c r="D319" s="143">
        <f>D320+D321+D322</f>
        <v>21589</v>
      </c>
      <c r="E319" s="143">
        <f>E320+E321+E322</f>
        <v>12237</v>
      </c>
      <c r="F319" s="144">
        <f t="shared" si="102"/>
        <v>9352</v>
      </c>
      <c r="G319" s="32">
        <f t="shared" si="103"/>
        <v>0.76423960120944678</v>
      </c>
    </row>
    <row r="320" spans="1:7" x14ac:dyDescent="0.2">
      <c r="A320" s="140">
        <v>600</v>
      </c>
      <c r="B320" s="1" t="s">
        <v>2</v>
      </c>
      <c r="C320" s="10"/>
      <c r="D320" s="144">
        <f>'TAB Av'!D320+'TAB mai'!D320+'TAB juin'!D320</f>
        <v>1204</v>
      </c>
      <c r="E320" s="144">
        <f>'TAB Av'!E320+'TAB mai'!E320+'TAB juin'!E320</f>
        <v>553</v>
      </c>
      <c r="F320" s="144">
        <f t="shared" si="102"/>
        <v>651</v>
      </c>
      <c r="G320" s="32">
        <f t="shared" si="103"/>
        <v>1.1772151898734178</v>
      </c>
    </row>
    <row r="321" spans="1:7" x14ac:dyDescent="0.2">
      <c r="A321" s="140">
        <v>601</v>
      </c>
      <c r="B321" s="1" t="s">
        <v>3</v>
      </c>
      <c r="C321" s="10"/>
      <c r="D321" s="144">
        <f>'TAB Av'!D321+'TAB mai'!D321+'TAB juin'!D321</f>
        <v>11588</v>
      </c>
      <c r="E321" s="144">
        <f>'TAB Av'!E321+'TAB mai'!E321+'TAB juin'!E321</f>
        <v>4080</v>
      </c>
      <c r="F321" s="144">
        <f t="shared" si="102"/>
        <v>7508</v>
      </c>
      <c r="G321" s="32">
        <f t="shared" si="103"/>
        <v>1.8401960784313725</v>
      </c>
    </row>
    <row r="322" spans="1:7" x14ac:dyDescent="0.2">
      <c r="A322" s="140">
        <v>604</v>
      </c>
      <c r="B322" s="1" t="s">
        <v>4</v>
      </c>
      <c r="C322" s="10"/>
      <c r="D322" s="144">
        <f>'TAB Av'!D322+'TAB mai'!D322+'TAB juin'!D322</f>
        <v>8797</v>
      </c>
      <c r="E322" s="144">
        <f>'TAB Av'!E322+'TAB mai'!E322+'TAB juin'!E322</f>
        <v>7604</v>
      </c>
      <c r="F322" s="144">
        <f t="shared" si="102"/>
        <v>1193</v>
      </c>
      <c r="G322" s="32">
        <f t="shared" si="103"/>
        <v>0.15689110994213573</v>
      </c>
    </row>
    <row r="323" spans="1:7" x14ac:dyDescent="0.2">
      <c r="A323" s="140">
        <v>61</v>
      </c>
      <c r="B323" s="1" t="s">
        <v>41</v>
      </c>
      <c r="C323" s="10"/>
      <c r="D323" s="144">
        <f>'TAB Av'!D323+'TAB mai'!D323+'TAB juin'!D323</f>
        <v>2764</v>
      </c>
      <c r="E323" s="144">
        <f>'TAB Av'!E323+'TAB mai'!E323+'TAB juin'!E323</f>
        <v>598</v>
      </c>
      <c r="F323" s="144">
        <f t="shared" si="102"/>
        <v>2166</v>
      </c>
      <c r="G323" s="32">
        <f t="shared" si="103"/>
        <v>3.6220735785953178</v>
      </c>
    </row>
    <row r="324" spans="1:7" x14ac:dyDescent="0.2">
      <c r="A324" s="140">
        <v>62</v>
      </c>
      <c r="B324" s="2" t="s">
        <v>42</v>
      </c>
      <c r="C324" s="11"/>
      <c r="D324" s="144">
        <f>'TAB Av'!D324+'TAB mai'!D324+'TAB juin'!D324</f>
        <v>704</v>
      </c>
      <c r="E324" s="144">
        <f>'TAB Av'!E324+'TAB mai'!E324+'TAB juin'!E324</f>
        <v>495</v>
      </c>
      <c r="F324" s="144">
        <f t="shared" si="102"/>
        <v>209</v>
      </c>
      <c r="G324" s="32">
        <f t="shared" si="103"/>
        <v>0.42222222222222222</v>
      </c>
    </row>
    <row r="325" spans="1:7" ht="25.5" x14ac:dyDescent="0.2">
      <c r="A325" s="22"/>
      <c r="B325" s="26" t="s">
        <v>43</v>
      </c>
      <c r="C325" s="145"/>
      <c r="D325" s="40">
        <f>D319+D323+D324</f>
        <v>25057</v>
      </c>
      <c r="E325" s="40">
        <f>E319+E323+E324</f>
        <v>13330</v>
      </c>
      <c r="F325" s="144">
        <f t="shared" si="102"/>
        <v>11727</v>
      </c>
      <c r="G325" s="32">
        <f t="shared" si="103"/>
        <v>0.87974493623405847</v>
      </c>
    </row>
    <row r="326" spans="1:7" ht="25.5" x14ac:dyDescent="0.2">
      <c r="A326" s="22"/>
      <c r="B326" s="26" t="s">
        <v>48</v>
      </c>
      <c r="C326" s="145"/>
      <c r="D326" s="40">
        <f>D318-D325</f>
        <v>43974</v>
      </c>
      <c r="E326" s="40">
        <f>E318-E325</f>
        <v>-11253</v>
      </c>
      <c r="F326" s="144">
        <f t="shared" si="102"/>
        <v>55227</v>
      </c>
      <c r="G326" s="32">
        <f t="shared" si="103"/>
        <v>-4.9077579312183417</v>
      </c>
    </row>
    <row r="327" spans="1:7" x14ac:dyDescent="0.2">
      <c r="A327" s="140">
        <v>63</v>
      </c>
      <c r="B327" s="3" t="s">
        <v>46</v>
      </c>
      <c r="C327" s="142"/>
      <c r="D327" s="144">
        <f>'TAB Av'!D327+'TAB mai'!D327+'TAB juin'!D327</f>
        <v>60101</v>
      </c>
      <c r="E327" s="144">
        <f>'TAB Av'!E327+'TAB mai'!E327+'TAB juin'!E327</f>
        <v>64014</v>
      </c>
      <c r="F327" s="144">
        <f t="shared" si="102"/>
        <v>-3913</v>
      </c>
      <c r="G327" s="32">
        <f t="shared" si="103"/>
        <v>-6.1127253413315839E-2</v>
      </c>
    </row>
    <row r="328" spans="1:7" x14ac:dyDescent="0.2">
      <c r="A328" s="140"/>
      <c r="B328" s="13" t="s">
        <v>6</v>
      </c>
      <c r="C328" s="27"/>
      <c r="D328" s="144"/>
      <c r="E328" s="144"/>
      <c r="F328" s="144"/>
      <c r="G328" s="32"/>
    </row>
    <row r="329" spans="1:7" x14ac:dyDescent="0.2">
      <c r="A329" s="140">
        <v>631</v>
      </c>
      <c r="B329" s="15" t="s">
        <v>21</v>
      </c>
      <c r="C329" s="21"/>
      <c r="D329" s="144">
        <f>'TAB Av'!D329+'TAB mai'!D329+'TAB juin'!D329</f>
        <v>0</v>
      </c>
      <c r="E329" s="144">
        <f>'TAB Av'!E329+'TAB mai'!E329+'TAB juin'!E329</f>
        <v>0</v>
      </c>
      <c r="F329" s="144">
        <f t="shared" ref="F329" si="104">(D329-E329)</f>
        <v>0</v>
      </c>
      <c r="G329" s="32" t="e">
        <f t="shared" ref="G329" si="105">F329/E329</f>
        <v>#DIV/0!</v>
      </c>
    </row>
    <row r="330" spans="1:7" x14ac:dyDescent="0.2">
      <c r="A330" s="140"/>
      <c r="B330" s="15"/>
      <c r="C330" s="21"/>
      <c r="D330" s="144"/>
      <c r="E330" s="144"/>
      <c r="F330" s="144"/>
      <c r="G330" s="32"/>
    </row>
    <row r="331" spans="1:7" x14ac:dyDescent="0.2">
      <c r="A331" s="140">
        <v>64</v>
      </c>
      <c r="B331" s="2" t="s">
        <v>47</v>
      </c>
      <c r="C331" s="11"/>
      <c r="D331" s="144">
        <f>'TAB Av'!D331+'TAB mai'!D331+'TAB juin'!D331</f>
        <v>2158</v>
      </c>
      <c r="E331" s="144">
        <f>'TAB Av'!E331+'TAB mai'!E331+'TAB juin'!E331</f>
        <v>29</v>
      </c>
      <c r="F331" s="144">
        <f t="shared" ref="F331:F341" si="106">(D331-E331)</f>
        <v>2129</v>
      </c>
      <c r="G331" s="32">
        <f t="shared" ref="G331:G341" si="107">F331/E331</f>
        <v>73.41379310344827</v>
      </c>
    </row>
    <row r="332" spans="1:7" ht="25.5" x14ac:dyDescent="0.2">
      <c r="A332" s="22"/>
      <c r="B332" s="26" t="s">
        <v>49</v>
      </c>
      <c r="C332" s="145"/>
      <c r="D332" s="144">
        <f>D326-D327-D331</f>
        <v>-18285</v>
      </c>
      <c r="E332" s="144">
        <f>E326-E327-E331</f>
        <v>-75296</v>
      </c>
      <c r="F332" s="144">
        <f t="shared" si="106"/>
        <v>57011</v>
      </c>
      <c r="G332" s="32">
        <f t="shared" si="107"/>
        <v>-0.75715841478963031</v>
      </c>
    </row>
    <row r="333" spans="1:7" x14ac:dyDescent="0.2">
      <c r="A333" s="140">
        <v>75</v>
      </c>
      <c r="B333" s="3" t="s">
        <v>50</v>
      </c>
      <c r="C333" s="142"/>
      <c r="D333" s="144">
        <f>'TAB Av'!D333+'TAB mai'!D333+'TAB juin'!D333</f>
        <v>149</v>
      </c>
      <c r="E333" s="144">
        <f>'TAB Av'!E333+'TAB mai'!E333+'TAB juin'!E333</f>
        <v>180</v>
      </c>
      <c r="F333" s="144">
        <f t="shared" si="106"/>
        <v>-31</v>
      </c>
      <c r="G333" s="32">
        <f t="shared" si="107"/>
        <v>-0.17222222222222222</v>
      </c>
    </row>
    <row r="334" spans="1:7" x14ac:dyDescent="0.2">
      <c r="A334" s="140">
        <v>65</v>
      </c>
      <c r="B334" s="1" t="s">
        <v>51</v>
      </c>
      <c r="C334" s="10"/>
      <c r="D334" s="144">
        <f>'TAB Av'!D334+'TAB mai'!D334+'TAB juin'!D334</f>
        <v>339</v>
      </c>
      <c r="E334" s="144">
        <f>'TAB Av'!E334+'TAB mai'!E334+'TAB juin'!E334</f>
        <v>36</v>
      </c>
      <c r="F334" s="144">
        <f t="shared" si="106"/>
        <v>303</v>
      </c>
      <c r="G334" s="32">
        <f t="shared" si="107"/>
        <v>8.4166666666666661</v>
      </c>
    </row>
    <row r="335" spans="1:7" ht="25.5" x14ac:dyDescent="0.2">
      <c r="A335" s="140">
        <v>68</v>
      </c>
      <c r="B335" s="16" t="s">
        <v>52</v>
      </c>
      <c r="C335" s="17"/>
      <c r="D335" s="144">
        <f>'TAB Av'!D335+'TAB mai'!D335+'TAB juin'!D335</f>
        <v>6000</v>
      </c>
      <c r="E335" s="144">
        <f>'TAB Av'!E335+'TAB mai'!E335+'TAB juin'!E335</f>
        <v>7500</v>
      </c>
      <c r="F335" s="144">
        <f t="shared" si="106"/>
        <v>-1500</v>
      </c>
      <c r="G335" s="32">
        <f t="shared" si="107"/>
        <v>-0.2</v>
      </c>
    </row>
    <row r="336" spans="1:7" x14ac:dyDescent="0.2">
      <c r="A336" s="140">
        <v>78</v>
      </c>
      <c r="B336" s="2" t="s">
        <v>53</v>
      </c>
      <c r="C336" s="11"/>
      <c r="D336" s="144">
        <f>'TAB Av'!D336+'TAB mai'!D336+'TAB juin'!D336</f>
        <v>0</v>
      </c>
      <c r="E336" s="144">
        <f>'TAB Av'!E336+'TAB mai'!E336+'TAB juin'!E336</f>
        <v>0</v>
      </c>
      <c r="F336" s="144">
        <f t="shared" si="106"/>
        <v>0</v>
      </c>
      <c r="G336" s="32" t="e">
        <f t="shared" si="107"/>
        <v>#DIV/0!</v>
      </c>
    </row>
    <row r="337" spans="1:7" ht="25.5" x14ac:dyDescent="0.2">
      <c r="A337" s="22"/>
      <c r="B337" s="26" t="s">
        <v>77</v>
      </c>
      <c r="C337" s="145"/>
      <c r="D337" s="144">
        <f>D332+D333-D334-D335+D336</f>
        <v>-24475</v>
      </c>
      <c r="E337" s="144">
        <f>E332+E333-E334-E335+E336</f>
        <v>-82652</v>
      </c>
      <c r="F337" s="144">
        <f t="shared" si="106"/>
        <v>58177</v>
      </c>
      <c r="G337" s="32">
        <f t="shared" si="107"/>
        <v>-0.7038789140008711</v>
      </c>
    </row>
    <row r="338" spans="1:7" x14ac:dyDescent="0.2">
      <c r="A338" s="140">
        <v>76</v>
      </c>
      <c r="B338" s="1" t="s">
        <v>54</v>
      </c>
      <c r="C338" s="10"/>
      <c r="D338" s="144">
        <f>'TAB Av'!D338+'TAB mai'!D338+'TAB juin'!D338</f>
        <v>0</v>
      </c>
      <c r="E338" s="144">
        <f>'TAB Av'!E338+'TAB mai'!E338+'TAB juin'!E338</f>
        <v>0</v>
      </c>
      <c r="F338" s="144">
        <f t="shared" si="106"/>
        <v>0</v>
      </c>
      <c r="G338" s="32" t="e">
        <f t="shared" si="107"/>
        <v>#DIV/0!</v>
      </c>
    </row>
    <row r="339" spans="1:7" x14ac:dyDescent="0.2">
      <c r="A339" s="140">
        <v>66</v>
      </c>
      <c r="B339" s="1" t="s">
        <v>55</v>
      </c>
      <c r="C339" s="10"/>
      <c r="D339" s="144">
        <f>'TAB Av'!D339+'TAB mai'!D339+'TAB juin'!D339</f>
        <v>0</v>
      </c>
      <c r="E339" s="144">
        <f>'TAB Av'!E339+'TAB mai'!E339+'TAB juin'!E339</f>
        <v>0</v>
      </c>
      <c r="F339" s="144">
        <f t="shared" si="106"/>
        <v>0</v>
      </c>
      <c r="G339" s="32" t="e">
        <f t="shared" si="107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44">
        <f t="shared" si="106"/>
        <v>0</v>
      </c>
      <c r="G340" s="32" t="e">
        <f t="shared" si="107"/>
        <v>#DIV/0!</v>
      </c>
    </row>
    <row r="341" spans="1:7" x14ac:dyDescent="0.2">
      <c r="A341" s="22"/>
      <c r="B341" s="19" t="s">
        <v>57</v>
      </c>
      <c r="C341" s="145"/>
      <c r="D341" s="144">
        <f>D337+D340</f>
        <v>-24475</v>
      </c>
      <c r="E341" s="144">
        <f>E337+E340</f>
        <v>-82652</v>
      </c>
      <c r="F341" s="144">
        <f t="shared" si="106"/>
        <v>58177</v>
      </c>
      <c r="G341" s="32">
        <f t="shared" si="107"/>
        <v>-0.7038789140008711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40">
        <v>5</v>
      </c>
      <c r="B345" s="1" t="s">
        <v>22</v>
      </c>
      <c r="C345" s="10"/>
      <c r="D345" s="144">
        <f>'TAB juin'!D345</f>
        <v>123549</v>
      </c>
      <c r="E345" s="144">
        <f>'TAB juin'!E345</f>
        <v>301914</v>
      </c>
      <c r="F345" s="144">
        <f t="shared" ref="F345" si="108">(D345-E345)</f>
        <v>-178365</v>
      </c>
      <c r="G345" s="32">
        <f t="shared" ref="G345" si="109">F345/E345</f>
        <v>-0.59078081837874363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40">
        <v>51</v>
      </c>
      <c r="B349" s="20" t="s">
        <v>29</v>
      </c>
      <c r="C349" s="30"/>
      <c r="D349" s="144">
        <f>'TAB juin'!D349</f>
        <v>0</v>
      </c>
      <c r="E349" s="144">
        <f>'TAB juin'!E349</f>
        <v>0</v>
      </c>
      <c r="F349" s="144">
        <f t="shared" ref="F349:F350" si="110">(D349-E349)</f>
        <v>0</v>
      </c>
      <c r="G349" s="32" t="e">
        <f t="shared" ref="G349:G350" si="111">F349/E349</f>
        <v>#DIV/0!</v>
      </c>
    </row>
    <row r="350" spans="1:7" x14ac:dyDescent="0.2">
      <c r="A350" s="140">
        <v>510</v>
      </c>
      <c r="B350" s="1" t="s">
        <v>7</v>
      </c>
      <c r="C350" s="10"/>
      <c r="D350" s="144">
        <f>'TAB juin'!D350</f>
        <v>0</v>
      </c>
      <c r="E350" s="144">
        <f>'TAB juin'!E350</f>
        <v>0</v>
      </c>
      <c r="F350" s="144">
        <f t="shared" si="110"/>
        <v>0</v>
      </c>
      <c r="G350" s="32" t="e">
        <f t="shared" si="111"/>
        <v>#DIV/0!</v>
      </c>
    </row>
    <row r="351" spans="1:7" x14ac:dyDescent="0.2">
      <c r="B351" s="3"/>
      <c r="C351" s="28"/>
    </row>
    <row r="352" spans="1:7" x14ac:dyDescent="0.2">
      <c r="A352" s="140">
        <v>41</v>
      </c>
      <c r="B352" s="1" t="s">
        <v>8</v>
      </c>
      <c r="C352" s="10"/>
      <c r="D352" s="144">
        <f>D356+D357+D358</f>
        <v>150770</v>
      </c>
      <c r="E352" s="144">
        <f>E356+E357+E358</f>
        <v>124899</v>
      </c>
      <c r="F352" s="144">
        <f t="shared" ref="F352" si="112">(D352-E352)</f>
        <v>25871</v>
      </c>
      <c r="G352" s="32">
        <f t="shared" ref="G352" si="113">F352/E352</f>
        <v>0.20713536537522317</v>
      </c>
    </row>
    <row r="353" spans="1:7" x14ac:dyDescent="0.2">
      <c r="A353" s="140"/>
      <c r="B353" s="1"/>
      <c r="C353" s="10"/>
      <c r="D353" s="144"/>
      <c r="E353" s="144"/>
      <c r="F353" s="144"/>
      <c r="G353" s="32"/>
    </row>
    <row r="354" spans="1:7" x14ac:dyDescent="0.2">
      <c r="A354" s="140"/>
      <c r="B354" s="7" t="s">
        <v>6</v>
      </c>
      <c r="C354" s="29"/>
      <c r="D354" s="144"/>
      <c r="E354" s="144"/>
      <c r="F354" s="144"/>
      <c r="G354" s="32"/>
    </row>
    <row r="355" spans="1:7" x14ac:dyDescent="0.2">
      <c r="A355" s="140"/>
      <c r="B355" s="1"/>
      <c r="C355" s="10"/>
      <c r="D355" s="144"/>
      <c r="E355" s="144"/>
      <c r="F355" s="144"/>
      <c r="G355" s="32"/>
    </row>
    <row r="356" spans="1:7" x14ac:dyDescent="0.2">
      <c r="A356" s="140"/>
      <c r="B356" s="23" t="s">
        <v>23</v>
      </c>
      <c r="C356" s="10"/>
      <c r="D356" s="144">
        <f>'TAB juin'!D356</f>
        <v>106888</v>
      </c>
      <c r="E356" s="144">
        <f>'TAB juin'!E356</f>
        <v>59411</v>
      </c>
      <c r="F356" s="144">
        <f t="shared" ref="F356:F358" si="114">(D356-E356)</f>
        <v>47477</v>
      </c>
      <c r="G356" s="32">
        <f t="shared" ref="G356:G358" si="115">F356/E356</f>
        <v>0.79912810758950359</v>
      </c>
    </row>
    <row r="357" spans="1:7" ht="25.5" x14ac:dyDescent="0.2">
      <c r="A357" s="140"/>
      <c r="B357" s="24" t="s">
        <v>58</v>
      </c>
      <c r="C357" s="17"/>
      <c r="D357" s="144">
        <f>'TAB juin'!D357</f>
        <v>36501</v>
      </c>
      <c r="E357" s="144">
        <f>'TAB juin'!E357</f>
        <v>58933</v>
      </c>
      <c r="F357" s="144">
        <f t="shared" si="114"/>
        <v>-22432</v>
      </c>
      <c r="G357" s="32">
        <f t="shared" si="115"/>
        <v>-0.38063563707939524</v>
      </c>
    </row>
    <row r="358" spans="1:7" x14ac:dyDescent="0.2">
      <c r="A358" s="140"/>
      <c r="B358" s="23" t="s">
        <v>24</v>
      </c>
      <c r="C358" s="10"/>
      <c r="D358" s="144">
        <f>'TAB juin'!D358</f>
        <v>7381</v>
      </c>
      <c r="E358" s="144">
        <f>'TAB juin'!E358</f>
        <v>6555</v>
      </c>
      <c r="F358" s="144">
        <f t="shared" si="114"/>
        <v>826</v>
      </c>
      <c r="G358" s="32">
        <f t="shared" si="115"/>
        <v>0.12601067887109077</v>
      </c>
    </row>
    <row r="359" spans="1:7" x14ac:dyDescent="0.2">
      <c r="A359" s="140"/>
      <c r="B359" s="1"/>
      <c r="C359" s="10"/>
      <c r="D359" s="144"/>
      <c r="E359" s="144"/>
      <c r="F359" s="144"/>
      <c r="G359" s="32"/>
    </row>
    <row r="360" spans="1:7" x14ac:dyDescent="0.2">
      <c r="A360" s="140"/>
      <c r="B360" s="8" t="s">
        <v>26</v>
      </c>
      <c r="C360" s="31"/>
      <c r="D360" s="144">
        <f>'TAB juin'!D360</f>
        <v>88728</v>
      </c>
      <c r="E360" s="144">
        <f>'TAB juin'!E360</f>
        <v>62007</v>
      </c>
      <c r="F360" s="144">
        <f>(D365-E365)</f>
        <v>1047</v>
      </c>
      <c r="G360" s="32">
        <f>F360/E365</f>
        <v>0.22005044136191676</v>
      </c>
    </row>
    <row r="361" spans="1:7" x14ac:dyDescent="0.2">
      <c r="A361" s="140"/>
      <c r="B361" s="8"/>
      <c r="C361" s="31"/>
      <c r="D361" s="144"/>
      <c r="E361" s="144"/>
      <c r="F361" s="144"/>
      <c r="G361" s="32"/>
    </row>
    <row r="362" spans="1:7" x14ac:dyDescent="0.2">
      <c r="A362" s="140">
        <v>3</v>
      </c>
      <c r="B362" s="8" t="s">
        <v>15</v>
      </c>
      <c r="C362" s="31"/>
      <c r="D362" s="144">
        <f>D365+D366+D367+D368</f>
        <v>89190</v>
      </c>
      <c r="E362" s="144">
        <f>E365+E366+E367+E368</f>
        <v>65855</v>
      </c>
      <c r="F362" s="144">
        <f t="shared" ref="F362" si="116">(D362-E362)</f>
        <v>23335</v>
      </c>
      <c r="G362" s="32">
        <f t="shared" ref="G362" si="117">F362/E362</f>
        <v>0.35433907827803507</v>
      </c>
    </row>
    <row r="363" spans="1:7" x14ac:dyDescent="0.2">
      <c r="A363" s="140"/>
      <c r="B363" s="7" t="s">
        <v>6</v>
      </c>
      <c r="C363" s="29"/>
      <c r="D363" s="144"/>
      <c r="E363" s="144"/>
      <c r="F363" s="144"/>
      <c r="G363" s="32"/>
    </row>
    <row r="364" spans="1:7" x14ac:dyDescent="0.2">
      <c r="A364" s="140"/>
      <c r="B364" s="8"/>
      <c r="C364" s="31"/>
      <c r="D364" s="144"/>
      <c r="E364" s="144"/>
      <c r="F364" s="144"/>
      <c r="G364" s="32"/>
    </row>
    <row r="365" spans="1:7" x14ac:dyDescent="0.2">
      <c r="A365" s="140">
        <v>30</v>
      </c>
      <c r="B365" s="25" t="s">
        <v>16</v>
      </c>
      <c r="C365" s="31"/>
      <c r="D365" s="144">
        <f>'TAB juin'!D365</f>
        <v>5805</v>
      </c>
      <c r="E365" s="144">
        <f>'TAB juin'!E365</f>
        <v>4758</v>
      </c>
      <c r="F365" s="144">
        <f t="shared" ref="F365:F368" si="118">(D365-E365)</f>
        <v>1047</v>
      </c>
      <c r="G365" s="32" t="e">
        <f>F365/#REF!</f>
        <v>#REF!</v>
      </c>
    </row>
    <row r="366" spans="1:7" x14ac:dyDescent="0.2">
      <c r="A366" s="140">
        <v>31</v>
      </c>
      <c r="B366" s="25" t="s">
        <v>17</v>
      </c>
      <c r="C366" s="31"/>
      <c r="D366" s="144">
        <f>'TAB juin'!D366</f>
        <v>1950</v>
      </c>
      <c r="E366" s="144">
        <f>'TAB juin'!E366</f>
        <v>1947</v>
      </c>
      <c r="F366" s="144">
        <f t="shared" si="118"/>
        <v>3</v>
      </c>
      <c r="G366" s="32">
        <f t="shared" ref="G366:G368" si="119">F366/E366</f>
        <v>1.5408320493066256E-3</v>
      </c>
    </row>
    <row r="367" spans="1:7" x14ac:dyDescent="0.2">
      <c r="A367" s="140">
        <v>32</v>
      </c>
      <c r="B367" s="25" t="s">
        <v>18</v>
      </c>
      <c r="C367" s="31"/>
      <c r="D367" s="144">
        <f>'TAB juin'!D367</f>
        <v>81435</v>
      </c>
      <c r="E367" s="144">
        <f>'TAB juin'!E367</f>
        <v>59150</v>
      </c>
      <c r="F367" s="144">
        <f t="shared" si="118"/>
        <v>22285</v>
      </c>
      <c r="G367" s="32">
        <f t="shared" si="119"/>
        <v>0.37675401521555368</v>
      </c>
    </row>
    <row r="368" spans="1:7" x14ac:dyDescent="0.2">
      <c r="A368" s="140">
        <v>37</v>
      </c>
      <c r="B368" s="25" t="s">
        <v>25</v>
      </c>
      <c r="C368" s="31"/>
      <c r="D368" s="144">
        <f>'TAB juin'!D368</f>
        <v>0</v>
      </c>
      <c r="E368" s="144">
        <f>'TAB juin'!E368</f>
        <v>0</v>
      </c>
      <c r="F368" s="144">
        <f t="shared" si="118"/>
        <v>0</v>
      </c>
      <c r="G368" s="32" t="e">
        <f t="shared" si="11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44" t="s">
        <v>10</v>
      </c>
      <c r="E372" s="144" t="s">
        <v>11</v>
      </c>
      <c r="F372" s="144" t="s">
        <v>12</v>
      </c>
      <c r="G372" s="32" t="s">
        <v>13</v>
      </c>
    </row>
    <row r="373" spans="1:7" x14ac:dyDescent="0.2">
      <c r="A373" s="140">
        <v>700</v>
      </c>
      <c r="B373" s="1" t="s">
        <v>30</v>
      </c>
      <c r="C373" s="10"/>
      <c r="D373" s="144">
        <f>'TAB Av'!D373+'TAB mai'!D373+'TAB juin'!D373</f>
        <v>5985</v>
      </c>
      <c r="E373" s="144">
        <f>'TAB Av'!E373+'TAB mai'!E373+'TAB juin'!E373</f>
        <v>7179</v>
      </c>
      <c r="F373" s="144">
        <f>(D373-E373)</f>
        <v>-1194</v>
      </c>
      <c r="G373" s="32">
        <f>F373/E373</f>
        <v>-0.16631842875052236</v>
      </c>
    </row>
    <row r="374" spans="1:7" x14ac:dyDescent="0.2">
      <c r="A374" s="140">
        <v>701</v>
      </c>
      <c r="B374" s="1" t="s">
        <v>31</v>
      </c>
      <c r="C374" s="10"/>
      <c r="D374" s="144">
        <f>'TAB Av'!D374+'TAB mai'!D374+'TAB juin'!D374</f>
        <v>48127</v>
      </c>
      <c r="E374" s="144">
        <f>'TAB Av'!E374+'TAB mai'!E374+'TAB juin'!E374</f>
        <v>66766</v>
      </c>
      <c r="F374" s="144">
        <f t="shared" ref="F374:F376" si="120">(D374-E374)</f>
        <v>-18639</v>
      </c>
      <c r="G374" s="32">
        <f t="shared" ref="G374:G376" si="121">F374/E374</f>
        <v>-0.27916903813318156</v>
      </c>
    </row>
    <row r="375" spans="1:7" x14ac:dyDescent="0.2">
      <c r="A375" s="140">
        <v>704</v>
      </c>
      <c r="B375" s="1" t="s">
        <v>32</v>
      </c>
      <c r="C375" s="10"/>
      <c r="D375" s="144">
        <f>'TAB Av'!D375+'TAB mai'!D375+'TAB juin'!D375</f>
        <v>0</v>
      </c>
      <c r="E375" s="144">
        <f>'TAB Av'!E375+'TAB mai'!E375+'TAB juin'!E375</f>
        <v>0</v>
      </c>
      <c r="F375" s="144">
        <f t="shared" si="120"/>
        <v>0</v>
      </c>
      <c r="G375" s="32" t="e">
        <f t="shared" si="121"/>
        <v>#DIV/0!</v>
      </c>
    </row>
    <row r="376" spans="1:7" x14ac:dyDescent="0.2">
      <c r="A376" s="140">
        <v>706</v>
      </c>
      <c r="B376" s="1" t="s">
        <v>33</v>
      </c>
      <c r="C376" s="10"/>
      <c r="D376" s="144">
        <f>'TAB Av'!D376+'TAB mai'!D376+'TAB juin'!D376</f>
        <v>76718</v>
      </c>
      <c r="E376" s="144">
        <f>'TAB Av'!E376+'TAB mai'!E376+'TAB juin'!E376</f>
        <v>104810</v>
      </c>
      <c r="F376" s="144">
        <f t="shared" si="120"/>
        <v>-28092</v>
      </c>
      <c r="G376" s="32">
        <f t="shared" si="121"/>
        <v>-0.26802785993702893</v>
      </c>
    </row>
    <row r="377" spans="1:7" x14ac:dyDescent="0.2">
      <c r="A377" s="140"/>
      <c r="B377" s="13" t="s">
        <v>6</v>
      </c>
      <c r="C377" s="27"/>
      <c r="D377" s="144"/>
      <c r="E377" s="144"/>
      <c r="F377" s="39"/>
      <c r="G377" s="33"/>
    </row>
    <row r="378" spans="1:7" x14ac:dyDescent="0.2">
      <c r="A378" s="140"/>
      <c r="B378" s="14" t="s">
        <v>19</v>
      </c>
      <c r="C378" s="11"/>
      <c r="D378" s="144">
        <v>0</v>
      </c>
      <c r="E378" s="144">
        <v>0</v>
      </c>
      <c r="F378" s="144">
        <f t="shared" ref="F378:F383" si="122">(D378-E378)</f>
        <v>0</v>
      </c>
      <c r="G378" s="32" t="e">
        <f t="shared" ref="G378:G383" si="123">F378/E378</f>
        <v>#DIV/0!</v>
      </c>
    </row>
    <row r="379" spans="1:7" x14ac:dyDescent="0.2">
      <c r="A379" s="140"/>
      <c r="B379" s="14" t="s">
        <v>20</v>
      </c>
      <c r="C379" s="11"/>
      <c r="D379" s="144">
        <v>0</v>
      </c>
      <c r="E379" s="144">
        <v>0</v>
      </c>
      <c r="F379" s="144">
        <f t="shared" si="122"/>
        <v>0</v>
      </c>
      <c r="G379" s="32" t="e">
        <f t="shared" si="123"/>
        <v>#DIV/0!</v>
      </c>
    </row>
    <row r="380" spans="1:7" x14ac:dyDescent="0.2">
      <c r="A380" s="140"/>
      <c r="B380" s="14" t="s">
        <v>27</v>
      </c>
      <c r="C380" s="11"/>
      <c r="D380" s="144">
        <v>0</v>
      </c>
      <c r="E380" s="144">
        <v>0</v>
      </c>
      <c r="F380" s="144">
        <f t="shared" si="122"/>
        <v>0</v>
      </c>
      <c r="G380" s="32" t="e">
        <f t="shared" si="123"/>
        <v>#DIV/0!</v>
      </c>
    </row>
    <row r="381" spans="1:7" x14ac:dyDescent="0.2">
      <c r="A381" s="140">
        <v>706</v>
      </c>
      <c r="B381" s="2" t="s">
        <v>34</v>
      </c>
      <c r="C381" s="11"/>
      <c r="D381" s="144">
        <f>'TAB Av'!D381+'TAB mai'!D381+'TAB juin'!D381</f>
        <v>0</v>
      </c>
      <c r="E381" s="144">
        <f>'TAB Av'!E381+'TAB mai'!E381+'TAB juin'!E381</f>
        <v>0</v>
      </c>
      <c r="F381" s="144">
        <f t="shared" si="122"/>
        <v>0</v>
      </c>
      <c r="G381" s="32" t="e">
        <f t="shared" si="123"/>
        <v>#DIV/0!</v>
      </c>
    </row>
    <row r="382" spans="1:7" x14ac:dyDescent="0.2">
      <c r="A382" s="140" t="s">
        <v>35</v>
      </c>
      <c r="B382" s="2" t="s">
        <v>36</v>
      </c>
      <c r="C382" s="11"/>
      <c r="D382" s="144">
        <f>'TAB Av'!D382+'TAB mai'!D382+'TAB juin'!D382</f>
        <v>0</v>
      </c>
      <c r="E382" s="144">
        <f>'TAB Av'!E382+'TAB mai'!E382+'TAB juin'!E382</f>
        <v>0</v>
      </c>
      <c r="F382" s="144">
        <f t="shared" si="122"/>
        <v>0</v>
      </c>
      <c r="G382" s="32" t="e">
        <f t="shared" si="123"/>
        <v>#DIV/0!</v>
      </c>
    </row>
    <row r="383" spans="1:7" ht="25.5" x14ac:dyDescent="0.2">
      <c r="A383" s="22"/>
      <c r="B383" s="26" t="s">
        <v>45</v>
      </c>
      <c r="C383" s="141"/>
      <c r="D383" s="40">
        <f>D373+D374+D375+D376+D381+D382</f>
        <v>130830</v>
      </c>
      <c r="E383" s="40">
        <f>E373+E374+E375+E376+E381+E382</f>
        <v>178755</v>
      </c>
      <c r="F383" s="40">
        <f t="shared" si="122"/>
        <v>-47925</v>
      </c>
      <c r="G383" s="34">
        <f t="shared" si="123"/>
        <v>-0.26810438868842829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44"/>
      <c r="E386" s="144"/>
      <c r="F386" s="144">
        <f t="shared" ref="F386" si="124">(D386-E386)</f>
        <v>0</v>
      </c>
      <c r="G386" s="32" t="e">
        <f t="shared" ref="G386" si="125">F386/E386</f>
        <v>#DIV/0!</v>
      </c>
    </row>
    <row r="387" spans="1:7" x14ac:dyDescent="0.2">
      <c r="B387" s="3"/>
      <c r="C387" s="142"/>
      <c r="D387" s="143"/>
      <c r="E387" s="143"/>
      <c r="F387" s="143"/>
      <c r="G387" s="36"/>
    </row>
    <row r="388" spans="1:7" x14ac:dyDescent="0.2">
      <c r="A388" s="140">
        <v>72</v>
      </c>
      <c r="B388" s="1" t="s">
        <v>37</v>
      </c>
      <c r="C388" s="10"/>
      <c r="D388" s="144">
        <f>'TAB Av'!D388+'TAB mai'!D388+'TAB juin'!D388</f>
        <v>0</v>
      </c>
      <c r="E388" s="144">
        <f>'TAB Av'!E388+'TAB mai'!E388+'TAB juin'!E388</f>
        <v>0</v>
      </c>
      <c r="F388" s="144">
        <f t="shared" ref="F388:F400" si="126">(D388-E388)</f>
        <v>0</v>
      </c>
      <c r="G388" s="32" t="e">
        <f t="shared" ref="G388:G400" si="127">F388/E388</f>
        <v>#DIV/0!</v>
      </c>
    </row>
    <row r="389" spans="1:7" x14ac:dyDescent="0.2">
      <c r="A389" s="140">
        <v>73</v>
      </c>
      <c r="B389" s="1" t="s">
        <v>38</v>
      </c>
      <c r="C389" s="10"/>
      <c r="D389" s="144">
        <f>'TAB Av'!D389+'TAB mai'!D389+'TAB juin'!D389</f>
        <v>0</v>
      </c>
      <c r="E389" s="144">
        <f>'TAB Av'!E389+'TAB mai'!E389+'TAB juin'!E389</f>
        <v>0</v>
      </c>
      <c r="F389" s="144">
        <f t="shared" si="126"/>
        <v>0</v>
      </c>
      <c r="G389" s="32" t="e">
        <f t="shared" si="127"/>
        <v>#DIV/0!</v>
      </c>
    </row>
    <row r="390" spans="1:7" x14ac:dyDescent="0.2">
      <c r="A390" s="140">
        <v>74</v>
      </c>
      <c r="B390" s="2" t="s">
        <v>39</v>
      </c>
      <c r="C390" s="11"/>
      <c r="D390" s="144">
        <f>'TAB Av'!D390+'TAB mai'!D390+'TAB juin'!D390</f>
        <v>0</v>
      </c>
      <c r="E390" s="144">
        <f>'TAB Av'!E390+'TAB mai'!E390+'TAB juin'!E390</f>
        <v>0</v>
      </c>
      <c r="F390" s="144">
        <f t="shared" si="126"/>
        <v>0</v>
      </c>
      <c r="G390" s="32" t="e">
        <f t="shared" si="127"/>
        <v>#DIV/0!</v>
      </c>
    </row>
    <row r="391" spans="1:7" ht="25.5" x14ac:dyDescent="0.2">
      <c r="A391" s="22"/>
      <c r="B391" s="26" t="s">
        <v>44</v>
      </c>
      <c r="C391" s="145"/>
      <c r="D391" s="40">
        <f>D383+D388+D389+D390</f>
        <v>130830</v>
      </c>
      <c r="E391" s="40">
        <f>E383+E388+E389+E390</f>
        <v>178755</v>
      </c>
      <c r="F391" s="144">
        <f t="shared" si="126"/>
        <v>-47925</v>
      </c>
      <c r="G391" s="32">
        <f t="shared" si="127"/>
        <v>-0.26810438868842829</v>
      </c>
    </row>
    <row r="392" spans="1:7" x14ac:dyDescent="0.2">
      <c r="A392" s="140">
        <v>60</v>
      </c>
      <c r="B392" s="3" t="s">
        <v>40</v>
      </c>
      <c r="C392" s="142"/>
      <c r="D392" s="143">
        <f>D393+D394+D395</f>
        <v>14416</v>
      </c>
      <c r="E392" s="143">
        <f>E393+E394+E395</f>
        <v>26454</v>
      </c>
      <c r="F392" s="144">
        <f t="shared" si="126"/>
        <v>-12038</v>
      </c>
      <c r="G392" s="32">
        <f t="shared" si="127"/>
        <v>-0.45505405609737659</v>
      </c>
    </row>
    <row r="393" spans="1:7" x14ac:dyDescent="0.2">
      <c r="A393" s="140">
        <v>600</v>
      </c>
      <c r="B393" s="1" t="s">
        <v>2</v>
      </c>
      <c r="C393" s="10"/>
      <c r="D393" s="144">
        <f>'TAB Av'!D393+'TAB mai'!D393+'TAB juin'!D393</f>
        <v>1600</v>
      </c>
      <c r="E393" s="144">
        <f>'TAB Av'!E393+'TAB mai'!E393+'TAB juin'!E393</f>
        <v>2691</v>
      </c>
      <c r="F393" s="144">
        <f t="shared" si="126"/>
        <v>-1091</v>
      </c>
      <c r="G393" s="32">
        <f t="shared" si="127"/>
        <v>-0.40542549238201414</v>
      </c>
    </row>
    <row r="394" spans="1:7" x14ac:dyDescent="0.2">
      <c r="A394" s="140">
        <v>601</v>
      </c>
      <c r="B394" s="1" t="s">
        <v>3</v>
      </c>
      <c r="C394" s="10"/>
      <c r="D394" s="144">
        <f>'TAB Av'!D394+'TAB mai'!D394+'TAB juin'!D394</f>
        <v>12816</v>
      </c>
      <c r="E394" s="144">
        <f>'TAB Av'!E394+'TAB mai'!E394+'TAB juin'!E394</f>
        <v>23763</v>
      </c>
      <c r="F394" s="144">
        <f t="shared" si="126"/>
        <v>-10947</v>
      </c>
      <c r="G394" s="32">
        <f t="shared" si="127"/>
        <v>-0.4606741573033708</v>
      </c>
    </row>
    <row r="395" spans="1:7" x14ac:dyDescent="0.2">
      <c r="A395" s="140">
        <v>604</v>
      </c>
      <c r="B395" s="1" t="s">
        <v>4</v>
      </c>
      <c r="C395" s="10"/>
      <c r="D395" s="144">
        <f>'TAB Av'!D395+'TAB mai'!D395+'TAB juin'!D395</f>
        <v>0</v>
      </c>
      <c r="E395" s="144">
        <f>'TAB Av'!E395+'TAB mai'!E395+'TAB juin'!E395</f>
        <v>0</v>
      </c>
      <c r="F395" s="144">
        <f t="shared" si="126"/>
        <v>0</v>
      </c>
      <c r="G395" s="32" t="e">
        <f t="shared" si="127"/>
        <v>#DIV/0!</v>
      </c>
    </row>
    <row r="396" spans="1:7" x14ac:dyDescent="0.2">
      <c r="A396" s="140">
        <v>61</v>
      </c>
      <c r="B396" s="1" t="s">
        <v>41</v>
      </c>
      <c r="C396" s="10"/>
      <c r="D396" s="144">
        <f>'TAB Av'!D396+'TAB mai'!D396+'TAB juin'!D396</f>
        <v>8218</v>
      </c>
      <c r="E396" s="144">
        <f>'TAB Av'!E396+'TAB mai'!E396+'TAB juin'!E396</f>
        <v>4311</v>
      </c>
      <c r="F396" s="144">
        <f t="shared" si="126"/>
        <v>3907</v>
      </c>
      <c r="G396" s="32">
        <f t="shared" si="127"/>
        <v>0.90628624449083739</v>
      </c>
    </row>
    <row r="397" spans="1:7" x14ac:dyDescent="0.2">
      <c r="A397" s="140">
        <v>62</v>
      </c>
      <c r="B397" s="2" t="s">
        <v>42</v>
      </c>
      <c r="C397" s="11"/>
      <c r="D397" s="144">
        <f>'TAB Av'!D397+'TAB mai'!D397+'TAB juin'!D397</f>
        <v>3530</v>
      </c>
      <c r="E397" s="144">
        <f>'TAB Av'!E397+'TAB mai'!E397+'TAB juin'!E397</f>
        <v>880</v>
      </c>
      <c r="F397" s="144">
        <f t="shared" si="126"/>
        <v>2650</v>
      </c>
      <c r="G397" s="32">
        <f t="shared" si="127"/>
        <v>3.0113636363636362</v>
      </c>
    </row>
    <row r="398" spans="1:7" ht="25.5" x14ac:dyDescent="0.2">
      <c r="A398" s="22"/>
      <c r="B398" s="26" t="s">
        <v>43</v>
      </c>
      <c r="C398" s="145"/>
      <c r="D398" s="40">
        <f>D392+D396+D397</f>
        <v>26164</v>
      </c>
      <c r="E398" s="40">
        <f>E392+E396+E397</f>
        <v>31645</v>
      </c>
      <c r="F398" s="144">
        <f t="shared" si="126"/>
        <v>-5481</v>
      </c>
      <c r="G398" s="32">
        <f t="shared" si="127"/>
        <v>-0.17320271764891768</v>
      </c>
    </row>
    <row r="399" spans="1:7" ht="25.5" x14ac:dyDescent="0.2">
      <c r="A399" s="22"/>
      <c r="B399" s="26" t="s">
        <v>48</v>
      </c>
      <c r="C399" s="145"/>
      <c r="D399" s="40">
        <f>D391-D398</f>
        <v>104666</v>
      </c>
      <c r="E399" s="40">
        <f>E391-E398</f>
        <v>147110</v>
      </c>
      <c r="F399" s="144">
        <f t="shared" si="126"/>
        <v>-42444</v>
      </c>
      <c r="G399" s="32">
        <f t="shared" si="127"/>
        <v>-0.28851879545918019</v>
      </c>
    </row>
    <row r="400" spans="1:7" x14ac:dyDescent="0.2">
      <c r="A400" s="140">
        <v>63</v>
      </c>
      <c r="B400" s="3" t="s">
        <v>46</v>
      </c>
      <c r="C400" s="142"/>
      <c r="D400" s="144">
        <f>'TAB Av'!D400+'TAB mai'!D400+'TAB juin'!D400</f>
        <v>117371</v>
      </c>
      <c r="E400" s="144">
        <f>'TAB Av'!E400+'TAB mai'!E400+'TAB juin'!E400</f>
        <v>91567</v>
      </c>
      <c r="F400" s="144">
        <f t="shared" si="126"/>
        <v>25804</v>
      </c>
      <c r="G400" s="32">
        <f t="shared" si="127"/>
        <v>0.28180458025271116</v>
      </c>
    </row>
    <row r="401" spans="1:7" x14ac:dyDescent="0.2">
      <c r="A401" s="140"/>
      <c r="B401" s="13" t="s">
        <v>6</v>
      </c>
      <c r="C401" s="27"/>
      <c r="D401" s="144"/>
      <c r="E401" s="144"/>
      <c r="F401" s="144"/>
      <c r="G401" s="32"/>
    </row>
    <row r="402" spans="1:7" x14ac:dyDescent="0.2">
      <c r="A402" s="140">
        <v>631</v>
      </c>
      <c r="B402" s="15" t="s">
        <v>21</v>
      </c>
      <c r="C402" s="21"/>
      <c r="D402" s="144">
        <f>'TAB Av'!D402+'TAB mai'!D402+'TAB juin'!D402</f>
        <v>0</v>
      </c>
      <c r="E402" s="144">
        <f>'TAB Av'!E402+'TAB mai'!E402+'TAB juin'!E402</f>
        <v>0</v>
      </c>
      <c r="F402" s="144">
        <f t="shared" ref="F402" si="128">(D402-E402)</f>
        <v>0</v>
      </c>
      <c r="G402" s="32" t="e">
        <f t="shared" ref="G402" si="129">F402/E402</f>
        <v>#DIV/0!</v>
      </c>
    </row>
    <row r="403" spans="1:7" x14ac:dyDescent="0.2">
      <c r="A403" s="140"/>
      <c r="B403" s="15"/>
      <c r="C403" s="21"/>
      <c r="D403" s="144"/>
      <c r="E403" s="144"/>
      <c r="F403" s="144"/>
      <c r="G403" s="32"/>
    </row>
    <row r="404" spans="1:7" x14ac:dyDescent="0.2">
      <c r="A404" s="140">
        <v>64</v>
      </c>
      <c r="B404" s="2" t="s">
        <v>47</v>
      </c>
      <c r="C404" s="11"/>
      <c r="D404" s="144">
        <f>'TAB Av'!D404+'TAB mai'!D404+'TAB juin'!D404</f>
        <v>3783</v>
      </c>
      <c r="E404" s="144">
        <f>'TAB Av'!E404+'TAB mai'!E404+'TAB juin'!E404</f>
        <v>5263</v>
      </c>
      <c r="F404" s="144">
        <f t="shared" ref="F404:F414" si="130">(D404-E404)</f>
        <v>-1480</v>
      </c>
      <c r="G404" s="32">
        <f t="shared" ref="G404:G414" si="131">F404/E404</f>
        <v>-0.28120843625308761</v>
      </c>
    </row>
    <row r="405" spans="1:7" ht="25.5" x14ac:dyDescent="0.2">
      <c r="A405" s="22"/>
      <c r="B405" s="26" t="s">
        <v>49</v>
      </c>
      <c r="C405" s="145"/>
      <c r="D405" s="144">
        <f>D399-D400-D404</f>
        <v>-16488</v>
      </c>
      <c r="E405" s="144">
        <f>E399-E400-E404</f>
        <v>50280</v>
      </c>
      <c r="F405" s="144">
        <f t="shared" si="130"/>
        <v>-66768</v>
      </c>
      <c r="G405" s="32">
        <f t="shared" si="131"/>
        <v>-1.3279236276849642</v>
      </c>
    </row>
    <row r="406" spans="1:7" x14ac:dyDescent="0.2">
      <c r="A406" s="140">
        <v>75</v>
      </c>
      <c r="B406" s="3" t="s">
        <v>50</v>
      </c>
      <c r="C406" s="142"/>
      <c r="D406" s="144">
        <f>'TAB Av'!D406+'TAB mai'!D406+'TAB juin'!D406</f>
        <v>0</v>
      </c>
      <c r="E406" s="144">
        <f>'TAB Av'!E406+'TAB mai'!E406+'TAB juin'!E406</f>
        <v>0</v>
      </c>
      <c r="F406" s="144">
        <f t="shared" si="130"/>
        <v>0</v>
      </c>
      <c r="G406" s="32" t="e">
        <f t="shared" si="131"/>
        <v>#DIV/0!</v>
      </c>
    </row>
    <row r="407" spans="1:7" x14ac:dyDescent="0.2">
      <c r="A407" s="140">
        <v>65</v>
      </c>
      <c r="B407" s="1" t="s">
        <v>51</v>
      </c>
      <c r="C407" s="10"/>
      <c r="D407" s="144">
        <f>'TAB Av'!D407+'TAB mai'!D407+'TAB juin'!D407</f>
        <v>0</v>
      </c>
      <c r="E407" s="144">
        <f>'TAB Av'!E407+'TAB mai'!E407+'TAB juin'!E407</f>
        <v>0</v>
      </c>
      <c r="F407" s="144">
        <f t="shared" si="130"/>
        <v>0</v>
      </c>
      <c r="G407" s="32" t="e">
        <f t="shared" si="131"/>
        <v>#DIV/0!</v>
      </c>
    </row>
    <row r="408" spans="1:7" ht="25.5" x14ac:dyDescent="0.2">
      <c r="A408" s="140">
        <v>68</v>
      </c>
      <c r="B408" s="16" t="s">
        <v>52</v>
      </c>
      <c r="C408" s="17"/>
      <c r="D408" s="144">
        <f>'TAB Av'!D408+'TAB mai'!D408+'TAB juin'!D408</f>
        <v>27000</v>
      </c>
      <c r="E408" s="144">
        <f>'TAB Av'!E408+'TAB mai'!E408+'TAB juin'!E408</f>
        <v>21000</v>
      </c>
      <c r="F408" s="144">
        <f t="shared" si="130"/>
        <v>6000</v>
      </c>
      <c r="G408" s="32">
        <f t="shared" si="131"/>
        <v>0.2857142857142857</v>
      </c>
    </row>
    <row r="409" spans="1:7" x14ac:dyDescent="0.2">
      <c r="A409" s="140">
        <v>78</v>
      </c>
      <c r="B409" s="2" t="s">
        <v>53</v>
      </c>
      <c r="C409" s="11"/>
      <c r="D409" s="144">
        <f>'TAB Av'!D409+'TAB mai'!D409+'TAB juin'!D409</f>
        <v>0</v>
      </c>
      <c r="E409" s="144">
        <f>'TAB Av'!E409+'TAB mai'!E409+'TAB juin'!E409</f>
        <v>0</v>
      </c>
      <c r="F409" s="144">
        <f t="shared" si="130"/>
        <v>0</v>
      </c>
      <c r="G409" s="32" t="e">
        <f t="shared" si="131"/>
        <v>#DIV/0!</v>
      </c>
    </row>
    <row r="410" spans="1:7" ht="25.5" x14ac:dyDescent="0.2">
      <c r="A410" s="22"/>
      <c r="B410" s="26" t="s">
        <v>77</v>
      </c>
      <c r="C410" s="145"/>
      <c r="D410" s="144">
        <f>D405+D406-D407-D408+D409</f>
        <v>-43488</v>
      </c>
      <c r="E410" s="144">
        <f>E405+E406-E407-E408+E409</f>
        <v>29280</v>
      </c>
      <c r="F410" s="144">
        <f t="shared" si="130"/>
        <v>-72768</v>
      </c>
      <c r="G410" s="32">
        <f t="shared" si="131"/>
        <v>-2.4852459016393444</v>
      </c>
    </row>
    <row r="411" spans="1:7" x14ac:dyDescent="0.2">
      <c r="A411" s="140">
        <v>76</v>
      </c>
      <c r="B411" s="1" t="s">
        <v>54</v>
      </c>
      <c r="C411" s="10"/>
      <c r="D411" s="144">
        <f>'TAB Av'!D411+'TAB mai'!D411+'TAB juin'!D411</f>
        <v>0</v>
      </c>
      <c r="E411" s="144">
        <f>'TAB Av'!E411+'TAB mai'!E411+'TAB juin'!E411</f>
        <v>0</v>
      </c>
      <c r="F411" s="144">
        <f t="shared" si="130"/>
        <v>0</v>
      </c>
      <c r="G411" s="32" t="e">
        <f t="shared" si="131"/>
        <v>#DIV/0!</v>
      </c>
    </row>
    <row r="412" spans="1:7" x14ac:dyDescent="0.2">
      <c r="A412" s="140">
        <v>66</v>
      </c>
      <c r="B412" s="1" t="s">
        <v>55</v>
      </c>
      <c r="C412" s="10"/>
      <c r="D412" s="144">
        <f>'TAB Av'!D412+'TAB mai'!D412+'TAB juin'!D412</f>
        <v>300</v>
      </c>
      <c r="E412" s="144">
        <f>'TAB Av'!E412+'TAB mai'!E412+'TAB juin'!E412</f>
        <v>300</v>
      </c>
      <c r="F412" s="144">
        <f t="shared" si="130"/>
        <v>0</v>
      </c>
      <c r="G412" s="32">
        <f t="shared" si="131"/>
        <v>0</v>
      </c>
    </row>
    <row r="413" spans="1:7" x14ac:dyDescent="0.2">
      <c r="B413" s="2" t="s">
        <v>56</v>
      </c>
      <c r="C413" s="11"/>
      <c r="D413" s="39">
        <f>D411-D412</f>
        <v>-300</v>
      </c>
      <c r="E413" s="39">
        <f>E411-E412</f>
        <v>-300</v>
      </c>
      <c r="F413" s="144">
        <f t="shared" si="130"/>
        <v>0</v>
      </c>
      <c r="G413" s="32">
        <f t="shared" si="131"/>
        <v>0</v>
      </c>
    </row>
    <row r="414" spans="1:7" x14ac:dyDescent="0.2">
      <c r="A414" s="22"/>
      <c r="B414" s="19" t="s">
        <v>57</v>
      </c>
      <c r="C414" s="145"/>
      <c r="D414" s="144">
        <f>D410+D413</f>
        <v>-43788</v>
      </c>
      <c r="E414" s="144">
        <f>E410+E413</f>
        <v>28980</v>
      </c>
      <c r="F414" s="144">
        <f t="shared" si="130"/>
        <v>-72768</v>
      </c>
      <c r="G414" s="32">
        <f t="shared" si="131"/>
        <v>-2.5109730848861282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40">
        <v>5</v>
      </c>
      <c r="B418" s="1" t="s">
        <v>22</v>
      </c>
      <c r="C418" s="10"/>
      <c r="D418" s="144">
        <f>'TAB juin'!D418</f>
        <v>-86617</v>
      </c>
      <c r="E418" s="144">
        <f>'TAB juin'!E418</f>
        <v>14958</v>
      </c>
      <c r="F418" s="144">
        <f t="shared" ref="F418" si="132">(D418-E418)</f>
        <v>-101575</v>
      </c>
      <c r="G418" s="32">
        <f t="shared" ref="G418" si="133">F418/E418</f>
        <v>-6.7906805722690198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40">
        <v>51</v>
      </c>
      <c r="B422" s="20" t="s">
        <v>29</v>
      </c>
      <c r="C422" s="30"/>
      <c r="D422" s="144">
        <f>'TAB juin'!D422</f>
        <v>0</v>
      </c>
      <c r="E422" s="144">
        <f>'TAB juin'!E422</f>
        <v>0</v>
      </c>
      <c r="F422" s="144">
        <f t="shared" ref="F422:F423" si="134">(D422-E422)</f>
        <v>0</v>
      </c>
      <c r="G422" s="32" t="e">
        <f t="shared" ref="G422:G423" si="135">F422/E422</f>
        <v>#DIV/0!</v>
      </c>
    </row>
    <row r="423" spans="1:7" x14ac:dyDescent="0.2">
      <c r="A423" s="140">
        <v>510</v>
      </c>
      <c r="B423" s="1" t="s">
        <v>7</v>
      </c>
      <c r="C423" s="10"/>
      <c r="D423" s="144">
        <f>'TAB juin'!D423</f>
        <v>0</v>
      </c>
      <c r="E423" s="144">
        <f>'TAB juin'!E423</f>
        <v>0</v>
      </c>
      <c r="F423" s="144">
        <f t="shared" si="134"/>
        <v>0</v>
      </c>
      <c r="G423" s="32" t="e">
        <f t="shared" si="135"/>
        <v>#DIV/0!</v>
      </c>
    </row>
    <row r="424" spans="1:7" x14ac:dyDescent="0.2">
      <c r="B424" s="3"/>
      <c r="C424" s="28"/>
    </row>
    <row r="425" spans="1:7" x14ac:dyDescent="0.2">
      <c r="A425" s="140">
        <v>41</v>
      </c>
      <c r="B425" s="1" t="s">
        <v>8</v>
      </c>
      <c r="C425" s="10"/>
      <c r="D425" s="144">
        <f>D429+D430+D431</f>
        <v>913413</v>
      </c>
      <c r="E425" s="144">
        <f>E429+E430+E431</f>
        <v>732285</v>
      </c>
      <c r="F425" s="144">
        <f t="shared" ref="F425" si="136">(D425-E425)</f>
        <v>181128</v>
      </c>
      <c r="G425" s="32">
        <f t="shared" ref="G425" si="137">F425/E425</f>
        <v>0.24734632008029661</v>
      </c>
    </row>
    <row r="426" spans="1:7" x14ac:dyDescent="0.2">
      <c r="A426" s="140"/>
      <c r="B426" s="1"/>
      <c r="C426" s="10"/>
      <c r="D426" s="144"/>
      <c r="E426" s="144"/>
      <c r="F426" s="144"/>
      <c r="G426" s="32"/>
    </row>
    <row r="427" spans="1:7" x14ac:dyDescent="0.2">
      <c r="A427" s="140"/>
      <c r="B427" s="7" t="s">
        <v>6</v>
      </c>
      <c r="C427" s="29"/>
      <c r="D427" s="144"/>
      <c r="E427" s="144"/>
      <c r="F427" s="144"/>
      <c r="G427" s="32"/>
    </row>
    <row r="428" spans="1:7" x14ac:dyDescent="0.2">
      <c r="A428" s="140"/>
      <c r="B428" s="1"/>
      <c r="C428" s="10"/>
      <c r="D428" s="144"/>
      <c r="E428" s="144"/>
      <c r="F428" s="144"/>
      <c r="G428" s="32"/>
    </row>
    <row r="429" spans="1:7" x14ac:dyDescent="0.2">
      <c r="A429" s="140"/>
      <c r="B429" s="23" t="s">
        <v>23</v>
      </c>
      <c r="C429" s="10"/>
      <c r="D429" s="144">
        <f>'TAB juin'!D429</f>
        <v>714413</v>
      </c>
      <c r="E429" s="144">
        <f>'TAB juin'!E429</f>
        <v>710799</v>
      </c>
      <c r="F429" s="144">
        <f t="shared" ref="F429:F431" si="138">(D429-E429)</f>
        <v>3614</v>
      </c>
      <c r="G429" s="32">
        <f t="shared" ref="G429:G431" si="139">F429/E429</f>
        <v>5.0844190833132857E-3</v>
      </c>
    </row>
    <row r="430" spans="1:7" ht="25.5" x14ac:dyDescent="0.2">
      <c r="A430" s="140"/>
      <c r="B430" s="24" t="s">
        <v>58</v>
      </c>
      <c r="C430" s="17"/>
      <c r="D430" s="144">
        <f>'TAB juin'!D430</f>
        <v>194801</v>
      </c>
      <c r="E430" s="144">
        <f>'TAB juin'!E430</f>
        <v>18312</v>
      </c>
      <c r="F430" s="144">
        <f t="shared" si="138"/>
        <v>176489</v>
      </c>
      <c r="G430" s="32">
        <f t="shared" si="139"/>
        <v>9.637887723896899</v>
      </c>
    </row>
    <row r="431" spans="1:7" x14ac:dyDescent="0.2">
      <c r="A431" s="140"/>
      <c r="B431" s="23" t="s">
        <v>24</v>
      </c>
      <c r="C431" s="10"/>
      <c r="D431" s="144">
        <f>'TAB juin'!D431</f>
        <v>4199</v>
      </c>
      <c r="E431" s="144">
        <f>'TAB juin'!E431</f>
        <v>3174</v>
      </c>
      <c r="F431" s="144">
        <f t="shared" si="138"/>
        <v>1025</v>
      </c>
      <c r="G431" s="32">
        <f t="shared" si="139"/>
        <v>0.32293635790800251</v>
      </c>
    </row>
    <row r="432" spans="1:7" x14ac:dyDescent="0.2">
      <c r="A432" s="140"/>
      <c r="B432" s="1"/>
      <c r="C432" s="10"/>
      <c r="D432" s="144"/>
      <c r="E432" s="144"/>
      <c r="F432" s="144"/>
      <c r="G432" s="32"/>
    </row>
    <row r="433" spans="1:7" x14ac:dyDescent="0.2">
      <c r="A433" s="140"/>
      <c r="B433" s="8" t="s">
        <v>26</v>
      </c>
      <c r="C433" s="31"/>
      <c r="D433" s="144">
        <f>'TAB juin'!D433</f>
        <v>202126</v>
      </c>
      <c r="E433" s="144">
        <f>'TAB juin'!E433</f>
        <v>192485</v>
      </c>
      <c r="F433" s="144">
        <f>(D438-E438)</f>
        <v>111</v>
      </c>
      <c r="G433" s="32">
        <f>F433/E438</f>
        <v>5.5306427503736919E-2</v>
      </c>
    </row>
    <row r="434" spans="1:7" x14ac:dyDescent="0.2">
      <c r="A434" s="140"/>
      <c r="B434" s="8"/>
      <c r="C434" s="31"/>
      <c r="D434" s="144"/>
      <c r="E434" s="144"/>
      <c r="F434" s="144"/>
      <c r="G434" s="32"/>
    </row>
    <row r="435" spans="1:7" x14ac:dyDescent="0.2">
      <c r="A435" s="140">
        <v>3</v>
      </c>
      <c r="B435" s="8" t="s">
        <v>15</v>
      </c>
      <c r="C435" s="31"/>
      <c r="D435" s="144">
        <f>D438+D439+D440+D441</f>
        <v>116066</v>
      </c>
      <c r="E435" s="144">
        <f>E438+E439+E440+E441</f>
        <v>37700</v>
      </c>
      <c r="F435" s="144">
        <f t="shared" ref="F435" si="140">(D435-E435)</f>
        <v>78366</v>
      </c>
      <c r="G435" s="32">
        <f t="shared" ref="G435" si="141">F435/E435</f>
        <v>2.0786737400530506</v>
      </c>
    </row>
    <row r="436" spans="1:7" x14ac:dyDescent="0.2">
      <c r="A436" s="140"/>
      <c r="B436" s="7" t="s">
        <v>6</v>
      </c>
      <c r="C436" s="29"/>
      <c r="D436" s="144"/>
      <c r="E436" s="144"/>
      <c r="F436" s="144"/>
      <c r="G436" s="32"/>
    </row>
    <row r="437" spans="1:7" x14ac:dyDescent="0.2">
      <c r="A437" s="140"/>
      <c r="B437" s="8"/>
      <c r="C437" s="31"/>
      <c r="D437" s="144"/>
      <c r="E437" s="144"/>
      <c r="F437" s="144"/>
      <c r="G437" s="32"/>
    </row>
    <row r="438" spans="1:7" x14ac:dyDescent="0.2">
      <c r="A438" s="140">
        <v>30</v>
      </c>
      <c r="B438" s="25" t="s">
        <v>16</v>
      </c>
      <c r="C438" s="31"/>
      <c r="D438" s="144">
        <f>'TAB juin'!D438</f>
        <v>2118</v>
      </c>
      <c r="E438" s="144">
        <f>'TAB juin'!E438</f>
        <v>2007</v>
      </c>
      <c r="F438" s="144">
        <f t="shared" ref="F438:F441" si="142">(D438-E438)</f>
        <v>111</v>
      </c>
      <c r="G438" s="32" t="e">
        <f>F438/#REF!</f>
        <v>#REF!</v>
      </c>
    </row>
    <row r="439" spans="1:7" x14ac:dyDescent="0.2">
      <c r="A439" s="140">
        <v>31</v>
      </c>
      <c r="B439" s="25" t="s">
        <v>17</v>
      </c>
      <c r="C439" s="31"/>
      <c r="D439" s="144">
        <f>'TAB juin'!D439</f>
        <v>1342</v>
      </c>
      <c r="E439" s="144">
        <f>'TAB juin'!E439</f>
        <v>1035</v>
      </c>
      <c r="F439" s="144">
        <f t="shared" si="142"/>
        <v>307</v>
      </c>
      <c r="G439" s="32">
        <f t="shared" ref="G439:G441" si="143">F439/E439</f>
        <v>0.2966183574879227</v>
      </c>
    </row>
    <row r="440" spans="1:7" x14ac:dyDescent="0.2">
      <c r="A440" s="140">
        <v>32</v>
      </c>
      <c r="B440" s="25" t="s">
        <v>18</v>
      </c>
      <c r="C440" s="31"/>
      <c r="D440" s="144">
        <f>'TAB juin'!D440</f>
        <v>112606</v>
      </c>
      <c r="E440" s="144">
        <f>'TAB juin'!E440</f>
        <v>34658</v>
      </c>
      <c r="F440" s="144">
        <f t="shared" si="142"/>
        <v>77948</v>
      </c>
      <c r="G440" s="32">
        <f t="shared" si="143"/>
        <v>2.2490622655663914</v>
      </c>
    </row>
    <row r="441" spans="1:7" x14ac:dyDescent="0.2">
      <c r="A441" s="140">
        <v>37</v>
      </c>
      <c r="B441" s="25" t="s">
        <v>25</v>
      </c>
      <c r="C441" s="31"/>
      <c r="D441" s="144">
        <f>'TAB juin'!D441</f>
        <v>0</v>
      </c>
      <c r="E441" s="144">
        <f>'TAB juin'!E441</f>
        <v>0</v>
      </c>
      <c r="F441" s="144">
        <f t="shared" si="142"/>
        <v>0</v>
      </c>
      <c r="G441" s="32" t="e">
        <f t="shared" si="143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44" t="s">
        <v>10</v>
      </c>
      <c r="E445" s="144" t="s">
        <v>11</v>
      </c>
      <c r="F445" s="144" t="s">
        <v>12</v>
      </c>
      <c r="G445" s="32" t="s">
        <v>13</v>
      </c>
    </row>
    <row r="446" spans="1:7" x14ac:dyDescent="0.2">
      <c r="A446" s="140">
        <v>700</v>
      </c>
      <c r="B446" s="1" t="s">
        <v>30</v>
      </c>
      <c r="C446" s="10"/>
      <c r="D446" s="144">
        <f>'TAB Av'!D446+'TAB mai'!D446+'TAB juin'!D446</f>
        <v>6407</v>
      </c>
      <c r="E446" s="144">
        <f>'TAB Av'!E446+'TAB mai'!E446+'TAB juin'!E446</f>
        <v>8342</v>
      </c>
      <c r="F446" s="144">
        <f>(D446-E446)</f>
        <v>-1935</v>
      </c>
      <c r="G446" s="32">
        <f>F446/E446</f>
        <v>-0.23195876288659795</v>
      </c>
    </row>
    <row r="447" spans="1:7" x14ac:dyDescent="0.2">
      <c r="A447" s="140">
        <v>701</v>
      </c>
      <c r="B447" s="1" t="s">
        <v>31</v>
      </c>
      <c r="C447" s="10"/>
      <c r="D447" s="144">
        <f>'TAB Av'!D447+'TAB mai'!D447+'TAB juin'!D447</f>
        <v>76733</v>
      </c>
      <c r="E447" s="144">
        <f>'TAB Av'!E447+'TAB mai'!E447+'TAB juin'!E447</f>
        <v>119903</v>
      </c>
      <c r="F447" s="144">
        <f t="shared" ref="F447:F449" si="144">(D447-E447)</f>
        <v>-43170</v>
      </c>
      <c r="G447" s="32">
        <f t="shared" ref="G447:G449" si="145">F447/E447</f>
        <v>-0.36004103316847785</v>
      </c>
    </row>
    <row r="448" spans="1:7" x14ac:dyDescent="0.2">
      <c r="A448" s="140">
        <v>704</v>
      </c>
      <c r="B448" s="1" t="s">
        <v>32</v>
      </c>
      <c r="C448" s="10"/>
      <c r="D448" s="144">
        <f>'TAB Av'!D448+'TAB mai'!D448+'TAB juin'!D448</f>
        <v>0</v>
      </c>
      <c r="E448" s="144">
        <f>'TAB Av'!E448+'TAB mai'!E448+'TAB juin'!E448</f>
        <v>0</v>
      </c>
      <c r="F448" s="144">
        <f t="shared" si="144"/>
        <v>0</v>
      </c>
      <c r="G448" s="32" t="e">
        <f t="shared" si="145"/>
        <v>#DIV/0!</v>
      </c>
    </row>
    <row r="449" spans="1:7" x14ac:dyDescent="0.2">
      <c r="A449" s="140">
        <v>706</v>
      </c>
      <c r="B449" s="1" t="s">
        <v>33</v>
      </c>
      <c r="C449" s="10"/>
      <c r="D449" s="144">
        <f>'TAB Av'!D449+'TAB mai'!D449+'TAB juin'!D449</f>
        <v>37771</v>
      </c>
      <c r="E449" s="144">
        <f>'TAB Av'!E449+'TAB mai'!E449+'TAB juin'!E449</f>
        <v>94776</v>
      </c>
      <c r="F449" s="144">
        <f t="shared" si="144"/>
        <v>-57005</v>
      </c>
      <c r="G449" s="32">
        <f t="shared" si="145"/>
        <v>-0.6014708364986916</v>
      </c>
    </row>
    <row r="450" spans="1:7" x14ac:dyDescent="0.2">
      <c r="A450" s="140"/>
      <c r="B450" s="13" t="s">
        <v>6</v>
      </c>
      <c r="C450" s="27"/>
      <c r="D450" s="144"/>
      <c r="E450" s="144"/>
      <c r="F450" s="39"/>
      <c r="G450" s="33"/>
    </row>
    <row r="451" spans="1:7" x14ac:dyDescent="0.2">
      <c r="A451" s="140"/>
      <c r="B451" s="14" t="s">
        <v>19</v>
      </c>
      <c r="C451" s="11"/>
      <c r="D451" s="144">
        <v>0</v>
      </c>
      <c r="E451" s="144">
        <v>0</v>
      </c>
      <c r="F451" s="144">
        <f t="shared" ref="F451:F456" si="146">(D451-E451)</f>
        <v>0</v>
      </c>
      <c r="G451" s="32" t="e">
        <f t="shared" ref="G451:G456" si="147">F451/E451</f>
        <v>#DIV/0!</v>
      </c>
    </row>
    <row r="452" spans="1:7" x14ac:dyDescent="0.2">
      <c r="A452" s="140"/>
      <c r="B452" s="14" t="s">
        <v>20</v>
      </c>
      <c r="C452" s="11"/>
      <c r="D452" s="144">
        <v>0</v>
      </c>
      <c r="E452" s="144">
        <v>0</v>
      </c>
      <c r="F452" s="144">
        <f t="shared" si="146"/>
        <v>0</v>
      </c>
      <c r="G452" s="32" t="e">
        <f t="shared" si="147"/>
        <v>#DIV/0!</v>
      </c>
    </row>
    <row r="453" spans="1:7" x14ac:dyDescent="0.2">
      <c r="A453" s="140"/>
      <c r="B453" s="14" t="s">
        <v>27</v>
      </c>
      <c r="C453" s="11"/>
      <c r="D453" s="144">
        <v>0</v>
      </c>
      <c r="E453" s="144">
        <v>0</v>
      </c>
      <c r="F453" s="144">
        <f t="shared" si="146"/>
        <v>0</v>
      </c>
      <c r="G453" s="32" t="e">
        <f t="shared" si="147"/>
        <v>#DIV/0!</v>
      </c>
    </row>
    <row r="454" spans="1:7" x14ac:dyDescent="0.2">
      <c r="A454" s="140">
        <v>706</v>
      </c>
      <c r="B454" s="2" t="s">
        <v>34</v>
      </c>
      <c r="C454" s="11"/>
      <c r="D454" s="144">
        <f>'TAB Av'!D454+'TAB mai'!D454+'TAB juin'!D454</f>
        <v>0</v>
      </c>
      <c r="E454" s="144">
        <f>'TAB Av'!E454+'TAB mai'!E454+'TAB juin'!E454</f>
        <v>0</v>
      </c>
      <c r="F454" s="144">
        <f t="shared" si="146"/>
        <v>0</v>
      </c>
      <c r="G454" s="32" t="e">
        <f t="shared" si="147"/>
        <v>#DIV/0!</v>
      </c>
    </row>
    <row r="455" spans="1:7" x14ac:dyDescent="0.2">
      <c r="A455" s="140" t="s">
        <v>35</v>
      </c>
      <c r="B455" s="2" t="s">
        <v>36</v>
      </c>
      <c r="C455" s="11"/>
      <c r="D455" s="144">
        <f>'TAB Av'!D455+'TAB mai'!D455+'TAB juin'!D455</f>
        <v>0</v>
      </c>
      <c r="E455" s="144">
        <f>'TAB Av'!E455+'TAB mai'!E455+'TAB juin'!E455</f>
        <v>0</v>
      </c>
      <c r="F455" s="144">
        <f t="shared" si="146"/>
        <v>0</v>
      </c>
      <c r="G455" s="32" t="e">
        <f t="shared" si="147"/>
        <v>#DIV/0!</v>
      </c>
    </row>
    <row r="456" spans="1:7" ht="25.5" x14ac:dyDescent="0.2">
      <c r="A456" s="22"/>
      <c r="B456" s="26" t="s">
        <v>45</v>
      </c>
      <c r="C456" s="141"/>
      <c r="D456" s="40">
        <f>D446+D447+D448+D449+D454+D455</f>
        <v>120911</v>
      </c>
      <c r="E456" s="40">
        <f>E446+E447+E448+E449+E454+E455</f>
        <v>223021</v>
      </c>
      <c r="F456" s="40">
        <f t="shared" si="146"/>
        <v>-102110</v>
      </c>
      <c r="G456" s="34">
        <f t="shared" si="147"/>
        <v>-0.45784926083193961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44"/>
      <c r="E459" s="144"/>
      <c r="F459" s="144">
        <f t="shared" ref="F459" si="148">(D459-E459)</f>
        <v>0</v>
      </c>
      <c r="G459" s="32" t="e">
        <f t="shared" ref="G459" si="149">F459/E459</f>
        <v>#DIV/0!</v>
      </c>
    </row>
    <row r="460" spans="1:7" x14ac:dyDescent="0.2">
      <c r="B460" s="3"/>
      <c r="C460" s="142"/>
      <c r="D460" s="143"/>
      <c r="E460" s="143"/>
      <c r="F460" s="143"/>
      <c r="G460" s="36"/>
    </row>
    <row r="461" spans="1:7" x14ac:dyDescent="0.2">
      <c r="A461" s="140">
        <v>72</v>
      </c>
      <c r="B461" s="1" t="s">
        <v>37</v>
      </c>
      <c r="C461" s="10"/>
      <c r="D461" s="144">
        <f>'TAB Av'!D461+'TAB mai'!D461+'TAB juin'!D461</f>
        <v>0</v>
      </c>
      <c r="E461" s="144">
        <f>'TAB Av'!E461+'TAB mai'!E461+'TAB juin'!E461</f>
        <v>0</v>
      </c>
      <c r="F461" s="144">
        <f t="shared" ref="F461:F473" si="150">(D461-E461)</f>
        <v>0</v>
      </c>
      <c r="G461" s="32" t="e">
        <f t="shared" ref="G461:G473" si="151">F461/E461</f>
        <v>#DIV/0!</v>
      </c>
    </row>
    <row r="462" spans="1:7" x14ac:dyDescent="0.2">
      <c r="A462" s="140">
        <v>73</v>
      </c>
      <c r="B462" s="1" t="s">
        <v>38</v>
      </c>
      <c r="C462" s="10"/>
      <c r="D462" s="144">
        <f>'TAB Av'!D462+'TAB mai'!D462+'TAB juin'!D462</f>
        <v>0</v>
      </c>
      <c r="E462" s="144">
        <f>'TAB Av'!E462+'TAB mai'!E462+'TAB juin'!E462</f>
        <v>0</v>
      </c>
      <c r="F462" s="144">
        <f t="shared" si="150"/>
        <v>0</v>
      </c>
      <c r="G462" s="32" t="e">
        <f t="shared" si="151"/>
        <v>#DIV/0!</v>
      </c>
    </row>
    <row r="463" spans="1:7" x14ac:dyDescent="0.2">
      <c r="A463" s="140">
        <v>74</v>
      </c>
      <c r="B463" s="2" t="s">
        <v>39</v>
      </c>
      <c r="C463" s="11"/>
      <c r="D463" s="144">
        <f>'TAB Av'!D463+'TAB mai'!D463+'TAB juin'!D463</f>
        <v>0</v>
      </c>
      <c r="E463" s="144">
        <f>'TAB Av'!E463+'TAB mai'!E463+'TAB juin'!E463</f>
        <v>0</v>
      </c>
      <c r="F463" s="144">
        <f t="shared" si="150"/>
        <v>0</v>
      </c>
      <c r="G463" s="32" t="e">
        <f t="shared" si="151"/>
        <v>#DIV/0!</v>
      </c>
    </row>
    <row r="464" spans="1:7" ht="25.5" x14ac:dyDescent="0.2">
      <c r="A464" s="22"/>
      <c r="B464" s="26" t="s">
        <v>44</v>
      </c>
      <c r="C464" s="145"/>
      <c r="D464" s="40">
        <f>D456+D461+D462+D463</f>
        <v>120911</v>
      </c>
      <c r="E464" s="40">
        <f>E456+E461+E462+E463</f>
        <v>223021</v>
      </c>
      <c r="F464" s="144">
        <f t="shared" si="150"/>
        <v>-102110</v>
      </c>
      <c r="G464" s="32">
        <f t="shared" si="151"/>
        <v>-0.45784926083193961</v>
      </c>
    </row>
    <row r="465" spans="1:7" x14ac:dyDescent="0.2">
      <c r="A465" s="140">
        <v>60</v>
      </c>
      <c r="B465" s="3" t="s">
        <v>40</v>
      </c>
      <c r="C465" s="142"/>
      <c r="D465" s="143">
        <f>D466+D467+D468</f>
        <v>37309</v>
      </c>
      <c r="E465" s="143">
        <f>E466+E467+E468</f>
        <v>26408</v>
      </c>
      <c r="F465" s="144">
        <f t="shared" si="150"/>
        <v>10901</v>
      </c>
      <c r="G465" s="32">
        <f t="shared" si="151"/>
        <v>0.41279157830960317</v>
      </c>
    </row>
    <row r="466" spans="1:7" x14ac:dyDescent="0.2">
      <c r="A466" s="140">
        <v>600</v>
      </c>
      <c r="B466" s="1" t="s">
        <v>2</v>
      </c>
      <c r="C466" s="10"/>
      <c r="D466" s="144">
        <f>'TAB Av'!D466+'TAB mai'!D466+'TAB juin'!D466</f>
        <v>1688</v>
      </c>
      <c r="E466" s="144">
        <f>'TAB Av'!E466+'TAB mai'!E466+'TAB juin'!E466</f>
        <v>1016</v>
      </c>
      <c r="F466" s="144">
        <f t="shared" si="150"/>
        <v>672</v>
      </c>
      <c r="G466" s="32">
        <f t="shared" si="151"/>
        <v>0.66141732283464572</v>
      </c>
    </row>
    <row r="467" spans="1:7" x14ac:dyDescent="0.2">
      <c r="A467" s="140">
        <v>601</v>
      </c>
      <c r="B467" s="1" t="s">
        <v>3</v>
      </c>
      <c r="C467" s="10"/>
      <c r="D467" s="144">
        <f>'TAB Av'!D467+'TAB mai'!D467+'TAB juin'!D467</f>
        <v>20952</v>
      </c>
      <c r="E467" s="144">
        <f>'TAB Av'!E467+'TAB mai'!E467+'TAB juin'!E467</f>
        <v>14671</v>
      </c>
      <c r="F467" s="144">
        <f t="shared" si="150"/>
        <v>6281</v>
      </c>
      <c r="G467" s="32">
        <f t="shared" si="151"/>
        <v>0.42812350896326085</v>
      </c>
    </row>
    <row r="468" spans="1:7" x14ac:dyDescent="0.2">
      <c r="A468" s="140">
        <v>604</v>
      </c>
      <c r="B468" s="1" t="s">
        <v>4</v>
      </c>
      <c r="C468" s="10"/>
      <c r="D468" s="144">
        <f>'TAB Av'!D468+'TAB mai'!D468+'TAB juin'!D468</f>
        <v>14669</v>
      </c>
      <c r="E468" s="144">
        <f>'TAB Av'!E468+'TAB mai'!E468+'TAB juin'!E468</f>
        <v>10721</v>
      </c>
      <c r="F468" s="144">
        <f t="shared" si="150"/>
        <v>3948</v>
      </c>
      <c r="G468" s="32">
        <f t="shared" si="151"/>
        <v>0.36824923048223113</v>
      </c>
    </row>
    <row r="469" spans="1:7" x14ac:dyDescent="0.2">
      <c r="A469" s="140">
        <v>61</v>
      </c>
      <c r="B469" s="1" t="s">
        <v>41</v>
      </c>
      <c r="C469" s="10"/>
      <c r="D469" s="144">
        <f>'TAB Av'!D469+'TAB mai'!D469+'TAB juin'!D469</f>
        <v>2208</v>
      </c>
      <c r="E469" s="144">
        <f>'TAB Av'!E469+'TAB mai'!E469+'TAB juin'!E469</f>
        <v>4219</v>
      </c>
      <c r="F469" s="144">
        <f t="shared" si="150"/>
        <v>-2011</v>
      </c>
      <c r="G469" s="32">
        <f t="shared" si="151"/>
        <v>-0.47665323536383031</v>
      </c>
    </row>
    <row r="470" spans="1:7" x14ac:dyDescent="0.2">
      <c r="A470" s="140">
        <v>62</v>
      </c>
      <c r="B470" s="2" t="s">
        <v>42</v>
      </c>
      <c r="C470" s="11"/>
      <c r="D470" s="144">
        <f>'TAB Av'!D470+'TAB mai'!D470+'TAB juin'!D470</f>
        <v>3362</v>
      </c>
      <c r="E470" s="144">
        <f>'TAB Av'!E470+'TAB mai'!E470+'TAB juin'!E470</f>
        <v>1904</v>
      </c>
      <c r="F470" s="144">
        <f t="shared" si="150"/>
        <v>1458</v>
      </c>
      <c r="G470" s="32">
        <f t="shared" si="151"/>
        <v>0.76575630252100846</v>
      </c>
    </row>
    <row r="471" spans="1:7" ht="25.5" x14ac:dyDescent="0.2">
      <c r="A471" s="22"/>
      <c r="B471" s="26" t="s">
        <v>43</v>
      </c>
      <c r="C471" s="145"/>
      <c r="D471" s="40">
        <f>D465+D469+D470</f>
        <v>42879</v>
      </c>
      <c r="E471" s="40">
        <f>E465+E469+E470</f>
        <v>32531</v>
      </c>
      <c r="F471" s="144">
        <f t="shared" si="150"/>
        <v>10348</v>
      </c>
      <c r="G471" s="32">
        <f t="shared" si="151"/>
        <v>0.31809658479604069</v>
      </c>
    </row>
    <row r="472" spans="1:7" ht="25.5" x14ac:dyDescent="0.2">
      <c r="A472" s="22"/>
      <c r="B472" s="26" t="s">
        <v>48</v>
      </c>
      <c r="C472" s="145"/>
      <c r="D472" s="40">
        <f>D464-D471</f>
        <v>78032</v>
      </c>
      <c r="E472" s="40">
        <f>E464-E471</f>
        <v>190490</v>
      </c>
      <c r="F472" s="144">
        <f t="shared" si="150"/>
        <v>-112458</v>
      </c>
      <c r="G472" s="32">
        <f t="shared" si="151"/>
        <v>-0.59036169877683864</v>
      </c>
    </row>
    <row r="473" spans="1:7" x14ac:dyDescent="0.2">
      <c r="A473" s="140">
        <v>63</v>
      </c>
      <c r="B473" s="3" t="s">
        <v>46</v>
      </c>
      <c r="C473" s="142"/>
      <c r="D473" s="144">
        <f>'TAB Av'!D473+'TAB mai'!D473+'TAB juin'!D473</f>
        <v>95230</v>
      </c>
      <c r="E473" s="144">
        <f>'TAB Av'!E473+'TAB mai'!E473+'TAB juin'!E473</f>
        <v>88821</v>
      </c>
      <c r="F473" s="144">
        <f t="shared" si="150"/>
        <v>6409</v>
      </c>
      <c r="G473" s="32">
        <f t="shared" si="151"/>
        <v>7.2156359419506655E-2</v>
      </c>
    </row>
    <row r="474" spans="1:7" x14ac:dyDescent="0.2">
      <c r="A474" s="140"/>
      <c r="B474" s="13" t="s">
        <v>6</v>
      </c>
      <c r="C474" s="27"/>
      <c r="D474" s="144"/>
      <c r="E474" s="144"/>
      <c r="F474" s="144"/>
      <c r="G474" s="32"/>
    </row>
    <row r="475" spans="1:7" x14ac:dyDescent="0.2">
      <c r="A475" s="140">
        <v>631</v>
      </c>
      <c r="B475" s="15" t="s">
        <v>21</v>
      </c>
      <c r="C475" s="21"/>
      <c r="D475" s="144">
        <f>'TAB Av'!D475+'TAB mai'!D475+'TAB juin'!D475</f>
        <v>0</v>
      </c>
      <c r="E475" s="144">
        <f>'TAB Av'!E475+'TAB mai'!E475+'TAB juin'!E475</f>
        <v>0</v>
      </c>
      <c r="F475" s="144">
        <f t="shared" ref="F475" si="152">(D475-E475)</f>
        <v>0</v>
      </c>
      <c r="G475" s="32" t="e">
        <f t="shared" ref="G475" si="153">F475/E475</f>
        <v>#DIV/0!</v>
      </c>
    </row>
    <row r="476" spans="1:7" x14ac:dyDescent="0.2">
      <c r="A476" s="140"/>
      <c r="B476" s="15"/>
      <c r="C476" s="21"/>
      <c r="D476" s="144"/>
      <c r="E476" s="144"/>
      <c r="F476" s="144"/>
      <c r="G476" s="32"/>
    </row>
    <row r="477" spans="1:7" x14ac:dyDescent="0.2">
      <c r="A477" s="140">
        <v>64</v>
      </c>
      <c r="B477" s="2" t="s">
        <v>47</v>
      </c>
      <c r="C477" s="11"/>
      <c r="D477" s="144">
        <f>'TAB Av'!D477+'TAB mai'!D477+'TAB juin'!D477</f>
        <v>4261</v>
      </c>
      <c r="E477" s="144">
        <f>'TAB Av'!E477+'TAB mai'!E477+'TAB juin'!E477</f>
        <v>6724</v>
      </c>
      <c r="F477" s="144">
        <f t="shared" ref="F477:F487" si="154">(D477-E477)</f>
        <v>-2463</v>
      </c>
      <c r="G477" s="32">
        <f t="shared" ref="G477:G487" si="155">F477/E477</f>
        <v>-0.36629982153480073</v>
      </c>
    </row>
    <row r="478" spans="1:7" ht="25.5" x14ac:dyDescent="0.2">
      <c r="A478" s="22"/>
      <c r="B478" s="26" t="s">
        <v>49</v>
      </c>
      <c r="C478" s="145"/>
      <c r="D478" s="144">
        <f>D472-D473-D477</f>
        <v>-21459</v>
      </c>
      <c r="E478" s="144">
        <f>E472-E473-E477</f>
        <v>94945</v>
      </c>
      <c r="F478" s="144">
        <f t="shared" si="154"/>
        <v>-116404</v>
      </c>
      <c r="G478" s="32">
        <f t="shared" si="155"/>
        <v>-1.2260150613513086</v>
      </c>
    </row>
    <row r="479" spans="1:7" x14ac:dyDescent="0.2">
      <c r="A479" s="140">
        <v>75</v>
      </c>
      <c r="B479" s="3" t="s">
        <v>50</v>
      </c>
      <c r="C479" s="142"/>
      <c r="D479" s="144">
        <f>'TAB Av'!D479+'TAB mai'!D479+'TAB juin'!D479</f>
        <v>1107</v>
      </c>
      <c r="E479" s="144">
        <f>'TAB Av'!E479+'TAB mai'!E479+'TAB juin'!E479</f>
        <v>4148</v>
      </c>
      <c r="F479" s="144">
        <f t="shared" si="154"/>
        <v>-3041</v>
      </c>
      <c r="G479" s="32">
        <f t="shared" si="155"/>
        <v>-0.73312439729990353</v>
      </c>
    </row>
    <row r="480" spans="1:7" x14ac:dyDescent="0.2">
      <c r="A480" s="140">
        <v>65</v>
      </c>
      <c r="B480" s="1" t="s">
        <v>51</v>
      </c>
      <c r="C480" s="10"/>
      <c r="D480" s="144">
        <f>'TAB Av'!D480+'TAB mai'!D480+'TAB juin'!D480</f>
        <v>6008</v>
      </c>
      <c r="E480" s="144">
        <f>'TAB Av'!E480+'TAB mai'!E480+'TAB juin'!E480</f>
        <v>4458</v>
      </c>
      <c r="F480" s="144">
        <f t="shared" si="154"/>
        <v>1550</v>
      </c>
      <c r="G480" s="32">
        <f t="shared" si="155"/>
        <v>0.34768954688200987</v>
      </c>
    </row>
    <row r="481" spans="1:7" ht="25.5" x14ac:dyDescent="0.2">
      <c r="A481" s="140">
        <v>68</v>
      </c>
      <c r="B481" s="16" t="s">
        <v>52</v>
      </c>
      <c r="C481" s="17"/>
      <c r="D481" s="144">
        <f>'TAB Av'!D481+'TAB mai'!D481+'TAB juin'!D481</f>
        <v>72107</v>
      </c>
      <c r="E481" s="144">
        <f>'TAB Av'!E481+'TAB mai'!E481+'TAB juin'!E481</f>
        <v>694</v>
      </c>
      <c r="F481" s="144">
        <f t="shared" si="154"/>
        <v>71413</v>
      </c>
      <c r="G481" s="32">
        <f t="shared" si="155"/>
        <v>102.90057636887607</v>
      </c>
    </row>
    <row r="482" spans="1:7" x14ac:dyDescent="0.2">
      <c r="A482" s="140">
        <v>78</v>
      </c>
      <c r="B482" s="2" t="s">
        <v>53</v>
      </c>
      <c r="C482" s="11"/>
      <c r="D482" s="144">
        <f>'TAB Av'!D482+'TAB mai'!D482+'TAB juin'!D482</f>
        <v>0</v>
      </c>
      <c r="E482" s="144">
        <f>'TAB Av'!E482+'TAB mai'!E482+'TAB juin'!E482</f>
        <v>0</v>
      </c>
      <c r="F482" s="144">
        <f t="shared" si="154"/>
        <v>0</v>
      </c>
      <c r="G482" s="32" t="e">
        <f t="shared" si="155"/>
        <v>#DIV/0!</v>
      </c>
    </row>
    <row r="483" spans="1:7" ht="25.5" x14ac:dyDescent="0.2">
      <c r="A483" s="22"/>
      <c r="B483" s="26" t="s">
        <v>77</v>
      </c>
      <c r="C483" s="145"/>
      <c r="D483" s="144">
        <f>D478+D479-D480-D481+D482</f>
        <v>-98467</v>
      </c>
      <c r="E483" s="144">
        <f>E478+E479-E480-E481+E482</f>
        <v>93941</v>
      </c>
      <c r="F483" s="144">
        <f t="shared" si="154"/>
        <v>-192408</v>
      </c>
      <c r="G483" s="32">
        <f t="shared" si="155"/>
        <v>-2.048179176291502</v>
      </c>
    </row>
    <row r="484" spans="1:7" x14ac:dyDescent="0.2">
      <c r="A484" s="140">
        <v>76</v>
      </c>
      <c r="B484" s="1" t="s">
        <v>54</v>
      </c>
      <c r="C484" s="10"/>
      <c r="D484" s="144">
        <f>'TAB Av'!D484+'TAB mai'!D484+'TAB juin'!D484</f>
        <v>0</v>
      </c>
      <c r="E484" s="144">
        <f>'TAB Av'!E484+'TAB mai'!E484+'TAB juin'!E484</f>
        <v>0</v>
      </c>
      <c r="F484" s="144">
        <f t="shared" si="154"/>
        <v>0</v>
      </c>
      <c r="G484" s="32" t="e">
        <f t="shared" si="155"/>
        <v>#DIV/0!</v>
      </c>
    </row>
    <row r="485" spans="1:7" x14ac:dyDescent="0.2">
      <c r="A485" s="140">
        <v>66</v>
      </c>
      <c r="B485" s="1" t="s">
        <v>55</v>
      </c>
      <c r="C485" s="10"/>
      <c r="D485" s="144">
        <f>'TAB Av'!D485+'TAB mai'!D485+'TAB juin'!D485</f>
        <v>0</v>
      </c>
      <c r="E485" s="144">
        <f>'TAB Av'!E485+'TAB mai'!E485+'TAB juin'!E485</f>
        <v>0</v>
      </c>
      <c r="F485" s="144">
        <f t="shared" si="154"/>
        <v>0</v>
      </c>
      <c r="G485" s="32" t="e">
        <f t="shared" si="155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44">
        <f t="shared" si="154"/>
        <v>0</v>
      </c>
      <c r="G486" s="32" t="e">
        <f t="shared" si="155"/>
        <v>#DIV/0!</v>
      </c>
    </row>
    <row r="487" spans="1:7" x14ac:dyDescent="0.2">
      <c r="A487" s="22"/>
      <c r="B487" s="19" t="s">
        <v>57</v>
      </c>
      <c r="C487" s="145"/>
      <c r="D487" s="144">
        <f>D483+D486</f>
        <v>-98467</v>
      </c>
      <c r="E487" s="144">
        <f>E483+E486</f>
        <v>93941</v>
      </c>
      <c r="F487" s="144">
        <f t="shared" si="154"/>
        <v>-192408</v>
      </c>
      <c r="G487" s="32">
        <f t="shared" si="155"/>
        <v>-2.048179176291502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40">
        <v>5</v>
      </c>
      <c r="B491" s="1" t="s">
        <v>22</v>
      </c>
      <c r="C491" s="10"/>
      <c r="D491" s="144">
        <f>'TAB juin'!D491</f>
        <v>692667</v>
      </c>
      <c r="E491" s="144">
        <f>'TAB juin'!E491</f>
        <v>712940</v>
      </c>
      <c r="F491" s="144">
        <f t="shared" ref="F491" si="156">(D491-E491)</f>
        <v>-20273</v>
      </c>
      <c r="G491" s="32">
        <f t="shared" ref="G491" si="157">F491/E491</f>
        <v>-2.8435772996325076E-2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40">
        <v>51</v>
      </c>
      <c r="B495" s="20" t="s">
        <v>29</v>
      </c>
      <c r="C495" s="30"/>
      <c r="D495" s="144">
        <f>'TAB juin'!D495</f>
        <v>0</v>
      </c>
      <c r="E495" s="144">
        <f>'TAB juin'!E495</f>
        <v>0</v>
      </c>
      <c r="F495" s="144">
        <f t="shared" ref="F495:F496" si="158">(D495-E495)</f>
        <v>0</v>
      </c>
      <c r="G495" s="32" t="e">
        <f t="shared" ref="G495:G496" si="159">F495/E495</f>
        <v>#DIV/0!</v>
      </c>
    </row>
    <row r="496" spans="1:7" x14ac:dyDescent="0.2">
      <c r="A496" s="140">
        <v>510</v>
      </c>
      <c r="B496" s="1" t="s">
        <v>7</v>
      </c>
      <c r="C496" s="10"/>
      <c r="D496" s="144">
        <f>'TAB juin'!D496</f>
        <v>0</v>
      </c>
      <c r="E496" s="144">
        <f>'TAB juin'!E496</f>
        <v>0</v>
      </c>
      <c r="F496" s="144">
        <f t="shared" si="158"/>
        <v>0</v>
      </c>
      <c r="G496" s="32" t="e">
        <f t="shared" si="159"/>
        <v>#DIV/0!</v>
      </c>
    </row>
    <row r="497" spans="1:7" x14ac:dyDescent="0.2">
      <c r="B497" s="3"/>
      <c r="C497" s="28"/>
    </row>
    <row r="498" spans="1:7" x14ac:dyDescent="0.2">
      <c r="A498" s="140">
        <v>41</v>
      </c>
      <c r="B498" s="1" t="s">
        <v>8</v>
      </c>
      <c r="C498" s="10"/>
      <c r="D498" s="144">
        <f>D502+D503+D504</f>
        <v>760709</v>
      </c>
      <c r="E498" s="144">
        <f>E502+E503+E504</f>
        <v>649386</v>
      </c>
      <c r="F498" s="144">
        <f t="shared" ref="F498" si="160">(D498-E498)</f>
        <v>111323</v>
      </c>
      <c r="G498" s="32">
        <f t="shared" ref="G498" si="161">F498/E498</f>
        <v>0.17142808745491894</v>
      </c>
    </row>
    <row r="499" spans="1:7" x14ac:dyDescent="0.2">
      <c r="A499" s="140"/>
      <c r="B499" s="1"/>
      <c r="C499" s="10"/>
      <c r="D499" s="144"/>
      <c r="E499" s="144"/>
      <c r="F499" s="144"/>
      <c r="G499" s="32"/>
    </row>
    <row r="500" spans="1:7" x14ac:dyDescent="0.2">
      <c r="A500" s="140"/>
      <c r="B500" s="7" t="s">
        <v>6</v>
      </c>
      <c r="C500" s="29"/>
      <c r="D500" s="144"/>
      <c r="E500" s="144"/>
      <c r="F500" s="144"/>
      <c r="G500" s="32"/>
    </row>
    <row r="501" spans="1:7" x14ac:dyDescent="0.2">
      <c r="A501" s="140"/>
      <c r="B501" s="1"/>
      <c r="C501" s="10"/>
      <c r="D501" s="144"/>
      <c r="E501" s="144"/>
      <c r="F501" s="144"/>
      <c r="G501" s="32"/>
    </row>
    <row r="502" spans="1:7" x14ac:dyDescent="0.2">
      <c r="A502" s="140"/>
      <c r="B502" s="23" t="s">
        <v>23</v>
      </c>
      <c r="C502" s="10"/>
      <c r="D502" s="144">
        <f>'TAB juin'!D502</f>
        <v>304284</v>
      </c>
      <c r="E502" s="144">
        <f>'TAB juin'!E502</f>
        <v>376644</v>
      </c>
      <c r="F502" s="144">
        <f t="shared" ref="F502:F504" si="162">(D502-E502)</f>
        <v>-72360</v>
      </c>
      <c r="G502" s="32">
        <f t="shared" ref="G502:G504" si="163">F502/E502</f>
        <v>-0.19211775575875362</v>
      </c>
    </row>
    <row r="503" spans="1:7" ht="25.5" x14ac:dyDescent="0.2">
      <c r="A503" s="140"/>
      <c r="B503" s="24" t="s">
        <v>58</v>
      </c>
      <c r="C503" s="17"/>
      <c r="D503" s="144">
        <f>'TAB juin'!D503</f>
        <v>190177</v>
      </c>
      <c r="E503" s="144">
        <f>'TAB juin'!E503</f>
        <v>84420</v>
      </c>
      <c r="F503" s="144">
        <f t="shared" si="162"/>
        <v>105757</v>
      </c>
      <c r="G503" s="32">
        <f t="shared" si="163"/>
        <v>1.2527481639421938</v>
      </c>
    </row>
    <row r="504" spans="1:7" x14ac:dyDescent="0.2">
      <c r="A504" s="140"/>
      <c r="B504" s="23" t="s">
        <v>24</v>
      </c>
      <c r="C504" s="10"/>
      <c r="D504" s="144">
        <f>'TAB juin'!D504</f>
        <v>266248</v>
      </c>
      <c r="E504" s="144">
        <f>'TAB juin'!E504</f>
        <v>188322</v>
      </c>
      <c r="F504" s="144">
        <f t="shared" si="162"/>
        <v>77926</v>
      </c>
      <c r="G504" s="32">
        <f t="shared" si="163"/>
        <v>0.41379127239515301</v>
      </c>
    </row>
    <row r="505" spans="1:7" x14ac:dyDescent="0.2">
      <c r="A505" s="140"/>
      <c r="B505" s="1"/>
      <c r="C505" s="10"/>
      <c r="D505" s="144"/>
      <c r="E505" s="144"/>
      <c r="F505" s="144"/>
      <c r="G505" s="32"/>
    </row>
    <row r="506" spans="1:7" x14ac:dyDescent="0.2">
      <c r="A506" s="140"/>
      <c r="B506" s="8" t="s">
        <v>26</v>
      </c>
      <c r="C506" s="31"/>
      <c r="D506" s="144">
        <f>'TAB juin'!D506</f>
        <v>131210</v>
      </c>
      <c r="E506" s="144">
        <f>'TAB juin'!E506</f>
        <v>182819</v>
      </c>
      <c r="F506" s="144">
        <f>(D511-E511)</f>
        <v>1209</v>
      </c>
      <c r="G506" s="32">
        <f>F506/E511</f>
        <v>0.44399559309585018</v>
      </c>
    </row>
    <row r="507" spans="1:7" x14ac:dyDescent="0.2">
      <c r="A507" s="140"/>
      <c r="B507" s="8"/>
      <c r="C507" s="31"/>
      <c r="D507" s="144"/>
      <c r="E507" s="144"/>
      <c r="F507" s="144"/>
      <c r="G507" s="32"/>
    </row>
    <row r="508" spans="1:7" x14ac:dyDescent="0.2">
      <c r="A508" s="140">
        <v>3</v>
      </c>
      <c r="B508" s="8" t="s">
        <v>15</v>
      </c>
      <c r="C508" s="31"/>
      <c r="D508" s="144">
        <f>D511+D512+D513+D514</f>
        <v>60575</v>
      </c>
      <c r="E508" s="144">
        <f>E511+E512+E513+E514</f>
        <v>56850</v>
      </c>
      <c r="F508" s="144">
        <f t="shared" ref="F508" si="164">(D508-E508)</f>
        <v>3725</v>
      </c>
      <c r="G508" s="32">
        <f t="shared" ref="G508" si="165">F508/E508</f>
        <v>6.5523306948109053E-2</v>
      </c>
    </row>
    <row r="509" spans="1:7" x14ac:dyDescent="0.2">
      <c r="A509" s="140"/>
      <c r="B509" s="7" t="s">
        <v>6</v>
      </c>
      <c r="C509" s="29"/>
      <c r="D509" s="144"/>
      <c r="E509" s="144"/>
      <c r="F509" s="144"/>
      <c r="G509" s="32"/>
    </row>
    <row r="510" spans="1:7" x14ac:dyDescent="0.2">
      <c r="A510" s="140"/>
      <c r="B510" s="8"/>
      <c r="C510" s="31"/>
      <c r="D510" s="144"/>
      <c r="E510" s="144"/>
      <c r="F510" s="144"/>
      <c r="G510" s="32"/>
    </row>
    <row r="511" spans="1:7" x14ac:dyDescent="0.2">
      <c r="A511" s="140">
        <v>30</v>
      </c>
      <c r="B511" s="25" t="s">
        <v>16</v>
      </c>
      <c r="C511" s="31"/>
      <c r="D511" s="144">
        <f>'TAB juin'!D511</f>
        <v>3932</v>
      </c>
      <c r="E511" s="144">
        <f>'TAB juin'!E511</f>
        <v>2723</v>
      </c>
      <c r="F511" s="144">
        <f t="shared" ref="F511:F514" si="166">(D511-E511)</f>
        <v>1209</v>
      </c>
      <c r="G511" s="32" t="e">
        <f>F511/#REF!</f>
        <v>#REF!</v>
      </c>
    </row>
    <row r="512" spans="1:7" x14ac:dyDescent="0.2">
      <c r="A512" s="140">
        <v>31</v>
      </c>
      <c r="B512" s="25" t="s">
        <v>17</v>
      </c>
      <c r="C512" s="31"/>
      <c r="D512" s="144">
        <f>'TAB juin'!D512</f>
        <v>4906</v>
      </c>
      <c r="E512" s="144">
        <f>'TAB juin'!E512</f>
        <v>4506</v>
      </c>
      <c r="F512" s="144">
        <f t="shared" si="166"/>
        <v>400</v>
      </c>
      <c r="G512" s="32">
        <f t="shared" ref="G512:G514" si="167">F512/E512</f>
        <v>8.8770528184642705E-2</v>
      </c>
    </row>
    <row r="513" spans="1:7" x14ac:dyDescent="0.2">
      <c r="A513" s="140">
        <v>32</v>
      </c>
      <c r="B513" s="25" t="s">
        <v>18</v>
      </c>
      <c r="C513" s="31"/>
      <c r="D513" s="144">
        <f>'TAB juin'!D513</f>
        <v>51737</v>
      </c>
      <c r="E513" s="144">
        <f>'TAB juin'!E513</f>
        <v>49621</v>
      </c>
      <c r="F513" s="144">
        <f t="shared" si="166"/>
        <v>2116</v>
      </c>
      <c r="G513" s="32">
        <f t="shared" si="167"/>
        <v>4.2643235726809212E-2</v>
      </c>
    </row>
    <row r="514" spans="1:7" x14ac:dyDescent="0.2">
      <c r="A514" s="140">
        <v>37</v>
      </c>
      <c r="B514" s="25" t="s">
        <v>25</v>
      </c>
      <c r="C514" s="31"/>
      <c r="D514" s="144">
        <f>'TAB juin'!D514</f>
        <v>0</v>
      </c>
      <c r="E514" s="144">
        <f>'TAB juin'!E514</f>
        <v>0</v>
      </c>
      <c r="F514" s="144">
        <f t="shared" si="166"/>
        <v>0</v>
      </c>
      <c r="G514" s="32" t="e">
        <f t="shared" si="167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44" t="s">
        <v>10</v>
      </c>
      <c r="E518" s="144" t="s">
        <v>11</v>
      </c>
      <c r="F518" s="144" t="s">
        <v>12</v>
      </c>
      <c r="G518" s="32" t="s">
        <v>13</v>
      </c>
    </row>
    <row r="519" spans="1:7" x14ac:dyDescent="0.2">
      <c r="A519" s="140">
        <v>700</v>
      </c>
      <c r="B519" s="1" t="s">
        <v>30</v>
      </c>
      <c r="C519" s="10"/>
      <c r="D519" s="144">
        <f>'TAB Av'!D519+'TAB mai'!D519+'TAB juin'!D519</f>
        <v>2974</v>
      </c>
      <c r="E519" s="144">
        <f>'TAB Av'!E519+'TAB mai'!E519+'TAB juin'!E519</f>
        <v>0</v>
      </c>
      <c r="F519" s="144">
        <f>(D519-E519)</f>
        <v>2974</v>
      </c>
      <c r="G519" s="32" t="e">
        <f>F519/E519</f>
        <v>#DIV/0!</v>
      </c>
    </row>
    <row r="520" spans="1:7" x14ac:dyDescent="0.2">
      <c r="A520" s="140">
        <v>701</v>
      </c>
      <c r="B520" s="1" t="s">
        <v>31</v>
      </c>
      <c r="C520" s="10"/>
      <c r="D520" s="144">
        <f>'TAB Av'!D520+'TAB mai'!D520+'TAB juin'!D520</f>
        <v>9864</v>
      </c>
      <c r="E520" s="144">
        <f>'TAB Av'!E520+'TAB mai'!E520+'TAB juin'!E520</f>
        <v>0</v>
      </c>
      <c r="F520" s="144">
        <f t="shared" ref="F520:F522" si="168">(D520-E520)</f>
        <v>9864</v>
      </c>
      <c r="G520" s="32" t="e">
        <f t="shared" ref="G520:G522" si="169">F520/E520</f>
        <v>#DIV/0!</v>
      </c>
    </row>
    <row r="521" spans="1:7" x14ac:dyDescent="0.2">
      <c r="A521" s="140">
        <v>704</v>
      </c>
      <c r="B521" s="1" t="s">
        <v>32</v>
      </c>
      <c r="C521" s="10"/>
      <c r="D521" s="144">
        <f>'TAB Av'!D521+'TAB mai'!D521+'TAB juin'!D521</f>
        <v>0</v>
      </c>
      <c r="E521" s="144">
        <f>'TAB Av'!E521+'TAB mai'!E521+'TAB juin'!E521</f>
        <v>0</v>
      </c>
      <c r="F521" s="144">
        <f t="shared" si="168"/>
        <v>0</v>
      </c>
      <c r="G521" s="32" t="e">
        <f t="shared" si="169"/>
        <v>#DIV/0!</v>
      </c>
    </row>
    <row r="522" spans="1:7" x14ac:dyDescent="0.2">
      <c r="A522" s="140">
        <v>706</v>
      </c>
      <c r="B522" s="1" t="s">
        <v>33</v>
      </c>
      <c r="C522" s="10"/>
      <c r="D522" s="144">
        <f>'TAB Av'!D522+'TAB mai'!D522+'TAB juin'!D522</f>
        <v>20311</v>
      </c>
      <c r="E522" s="144">
        <f>'TAB Av'!E522+'TAB mai'!E522+'TAB juin'!E522</f>
        <v>0</v>
      </c>
      <c r="F522" s="144">
        <f t="shared" si="168"/>
        <v>20311</v>
      </c>
      <c r="G522" s="32" t="e">
        <f t="shared" si="169"/>
        <v>#DIV/0!</v>
      </c>
    </row>
    <row r="523" spans="1:7" x14ac:dyDescent="0.2">
      <c r="A523" s="140"/>
      <c r="B523" s="13" t="s">
        <v>6</v>
      </c>
      <c r="C523" s="27"/>
      <c r="D523" s="144"/>
      <c r="E523" s="144"/>
      <c r="F523" s="39"/>
      <c r="G523" s="33"/>
    </row>
    <row r="524" spans="1:7" x14ac:dyDescent="0.2">
      <c r="A524" s="140"/>
      <c r="B524" s="14" t="s">
        <v>19</v>
      </c>
      <c r="C524" s="11"/>
      <c r="D524" s="144">
        <v>0</v>
      </c>
      <c r="E524" s="144">
        <v>0</v>
      </c>
      <c r="F524" s="144">
        <f t="shared" ref="F524:F529" si="170">(D524-E524)</f>
        <v>0</v>
      </c>
      <c r="G524" s="32" t="e">
        <f t="shared" ref="G524:G529" si="171">F524/E524</f>
        <v>#DIV/0!</v>
      </c>
    </row>
    <row r="525" spans="1:7" x14ac:dyDescent="0.2">
      <c r="A525" s="140"/>
      <c r="B525" s="14" t="s">
        <v>20</v>
      </c>
      <c r="C525" s="11"/>
      <c r="D525" s="144">
        <v>0</v>
      </c>
      <c r="E525" s="144">
        <v>0</v>
      </c>
      <c r="F525" s="144">
        <f t="shared" si="170"/>
        <v>0</v>
      </c>
      <c r="G525" s="32" t="e">
        <f t="shared" si="171"/>
        <v>#DIV/0!</v>
      </c>
    </row>
    <row r="526" spans="1:7" x14ac:dyDescent="0.2">
      <c r="A526" s="140"/>
      <c r="B526" s="14" t="s">
        <v>27</v>
      </c>
      <c r="C526" s="11"/>
      <c r="D526" s="144">
        <v>0</v>
      </c>
      <c r="E526" s="144">
        <v>0</v>
      </c>
      <c r="F526" s="144">
        <f t="shared" si="170"/>
        <v>0</v>
      </c>
      <c r="G526" s="32" t="e">
        <f t="shared" si="171"/>
        <v>#DIV/0!</v>
      </c>
    </row>
    <row r="527" spans="1:7" x14ac:dyDescent="0.2">
      <c r="A527" s="140">
        <v>706</v>
      </c>
      <c r="B527" s="2" t="s">
        <v>34</v>
      </c>
      <c r="C527" s="11"/>
      <c r="D527" s="144">
        <f>'TAB Av'!D527+'TAB mai'!D527+'TAB juin'!D527</f>
        <v>0</v>
      </c>
      <c r="E527" s="144">
        <f>'TAB Av'!E527+'TAB mai'!E527+'TAB juin'!E527</f>
        <v>0</v>
      </c>
      <c r="F527" s="144">
        <f t="shared" si="170"/>
        <v>0</v>
      </c>
      <c r="G527" s="32" t="e">
        <f t="shared" si="171"/>
        <v>#DIV/0!</v>
      </c>
    </row>
    <row r="528" spans="1:7" x14ac:dyDescent="0.2">
      <c r="A528" s="140" t="s">
        <v>35</v>
      </c>
      <c r="B528" s="2" t="s">
        <v>36</v>
      </c>
      <c r="C528" s="11"/>
      <c r="D528" s="144">
        <f>'TAB Av'!D528+'TAB mai'!D528+'TAB juin'!D528</f>
        <v>1249</v>
      </c>
      <c r="E528" s="144">
        <f>'TAB Av'!E528+'TAB mai'!E528+'TAB juin'!E528</f>
        <v>0</v>
      </c>
      <c r="F528" s="144">
        <f t="shared" si="170"/>
        <v>1249</v>
      </c>
      <c r="G528" s="32" t="e">
        <f t="shared" si="171"/>
        <v>#DIV/0!</v>
      </c>
    </row>
    <row r="529" spans="1:7" ht="25.5" x14ac:dyDescent="0.2">
      <c r="A529" s="22"/>
      <c r="B529" s="26" t="s">
        <v>45</v>
      </c>
      <c r="C529" s="141"/>
      <c r="D529" s="40">
        <f>D519+D520+D521+D522+D527+D528</f>
        <v>34398</v>
      </c>
      <c r="E529" s="40">
        <f>E519+E520+E521+E522+E527+E528</f>
        <v>0</v>
      </c>
      <c r="F529" s="40">
        <f t="shared" si="170"/>
        <v>34398</v>
      </c>
      <c r="G529" s="34" t="e">
        <f t="shared" si="171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44"/>
      <c r="E532" s="144"/>
      <c r="F532" s="144">
        <f t="shared" ref="F532" si="172">(D532-E532)</f>
        <v>0</v>
      </c>
      <c r="G532" s="32" t="e">
        <f t="shared" ref="G532" si="173">F532/E532</f>
        <v>#DIV/0!</v>
      </c>
    </row>
    <row r="533" spans="1:7" x14ac:dyDescent="0.2">
      <c r="B533" s="3"/>
      <c r="C533" s="142"/>
      <c r="D533" s="143"/>
      <c r="E533" s="143"/>
      <c r="F533" s="143"/>
      <c r="G533" s="36"/>
    </row>
    <row r="534" spans="1:7" x14ac:dyDescent="0.2">
      <c r="A534" s="140">
        <v>72</v>
      </c>
      <c r="B534" s="1" t="s">
        <v>37</v>
      </c>
      <c r="C534" s="10"/>
      <c r="D534" s="144">
        <f>'TAB Av'!D534+'TAB mai'!D534+'TAB juin'!D534</f>
        <v>0</v>
      </c>
      <c r="E534" s="144">
        <f>'TAB Av'!E534+'TAB mai'!E534+'TAB juin'!E534</f>
        <v>0</v>
      </c>
      <c r="F534" s="144">
        <f t="shared" ref="F534:F546" si="174">(D534-E534)</f>
        <v>0</v>
      </c>
      <c r="G534" s="32" t="e">
        <f t="shared" ref="G534:G546" si="175">F534/E534</f>
        <v>#DIV/0!</v>
      </c>
    </row>
    <row r="535" spans="1:7" x14ac:dyDescent="0.2">
      <c r="A535" s="140">
        <v>73</v>
      </c>
      <c r="B535" s="1" t="s">
        <v>38</v>
      </c>
      <c r="C535" s="10"/>
      <c r="D535" s="144">
        <f>'TAB Av'!D535+'TAB mai'!D535+'TAB juin'!D535</f>
        <v>0</v>
      </c>
      <c r="E535" s="144">
        <f>'TAB Av'!E535+'TAB mai'!E535+'TAB juin'!E535</f>
        <v>0</v>
      </c>
      <c r="F535" s="144">
        <f t="shared" si="174"/>
        <v>0</v>
      </c>
      <c r="G535" s="32" t="e">
        <f t="shared" si="175"/>
        <v>#DIV/0!</v>
      </c>
    </row>
    <row r="536" spans="1:7" x14ac:dyDescent="0.2">
      <c r="A536" s="140">
        <v>74</v>
      </c>
      <c r="B536" s="2" t="s">
        <v>39</v>
      </c>
      <c r="C536" s="11"/>
      <c r="D536" s="144">
        <f>'TAB Av'!D536+'TAB mai'!D536+'TAB juin'!D536</f>
        <v>0</v>
      </c>
      <c r="E536" s="144">
        <f>'TAB Av'!E536+'TAB mai'!E536+'TAB juin'!E536</f>
        <v>0</v>
      </c>
      <c r="F536" s="144">
        <f t="shared" si="174"/>
        <v>0</v>
      </c>
      <c r="G536" s="32" t="e">
        <f t="shared" si="175"/>
        <v>#DIV/0!</v>
      </c>
    </row>
    <row r="537" spans="1:7" ht="25.5" x14ac:dyDescent="0.2">
      <c r="A537" s="22"/>
      <c r="B537" s="26" t="s">
        <v>44</v>
      </c>
      <c r="C537" s="145"/>
      <c r="D537" s="40">
        <f>D529+D534+D535+D536</f>
        <v>34398</v>
      </c>
      <c r="E537" s="40">
        <f>E529+E534+E535+E536</f>
        <v>0</v>
      </c>
      <c r="F537" s="144">
        <f t="shared" si="174"/>
        <v>34398</v>
      </c>
      <c r="G537" s="32" t="e">
        <f t="shared" si="175"/>
        <v>#DIV/0!</v>
      </c>
    </row>
    <row r="538" spans="1:7" x14ac:dyDescent="0.2">
      <c r="A538" s="140">
        <v>60</v>
      </c>
      <c r="B538" s="3" t="s">
        <v>40</v>
      </c>
      <c r="C538" s="142"/>
      <c r="D538" s="143">
        <f>D539+D540+D541</f>
        <v>9870</v>
      </c>
      <c r="E538" s="143">
        <f>E539+E540+E541</f>
        <v>0</v>
      </c>
      <c r="F538" s="144">
        <f t="shared" si="174"/>
        <v>9870</v>
      </c>
      <c r="G538" s="32" t="e">
        <f t="shared" si="175"/>
        <v>#DIV/0!</v>
      </c>
    </row>
    <row r="539" spans="1:7" x14ac:dyDescent="0.2">
      <c r="A539" s="140">
        <v>600</v>
      </c>
      <c r="B539" s="1" t="s">
        <v>2</v>
      </c>
      <c r="C539" s="10"/>
      <c r="D539" s="144">
        <f>'TAB Av'!D539+'TAB mai'!D539+'TAB juin'!D539</f>
        <v>1101</v>
      </c>
      <c r="E539" s="144">
        <f>'TAB Av'!E539+'TAB mai'!E539+'TAB juin'!E539</f>
        <v>0</v>
      </c>
      <c r="F539" s="144">
        <f t="shared" si="174"/>
        <v>1101</v>
      </c>
      <c r="G539" s="32" t="e">
        <f t="shared" si="175"/>
        <v>#DIV/0!</v>
      </c>
    </row>
    <row r="540" spans="1:7" x14ac:dyDescent="0.2">
      <c r="A540" s="140">
        <v>601</v>
      </c>
      <c r="B540" s="1" t="s">
        <v>3</v>
      </c>
      <c r="C540" s="10"/>
      <c r="D540" s="144">
        <f>'TAB Av'!D540+'TAB mai'!D540+'TAB juin'!D540</f>
        <v>6587</v>
      </c>
      <c r="E540" s="144">
        <f>'TAB Av'!E540+'TAB mai'!E540+'TAB juin'!E540</f>
        <v>0</v>
      </c>
      <c r="F540" s="144">
        <f t="shared" si="174"/>
        <v>6587</v>
      </c>
      <c r="G540" s="32" t="e">
        <f t="shared" si="175"/>
        <v>#DIV/0!</v>
      </c>
    </row>
    <row r="541" spans="1:7" x14ac:dyDescent="0.2">
      <c r="A541" s="140">
        <v>604</v>
      </c>
      <c r="B541" s="1" t="s">
        <v>4</v>
      </c>
      <c r="C541" s="10"/>
      <c r="D541" s="144">
        <f>'TAB Av'!D541+'TAB mai'!D541+'TAB juin'!D541</f>
        <v>2182</v>
      </c>
      <c r="E541" s="144">
        <f>'TAB Av'!E541+'TAB mai'!E541+'TAB juin'!E541</f>
        <v>0</v>
      </c>
      <c r="F541" s="144">
        <f t="shared" si="174"/>
        <v>2182</v>
      </c>
      <c r="G541" s="32" t="e">
        <f t="shared" si="175"/>
        <v>#DIV/0!</v>
      </c>
    </row>
    <row r="542" spans="1:7" x14ac:dyDescent="0.2">
      <c r="A542" s="140">
        <v>61</v>
      </c>
      <c r="B542" s="1" t="s">
        <v>41</v>
      </c>
      <c r="C542" s="10"/>
      <c r="D542" s="144">
        <f>'TAB Av'!D542+'TAB mai'!D542+'TAB juin'!D542</f>
        <v>2503</v>
      </c>
      <c r="E542" s="144">
        <f>'TAB Av'!E542+'TAB mai'!E542+'TAB juin'!E542</f>
        <v>0</v>
      </c>
      <c r="F542" s="144">
        <f t="shared" si="174"/>
        <v>2503</v>
      </c>
      <c r="G542" s="32" t="e">
        <f t="shared" si="175"/>
        <v>#DIV/0!</v>
      </c>
    </row>
    <row r="543" spans="1:7" x14ac:dyDescent="0.2">
      <c r="A543" s="140">
        <v>62</v>
      </c>
      <c r="B543" s="2" t="s">
        <v>42</v>
      </c>
      <c r="C543" s="11"/>
      <c r="D543" s="144">
        <f>'TAB Av'!D543+'TAB mai'!D543+'TAB juin'!D543</f>
        <v>3025</v>
      </c>
      <c r="E543" s="144">
        <f>'TAB Av'!E543+'TAB mai'!E543+'TAB juin'!E543</f>
        <v>0</v>
      </c>
      <c r="F543" s="144">
        <f t="shared" si="174"/>
        <v>3025</v>
      </c>
      <c r="G543" s="32" t="e">
        <f t="shared" si="175"/>
        <v>#DIV/0!</v>
      </c>
    </row>
    <row r="544" spans="1:7" ht="25.5" x14ac:dyDescent="0.2">
      <c r="A544" s="22"/>
      <c r="B544" s="26" t="s">
        <v>43</v>
      </c>
      <c r="C544" s="145"/>
      <c r="D544" s="40">
        <f>D538+D542+D543</f>
        <v>15398</v>
      </c>
      <c r="E544" s="40">
        <f>E538+E542+E543</f>
        <v>0</v>
      </c>
      <c r="F544" s="144">
        <f t="shared" si="174"/>
        <v>15398</v>
      </c>
      <c r="G544" s="32" t="e">
        <f t="shared" si="175"/>
        <v>#DIV/0!</v>
      </c>
    </row>
    <row r="545" spans="1:7" ht="25.5" x14ac:dyDescent="0.2">
      <c r="A545" s="22"/>
      <c r="B545" s="26" t="s">
        <v>48</v>
      </c>
      <c r="C545" s="145"/>
      <c r="D545" s="40">
        <f>D537-D544</f>
        <v>19000</v>
      </c>
      <c r="E545" s="40">
        <f>E537-E544</f>
        <v>0</v>
      </c>
      <c r="F545" s="144">
        <f t="shared" si="174"/>
        <v>19000</v>
      </c>
      <c r="G545" s="32" t="e">
        <f t="shared" si="175"/>
        <v>#DIV/0!</v>
      </c>
    </row>
    <row r="546" spans="1:7" x14ac:dyDescent="0.2">
      <c r="A546" s="140">
        <v>63</v>
      </c>
      <c r="B546" s="3" t="s">
        <v>46</v>
      </c>
      <c r="C546" s="142"/>
      <c r="D546" s="144">
        <f>'TAB Av'!D546+'TAB mai'!D546+'TAB juin'!D546</f>
        <v>61081</v>
      </c>
      <c r="E546" s="144">
        <f>'TAB Av'!E546+'TAB mai'!E546+'TAB juin'!E546</f>
        <v>49982</v>
      </c>
      <c r="F546" s="144">
        <f t="shared" si="174"/>
        <v>11099</v>
      </c>
      <c r="G546" s="32">
        <f t="shared" si="175"/>
        <v>0.22205994157896844</v>
      </c>
    </row>
    <row r="547" spans="1:7" x14ac:dyDescent="0.2">
      <c r="A547" s="140"/>
      <c r="B547" s="13" t="s">
        <v>6</v>
      </c>
      <c r="C547" s="27"/>
      <c r="D547" s="144"/>
      <c r="E547" s="144"/>
      <c r="F547" s="144"/>
      <c r="G547" s="32"/>
    </row>
    <row r="548" spans="1:7" x14ac:dyDescent="0.2">
      <c r="A548" s="140">
        <v>631</v>
      </c>
      <c r="B548" s="15" t="s">
        <v>21</v>
      </c>
      <c r="C548" s="21"/>
      <c r="D548" s="144">
        <f>'TAB Av'!D548+'TAB mai'!D548+'TAB juin'!D548</f>
        <v>0</v>
      </c>
      <c r="E548" s="144">
        <f>'TAB Av'!E548+'TAB mai'!E548+'TAB juin'!E548</f>
        <v>0</v>
      </c>
      <c r="F548" s="144">
        <f t="shared" ref="F548" si="176">(D548-E548)</f>
        <v>0</v>
      </c>
      <c r="G548" s="32" t="e">
        <f t="shared" ref="G548" si="177">F548/E548</f>
        <v>#DIV/0!</v>
      </c>
    </row>
    <row r="549" spans="1:7" x14ac:dyDescent="0.2">
      <c r="A549" s="140"/>
      <c r="B549" s="15"/>
      <c r="C549" s="21"/>
      <c r="D549" s="144"/>
      <c r="E549" s="144"/>
      <c r="F549" s="144"/>
      <c r="G549" s="32"/>
    </row>
    <row r="550" spans="1:7" x14ac:dyDescent="0.2">
      <c r="A550" s="140">
        <v>64</v>
      </c>
      <c r="B550" s="2" t="s">
        <v>47</v>
      </c>
      <c r="C550" s="11"/>
      <c r="D550" s="144">
        <f>'TAB Av'!D550+'TAB mai'!D550+'TAB juin'!D550</f>
        <v>921</v>
      </c>
      <c r="E550" s="144">
        <f>'TAB Av'!E550+'TAB mai'!E550+'TAB juin'!E550</f>
        <v>0</v>
      </c>
      <c r="F550" s="144">
        <f t="shared" ref="F550:F560" si="178">(D550-E550)</f>
        <v>921</v>
      </c>
      <c r="G550" s="32" t="e">
        <f t="shared" ref="G550:G560" si="179">F550/E550</f>
        <v>#DIV/0!</v>
      </c>
    </row>
    <row r="551" spans="1:7" ht="25.5" x14ac:dyDescent="0.2">
      <c r="A551" s="22"/>
      <c r="B551" s="26" t="s">
        <v>49</v>
      </c>
      <c r="C551" s="145"/>
      <c r="D551" s="144">
        <f>D545-D546-D550</f>
        <v>-43002</v>
      </c>
      <c r="E551" s="144">
        <f>E545-E546-E550</f>
        <v>-49982</v>
      </c>
      <c r="F551" s="144">
        <f t="shared" si="178"/>
        <v>6980</v>
      </c>
      <c r="G551" s="32">
        <f t="shared" si="179"/>
        <v>-0.13965027409867553</v>
      </c>
    </row>
    <row r="552" spans="1:7" x14ac:dyDescent="0.2">
      <c r="A552" s="140">
        <v>75</v>
      </c>
      <c r="B552" s="3" t="s">
        <v>50</v>
      </c>
      <c r="C552" s="142"/>
      <c r="D552" s="144">
        <f>'TAB Av'!D552+'TAB mai'!D552+'TAB juin'!D552</f>
        <v>12</v>
      </c>
      <c r="E552" s="144">
        <f>'TAB Av'!E552+'TAB mai'!E552+'TAB juin'!E552</f>
        <v>0</v>
      </c>
      <c r="F552" s="144">
        <f t="shared" si="178"/>
        <v>12</v>
      </c>
      <c r="G552" s="32" t="e">
        <f t="shared" si="179"/>
        <v>#DIV/0!</v>
      </c>
    </row>
    <row r="553" spans="1:7" x14ac:dyDescent="0.2">
      <c r="A553" s="140">
        <v>65</v>
      </c>
      <c r="B553" s="1" t="s">
        <v>51</v>
      </c>
      <c r="C553" s="10"/>
      <c r="D553" s="144">
        <f>'TAB Av'!D553+'TAB mai'!D553+'TAB juin'!D553</f>
        <v>135</v>
      </c>
      <c r="E553" s="144">
        <f>'TAB Av'!E553+'TAB mai'!E553+'TAB juin'!E553</f>
        <v>0</v>
      </c>
      <c r="F553" s="144">
        <f t="shared" si="178"/>
        <v>135</v>
      </c>
      <c r="G553" s="32" t="e">
        <f t="shared" si="179"/>
        <v>#DIV/0!</v>
      </c>
    </row>
    <row r="554" spans="1:7" ht="25.5" x14ac:dyDescent="0.2">
      <c r="A554" s="140">
        <v>68</v>
      </c>
      <c r="B554" s="16" t="s">
        <v>52</v>
      </c>
      <c r="C554" s="17"/>
      <c r="D554" s="144">
        <f>'TAB Av'!D554+'TAB mai'!D554+'TAB juin'!D554</f>
        <v>6037</v>
      </c>
      <c r="E554" s="144">
        <f>'TAB Av'!E554+'TAB mai'!E554+'TAB juin'!E554</f>
        <v>0</v>
      </c>
      <c r="F554" s="144">
        <f t="shared" si="178"/>
        <v>6037</v>
      </c>
      <c r="G554" s="32" t="e">
        <f t="shared" si="179"/>
        <v>#DIV/0!</v>
      </c>
    </row>
    <row r="555" spans="1:7" x14ac:dyDescent="0.2">
      <c r="A555" s="140">
        <v>78</v>
      </c>
      <c r="B555" s="2" t="s">
        <v>53</v>
      </c>
      <c r="C555" s="11"/>
      <c r="D555" s="144">
        <f>'TAB Av'!D555+'TAB mai'!D555+'TAB juin'!D555</f>
        <v>284</v>
      </c>
      <c r="E555" s="144">
        <f>'TAB Av'!E555+'TAB mai'!E555+'TAB juin'!E555</f>
        <v>0</v>
      </c>
      <c r="F555" s="144">
        <f t="shared" si="178"/>
        <v>284</v>
      </c>
      <c r="G555" s="32" t="e">
        <f t="shared" si="179"/>
        <v>#DIV/0!</v>
      </c>
    </row>
    <row r="556" spans="1:7" ht="25.5" x14ac:dyDescent="0.2">
      <c r="A556" s="22"/>
      <c r="B556" s="26" t="s">
        <v>77</v>
      </c>
      <c r="C556" s="145"/>
      <c r="D556" s="144">
        <f>D551+D552-D553-D554+D555</f>
        <v>-48878</v>
      </c>
      <c r="E556" s="144">
        <f>E551+E552-E553-E554+E555</f>
        <v>-49982</v>
      </c>
      <c r="F556" s="144">
        <f t="shared" si="178"/>
        <v>1104</v>
      </c>
      <c r="G556" s="32">
        <f t="shared" si="179"/>
        <v>-2.2087951662598537E-2</v>
      </c>
    </row>
    <row r="557" spans="1:7" x14ac:dyDescent="0.2">
      <c r="A557" s="140">
        <v>76</v>
      </c>
      <c r="B557" s="1" t="s">
        <v>54</v>
      </c>
      <c r="C557" s="10"/>
      <c r="D557" s="144">
        <f>'TAB Av'!D557+'TAB mai'!D557+'TAB juin'!D557</f>
        <v>0</v>
      </c>
      <c r="E557" s="144">
        <f>'TAB Av'!E557+'TAB mai'!E557+'TAB juin'!E557</f>
        <v>0</v>
      </c>
      <c r="F557" s="144">
        <f t="shared" si="178"/>
        <v>0</v>
      </c>
      <c r="G557" s="32" t="e">
        <f t="shared" si="179"/>
        <v>#DIV/0!</v>
      </c>
    </row>
    <row r="558" spans="1:7" x14ac:dyDescent="0.2">
      <c r="A558" s="140">
        <v>66</v>
      </c>
      <c r="B558" s="1" t="s">
        <v>55</v>
      </c>
      <c r="C558" s="10"/>
      <c r="D558" s="144">
        <f>'TAB Av'!D558+'TAB mai'!D558+'TAB juin'!D558</f>
        <v>0</v>
      </c>
      <c r="E558" s="144">
        <f>'TAB Av'!E558+'TAB mai'!E558+'TAB juin'!E558</f>
        <v>0</v>
      </c>
      <c r="F558" s="144">
        <f t="shared" si="178"/>
        <v>0</v>
      </c>
      <c r="G558" s="32" t="e">
        <f t="shared" si="179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44">
        <f t="shared" si="178"/>
        <v>0</v>
      </c>
      <c r="G559" s="32" t="e">
        <f t="shared" si="179"/>
        <v>#DIV/0!</v>
      </c>
    </row>
    <row r="560" spans="1:7" x14ac:dyDescent="0.2">
      <c r="A560" s="22"/>
      <c r="B560" s="19" t="s">
        <v>57</v>
      </c>
      <c r="C560" s="145"/>
      <c r="D560" s="144">
        <f>D556+D559</f>
        <v>-48878</v>
      </c>
      <c r="E560" s="144">
        <f>E556+E559</f>
        <v>-49982</v>
      </c>
      <c r="F560" s="144">
        <f t="shared" si="178"/>
        <v>1104</v>
      </c>
      <c r="G560" s="32">
        <f t="shared" si="179"/>
        <v>-2.2087951662598537E-2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40">
        <v>5</v>
      </c>
      <c r="B564" s="1" t="s">
        <v>22</v>
      </c>
      <c r="C564" s="10"/>
      <c r="D564" s="144">
        <f>'TAB juin'!D564</f>
        <v>-58102</v>
      </c>
      <c r="E564" s="144">
        <f>'TAB juin'!E564</f>
        <v>-68746</v>
      </c>
      <c r="F564" s="144">
        <f t="shared" ref="F564" si="180">(D564-E564)</f>
        <v>10644</v>
      </c>
      <c r="G564" s="32">
        <f t="shared" ref="G564" si="181">F564/E564</f>
        <v>-0.15483082652081576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40">
        <v>51</v>
      </c>
      <c r="B568" s="20" t="s">
        <v>29</v>
      </c>
      <c r="C568" s="30"/>
      <c r="D568" s="144">
        <f>'TAB juin'!D568</f>
        <v>0</v>
      </c>
      <c r="E568" s="144">
        <f>'TAB juin'!E568</f>
        <v>0</v>
      </c>
      <c r="F568" s="144">
        <f t="shared" ref="F568:F569" si="182">(D568-E568)</f>
        <v>0</v>
      </c>
      <c r="G568" s="32" t="e">
        <f t="shared" ref="G568:G569" si="183">F568/E568</f>
        <v>#DIV/0!</v>
      </c>
    </row>
    <row r="569" spans="1:7" x14ac:dyDescent="0.2">
      <c r="A569" s="140">
        <v>510</v>
      </c>
      <c r="B569" s="1" t="s">
        <v>7</v>
      </c>
      <c r="C569" s="10"/>
      <c r="D569" s="144">
        <f>'TAB juin'!D569</f>
        <v>0</v>
      </c>
      <c r="E569" s="144">
        <f>'TAB juin'!E569</f>
        <v>0</v>
      </c>
      <c r="F569" s="144">
        <f t="shared" si="182"/>
        <v>0</v>
      </c>
      <c r="G569" s="32" t="e">
        <f t="shared" si="183"/>
        <v>#DIV/0!</v>
      </c>
    </row>
    <row r="570" spans="1:7" x14ac:dyDescent="0.2">
      <c r="B570" s="3"/>
      <c r="C570" s="28"/>
    </row>
    <row r="571" spans="1:7" x14ac:dyDescent="0.2">
      <c r="A571" s="140">
        <v>41</v>
      </c>
      <c r="B571" s="1" t="s">
        <v>8</v>
      </c>
      <c r="C571" s="10"/>
      <c r="D571" s="144">
        <f>D575+D576+D577</f>
        <v>72177</v>
      </c>
      <c r="E571" s="144">
        <f>E575+E576+E577</f>
        <v>90942</v>
      </c>
      <c r="F571" s="144">
        <f t="shared" ref="F571" si="184">(D571-E571)</f>
        <v>-18765</v>
      </c>
      <c r="G571" s="32">
        <f t="shared" ref="G571" si="185">F571/E571</f>
        <v>-0.2063403048096589</v>
      </c>
    </row>
    <row r="572" spans="1:7" x14ac:dyDescent="0.2">
      <c r="A572" s="140"/>
      <c r="B572" s="1"/>
      <c r="C572" s="10"/>
      <c r="D572" s="144"/>
      <c r="E572" s="144"/>
      <c r="F572" s="144"/>
      <c r="G572" s="32"/>
    </row>
    <row r="573" spans="1:7" x14ac:dyDescent="0.2">
      <c r="A573" s="140"/>
      <c r="B573" s="7" t="s">
        <v>6</v>
      </c>
      <c r="C573" s="29"/>
      <c r="D573" s="144"/>
      <c r="E573" s="144"/>
      <c r="F573" s="144"/>
      <c r="G573" s="32"/>
    </row>
    <row r="574" spans="1:7" x14ac:dyDescent="0.2">
      <c r="A574" s="140"/>
      <c r="B574" s="1"/>
      <c r="C574" s="10"/>
      <c r="D574" s="144"/>
      <c r="E574" s="144"/>
      <c r="F574" s="144"/>
      <c r="G574" s="32"/>
    </row>
    <row r="575" spans="1:7" x14ac:dyDescent="0.2">
      <c r="A575" s="140"/>
      <c r="B575" s="23" t="s">
        <v>23</v>
      </c>
      <c r="C575" s="10"/>
      <c r="D575" s="144">
        <f>'TAB juin'!D575</f>
        <v>25020</v>
      </c>
      <c r="E575" s="144">
        <f>'TAB juin'!E575</f>
        <v>16627</v>
      </c>
      <c r="F575" s="144">
        <f t="shared" ref="F575:F577" si="186">(D575-E575)</f>
        <v>8393</v>
      </c>
      <c r="G575" s="32">
        <f t="shared" ref="G575:G577" si="187">F575/E575</f>
        <v>0.50478137968364711</v>
      </c>
    </row>
    <row r="576" spans="1:7" ht="25.5" x14ac:dyDescent="0.2">
      <c r="A576" s="140"/>
      <c r="B576" s="24" t="s">
        <v>58</v>
      </c>
      <c r="C576" s="17"/>
      <c r="D576" s="144">
        <f>'TAB juin'!D576</f>
        <v>40242</v>
      </c>
      <c r="E576" s="144">
        <f>'TAB juin'!E576</f>
        <v>46365</v>
      </c>
      <c r="F576" s="144">
        <f t="shared" si="186"/>
        <v>-6123</v>
      </c>
      <c r="G576" s="32">
        <f t="shared" si="187"/>
        <v>-0.13206082174053704</v>
      </c>
    </row>
    <row r="577" spans="1:7" x14ac:dyDescent="0.2">
      <c r="A577" s="140"/>
      <c r="B577" s="23" t="s">
        <v>24</v>
      </c>
      <c r="C577" s="10"/>
      <c r="D577" s="144">
        <f>'TAB juin'!D577</f>
        <v>6915</v>
      </c>
      <c r="E577" s="144">
        <f>'TAB juin'!E577</f>
        <v>27950</v>
      </c>
      <c r="F577" s="144">
        <f t="shared" si="186"/>
        <v>-21035</v>
      </c>
      <c r="G577" s="32">
        <f t="shared" si="187"/>
        <v>-0.75259391771019679</v>
      </c>
    </row>
    <row r="578" spans="1:7" x14ac:dyDescent="0.2">
      <c r="A578" s="140"/>
      <c r="B578" s="1"/>
      <c r="C578" s="10"/>
      <c r="D578" s="144"/>
      <c r="E578" s="144"/>
      <c r="F578" s="144"/>
      <c r="G578" s="32"/>
    </row>
    <row r="579" spans="1:7" x14ac:dyDescent="0.2">
      <c r="A579" s="140"/>
      <c r="B579" s="8" t="s">
        <v>26</v>
      </c>
      <c r="C579" s="31"/>
      <c r="D579" s="144">
        <f>'TAB juin'!D579</f>
        <v>88866</v>
      </c>
      <c r="E579" s="144">
        <f>'TAB juin'!E579</f>
        <v>50097</v>
      </c>
      <c r="F579" s="144">
        <f>(D584-E584)</f>
        <v>-434</v>
      </c>
      <c r="G579" s="32">
        <f>F579/E584</f>
        <v>-0.68998410174880764</v>
      </c>
    </row>
    <row r="580" spans="1:7" x14ac:dyDescent="0.2">
      <c r="A580" s="140"/>
      <c r="B580" s="8"/>
      <c r="C580" s="31"/>
      <c r="D580" s="144"/>
      <c r="E580" s="144"/>
      <c r="F580" s="144"/>
      <c r="G580" s="32"/>
    </row>
    <row r="581" spans="1:7" x14ac:dyDescent="0.2">
      <c r="A581" s="140">
        <v>3</v>
      </c>
      <c r="B581" s="8" t="s">
        <v>15</v>
      </c>
      <c r="C581" s="31"/>
      <c r="D581" s="144">
        <f>D584+D585+D586+D587</f>
        <v>19855</v>
      </c>
      <c r="E581" s="144">
        <f>E584+E585+E586+E587</f>
        <v>21720</v>
      </c>
      <c r="F581" s="144">
        <f t="shared" ref="F581" si="188">(D581-E581)</f>
        <v>-1865</v>
      </c>
      <c r="G581" s="32">
        <f t="shared" ref="G581" si="189">F581/E581</f>
        <v>-8.5865561694290979E-2</v>
      </c>
    </row>
    <row r="582" spans="1:7" x14ac:dyDescent="0.2">
      <c r="A582" s="140"/>
      <c r="B582" s="7" t="s">
        <v>6</v>
      </c>
      <c r="C582" s="29"/>
      <c r="D582" s="144"/>
      <c r="E582" s="144"/>
      <c r="F582" s="144"/>
      <c r="G582" s="32"/>
    </row>
    <row r="583" spans="1:7" x14ac:dyDescent="0.2">
      <c r="A583" s="140"/>
      <c r="B583" s="8"/>
      <c r="C583" s="31"/>
      <c r="D583" s="144"/>
      <c r="E583" s="144"/>
      <c r="F583" s="144"/>
      <c r="G583" s="32"/>
    </row>
    <row r="584" spans="1:7" x14ac:dyDescent="0.2">
      <c r="A584" s="140">
        <v>30</v>
      </c>
      <c r="B584" s="25" t="s">
        <v>16</v>
      </c>
      <c r="C584" s="31"/>
      <c r="D584" s="144">
        <f>'TAB juin'!D584</f>
        <v>195</v>
      </c>
      <c r="E584" s="144">
        <f>'TAB juin'!E584</f>
        <v>629</v>
      </c>
      <c r="F584" s="144">
        <f t="shared" ref="F584:F587" si="190">(D584-E584)</f>
        <v>-434</v>
      </c>
      <c r="G584" s="32" t="e">
        <f>F584/#REF!</f>
        <v>#REF!</v>
      </c>
    </row>
    <row r="585" spans="1:7" x14ac:dyDescent="0.2">
      <c r="A585" s="140">
        <v>31</v>
      </c>
      <c r="B585" s="25" t="s">
        <v>17</v>
      </c>
      <c r="C585" s="31"/>
      <c r="D585" s="144">
        <f>'TAB juin'!D585</f>
        <v>2930</v>
      </c>
      <c r="E585" s="144">
        <f>'TAB juin'!E585</f>
        <v>3101</v>
      </c>
      <c r="F585" s="144">
        <f t="shared" si="190"/>
        <v>-171</v>
      </c>
      <c r="G585" s="32">
        <f t="shared" ref="G585:G587" si="191">F585/E585</f>
        <v>-5.5143502096098036E-2</v>
      </c>
    </row>
    <row r="586" spans="1:7" x14ac:dyDescent="0.2">
      <c r="A586" s="140">
        <v>32</v>
      </c>
      <c r="B586" s="25" t="s">
        <v>18</v>
      </c>
      <c r="C586" s="31"/>
      <c r="D586" s="144">
        <f>'TAB juin'!D586</f>
        <v>16730</v>
      </c>
      <c r="E586" s="144">
        <f>'TAB juin'!E586</f>
        <v>17990</v>
      </c>
      <c r="F586" s="144">
        <f t="shared" si="190"/>
        <v>-1260</v>
      </c>
      <c r="G586" s="32">
        <f t="shared" si="191"/>
        <v>-7.0038910505836577E-2</v>
      </c>
    </row>
    <row r="587" spans="1:7" x14ac:dyDescent="0.2">
      <c r="A587" s="140">
        <v>37</v>
      </c>
      <c r="B587" s="25" t="s">
        <v>25</v>
      </c>
      <c r="C587" s="31"/>
      <c r="D587" s="144">
        <f>'TAB juin'!D587</f>
        <v>0</v>
      </c>
      <c r="E587" s="144">
        <f>'TAB juin'!E587</f>
        <v>0</v>
      </c>
      <c r="F587" s="144">
        <f t="shared" si="190"/>
        <v>0</v>
      </c>
      <c r="G587" s="32" t="e">
        <f t="shared" si="19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44" t="s">
        <v>10</v>
      </c>
      <c r="E591" s="144" t="s">
        <v>11</v>
      </c>
      <c r="F591" s="144" t="s">
        <v>12</v>
      </c>
      <c r="G591" s="32" t="s">
        <v>13</v>
      </c>
    </row>
    <row r="592" spans="1:7" x14ac:dyDescent="0.2">
      <c r="A592" s="140">
        <v>700</v>
      </c>
      <c r="B592" s="1" t="s">
        <v>30</v>
      </c>
      <c r="C592" s="10"/>
      <c r="D592" s="144">
        <f>'TAB Av'!D592+'TAB mai'!D592+'TAB juin'!D592</f>
        <v>1376</v>
      </c>
      <c r="E592" s="144">
        <f>'TAB Av'!E592+'TAB mai'!E592+'TAB juin'!E592</f>
        <v>85</v>
      </c>
      <c r="F592" s="144">
        <f>(D592-E592)</f>
        <v>1291</v>
      </c>
      <c r="G592" s="32">
        <f>F592/E592</f>
        <v>15.188235294117646</v>
      </c>
    </row>
    <row r="593" spans="1:7" x14ac:dyDescent="0.2">
      <c r="A593" s="140">
        <v>701</v>
      </c>
      <c r="B593" s="1" t="s">
        <v>31</v>
      </c>
      <c r="C593" s="10"/>
      <c r="D593" s="144">
        <f>'TAB Av'!D593+'TAB mai'!D593+'TAB juin'!D593</f>
        <v>41521</v>
      </c>
      <c r="E593" s="144">
        <f>'TAB Av'!E593+'TAB mai'!E593+'TAB juin'!E593</f>
        <v>10600</v>
      </c>
      <c r="F593" s="144">
        <f t="shared" ref="F593:F595" si="192">(D593-E593)</f>
        <v>30921</v>
      </c>
      <c r="G593" s="32">
        <f t="shared" ref="G593:G595" si="193">F593/E593</f>
        <v>2.9170754716981131</v>
      </c>
    </row>
    <row r="594" spans="1:7" x14ac:dyDescent="0.2">
      <c r="A594" s="140">
        <v>704</v>
      </c>
      <c r="B594" s="1" t="s">
        <v>32</v>
      </c>
      <c r="C594" s="10"/>
      <c r="D594" s="144">
        <f>'TAB Av'!D594+'TAB mai'!D594+'TAB juin'!D594</f>
        <v>0</v>
      </c>
      <c r="E594" s="144">
        <f>'TAB Av'!E594+'TAB mai'!E594+'TAB juin'!E594</f>
        <v>0</v>
      </c>
      <c r="F594" s="144">
        <f t="shared" si="192"/>
        <v>0</v>
      </c>
      <c r="G594" s="32" t="e">
        <f t="shared" si="193"/>
        <v>#DIV/0!</v>
      </c>
    </row>
    <row r="595" spans="1:7" x14ac:dyDescent="0.2">
      <c r="A595" s="140">
        <v>706</v>
      </c>
      <c r="B595" s="1" t="s">
        <v>33</v>
      </c>
      <c r="C595" s="10"/>
      <c r="D595" s="144">
        <f>'TAB Av'!D595+'TAB mai'!D595+'TAB juin'!D595</f>
        <v>29048</v>
      </c>
      <c r="E595" s="144">
        <f>'TAB Av'!E595+'TAB mai'!E595+'TAB juin'!E595</f>
        <v>8743</v>
      </c>
      <c r="F595" s="144">
        <f t="shared" si="192"/>
        <v>20305</v>
      </c>
      <c r="G595" s="32">
        <f t="shared" si="193"/>
        <v>2.3224293720690836</v>
      </c>
    </row>
    <row r="596" spans="1:7" x14ac:dyDescent="0.2">
      <c r="A596" s="140"/>
      <c r="B596" s="13" t="s">
        <v>6</v>
      </c>
      <c r="C596" s="27"/>
      <c r="D596" s="144"/>
      <c r="E596" s="144"/>
      <c r="F596" s="39"/>
      <c r="G596" s="33"/>
    </row>
    <row r="597" spans="1:7" x14ac:dyDescent="0.2">
      <c r="A597" s="140"/>
      <c r="B597" s="14" t="s">
        <v>19</v>
      </c>
      <c r="C597" s="11"/>
      <c r="D597" s="144">
        <v>0</v>
      </c>
      <c r="E597" s="144">
        <v>0</v>
      </c>
      <c r="F597" s="144">
        <f t="shared" ref="F597:F602" si="194">(D597-E597)</f>
        <v>0</v>
      </c>
      <c r="G597" s="32" t="e">
        <f t="shared" ref="G597:G602" si="195">F597/E597</f>
        <v>#DIV/0!</v>
      </c>
    </row>
    <row r="598" spans="1:7" x14ac:dyDescent="0.2">
      <c r="A598" s="140"/>
      <c r="B598" s="14" t="s">
        <v>20</v>
      </c>
      <c r="C598" s="11"/>
      <c r="D598" s="144">
        <v>0</v>
      </c>
      <c r="E598" s="144">
        <v>0</v>
      </c>
      <c r="F598" s="144">
        <f t="shared" si="194"/>
        <v>0</v>
      </c>
      <c r="G598" s="32" t="e">
        <f t="shared" si="195"/>
        <v>#DIV/0!</v>
      </c>
    </row>
    <row r="599" spans="1:7" x14ac:dyDescent="0.2">
      <c r="A599" s="140"/>
      <c r="B599" s="14" t="s">
        <v>27</v>
      </c>
      <c r="C599" s="11"/>
      <c r="D599" s="144">
        <v>0</v>
      </c>
      <c r="E599" s="144">
        <v>0</v>
      </c>
      <c r="F599" s="144">
        <f t="shared" si="194"/>
        <v>0</v>
      </c>
      <c r="G599" s="32" t="e">
        <f t="shared" si="195"/>
        <v>#DIV/0!</v>
      </c>
    </row>
    <row r="600" spans="1:7" x14ac:dyDescent="0.2">
      <c r="A600" s="140">
        <v>706</v>
      </c>
      <c r="B600" s="2" t="s">
        <v>34</v>
      </c>
      <c r="C600" s="11"/>
      <c r="D600" s="144">
        <f>'TAB Av'!D600+'TAB mai'!D600+'TAB juin'!D600</f>
        <v>255</v>
      </c>
      <c r="E600" s="144">
        <f>'TAB Av'!E600+'TAB mai'!E600+'TAB juin'!E600</f>
        <v>0</v>
      </c>
      <c r="F600" s="144">
        <f t="shared" si="194"/>
        <v>255</v>
      </c>
      <c r="G600" s="32" t="e">
        <f t="shared" si="195"/>
        <v>#DIV/0!</v>
      </c>
    </row>
    <row r="601" spans="1:7" x14ac:dyDescent="0.2">
      <c r="A601" s="140" t="s">
        <v>35</v>
      </c>
      <c r="B601" s="2" t="s">
        <v>36</v>
      </c>
      <c r="C601" s="11"/>
      <c r="D601" s="144">
        <f>'TAB Av'!D601+'TAB mai'!D601+'TAB juin'!D601</f>
        <v>481</v>
      </c>
      <c r="E601" s="144">
        <f>'TAB Av'!E601+'TAB mai'!E601+'TAB juin'!E601</f>
        <v>0</v>
      </c>
      <c r="F601" s="144">
        <f t="shared" si="194"/>
        <v>481</v>
      </c>
      <c r="G601" s="32" t="e">
        <f t="shared" si="195"/>
        <v>#DIV/0!</v>
      </c>
    </row>
    <row r="602" spans="1:7" ht="25.5" x14ac:dyDescent="0.2">
      <c r="A602" s="22"/>
      <c r="B602" s="26" t="s">
        <v>45</v>
      </c>
      <c r="C602" s="141"/>
      <c r="D602" s="40">
        <f>D592+D593+D594+D595+D600+D601</f>
        <v>72681</v>
      </c>
      <c r="E602" s="40">
        <f>E592+E593+E594+E595+E600+E601</f>
        <v>19428</v>
      </c>
      <c r="F602" s="40">
        <f t="shared" si="194"/>
        <v>53253</v>
      </c>
      <c r="G602" s="34">
        <f t="shared" si="195"/>
        <v>2.7410438542310067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44"/>
      <c r="E605" s="144"/>
      <c r="F605" s="144">
        <f t="shared" ref="F605" si="196">(D605-E605)</f>
        <v>0</v>
      </c>
      <c r="G605" s="32" t="e">
        <f t="shared" ref="G605" si="197">F605/E605</f>
        <v>#DIV/0!</v>
      </c>
    </row>
    <row r="606" spans="1:7" x14ac:dyDescent="0.2">
      <c r="B606" s="3"/>
      <c r="C606" s="142"/>
      <c r="D606" s="143"/>
      <c r="E606" s="143"/>
      <c r="F606" s="143"/>
      <c r="G606" s="36"/>
    </row>
    <row r="607" spans="1:7" x14ac:dyDescent="0.2">
      <c r="A607" s="140">
        <v>72</v>
      </c>
      <c r="B607" s="1" t="s">
        <v>37</v>
      </c>
      <c r="C607" s="10"/>
      <c r="D607" s="144">
        <f>'TAB Av'!D607+'TAB mai'!D607+'TAB juin'!D607</f>
        <v>0</v>
      </c>
      <c r="E607" s="144">
        <f>'TAB Av'!E607+'TAB mai'!E607+'TAB juin'!E607</f>
        <v>0</v>
      </c>
      <c r="F607" s="144">
        <f t="shared" ref="F607:F619" si="198">(D607-E607)</f>
        <v>0</v>
      </c>
      <c r="G607" s="32" t="e">
        <f t="shared" ref="G607:G619" si="199">F607/E607</f>
        <v>#DIV/0!</v>
      </c>
    </row>
    <row r="608" spans="1:7" x14ac:dyDescent="0.2">
      <c r="A608" s="140">
        <v>73</v>
      </c>
      <c r="B608" s="1" t="s">
        <v>38</v>
      </c>
      <c r="C608" s="10"/>
      <c r="D608" s="144">
        <f>'TAB Av'!D608+'TAB mai'!D608+'TAB juin'!D608</f>
        <v>0</v>
      </c>
      <c r="E608" s="144">
        <f>'TAB Av'!E608+'TAB mai'!E608+'TAB juin'!E608</f>
        <v>0</v>
      </c>
      <c r="F608" s="144">
        <f t="shared" si="198"/>
        <v>0</v>
      </c>
      <c r="G608" s="32" t="e">
        <f t="shared" si="199"/>
        <v>#DIV/0!</v>
      </c>
    </row>
    <row r="609" spans="1:7" x14ac:dyDescent="0.2">
      <c r="A609" s="140">
        <v>74</v>
      </c>
      <c r="B609" s="2" t="s">
        <v>39</v>
      </c>
      <c r="C609" s="11"/>
      <c r="D609" s="144">
        <f>'TAB Av'!D609+'TAB mai'!D609+'TAB juin'!D609</f>
        <v>0</v>
      </c>
      <c r="E609" s="144">
        <f>'TAB Av'!E609+'TAB mai'!E609+'TAB juin'!E609</f>
        <v>0</v>
      </c>
      <c r="F609" s="144">
        <f t="shared" si="198"/>
        <v>0</v>
      </c>
      <c r="G609" s="32" t="e">
        <f t="shared" si="199"/>
        <v>#DIV/0!</v>
      </c>
    </row>
    <row r="610" spans="1:7" ht="25.5" x14ac:dyDescent="0.2">
      <c r="A610" s="22"/>
      <c r="B610" s="26" t="s">
        <v>44</v>
      </c>
      <c r="C610" s="145"/>
      <c r="D610" s="40">
        <f>D602+D607+D608+D609</f>
        <v>72681</v>
      </c>
      <c r="E610" s="40">
        <f>E602+E607+E608+E609</f>
        <v>19428</v>
      </c>
      <c r="F610" s="144">
        <f t="shared" si="198"/>
        <v>53253</v>
      </c>
      <c r="G610" s="32">
        <f t="shared" si="199"/>
        <v>2.7410438542310067</v>
      </c>
    </row>
    <row r="611" spans="1:7" x14ac:dyDescent="0.2">
      <c r="A611" s="140">
        <v>60</v>
      </c>
      <c r="B611" s="3" t="s">
        <v>40</v>
      </c>
      <c r="C611" s="142"/>
      <c r="D611" s="143">
        <f>D612+D613+D614</f>
        <v>30314</v>
      </c>
      <c r="E611" s="143">
        <f>E612+E613+E614</f>
        <v>10644</v>
      </c>
      <c r="F611" s="144">
        <f t="shared" si="198"/>
        <v>19670</v>
      </c>
      <c r="G611" s="32">
        <f t="shared" si="199"/>
        <v>1.847989477639985</v>
      </c>
    </row>
    <row r="612" spans="1:7" x14ac:dyDescent="0.2">
      <c r="A612" s="140">
        <v>600</v>
      </c>
      <c r="B612" s="1" t="s">
        <v>2</v>
      </c>
      <c r="C612" s="10"/>
      <c r="D612" s="144">
        <f>'TAB Av'!D612+'TAB mai'!D612+'TAB juin'!D612</f>
        <v>790</v>
      </c>
      <c r="E612" s="144">
        <f>'TAB Av'!E612+'TAB mai'!E612+'TAB juin'!E612</f>
        <v>81</v>
      </c>
      <c r="F612" s="144">
        <f t="shared" si="198"/>
        <v>709</v>
      </c>
      <c r="G612" s="32">
        <f t="shared" si="199"/>
        <v>8.7530864197530871</v>
      </c>
    </row>
    <row r="613" spans="1:7" x14ac:dyDescent="0.2">
      <c r="A613" s="140">
        <v>601</v>
      </c>
      <c r="B613" s="1" t="s">
        <v>3</v>
      </c>
      <c r="C613" s="10"/>
      <c r="D613" s="144">
        <f>'TAB Av'!D613+'TAB mai'!D613+'TAB juin'!D613</f>
        <v>29524</v>
      </c>
      <c r="E613" s="144">
        <f>'TAB Av'!E613+'TAB mai'!E613+'TAB juin'!E613</f>
        <v>10563</v>
      </c>
      <c r="F613" s="144">
        <f t="shared" si="198"/>
        <v>18961</v>
      </c>
      <c r="G613" s="32">
        <f t="shared" si="199"/>
        <v>1.7950392880810375</v>
      </c>
    </row>
    <row r="614" spans="1:7" x14ac:dyDescent="0.2">
      <c r="A614" s="140">
        <v>604</v>
      </c>
      <c r="B614" s="1" t="s">
        <v>4</v>
      </c>
      <c r="C614" s="10"/>
      <c r="D614" s="144">
        <f>'TAB Av'!D614+'TAB mai'!D614+'TAB juin'!D614</f>
        <v>0</v>
      </c>
      <c r="E614" s="144">
        <f>'TAB Av'!E614+'TAB mai'!E614+'TAB juin'!E614</f>
        <v>0</v>
      </c>
      <c r="F614" s="144">
        <f t="shared" si="198"/>
        <v>0</v>
      </c>
      <c r="G614" s="32" t="e">
        <f t="shared" si="199"/>
        <v>#DIV/0!</v>
      </c>
    </row>
    <row r="615" spans="1:7" x14ac:dyDescent="0.2">
      <c r="A615" s="140">
        <v>61</v>
      </c>
      <c r="B615" s="1" t="s">
        <v>41</v>
      </c>
      <c r="C615" s="10"/>
      <c r="D615" s="144">
        <f>'TAB Av'!D615+'TAB mai'!D615+'TAB juin'!D615</f>
        <v>3565</v>
      </c>
      <c r="E615" s="144">
        <f>'TAB Av'!E615+'TAB mai'!E615+'TAB juin'!E615</f>
        <v>2689</v>
      </c>
      <c r="F615" s="144">
        <f t="shared" si="198"/>
        <v>876</v>
      </c>
      <c r="G615" s="32">
        <f t="shared" si="199"/>
        <v>0.32577166232800298</v>
      </c>
    </row>
    <row r="616" spans="1:7" x14ac:dyDescent="0.2">
      <c r="A616" s="140">
        <v>62</v>
      </c>
      <c r="B616" s="2" t="s">
        <v>42</v>
      </c>
      <c r="C616" s="11"/>
      <c r="D616" s="144">
        <f>'TAB Av'!D616+'TAB mai'!D616+'TAB juin'!D616</f>
        <v>2020</v>
      </c>
      <c r="E616" s="144">
        <f>'TAB Av'!E616+'TAB mai'!E616+'TAB juin'!E616</f>
        <v>2507</v>
      </c>
      <c r="F616" s="144">
        <f t="shared" si="198"/>
        <v>-487</v>
      </c>
      <c r="G616" s="32">
        <f t="shared" si="199"/>
        <v>-0.19425608296769048</v>
      </c>
    </row>
    <row r="617" spans="1:7" ht="25.5" x14ac:dyDescent="0.2">
      <c r="A617" s="22"/>
      <c r="B617" s="26" t="s">
        <v>43</v>
      </c>
      <c r="C617" s="145"/>
      <c r="D617" s="40">
        <f>D611+D615+D616</f>
        <v>35899</v>
      </c>
      <c r="E617" s="40">
        <f>E611+E615+E616</f>
        <v>15840</v>
      </c>
      <c r="F617" s="144">
        <f t="shared" si="198"/>
        <v>20059</v>
      </c>
      <c r="G617" s="32">
        <f t="shared" si="199"/>
        <v>1.26635101010101</v>
      </c>
    </row>
    <row r="618" spans="1:7" ht="25.5" x14ac:dyDescent="0.2">
      <c r="A618" s="22"/>
      <c r="B618" s="26" t="s">
        <v>48</v>
      </c>
      <c r="C618" s="145"/>
      <c r="D618" s="40">
        <f>D610-D617</f>
        <v>36782</v>
      </c>
      <c r="E618" s="40">
        <f>E610-E617</f>
        <v>3588</v>
      </c>
      <c r="F618" s="144">
        <f t="shared" si="198"/>
        <v>33194</v>
      </c>
      <c r="G618" s="32">
        <f t="shared" si="199"/>
        <v>9.2513935340022293</v>
      </c>
    </row>
    <row r="619" spans="1:7" x14ac:dyDescent="0.2">
      <c r="A619" s="140">
        <v>63</v>
      </c>
      <c r="B619" s="3" t="s">
        <v>46</v>
      </c>
      <c r="C619" s="142"/>
      <c r="D619" s="144">
        <f>'TAB Av'!D619+'TAB mai'!D619+'TAB juin'!D619</f>
        <v>52840</v>
      </c>
      <c r="E619" s="144">
        <f>'TAB Av'!E619+'TAB mai'!E619+'TAB juin'!E619</f>
        <v>27470</v>
      </c>
      <c r="F619" s="144">
        <f t="shared" si="198"/>
        <v>25370</v>
      </c>
      <c r="G619" s="32">
        <f t="shared" si="199"/>
        <v>0.9235529668729523</v>
      </c>
    </row>
    <row r="620" spans="1:7" x14ac:dyDescent="0.2">
      <c r="A620" s="140"/>
      <c r="B620" s="13" t="s">
        <v>6</v>
      </c>
      <c r="C620" s="27"/>
      <c r="D620" s="144"/>
      <c r="E620" s="144"/>
      <c r="F620" s="144"/>
      <c r="G620" s="32"/>
    </row>
    <row r="621" spans="1:7" x14ac:dyDescent="0.2">
      <c r="A621" s="140">
        <v>631</v>
      </c>
      <c r="B621" s="15" t="s">
        <v>21</v>
      </c>
      <c r="C621" s="21"/>
      <c r="D621" s="144">
        <f>'TAB Av'!D621+'TAB mai'!D621+'TAB juin'!D621</f>
        <v>0</v>
      </c>
      <c r="E621" s="144">
        <f>'TAB Av'!E621+'TAB mai'!E621+'TAB juin'!E621</f>
        <v>0</v>
      </c>
      <c r="F621" s="144">
        <f t="shared" ref="F621" si="200">(D621-E621)</f>
        <v>0</v>
      </c>
      <c r="G621" s="32" t="e">
        <f t="shared" ref="G621" si="201">F621/E621</f>
        <v>#DIV/0!</v>
      </c>
    </row>
    <row r="622" spans="1:7" x14ac:dyDescent="0.2">
      <c r="A622" s="140"/>
      <c r="B622" s="15"/>
      <c r="C622" s="21"/>
      <c r="D622" s="144"/>
      <c r="E622" s="144"/>
      <c r="F622" s="144"/>
      <c r="G622" s="32"/>
    </row>
    <row r="623" spans="1:7" x14ac:dyDescent="0.2">
      <c r="A623" s="140">
        <v>64</v>
      </c>
      <c r="B623" s="2" t="s">
        <v>47</v>
      </c>
      <c r="C623" s="11"/>
      <c r="D623" s="144">
        <f>'TAB Av'!D623+'TAB mai'!D623+'TAB juin'!D623</f>
        <v>2401</v>
      </c>
      <c r="E623" s="144">
        <f>'TAB Av'!E623+'TAB mai'!E623+'TAB juin'!E623</f>
        <v>583</v>
      </c>
      <c r="F623" s="144">
        <f t="shared" ref="F623:F633" si="202">(D623-E623)</f>
        <v>1818</v>
      </c>
      <c r="G623" s="32">
        <f t="shared" ref="G623:G633" si="203">F623/E623</f>
        <v>3.1183533447684391</v>
      </c>
    </row>
    <row r="624" spans="1:7" ht="25.5" x14ac:dyDescent="0.2">
      <c r="A624" s="22"/>
      <c r="B624" s="26" t="s">
        <v>49</v>
      </c>
      <c r="C624" s="145"/>
      <c r="D624" s="144">
        <f>D618-D619-D623</f>
        <v>-18459</v>
      </c>
      <c r="E624" s="144">
        <f>E618-E619-E623</f>
        <v>-24465</v>
      </c>
      <c r="F624" s="144">
        <f t="shared" si="202"/>
        <v>6006</v>
      </c>
      <c r="G624" s="32">
        <f t="shared" si="203"/>
        <v>-0.24549356223175967</v>
      </c>
    </row>
    <row r="625" spans="1:7" x14ac:dyDescent="0.2">
      <c r="A625" s="140">
        <v>75</v>
      </c>
      <c r="B625" s="3" t="s">
        <v>50</v>
      </c>
      <c r="C625" s="142"/>
      <c r="D625" s="144">
        <f>'TAB Av'!D625+'TAB mai'!D625+'TAB juin'!D625</f>
        <v>534</v>
      </c>
      <c r="E625" s="144">
        <f>'TAB Av'!E625+'TAB mai'!E625+'TAB juin'!E625</f>
        <v>0</v>
      </c>
      <c r="F625" s="144">
        <f t="shared" si="202"/>
        <v>534</v>
      </c>
      <c r="G625" s="32" t="e">
        <f t="shared" si="203"/>
        <v>#DIV/0!</v>
      </c>
    </row>
    <row r="626" spans="1:7" x14ac:dyDescent="0.2">
      <c r="A626" s="140">
        <v>65</v>
      </c>
      <c r="B626" s="1" t="s">
        <v>51</v>
      </c>
      <c r="C626" s="10"/>
      <c r="D626" s="144">
        <f>'TAB Av'!D626+'TAB mai'!D626+'TAB juin'!D626</f>
        <v>1133</v>
      </c>
      <c r="E626" s="144">
        <f>'TAB Av'!E626+'TAB mai'!E626+'TAB juin'!E626</f>
        <v>0</v>
      </c>
      <c r="F626" s="144">
        <f t="shared" si="202"/>
        <v>1133</v>
      </c>
      <c r="G626" s="32" t="e">
        <f t="shared" si="203"/>
        <v>#DIV/0!</v>
      </c>
    </row>
    <row r="627" spans="1:7" ht="25.5" x14ac:dyDescent="0.2">
      <c r="A627" s="140">
        <v>68</v>
      </c>
      <c r="B627" s="16" t="s">
        <v>52</v>
      </c>
      <c r="C627" s="17"/>
      <c r="D627" s="144">
        <f>'TAB Av'!D627+'TAB mai'!D627+'TAB juin'!D627</f>
        <v>11499</v>
      </c>
      <c r="E627" s="144">
        <f>'TAB Av'!E627+'TAB mai'!E627+'TAB juin'!E627</f>
        <v>3426</v>
      </c>
      <c r="F627" s="144">
        <f t="shared" si="202"/>
        <v>8073</v>
      </c>
      <c r="G627" s="32">
        <f t="shared" si="203"/>
        <v>2.3563922942206657</v>
      </c>
    </row>
    <row r="628" spans="1:7" x14ac:dyDescent="0.2">
      <c r="A628" s="140">
        <v>78</v>
      </c>
      <c r="B628" s="2" t="s">
        <v>53</v>
      </c>
      <c r="C628" s="11"/>
      <c r="D628" s="144">
        <f>'TAB Av'!D628+'TAB mai'!D628+'TAB juin'!D628</f>
        <v>0</v>
      </c>
      <c r="E628" s="144">
        <f>'TAB Av'!E628+'TAB mai'!E628+'TAB juin'!E628</f>
        <v>0</v>
      </c>
      <c r="F628" s="144">
        <f t="shared" si="202"/>
        <v>0</v>
      </c>
      <c r="G628" s="32" t="e">
        <f t="shared" si="203"/>
        <v>#DIV/0!</v>
      </c>
    </row>
    <row r="629" spans="1:7" ht="25.5" x14ac:dyDescent="0.2">
      <c r="A629" s="22"/>
      <c r="B629" s="26" t="s">
        <v>77</v>
      </c>
      <c r="C629" s="145"/>
      <c r="D629" s="144">
        <f>D624+D625-D626-D627+D628</f>
        <v>-30557</v>
      </c>
      <c r="E629" s="144">
        <f>E624+E625-E626-E627+E628</f>
        <v>-27891</v>
      </c>
      <c r="F629" s="144">
        <f t="shared" si="202"/>
        <v>-2666</v>
      </c>
      <c r="G629" s="32">
        <f t="shared" si="203"/>
        <v>9.5586389874870031E-2</v>
      </c>
    </row>
    <row r="630" spans="1:7" x14ac:dyDescent="0.2">
      <c r="A630" s="140">
        <v>76</v>
      </c>
      <c r="B630" s="1" t="s">
        <v>54</v>
      </c>
      <c r="C630" s="10"/>
      <c r="D630" s="144">
        <f>'TAB Av'!D630+'TAB mai'!D630+'TAB juin'!D630</f>
        <v>0</v>
      </c>
      <c r="E630" s="144">
        <f>'TAB Av'!E630+'TAB mai'!E630+'TAB juin'!E630</f>
        <v>0</v>
      </c>
      <c r="F630" s="144">
        <f t="shared" si="202"/>
        <v>0</v>
      </c>
      <c r="G630" s="32" t="e">
        <f t="shared" si="203"/>
        <v>#DIV/0!</v>
      </c>
    </row>
    <row r="631" spans="1:7" x14ac:dyDescent="0.2">
      <c r="A631" s="140">
        <v>66</v>
      </c>
      <c r="B631" s="1" t="s">
        <v>55</v>
      </c>
      <c r="C631" s="10"/>
      <c r="D631" s="144">
        <f>'TAB Av'!D631+'TAB mai'!D631+'TAB juin'!D631</f>
        <v>0</v>
      </c>
      <c r="E631" s="144">
        <f>'TAB Av'!E631+'TAB mai'!E631+'TAB juin'!E631</f>
        <v>0</v>
      </c>
      <c r="F631" s="144">
        <f t="shared" si="202"/>
        <v>0</v>
      </c>
      <c r="G631" s="32" t="e">
        <f t="shared" si="203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44">
        <f t="shared" si="202"/>
        <v>0</v>
      </c>
      <c r="G632" s="32" t="e">
        <f t="shared" si="203"/>
        <v>#DIV/0!</v>
      </c>
    </row>
    <row r="633" spans="1:7" x14ac:dyDescent="0.2">
      <c r="A633" s="22"/>
      <c r="B633" s="19" t="s">
        <v>57</v>
      </c>
      <c r="C633" s="145"/>
      <c r="D633" s="144">
        <f>D629+D632</f>
        <v>-30557</v>
      </c>
      <c r="E633" s="144">
        <f>E629+E632</f>
        <v>-27891</v>
      </c>
      <c r="F633" s="144">
        <f t="shared" si="202"/>
        <v>-2666</v>
      </c>
      <c r="G633" s="32">
        <f t="shared" si="203"/>
        <v>9.5586389874870031E-2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40">
        <v>5</v>
      </c>
      <c r="B637" s="1" t="s">
        <v>22</v>
      </c>
      <c r="C637" s="10"/>
      <c r="D637" s="144">
        <f>'TAB juin'!D637</f>
        <v>10131</v>
      </c>
      <c r="E637" s="144">
        <f>'TAB juin'!E637</f>
        <v>8095</v>
      </c>
      <c r="F637" s="144">
        <f t="shared" ref="F637" si="204">(D637-E637)</f>
        <v>2036</v>
      </c>
      <c r="G637" s="32">
        <f t="shared" ref="G637" si="205">F637/E637</f>
        <v>0.25151327980234711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40">
        <v>51</v>
      </c>
      <c r="B641" s="20" t="s">
        <v>29</v>
      </c>
      <c r="C641" s="30"/>
      <c r="D641" s="144">
        <f>'TAB juin'!D641</f>
        <v>0</v>
      </c>
      <c r="E641" s="144">
        <f>'TAB juin'!E641</f>
        <v>0</v>
      </c>
      <c r="F641" s="144">
        <f t="shared" ref="F641:F642" si="206">(D641-E641)</f>
        <v>0</v>
      </c>
      <c r="G641" s="32" t="e">
        <f t="shared" ref="G641:G642" si="207">F641/E641</f>
        <v>#DIV/0!</v>
      </c>
    </row>
    <row r="642" spans="1:7" x14ac:dyDescent="0.2">
      <c r="A642" s="140">
        <v>510</v>
      </c>
      <c r="B642" s="1" t="s">
        <v>7</v>
      </c>
      <c r="C642" s="10"/>
      <c r="D642" s="144">
        <f>'TAB juin'!D642</f>
        <v>0</v>
      </c>
      <c r="E642" s="144">
        <f>'TAB juin'!E642</f>
        <v>0</v>
      </c>
      <c r="F642" s="144">
        <f t="shared" si="206"/>
        <v>0</v>
      </c>
      <c r="G642" s="32" t="e">
        <f t="shared" si="207"/>
        <v>#DIV/0!</v>
      </c>
    </row>
    <row r="643" spans="1:7" x14ac:dyDescent="0.2">
      <c r="B643" s="3"/>
      <c r="C643" s="28"/>
    </row>
    <row r="644" spans="1:7" x14ac:dyDescent="0.2">
      <c r="A644" s="140">
        <v>41</v>
      </c>
      <c r="B644" s="1" t="s">
        <v>8</v>
      </c>
      <c r="C644" s="10"/>
      <c r="D644" s="144">
        <f>D648+D649+D650</f>
        <v>73373</v>
      </c>
      <c r="E644" s="144">
        <f>E648+E649+E650</f>
        <v>15734</v>
      </c>
      <c r="F644" s="144">
        <f t="shared" ref="F644" si="208">(D644-E644)</f>
        <v>57639</v>
      </c>
      <c r="G644" s="32">
        <f t="shared" ref="G644" si="209">F644/E644</f>
        <v>3.6633405364179485</v>
      </c>
    </row>
    <row r="645" spans="1:7" x14ac:dyDescent="0.2">
      <c r="A645" s="140"/>
      <c r="B645" s="1"/>
      <c r="C645" s="10"/>
      <c r="D645" s="144"/>
      <c r="E645" s="144"/>
      <c r="F645" s="144"/>
      <c r="G645" s="32"/>
    </row>
    <row r="646" spans="1:7" x14ac:dyDescent="0.2">
      <c r="A646" s="140"/>
      <c r="B646" s="7" t="s">
        <v>6</v>
      </c>
      <c r="C646" s="29"/>
      <c r="D646" s="144"/>
      <c r="E646" s="144"/>
      <c r="F646" s="144"/>
      <c r="G646" s="32"/>
    </row>
    <row r="647" spans="1:7" x14ac:dyDescent="0.2">
      <c r="A647" s="140"/>
      <c r="B647" s="1"/>
      <c r="C647" s="10"/>
      <c r="D647" s="144"/>
      <c r="E647" s="144"/>
      <c r="F647" s="144"/>
      <c r="G647" s="32"/>
    </row>
    <row r="648" spans="1:7" x14ac:dyDescent="0.2">
      <c r="A648" s="140"/>
      <c r="B648" s="23" t="s">
        <v>23</v>
      </c>
      <c r="C648" s="10"/>
      <c r="D648" s="144">
        <f>'TAB juin'!D648</f>
        <v>57333</v>
      </c>
      <c r="E648" s="144">
        <f>'TAB juin'!E648</f>
        <v>7281</v>
      </c>
      <c r="F648" s="144">
        <f t="shared" ref="F648:F650" si="210">(D648-E648)</f>
        <v>50052</v>
      </c>
      <c r="G648" s="32">
        <f t="shared" ref="G648:G650" si="211">F648/E648</f>
        <v>6.874330449114133</v>
      </c>
    </row>
    <row r="649" spans="1:7" ht="25.5" x14ac:dyDescent="0.2">
      <c r="A649" s="140"/>
      <c r="B649" s="24" t="s">
        <v>58</v>
      </c>
      <c r="C649" s="17"/>
      <c r="D649" s="144">
        <f>'TAB juin'!D649</f>
        <v>11036</v>
      </c>
      <c r="E649" s="144">
        <f>'TAB juin'!E649</f>
        <v>8453</v>
      </c>
      <c r="F649" s="144">
        <f t="shared" si="210"/>
        <v>2583</v>
      </c>
      <c r="G649" s="32">
        <f t="shared" si="211"/>
        <v>0.30557198627706139</v>
      </c>
    </row>
    <row r="650" spans="1:7" x14ac:dyDescent="0.2">
      <c r="A650" s="140"/>
      <c r="B650" s="23" t="s">
        <v>24</v>
      </c>
      <c r="C650" s="10"/>
      <c r="D650" s="144">
        <f>'TAB juin'!D650</f>
        <v>5004</v>
      </c>
      <c r="E650" s="144">
        <f>'TAB juin'!E650</f>
        <v>0</v>
      </c>
      <c r="F650" s="144">
        <f t="shared" si="210"/>
        <v>5004</v>
      </c>
      <c r="G650" s="32" t="e">
        <f t="shared" si="211"/>
        <v>#DIV/0!</v>
      </c>
    </row>
    <row r="651" spans="1:7" x14ac:dyDescent="0.2">
      <c r="A651" s="140"/>
      <c r="B651" s="1"/>
      <c r="C651" s="10"/>
      <c r="D651" s="144"/>
      <c r="E651" s="144"/>
      <c r="F651" s="144"/>
      <c r="G651" s="32"/>
    </row>
    <row r="652" spans="1:7" x14ac:dyDescent="0.2">
      <c r="A652" s="140"/>
      <c r="B652" s="8" t="s">
        <v>26</v>
      </c>
      <c r="C652" s="31"/>
      <c r="D652" s="144">
        <f>'TAB juin'!D652</f>
        <v>162081</v>
      </c>
      <c r="E652" s="144">
        <f>'TAB juin'!E652</f>
        <v>224401</v>
      </c>
      <c r="F652" s="144">
        <f>(D657-E657)</f>
        <v>335</v>
      </c>
      <c r="G652" s="32">
        <f>F652/E657</f>
        <v>0.7630979498861048</v>
      </c>
    </row>
    <row r="653" spans="1:7" x14ac:dyDescent="0.2">
      <c r="A653" s="140"/>
      <c r="B653" s="8"/>
      <c r="C653" s="31"/>
      <c r="D653" s="144"/>
      <c r="E653" s="144"/>
      <c r="F653" s="144"/>
      <c r="G653" s="32"/>
    </row>
    <row r="654" spans="1:7" x14ac:dyDescent="0.2">
      <c r="A654" s="140">
        <v>3</v>
      </c>
      <c r="B654" s="8" t="s">
        <v>15</v>
      </c>
      <c r="C654" s="31"/>
      <c r="D654" s="144">
        <f>D657+D658+D659+D660</f>
        <v>22041</v>
      </c>
      <c r="E654" s="144">
        <f>E657+E658+E659+E660</f>
        <v>15719</v>
      </c>
      <c r="F654" s="144">
        <f t="shared" ref="F654" si="212">(D654-E654)</f>
        <v>6322</v>
      </c>
      <c r="G654" s="32">
        <f t="shared" ref="G654" si="213">F654/E654</f>
        <v>0.40218843437877727</v>
      </c>
    </row>
    <row r="655" spans="1:7" x14ac:dyDescent="0.2">
      <c r="A655" s="140"/>
      <c r="B655" s="7" t="s">
        <v>6</v>
      </c>
      <c r="C655" s="29"/>
      <c r="D655" s="144"/>
      <c r="E655" s="144"/>
      <c r="F655" s="144"/>
      <c r="G655" s="32"/>
    </row>
    <row r="656" spans="1:7" x14ac:dyDescent="0.2">
      <c r="A656" s="140"/>
      <c r="B656" s="8"/>
      <c r="C656" s="31"/>
      <c r="D656" s="144"/>
      <c r="E656" s="144"/>
      <c r="F656" s="144"/>
      <c r="G656" s="32"/>
    </row>
    <row r="657" spans="1:7" x14ac:dyDescent="0.2">
      <c r="A657" s="140">
        <v>30</v>
      </c>
      <c r="B657" s="25" t="s">
        <v>16</v>
      </c>
      <c r="C657" s="31"/>
      <c r="D657" s="144">
        <f>'TAB juin'!D657</f>
        <v>774</v>
      </c>
      <c r="E657" s="144">
        <f>'TAB juin'!E657</f>
        <v>439</v>
      </c>
      <c r="F657" s="144">
        <f t="shared" ref="F657:F660" si="214">(D657-E657)</f>
        <v>335</v>
      </c>
      <c r="G657" s="32" t="e">
        <f>F657/#REF!</f>
        <v>#REF!</v>
      </c>
    </row>
    <row r="658" spans="1:7" x14ac:dyDescent="0.2">
      <c r="A658" s="140">
        <v>31</v>
      </c>
      <c r="B658" s="25" t="s">
        <v>17</v>
      </c>
      <c r="C658" s="31"/>
      <c r="D658" s="144">
        <f>'TAB juin'!D658</f>
        <v>3134</v>
      </c>
      <c r="E658" s="144">
        <f>'TAB juin'!E658</f>
        <v>2023</v>
      </c>
      <c r="F658" s="144">
        <f t="shared" si="214"/>
        <v>1111</v>
      </c>
      <c r="G658" s="32">
        <f t="shared" ref="G658:G660" si="215">F658/E658</f>
        <v>0.54918437963420663</v>
      </c>
    </row>
    <row r="659" spans="1:7" x14ac:dyDescent="0.2">
      <c r="A659" s="140">
        <v>32</v>
      </c>
      <c r="B659" s="25" t="s">
        <v>18</v>
      </c>
      <c r="C659" s="31"/>
      <c r="D659" s="144">
        <f>'TAB juin'!D659</f>
        <v>18133</v>
      </c>
      <c r="E659" s="144">
        <f>'TAB juin'!E659</f>
        <v>13257</v>
      </c>
      <c r="F659" s="144">
        <f t="shared" si="214"/>
        <v>4876</v>
      </c>
      <c r="G659" s="32">
        <f t="shared" si="215"/>
        <v>0.3678056875612884</v>
      </c>
    </row>
    <row r="660" spans="1:7" x14ac:dyDescent="0.2">
      <c r="A660" s="140">
        <v>37</v>
      </c>
      <c r="B660" s="25" t="s">
        <v>25</v>
      </c>
      <c r="C660" s="31"/>
      <c r="D660" s="144">
        <f>'TAB juin'!D660</f>
        <v>0</v>
      </c>
      <c r="E660" s="144">
        <f>'TAB juin'!E660</f>
        <v>0</v>
      </c>
      <c r="F660" s="144">
        <f t="shared" si="214"/>
        <v>0</v>
      </c>
      <c r="G660" s="32" t="e">
        <f t="shared" si="215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44" t="s">
        <v>10</v>
      </c>
      <c r="E664" s="144" t="s">
        <v>11</v>
      </c>
      <c r="F664" s="144" t="s">
        <v>12</v>
      </c>
      <c r="G664" s="32" t="s">
        <v>13</v>
      </c>
    </row>
    <row r="665" spans="1:7" x14ac:dyDescent="0.2">
      <c r="A665" s="140">
        <v>700</v>
      </c>
      <c r="B665" s="1" t="s">
        <v>30</v>
      </c>
      <c r="C665" s="10"/>
      <c r="D665" s="144">
        <f>'TAB Av'!D665+'TAB mai'!D665+'TAB juin'!D665</f>
        <v>0</v>
      </c>
      <c r="E665" s="144">
        <f>'TAB Av'!E665+'TAB mai'!E665+'TAB juin'!E665</f>
        <v>0</v>
      </c>
      <c r="F665" s="144">
        <f>(D665-E665)</f>
        <v>0</v>
      </c>
      <c r="G665" s="32" t="e">
        <f>F665/E665</f>
        <v>#DIV/0!</v>
      </c>
    </row>
    <row r="666" spans="1:7" x14ac:dyDescent="0.2">
      <c r="A666" s="140">
        <v>701</v>
      </c>
      <c r="B666" s="1" t="s">
        <v>31</v>
      </c>
      <c r="C666" s="10"/>
      <c r="D666" s="144">
        <f>'TAB Av'!D666+'TAB mai'!D666+'TAB juin'!D666</f>
        <v>0</v>
      </c>
      <c r="E666" s="144">
        <f>'TAB Av'!E666+'TAB mai'!E666+'TAB juin'!E666</f>
        <v>0</v>
      </c>
      <c r="F666" s="144">
        <f t="shared" ref="F666:F668" si="216">(D666-E666)</f>
        <v>0</v>
      </c>
      <c r="G666" s="32" t="e">
        <f t="shared" ref="G666:G668" si="217">F666/E666</f>
        <v>#DIV/0!</v>
      </c>
    </row>
    <row r="667" spans="1:7" x14ac:dyDescent="0.2">
      <c r="A667" s="140">
        <v>704</v>
      </c>
      <c r="B667" s="1" t="s">
        <v>32</v>
      </c>
      <c r="C667" s="10"/>
      <c r="D667" s="144">
        <f>'TAB Av'!D667+'TAB mai'!D667+'TAB juin'!D667</f>
        <v>0</v>
      </c>
      <c r="E667" s="144">
        <f>'TAB Av'!E667+'TAB mai'!E667+'TAB juin'!E667</f>
        <v>0</v>
      </c>
      <c r="F667" s="144">
        <f t="shared" si="216"/>
        <v>0</v>
      </c>
      <c r="G667" s="32" t="e">
        <f t="shared" si="217"/>
        <v>#DIV/0!</v>
      </c>
    </row>
    <row r="668" spans="1:7" x14ac:dyDescent="0.2">
      <c r="A668" s="140">
        <v>706</v>
      </c>
      <c r="B668" s="1" t="s">
        <v>33</v>
      </c>
      <c r="C668" s="10"/>
      <c r="D668" s="144">
        <f>'TAB Av'!D668+'TAB mai'!D668+'TAB juin'!D668</f>
        <v>85555</v>
      </c>
      <c r="E668" s="144">
        <f>'TAB Av'!E668+'TAB mai'!E668+'TAB juin'!E668</f>
        <v>83327</v>
      </c>
      <c r="F668" s="144">
        <f t="shared" si="216"/>
        <v>2228</v>
      </c>
      <c r="G668" s="32">
        <f t="shared" si="217"/>
        <v>2.6738032090438874E-2</v>
      </c>
    </row>
    <row r="669" spans="1:7" x14ac:dyDescent="0.2">
      <c r="A669" s="140"/>
      <c r="B669" s="13" t="s">
        <v>6</v>
      </c>
      <c r="C669" s="27"/>
      <c r="D669" s="144"/>
      <c r="E669" s="144"/>
      <c r="F669" s="39"/>
      <c r="G669" s="33"/>
    </row>
    <row r="670" spans="1:7" x14ac:dyDescent="0.2">
      <c r="A670" s="140"/>
      <c r="B670" s="14" t="s">
        <v>19</v>
      </c>
      <c r="C670" s="11"/>
      <c r="D670" s="144">
        <v>0</v>
      </c>
      <c r="E670" s="144">
        <v>0</v>
      </c>
      <c r="F670" s="144">
        <f t="shared" ref="F670:F675" si="218">(D670-E670)</f>
        <v>0</v>
      </c>
      <c r="G670" s="32" t="e">
        <f t="shared" ref="G670:G675" si="219">F670/E670</f>
        <v>#DIV/0!</v>
      </c>
    </row>
    <row r="671" spans="1:7" x14ac:dyDescent="0.2">
      <c r="A671" s="140"/>
      <c r="B671" s="14" t="s">
        <v>20</v>
      </c>
      <c r="C671" s="11"/>
      <c r="D671" s="144">
        <v>0</v>
      </c>
      <c r="E671" s="144">
        <v>0</v>
      </c>
      <c r="F671" s="144">
        <f t="shared" si="218"/>
        <v>0</v>
      </c>
      <c r="G671" s="32" t="e">
        <f t="shared" si="219"/>
        <v>#DIV/0!</v>
      </c>
    </row>
    <row r="672" spans="1:7" x14ac:dyDescent="0.2">
      <c r="A672" s="140"/>
      <c r="B672" s="14" t="s">
        <v>27</v>
      </c>
      <c r="C672" s="11"/>
      <c r="D672" s="144">
        <v>0</v>
      </c>
      <c r="E672" s="144">
        <v>0</v>
      </c>
      <c r="F672" s="144">
        <f t="shared" si="218"/>
        <v>0</v>
      </c>
      <c r="G672" s="32" t="e">
        <f t="shared" si="219"/>
        <v>#DIV/0!</v>
      </c>
    </row>
    <row r="673" spans="1:7" x14ac:dyDescent="0.2">
      <c r="A673" s="140">
        <v>706</v>
      </c>
      <c r="B673" s="2" t="s">
        <v>34</v>
      </c>
      <c r="C673" s="11"/>
      <c r="D673" s="144">
        <f>'TAB Av'!D673+'TAB mai'!D673+'TAB juin'!D673</f>
        <v>0</v>
      </c>
      <c r="E673" s="144">
        <f>'TAB Av'!E673+'TAB mai'!E673+'TAB juin'!E673</f>
        <v>0</v>
      </c>
      <c r="F673" s="144">
        <f t="shared" si="218"/>
        <v>0</v>
      </c>
      <c r="G673" s="32" t="e">
        <f t="shared" si="219"/>
        <v>#DIV/0!</v>
      </c>
    </row>
    <row r="674" spans="1:7" x14ac:dyDescent="0.2">
      <c r="A674" s="140" t="s">
        <v>35</v>
      </c>
      <c r="B674" s="2" t="s">
        <v>36</v>
      </c>
      <c r="C674" s="11"/>
      <c r="D674" s="144">
        <f>'TAB Av'!D674+'TAB mai'!D674+'TAB juin'!D674</f>
        <v>0</v>
      </c>
      <c r="E674" s="144">
        <f>'TAB Av'!E674+'TAB mai'!E674+'TAB juin'!E674</f>
        <v>0</v>
      </c>
      <c r="F674" s="144">
        <f t="shared" si="218"/>
        <v>0</v>
      </c>
      <c r="G674" s="32" t="e">
        <f t="shared" si="219"/>
        <v>#DIV/0!</v>
      </c>
    </row>
    <row r="675" spans="1:7" ht="25.5" x14ac:dyDescent="0.2">
      <c r="A675" s="22"/>
      <c r="B675" s="26" t="s">
        <v>45</v>
      </c>
      <c r="C675" s="141"/>
      <c r="D675" s="40">
        <f>D665+D666+D667+D668+D673+D674</f>
        <v>85555</v>
      </c>
      <c r="E675" s="40">
        <f>E665+E666+E667+E668+E673+E674</f>
        <v>83327</v>
      </c>
      <c r="F675" s="40">
        <f t="shared" si="218"/>
        <v>2228</v>
      </c>
      <c r="G675" s="34">
        <f t="shared" si="219"/>
        <v>2.6738032090438874E-2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44"/>
      <c r="E678" s="144"/>
      <c r="F678" s="144">
        <f t="shared" ref="F678" si="220">(D678-E678)</f>
        <v>0</v>
      </c>
      <c r="G678" s="32" t="e">
        <f t="shared" ref="G678" si="221">F678/E678</f>
        <v>#DIV/0!</v>
      </c>
    </row>
    <row r="679" spans="1:7" x14ac:dyDescent="0.2">
      <c r="B679" s="3"/>
      <c r="C679" s="142"/>
      <c r="D679" s="143"/>
      <c r="E679" s="143"/>
      <c r="F679" s="143"/>
      <c r="G679" s="36"/>
    </row>
    <row r="680" spans="1:7" x14ac:dyDescent="0.2">
      <c r="A680" s="140">
        <v>72</v>
      </c>
      <c r="B680" s="1" t="s">
        <v>37</v>
      </c>
      <c r="C680" s="10"/>
      <c r="D680" s="144">
        <f>'TAB Av'!D680+'TAB mai'!D680+'TAB juin'!D680</f>
        <v>0</v>
      </c>
      <c r="E680" s="144">
        <f>'TAB Av'!E680+'TAB mai'!E680+'TAB juin'!E680</f>
        <v>0</v>
      </c>
      <c r="F680" s="144">
        <f t="shared" ref="F680:F692" si="222">(D680-E680)</f>
        <v>0</v>
      </c>
      <c r="G680" s="32" t="e">
        <f t="shared" ref="G680:G692" si="223">F680/E680</f>
        <v>#DIV/0!</v>
      </c>
    </row>
    <row r="681" spans="1:7" x14ac:dyDescent="0.2">
      <c r="A681" s="140">
        <v>73</v>
      </c>
      <c r="B681" s="1" t="s">
        <v>38</v>
      </c>
      <c r="C681" s="10"/>
      <c r="D681" s="144">
        <f>'TAB Av'!D681+'TAB mai'!D681+'TAB juin'!D681</f>
        <v>0</v>
      </c>
      <c r="E681" s="144">
        <f>'TAB Av'!E681+'TAB mai'!E681+'TAB juin'!E681</f>
        <v>0</v>
      </c>
      <c r="F681" s="144">
        <f t="shared" si="222"/>
        <v>0</v>
      </c>
      <c r="G681" s="32" t="e">
        <f t="shared" si="223"/>
        <v>#DIV/0!</v>
      </c>
    </row>
    <row r="682" spans="1:7" x14ac:dyDescent="0.2">
      <c r="A682" s="140">
        <v>74</v>
      </c>
      <c r="B682" s="2" t="s">
        <v>39</v>
      </c>
      <c r="C682" s="11"/>
      <c r="D682" s="144">
        <f>'TAB Av'!D682+'TAB mai'!D682+'TAB juin'!D682</f>
        <v>0</v>
      </c>
      <c r="E682" s="144">
        <f>'TAB Av'!E682+'TAB mai'!E682+'TAB juin'!E682</f>
        <v>0</v>
      </c>
      <c r="F682" s="144">
        <f t="shared" si="222"/>
        <v>0</v>
      </c>
      <c r="G682" s="32" t="e">
        <f t="shared" si="223"/>
        <v>#DIV/0!</v>
      </c>
    </row>
    <row r="683" spans="1:7" ht="25.5" x14ac:dyDescent="0.2">
      <c r="A683" s="22"/>
      <c r="B683" s="26" t="s">
        <v>44</v>
      </c>
      <c r="C683" s="145"/>
      <c r="D683" s="40">
        <f>D675+D680+D681+D682</f>
        <v>85555</v>
      </c>
      <c r="E683" s="40">
        <f>E675+E680+E681+E682</f>
        <v>83327</v>
      </c>
      <c r="F683" s="144">
        <f t="shared" si="222"/>
        <v>2228</v>
      </c>
      <c r="G683" s="32">
        <f t="shared" si="223"/>
        <v>2.6738032090438874E-2</v>
      </c>
    </row>
    <row r="684" spans="1:7" x14ac:dyDescent="0.2">
      <c r="A684" s="140">
        <v>60</v>
      </c>
      <c r="B684" s="3" t="s">
        <v>40</v>
      </c>
      <c r="C684" s="142"/>
      <c r="D684" s="143">
        <f>D685+D686+D687</f>
        <v>23461</v>
      </c>
      <c r="E684" s="143">
        <f>E685+E686+E687</f>
        <v>22860</v>
      </c>
      <c r="F684" s="144">
        <f t="shared" si="222"/>
        <v>601</v>
      </c>
      <c r="G684" s="32">
        <f t="shared" si="223"/>
        <v>2.6290463692038496E-2</v>
      </c>
    </row>
    <row r="685" spans="1:7" x14ac:dyDescent="0.2">
      <c r="A685" s="140">
        <v>600</v>
      </c>
      <c r="B685" s="1" t="s">
        <v>2</v>
      </c>
      <c r="C685" s="10"/>
      <c r="D685" s="144">
        <f>'TAB Av'!D685+'TAB mai'!D685+'TAB juin'!D685</f>
        <v>0</v>
      </c>
      <c r="E685" s="144">
        <f>'TAB Av'!E685+'TAB mai'!E685+'TAB juin'!E685</f>
        <v>0</v>
      </c>
      <c r="F685" s="144">
        <f t="shared" si="222"/>
        <v>0</v>
      </c>
      <c r="G685" s="32" t="e">
        <f t="shared" si="223"/>
        <v>#DIV/0!</v>
      </c>
    </row>
    <row r="686" spans="1:7" x14ac:dyDescent="0.2">
      <c r="A686" s="140">
        <v>601</v>
      </c>
      <c r="B686" s="1" t="s">
        <v>3</v>
      </c>
      <c r="C686" s="10"/>
      <c r="D686" s="144">
        <f>'TAB Av'!D686+'TAB mai'!D686+'TAB juin'!D686</f>
        <v>23461</v>
      </c>
      <c r="E686" s="144">
        <f>'TAB Av'!E686+'TAB mai'!E686+'TAB juin'!E686</f>
        <v>22860</v>
      </c>
      <c r="F686" s="144">
        <f t="shared" si="222"/>
        <v>601</v>
      </c>
      <c r="G686" s="32">
        <f t="shared" si="223"/>
        <v>2.6290463692038496E-2</v>
      </c>
    </row>
    <row r="687" spans="1:7" x14ac:dyDescent="0.2">
      <c r="A687" s="140">
        <v>604</v>
      </c>
      <c r="B687" s="1" t="s">
        <v>4</v>
      </c>
      <c r="C687" s="10"/>
      <c r="D687" s="144">
        <f>'TAB Av'!D687+'TAB mai'!D687+'TAB juin'!D687</f>
        <v>0</v>
      </c>
      <c r="E687" s="144">
        <f>'TAB Av'!E687+'TAB mai'!E687+'TAB juin'!E687</f>
        <v>0</v>
      </c>
      <c r="F687" s="144">
        <f t="shared" si="222"/>
        <v>0</v>
      </c>
      <c r="G687" s="32" t="e">
        <f t="shared" si="223"/>
        <v>#DIV/0!</v>
      </c>
    </row>
    <row r="688" spans="1:7" x14ac:dyDescent="0.2">
      <c r="A688" s="140">
        <v>61</v>
      </c>
      <c r="B688" s="1" t="s">
        <v>41</v>
      </c>
      <c r="C688" s="10"/>
      <c r="D688" s="144">
        <f>'TAB Av'!D688+'TAB mai'!D688+'TAB juin'!D688</f>
        <v>1727</v>
      </c>
      <c r="E688" s="144">
        <f>'TAB Av'!E688+'TAB mai'!E688+'TAB juin'!E688</f>
        <v>3655</v>
      </c>
      <c r="F688" s="144">
        <f t="shared" si="222"/>
        <v>-1928</v>
      </c>
      <c r="G688" s="32">
        <f t="shared" si="223"/>
        <v>-0.52749658002735977</v>
      </c>
    </row>
    <row r="689" spans="1:7" x14ac:dyDescent="0.2">
      <c r="A689" s="140">
        <v>62</v>
      </c>
      <c r="B689" s="2" t="s">
        <v>42</v>
      </c>
      <c r="C689" s="11"/>
      <c r="D689" s="144">
        <f>'TAB Av'!D689+'TAB mai'!D689+'TAB juin'!D689</f>
        <v>3706</v>
      </c>
      <c r="E689" s="144">
        <f>'TAB Av'!E689+'TAB mai'!E689+'TAB juin'!E689</f>
        <v>904</v>
      </c>
      <c r="F689" s="144">
        <f t="shared" si="222"/>
        <v>2802</v>
      </c>
      <c r="G689" s="32">
        <f t="shared" si="223"/>
        <v>3.0995575221238938</v>
      </c>
    </row>
    <row r="690" spans="1:7" ht="25.5" x14ac:dyDescent="0.2">
      <c r="A690" s="22"/>
      <c r="B690" s="26" t="s">
        <v>43</v>
      </c>
      <c r="C690" s="145"/>
      <c r="D690" s="40">
        <f>D684+D688+D689</f>
        <v>28894</v>
      </c>
      <c r="E690" s="40">
        <f>E684+E688+E689</f>
        <v>27419</v>
      </c>
      <c r="F690" s="144">
        <f t="shared" si="222"/>
        <v>1475</v>
      </c>
      <c r="G690" s="32">
        <f t="shared" si="223"/>
        <v>5.379481381523761E-2</v>
      </c>
    </row>
    <row r="691" spans="1:7" ht="25.5" x14ac:dyDescent="0.2">
      <c r="A691" s="22"/>
      <c r="B691" s="26" t="s">
        <v>48</v>
      </c>
      <c r="C691" s="145"/>
      <c r="D691" s="40">
        <f>D683-D690</f>
        <v>56661</v>
      </c>
      <c r="E691" s="40">
        <f>E683-E690</f>
        <v>55908</v>
      </c>
      <c r="F691" s="144">
        <f t="shared" si="222"/>
        <v>753</v>
      </c>
      <c r="G691" s="32">
        <f t="shared" si="223"/>
        <v>1.3468555484009444E-2</v>
      </c>
    </row>
    <row r="692" spans="1:7" x14ac:dyDescent="0.2">
      <c r="A692" s="140">
        <v>63</v>
      </c>
      <c r="B692" s="3" t="s">
        <v>46</v>
      </c>
      <c r="C692" s="142"/>
      <c r="D692" s="144">
        <f>'TAB Av'!D692+'TAB mai'!D692+'TAB juin'!D692</f>
        <v>75638</v>
      </c>
      <c r="E692" s="144">
        <f>'TAB Av'!E692+'TAB mai'!E692+'TAB juin'!E692</f>
        <v>59453</v>
      </c>
      <c r="F692" s="144">
        <f t="shared" si="222"/>
        <v>16185</v>
      </c>
      <c r="G692" s="32">
        <f t="shared" si="223"/>
        <v>0.27223184700519737</v>
      </c>
    </row>
    <row r="693" spans="1:7" x14ac:dyDescent="0.2">
      <c r="A693" s="140"/>
      <c r="B693" s="13" t="s">
        <v>6</v>
      </c>
      <c r="C693" s="27"/>
      <c r="D693" s="144"/>
      <c r="E693" s="144"/>
      <c r="F693" s="144"/>
      <c r="G693" s="32"/>
    </row>
    <row r="694" spans="1:7" x14ac:dyDescent="0.2">
      <c r="A694" s="140">
        <v>631</v>
      </c>
      <c r="B694" s="15" t="s">
        <v>21</v>
      </c>
      <c r="C694" s="21"/>
      <c r="D694" s="144">
        <f>'TAB Av'!D694+'TAB mai'!D694+'TAB juin'!D694</f>
        <v>0</v>
      </c>
      <c r="E694" s="144">
        <f>'TAB Av'!E694+'TAB mai'!E694+'TAB juin'!E694</f>
        <v>0</v>
      </c>
      <c r="F694" s="144">
        <f t="shared" ref="F694" si="224">(D694-E694)</f>
        <v>0</v>
      </c>
      <c r="G694" s="32" t="e">
        <f t="shared" ref="G694" si="225">F694/E694</f>
        <v>#DIV/0!</v>
      </c>
    </row>
    <row r="695" spans="1:7" x14ac:dyDescent="0.2">
      <c r="A695" s="140"/>
      <c r="B695" s="15"/>
      <c r="C695" s="21"/>
      <c r="D695" s="144"/>
      <c r="E695" s="144"/>
      <c r="F695" s="144"/>
      <c r="G695" s="32"/>
    </row>
    <row r="696" spans="1:7" x14ac:dyDescent="0.2">
      <c r="A696" s="140">
        <v>64</v>
      </c>
      <c r="B696" s="2" t="s">
        <v>47</v>
      </c>
      <c r="C696" s="11"/>
      <c r="D696" s="144">
        <f>'TAB Av'!D696+'TAB mai'!D696+'TAB juin'!D696</f>
        <v>3059</v>
      </c>
      <c r="E696" s="144">
        <f>'TAB Av'!E696+'TAB mai'!E696+'TAB juin'!E696</f>
        <v>3026</v>
      </c>
      <c r="F696" s="144">
        <f t="shared" ref="F696:F706" si="226">(D696-E696)</f>
        <v>33</v>
      </c>
      <c r="G696" s="32">
        <f t="shared" ref="G696:G706" si="227">F696/E696</f>
        <v>1.0905485789821546E-2</v>
      </c>
    </row>
    <row r="697" spans="1:7" ht="25.5" x14ac:dyDescent="0.2">
      <c r="A697" s="22"/>
      <c r="B697" s="26" t="s">
        <v>49</v>
      </c>
      <c r="C697" s="145"/>
      <c r="D697" s="144">
        <f>D691-D692-D696</f>
        <v>-22036</v>
      </c>
      <c r="E697" s="144">
        <f>E691-E692-E696</f>
        <v>-6571</v>
      </c>
      <c r="F697" s="144">
        <f t="shared" si="226"/>
        <v>-15465</v>
      </c>
      <c r="G697" s="32">
        <f t="shared" si="227"/>
        <v>2.3535230558514684</v>
      </c>
    </row>
    <row r="698" spans="1:7" x14ac:dyDescent="0.2">
      <c r="A698" s="140">
        <v>75</v>
      </c>
      <c r="B698" s="3" t="s">
        <v>50</v>
      </c>
      <c r="C698" s="142"/>
      <c r="D698" s="144">
        <f>'TAB Av'!D698+'TAB mai'!D698+'TAB juin'!D698</f>
        <v>0</v>
      </c>
      <c r="E698" s="144">
        <f>'TAB Av'!E698+'TAB mai'!E698+'TAB juin'!E698</f>
        <v>0</v>
      </c>
      <c r="F698" s="144">
        <f t="shared" si="226"/>
        <v>0</v>
      </c>
      <c r="G698" s="32" t="e">
        <f t="shared" si="227"/>
        <v>#DIV/0!</v>
      </c>
    </row>
    <row r="699" spans="1:7" x14ac:dyDescent="0.2">
      <c r="A699" s="140">
        <v>65</v>
      </c>
      <c r="B699" s="1" t="s">
        <v>51</v>
      </c>
      <c r="C699" s="10"/>
      <c r="D699" s="144">
        <f>'TAB Av'!D699+'TAB mai'!D699+'TAB juin'!D699</f>
        <v>843</v>
      </c>
      <c r="E699" s="144">
        <f>'TAB Av'!E699+'TAB mai'!E699+'TAB juin'!E699</f>
        <v>320</v>
      </c>
      <c r="F699" s="144">
        <f t="shared" si="226"/>
        <v>523</v>
      </c>
      <c r="G699" s="32">
        <f t="shared" si="227"/>
        <v>1.6343749999999999</v>
      </c>
    </row>
    <row r="700" spans="1:7" ht="25.5" x14ac:dyDescent="0.2">
      <c r="A700" s="140">
        <v>68</v>
      </c>
      <c r="B700" s="16" t="s">
        <v>52</v>
      </c>
      <c r="C700" s="17"/>
      <c r="D700" s="144">
        <f>'TAB Av'!D700+'TAB mai'!D700+'TAB juin'!D700</f>
        <v>16251</v>
      </c>
      <c r="E700" s="144">
        <f>'TAB Av'!E700+'TAB mai'!E700+'TAB juin'!E700</f>
        <v>20916</v>
      </c>
      <c r="F700" s="144">
        <f t="shared" si="226"/>
        <v>-4665</v>
      </c>
      <c r="G700" s="32">
        <f t="shared" si="227"/>
        <v>-0.22303499713138267</v>
      </c>
    </row>
    <row r="701" spans="1:7" x14ac:dyDescent="0.2">
      <c r="A701" s="140">
        <v>78</v>
      </c>
      <c r="B701" s="2" t="s">
        <v>53</v>
      </c>
      <c r="C701" s="11"/>
      <c r="D701" s="144">
        <f>'TAB Av'!D701+'TAB mai'!D701+'TAB juin'!D701</f>
        <v>0</v>
      </c>
      <c r="E701" s="144">
        <f>'TAB Av'!E701+'TAB mai'!E701+'TAB juin'!E701</f>
        <v>876</v>
      </c>
      <c r="F701" s="144">
        <f t="shared" si="226"/>
        <v>-876</v>
      </c>
      <c r="G701" s="32">
        <f t="shared" si="227"/>
        <v>-1</v>
      </c>
    </row>
    <row r="702" spans="1:7" ht="25.5" x14ac:dyDescent="0.2">
      <c r="A702" s="22"/>
      <c r="B702" s="26" t="s">
        <v>77</v>
      </c>
      <c r="C702" s="145"/>
      <c r="D702" s="144">
        <f>D697+D698-D699-D700+D701</f>
        <v>-39130</v>
      </c>
      <c r="E702" s="144">
        <f>E697+E698-E699-E700+E701</f>
        <v>-26931</v>
      </c>
      <c r="F702" s="144">
        <f t="shared" si="226"/>
        <v>-12199</v>
      </c>
      <c r="G702" s="32">
        <f t="shared" si="227"/>
        <v>0.45297241097619845</v>
      </c>
    </row>
    <row r="703" spans="1:7" x14ac:dyDescent="0.2">
      <c r="A703" s="140">
        <v>76</v>
      </c>
      <c r="B703" s="1" t="s">
        <v>54</v>
      </c>
      <c r="C703" s="10"/>
      <c r="D703" s="144">
        <f>'TAB Av'!D703+'TAB mai'!D703+'TAB juin'!D703</f>
        <v>3029</v>
      </c>
      <c r="E703" s="144">
        <f>'TAB Av'!E703+'TAB mai'!E703+'TAB juin'!E703</f>
        <v>4557</v>
      </c>
      <c r="F703" s="144">
        <f t="shared" si="226"/>
        <v>-1528</v>
      </c>
      <c r="G703" s="32">
        <f t="shared" si="227"/>
        <v>-0.33530831687513712</v>
      </c>
    </row>
    <row r="704" spans="1:7" x14ac:dyDescent="0.2">
      <c r="A704" s="140">
        <v>66</v>
      </c>
      <c r="B704" s="1" t="s">
        <v>55</v>
      </c>
      <c r="C704" s="10"/>
      <c r="D704" s="144">
        <f>'TAB Av'!D704+'TAB mai'!D704+'TAB juin'!D704</f>
        <v>0</v>
      </c>
      <c r="E704" s="144">
        <f>'TAB Av'!E704+'TAB mai'!E704+'TAB juin'!E704</f>
        <v>0</v>
      </c>
      <c r="F704" s="144">
        <f t="shared" si="226"/>
        <v>0</v>
      </c>
      <c r="G704" s="32" t="e">
        <f t="shared" si="227"/>
        <v>#DIV/0!</v>
      </c>
    </row>
    <row r="705" spans="1:7" x14ac:dyDescent="0.2">
      <c r="B705" s="2" t="s">
        <v>56</v>
      </c>
      <c r="C705" s="11"/>
      <c r="D705" s="39">
        <f>D703-D704</f>
        <v>3029</v>
      </c>
      <c r="E705" s="39">
        <f>E703-E704</f>
        <v>4557</v>
      </c>
      <c r="F705" s="144">
        <f t="shared" si="226"/>
        <v>-1528</v>
      </c>
      <c r="G705" s="32">
        <f t="shared" si="227"/>
        <v>-0.33530831687513712</v>
      </c>
    </row>
    <row r="706" spans="1:7" x14ac:dyDescent="0.2">
      <c r="A706" s="22"/>
      <c r="B706" s="19" t="s">
        <v>57</v>
      </c>
      <c r="C706" s="145"/>
      <c r="D706" s="144">
        <f>D702+D705</f>
        <v>-36101</v>
      </c>
      <c r="E706" s="144">
        <f>E702+E705</f>
        <v>-22374</v>
      </c>
      <c r="F706" s="144">
        <f t="shared" si="226"/>
        <v>-13727</v>
      </c>
      <c r="G706" s="32">
        <f t="shared" si="227"/>
        <v>0.61352462679896314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40">
        <v>5</v>
      </c>
      <c r="B710" s="1" t="s">
        <v>22</v>
      </c>
      <c r="C710" s="10"/>
      <c r="D710" s="144">
        <f>'TAB juin'!D710</f>
        <v>621891</v>
      </c>
      <c r="E710" s="144">
        <f>'TAB juin'!E710</f>
        <v>683100</v>
      </c>
      <c r="F710" s="144">
        <f t="shared" ref="F710" si="228">(D710-E710)</f>
        <v>-61209</v>
      </c>
      <c r="G710" s="32">
        <f t="shared" ref="G710" si="229">F710/E710</f>
        <v>-8.9604743083003952E-2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40">
        <v>51</v>
      </c>
      <c r="B714" s="20" t="s">
        <v>29</v>
      </c>
      <c r="C714" s="30"/>
      <c r="D714" s="144">
        <f>'TAB juin'!D714</f>
        <v>0</v>
      </c>
      <c r="E714" s="144">
        <f>'TAB juin'!E714</f>
        <v>0</v>
      </c>
      <c r="F714" s="144">
        <f t="shared" ref="F714:F715" si="230">(D714-E714)</f>
        <v>0</v>
      </c>
      <c r="G714" s="32" t="e">
        <f t="shared" ref="G714:G715" si="231">F714/E714</f>
        <v>#DIV/0!</v>
      </c>
    </row>
    <row r="715" spans="1:7" x14ac:dyDescent="0.2">
      <c r="A715" s="140">
        <v>510</v>
      </c>
      <c r="B715" s="1" t="s">
        <v>7</v>
      </c>
      <c r="C715" s="10"/>
      <c r="D715" s="144">
        <f>'TAB juin'!D715</f>
        <v>0</v>
      </c>
      <c r="E715" s="144">
        <f>'TAB juin'!E715</f>
        <v>0</v>
      </c>
      <c r="F715" s="144">
        <f t="shared" si="230"/>
        <v>0</v>
      </c>
      <c r="G715" s="32" t="e">
        <f t="shared" si="231"/>
        <v>#DIV/0!</v>
      </c>
    </row>
    <row r="716" spans="1:7" x14ac:dyDescent="0.2">
      <c r="B716" s="3"/>
      <c r="C716" s="28"/>
    </row>
    <row r="717" spans="1:7" x14ac:dyDescent="0.2">
      <c r="A717" s="140">
        <v>41</v>
      </c>
      <c r="B717" s="1" t="s">
        <v>8</v>
      </c>
      <c r="C717" s="10"/>
      <c r="D717" s="144">
        <f>D721+D722+D723</f>
        <v>226717</v>
      </c>
      <c r="E717" s="144">
        <f>E721+E722+E723</f>
        <v>184115</v>
      </c>
      <c r="F717" s="144">
        <f t="shared" ref="F717" si="232">(D717-E717)</f>
        <v>42602</v>
      </c>
      <c r="G717" s="32">
        <f t="shared" ref="G717" si="233">F717/E717</f>
        <v>0.23138799120115144</v>
      </c>
    </row>
    <row r="718" spans="1:7" x14ac:dyDescent="0.2">
      <c r="A718" s="140"/>
      <c r="B718" s="1"/>
      <c r="C718" s="10"/>
      <c r="D718" s="144"/>
      <c r="E718" s="144"/>
      <c r="F718" s="144"/>
      <c r="G718" s="32"/>
    </row>
    <row r="719" spans="1:7" x14ac:dyDescent="0.2">
      <c r="A719" s="140"/>
      <c r="B719" s="7" t="s">
        <v>6</v>
      </c>
      <c r="C719" s="29"/>
      <c r="D719" s="144"/>
      <c r="E719" s="144"/>
      <c r="F719" s="144"/>
      <c r="G719" s="32"/>
    </row>
    <row r="720" spans="1:7" x14ac:dyDescent="0.2">
      <c r="A720" s="140"/>
      <c r="B720" s="1"/>
      <c r="C720" s="10"/>
      <c r="D720" s="144"/>
      <c r="E720" s="144"/>
      <c r="F720" s="144"/>
      <c r="G720" s="32"/>
    </row>
    <row r="721" spans="1:7" x14ac:dyDescent="0.2">
      <c r="A721" s="140"/>
      <c r="B721" s="23" t="s">
        <v>23</v>
      </c>
      <c r="C721" s="10"/>
      <c r="D721" s="144">
        <f>'TAB juin'!D721</f>
        <v>72028</v>
      </c>
      <c r="E721" s="144">
        <f>'TAB juin'!E721</f>
        <v>112395</v>
      </c>
      <c r="F721" s="144">
        <f t="shared" ref="F721:F723" si="234">(D721-E721)</f>
        <v>-40367</v>
      </c>
      <c r="G721" s="32">
        <f t="shared" ref="G721:G723" si="235">F721/E721</f>
        <v>-0.35915298723252814</v>
      </c>
    </row>
    <row r="722" spans="1:7" ht="25.5" x14ac:dyDescent="0.2">
      <c r="A722" s="140"/>
      <c r="B722" s="24" t="s">
        <v>58</v>
      </c>
      <c r="C722" s="17"/>
      <c r="D722" s="144">
        <f>'TAB juin'!D722</f>
        <v>143663</v>
      </c>
      <c r="E722" s="144">
        <f>'TAB juin'!E722</f>
        <v>59456</v>
      </c>
      <c r="F722" s="144">
        <f t="shared" si="234"/>
        <v>84207</v>
      </c>
      <c r="G722" s="32">
        <f t="shared" si="235"/>
        <v>1.4162910387513454</v>
      </c>
    </row>
    <row r="723" spans="1:7" x14ac:dyDescent="0.2">
      <c r="A723" s="140"/>
      <c r="B723" s="23" t="s">
        <v>24</v>
      </c>
      <c r="C723" s="10"/>
      <c r="D723" s="144">
        <f>'TAB juin'!D723</f>
        <v>11026</v>
      </c>
      <c r="E723" s="144">
        <f>'TAB juin'!E723</f>
        <v>12264</v>
      </c>
      <c r="F723" s="144">
        <f t="shared" si="234"/>
        <v>-1238</v>
      </c>
      <c r="G723" s="32">
        <f t="shared" si="235"/>
        <v>-0.10094585779517286</v>
      </c>
    </row>
    <row r="724" spans="1:7" x14ac:dyDescent="0.2">
      <c r="A724" s="140"/>
      <c r="B724" s="1"/>
      <c r="C724" s="10"/>
      <c r="D724" s="144"/>
      <c r="E724" s="144"/>
      <c r="F724" s="144"/>
      <c r="G724" s="32"/>
    </row>
    <row r="725" spans="1:7" x14ac:dyDescent="0.2">
      <c r="A725" s="140"/>
      <c r="B725" s="8" t="s">
        <v>26</v>
      </c>
      <c r="C725" s="31"/>
      <c r="D725" s="144">
        <f>'TAB juin'!D725</f>
        <v>68677</v>
      </c>
      <c r="E725" s="144">
        <f>'TAB juin'!E725</f>
        <v>41034</v>
      </c>
      <c r="F725" s="144">
        <f>(D730-E730)</f>
        <v>-249</v>
      </c>
      <c r="G725" s="32">
        <f>F725/E730</f>
        <v>-0.37784522003034904</v>
      </c>
    </row>
    <row r="726" spans="1:7" x14ac:dyDescent="0.2">
      <c r="A726" s="140"/>
      <c r="B726" s="8"/>
      <c r="C726" s="31"/>
      <c r="D726" s="144"/>
      <c r="E726" s="144"/>
      <c r="F726" s="144"/>
      <c r="G726" s="32"/>
    </row>
    <row r="727" spans="1:7" x14ac:dyDescent="0.2">
      <c r="A727" s="140">
        <v>3</v>
      </c>
      <c r="B727" s="8" t="s">
        <v>15</v>
      </c>
      <c r="C727" s="31"/>
      <c r="D727" s="144">
        <f>D730+D731+D732+D733</f>
        <v>30065</v>
      </c>
      <c r="E727" s="144">
        <f>E730+E731+E732+E733</f>
        <v>29423</v>
      </c>
      <c r="F727" s="144">
        <f t="shared" ref="F727" si="236">(D727-E727)</f>
        <v>642</v>
      </c>
      <c r="G727" s="32">
        <f t="shared" ref="G727" si="237">F727/E727</f>
        <v>2.181966488801278E-2</v>
      </c>
    </row>
    <row r="728" spans="1:7" x14ac:dyDescent="0.2">
      <c r="A728" s="140"/>
      <c r="B728" s="7" t="s">
        <v>6</v>
      </c>
      <c r="C728" s="29"/>
      <c r="D728" s="144"/>
      <c r="E728" s="144"/>
      <c r="F728" s="144"/>
      <c r="G728" s="32"/>
    </row>
    <row r="729" spans="1:7" x14ac:dyDescent="0.2">
      <c r="A729" s="140"/>
      <c r="B729" s="8"/>
      <c r="C729" s="31"/>
      <c r="D729" s="144"/>
      <c r="E729" s="144"/>
      <c r="F729" s="144"/>
      <c r="G729" s="32"/>
    </row>
    <row r="730" spans="1:7" x14ac:dyDescent="0.2">
      <c r="A730" s="140">
        <v>30</v>
      </c>
      <c r="B730" s="25" t="s">
        <v>16</v>
      </c>
      <c r="C730" s="31"/>
      <c r="D730" s="144">
        <f>'TAB juin'!D730</f>
        <v>410</v>
      </c>
      <c r="E730" s="144">
        <f>'TAB juin'!E730</f>
        <v>659</v>
      </c>
      <c r="F730" s="144">
        <f t="shared" ref="F730:F733" si="238">(D730-E730)</f>
        <v>-249</v>
      </c>
      <c r="G730" s="32" t="e">
        <f>F730/#REF!</f>
        <v>#REF!</v>
      </c>
    </row>
    <row r="731" spans="1:7" x14ac:dyDescent="0.2">
      <c r="A731" s="140">
        <v>31</v>
      </c>
      <c r="B731" s="25" t="s">
        <v>17</v>
      </c>
      <c r="C731" s="31"/>
      <c r="D731" s="144">
        <f>'TAB juin'!D731</f>
        <v>9590</v>
      </c>
      <c r="E731" s="144">
        <f>'TAB juin'!E731</f>
        <v>9380</v>
      </c>
      <c r="F731" s="144">
        <f t="shared" si="238"/>
        <v>210</v>
      </c>
      <c r="G731" s="32">
        <f t="shared" ref="G731:G733" si="239">F731/E731</f>
        <v>2.2388059701492536E-2</v>
      </c>
    </row>
    <row r="732" spans="1:7" x14ac:dyDescent="0.2">
      <c r="A732" s="140">
        <v>32</v>
      </c>
      <c r="B732" s="25" t="s">
        <v>18</v>
      </c>
      <c r="C732" s="31"/>
      <c r="D732" s="144">
        <f>'TAB juin'!D732</f>
        <v>20065</v>
      </c>
      <c r="E732" s="144">
        <f>'TAB juin'!E732</f>
        <v>19384</v>
      </c>
      <c r="F732" s="144">
        <f t="shared" si="238"/>
        <v>681</v>
      </c>
      <c r="G732" s="32">
        <f t="shared" si="239"/>
        <v>3.5132067684688406E-2</v>
      </c>
    </row>
    <row r="733" spans="1:7" x14ac:dyDescent="0.2">
      <c r="A733" s="140">
        <v>37</v>
      </c>
      <c r="B733" s="25" t="s">
        <v>25</v>
      </c>
      <c r="C733" s="31"/>
      <c r="D733" s="144">
        <f>'TAB juin'!D733</f>
        <v>0</v>
      </c>
      <c r="E733" s="144">
        <f>'TAB juin'!E733</f>
        <v>0</v>
      </c>
      <c r="F733" s="144">
        <f t="shared" si="238"/>
        <v>0</v>
      </c>
      <c r="G733" s="32" t="e">
        <f t="shared" si="23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44" t="s">
        <v>10</v>
      </c>
      <c r="E737" s="144" t="s">
        <v>11</v>
      </c>
      <c r="F737" s="144" t="s">
        <v>12</v>
      </c>
      <c r="G737" s="32" t="s">
        <v>13</v>
      </c>
    </row>
    <row r="738" spans="1:7" x14ac:dyDescent="0.2">
      <c r="A738" s="140">
        <v>700</v>
      </c>
      <c r="B738" s="1" t="s">
        <v>30</v>
      </c>
      <c r="C738" s="10"/>
      <c r="D738" s="144">
        <f>'TAB Av'!D738+'TAB mai'!D738+'TAB juin'!D738</f>
        <v>13454</v>
      </c>
      <c r="E738" s="144">
        <f>'TAB Av'!E738+'TAB mai'!E738+'TAB juin'!E738</f>
        <v>4597</v>
      </c>
      <c r="F738" s="144">
        <f>(D738-E738)</f>
        <v>8857</v>
      </c>
      <c r="G738" s="32">
        <f>F738/E738</f>
        <v>1.9266913204263649</v>
      </c>
    </row>
    <row r="739" spans="1:7" x14ac:dyDescent="0.2">
      <c r="A739" s="140">
        <v>701</v>
      </c>
      <c r="B739" s="1" t="s">
        <v>31</v>
      </c>
      <c r="C739" s="10"/>
      <c r="D739" s="144">
        <f>'TAB Av'!D739+'TAB mai'!D739+'TAB juin'!D739</f>
        <v>27452</v>
      </c>
      <c r="E739" s="144">
        <f>'TAB Av'!E739+'TAB mai'!E739+'TAB juin'!E739</f>
        <v>15241</v>
      </c>
      <c r="F739" s="144">
        <f t="shared" ref="F739:F741" si="240">(D739-E739)</f>
        <v>12211</v>
      </c>
      <c r="G739" s="32">
        <f t="shared" ref="G739:G741" si="241">F739/E739</f>
        <v>0.80119414736565842</v>
      </c>
    </row>
    <row r="740" spans="1:7" x14ac:dyDescent="0.2">
      <c r="A740" s="140">
        <v>704</v>
      </c>
      <c r="B740" s="1" t="s">
        <v>32</v>
      </c>
      <c r="C740" s="10"/>
      <c r="D740" s="144">
        <f>'TAB Av'!D740+'TAB mai'!D740+'TAB juin'!D740</f>
        <v>0</v>
      </c>
      <c r="E740" s="144">
        <f>'TAB Av'!E740+'TAB mai'!E740+'TAB juin'!E740</f>
        <v>0</v>
      </c>
      <c r="F740" s="144">
        <f t="shared" si="240"/>
        <v>0</v>
      </c>
      <c r="G740" s="32" t="e">
        <f t="shared" si="241"/>
        <v>#DIV/0!</v>
      </c>
    </row>
    <row r="741" spans="1:7" x14ac:dyDescent="0.2">
      <c r="A741" s="140">
        <v>706</v>
      </c>
      <c r="B741" s="1" t="s">
        <v>33</v>
      </c>
      <c r="C741" s="10"/>
      <c r="D741" s="144">
        <f>'TAB Av'!D741+'TAB mai'!D741+'TAB juin'!D741</f>
        <v>45982</v>
      </c>
      <c r="E741" s="144">
        <f>'TAB Av'!E741+'TAB mai'!E741+'TAB juin'!E741</f>
        <v>14673</v>
      </c>
      <c r="F741" s="144">
        <f t="shared" si="240"/>
        <v>31309</v>
      </c>
      <c r="G741" s="32">
        <f t="shared" si="241"/>
        <v>2.1337831390990254</v>
      </c>
    </row>
    <row r="742" spans="1:7" x14ac:dyDescent="0.2">
      <c r="A742" s="140"/>
      <c r="B742" s="13" t="s">
        <v>6</v>
      </c>
      <c r="C742" s="27"/>
      <c r="D742" s="144"/>
      <c r="E742" s="144"/>
      <c r="F742" s="39"/>
      <c r="G742" s="33"/>
    </row>
    <row r="743" spans="1:7" x14ac:dyDescent="0.2">
      <c r="A743" s="140"/>
      <c r="B743" s="14" t="s">
        <v>19</v>
      </c>
      <c r="C743" s="11"/>
      <c r="D743" s="144">
        <v>0</v>
      </c>
      <c r="E743" s="144">
        <v>0</v>
      </c>
      <c r="F743" s="144">
        <f t="shared" ref="F743:F748" si="242">(D743-E743)</f>
        <v>0</v>
      </c>
      <c r="G743" s="32" t="e">
        <f t="shared" ref="G743:G748" si="243">F743/E743</f>
        <v>#DIV/0!</v>
      </c>
    </row>
    <row r="744" spans="1:7" x14ac:dyDescent="0.2">
      <c r="A744" s="140"/>
      <c r="B744" s="14" t="s">
        <v>20</v>
      </c>
      <c r="C744" s="11"/>
      <c r="D744" s="144">
        <v>0</v>
      </c>
      <c r="E744" s="144">
        <v>0</v>
      </c>
      <c r="F744" s="144">
        <f t="shared" si="242"/>
        <v>0</v>
      </c>
      <c r="G744" s="32" t="e">
        <f t="shared" si="243"/>
        <v>#DIV/0!</v>
      </c>
    </row>
    <row r="745" spans="1:7" x14ac:dyDescent="0.2">
      <c r="A745" s="140"/>
      <c r="B745" s="14" t="s">
        <v>27</v>
      </c>
      <c r="C745" s="11"/>
      <c r="D745" s="144">
        <v>0</v>
      </c>
      <c r="E745" s="144">
        <v>0</v>
      </c>
      <c r="F745" s="144">
        <f t="shared" si="242"/>
        <v>0</v>
      </c>
      <c r="G745" s="32" t="e">
        <f t="shared" si="243"/>
        <v>#DIV/0!</v>
      </c>
    </row>
    <row r="746" spans="1:7" x14ac:dyDescent="0.2">
      <c r="A746" s="140">
        <v>706</v>
      </c>
      <c r="B746" s="2" t="s">
        <v>34</v>
      </c>
      <c r="C746" s="11"/>
      <c r="D746" s="144">
        <f>'TAB Av'!D746+'TAB mai'!D746+'TAB juin'!D746</f>
        <v>7120</v>
      </c>
      <c r="E746" s="144">
        <f>'TAB Av'!E746+'TAB mai'!E746+'TAB juin'!E746</f>
        <v>84</v>
      </c>
      <c r="F746" s="144">
        <f t="shared" si="242"/>
        <v>7036</v>
      </c>
      <c r="G746" s="32">
        <f t="shared" si="243"/>
        <v>83.761904761904759</v>
      </c>
    </row>
    <row r="747" spans="1:7" x14ac:dyDescent="0.2">
      <c r="A747" s="140" t="s">
        <v>35</v>
      </c>
      <c r="B747" s="2" t="s">
        <v>36</v>
      </c>
      <c r="C747" s="11"/>
      <c r="D747" s="144">
        <f>'TAB Av'!D747+'TAB mai'!D747+'TAB juin'!D747</f>
        <v>0</v>
      </c>
      <c r="E747" s="144">
        <f>'TAB Av'!E747+'TAB mai'!E747+'TAB juin'!E747</f>
        <v>0</v>
      </c>
      <c r="F747" s="144">
        <f t="shared" si="242"/>
        <v>0</v>
      </c>
      <c r="G747" s="32" t="e">
        <f t="shared" si="243"/>
        <v>#DIV/0!</v>
      </c>
    </row>
    <row r="748" spans="1:7" ht="25.5" x14ac:dyDescent="0.2">
      <c r="A748" s="22"/>
      <c r="B748" s="26" t="s">
        <v>45</v>
      </c>
      <c r="C748" s="141"/>
      <c r="D748" s="40">
        <f>D738+D739+D740+D741+D746+D747</f>
        <v>94008</v>
      </c>
      <c r="E748" s="40">
        <f>E738+E739+E740+E741+E746+E747</f>
        <v>34595</v>
      </c>
      <c r="F748" s="40">
        <f t="shared" si="242"/>
        <v>59413</v>
      </c>
      <c r="G748" s="34">
        <f t="shared" si="243"/>
        <v>1.7173869056221998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44"/>
      <c r="E751" s="144"/>
      <c r="F751" s="144">
        <f t="shared" ref="F751" si="244">(D751-E751)</f>
        <v>0</v>
      </c>
      <c r="G751" s="32" t="e">
        <f t="shared" ref="G751" si="245">F751/E751</f>
        <v>#DIV/0!</v>
      </c>
    </row>
    <row r="752" spans="1:7" x14ac:dyDescent="0.2">
      <c r="B752" s="3"/>
      <c r="C752" s="142"/>
      <c r="D752" s="143"/>
      <c r="E752" s="143"/>
      <c r="F752" s="143"/>
      <c r="G752" s="36"/>
    </row>
    <row r="753" spans="1:7" x14ac:dyDescent="0.2">
      <c r="A753" s="140">
        <v>72</v>
      </c>
      <c r="B753" s="1" t="s">
        <v>37</v>
      </c>
      <c r="C753" s="10"/>
      <c r="D753" s="144">
        <f>'TAB Av'!D753+'TAB mai'!D753+'TAB juin'!D753</f>
        <v>0</v>
      </c>
      <c r="E753" s="144">
        <f>'TAB Av'!E753+'TAB mai'!E753+'TAB juin'!E753</f>
        <v>0</v>
      </c>
      <c r="F753" s="144">
        <f t="shared" ref="F753:F765" si="246">(D753-E753)</f>
        <v>0</v>
      </c>
      <c r="G753" s="32" t="e">
        <f t="shared" ref="G753:G765" si="247">F753/E753</f>
        <v>#DIV/0!</v>
      </c>
    </row>
    <row r="754" spans="1:7" x14ac:dyDescent="0.2">
      <c r="A754" s="140">
        <v>73</v>
      </c>
      <c r="B754" s="1" t="s">
        <v>38</v>
      </c>
      <c r="C754" s="10"/>
      <c r="D754" s="144">
        <f>'TAB Av'!D754+'TAB mai'!D754+'TAB juin'!D754</f>
        <v>0</v>
      </c>
      <c r="E754" s="144">
        <f>'TAB Av'!E754+'TAB mai'!E754+'TAB juin'!E754</f>
        <v>0</v>
      </c>
      <c r="F754" s="144">
        <f t="shared" si="246"/>
        <v>0</v>
      </c>
      <c r="G754" s="32" t="e">
        <f t="shared" si="247"/>
        <v>#DIV/0!</v>
      </c>
    </row>
    <row r="755" spans="1:7" x14ac:dyDescent="0.2">
      <c r="A755" s="140">
        <v>74</v>
      </c>
      <c r="B755" s="2" t="s">
        <v>39</v>
      </c>
      <c r="C755" s="11"/>
      <c r="D755" s="144">
        <f>'TAB Av'!D755+'TAB mai'!D755+'TAB juin'!D755</f>
        <v>0</v>
      </c>
      <c r="E755" s="144">
        <f>'TAB Av'!E755+'TAB mai'!E755+'TAB juin'!E755</f>
        <v>0</v>
      </c>
      <c r="F755" s="144">
        <f t="shared" si="246"/>
        <v>0</v>
      </c>
      <c r="G755" s="32" t="e">
        <f t="shared" si="247"/>
        <v>#DIV/0!</v>
      </c>
    </row>
    <row r="756" spans="1:7" ht="25.5" x14ac:dyDescent="0.2">
      <c r="A756" s="22"/>
      <c r="B756" s="26" t="s">
        <v>44</v>
      </c>
      <c r="C756" s="145"/>
      <c r="D756" s="40">
        <f>D748+D753+D754+D755</f>
        <v>94008</v>
      </c>
      <c r="E756" s="40">
        <f>E748+E753+E754+E755</f>
        <v>34595</v>
      </c>
      <c r="F756" s="144">
        <f t="shared" si="246"/>
        <v>59413</v>
      </c>
      <c r="G756" s="32">
        <f t="shared" si="247"/>
        <v>1.7173869056221998</v>
      </c>
    </row>
    <row r="757" spans="1:7" x14ac:dyDescent="0.2">
      <c r="A757" s="140">
        <v>60</v>
      </c>
      <c r="B757" s="3" t="s">
        <v>40</v>
      </c>
      <c r="C757" s="142"/>
      <c r="D757" s="143">
        <f>D758+D759+D760</f>
        <v>18597</v>
      </c>
      <c r="E757" s="143">
        <f>E758+E759+E760</f>
        <v>8098</v>
      </c>
      <c r="F757" s="144">
        <f t="shared" si="246"/>
        <v>10499</v>
      </c>
      <c r="G757" s="32">
        <f t="shared" si="247"/>
        <v>1.2964929612249938</v>
      </c>
    </row>
    <row r="758" spans="1:7" x14ac:dyDescent="0.2">
      <c r="A758" s="140">
        <v>600</v>
      </c>
      <c r="B758" s="1" t="s">
        <v>2</v>
      </c>
      <c r="C758" s="10"/>
      <c r="D758" s="144">
        <f>'TAB Av'!D758+'TAB mai'!D758+'TAB juin'!D758</f>
        <v>3347</v>
      </c>
      <c r="E758" s="144">
        <f>'TAB Av'!E758+'TAB mai'!E758+'TAB juin'!E758</f>
        <v>1189</v>
      </c>
      <c r="F758" s="144">
        <f t="shared" si="246"/>
        <v>2158</v>
      </c>
      <c r="G758" s="32">
        <f t="shared" si="247"/>
        <v>1.8149705634987385</v>
      </c>
    </row>
    <row r="759" spans="1:7" x14ac:dyDescent="0.2">
      <c r="A759" s="140">
        <v>601</v>
      </c>
      <c r="B759" s="1" t="s">
        <v>3</v>
      </c>
      <c r="C759" s="10"/>
      <c r="D759" s="144">
        <f>'TAB Av'!D759+'TAB mai'!D759+'TAB juin'!D759</f>
        <v>15250</v>
      </c>
      <c r="E759" s="144">
        <f>'TAB Av'!E759+'TAB mai'!E759+'TAB juin'!E759</f>
        <v>6909</v>
      </c>
      <c r="F759" s="144">
        <f t="shared" si="246"/>
        <v>8341</v>
      </c>
      <c r="G759" s="32">
        <f t="shared" si="247"/>
        <v>1.2072658850774352</v>
      </c>
    </row>
    <row r="760" spans="1:7" x14ac:dyDescent="0.2">
      <c r="A760" s="140">
        <v>604</v>
      </c>
      <c r="B760" s="1" t="s">
        <v>4</v>
      </c>
      <c r="C760" s="10"/>
      <c r="D760" s="144">
        <f>'TAB Av'!D760+'TAB mai'!D760+'TAB juin'!D760</f>
        <v>0</v>
      </c>
      <c r="E760" s="144">
        <f>'TAB Av'!E760+'TAB mai'!E760+'TAB juin'!E760</f>
        <v>0</v>
      </c>
      <c r="F760" s="144">
        <f t="shared" si="246"/>
        <v>0</v>
      </c>
      <c r="G760" s="32" t="e">
        <f t="shared" si="247"/>
        <v>#DIV/0!</v>
      </c>
    </row>
    <row r="761" spans="1:7" x14ac:dyDescent="0.2">
      <c r="A761" s="140">
        <v>61</v>
      </c>
      <c r="B761" s="1" t="s">
        <v>41</v>
      </c>
      <c r="C761" s="10"/>
      <c r="D761" s="144">
        <f>'TAB Av'!D761+'TAB mai'!D761+'TAB juin'!D761</f>
        <v>5862</v>
      </c>
      <c r="E761" s="144">
        <f>'TAB Av'!E761+'TAB mai'!E761+'TAB juin'!E761</f>
        <v>276</v>
      </c>
      <c r="F761" s="144">
        <f t="shared" si="246"/>
        <v>5586</v>
      </c>
      <c r="G761" s="32">
        <f t="shared" si="247"/>
        <v>20.239130434782609</v>
      </c>
    </row>
    <row r="762" spans="1:7" x14ac:dyDescent="0.2">
      <c r="A762" s="140">
        <v>62</v>
      </c>
      <c r="B762" s="2" t="s">
        <v>42</v>
      </c>
      <c r="C762" s="11"/>
      <c r="D762" s="144">
        <f>'TAB Av'!D762+'TAB mai'!D762+'TAB juin'!D762</f>
        <v>7289</v>
      </c>
      <c r="E762" s="144">
        <f>'TAB Av'!E762+'TAB mai'!E762+'TAB juin'!E762</f>
        <v>3439</v>
      </c>
      <c r="F762" s="144">
        <f t="shared" si="246"/>
        <v>3850</v>
      </c>
      <c r="G762" s="32">
        <f t="shared" si="247"/>
        <v>1.1195114858970632</v>
      </c>
    </row>
    <row r="763" spans="1:7" ht="25.5" x14ac:dyDescent="0.2">
      <c r="A763" s="22"/>
      <c r="B763" s="26" t="s">
        <v>43</v>
      </c>
      <c r="C763" s="145"/>
      <c r="D763" s="40">
        <f>D757+D761+D762</f>
        <v>31748</v>
      </c>
      <c r="E763" s="40">
        <f>E757+E761+E762</f>
        <v>11813</v>
      </c>
      <c r="F763" s="144">
        <f t="shared" si="246"/>
        <v>19935</v>
      </c>
      <c r="G763" s="32">
        <f t="shared" si="247"/>
        <v>1.6875476170320833</v>
      </c>
    </row>
    <row r="764" spans="1:7" ht="25.5" x14ac:dyDescent="0.2">
      <c r="A764" s="22"/>
      <c r="B764" s="26" t="s">
        <v>48</v>
      </c>
      <c r="C764" s="145"/>
      <c r="D764" s="40">
        <f>D756-D763</f>
        <v>62260</v>
      </c>
      <c r="E764" s="40">
        <f>E756-E763</f>
        <v>22782</v>
      </c>
      <c r="F764" s="144">
        <f t="shared" si="246"/>
        <v>39478</v>
      </c>
      <c r="G764" s="32">
        <f t="shared" si="247"/>
        <v>1.7328592748661225</v>
      </c>
    </row>
    <row r="765" spans="1:7" x14ac:dyDescent="0.2">
      <c r="A765" s="140">
        <v>63</v>
      </c>
      <c r="B765" s="3" t="s">
        <v>46</v>
      </c>
      <c r="C765" s="142"/>
      <c r="D765" s="144">
        <f>'TAB Av'!D765+'TAB mai'!D765+'TAB juin'!D765</f>
        <v>51117</v>
      </c>
      <c r="E765" s="144">
        <f>'TAB Av'!E765+'TAB mai'!E765+'TAB juin'!E765</f>
        <v>36513</v>
      </c>
      <c r="F765" s="144">
        <f t="shared" si="246"/>
        <v>14604</v>
      </c>
      <c r="G765" s="32">
        <f t="shared" si="247"/>
        <v>0.39996713499301617</v>
      </c>
    </row>
    <row r="766" spans="1:7" x14ac:dyDescent="0.2">
      <c r="A766" s="140"/>
      <c r="B766" s="13" t="s">
        <v>6</v>
      </c>
      <c r="C766" s="27"/>
      <c r="D766" s="144"/>
      <c r="E766" s="144"/>
      <c r="F766" s="144"/>
      <c r="G766" s="32"/>
    </row>
    <row r="767" spans="1:7" x14ac:dyDescent="0.2">
      <c r="A767" s="140">
        <v>631</v>
      </c>
      <c r="B767" s="15" t="s">
        <v>21</v>
      </c>
      <c r="C767" s="21"/>
      <c r="D767" s="144">
        <f>'TAB Av'!D767+'TAB mai'!D767+'TAB juin'!D767</f>
        <v>0</v>
      </c>
      <c r="E767" s="144">
        <f>'TAB Av'!E767+'TAB mai'!E767+'TAB juin'!E767</f>
        <v>0</v>
      </c>
      <c r="F767" s="144">
        <f t="shared" ref="F767" si="248">(D767-E767)</f>
        <v>0</v>
      </c>
      <c r="G767" s="32" t="e">
        <f t="shared" ref="G767" si="249">F767/E767</f>
        <v>#DIV/0!</v>
      </c>
    </row>
    <row r="768" spans="1:7" x14ac:dyDescent="0.2">
      <c r="A768" s="140"/>
      <c r="B768" s="15"/>
      <c r="C768" s="21"/>
      <c r="D768" s="144"/>
      <c r="E768" s="144"/>
      <c r="F768" s="144"/>
      <c r="G768" s="32"/>
    </row>
    <row r="769" spans="1:7" x14ac:dyDescent="0.2">
      <c r="A769" s="140">
        <v>64</v>
      </c>
      <c r="B769" s="2" t="s">
        <v>47</v>
      </c>
      <c r="C769" s="11"/>
      <c r="D769" s="144">
        <f>'TAB Av'!D769+'TAB mai'!D769+'TAB juin'!D769</f>
        <v>2849</v>
      </c>
      <c r="E769" s="144">
        <f>'TAB Av'!E769+'TAB mai'!E769+'TAB juin'!E769</f>
        <v>1863</v>
      </c>
      <c r="F769" s="144">
        <f t="shared" ref="F769:F779" si="250">(D769-E769)</f>
        <v>986</v>
      </c>
      <c r="G769" s="32">
        <f t="shared" ref="G769:G779" si="251">F769/E769</f>
        <v>0.52925389157273217</v>
      </c>
    </row>
    <row r="770" spans="1:7" ht="25.5" x14ac:dyDescent="0.2">
      <c r="A770" s="22"/>
      <c r="B770" s="26" t="s">
        <v>49</v>
      </c>
      <c r="C770" s="145"/>
      <c r="D770" s="144">
        <f>D764-D765-D769</f>
        <v>8294</v>
      </c>
      <c r="E770" s="144">
        <f>E764-E765-E769</f>
        <v>-15594</v>
      </c>
      <c r="F770" s="144">
        <f t="shared" si="250"/>
        <v>23888</v>
      </c>
      <c r="G770" s="32">
        <f t="shared" si="251"/>
        <v>-1.5318712325253303</v>
      </c>
    </row>
    <row r="771" spans="1:7" x14ac:dyDescent="0.2">
      <c r="A771" s="140">
        <v>75</v>
      </c>
      <c r="B771" s="3" t="s">
        <v>50</v>
      </c>
      <c r="C771" s="142"/>
      <c r="D771" s="144">
        <f>'TAB Av'!D771+'TAB mai'!D771+'TAB juin'!D771</f>
        <v>1987</v>
      </c>
      <c r="E771" s="144">
        <f>'TAB Av'!E771+'TAB mai'!E771+'TAB juin'!E771</f>
        <v>110</v>
      </c>
      <c r="F771" s="144">
        <f t="shared" si="250"/>
        <v>1877</v>
      </c>
      <c r="G771" s="32">
        <f t="shared" si="251"/>
        <v>17.063636363636363</v>
      </c>
    </row>
    <row r="772" spans="1:7" x14ac:dyDescent="0.2">
      <c r="A772" s="140">
        <v>65</v>
      </c>
      <c r="B772" s="1" t="s">
        <v>51</v>
      </c>
      <c r="C772" s="10"/>
      <c r="D772" s="144">
        <f>'TAB Av'!D772+'TAB mai'!D772+'TAB juin'!D772</f>
        <v>566</v>
      </c>
      <c r="E772" s="144">
        <f>'TAB Av'!E772+'TAB mai'!E772+'TAB juin'!E772</f>
        <v>717</v>
      </c>
      <c r="F772" s="144">
        <f t="shared" si="250"/>
        <v>-151</v>
      </c>
      <c r="G772" s="32">
        <f t="shared" si="251"/>
        <v>-0.2105997210599721</v>
      </c>
    </row>
    <row r="773" spans="1:7" ht="25.5" x14ac:dyDescent="0.2">
      <c r="A773" s="140">
        <v>68</v>
      </c>
      <c r="B773" s="16" t="s">
        <v>52</v>
      </c>
      <c r="C773" s="17"/>
      <c r="D773" s="144">
        <f>'TAB Av'!D773+'TAB mai'!D773+'TAB juin'!D773</f>
        <v>26723</v>
      </c>
      <c r="E773" s="144">
        <f>'TAB Av'!E773+'TAB mai'!E773+'TAB juin'!E773</f>
        <v>17490</v>
      </c>
      <c r="F773" s="144">
        <f t="shared" si="250"/>
        <v>9233</v>
      </c>
      <c r="G773" s="32">
        <f t="shared" si="251"/>
        <v>0.52790165809033729</v>
      </c>
    </row>
    <row r="774" spans="1:7" x14ac:dyDescent="0.2">
      <c r="A774" s="140">
        <v>78</v>
      </c>
      <c r="B774" s="2" t="s">
        <v>53</v>
      </c>
      <c r="C774" s="11"/>
      <c r="D774" s="144">
        <f>'TAB Av'!D774+'TAB mai'!D774+'TAB juin'!D774</f>
        <v>3161</v>
      </c>
      <c r="E774" s="144">
        <f>'TAB Av'!E774+'TAB mai'!E774+'TAB juin'!E774</f>
        <v>0</v>
      </c>
      <c r="F774" s="144">
        <f t="shared" si="250"/>
        <v>3161</v>
      </c>
      <c r="G774" s="32" t="e">
        <f t="shared" si="251"/>
        <v>#DIV/0!</v>
      </c>
    </row>
    <row r="775" spans="1:7" ht="25.5" x14ac:dyDescent="0.2">
      <c r="A775" s="22"/>
      <c r="B775" s="26" t="s">
        <v>77</v>
      </c>
      <c r="C775" s="145"/>
      <c r="D775" s="144">
        <f>D770+D771-D772-D773+D774</f>
        <v>-13847</v>
      </c>
      <c r="E775" s="144">
        <f>E770+E771-E772-E773+E774</f>
        <v>-33691</v>
      </c>
      <c r="F775" s="144">
        <f t="shared" si="250"/>
        <v>19844</v>
      </c>
      <c r="G775" s="32">
        <f t="shared" si="251"/>
        <v>-0.58900002968151732</v>
      </c>
    </row>
    <row r="776" spans="1:7" x14ac:dyDescent="0.2">
      <c r="A776" s="140">
        <v>76</v>
      </c>
      <c r="B776" s="1" t="s">
        <v>54</v>
      </c>
      <c r="C776" s="10"/>
      <c r="D776" s="144">
        <f>'TAB Av'!D776+'TAB mai'!D776+'TAB juin'!D776</f>
        <v>0</v>
      </c>
      <c r="E776" s="144">
        <f>'TAB Av'!E776+'TAB mai'!E776+'TAB juin'!E776</f>
        <v>0</v>
      </c>
      <c r="F776" s="144">
        <f t="shared" si="250"/>
        <v>0</v>
      </c>
      <c r="G776" s="32" t="e">
        <f t="shared" si="251"/>
        <v>#DIV/0!</v>
      </c>
    </row>
    <row r="777" spans="1:7" x14ac:dyDescent="0.2">
      <c r="A777" s="140">
        <v>66</v>
      </c>
      <c r="B777" s="1" t="s">
        <v>55</v>
      </c>
      <c r="C777" s="10"/>
      <c r="D777" s="144">
        <f>'TAB Av'!D777+'TAB mai'!D777+'TAB juin'!D777</f>
        <v>0</v>
      </c>
      <c r="E777" s="144">
        <f>'TAB Av'!E777+'TAB mai'!E777+'TAB juin'!E777</f>
        <v>0</v>
      </c>
      <c r="F777" s="144">
        <f t="shared" si="250"/>
        <v>0</v>
      </c>
      <c r="G777" s="32" t="e">
        <f t="shared" si="25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44">
        <f t="shared" si="250"/>
        <v>0</v>
      </c>
      <c r="G778" s="32" t="e">
        <f t="shared" si="251"/>
        <v>#DIV/0!</v>
      </c>
    </row>
    <row r="779" spans="1:7" x14ac:dyDescent="0.2">
      <c r="A779" s="22"/>
      <c r="B779" s="19" t="s">
        <v>57</v>
      </c>
      <c r="C779" s="145"/>
      <c r="D779" s="144">
        <f>D775+D778</f>
        <v>-13847</v>
      </c>
      <c r="E779" s="144">
        <f>E775+E778</f>
        <v>-33691</v>
      </c>
      <c r="F779" s="144">
        <f t="shared" si="250"/>
        <v>19844</v>
      </c>
      <c r="G779" s="32">
        <f t="shared" si="251"/>
        <v>-0.58900002968151732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40">
        <v>5</v>
      </c>
      <c r="B783" s="1" t="s">
        <v>22</v>
      </c>
      <c r="C783" s="10"/>
      <c r="D783" s="144">
        <f>'TAB juin'!D783</f>
        <v>72166</v>
      </c>
      <c r="E783" s="144">
        <f>'TAB juin'!E783</f>
        <v>81555</v>
      </c>
      <c r="F783" s="144">
        <f t="shared" ref="F783" si="252">(D783-E783)</f>
        <v>-9389</v>
      </c>
      <c r="G783" s="32">
        <f t="shared" ref="G783" si="253">F783/E783</f>
        <v>-0.11512476243026179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40">
        <v>51</v>
      </c>
      <c r="B787" s="20" t="s">
        <v>29</v>
      </c>
      <c r="C787" s="30"/>
      <c r="D787" s="144">
        <f>'TAB juin'!D787</f>
        <v>0</v>
      </c>
      <c r="E787" s="144">
        <f>'TAB juin'!E787</f>
        <v>0</v>
      </c>
      <c r="F787" s="144">
        <f t="shared" ref="F787:F788" si="254">(D787-E787)</f>
        <v>0</v>
      </c>
      <c r="G787" s="32" t="e">
        <f t="shared" ref="G787:G788" si="255">F787/E787</f>
        <v>#DIV/0!</v>
      </c>
    </row>
    <row r="788" spans="1:7" x14ac:dyDescent="0.2">
      <c r="A788" s="140">
        <v>510</v>
      </c>
      <c r="B788" s="1" t="s">
        <v>7</v>
      </c>
      <c r="C788" s="10"/>
      <c r="D788" s="144">
        <f>'TAB juin'!D788</f>
        <v>0</v>
      </c>
      <c r="E788" s="144">
        <f>'TAB juin'!E788</f>
        <v>0</v>
      </c>
      <c r="F788" s="144">
        <f t="shared" si="254"/>
        <v>0</v>
      </c>
      <c r="G788" s="32" t="e">
        <f t="shared" si="255"/>
        <v>#DIV/0!</v>
      </c>
    </row>
    <row r="789" spans="1:7" x14ac:dyDescent="0.2">
      <c r="B789" s="3"/>
      <c r="C789" s="28"/>
    </row>
    <row r="790" spans="1:7" x14ac:dyDescent="0.2">
      <c r="A790" s="140">
        <v>41</v>
      </c>
      <c r="B790" s="1" t="s">
        <v>8</v>
      </c>
      <c r="C790" s="10"/>
      <c r="D790" s="144">
        <f>D794+D795+D796</f>
        <v>234634</v>
      </c>
      <c r="E790" s="144">
        <f>E794+E795+E796</f>
        <v>224356</v>
      </c>
      <c r="F790" s="144">
        <f t="shared" ref="F790" si="256">(D790-E790)</f>
        <v>10278</v>
      </c>
      <c r="G790" s="32">
        <f t="shared" ref="G790" si="257">F790/E790</f>
        <v>4.581112161029792E-2</v>
      </c>
    </row>
    <row r="791" spans="1:7" x14ac:dyDescent="0.2">
      <c r="A791" s="140"/>
      <c r="B791" s="1"/>
      <c r="C791" s="10"/>
      <c r="D791" s="144"/>
      <c r="E791" s="144"/>
      <c r="F791" s="144"/>
      <c r="G791" s="32"/>
    </row>
    <row r="792" spans="1:7" x14ac:dyDescent="0.2">
      <c r="A792" s="140"/>
      <c r="B792" s="7" t="s">
        <v>6</v>
      </c>
      <c r="C792" s="29"/>
      <c r="D792" s="144"/>
      <c r="E792" s="144"/>
      <c r="F792" s="144"/>
      <c r="G792" s="32"/>
    </row>
    <row r="793" spans="1:7" x14ac:dyDescent="0.2">
      <c r="A793" s="140"/>
      <c r="B793" s="1"/>
      <c r="C793" s="10"/>
      <c r="D793" s="144"/>
      <c r="E793" s="144"/>
      <c r="F793" s="144"/>
      <c r="G793" s="32"/>
    </row>
    <row r="794" spans="1:7" x14ac:dyDescent="0.2">
      <c r="A794" s="140"/>
      <c r="B794" s="23" t="s">
        <v>23</v>
      </c>
      <c r="C794" s="10"/>
      <c r="D794" s="144">
        <f>'TAB juin'!D794</f>
        <v>165241</v>
      </c>
      <c r="E794" s="144">
        <f>'TAB juin'!E794</f>
        <v>165079</v>
      </c>
      <c r="F794" s="144">
        <f t="shared" ref="F794:F796" si="258">(D794-E794)</f>
        <v>162</v>
      </c>
      <c r="G794" s="32">
        <f t="shared" ref="G794:G796" si="259">F794/E794</f>
        <v>9.8134832413571691E-4</v>
      </c>
    </row>
    <row r="795" spans="1:7" ht="25.5" x14ac:dyDescent="0.2">
      <c r="A795" s="140"/>
      <c r="B795" s="24" t="s">
        <v>58</v>
      </c>
      <c r="C795" s="17"/>
      <c r="D795" s="144">
        <f>'TAB juin'!D795</f>
        <v>45668</v>
      </c>
      <c r="E795" s="144">
        <f>'TAB juin'!E795</f>
        <v>37006</v>
      </c>
      <c r="F795" s="144">
        <f t="shared" si="258"/>
        <v>8662</v>
      </c>
      <c r="G795" s="32">
        <f t="shared" si="259"/>
        <v>0.23407015078635898</v>
      </c>
    </row>
    <row r="796" spans="1:7" x14ac:dyDescent="0.2">
      <c r="A796" s="140"/>
      <c r="B796" s="23" t="s">
        <v>24</v>
      </c>
      <c r="C796" s="10"/>
      <c r="D796" s="144">
        <f>'TAB juin'!D796</f>
        <v>23725</v>
      </c>
      <c r="E796" s="144">
        <f>'TAB juin'!E796</f>
        <v>22271</v>
      </c>
      <c r="F796" s="144">
        <f t="shared" si="258"/>
        <v>1454</v>
      </c>
      <c r="G796" s="32">
        <f t="shared" si="259"/>
        <v>6.5286695702932065E-2</v>
      </c>
    </row>
    <row r="797" spans="1:7" x14ac:dyDescent="0.2">
      <c r="A797" s="140"/>
      <c r="B797" s="1"/>
      <c r="C797" s="10"/>
      <c r="D797" s="144"/>
      <c r="E797" s="144"/>
      <c r="F797" s="144"/>
      <c r="G797" s="32"/>
    </row>
    <row r="798" spans="1:7" x14ac:dyDescent="0.2">
      <c r="A798" s="140"/>
      <c r="B798" s="8" t="s">
        <v>26</v>
      </c>
      <c r="C798" s="31"/>
      <c r="D798" s="144">
        <f>'TAB juin'!D798</f>
        <v>37765</v>
      </c>
      <c r="E798" s="144">
        <f>'TAB juin'!E798</f>
        <v>10396</v>
      </c>
      <c r="F798" s="144">
        <f>(D803-E803)</f>
        <v>5656</v>
      </c>
      <c r="G798" s="32">
        <f>F798/E803</f>
        <v>0.73511827397972451</v>
      </c>
    </row>
    <row r="799" spans="1:7" x14ac:dyDescent="0.2">
      <c r="A799" s="140"/>
      <c r="B799" s="8"/>
      <c r="C799" s="31"/>
      <c r="D799" s="144"/>
      <c r="E799" s="144"/>
      <c r="F799" s="144"/>
      <c r="G799" s="32"/>
    </row>
    <row r="800" spans="1:7" x14ac:dyDescent="0.2">
      <c r="A800" s="140">
        <v>3</v>
      </c>
      <c r="B800" s="8" t="s">
        <v>15</v>
      </c>
      <c r="C800" s="31"/>
      <c r="D800" s="144">
        <f>D803+D804+D805+D806</f>
        <v>27462</v>
      </c>
      <c r="E800" s="144">
        <f>E803+E804+E805+E806</f>
        <v>17199</v>
      </c>
      <c r="F800" s="144">
        <f t="shared" ref="F800" si="260">(D800-E800)</f>
        <v>10263</v>
      </c>
      <c r="G800" s="32">
        <f t="shared" ref="G800" si="261">F800/E800</f>
        <v>0.59672073957788241</v>
      </c>
    </row>
    <row r="801" spans="1:7" x14ac:dyDescent="0.2">
      <c r="A801" s="140"/>
      <c r="B801" s="7" t="s">
        <v>6</v>
      </c>
      <c r="C801" s="29"/>
      <c r="D801" s="144"/>
      <c r="E801" s="144"/>
      <c r="F801" s="144"/>
      <c r="G801" s="32"/>
    </row>
    <row r="802" spans="1:7" x14ac:dyDescent="0.2">
      <c r="A802" s="140"/>
      <c r="B802" s="8"/>
      <c r="C802" s="31"/>
      <c r="D802" s="144"/>
      <c r="E802" s="144"/>
      <c r="F802" s="144"/>
      <c r="G802" s="32"/>
    </row>
    <row r="803" spans="1:7" x14ac:dyDescent="0.2">
      <c r="A803" s="140">
        <v>30</v>
      </c>
      <c r="B803" s="25" t="s">
        <v>16</v>
      </c>
      <c r="C803" s="31"/>
      <c r="D803" s="144">
        <f>'TAB juin'!D803</f>
        <v>13350</v>
      </c>
      <c r="E803" s="144">
        <f>'TAB juin'!E803</f>
        <v>7694</v>
      </c>
      <c r="F803" s="144">
        <f t="shared" ref="F803:F806" si="262">(D803-E803)</f>
        <v>5656</v>
      </c>
      <c r="G803" s="32" t="e">
        <f>F803/#REF!</f>
        <v>#REF!</v>
      </c>
    </row>
    <row r="804" spans="1:7" x14ac:dyDescent="0.2">
      <c r="A804" s="140">
        <v>31</v>
      </c>
      <c r="B804" s="25" t="s">
        <v>17</v>
      </c>
      <c r="C804" s="31"/>
      <c r="D804" s="144">
        <f>'TAB juin'!D804</f>
        <v>2063</v>
      </c>
      <c r="E804" s="144">
        <f>'TAB juin'!E804</f>
        <v>822</v>
      </c>
      <c r="F804" s="144">
        <f t="shared" si="262"/>
        <v>1241</v>
      </c>
      <c r="G804" s="32">
        <f t="shared" ref="G804:G806" si="263">F804/E804</f>
        <v>1.5097323600973236</v>
      </c>
    </row>
    <row r="805" spans="1:7" x14ac:dyDescent="0.2">
      <c r="A805" s="140">
        <v>32</v>
      </c>
      <c r="B805" s="25" t="s">
        <v>18</v>
      </c>
      <c r="C805" s="31"/>
      <c r="D805" s="144">
        <f>'TAB juin'!D805</f>
        <v>12049</v>
      </c>
      <c r="E805" s="144">
        <f>'TAB juin'!E805</f>
        <v>8683</v>
      </c>
      <c r="F805" s="144">
        <f t="shared" si="262"/>
        <v>3366</v>
      </c>
      <c r="G805" s="32">
        <f t="shared" si="263"/>
        <v>0.3876540366232869</v>
      </c>
    </row>
    <row r="806" spans="1:7" x14ac:dyDescent="0.2">
      <c r="A806" s="140">
        <v>37</v>
      </c>
      <c r="B806" s="25" t="s">
        <v>25</v>
      </c>
      <c r="C806" s="31"/>
      <c r="D806" s="144">
        <f>'TAB juin'!D806</f>
        <v>0</v>
      </c>
      <c r="E806" s="144">
        <f>'TAB juin'!E806</f>
        <v>0</v>
      </c>
      <c r="F806" s="144">
        <f t="shared" si="262"/>
        <v>0</v>
      </c>
      <c r="G806" s="32" t="e">
        <f t="shared" si="263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44" t="s">
        <v>10</v>
      </c>
      <c r="E810" s="144" t="s">
        <v>11</v>
      </c>
      <c r="F810" s="144" t="s">
        <v>12</v>
      </c>
      <c r="G810" s="32" t="s">
        <v>13</v>
      </c>
    </row>
    <row r="811" spans="1:7" x14ac:dyDescent="0.2">
      <c r="A811" s="140">
        <v>700</v>
      </c>
      <c r="B811" s="1" t="s">
        <v>30</v>
      </c>
      <c r="C811" s="10"/>
      <c r="D811" s="144">
        <f>'TAB Av'!D811+'TAB mai'!D811+'TAB juin'!D811</f>
        <v>12772</v>
      </c>
      <c r="E811" s="144">
        <f>'TAB Av'!E811+'TAB mai'!E811+'TAB juin'!E811</f>
        <v>4234</v>
      </c>
      <c r="F811" s="144">
        <f>(D811-E811)</f>
        <v>8538</v>
      </c>
      <c r="G811" s="32">
        <f>F811/E811</f>
        <v>2.0165328294756732</v>
      </c>
    </row>
    <row r="812" spans="1:7" x14ac:dyDescent="0.2">
      <c r="A812" s="140">
        <v>701</v>
      </c>
      <c r="B812" s="1" t="s">
        <v>31</v>
      </c>
      <c r="C812" s="10"/>
      <c r="D812" s="144">
        <f>'TAB Av'!D812+'TAB mai'!D812+'TAB juin'!D812</f>
        <v>5023</v>
      </c>
      <c r="E812" s="144">
        <f>'TAB Av'!E812+'TAB mai'!E812+'TAB juin'!E812</f>
        <v>23019</v>
      </c>
      <c r="F812" s="144">
        <f t="shared" ref="F812:F814" si="264">(D812-E812)</f>
        <v>-17996</v>
      </c>
      <c r="G812" s="32">
        <f t="shared" ref="G812:G814" si="265">F812/E812</f>
        <v>-0.78178895694860773</v>
      </c>
    </row>
    <row r="813" spans="1:7" x14ac:dyDescent="0.2">
      <c r="A813" s="140">
        <v>704</v>
      </c>
      <c r="B813" s="1" t="s">
        <v>32</v>
      </c>
      <c r="C813" s="10"/>
      <c r="D813" s="144">
        <f>'TAB Av'!D813+'TAB mai'!D813+'TAB juin'!D813</f>
        <v>0</v>
      </c>
      <c r="E813" s="144">
        <f>'TAB Av'!E813+'TAB mai'!E813+'TAB juin'!E813</f>
        <v>0</v>
      </c>
      <c r="F813" s="144">
        <f t="shared" si="264"/>
        <v>0</v>
      </c>
      <c r="G813" s="32" t="e">
        <f t="shared" si="265"/>
        <v>#DIV/0!</v>
      </c>
    </row>
    <row r="814" spans="1:7" x14ac:dyDescent="0.2">
      <c r="A814" s="140">
        <v>706</v>
      </c>
      <c r="B814" s="1" t="s">
        <v>33</v>
      </c>
      <c r="C814" s="10"/>
      <c r="D814" s="144">
        <f>'TAB Av'!D814+'TAB mai'!D814+'TAB juin'!D814</f>
        <v>2572</v>
      </c>
      <c r="E814" s="144">
        <f>'TAB Av'!E814+'TAB mai'!E814+'TAB juin'!E814</f>
        <v>11042</v>
      </c>
      <c r="F814" s="144">
        <f t="shared" si="264"/>
        <v>-8470</v>
      </c>
      <c r="G814" s="32">
        <f t="shared" si="265"/>
        <v>-0.76707118275674702</v>
      </c>
    </row>
    <row r="815" spans="1:7" x14ac:dyDescent="0.2">
      <c r="A815" s="140"/>
      <c r="B815" s="13" t="s">
        <v>6</v>
      </c>
      <c r="C815" s="27"/>
      <c r="D815" s="144"/>
      <c r="E815" s="144"/>
      <c r="F815" s="39"/>
      <c r="G815" s="33"/>
    </row>
    <row r="816" spans="1:7" x14ac:dyDescent="0.2">
      <c r="A816" s="140"/>
      <c r="B816" s="14" t="s">
        <v>19</v>
      </c>
      <c r="C816" s="11"/>
      <c r="D816" s="144">
        <v>0</v>
      </c>
      <c r="E816" s="144">
        <v>0</v>
      </c>
      <c r="F816" s="144">
        <f t="shared" ref="F816:F821" si="266">(D816-E816)</f>
        <v>0</v>
      </c>
      <c r="G816" s="32" t="e">
        <f t="shared" ref="G816:G821" si="267">F816/E816</f>
        <v>#DIV/0!</v>
      </c>
    </row>
    <row r="817" spans="1:7" x14ac:dyDescent="0.2">
      <c r="A817" s="140"/>
      <c r="B817" s="14" t="s">
        <v>20</v>
      </c>
      <c r="C817" s="11"/>
      <c r="D817" s="144">
        <v>0</v>
      </c>
      <c r="E817" s="144">
        <v>0</v>
      </c>
      <c r="F817" s="144">
        <f t="shared" si="266"/>
        <v>0</v>
      </c>
      <c r="G817" s="32" t="e">
        <f t="shared" si="267"/>
        <v>#DIV/0!</v>
      </c>
    </row>
    <row r="818" spans="1:7" x14ac:dyDescent="0.2">
      <c r="A818" s="140"/>
      <c r="B818" s="14" t="s">
        <v>27</v>
      </c>
      <c r="C818" s="11"/>
      <c r="D818" s="144">
        <v>0</v>
      </c>
      <c r="E818" s="144">
        <v>0</v>
      </c>
      <c r="F818" s="144">
        <f t="shared" si="266"/>
        <v>0</v>
      </c>
      <c r="G818" s="32" t="e">
        <f t="shared" si="267"/>
        <v>#DIV/0!</v>
      </c>
    </row>
    <row r="819" spans="1:7" x14ac:dyDescent="0.2">
      <c r="A819" s="140">
        <v>706</v>
      </c>
      <c r="B819" s="2" t="s">
        <v>34</v>
      </c>
      <c r="C819" s="11"/>
      <c r="D819" s="144">
        <f>'TAB Av'!D819+'TAB mai'!D819+'TAB juin'!D819</f>
        <v>0</v>
      </c>
      <c r="E819" s="144">
        <f>'TAB Av'!E819+'TAB mai'!E819+'TAB juin'!E819</f>
        <v>0</v>
      </c>
      <c r="F819" s="144">
        <f t="shared" si="266"/>
        <v>0</v>
      </c>
      <c r="G819" s="32" t="e">
        <f t="shared" si="267"/>
        <v>#DIV/0!</v>
      </c>
    </row>
    <row r="820" spans="1:7" x14ac:dyDescent="0.2">
      <c r="A820" s="140" t="s">
        <v>35</v>
      </c>
      <c r="B820" s="2" t="s">
        <v>36</v>
      </c>
      <c r="C820" s="11"/>
      <c r="D820" s="144">
        <f>'TAB Av'!D820+'TAB mai'!D820+'TAB juin'!D820</f>
        <v>0</v>
      </c>
      <c r="E820" s="144">
        <f>'TAB Av'!E820+'TAB mai'!E820+'TAB juin'!E820</f>
        <v>0</v>
      </c>
      <c r="F820" s="144">
        <f t="shared" si="266"/>
        <v>0</v>
      </c>
      <c r="G820" s="32" t="e">
        <f t="shared" si="267"/>
        <v>#DIV/0!</v>
      </c>
    </row>
    <row r="821" spans="1:7" ht="25.5" x14ac:dyDescent="0.2">
      <c r="A821" s="22"/>
      <c r="B821" s="26" t="s">
        <v>45</v>
      </c>
      <c r="C821" s="141"/>
      <c r="D821" s="40">
        <f>D811+D812+D813+D814+D819+D820</f>
        <v>20367</v>
      </c>
      <c r="E821" s="40">
        <f>E811+E812+E813+E814+E819+E820</f>
        <v>38295</v>
      </c>
      <c r="F821" s="40">
        <f t="shared" si="266"/>
        <v>-17928</v>
      </c>
      <c r="G821" s="34">
        <f t="shared" si="267"/>
        <v>-0.46815511163337248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44"/>
      <c r="E824" s="144"/>
      <c r="F824" s="144">
        <f t="shared" ref="F824" si="268">(D824-E824)</f>
        <v>0</v>
      </c>
      <c r="G824" s="32" t="e">
        <f t="shared" ref="G824" si="269">F824/E824</f>
        <v>#DIV/0!</v>
      </c>
    </row>
    <row r="825" spans="1:7" x14ac:dyDescent="0.2">
      <c r="B825" s="3"/>
      <c r="C825" s="142"/>
      <c r="D825" s="143"/>
      <c r="E825" s="143"/>
      <c r="F825" s="143"/>
      <c r="G825" s="36"/>
    </row>
    <row r="826" spans="1:7" x14ac:dyDescent="0.2">
      <c r="A826" s="140">
        <v>72</v>
      </c>
      <c r="B826" s="1" t="s">
        <v>37</v>
      </c>
      <c r="C826" s="10"/>
      <c r="D826" s="144">
        <f>'TAB Av'!D826+'TAB mai'!D826+'TAB juin'!D826</f>
        <v>0</v>
      </c>
      <c r="E826" s="144">
        <f>'TAB Av'!E826+'TAB mai'!E826+'TAB juin'!E826</f>
        <v>0</v>
      </c>
      <c r="F826" s="144">
        <f t="shared" ref="F826:F838" si="270">(D826-E826)</f>
        <v>0</v>
      </c>
      <c r="G826" s="32" t="e">
        <f t="shared" ref="G826:G838" si="271">F826/E826</f>
        <v>#DIV/0!</v>
      </c>
    </row>
    <row r="827" spans="1:7" x14ac:dyDescent="0.2">
      <c r="A827" s="140">
        <v>73</v>
      </c>
      <c r="B827" s="1" t="s">
        <v>38</v>
      </c>
      <c r="C827" s="10"/>
      <c r="D827" s="144">
        <f>'TAB Av'!D827+'TAB mai'!D827+'TAB juin'!D827</f>
        <v>0</v>
      </c>
      <c r="E827" s="144">
        <f>'TAB Av'!E827+'TAB mai'!E827+'TAB juin'!E827</f>
        <v>0</v>
      </c>
      <c r="F827" s="144">
        <f t="shared" si="270"/>
        <v>0</v>
      </c>
      <c r="G827" s="32" t="e">
        <f t="shared" si="271"/>
        <v>#DIV/0!</v>
      </c>
    </row>
    <row r="828" spans="1:7" x14ac:dyDescent="0.2">
      <c r="A828" s="140">
        <v>74</v>
      </c>
      <c r="B828" s="2" t="s">
        <v>39</v>
      </c>
      <c r="C828" s="11"/>
      <c r="D828" s="144">
        <f>'TAB Av'!D828+'TAB mai'!D828+'TAB juin'!D828</f>
        <v>0</v>
      </c>
      <c r="E828" s="144">
        <f>'TAB Av'!E828+'TAB mai'!E828+'TAB juin'!E828</f>
        <v>0</v>
      </c>
      <c r="F828" s="144">
        <f t="shared" si="270"/>
        <v>0</v>
      </c>
      <c r="G828" s="32" t="e">
        <f t="shared" si="271"/>
        <v>#DIV/0!</v>
      </c>
    </row>
    <row r="829" spans="1:7" ht="25.5" x14ac:dyDescent="0.2">
      <c r="A829" s="22"/>
      <c r="B829" s="26" t="s">
        <v>44</v>
      </c>
      <c r="C829" s="145"/>
      <c r="D829" s="40">
        <f>D821+D826+D827+D828</f>
        <v>20367</v>
      </c>
      <c r="E829" s="40">
        <f>E821+E826+E827+E828</f>
        <v>38295</v>
      </c>
      <c r="F829" s="144">
        <f t="shared" si="270"/>
        <v>-17928</v>
      </c>
      <c r="G829" s="32">
        <f t="shared" si="271"/>
        <v>-0.46815511163337248</v>
      </c>
    </row>
    <row r="830" spans="1:7" x14ac:dyDescent="0.2">
      <c r="A830" s="140">
        <v>60</v>
      </c>
      <c r="B830" s="3" t="s">
        <v>40</v>
      </c>
      <c r="C830" s="142"/>
      <c r="D830" s="143">
        <f>D831+D832+D833</f>
        <v>7162</v>
      </c>
      <c r="E830" s="143">
        <f>E831+E832+E833</f>
        <v>8323</v>
      </c>
      <c r="F830" s="144">
        <f t="shared" si="270"/>
        <v>-1161</v>
      </c>
      <c r="G830" s="32">
        <f t="shared" si="271"/>
        <v>-0.13949297128439264</v>
      </c>
    </row>
    <row r="831" spans="1:7" x14ac:dyDescent="0.2">
      <c r="A831" s="140">
        <v>600</v>
      </c>
      <c r="B831" s="1" t="s">
        <v>2</v>
      </c>
      <c r="C831" s="10"/>
      <c r="D831" s="144">
        <f>'TAB Av'!D831+'TAB mai'!D831+'TAB juin'!D831</f>
        <v>6162</v>
      </c>
      <c r="E831" s="144">
        <f>'TAB Av'!E831+'TAB mai'!E831+'TAB juin'!E831</f>
        <v>6681</v>
      </c>
      <c r="F831" s="144">
        <f t="shared" si="270"/>
        <v>-519</v>
      </c>
      <c r="G831" s="32">
        <f t="shared" si="271"/>
        <v>-7.7682981589582395E-2</v>
      </c>
    </row>
    <row r="832" spans="1:7" x14ac:dyDescent="0.2">
      <c r="A832" s="140">
        <v>601</v>
      </c>
      <c r="B832" s="1" t="s">
        <v>3</v>
      </c>
      <c r="C832" s="10"/>
      <c r="D832" s="144">
        <f>'TAB Av'!D832+'TAB mai'!D832+'TAB juin'!D832</f>
        <v>335</v>
      </c>
      <c r="E832" s="144">
        <f>'TAB Av'!E832+'TAB mai'!E832+'TAB juin'!E832</f>
        <v>55</v>
      </c>
      <c r="F832" s="144">
        <f t="shared" si="270"/>
        <v>280</v>
      </c>
      <c r="G832" s="32">
        <f t="shared" si="271"/>
        <v>5.0909090909090908</v>
      </c>
    </row>
    <row r="833" spans="1:7" x14ac:dyDescent="0.2">
      <c r="A833" s="140">
        <v>604</v>
      </c>
      <c r="B833" s="1" t="s">
        <v>4</v>
      </c>
      <c r="C833" s="10"/>
      <c r="D833" s="144">
        <f>'TAB Av'!D833+'TAB mai'!D833+'TAB juin'!D833</f>
        <v>665</v>
      </c>
      <c r="E833" s="144">
        <f>'TAB Av'!E833+'TAB mai'!E833+'TAB juin'!E833</f>
        <v>1587</v>
      </c>
      <c r="F833" s="144">
        <f t="shared" si="270"/>
        <v>-922</v>
      </c>
      <c r="G833" s="32">
        <f t="shared" si="271"/>
        <v>-0.58097038437303083</v>
      </c>
    </row>
    <row r="834" spans="1:7" x14ac:dyDescent="0.2">
      <c r="A834" s="140">
        <v>61</v>
      </c>
      <c r="B834" s="1" t="s">
        <v>41</v>
      </c>
      <c r="C834" s="10"/>
      <c r="D834" s="144">
        <f>'TAB Av'!D834+'TAB mai'!D834+'TAB juin'!D834</f>
        <v>242</v>
      </c>
      <c r="E834" s="144">
        <f>'TAB Av'!E834+'TAB mai'!E834+'TAB juin'!E834</f>
        <v>308</v>
      </c>
      <c r="F834" s="144">
        <f t="shared" si="270"/>
        <v>-66</v>
      </c>
      <c r="G834" s="32">
        <f t="shared" si="271"/>
        <v>-0.21428571428571427</v>
      </c>
    </row>
    <row r="835" spans="1:7" x14ac:dyDescent="0.2">
      <c r="A835" s="140">
        <v>62</v>
      </c>
      <c r="B835" s="2" t="s">
        <v>42</v>
      </c>
      <c r="C835" s="11"/>
      <c r="D835" s="144">
        <f>'TAB Av'!D835+'TAB mai'!D835+'TAB juin'!D835</f>
        <v>591</v>
      </c>
      <c r="E835" s="144">
        <f>'TAB Av'!E835+'TAB mai'!E835+'TAB juin'!E835</f>
        <v>557</v>
      </c>
      <c r="F835" s="144">
        <f t="shared" si="270"/>
        <v>34</v>
      </c>
      <c r="G835" s="32">
        <f t="shared" si="271"/>
        <v>6.1041292639138239E-2</v>
      </c>
    </row>
    <row r="836" spans="1:7" ht="25.5" x14ac:dyDescent="0.2">
      <c r="A836" s="22"/>
      <c r="B836" s="26" t="s">
        <v>43</v>
      </c>
      <c r="C836" s="145"/>
      <c r="D836" s="40">
        <f>D830+D834+D835</f>
        <v>7995</v>
      </c>
      <c r="E836" s="40">
        <f>E830+E834+E835</f>
        <v>9188</v>
      </c>
      <c r="F836" s="144">
        <f t="shared" si="270"/>
        <v>-1193</v>
      </c>
      <c r="G836" s="32">
        <f t="shared" si="271"/>
        <v>-0.12984327383543753</v>
      </c>
    </row>
    <row r="837" spans="1:7" ht="25.5" x14ac:dyDescent="0.2">
      <c r="A837" s="22"/>
      <c r="B837" s="26" t="s">
        <v>48</v>
      </c>
      <c r="C837" s="145"/>
      <c r="D837" s="40">
        <f>D829-D836</f>
        <v>12372</v>
      </c>
      <c r="E837" s="40">
        <f>E829-E836</f>
        <v>29107</v>
      </c>
      <c r="F837" s="144">
        <f t="shared" si="270"/>
        <v>-16735</v>
      </c>
      <c r="G837" s="32">
        <f t="shared" si="271"/>
        <v>-0.57494760710482018</v>
      </c>
    </row>
    <row r="838" spans="1:7" x14ac:dyDescent="0.2">
      <c r="A838" s="140">
        <v>63</v>
      </c>
      <c r="B838" s="3" t="s">
        <v>46</v>
      </c>
      <c r="C838" s="142"/>
      <c r="D838" s="144">
        <f>'TAB Av'!D838+'TAB mai'!D838+'TAB juin'!D838</f>
        <v>15991</v>
      </c>
      <c r="E838" s="144">
        <f>'TAB Av'!E838+'TAB mai'!E838+'TAB juin'!E838</f>
        <v>17294</v>
      </c>
      <c r="F838" s="144">
        <f t="shared" si="270"/>
        <v>-1303</v>
      </c>
      <c r="G838" s="32">
        <f t="shared" si="271"/>
        <v>-7.534404995952354E-2</v>
      </c>
    </row>
    <row r="839" spans="1:7" x14ac:dyDescent="0.2">
      <c r="A839" s="140"/>
      <c r="B839" s="13" t="s">
        <v>6</v>
      </c>
      <c r="C839" s="27"/>
      <c r="D839" s="144"/>
      <c r="E839" s="144"/>
      <c r="F839" s="144"/>
      <c r="G839" s="32"/>
    </row>
    <row r="840" spans="1:7" x14ac:dyDescent="0.2">
      <c r="A840" s="140">
        <v>631</v>
      </c>
      <c r="B840" s="15" t="s">
        <v>21</v>
      </c>
      <c r="C840" s="21"/>
      <c r="D840" s="144">
        <f>'TAB Av'!D840+'TAB mai'!D840+'TAB juin'!D840</f>
        <v>0</v>
      </c>
      <c r="E840" s="144">
        <f>'TAB Av'!E840+'TAB mai'!E840+'TAB juin'!E840</f>
        <v>0</v>
      </c>
      <c r="F840" s="144">
        <f t="shared" ref="F840" si="272">(D840-E840)</f>
        <v>0</v>
      </c>
      <c r="G840" s="32" t="e">
        <f t="shared" ref="G840" si="273">F840/E840</f>
        <v>#DIV/0!</v>
      </c>
    </row>
    <row r="841" spans="1:7" x14ac:dyDescent="0.2">
      <c r="A841" s="140"/>
      <c r="B841" s="15"/>
      <c r="C841" s="21"/>
      <c r="D841" s="144"/>
      <c r="E841" s="144"/>
      <c r="F841" s="144"/>
      <c r="G841" s="32"/>
    </row>
    <row r="842" spans="1:7" x14ac:dyDescent="0.2">
      <c r="A842" s="140">
        <v>64</v>
      </c>
      <c r="B842" s="2" t="s">
        <v>47</v>
      </c>
      <c r="C842" s="11"/>
      <c r="D842" s="144">
        <f>'TAB Av'!D842+'TAB mai'!D842+'TAB juin'!D842</f>
        <v>444</v>
      </c>
      <c r="E842" s="144">
        <f>'TAB Av'!E842+'TAB mai'!E842+'TAB juin'!E842</f>
        <v>777</v>
      </c>
      <c r="F842" s="144">
        <f t="shared" ref="F842:F852" si="274">(D842-E842)</f>
        <v>-333</v>
      </c>
      <c r="G842" s="32">
        <f t="shared" ref="G842:G852" si="275">F842/E842</f>
        <v>-0.42857142857142855</v>
      </c>
    </row>
    <row r="843" spans="1:7" ht="25.5" x14ac:dyDescent="0.2">
      <c r="A843" s="22"/>
      <c r="B843" s="26" t="s">
        <v>49</v>
      </c>
      <c r="C843" s="145"/>
      <c r="D843" s="144">
        <f>D837-D838-D842</f>
        <v>-4063</v>
      </c>
      <c r="E843" s="144">
        <f>E837-E838-E842</f>
        <v>11036</v>
      </c>
      <c r="F843" s="144">
        <f t="shared" si="274"/>
        <v>-15099</v>
      </c>
      <c r="G843" s="32">
        <f t="shared" si="275"/>
        <v>-1.368158753171439</v>
      </c>
    </row>
    <row r="844" spans="1:7" x14ac:dyDescent="0.2">
      <c r="A844" s="140">
        <v>75</v>
      </c>
      <c r="B844" s="3" t="s">
        <v>50</v>
      </c>
      <c r="C844" s="142"/>
      <c r="D844" s="144">
        <f>'TAB Av'!D844+'TAB mai'!D844+'TAB juin'!D844</f>
        <v>0</v>
      </c>
      <c r="E844" s="144">
        <f>'TAB Av'!E844+'TAB mai'!E844+'TAB juin'!E844</f>
        <v>150</v>
      </c>
      <c r="F844" s="144">
        <f t="shared" si="274"/>
        <v>-150</v>
      </c>
      <c r="G844" s="32">
        <f t="shared" si="275"/>
        <v>-1</v>
      </c>
    </row>
    <row r="845" spans="1:7" x14ac:dyDescent="0.2">
      <c r="A845" s="140">
        <v>65</v>
      </c>
      <c r="B845" s="1" t="s">
        <v>51</v>
      </c>
      <c r="C845" s="10"/>
      <c r="D845" s="144">
        <f>'TAB Av'!D845+'TAB mai'!D845+'TAB juin'!D845</f>
        <v>440</v>
      </c>
      <c r="E845" s="144">
        <f>'TAB Av'!E845+'TAB mai'!E845+'TAB juin'!E845</f>
        <v>384</v>
      </c>
      <c r="F845" s="144">
        <f t="shared" si="274"/>
        <v>56</v>
      </c>
      <c r="G845" s="32">
        <f t="shared" si="275"/>
        <v>0.14583333333333334</v>
      </c>
    </row>
    <row r="846" spans="1:7" ht="25.5" x14ac:dyDescent="0.2">
      <c r="A846" s="140">
        <v>68</v>
      </c>
      <c r="B846" s="16" t="s">
        <v>52</v>
      </c>
      <c r="C846" s="17"/>
      <c r="D846" s="144">
        <f>'TAB Av'!D846+'TAB mai'!D846+'TAB juin'!D846</f>
        <v>2656</v>
      </c>
      <c r="E846" s="144">
        <f>'TAB Av'!E846+'TAB mai'!E846+'TAB juin'!E846</f>
        <v>2694</v>
      </c>
      <c r="F846" s="144">
        <f t="shared" si="274"/>
        <v>-38</v>
      </c>
      <c r="G846" s="32">
        <f t="shared" si="275"/>
        <v>-1.4105419450631032E-2</v>
      </c>
    </row>
    <row r="847" spans="1:7" x14ac:dyDescent="0.2">
      <c r="A847" s="140">
        <v>78</v>
      </c>
      <c r="B847" s="2" t="s">
        <v>53</v>
      </c>
      <c r="C847" s="11"/>
      <c r="D847" s="144">
        <f>'TAB Av'!D847+'TAB mai'!D847+'TAB juin'!D847</f>
        <v>2651</v>
      </c>
      <c r="E847" s="144">
        <f>'TAB Av'!E847+'TAB mai'!E847+'TAB juin'!E847</f>
        <v>2629</v>
      </c>
      <c r="F847" s="144">
        <f t="shared" si="274"/>
        <v>22</v>
      </c>
      <c r="G847" s="32">
        <f t="shared" si="275"/>
        <v>8.368200836820083E-3</v>
      </c>
    </row>
    <row r="848" spans="1:7" ht="25.5" x14ac:dyDescent="0.2">
      <c r="A848" s="22"/>
      <c r="B848" s="26" t="s">
        <v>77</v>
      </c>
      <c r="C848" s="145"/>
      <c r="D848" s="144">
        <f>D843+D844-D845-D846+D847</f>
        <v>-4508</v>
      </c>
      <c r="E848" s="144">
        <f>E843+E844-E845-E846+E847</f>
        <v>10737</v>
      </c>
      <c r="F848" s="144">
        <f t="shared" si="274"/>
        <v>-15245</v>
      </c>
      <c r="G848" s="32">
        <f t="shared" si="275"/>
        <v>-1.4198565707367048</v>
      </c>
    </row>
    <row r="849" spans="1:7" x14ac:dyDescent="0.2">
      <c r="A849" s="140">
        <v>76</v>
      </c>
      <c r="B849" s="1" t="s">
        <v>54</v>
      </c>
      <c r="C849" s="10"/>
      <c r="D849" s="144">
        <f>'TAB Av'!D849+'TAB mai'!D849+'TAB juin'!D849</f>
        <v>0</v>
      </c>
      <c r="E849" s="144">
        <f>'TAB Av'!E849+'TAB mai'!E849+'TAB juin'!E849</f>
        <v>0</v>
      </c>
      <c r="F849" s="144">
        <f t="shared" si="274"/>
        <v>0</v>
      </c>
      <c r="G849" s="32" t="e">
        <f t="shared" si="275"/>
        <v>#DIV/0!</v>
      </c>
    </row>
    <row r="850" spans="1:7" x14ac:dyDescent="0.2">
      <c r="A850" s="140">
        <v>66</v>
      </c>
      <c r="B850" s="1" t="s">
        <v>55</v>
      </c>
      <c r="C850" s="10"/>
      <c r="D850" s="144">
        <f>'TAB Av'!D850+'TAB mai'!D850+'TAB juin'!D850</f>
        <v>0</v>
      </c>
      <c r="E850" s="144">
        <f>'TAB Av'!E850+'TAB mai'!E850+'TAB juin'!E850</f>
        <v>0</v>
      </c>
      <c r="F850" s="144">
        <f t="shared" si="274"/>
        <v>0</v>
      </c>
      <c r="G850" s="32" t="e">
        <f t="shared" si="275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44">
        <f t="shared" si="274"/>
        <v>0</v>
      </c>
      <c r="G851" s="32" t="e">
        <f t="shared" si="275"/>
        <v>#DIV/0!</v>
      </c>
    </row>
    <row r="852" spans="1:7" x14ac:dyDescent="0.2">
      <c r="A852" s="22"/>
      <c r="B852" s="19" t="s">
        <v>57</v>
      </c>
      <c r="C852" s="145"/>
      <c r="D852" s="144">
        <f>D848+D851</f>
        <v>-4508</v>
      </c>
      <c r="E852" s="144">
        <f>E848+E851</f>
        <v>10737</v>
      </c>
      <c r="F852" s="144">
        <f t="shared" si="274"/>
        <v>-15245</v>
      </c>
      <c r="G852" s="32">
        <f t="shared" si="275"/>
        <v>-1.4198565707367048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40">
        <v>5</v>
      </c>
      <c r="B856" s="1" t="s">
        <v>22</v>
      </c>
      <c r="C856" s="10"/>
      <c r="D856" s="144">
        <f>'TAB juin'!D856</f>
        <v>38729</v>
      </c>
      <c r="E856" s="144">
        <f>'TAB juin'!E856</f>
        <v>45151</v>
      </c>
      <c r="F856" s="144">
        <f t="shared" ref="F856" si="276">(D856-E856)</f>
        <v>-6422</v>
      </c>
      <c r="G856" s="32">
        <f t="shared" ref="G856" si="277">F856/E856</f>
        <v>-0.14223383756727426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40">
        <v>51</v>
      </c>
      <c r="B860" s="20" t="s">
        <v>29</v>
      </c>
      <c r="C860" s="30"/>
      <c r="D860" s="144">
        <f>'TAB juin'!D860</f>
        <v>0</v>
      </c>
      <c r="E860" s="144">
        <f>'TAB juin'!E860</f>
        <v>0</v>
      </c>
      <c r="F860" s="144">
        <f t="shared" ref="F860:F861" si="278">(D860-E860)</f>
        <v>0</v>
      </c>
      <c r="G860" s="32" t="e">
        <f t="shared" ref="G860:G861" si="279">F860/E860</f>
        <v>#DIV/0!</v>
      </c>
    </row>
    <row r="861" spans="1:7" x14ac:dyDescent="0.2">
      <c r="A861" s="140">
        <v>510</v>
      </c>
      <c r="B861" s="1" t="s">
        <v>7</v>
      </c>
      <c r="C861" s="10"/>
      <c r="D861" s="144">
        <f>'TAB juin'!D861</f>
        <v>0</v>
      </c>
      <c r="E861" s="144">
        <f>'TAB juin'!E861</f>
        <v>0</v>
      </c>
      <c r="F861" s="144">
        <f t="shared" si="278"/>
        <v>0</v>
      </c>
      <c r="G861" s="32" t="e">
        <f t="shared" si="279"/>
        <v>#DIV/0!</v>
      </c>
    </row>
    <row r="862" spans="1:7" x14ac:dyDescent="0.2">
      <c r="B862" s="3"/>
      <c r="C862" s="28"/>
    </row>
    <row r="863" spans="1:7" x14ac:dyDescent="0.2">
      <c r="A863" s="140">
        <v>41</v>
      </c>
      <c r="B863" s="1" t="s">
        <v>8</v>
      </c>
      <c r="C863" s="10"/>
      <c r="D863" s="144">
        <f>D867+D868+D869</f>
        <v>120225</v>
      </c>
      <c r="E863" s="144">
        <f>E867+E868+E869</f>
        <v>84554</v>
      </c>
      <c r="F863" s="144">
        <f t="shared" ref="F863" si="280">(D863-E863)</f>
        <v>35671</v>
      </c>
      <c r="G863" s="32">
        <f t="shared" ref="G863" si="281">F863/E863</f>
        <v>0.42187241289590083</v>
      </c>
    </row>
    <row r="864" spans="1:7" x14ac:dyDescent="0.2">
      <c r="A864" s="140"/>
      <c r="B864" s="1"/>
      <c r="C864" s="10"/>
      <c r="D864" s="144"/>
      <c r="E864" s="144"/>
      <c r="F864" s="144"/>
      <c r="G864" s="32"/>
    </row>
    <row r="865" spans="1:7" x14ac:dyDescent="0.2">
      <c r="A865" s="140"/>
      <c r="B865" s="7" t="s">
        <v>6</v>
      </c>
      <c r="C865" s="29"/>
      <c r="D865" s="144"/>
      <c r="E865" s="144"/>
      <c r="F865" s="144"/>
      <c r="G865" s="32"/>
    </row>
    <row r="866" spans="1:7" x14ac:dyDescent="0.2">
      <c r="A866" s="140"/>
      <c r="B866" s="1"/>
      <c r="C866" s="10"/>
      <c r="D866" s="144"/>
      <c r="E866" s="144"/>
      <c r="F866" s="144"/>
      <c r="G866" s="32"/>
    </row>
    <row r="867" spans="1:7" x14ac:dyDescent="0.2">
      <c r="A867" s="140"/>
      <c r="B867" s="23" t="s">
        <v>23</v>
      </c>
      <c r="C867" s="10"/>
      <c r="D867" s="144">
        <f>'TAB juin'!D867</f>
        <v>91411</v>
      </c>
      <c r="E867" s="144">
        <f>'TAB juin'!E867</f>
        <v>23249</v>
      </c>
      <c r="F867" s="144">
        <f t="shared" ref="F867:F869" si="282">(D867-E867)</f>
        <v>68162</v>
      </c>
      <c r="G867" s="32">
        <f t="shared" ref="G867:G869" si="283">F867/E867</f>
        <v>2.9318250247322464</v>
      </c>
    </row>
    <row r="868" spans="1:7" ht="25.5" x14ac:dyDescent="0.2">
      <c r="A868" s="140"/>
      <c r="B868" s="24" t="s">
        <v>58</v>
      </c>
      <c r="C868" s="17"/>
      <c r="D868" s="144">
        <f>'TAB juin'!D868</f>
        <v>25236</v>
      </c>
      <c r="E868" s="144">
        <f>'TAB juin'!E868</f>
        <v>21504</v>
      </c>
      <c r="F868" s="144">
        <f t="shared" si="282"/>
        <v>3732</v>
      </c>
      <c r="G868" s="32">
        <f t="shared" si="283"/>
        <v>0.17354910714285715</v>
      </c>
    </row>
    <row r="869" spans="1:7" x14ac:dyDescent="0.2">
      <c r="A869" s="140"/>
      <c r="B869" s="23" t="s">
        <v>24</v>
      </c>
      <c r="C869" s="10"/>
      <c r="D869" s="144">
        <f>'TAB juin'!D869</f>
        <v>3578</v>
      </c>
      <c r="E869" s="144">
        <f>'TAB juin'!E869</f>
        <v>39801</v>
      </c>
      <c r="F869" s="144">
        <f t="shared" si="282"/>
        <v>-36223</v>
      </c>
      <c r="G869" s="32">
        <f t="shared" si="283"/>
        <v>-0.91010276123715483</v>
      </c>
    </row>
    <row r="870" spans="1:7" x14ac:dyDescent="0.2">
      <c r="A870" s="140"/>
      <c r="B870" s="1"/>
      <c r="C870" s="10"/>
      <c r="D870" s="144"/>
      <c r="E870" s="144"/>
      <c r="F870" s="144"/>
      <c r="G870" s="32"/>
    </row>
    <row r="871" spans="1:7" x14ac:dyDescent="0.2">
      <c r="A871" s="140"/>
      <c r="B871" s="8" t="s">
        <v>26</v>
      </c>
      <c r="C871" s="31"/>
      <c r="D871" s="144">
        <f>'TAB juin'!D871</f>
        <v>11359</v>
      </c>
      <c r="E871" s="144">
        <f>'TAB juin'!E871</f>
        <v>10370</v>
      </c>
      <c r="F871" s="144">
        <f>(D876-E876)</f>
        <v>1304</v>
      </c>
      <c r="G871" s="32">
        <f>F871/E876</f>
        <v>4.3612040133779262</v>
      </c>
    </row>
    <row r="872" spans="1:7" x14ac:dyDescent="0.2">
      <c r="A872" s="140"/>
      <c r="B872" s="8"/>
      <c r="C872" s="31"/>
      <c r="D872" s="144"/>
      <c r="E872" s="144"/>
      <c r="F872" s="144"/>
      <c r="G872" s="32"/>
    </row>
    <row r="873" spans="1:7" x14ac:dyDescent="0.2">
      <c r="A873" s="140">
        <v>3</v>
      </c>
      <c r="B873" s="8" t="s">
        <v>15</v>
      </c>
      <c r="C873" s="31"/>
      <c r="D873" s="144">
        <f>D876+D877+D878+D879</f>
        <v>6548</v>
      </c>
      <c r="E873" s="144">
        <f>E876+E877+E878+E879</f>
        <v>5453</v>
      </c>
      <c r="F873" s="144">
        <f t="shared" ref="F873" si="284">(D873-E873)</f>
        <v>1095</v>
      </c>
      <c r="G873" s="32">
        <f t="shared" ref="G873" si="285">F873/E873</f>
        <v>0.20080689528699799</v>
      </c>
    </row>
    <row r="874" spans="1:7" x14ac:dyDescent="0.2">
      <c r="A874" s="140"/>
      <c r="B874" s="7" t="s">
        <v>6</v>
      </c>
      <c r="C874" s="29"/>
      <c r="D874" s="144"/>
      <c r="E874" s="144"/>
      <c r="F874" s="144"/>
      <c r="G874" s="32"/>
    </row>
    <row r="875" spans="1:7" x14ac:dyDescent="0.2">
      <c r="A875" s="140"/>
      <c r="B875" s="8"/>
      <c r="C875" s="31"/>
      <c r="D875" s="144"/>
      <c r="E875" s="144"/>
      <c r="F875" s="144"/>
      <c r="G875" s="32"/>
    </row>
    <row r="876" spans="1:7" x14ac:dyDescent="0.2">
      <c r="A876" s="140">
        <v>30</v>
      </c>
      <c r="B876" s="25" t="s">
        <v>16</v>
      </c>
      <c r="C876" s="31"/>
      <c r="D876" s="144">
        <f>'TAB juin'!D876</f>
        <v>1603</v>
      </c>
      <c r="E876" s="144">
        <f>'TAB juin'!E876</f>
        <v>299</v>
      </c>
      <c r="F876" s="144">
        <f t="shared" ref="F876:F879" si="286">(D876-E876)</f>
        <v>1304</v>
      </c>
      <c r="G876" s="32" t="e">
        <f>F876/#REF!</f>
        <v>#REF!</v>
      </c>
    </row>
    <row r="877" spans="1:7" x14ac:dyDescent="0.2">
      <c r="A877" s="140">
        <v>31</v>
      </c>
      <c r="B877" s="25" t="s">
        <v>17</v>
      </c>
      <c r="C877" s="31"/>
      <c r="D877" s="144">
        <f>'TAB juin'!D877</f>
        <v>4945</v>
      </c>
      <c r="E877" s="144">
        <f>'TAB juin'!E877</f>
        <v>5154</v>
      </c>
      <c r="F877" s="144">
        <f t="shared" si="286"/>
        <v>-209</v>
      </c>
      <c r="G877" s="32">
        <f t="shared" ref="G877:G879" si="287">F877/E877</f>
        <v>-4.055102832751261E-2</v>
      </c>
    </row>
    <row r="878" spans="1:7" x14ac:dyDescent="0.2">
      <c r="A878" s="140">
        <v>32</v>
      </c>
      <c r="B878" s="25" t="s">
        <v>18</v>
      </c>
      <c r="C878" s="31"/>
      <c r="D878" s="144">
        <f>'TAB juin'!D878</f>
        <v>0</v>
      </c>
      <c r="E878" s="144">
        <f>'TAB juin'!E878</f>
        <v>0</v>
      </c>
      <c r="F878" s="144">
        <f t="shared" si="286"/>
        <v>0</v>
      </c>
      <c r="G878" s="32" t="e">
        <f t="shared" si="287"/>
        <v>#DIV/0!</v>
      </c>
    </row>
    <row r="879" spans="1:7" x14ac:dyDescent="0.2">
      <c r="A879" s="140">
        <v>37</v>
      </c>
      <c r="B879" s="25" t="s">
        <v>25</v>
      </c>
      <c r="C879" s="31"/>
      <c r="D879" s="144">
        <f>'TAB juin'!D879</f>
        <v>0</v>
      </c>
      <c r="E879" s="144">
        <f>'TAB juin'!E879</f>
        <v>0</v>
      </c>
      <c r="F879" s="144">
        <f t="shared" si="286"/>
        <v>0</v>
      </c>
      <c r="G879" s="32" t="e">
        <f t="shared" si="287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44" t="s">
        <v>10</v>
      </c>
      <c r="E883" s="144" t="s">
        <v>11</v>
      </c>
      <c r="F883" s="144" t="s">
        <v>12</v>
      </c>
      <c r="G883" s="32" t="s">
        <v>13</v>
      </c>
    </row>
    <row r="884" spans="1:7" x14ac:dyDescent="0.2">
      <c r="A884" s="140">
        <v>700</v>
      </c>
      <c r="B884" s="1" t="s">
        <v>30</v>
      </c>
      <c r="C884" s="10"/>
      <c r="D884" s="144">
        <f>'TAB Av'!D884+'TAB mai'!D884+'TAB juin'!D884</f>
        <v>0</v>
      </c>
      <c r="E884" s="144">
        <f>'TAB Av'!E884+'TAB mai'!E884+'TAB juin'!E884</f>
        <v>0</v>
      </c>
      <c r="F884" s="144">
        <f>(D884-E884)</f>
        <v>0</v>
      </c>
      <c r="G884" s="32" t="e">
        <f>F884/E884</f>
        <v>#DIV/0!</v>
      </c>
    </row>
    <row r="885" spans="1:7" x14ac:dyDescent="0.2">
      <c r="A885" s="140">
        <v>701</v>
      </c>
      <c r="B885" s="1" t="s">
        <v>31</v>
      </c>
      <c r="C885" s="10"/>
      <c r="D885" s="144">
        <f>'TAB Av'!D885+'TAB mai'!D885+'TAB juin'!D885</f>
        <v>0</v>
      </c>
      <c r="E885" s="144">
        <f>'TAB Av'!E885+'TAB mai'!E885+'TAB juin'!E885</f>
        <v>0</v>
      </c>
      <c r="F885" s="144">
        <f t="shared" ref="F885:F887" si="288">(D885-E885)</f>
        <v>0</v>
      </c>
      <c r="G885" s="32" t="e">
        <f t="shared" ref="G885:G887" si="289">F885/E885</f>
        <v>#DIV/0!</v>
      </c>
    </row>
    <row r="886" spans="1:7" x14ac:dyDescent="0.2">
      <c r="A886" s="140">
        <v>704</v>
      </c>
      <c r="B886" s="1" t="s">
        <v>32</v>
      </c>
      <c r="C886" s="10"/>
      <c r="D886" s="144">
        <f>'TAB Av'!D886+'TAB mai'!D886+'TAB juin'!D886</f>
        <v>0</v>
      </c>
      <c r="E886" s="144">
        <f>'TAB Av'!E886+'TAB mai'!E886+'TAB juin'!E886</f>
        <v>0</v>
      </c>
      <c r="F886" s="144">
        <f t="shared" si="288"/>
        <v>0</v>
      </c>
      <c r="G886" s="32" t="e">
        <f t="shared" si="289"/>
        <v>#DIV/0!</v>
      </c>
    </row>
    <row r="887" spans="1:7" x14ac:dyDescent="0.2">
      <c r="A887" s="140">
        <v>706</v>
      </c>
      <c r="B887" s="1" t="s">
        <v>33</v>
      </c>
      <c r="C887" s="10"/>
      <c r="D887" s="144">
        <f>'TAB Av'!D887+'TAB mai'!D887+'TAB juin'!D887</f>
        <v>51744</v>
      </c>
      <c r="E887" s="144">
        <f>'TAB Av'!E887+'TAB mai'!E887+'TAB juin'!E887</f>
        <v>133492</v>
      </c>
      <c r="F887" s="144">
        <f t="shared" si="288"/>
        <v>-81748</v>
      </c>
      <c r="G887" s="32">
        <f t="shared" si="289"/>
        <v>-0.61238126629311118</v>
      </c>
    </row>
    <row r="888" spans="1:7" x14ac:dyDescent="0.2">
      <c r="A888" s="140"/>
      <c r="B888" s="13" t="s">
        <v>6</v>
      </c>
      <c r="C888" s="27"/>
      <c r="D888" s="144"/>
      <c r="E888" s="144"/>
      <c r="F888" s="39"/>
      <c r="G888" s="33"/>
    </row>
    <row r="889" spans="1:7" x14ac:dyDescent="0.2">
      <c r="A889" s="140"/>
      <c r="B889" s="14" t="s">
        <v>19</v>
      </c>
      <c r="C889" s="11"/>
      <c r="D889" s="144">
        <v>0</v>
      </c>
      <c r="E889" s="144">
        <v>0</v>
      </c>
      <c r="F889" s="144">
        <f t="shared" ref="F889:F894" si="290">(D889-E889)</f>
        <v>0</v>
      </c>
      <c r="G889" s="32" t="e">
        <f t="shared" ref="G889:G894" si="291">F889/E889</f>
        <v>#DIV/0!</v>
      </c>
    </row>
    <row r="890" spans="1:7" x14ac:dyDescent="0.2">
      <c r="A890" s="140"/>
      <c r="B890" s="14" t="s">
        <v>20</v>
      </c>
      <c r="C890" s="11"/>
      <c r="D890" s="144">
        <v>0</v>
      </c>
      <c r="E890" s="144">
        <v>0</v>
      </c>
      <c r="F890" s="144">
        <f t="shared" si="290"/>
        <v>0</v>
      </c>
      <c r="G890" s="32" t="e">
        <f t="shared" si="291"/>
        <v>#DIV/0!</v>
      </c>
    </row>
    <row r="891" spans="1:7" x14ac:dyDescent="0.2">
      <c r="A891" s="140"/>
      <c r="B891" s="14" t="s">
        <v>27</v>
      </c>
      <c r="C891" s="11"/>
      <c r="D891" s="144">
        <v>0</v>
      </c>
      <c r="E891" s="144">
        <v>0</v>
      </c>
      <c r="F891" s="144">
        <f t="shared" si="290"/>
        <v>0</v>
      </c>
      <c r="G891" s="32" t="e">
        <f t="shared" si="291"/>
        <v>#DIV/0!</v>
      </c>
    </row>
    <row r="892" spans="1:7" x14ac:dyDescent="0.2">
      <c r="A892" s="140">
        <v>706</v>
      </c>
      <c r="B892" s="2" t="s">
        <v>34</v>
      </c>
      <c r="C892" s="11"/>
      <c r="D892" s="144">
        <f>'TAB Av'!D892+'TAB mai'!D892+'TAB juin'!D892</f>
        <v>0</v>
      </c>
      <c r="E892" s="144">
        <f>'TAB Av'!E892+'TAB mai'!E892+'TAB juin'!E892</f>
        <v>0</v>
      </c>
      <c r="F892" s="144">
        <f t="shared" si="290"/>
        <v>0</v>
      </c>
      <c r="G892" s="32" t="e">
        <f t="shared" si="291"/>
        <v>#DIV/0!</v>
      </c>
    </row>
    <row r="893" spans="1:7" x14ac:dyDescent="0.2">
      <c r="A893" s="140" t="s">
        <v>35</v>
      </c>
      <c r="B893" s="2" t="s">
        <v>36</v>
      </c>
      <c r="C893" s="11"/>
      <c r="D893" s="144">
        <f>'TAB Av'!D893+'TAB mai'!D893+'TAB juin'!D893</f>
        <v>0</v>
      </c>
      <c r="E893" s="144">
        <f>'TAB Av'!E893+'TAB mai'!E893+'TAB juin'!E893</f>
        <v>0</v>
      </c>
      <c r="F893" s="144">
        <f t="shared" si="290"/>
        <v>0</v>
      </c>
      <c r="G893" s="32" t="e">
        <f t="shared" si="291"/>
        <v>#DIV/0!</v>
      </c>
    </row>
    <row r="894" spans="1:7" ht="25.5" x14ac:dyDescent="0.2">
      <c r="A894" s="22"/>
      <c r="B894" s="26" t="s">
        <v>45</v>
      </c>
      <c r="C894" s="141"/>
      <c r="D894" s="40">
        <f>D884+D885+D886+D887+D892+D893</f>
        <v>51744</v>
      </c>
      <c r="E894" s="40">
        <f>E884+E885+E886+E887+E892+E893</f>
        <v>133492</v>
      </c>
      <c r="F894" s="40">
        <f t="shared" si="290"/>
        <v>-81748</v>
      </c>
      <c r="G894" s="34">
        <f t="shared" si="291"/>
        <v>-0.61238126629311118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44"/>
      <c r="E897" s="144"/>
      <c r="F897" s="144">
        <f t="shared" ref="F897" si="292">(D897-E897)</f>
        <v>0</v>
      </c>
      <c r="G897" s="32" t="e">
        <f t="shared" ref="G897" si="293">F897/E897</f>
        <v>#DIV/0!</v>
      </c>
    </row>
    <row r="898" spans="1:7" x14ac:dyDescent="0.2">
      <c r="B898" s="3"/>
      <c r="C898" s="142"/>
      <c r="D898" s="143"/>
      <c r="E898" s="143"/>
      <c r="F898" s="143"/>
      <c r="G898" s="36"/>
    </row>
    <row r="899" spans="1:7" x14ac:dyDescent="0.2">
      <c r="A899" s="140">
        <v>72</v>
      </c>
      <c r="B899" s="1" t="s">
        <v>37</v>
      </c>
      <c r="C899" s="10"/>
      <c r="D899" s="144">
        <f>'TAB Av'!D899+'TAB mai'!D899+'TAB juin'!D899</f>
        <v>0</v>
      </c>
      <c r="E899" s="144">
        <f>'TAB Av'!E899+'TAB mai'!E899+'TAB juin'!E899</f>
        <v>0</v>
      </c>
      <c r="F899" s="144">
        <f t="shared" ref="F899:F911" si="294">(D899-E899)</f>
        <v>0</v>
      </c>
      <c r="G899" s="32" t="e">
        <f t="shared" ref="G899:G911" si="295">F899/E899</f>
        <v>#DIV/0!</v>
      </c>
    </row>
    <row r="900" spans="1:7" x14ac:dyDescent="0.2">
      <c r="A900" s="140">
        <v>73</v>
      </c>
      <c r="B900" s="1" t="s">
        <v>38</v>
      </c>
      <c r="C900" s="10"/>
      <c r="D900" s="144">
        <f>'TAB Av'!D900+'TAB mai'!D900+'TAB juin'!D900</f>
        <v>0</v>
      </c>
      <c r="E900" s="144">
        <f>'TAB Av'!E900+'TAB mai'!E900+'TAB juin'!E900</f>
        <v>0</v>
      </c>
      <c r="F900" s="144">
        <f t="shared" si="294"/>
        <v>0</v>
      </c>
      <c r="G900" s="32" t="e">
        <f t="shared" si="295"/>
        <v>#DIV/0!</v>
      </c>
    </row>
    <row r="901" spans="1:7" x14ac:dyDescent="0.2">
      <c r="A901" s="140">
        <v>74</v>
      </c>
      <c r="B901" s="2" t="s">
        <v>39</v>
      </c>
      <c r="C901" s="11"/>
      <c r="D901" s="144">
        <f>'TAB Av'!D901+'TAB mai'!D901+'TAB juin'!D901</f>
        <v>0</v>
      </c>
      <c r="E901" s="144">
        <f>'TAB Av'!E901+'TAB mai'!E901+'TAB juin'!E901</f>
        <v>0</v>
      </c>
      <c r="F901" s="144">
        <f t="shared" si="294"/>
        <v>0</v>
      </c>
      <c r="G901" s="32" t="e">
        <f t="shared" si="295"/>
        <v>#DIV/0!</v>
      </c>
    </row>
    <row r="902" spans="1:7" ht="25.5" x14ac:dyDescent="0.2">
      <c r="A902" s="22"/>
      <c r="B902" s="26" t="s">
        <v>44</v>
      </c>
      <c r="C902" s="145"/>
      <c r="D902" s="40">
        <f>D894+D899+D900+D901</f>
        <v>51744</v>
      </c>
      <c r="E902" s="40">
        <f>E894+E899+E900+E901</f>
        <v>133492</v>
      </c>
      <c r="F902" s="144">
        <f t="shared" si="294"/>
        <v>-81748</v>
      </c>
      <c r="G902" s="32">
        <f t="shared" si="295"/>
        <v>-0.61238126629311118</v>
      </c>
    </row>
    <row r="903" spans="1:7" x14ac:dyDescent="0.2">
      <c r="A903" s="140">
        <v>60</v>
      </c>
      <c r="B903" s="3" t="s">
        <v>40</v>
      </c>
      <c r="C903" s="142"/>
      <c r="D903" s="143">
        <f>D904+D905+D906</f>
        <v>14052</v>
      </c>
      <c r="E903" s="143">
        <f>E904+E905+E906</f>
        <v>28086</v>
      </c>
      <c r="F903" s="144">
        <f t="shared" si="294"/>
        <v>-14034</v>
      </c>
      <c r="G903" s="32">
        <f t="shared" si="295"/>
        <v>-0.49967955565050204</v>
      </c>
    </row>
    <row r="904" spans="1:7" x14ac:dyDescent="0.2">
      <c r="A904" s="140">
        <v>600</v>
      </c>
      <c r="B904" s="1" t="s">
        <v>2</v>
      </c>
      <c r="C904" s="10"/>
      <c r="D904" s="144">
        <f>'TAB Av'!D904+'TAB mai'!D904+'TAB juin'!D904</f>
        <v>0</v>
      </c>
      <c r="E904" s="144">
        <f>'TAB Av'!E904+'TAB mai'!E904+'TAB juin'!E904</f>
        <v>0</v>
      </c>
      <c r="F904" s="144">
        <f t="shared" si="294"/>
        <v>0</v>
      </c>
      <c r="G904" s="32" t="e">
        <f t="shared" si="295"/>
        <v>#DIV/0!</v>
      </c>
    </row>
    <row r="905" spans="1:7" x14ac:dyDescent="0.2">
      <c r="A905" s="140">
        <v>601</v>
      </c>
      <c r="B905" s="1" t="s">
        <v>3</v>
      </c>
      <c r="C905" s="10"/>
      <c r="D905" s="144">
        <f>'TAB Av'!D905+'TAB mai'!D905+'TAB juin'!D905</f>
        <v>14052</v>
      </c>
      <c r="E905" s="144">
        <f>'TAB Av'!E905+'TAB mai'!E905+'TAB juin'!E905</f>
        <v>28086</v>
      </c>
      <c r="F905" s="144">
        <f t="shared" si="294"/>
        <v>-14034</v>
      </c>
      <c r="G905" s="32">
        <f t="shared" si="295"/>
        <v>-0.49967955565050204</v>
      </c>
    </row>
    <row r="906" spans="1:7" x14ac:dyDescent="0.2">
      <c r="A906" s="140">
        <v>604</v>
      </c>
      <c r="B906" s="1" t="s">
        <v>4</v>
      </c>
      <c r="C906" s="10"/>
      <c r="D906" s="144">
        <f>'TAB Av'!D906+'TAB mai'!D906+'TAB juin'!D906</f>
        <v>0</v>
      </c>
      <c r="E906" s="144">
        <f>'TAB Av'!E906+'TAB mai'!E906+'TAB juin'!E906</f>
        <v>0</v>
      </c>
      <c r="F906" s="144">
        <f t="shared" si="294"/>
        <v>0</v>
      </c>
      <c r="G906" s="32" t="e">
        <f t="shared" si="295"/>
        <v>#DIV/0!</v>
      </c>
    </row>
    <row r="907" spans="1:7" x14ac:dyDescent="0.2">
      <c r="A907" s="140">
        <v>61</v>
      </c>
      <c r="B907" s="1" t="s">
        <v>41</v>
      </c>
      <c r="C907" s="10"/>
      <c r="D907" s="144">
        <f>'TAB Av'!D907+'TAB mai'!D907+'TAB juin'!D907</f>
        <v>1239</v>
      </c>
      <c r="E907" s="144">
        <f>'TAB Av'!E907+'TAB mai'!E907+'TAB juin'!E907</f>
        <v>656</v>
      </c>
      <c r="F907" s="144">
        <f t="shared" si="294"/>
        <v>583</v>
      </c>
      <c r="G907" s="32">
        <f t="shared" si="295"/>
        <v>0.88871951219512191</v>
      </c>
    </row>
    <row r="908" spans="1:7" x14ac:dyDescent="0.2">
      <c r="A908" s="140">
        <v>62</v>
      </c>
      <c r="B908" s="2" t="s">
        <v>42</v>
      </c>
      <c r="C908" s="11"/>
      <c r="D908" s="144">
        <f>'TAB Av'!D908+'TAB mai'!D908+'TAB juin'!D908</f>
        <v>1321</v>
      </c>
      <c r="E908" s="144">
        <f>'TAB Av'!E908+'TAB mai'!E908+'TAB juin'!E908</f>
        <v>219</v>
      </c>
      <c r="F908" s="144">
        <f t="shared" si="294"/>
        <v>1102</v>
      </c>
      <c r="G908" s="32">
        <f t="shared" si="295"/>
        <v>5.031963470319635</v>
      </c>
    </row>
    <row r="909" spans="1:7" ht="25.5" x14ac:dyDescent="0.2">
      <c r="A909" s="22"/>
      <c r="B909" s="26" t="s">
        <v>43</v>
      </c>
      <c r="C909" s="145"/>
      <c r="D909" s="40">
        <f>D903+D907+D908</f>
        <v>16612</v>
      </c>
      <c r="E909" s="40">
        <f>E903+E907+E908</f>
        <v>28961</v>
      </c>
      <c r="F909" s="144">
        <f t="shared" si="294"/>
        <v>-12349</v>
      </c>
      <c r="G909" s="32">
        <f t="shared" si="295"/>
        <v>-0.42640102206415526</v>
      </c>
    </row>
    <row r="910" spans="1:7" ht="25.5" x14ac:dyDescent="0.2">
      <c r="A910" s="22"/>
      <c r="B910" s="26" t="s">
        <v>48</v>
      </c>
      <c r="C910" s="145"/>
      <c r="D910" s="40">
        <f>D902-D909</f>
        <v>35132</v>
      </c>
      <c r="E910" s="40">
        <f>E902-E909</f>
        <v>104531</v>
      </c>
      <c r="F910" s="144">
        <f t="shared" si="294"/>
        <v>-69399</v>
      </c>
      <c r="G910" s="32">
        <f t="shared" si="295"/>
        <v>-0.66390831427997432</v>
      </c>
    </row>
    <row r="911" spans="1:7" x14ac:dyDescent="0.2">
      <c r="A911" s="140">
        <v>63</v>
      </c>
      <c r="B911" s="3" t="s">
        <v>46</v>
      </c>
      <c r="C911" s="142"/>
      <c r="D911" s="144">
        <f>'TAB Av'!D911+'TAB mai'!D911+'TAB juin'!D911</f>
        <v>32115</v>
      </c>
      <c r="E911" s="144">
        <f>'TAB Av'!E911+'TAB mai'!E911+'TAB juin'!E911</f>
        <v>26968</v>
      </c>
      <c r="F911" s="144">
        <f t="shared" si="294"/>
        <v>5147</v>
      </c>
      <c r="G911" s="32">
        <f t="shared" si="295"/>
        <v>0.19085582913082172</v>
      </c>
    </row>
    <row r="912" spans="1:7" x14ac:dyDescent="0.2">
      <c r="A912" s="140"/>
      <c r="B912" s="13" t="s">
        <v>6</v>
      </c>
      <c r="C912" s="27"/>
      <c r="D912" s="144"/>
      <c r="E912" s="144"/>
      <c r="F912" s="144"/>
      <c r="G912" s="32"/>
    </row>
    <row r="913" spans="1:7" x14ac:dyDescent="0.2">
      <c r="A913" s="140">
        <v>631</v>
      </c>
      <c r="B913" s="15" t="s">
        <v>21</v>
      </c>
      <c r="C913" s="21"/>
      <c r="D913" s="144">
        <f>'TAB Av'!D913+'TAB mai'!D913+'TAB juin'!D913</f>
        <v>0</v>
      </c>
      <c r="E913" s="144">
        <f>'TAB Av'!E913+'TAB mai'!E913+'TAB juin'!E913</f>
        <v>0</v>
      </c>
      <c r="F913" s="144">
        <f t="shared" ref="F913" si="296">(D913-E913)</f>
        <v>0</v>
      </c>
      <c r="G913" s="32" t="e">
        <f t="shared" ref="G913" si="297">F913/E913</f>
        <v>#DIV/0!</v>
      </c>
    </row>
    <row r="914" spans="1:7" x14ac:dyDescent="0.2">
      <c r="A914" s="140"/>
      <c r="B914" s="15"/>
      <c r="C914" s="21"/>
      <c r="D914" s="144"/>
      <c r="E914" s="144"/>
      <c r="F914" s="144"/>
      <c r="G914" s="32"/>
    </row>
    <row r="915" spans="1:7" x14ac:dyDescent="0.2">
      <c r="A915" s="140">
        <v>64</v>
      </c>
      <c r="B915" s="2" t="s">
        <v>47</v>
      </c>
      <c r="C915" s="11"/>
      <c r="D915" s="144">
        <f>'TAB Av'!D915+'TAB mai'!D915+'TAB juin'!D915</f>
        <v>2409</v>
      </c>
      <c r="E915" s="144">
        <f>'TAB Av'!E915+'TAB mai'!E915+'TAB juin'!E915</f>
        <v>3065</v>
      </c>
      <c r="F915" s="144">
        <f t="shared" ref="F915:F925" si="298">(D915-E915)</f>
        <v>-656</v>
      </c>
      <c r="G915" s="32">
        <f t="shared" ref="G915:G925" si="299">F915/E915</f>
        <v>-0.21402936378466558</v>
      </c>
    </row>
    <row r="916" spans="1:7" ht="25.5" x14ac:dyDescent="0.2">
      <c r="A916" s="22"/>
      <c r="B916" s="26" t="s">
        <v>49</v>
      </c>
      <c r="C916" s="145"/>
      <c r="D916" s="144">
        <f>D910-D911-D915</f>
        <v>608</v>
      </c>
      <c r="E916" s="144">
        <f>E910-E911-E915</f>
        <v>74498</v>
      </c>
      <c r="F916" s="144">
        <f t="shared" si="298"/>
        <v>-73890</v>
      </c>
      <c r="G916" s="32">
        <f t="shared" si="299"/>
        <v>-0.99183870707938471</v>
      </c>
    </row>
    <row r="917" spans="1:7" x14ac:dyDescent="0.2">
      <c r="A917" s="140">
        <v>75</v>
      </c>
      <c r="B917" s="3" t="s">
        <v>50</v>
      </c>
      <c r="C917" s="142"/>
      <c r="D917" s="144">
        <f>'TAB Av'!D917+'TAB mai'!D917+'TAB juin'!D917</f>
        <v>20</v>
      </c>
      <c r="E917" s="144">
        <f>'TAB Av'!E917+'TAB mai'!E917+'TAB juin'!E917</f>
        <v>499</v>
      </c>
      <c r="F917" s="144">
        <f t="shared" si="298"/>
        <v>-479</v>
      </c>
      <c r="G917" s="32">
        <f t="shared" si="299"/>
        <v>-0.95991983967935868</v>
      </c>
    </row>
    <row r="918" spans="1:7" x14ac:dyDescent="0.2">
      <c r="A918" s="140">
        <v>65</v>
      </c>
      <c r="B918" s="1" t="s">
        <v>51</v>
      </c>
      <c r="C918" s="10"/>
      <c r="D918" s="144">
        <f>'TAB Av'!D918+'TAB mai'!D918+'TAB juin'!D918</f>
        <v>5360</v>
      </c>
      <c r="E918" s="144">
        <f>'TAB Av'!E918+'TAB mai'!E918+'TAB juin'!E918</f>
        <v>175</v>
      </c>
      <c r="F918" s="144">
        <f t="shared" si="298"/>
        <v>5185</v>
      </c>
      <c r="G918" s="32">
        <f t="shared" si="299"/>
        <v>29.62857142857143</v>
      </c>
    </row>
    <row r="919" spans="1:7" ht="25.5" x14ac:dyDescent="0.2">
      <c r="A919" s="140">
        <v>68</v>
      </c>
      <c r="B919" s="16" t="s">
        <v>52</v>
      </c>
      <c r="C919" s="17"/>
      <c r="D919" s="144">
        <f>'TAB Av'!D919+'TAB mai'!D919+'TAB juin'!D919</f>
        <v>40494</v>
      </c>
      <c r="E919" s="144">
        <f>'TAB Av'!E919+'TAB mai'!E919+'TAB juin'!E919</f>
        <v>0</v>
      </c>
      <c r="F919" s="144">
        <f t="shared" si="298"/>
        <v>40494</v>
      </c>
      <c r="G919" s="32" t="e">
        <f t="shared" si="299"/>
        <v>#DIV/0!</v>
      </c>
    </row>
    <row r="920" spans="1:7" x14ac:dyDescent="0.2">
      <c r="A920" s="140">
        <v>78</v>
      </c>
      <c r="B920" s="2" t="s">
        <v>53</v>
      </c>
      <c r="C920" s="11"/>
      <c r="D920" s="144">
        <f>'TAB Av'!D920+'TAB mai'!D920+'TAB juin'!D920</f>
        <v>0</v>
      </c>
      <c r="E920" s="144">
        <f>'TAB Av'!E920+'TAB mai'!E920+'TAB juin'!E920</f>
        <v>611</v>
      </c>
      <c r="F920" s="144">
        <f t="shared" si="298"/>
        <v>-611</v>
      </c>
      <c r="G920" s="32">
        <f t="shared" si="299"/>
        <v>-1</v>
      </c>
    </row>
    <row r="921" spans="1:7" ht="25.5" x14ac:dyDescent="0.2">
      <c r="A921" s="22"/>
      <c r="B921" s="26" t="s">
        <v>77</v>
      </c>
      <c r="C921" s="145"/>
      <c r="D921" s="144">
        <f>D916+D917-D918-D919+D920</f>
        <v>-45226</v>
      </c>
      <c r="E921" s="144">
        <f>E916+E917-E918-E919+E920</f>
        <v>75433</v>
      </c>
      <c r="F921" s="144">
        <f t="shared" si="298"/>
        <v>-120659</v>
      </c>
      <c r="G921" s="32">
        <f t="shared" si="299"/>
        <v>-1.5995519202471067</v>
      </c>
    </row>
    <row r="922" spans="1:7" x14ac:dyDescent="0.2">
      <c r="A922" s="140">
        <v>76</v>
      </c>
      <c r="B922" s="1" t="s">
        <v>54</v>
      </c>
      <c r="C922" s="10"/>
      <c r="D922" s="144">
        <f>'TAB Av'!D922+'TAB mai'!D922+'TAB juin'!D922</f>
        <v>0</v>
      </c>
      <c r="E922" s="144">
        <f>'TAB Av'!E922+'TAB mai'!E922+'TAB juin'!E922</f>
        <v>0</v>
      </c>
      <c r="F922" s="144">
        <f t="shared" si="298"/>
        <v>0</v>
      </c>
      <c r="G922" s="32" t="e">
        <f t="shared" si="299"/>
        <v>#DIV/0!</v>
      </c>
    </row>
    <row r="923" spans="1:7" x14ac:dyDescent="0.2">
      <c r="A923" s="140">
        <v>66</v>
      </c>
      <c r="B923" s="1" t="s">
        <v>55</v>
      </c>
      <c r="C923" s="10"/>
      <c r="D923" s="144">
        <f>'TAB Av'!D923+'TAB mai'!D923+'TAB juin'!D923</f>
        <v>0</v>
      </c>
      <c r="E923" s="144">
        <f>'TAB Av'!E923+'TAB mai'!E923+'TAB juin'!E923</f>
        <v>0</v>
      </c>
      <c r="F923" s="144">
        <f t="shared" si="298"/>
        <v>0</v>
      </c>
      <c r="G923" s="32" t="e">
        <f t="shared" si="299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44">
        <f t="shared" si="298"/>
        <v>0</v>
      </c>
      <c r="G924" s="32" t="e">
        <f t="shared" si="299"/>
        <v>#DIV/0!</v>
      </c>
    </row>
    <row r="925" spans="1:7" x14ac:dyDescent="0.2">
      <c r="A925" s="22"/>
      <c r="B925" s="19" t="s">
        <v>57</v>
      </c>
      <c r="C925" s="145"/>
      <c r="D925" s="144">
        <f>D921+D924</f>
        <v>-45226</v>
      </c>
      <c r="E925" s="144">
        <f>E921+E924</f>
        <v>75433</v>
      </c>
      <c r="F925" s="144">
        <f t="shared" si="298"/>
        <v>-120659</v>
      </c>
      <c r="G925" s="32">
        <f t="shared" si="299"/>
        <v>-1.5995519202471067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40">
        <v>5</v>
      </c>
      <c r="B929" s="1" t="s">
        <v>22</v>
      </c>
      <c r="C929" s="10"/>
      <c r="D929" s="144">
        <f>'TAB juin'!D929</f>
        <v>10602</v>
      </c>
      <c r="E929" s="144">
        <f>'TAB juin'!E929</f>
        <v>28494</v>
      </c>
      <c r="F929" s="144">
        <f t="shared" ref="F929" si="300">(D929-E929)</f>
        <v>-17892</v>
      </c>
      <c r="G929" s="32">
        <f t="shared" ref="G929" si="301">F929/E929</f>
        <v>-0.62792166771951985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40">
        <v>51</v>
      </c>
      <c r="B933" s="20" t="s">
        <v>29</v>
      </c>
      <c r="C933" s="30"/>
      <c r="D933" s="144">
        <f>'TAB juin'!D933</f>
        <v>0</v>
      </c>
      <c r="E933" s="144">
        <f>'TAB juin'!E933</f>
        <v>0</v>
      </c>
      <c r="F933" s="144">
        <f t="shared" ref="F933:F934" si="302">(D933-E933)</f>
        <v>0</v>
      </c>
      <c r="G933" s="32" t="e">
        <f t="shared" ref="G933:G934" si="303">F933/E933</f>
        <v>#DIV/0!</v>
      </c>
    </row>
    <row r="934" spans="1:7" x14ac:dyDescent="0.2">
      <c r="A934" s="140">
        <v>510</v>
      </c>
      <c r="B934" s="1" t="s">
        <v>7</v>
      </c>
      <c r="C934" s="10"/>
      <c r="D934" s="144">
        <f>'TAB juin'!D934</f>
        <v>0</v>
      </c>
      <c r="E934" s="144">
        <f>'TAB juin'!E934</f>
        <v>0</v>
      </c>
      <c r="F934" s="144">
        <f t="shared" si="302"/>
        <v>0</v>
      </c>
      <c r="G934" s="32" t="e">
        <f t="shared" si="303"/>
        <v>#DIV/0!</v>
      </c>
    </row>
    <row r="935" spans="1:7" x14ac:dyDescent="0.2">
      <c r="B935" s="3"/>
      <c r="C935" s="28"/>
    </row>
    <row r="936" spans="1:7" x14ac:dyDescent="0.2">
      <c r="A936" s="140">
        <v>41</v>
      </c>
      <c r="B936" s="1" t="s">
        <v>8</v>
      </c>
      <c r="C936" s="10"/>
      <c r="D936" s="144">
        <f>D940+D941+D942</f>
        <v>70739</v>
      </c>
      <c r="E936" s="144">
        <f>E940+E941+E942</f>
        <v>89956</v>
      </c>
      <c r="F936" s="144">
        <f t="shared" ref="F936" si="304">(D936-E936)</f>
        <v>-19217</v>
      </c>
      <c r="G936" s="32">
        <f t="shared" ref="G936" si="305">F936/E936</f>
        <v>-0.2136266619236071</v>
      </c>
    </row>
    <row r="937" spans="1:7" x14ac:dyDescent="0.2">
      <c r="A937" s="140"/>
      <c r="B937" s="1"/>
      <c r="C937" s="10"/>
      <c r="D937" s="144"/>
      <c r="E937" s="144"/>
      <c r="F937" s="144"/>
      <c r="G937" s="32"/>
    </row>
    <row r="938" spans="1:7" x14ac:dyDescent="0.2">
      <c r="A938" s="140"/>
      <c r="B938" s="7" t="s">
        <v>6</v>
      </c>
      <c r="C938" s="29"/>
      <c r="D938" s="144"/>
      <c r="E938" s="144"/>
      <c r="F938" s="144"/>
      <c r="G938" s="32"/>
    </row>
    <row r="939" spans="1:7" x14ac:dyDescent="0.2">
      <c r="A939" s="140"/>
      <c r="B939" s="1"/>
      <c r="C939" s="10"/>
      <c r="D939" s="144"/>
      <c r="E939" s="144"/>
      <c r="F939" s="144"/>
      <c r="G939" s="32"/>
    </row>
    <row r="940" spans="1:7" x14ac:dyDescent="0.2">
      <c r="A940" s="140"/>
      <c r="B940" s="23" t="s">
        <v>23</v>
      </c>
      <c r="C940" s="10"/>
      <c r="D940" s="144">
        <f>'TAB juin'!D940</f>
        <v>16842</v>
      </c>
      <c r="E940" s="144">
        <f>'TAB juin'!E940</f>
        <v>20908</v>
      </c>
      <c r="F940" s="144">
        <f t="shared" ref="F940:F942" si="306">(D940-E940)</f>
        <v>-4066</v>
      </c>
      <c r="G940" s="32">
        <f t="shared" ref="G940:G942" si="307">F940/E940</f>
        <v>-0.19447101587908935</v>
      </c>
    </row>
    <row r="941" spans="1:7" ht="25.5" x14ac:dyDescent="0.2">
      <c r="A941" s="140"/>
      <c r="B941" s="24" t="s">
        <v>58</v>
      </c>
      <c r="C941" s="17"/>
      <c r="D941" s="144">
        <f>'TAB juin'!D941</f>
        <v>36756</v>
      </c>
      <c r="E941" s="144">
        <f>'TAB juin'!E941</f>
        <v>67338</v>
      </c>
      <c r="F941" s="144">
        <f t="shared" si="306"/>
        <v>-30582</v>
      </c>
      <c r="G941" s="32">
        <f t="shared" si="307"/>
        <v>-0.45415664260892807</v>
      </c>
    </row>
    <row r="942" spans="1:7" x14ac:dyDescent="0.2">
      <c r="A942" s="140"/>
      <c r="B942" s="23" t="s">
        <v>24</v>
      </c>
      <c r="C942" s="10"/>
      <c r="D942" s="144">
        <f>'TAB juin'!D942</f>
        <v>17141</v>
      </c>
      <c r="E942" s="144">
        <f>'TAB juin'!E942</f>
        <v>1710</v>
      </c>
      <c r="F942" s="144">
        <f t="shared" si="306"/>
        <v>15431</v>
      </c>
      <c r="G942" s="32">
        <f t="shared" si="307"/>
        <v>9.0239766081871338</v>
      </c>
    </row>
    <row r="943" spans="1:7" x14ac:dyDescent="0.2">
      <c r="A943" s="140"/>
      <c r="B943" s="1"/>
      <c r="C943" s="10"/>
      <c r="D943" s="144"/>
      <c r="E943" s="144"/>
      <c r="F943" s="144"/>
      <c r="G943" s="32"/>
    </row>
    <row r="944" spans="1:7" x14ac:dyDescent="0.2">
      <c r="A944" s="140"/>
      <c r="B944" s="8" t="s">
        <v>26</v>
      </c>
      <c r="C944" s="31"/>
      <c r="D944" s="144">
        <f>'TAB juin'!D944</f>
        <v>216618</v>
      </c>
      <c r="E944" s="144">
        <f>'TAB juin'!E944</f>
        <v>216198</v>
      </c>
      <c r="F944" s="144">
        <f>(D949-E949)</f>
        <v>2621</v>
      </c>
      <c r="G944" s="32">
        <f>F944/E949</f>
        <v>1.7757452574525745</v>
      </c>
    </row>
    <row r="945" spans="1:7" x14ac:dyDescent="0.2">
      <c r="A945" s="140"/>
      <c r="B945" s="8"/>
      <c r="C945" s="31"/>
      <c r="D945" s="144"/>
      <c r="E945" s="144"/>
      <c r="F945" s="144"/>
      <c r="G945" s="32"/>
    </row>
    <row r="946" spans="1:7" x14ac:dyDescent="0.2">
      <c r="A946" s="140">
        <v>3</v>
      </c>
      <c r="B946" s="8" t="s">
        <v>15</v>
      </c>
      <c r="C946" s="31"/>
      <c r="D946" s="144">
        <f>D949+D950+D951+D952</f>
        <v>43153</v>
      </c>
      <c r="E946" s="144">
        <f>E949+E950+E951+E952</f>
        <v>37681</v>
      </c>
      <c r="F946" s="144">
        <f t="shared" ref="F946" si="308">(D946-E946)</f>
        <v>5472</v>
      </c>
      <c r="G946" s="32">
        <f t="shared" ref="G946" si="309">F946/E946</f>
        <v>0.1452190759268597</v>
      </c>
    </row>
    <row r="947" spans="1:7" x14ac:dyDescent="0.2">
      <c r="A947" s="140"/>
      <c r="B947" s="7" t="s">
        <v>6</v>
      </c>
      <c r="C947" s="29"/>
      <c r="D947" s="144"/>
      <c r="E947" s="144"/>
      <c r="F947" s="144"/>
      <c r="G947" s="32"/>
    </row>
    <row r="948" spans="1:7" x14ac:dyDescent="0.2">
      <c r="A948" s="140"/>
      <c r="B948" s="8"/>
      <c r="C948" s="31"/>
      <c r="D948" s="144"/>
      <c r="E948" s="144"/>
      <c r="F948" s="144"/>
      <c r="G948" s="32"/>
    </row>
    <row r="949" spans="1:7" x14ac:dyDescent="0.2">
      <c r="A949" s="140">
        <v>30</v>
      </c>
      <c r="B949" s="25" t="s">
        <v>16</v>
      </c>
      <c r="C949" s="31"/>
      <c r="D949" s="144">
        <f>'TAB juin'!D949</f>
        <v>4097</v>
      </c>
      <c r="E949" s="144">
        <f>'TAB juin'!E949</f>
        <v>1476</v>
      </c>
      <c r="F949" s="144">
        <f t="shared" ref="F949:F952" si="310">(D949-E949)</f>
        <v>2621</v>
      </c>
      <c r="G949" s="32" t="e">
        <f>F949/#REF!</f>
        <v>#REF!</v>
      </c>
    </row>
    <row r="950" spans="1:7" x14ac:dyDescent="0.2">
      <c r="A950" s="140">
        <v>31</v>
      </c>
      <c r="B950" s="25" t="s">
        <v>17</v>
      </c>
      <c r="C950" s="31"/>
      <c r="D950" s="144">
        <f>'TAB juin'!D950</f>
        <v>1266</v>
      </c>
      <c r="E950" s="144">
        <f>'TAB juin'!E950</f>
        <v>1130</v>
      </c>
      <c r="F950" s="144">
        <f t="shared" si="310"/>
        <v>136</v>
      </c>
      <c r="G950" s="32">
        <f t="shared" ref="G950:G952" si="311">F950/E950</f>
        <v>0.12035398230088495</v>
      </c>
    </row>
    <row r="951" spans="1:7" x14ac:dyDescent="0.2">
      <c r="A951" s="140">
        <v>32</v>
      </c>
      <c r="B951" s="25" t="s">
        <v>18</v>
      </c>
      <c r="C951" s="31"/>
      <c r="D951" s="144">
        <f>'TAB juin'!D951</f>
        <v>37790</v>
      </c>
      <c r="E951" s="144">
        <f>'TAB juin'!E951</f>
        <v>35050</v>
      </c>
      <c r="F951" s="144">
        <f t="shared" si="310"/>
        <v>2740</v>
      </c>
      <c r="G951" s="32">
        <f t="shared" si="311"/>
        <v>7.8174037089871612E-2</v>
      </c>
    </row>
    <row r="952" spans="1:7" x14ac:dyDescent="0.2">
      <c r="A952" s="140">
        <v>37</v>
      </c>
      <c r="B952" s="25" t="s">
        <v>25</v>
      </c>
      <c r="C952" s="31"/>
      <c r="D952" s="144">
        <f>'TAB juin'!D952</f>
        <v>0</v>
      </c>
      <c r="E952" s="144">
        <f>'TAB juin'!E952</f>
        <v>25</v>
      </c>
      <c r="F952" s="144">
        <f t="shared" si="310"/>
        <v>-25</v>
      </c>
      <c r="G952" s="32">
        <f t="shared" si="311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44" t="s">
        <v>10</v>
      </c>
      <c r="E956" s="144" t="s">
        <v>11</v>
      </c>
      <c r="F956" s="144" t="s">
        <v>12</v>
      </c>
      <c r="G956" s="32" t="s">
        <v>13</v>
      </c>
    </row>
    <row r="957" spans="1:7" x14ac:dyDescent="0.2">
      <c r="A957" s="140">
        <v>700</v>
      </c>
      <c r="B957" s="1" t="s">
        <v>30</v>
      </c>
      <c r="C957" s="10"/>
      <c r="D957" s="144">
        <f>'TAB Av'!D957+'TAB mai'!D957+'TAB juin'!D957</f>
        <v>7284</v>
      </c>
      <c r="E957" s="144">
        <f>'TAB Av'!E957+'TAB mai'!E957+'TAB juin'!E957</f>
        <v>2301</v>
      </c>
      <c r="F957" s="144">
        <f>(D957-E957)</f>
        <v>4983</v>
      </c>
      <c r="G957" s="32">
        <f>F957/E957</f>
        <v>2.165580182529335</v>
      </c>
    </row>
    <row r="958" spans="1:7" x14ac:dyDescent="0.2">
      <c r="A958" s="140">
        <v>701</v>
      </c>
      <c r="B958" s="1" t="s">
        <v>31</v>
      </c>
      <c r="C958" s="10"/>
      <c r="D958" s="144">
        <f>'TAB Av'!D958+'TAB mai'!D958+'TAB juin'!D958</f>
        <v>0</v>
      </c>
      <c r="E958" s="144">
        <f>'TAB Av'!E958+'TAB mai'!E958+'TAB juin'!E958</f>
        <v>0</v>
      </c>
      <c r="F958" s="144">
        <f t="shared" ref="F958:F960" si="312">(D958-E958)</f>
        <v>0</v>
      </c>
      <c r="G958" s="32" t="e">
        <f t="shared" ref="G958:G960" si="313">F958/E958</f>
        <v>#DIV/0!</v>
      </c>
    </row>
    <row r="959" spans="1:7" x14ac:dyDescent="0.2">
      <c r="A959" s="140">
        <v>704</v>
      </c>
      <c r="B959" s="1" t="s">
        <v>32</v>
      </c>
      <c r="C959" s="10"/>
      <c r="D959" s="144">
        <f>'TAB Av'!D959+'TAB mai'!D959+'TAB juin'!D959</f>
        <v>0</v>
      </c>
      <c r="E959" s="144">
        <f>'TAB Av'!E959+'TAB mai'!E959+'TAB juin'!E959</f>
        <v>0</v>
      </c>
      <c r="F959" s="144">
        <f t="shared" si="312"/>
        <v>0</v>
      </c>
      <c r="G959" s="32" t="e">
        <f t="shared" si="313"/>
        <v>#DIV/0!</v>
      </c>
    </row>
    <row r="960" spans="1:7" x14ac:dyDescent="0.2">
      <c r="A960" s="140">
        <v>706</v>
      </c>
      <c r="B960" s="1" t="s">
        <v>33</v>
      </c>
      <c r="C960" s="10"/>
      <c r="D960" s="144">
        <f>'TAB Av'!D960+'TAB mai'!D960+'TAB juin'!D960</f>
        <v>123917</v>
      </c>
      <c r="E960" s="144">
        <f>'TAB Av'!E960+'TAB mai'!E960+'TAB juin'!E960</f>
        <v>157461</v>
      </c>
      <c r="F960" s="144">
        <f t="shared" si="312"/>
        <v>-33544</v>
      </c>
      <c r="G960" s="32">
        <f t="shared" si="313"/>
        <v>-0.21303052819428303</v>
      </c>
    </row>
    <row r="961" spans="1:7" x14ac:dyDescent="0.2">
      <c r="A961" s="140"/>
      <c r="B961" s="13" t="s">
        <v>6</v>
      </c>
      <c r="C961" s="27"/>
      <c r="D961" s="144"/>
      <c r="E961" s="144"/>
      <c r="F961" s="39"/>
      <c r="G961" s="33"/>
    </row>
    <row r="962" spans="1:7" x14ac:dyDescent="0.2">
      <c r="A962" s="140"/>
      <c r="B962" s="14" t="s">
        <v>19</v>
      </c>
      <c r="C962" s="11"/>
      <c r="D962" s="144">
        <v>0</v>
      </c>
      <c r="E962" s="144">
        <v>0</v>
      </c>
      <c r="F962" s="144">
        <f t="shared" ref="F962:F967" si="314">(D962-E962)</f>
        <v>0</v>
      </c>
      <c r="G962" s="32" t="e">
        <f t="shared" ref="G962:G967" si="315">F962/E962</f>
        <v>#DIV/0!</v>
      </c>
    </row>
    <row r="963" spans="1:7" x14ac:dyDescent="0.2">
      <c r="A963" s="140"/>
      <c r="B963" s="14" t="s">
        <v>20</v>
      </c>
      <c r="C963" s="11"/>
      <c r="D963" s="144">
        <v>0</v>
      </c>
      <c r="E963" s="144">
        <v>0</v>
      </c>
      <c r="F963" s="144">
        <f t="shared" si="314"/>
        <v>0</v>
      </c>
      <c r="G963" s="32" t="e">
        <f t="shared" si="315"/>
        <v>#DIV/0!</v>
      </c>
    </row>
    <row r="964" spans="1:7" x14ac:dyDescent="0.2">
      <c r="A964" s="140"/>
      <c r="B964" s="14" t="s">
        <v>27</v>
      </c>
      <c r="C964" s="11"/>
      <c r="D964" s="144">
        <v>0</v>
      </c>
      <c r="E964" s="144">
        <v>0</v>
      </c>
      <c r="F964" s="144">
        <f t="shared" si="314"/>
        <v>0</v>
      </c>
      <c r="G964" s="32" t="e">
        <f t="shared" si="315"/>
        <v>#DIV/0!</v>
      </c>
    </row>
    <row r="965" spans="1:7" x14ac:dyDescent="0.2">
      <c r="A965" s="140">
        <v>706</v>
      </c>
      <c r="B965" s="2" t="s">
        <v>34</v>
      </c>
      <c r="C965" s="11"/>
      <c r="D965" s="144">
        <f>'TAB Av'!D965+'TAB mai'!D965+'TAB juin'!D965</f>
        <v>164</v>
      </c>
      <c r="E965" s="144">
        <f>'TAB Av'!E965+'TAB mai'!E965+'TAB juin'!E965</f>
        <v>0</v>
      </c>
      <c r="F965" s="144">
        <f t="shared" si="314"/>
        <v>164</v>
      </c>
      <c r="G965" s="32" t="e">
        <f t="shared" si="315"/>
        <v>#DIV/0!</v>
      </c>
    </row>
    <row r="966" spans="1:7" x14ac:dyDescent="0.2">
      <c r="A966" s="140" t="s">
        <v>35</v>
      </c>
      <c r="B966" s="2" t="s">
        <v>36</v>
      </c>
      <c r="C966" s="11"/>
      <c r="D966" s="144">
        <f>'TAB Av'!D966+'TAB mai'!D966+'TAB juin'!D966</f>
        <v>0</v>
      </c>
      <c r="E966" s="144">
        <f>'TAB Av'!E966+'TAB mai'!E966+'TAB juin'!E966</f>
        <v>0</v>
      </c>
      <c r="F966" s="144">
        <f t="shared" si="314"/>
        <v>0</v>
      </c>
      <c r="G966" s="32" t="e">
        <f t="shared" si="315"/>
        <v>#DIV/0!</v>
      </c>
    </row>
    <row r="967" spans="1:7" ht="25.5" x14ac:dyDescent="0.2">
      <c r="A967" s="22"/>
      <c r="B967" s="26" t="s">
        <v>45</v>
      </c>
      <c r="C967" s="141"/>
      <c r="D967" s="40">
        <f>D957+D958+D959+D960+D965+D966</f>
        <v>131365</v>
      </c>
      <c r="E967" s="40">
        <f>E957+E958+E959+E960+E965+E966</f>
        <v>159762</v>
      </c>
      <c r="F967" s="40">
        <f t="shared" si="314"/>
        <v>-28397</v>
      </c>
      <c r="G967" s="34">
        <f t="shared" si="315"/>
        <v>-0.17774564664939096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44"/>
      <c r="E970" s="144"/>
      <c r="F970" s="144">
        <f t="shared" ref="F970" si="316">(D970-E970)</f>
        <v>0</v>
      </c>
      <c r="G970" s="32" t="e">
        <f t="shared" ref="G970" si="317">F970/E970</f>
        <v>#DIV/0!</v>
      </c>
    </row>
    <row r="971" spans="1:7" x14ac:dyDescent="0.2">
      <c r="B971" s="3"/>
      <c r="C971" s="142"/>
      <c r="D971" s="143"/>
      <c r="E971" s="143"/>
      <c r="F971" s="143"/>
      <c r="G971" s="36"/>
    </row>
    <row r="972" spans="1:7" x14ac:dyDescent="0.2">
      <c r="A972" s="140">
        <v>72</v>
      </c>
      <c r="B972" s="1" t="s">
        <v>37</v>
      </c>
      <c r="C972" s="10"/>
      <c r="D972" s="144">
        <f>'TAB Av'!D972+'TAB mai'!D972+'TAB juin'!D972</f>
        <v>0</v>
      </c>
      <c r="E972" s="144">
        <f>'TAB Av'!E972+'TAB mai'!E972+'TAB juin'!E972</f>
        <v>0</v>
      </c>
      <c r="F972" s="144">
        <f t="shared" ref="F972:F984" si="318">(D972-E972)</f>
        <v>0</v>
      </c>
      <c r="G972" s="32" t="e">
        <f t="shared" ref="G972:G984" si="319">F972/E972</f>
        <v>#DIV/0!</v>
      </c>
    </row>
    <row r="973" spans="1:7" x14ac:dyDescent="0.2">
      <c r="A973" s="140">
        <v>73</v>
      </c>
      <c r="B973" s="1" t="s">
        <v>38</v>
      </c>
      <c r="C973" s="10"/>
      <c r="D973" s="144">
        <f>'TAB Av'!D973+'TAB mai'!D973+'TAB juin'!D973</f>
        <v>633</v>
      </c>
      <c r="E973" s="144">
        <f>'TAB Av'!E973+'TAB mai'!E973+'TAB juin'!E973</f>
        <v>0</v>
      </c>
      <c r="F973" s="144">
        <f t="shared" si="318"/>
        <v>633</v>
      </c>
      <c r="G973" s="32" t="e">
        <f t="shared" si="319"/>
        <v>#DIV/0!</v>
      </c>
    </row>
    <row r="974" spans="1:7" x14ac:dyDescent="0.2">
      <c r="A974" s="140">
        <v>74</v>
      </c>
      <c r="B974" s="2" t="s">
        <v>39</v>
      </c>
      <c r="C974" s="11"/>
      <c r="D974" s="144">
        <f>'TAB Av'!D974+'TAB mai'!D974+'TAB juin'!D974</f>
        <v>0</v>
      </c>
      <c r="E974" s="144">
        <f>'TAB Av'!E974+'TAB mai'!E974+'TAB juin'!E974</f>
        <v>0</v>
      </c>
      <c r="F974" s="144">
        <f t="shared" si="318"/>
        <v>0</v>
      </c>
      <c r="G974" s="32" t="e">
        <f t="shared" si="319"/>
        <v>#DIV/0!</v>
      </c>
    </row>
    <row r="975" spans="1:7" ht="25.5" x14ac:dyDescent="0.2">
      <c r="A975" s="22"/>
      <c r="B975" s="26" t="s">
        <v>44</v>
      </c>
      <c r="C975" s="145"/>
      <c r="D975" s="40">
        <f>D967+D972+D973+D974</f>
        <v>131998</v>
      </c>
      <c r="E975" s="40">
        <f>E967+E972+E973+E974</f>
        <v>159762</v>
      </c>
      <c r="F975" s="144">
        <f t="shared" si="318"/>
        <v>-27764</v>
      </c>
      <c r="G975" s="32">
        <f t="shared" si="319"/>
        <v>-0.17378350296065398</v>
      </c>
    </row>
    <row r="976" spans="1:7" x14ac:dyDescent="0.2">
      <c r="A976" s="140">
        <v>60</v>
      </c>
      <c r="B976" s="3" t="s">
        <v>40</v>
      </c>
      <c r="C976" s="142"/>
      <c r="D976" s="143">
        <f>D977+D978+D979</f>
        <v>37454</v>
      </c>
      <c r="E976" s="143">
        <f>E977+E978+E979</f>
        <v>30031</v>
      </c>
      <c r="F976" s="144">
        <f t="shared" si="318"/>
        <v>7423</v>
      </c>
      <c r="G976" s="32">
        <f t="shared" si="319"/>
        <v>0.24717791615330825</v>
      </c>
    </row>
    <row r="977" spans="1:7" x14ac:dyDescent="0.2">
      <c r="A977" s="140">
        <v>600</v>
      </c>
      <c r="B977" s="1" t="s">
        <v>2</v>
      </c>
      <c r="C977" s="10"/>
      <c r="D977" s="144">
        <f>'TAB Av'!D977+'TAB mai'!D977+'TAB juin'!D977</f>
        <v>2028</v>
      </c>
      <c r="E977" s="144">
        <f>'TAB Av'!E977+'TAB mai'!E977+'TAB juin'!E977</f>
        <v>1214</v>
      </c>
      <c r="F977" s="144">
        <f t="shared" si="318"/>
        <v>814</v>
      </c>
      <c r="G977" s="32">
        <f t="shared" si="319"/>
        <v>0.67051070840197691</v>
      </c>
    </row>
    <row r="978" spans="1:7" x14ac:dyDescent="0.2">
      <c r="A978" s="140">
        <v>601</v>
      </c>
      <c r="B978" s="1" t="s">
        <v>3</v>
      </c>
      <c r="C978" s="10"/>
      <c r="D978" s="144">
        <f>'TAB Av'!D978+'TAB mai'!D978+'TAB juin'!D978</f>
        <v>24825</v>
      </c>
      <c r="E978" s="144">
        <f>'TAB Av'!E978+'TAB mai'!E978+'TAB juin'!E978</f>
        <v>21626</v>
      </c>
      <c r="F978" s="144">
        <f t="shared" si="318"/>
        <v>3199</v>
      </c>
      <c r="G978" s="32">
        <f t="shared" si="319"/>
        <v>0.14792379543142514</v>
      </c>
    </row>
    <row r="979" spans="1:7" x14ac:dyDescent="0.2">
      <c r="A979" s="140">
        <v>604</v>
      </c>
      <c r="B979" s="1" t="s">
        <v>4</v>
      </c>
      <c r="C979" s="10"/>
      <c r="D979" s="144">
        <f>'TAB Av'!D979+'TAB mai'!D979+'TAB juin'!D979</f>
        <v>10601</v>
      </c>
      <c r="E979" s="144">
        <f>'TAB Av'!E979+'TAB mai'!E979+'TAB juin'!E979</f>
        <v>7191</v>
      </c>
      <c r="F979" s="144">
        <f t="shared" si="318"/>
        <v>3410</v>
      </c>
      <c r="G979" s="32">
        <f t="shared" si="319"/>
        <v>0.47420386594354053</v>
      </c>
    </row>
    <row r="980" spans="1:7" x14ac:dyDescent="0.2">
      <c r="A980" s="140">
        <v>61</v>
      </c>
      <c r="B980" s="1" t="s">
        <v>41</v>
      </c>
      <c r="C980" s="10"/>
      <c r="D980" s="144">
        <f>'TAB Av'!D980+'TAB mai'!D980+'TAB juin'!D980</f>
        <v>2138</v>
      </c>
      <c r="E980" s="144">
        <f>'TAB Av'!E980+'TAB mai'!E980+'TAB juin'!E980</f>
        <v>2550</v>
      </c>
      <c r="F980" s="144">
        <f t="shared" si="318"/>
        <v>-412</v>
      </c>
      <c r="G980" s="32">
        <f t="shared" si="319"/>
        <v>-0.16156862745098038</v>
      </c>
    </row>
    <row r="981" spans="1:7" x14ac:dyDescent="0.2">
      <c r="A981" s="140">
        <v>62</v>
      </c>
      <c r="B981" s="2" t="s">
        <v>42</v>
      </c>
      <c r="C981" s="11"/>
      <c r="D981" s="144">
        <f>'TAB Av'!D981+'TAB mai'!D981+'TAB juin'!D981</f>
        <v>6030</v>
      </c>
      <c r="E981" s="144">
        <f>'TAB Av'!E981+'TAB mai'!E981+'TAB juin'!E981</f>
        <v>3559</v>
      </c>
      <c r="F981" s="144">
        <f t="shared" si="318"/>
        <v>2471</v>
      </c>
      <c r="G981" s="32">
        <f t="shared" si="319"/>
        <v>0.69429615060410232</v>
      </c>
    </row>
    <row r="982" spans="1:7" ht="25.5" x14ac:dyDescent="0.2">
      <c r="A982" s="22"/>
      <c r="B982" s="26" t="s">
        <v>43</v>
      </c>
      <c r="C982" s="145"/>
      <c r="D982" s="40">
        <f>D976+D980+D981</f>
        <v>45622</v>
      </c>
      <c r="E982" s="40">
        <f>E976+E980+E981</f>
        <v>36140</v>
      </c>
      <c r="F982" s="144">
        <f t="shared" si="318"/>
        <v>9482</v>
      </c>
      <c r="G982" s="32">
        <f t="shared" si="319"/>
        <v>0.26236856668511344</v>
      </c>
    </row>
    <row r="983" spans="1:7" ht="25.5" x14ac:dyDescent="0.2">
      <c r="A983" s="22"/>
      <c r="B983" s="26" t="s">
        <v>48</v>
      </c>
      <c r="C983" s="145"/>
      <c r="D983" s="40">
        <f>D975-D982</f>
        <v>86376</v>
      </c>
      <c r="E983" s="40">
        <f>E975-E982</f>
        <v>123622</v>
      </c>
      <c r="F983" s="144">
        <f t="shared" si="318"/>
        <v>-37246</v>
      </c>
      <c r="G983" s="32">
        <f t="shared" si="319"/>
        <v>-0.30128941450550872</v>
      </c>
    </row>
    <row r="984" spans="1:7" x14ac:dyDescent="0.2">
      <c r="A984" s="140">
        <v>63</v>
      </c>
      <c r="B984" s="3" t="s">
        <v>46</v>
      </c>
      <c r="C984" s="142"/>
      <c r="D984" s="144">
        <f>'TAB Av'!D984+'TAB mai'!D984+'TAB juin'!D984</f>
        <v>144468</v>
      </c>
      <c r="E984" s="144">
        <f>'TAB Av'!E984+'TAB mai'!E984+'TAB juin'!E984</f>
        <v>136137</v>
      </c>
      <c r="F984" s="144">
        <f t="shared" si="318"/>
        <v>8331</v>
      </c>
      <c r="G984" s="32">
        <f t="shared" si="319"/>
        <v>6.119570726547522E-2</v>
      </c>
    </row>
    <row r="985" spans="1:7" x14ac:dyDescent="0.2">
      <c r="A985" s="140"/>
      <c r="B985" s="13" t="s">
        <v>6</v>
      </c>
      <c r="C985" s="27"/>
      <c r="D985" s="144"/>
      <c r="E985" s="144"/>
      <c r="F985" s="144"/>
      <c r="G985" s="32"/>
    </row>
    <row r="986" spans="1:7" x14ac:dyDescent="0.2">
      <c r="A986" s="140">
        <v>631</v>
      </c>
      <c r="B986" s="15" t="s">
        <v>21</v>
      </c>
      <c r="C986" s="21"/>
      <c r="D986" s="144">
        <f>'TAB Av'!D986+'TAB mai'!D986+'TAB juin'!D986</f>
        <v>0</v>
      </c>
      <c r="E986" s="144">
        <f>'TAB Av'!E986+'TAB mai'!E986+'TAB juin'!E986</f>
        <v>0</v>
      </c>
      <c r="F986" s="144">
        <f t="shared" ref="F986" si="320">(D986-E986)</f>
        <v>0</v>
      </c>
      <c r="G986" s="32" t="e">
        <f t="shared" ref="G986" si="321">F986/E986</f>
        <v>#DIV/0!</v>
      </c>
    </row>
    <row r="987" spans="1:7" x14ac:dyDescent="0.2">
      <c r="A987" s="140"/>
      <c r="B987" s="15"/>
      <c r="C987" s="21"/>
      <c r="D987" s="144"/>
      <c r="E987" s="144"/>
      <c r="F987" s="144"/>
      <c r="G987" s="32"/>
    </row>
    <row r="988" spans="1:7" x14ac:dyDescent="0.2">
      <c r="A988" s="140">
        <v>64</v>
      </c>
      <c r="B988" s="2" t="s">
        <v>47</v>
      </c>
      <c r="C988" s="11"/>
      <c r="D988" s="144">
        <f>'TAB Av'!D988+'TAB mai'!D988+'TAB juin'!D988</f>
        <v>4314</v>
      </c>
      <c r="E988" s="144">
        <f>'TAB Av'!E988+'TAB mai'!E988+'TAB juin'!E988</f>
        <v>4686</v>
      </c>
      <c r="F988" s="144">
        <f t="shared" ref="F988:F998" si="322">(D988-E988)</f>
        <v>-372</v>
      </c>
      <c r="G988" s="32">
        <f t="shared" ref="G988:G998" si="323">F988/E988</f>
        <v>-7.9385403329065296E-2</v>
      </c>
    </row>
    <row r="989" spans="1:7" ht="25.5" x14ac:dyDescent="0.2">
      <c r="A989" s="22"/>
      <c r="B989" s="26" t="s">
        <v>49</v>
      </c>
      <c r="C989" s="145"/>
      <c r="D989" s="144">
        <f>D983-D984-D988</f>
        <v>-62406</v>
      </c>
      <c r="E989" s="144">
        <f>E983-E984-E988</f>
        <v>-17201</v>
      </c>
      <c r="F989" s="144">
        <f t="shared" si="322"/>
        <v>-45205</v>
      </c>
      <c r="G989" s="32">
        <f t="shared" si="323"/>
        <v>2.6280448811115633</v>
      </c>
    </row>
    <row r="990" spans="1:7" x14ac:dyDescent="0.2">
      <c r="A990" s="140">
        <v>75</v>
      </c>
      <c r="B990" s="3" t="s">
        <v>50</v>
      </c>
      <c r="C990" s="142"/>
      <c r="D990" s="144">
        <f>'TAB Av'!D990+'TAB mai'!D990+'TAB juin'!D990</f>
        <v>2469</v>
      </c>
      <c r="E990" s="144">
        <f>'TAB Av'!E990+'TAB mai'!E990+'TAB juin'!E990</f>
        <v>4726</v>
      </c>
      <c r="F990" s="144">
        <f t="shared" si="322"/>
        <v>-2257</v>
      </c>
      <c r="G990" s="32">
        <f t="shared" si="323"/>
        <v>-0.47757088446889545</v>
      </c>
    </row>
    <row r="991" spans="1:7" x14ac:dyDescent="0.2">
      <c r="A991" s="140">
        <v>65</v>
      </c>
      <c r="B991" s="1" t="s">
        <v>51</v>
      </c>
      <c r="C991" s="10"/>
      <c r="D991" s="144">
        <f>'TAB Av'!D991+'TAB mai'!D991+'TAB juin'!D991</f>
        <v>2180</v>
      </c>
      <c r="E991" s="144">
        <f>'TAB Av'!E991+'TAB mai'!E991+'TAB juin'!E991</f>
        <v>2060</v>
      </c>
      <c r="F991" s="144">
        <f t="shared" si="322"/>
        <v>120</v>
      </c>
      <c r="G991" s="32">
        <f t="shared" si="323"/>
        <v>5.8252427184466021E-2</v>
      </c>
    </row>
    <row r="992" spans="1:7" ht="25.5" x14ac:dyDescent="0.2">
      <c r="A992" s="140">
        <v>68</v>
      </c>
      <c r="B992" s="16" t="s">
        <v>52</v>
      </c>
      <c r="C992" s="17"/>
      <c r="D992" s="144">
        <f>'TAB Av'!D992+'TAB mai'!D992+'TAB juin'!D992</f>
        <v>26096</v>
      </c>
      <c r="E992" s="144">
        <f>'TAB Av'!E992+'TAB mai'!E992+'TAB juin'!E992</f>
        <v>58279</v>
      </c>
      <c r="F992" s="144">
        <f t="shared" si="322"/>
        <v>-32183</v>
      </c>
      <c r="G992" s="32">
        <f t="shared" si="323"/>
        <v>-0.55222292764117431</v>
      </c>
    </row>
    <row r="993" spans="1:7" x14ac:dyDescent="0.2">
      <c r="A993" s="140">
        <v>78</v>
      </c>
      <c r="B993" s="2" t="s">
        <v>53</v>
      </c>
      <c r="C993" s="11"/>
      <c r="D993" s="144">
        <f>'TAB Av'!D993+'TAB mai'!D993+'TAB juin'!D993</f>
        <v>28742</v>
      </c>
      <c r="E993" s="144">
        <f>'TAB Av'!E993+'TAB mai'!E993+'TAB juin'!E993</f>
        <v>41811</v>
      </c>
      <c r="F993" s="144">
        <f t="shared" si="322"/>
        <v>-13069</v>
      </c>
      <c r="G993" s="32">
        <f t="shared" si="323"/>
        <v>-0.31257324627490374</v>
      </c>
    </row>
    <row r="994" spans="1:7" ht="25.5" x14ac:dyDescent="0.2">
      <c r="A994" s="22"/>
      <c r="B994" s="26" t="s">
        <v>77</v>
      </c>
      <c r="C994" s="145"/>
      <c r="D994" s="144">
        <f>D989+D990-D991-D992+D993</f>
        <v>-59471</v>
      </c>
      <c r="E994" s="144">
        <f>E989+E990-E991-E992+E993</f>
        <v>-31003</v>
      </c>
      <c r="F994" s="144">
        <f t="shared" si="322"/>
        <v>-28468</v>
      </c>
      <c r="G994" s="32">
        <f t="shared" si="323"/>
        <v>0.91823371931748543</v>
      </c>
    </row>
    <row r="995" spans="1:7" x14ac:dyDescent="0.2">
      <c r="A995" s="140">
        <v>76</v>
      </c>
      <c r="B995" s="1" t="s">
        <v>54</v>
      </c>
      <c r="C995" s="10"/>
      <c r="D995" s="144">
        <f>'TAB Av'!D995+'TAB mai'!D995+'TAB juin'!D995</f>
        <v>0</v>
      </c>
      <c r="E995" s="144">
        <f>'TAB Av'!E995+'TAB mai'!E995+'TAB juin'!E995</f>
        <v>0</v>
      </c>
      <c r="F995" s="144">
        <f t="shared" si="322"/>
        <v>0</v>
      </c>
      <c r="G995" s="32" t="e">
        <f t="shared" si="323"/>
        <v>#DIV/0!</v>
      </c>
    </row>
    <row r="996" spans="1:7" x14ac:dyDescent="0.2">
      <c r="A996" s="140">
        <v>66</v>
      </c>
      <c r="B996" s="1" t="s">
        <v>55</v>
      </c>
      <c r="C996" s="10"/>
      <c r="D996" s="144">
        <f>'TAB Av'!D996+'TAB mai'!D996+'TAB juin'!D996</f>
        <v>-1670</v>
      </c>
      <c r="E996" s="144">
        <f>'TAB Av'!E996+'TAB mai'!E996+'TAB juin'!E996</f>
        <v>0</v>
      </c>
      <c r="F996" s="144">
        <f t="shared" si="322"/>
        <v>-1670</v>
      </c>
      <c r="G996" s="32" t="e">
        <f t="shared" si="323"/>
        <v>#DIV/0!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0</v>
      </c>
      <c r="F997" s="144">
        <f t="shared" si="322"/>
        <v>1670</v>
      </c>
      <c r="G997" s="32" t="e">
        <f t="shared" si="323"/>
        <v>#DIV/0!</v>
      </c>
    </row>
    <row r="998" spans="1:7" x14ac:dyDescent="0.2">
      <c r="A998" s="22"/>
      <c r="B998" s="19" t="s">
        <v>57</v>
      </c>
      <c r="C998" s="145"/>
      <c r="D998" s="144">
        <f>D994+D997</f>
        <v>-57801</v>
      </c>
      <c r="E998" s="144">
        <f>E994+E997</f>
        <v>-31003</v>
      </c>
      <c r="F998" s="144">
        <f t="shared" si="322"/>
        <v>-26798</v>
      </c>
      <c r="G998" s="32">
        <f t="shared" si="323"/>
        <v>0.86436796439054286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40">
        <v>5</v>
      </c>
      <c r="B1002" s="1" t="s">
        <v>22</v>
      </c>
      <c r="C1002" s="10"/>
      <c r="D1002" s="144">
        <f>'TAB juin'!D1002</f>
        <v>42954</v>
      </c>
      <c r="E1002" s="144">
        <f>'TAB juin'!E1002</f>
        <v>25426</v>
      </c>
      <c r="F1002" s="144">
        <f t="shared" ref="F1002" si="324">(D1002-E1002)</f>
        <v>17528</v>
      </c>
      <c r="G1002" s="32">
        <f t="shared" ref="G1002" si="325">F1002/E1002</f>
        <v>0.68937308267128139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40">
        <v>51</v>
      </c>
      <c r="B1006" s="20" t="s">
        <v>29</v>
      </c>
      <c r="C1006" s="30"/>
      <c r="D1006" s="144">
        <f>'TAB juin'!D1006</f>
        <v>0</v>
      </c>
      <c r="E1006" s="144">
        <f>'TAB juin'!E1006</f>
        <v>0</v>
      </c>
      <c r="F1006" s="144">
        <f t="shared" ref="F1006:F1007" si="326">(D1006-E1006)</f>
        <v>0</v>
      </c>
      <c r="G1006" s="32" t="e">
        <f t="shared" ref="G1006:G1007" si="327">F1006/E1006</f>
        <v>#DIV/0!</v>
      </c>
    </row>
    <row r="1007" spans="1:7" x14ac:dyDescent="0.2">
      <c r="A1007" s="140">
        <v>510</v>
      </c>
      <c r="B1007" s="1" t="s">
        <v>7</v>
      </c>
      <c r="C1007" s="10"/>
      <c r="D1007" s="144">
        <f>'TAB juin'!D1007</f>
        <v>0</v>
      </c>
      <c r="E1007" s="144">
        <f>'TAB juin'!E1007</f>
        <v>0</v>
      </c>
      <c r="F1007" s="144">
        <f t="shared" si="326"/>
        <v>0</v>
      </c>
      <c r="G1007" s="32" t="e">
        <f t="shared" si="327"/>
        <v>#DIV/0!</v>
      </c>
    </row>
    <row r="1008" spans="1:7" x14ac:dyDescent="0.2">
      <c r="B1008" s="3"/>
      <c r="C1008" s="28"/>
    </row>
    <row r="1009" spans="1:7" x14ac:dyDescent="0.2">
      <c r="A1009" s="140">
        <v>41</v>
      </c>
      <c r="B1009" s="1" t="s">
        <v>8</v>
      </c>
      <c r="C1009" s="10"/>
      <c r="D1009" s="144">
        <f>D1013+D1014+D1015</f>
        <v>199246</v>
      </c>
      <c r="E1009" s="144">
        <f>E1013+E1014+E1015</f>
        <v>221243</v>
      </c>
      <c r="F1009" s="144">
        <f t="shared" ref="F1009" si="328">(D1009-E1009)</f>
        <v>-21997</v>
      </c>
      <c r="G1009" s="32">
        <f t="shared" ref="G1009" si="329">F1009/E1009</f>
        <v>-9.9424614564076599E-2</v>
      </c>
    </row>
    <row r="1010" spans="1:7" x14ac:dyDescent="0.2">
      <c r="A1010" s="140"/>
      <c r="B1010" s="1"/>
      <c r="C1010" s="10"/>
      <c r="D1010" s="144"/>
      <c r="E1010" s="144"/>
      <c r="F1010" s="144"/>
      <c r="G1010" s="32"/>
    </row>
    <row r="1011" spans="1:7" x14ac:dyDescent="0.2">
      <c r="A1011" s="140"/>
      <c r="B1011" s="7" t="s">
        <v>6</v>
      </c>
      <c r="C1011" s="29"/>
      <c r="D1011" s="144"/>
      <c r="E1011" s="144"/>
      <c r="F1011" s="144"/>
      <c r="G1011" s="32"/>
    </row>
    <row r="1012" spans="1:7" x14ac:dyDescent="0.2">
      <c r="A1012" s="140"/>
      <c r="B1012" s="1"/>
      <c r="C1012" s="10"/>
      <c r="D1012" s="144"/>
      <c r="E1012" s="144"/>
      <c r="F1012" s="144"/>
      <c r="G1012" s="32"/>
    </row>
    <row r="1013" spans="1:7" x14ac:dyDescent="0.2">
      <c r="A1013" s="140"/>
      <c r="B1013" s="23" t="s">
        <v>23</v>
      </c>
      <c r="C1013" s="10"/>
      <c r="D1013" s="144">
        <f>'TAB juin'!D1013</f>
        <v>178329</v>
      </c>
      <c r="E1013" s="144">
        <f>'TAB juin'!E1013</f>
        <v>205207</v>
      </c>
      <c r="F1013" s="144">
        <f t="shared" ref="F1013:F1015" si="330">(D1013-E1013)</f>
        <v>-26878</v>
      </c>
      <c r="G1013" s="32">
        <f t="shared" ref="G1013:G1015" si="331">F1013/E1013</f>
        <v>-0.13097993733157251</v>
      </c>
    </row>
    <row r="1014" spans="1:7" ht="25.5" x14ac:dyDescent="0.2">
      <c r="A1014" s="140"/>
      <c r="B1014" s="24" t="s">
        <v>58</v>
      </c>
      <c r="C1014" s="17"/>
      <c r="D1014" s="144">
        <f>'TAB juin'!D1014</f>
        <v>20711</v>
      </c>
      <c r="E1014" s="144">
        <f>'TAB juin'!E1014</f>
        <v>15883</v>
      </c>
      <c r="F1014" s="144">
        <f t="shared" si="330"/>
        <v>4828</v>
      </c>
      <c r="G1014" s="32">
        <f t="shared" si="331"/>
        <v>0.30397280110810299</v>
      </c>
    </row>
    <row r="1015" spans="1:7" x14ac:dyDescent="0.2">
      <c r="A1015" s="140"/>
      <c r="B1015" s="23" t="s">
        <v>24</v>
      </c>
      <c r="C1015" s="10"/>
      <c r="D1015" s="144">
        <f>'TAB juin'!D1015</f>
        <v>206</v>
      </c>
      <c r="E1015" s="144">
        <f>'TAB juin'!E1015</f>
        <v>153</v>
      </c>
      <c r="F1015" s="144">
        <f t="shared" si="330"/>
        <v>53</v>
      </c>
      <c r="G1015" s="32">
        <f t="shared" si="331"/>
        <v>0.34640522875816993</v>
      </c>
    </row>
    <row r="1016" spans="1:7" x14ac:dyDescent="0.2">
      <c r="A1016" s="140"/>
      <c r="B1016" s="1"/>
      <c r="C1016" s="10"/>
      <c r="D1016" s="144"/>
      <c r="E1016" s="144"/>
      <c r="F1016" s="144"/>
      <c r="G1016" s="32"/>
    </row>
    <row r="1017" spans="1:7" x14ac:dyDescent="0.2">
      <c r="A1017" s="140"/>
      <c r="B1017" s="8" t="s">
        <v>26</v>
      </c>
      <c r="C1017" s="31"/>
      <c r="D1017" s="144">
        <f>'TAB juin'!D1017</f>
        <v>147918</v>
      </c>
      <c r="E1017" s="144">
        <f>'TAB juin'!E1017</f>
        <v>128052</v>
      </c>
      <c r="F1017" s="144">
        <f>(D1022-E1022)</f>
        <v>-530</v>
      </c>
      <c r="G1017" s="32">
        <f>F1017/E1022</f>
        <v>-0.38545454545454544</v>
      </c>
    </row>
    <row r="1018" spans="1:7" x14ac:dyDescent="0.2">
      <c r="A1018" s="140"/>
      <c r="B1018" s="8"/>
      <c r="C1018" s="31"/>
      <c r="D1018" s="144"/>
      <c r="E1018" s="144"/>
      <c r="F1018" s="144"/>
      <c r="G1018" s="32"/>
    </row>
    <row r="1019" spans="1:7" x14ac:dyDescent="0.2">
      <c r="A1019" s="140">
        <v>3</v>
      </c>
      <c r="B1019" s="8" t="s">
        <v>15</v>
      </c>
      <c r="C1019" s="31"/>
      <c r="D1019" s="144">
        <f>D1022+D1023+D1024+D1025</f>
        <v>97731</v>
      </c>
      <c r="E1019" s="144">
        <f>E1022+E1023+E1024+E1025</f>
        <v>91010</v>
      </c>
      <c r="F1019" s="144">
        <f t="shared" ref="F1019" si="332">(D1019-E1019)</f>
        <v>6721</v>
      </c>
      <c r="G1019" s="32">
        <f t="shared" ref="G1019" si="333">F1019/E1019</f>
        <v>7.3849027579386883E-2</v>
      </c>
    </row>
    <row r="1020" spans="1:7" x14ac:dyDescent="0.2">
      <c r="A1020" s="140"/>
      <c r="B1020" s="7" t="s">
        <v>6</v>
      </c>
      <c r="C1020" s="29"/>
      <c r="D1020" s="144"/>
      <c r="E1020" s="144"/>
      <c r="F1020" s="144"/>
      <c r="G1020" s="32"/>
    </row>
    <row r="1021" spans="1:7" x14ac:dyDescent="0.2">
      <c r="A1021" s="140"/>
      <c r="B1021" s="8"/>
      <c r="C1021" s="31"/>
      <c r="D1021" s="144"/>
      <c r="E1021" s="144"/>
      <c r="F1021" s="144"/>
      <c r="G1021" s="32"/>
    </row>
    <row r="1022" spans="1:7" x14ac:dyDescent="0.2">
      <c r="A1022" s="140">
        <v>30</v>
      </c>
      <c r="B1022" s="25" t="s">
        <v>16</v>
      </c>
      <c r="C1022" s="31"/>
      <c r="D1022" s="144">
        <f>'TAB juin'!D1022</f>
        <v>845</v>
      </c>
      <c r="E1022" s="144">
        <f>'TAB juin'!E1022</f>
        <v>1375</v>
      </c>
      <c r="F1022" s="144">
        <f t="shared" ref="F1022:F1025" si="334">(D1022-E1022)</f>
        <v>-530</v>
      </c>
      <c r="G1022" s="32" t="e">
        <f>F1022/#REF!</f>
        <v>#REF!</v>
      </c>
    </row>
    <row r="1023" spans="1:7" x14ac:dyDescent="0.2">
      <c r="A1023" s="140">
        <v>31</v>
      </c>
      <c r="B1023" s="25" t="s">
        <v>17</v>
      </c>
      <c r="C1023" s="31"/>
      <c r="D1023" s="144">
        <f>'TAB juin'!D1023</f>
        <v>3562</v>
      </c>
      <c r="E1023" s="144">
        <f>'TAB juin'!E1023</f>
        <v>3272</v>
      </c>
      <c r="F1023" s="144">
        <f t="shared" si="334"/>
        <v>290</v>
      </c>
      <c r="G1023" s="32">
        <f t="shared" ref="G1023:G1025" si="335">F1023/E1023</f>
        <v>8.8630806845965776E-2</v>
      </c>
    </row>
    <row r="1024" spans="1:7" x14ac:dyDescent="0.2">
      <c r="A1024" s="140">
        <v>32</v>
      </c>
      <c r="B1024" s="25" t="s">
        <v>18</v>
      </c>
      <c r="C1024" s="31"/>
      <c r="D1024" s="144">
        <f>'TAB juin'!D1024</f>
        <v>93324</v>
      </c>
      <c r="E1024" s="144">
        <f>'TAB juin'!E1024</f>
        <v>86363</v>
      </c>
      <c r="F1024" s="144">
        <f t="shared" si="334"/>
        <v>6961</v>
      </c>
      <c r="G1024" s="32">
        <f t="shared" si="335"/>
        <v>8.0601646538448174E-2</v>
      </c>
    </row>
    <row r="1025" spans="1:7" x14ac:dyDescent="0.2">
      <c r="A1025" s="140">
        <v>37</v>
      </c>
      <c r="B1025" s="25" t="s">
        <v>25</v>
      </c>
      <c r="C1025" s="31"/>
      <c r="D1025" s="144">
        <f>'TAB juin'!D1025</f>
        <v>0</v>
      </c>
      <c r="E1025" s="144">
        <f>'TAB juin'!E1025</f>
        <v>0</v>
      </c>
      <c r="F1025" s="144">
        <f t="shared" si="334"/>
        <v>0</v>
      </c>
      <c r="G1025" s="32" t="e">
        <f t="shared" si="335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44" t="s">
        <v>10</v>
      </c>
      <c r="E1029" s="144" t="s">
        <v>11</v>
      </c>
      <c r="F1029" s="144" t="s">
        <v>12</v>
      </c>
      <c r="G1029" s="32" t="s">
        <v>13</v>
      </c>
    </row>
    <row r="1030" spans="1:7" x14ac:dyDescent="0.2">
      <c r="A1030" s="140">
        <v>700</v>
      </c>
      <c r="B1030" s="1" t="s">
        <v>30</v>
      </c>
      <c r="C1030" s="10"/>
      <c r="D1030" s="144">
        <f>'TAB Av'!D1030+'TAB mai'!D1030+'TAB juin'!D1030</f>
        <v>1370</v>
      </c>
      <c r="E1030" s="144">
        <f>'TAB Av'!E1030+'TAB mai'!E1030+'TAB juin'!E1030</f>
        <v>573</v>
      </c>
      <c r="F1030" s="144">
        <f>(D1030-E1030)</f>
        <v>797</v>
      </c>
      <c r="G1030" s="32">
        <f>F1030/E1030</f>
        <v>1.3909249563699826</v>
      </c>
    </row>
    <row r="1031" spans="1:7" x14ac:dyDescent="0.2">
      <c r="A1031" s="140">
        <v>701</v>
      </c>
      <c r="B1031" s="1" t="s">
        <v>31</v>
      </c>
      <c r="C1031" s="10"/>
      <c r="D1031" s="144">
        <f>'TAB Av'!D1031+'TAB mai'!D1031+'TAB juin'!D1031</f>
        <v>0</v>
      </c>
      <c r="E1031" s="144">
        <f>'TAB Av'!E1031+'TAB mai'!E1031+'TAB juin'!E1031</f>
        <v>0</v>
      </c>
      <c r="F1031" s="144">
        <f t="shared" ref="F1031:F1033" si="336">(D1031-E1031)</f>
        <v>0</v>
      </c>
      <c r="G1031" s="32" t="e">
        <f t="shared" ref="G1031:G1033" si="337">F1031/E1031</f>
        <v>#DIV/0!</v>
      </c>
    </row>
    <row r="1032" spans="1:7" x14ac:dyDescent="0.2">
      <c r="A1032" s="140">
        <v>704</v>
      </c>
      <c r="B1032" s="1" t="s">
        <v>32</v>
      </c>
      <c r="C1032" s="10"/>
      <c r="D1032" s="144">
        <f>'TAB Av'!D1032+'TAB mai'!D1032+'TAB juin'!D1032</f>
        <v>0</v>
      </c>
      <c r="E1032" s="144">
        <f>'TAB Av'!E1032+'TAB mai'!E1032+'TAB juin'!E1032</f>
        <v>0</v>
      </c>
      <c r="F1032" s="144">
        <f t="shared" si="336"/>
        <v>0</v>
      </c>
      <c r="G1032" s="32" t="e">
        <f t="shared" si="337"/>
        <v>#DIV/0!</v>
      </c>
    </row>
    <row r="1033" spans="1:7" x14ac:dyDescent="0.2">
      <c r="A1033" s="140">
        <v>706</v>
      </c>
      <c r="B1033" s="1" t="s">
        <v>33</v>
      </c>
      <c r="C1033" s="10"/>
      <c r="D1033" s="144">
        <f>'TAB Av'!D1033+'TAB mai'!D1033+'TAB juin'!D1033</f>
        <v>0</v>
      </c>
      <c r="E1033" s="144">
        <f>'TAB Av'!E1033+'TAB mai'!E1033+'TAB juin'!E1033</f>
        <v>0</v>
      </c>
      <c r="F1033" s="144">
        <f t="shared" si="336"/>
        <v>0</v>
      </c>
      <c r="G1033" s="32" t="e">
        <f t="shared" si="337"/>
        <v>#DIV/0!</v>
      </c>
    </row>
    <row r="1034" spans="1:7" x14ac:dyDescent="0.2">
      <c r="A1034" s="140"/>
      <c r="B1034" s="13" t="s">
        <v>6</v>
      </c>
      <c r="C1034" s="27"/>
      <c r="D1034" s="144"/>
      <c r="E1034" s="144"/>
      <c r="F1034" s="39"/>
      <c r="G1034" s="33"/>
    </row>
    <row r="1035" spans="1:7" x14ac:dyDescent="0.2">
      <c r="A1035" s="140"/>
      <c r="B1035" s="14" t="s">
        <v>19</v>
      </c>
      <c r="C1035" s="11"/>
      <c r="D1035" s="144">
        <v>0</v>
      </c>
      <c r="E1035" s="144">
        <v>0</v>
      </c>
      <c r="F1035" s="144">
        <f t="shared" ref="F1035:F1040" si="338">(D1035-E1035)</f>
        <v>0</v>
      </c>
      <c r="G1035" s="32" t="e">
        <f t="shared" ref="G1035:G1040" si="339">F1035/E1035</f>
        <v>#DIV/0!</v>
      </c>
    </row>
    <row r="1036" spans="1:7" x14ac:dyDescent="0.2">
      <c r="A1036" s="140"/>
      <c r="B1036" s="14" t="s">
        <v>20</v>
      </c>
      <c r="C1036" s="11"/>
      <c r="D1036" s="144">
        <v>0</v>
      </c>
      <c r="E1036" s="144">
        <v>0</v>
      </c>
      <c r="F1036" s="144">
        <f t="shared" si="338"/>
        <v>0</v>
      </c>
      <c r="G1036" s="32" t="e">
        <f t="shared" si="339"/>
        <v>#DIV/0!</v>
      </c>
    </row>
    <row r="1037" spans="1:7" x14ac:dyDescent="0.2">
      <c r="A1037" s="140"/>
      <c r="B1037" s="14" t="s">
        <v>27</v>
      </c>
      <c r="C1037" s="11"/>
      <c r="D1037" s="144">
        <v>0</v>
      </c>
      <c r="E1037" s="144">
        <v>0</v>
      </c>
      <c r="F1037" s="144">
        <f t="shared" si="338"/>
        <v>0</v>
      </c>
      <c r="G1037" s="32" t="e">
        <f t="shared" si="339"/>
        <v>#DIV/0!</v>
      </c>
    </row>
    <row r="1038" spans="1:7" x14ac:dyDescent="0.2">
      <c r="A1038" s="140">
        <v>706</v>
      </c>
      <c r="B1038" s="2" t="s">
        <v>34</v>
      </c>
      <c r="C1038" s="11"/>
      <c r="D1038" s="144">
        <f>'TAB Av'!D1038+'TAB mai'!D1038+'TAB juin'!D1038</f>
        <v>71639</v>
      </c>
      <c r="E1038" s="144">
        <f>'TAB Av'!E1038+'TAB mai'!E1038+'TAB juin'!E1038</f>
        <v>111525</v>
      </c>
      <c r="F1038" s="144">
        <f t="shared" si="338"/>
        <v>-39886</v>
      </c>
      <c r="G1038" s="32">
        <f t="shared" si="339"/>
        <v>-0.35764178435328403</v>
      </c>
    </row>
    <row r="1039" spans="1:7" ht="15.75" customHeight="1" x14ac:dyDescent="0.2">
      <c r="A1039" s="140" t="s">
        <v>35</v>
      </c>
      <c r="B1039" s="2" t="s">
        <v>36</v>
      </c>
      <c r="C1039" s="11"/>
      <c r="D1039" s="144">
        <f>'TAB Av'!D1039+'TAB mai'!D1039+'TAB juin'!D1039</f>
        <v>10201</v>
      </c>
      <c r="E1039" s="144">
        <f>'TAB Av'!E1039+'TAB mai'!E1039+'TAB juin'!E1039</f>
        <v>5655</v>
      </c>
      <c r="F1039" s="144">
        <f t="shared" si="338"/>
        <v>4546</v>
      </c>
      <c r="G1039" s="32">
        <f t="shared" si="339"/>
        <v>0.80389036251105217</v>
      </c>
    </row>
    <row r="1040" spans="1:7" ht="25.5" x14ac:dyDescent="0.2">
      <c r="A1040" s="22"/>
      <c r="B1040" s="26" t="s">
        <v>45</v>
      </c>
      <c r="C1040" s="141"/>
      <c r="D1040" s="40">
        <f>D1030+D1031+D1032+D1033+D1038+D1039</f>
        <v>83210</v>
      </c>
      <c r="E1040" s="40">
        <f>E1030+E1031+E1032+E1033+E1038+E1039</f>
        <v>117753</v>
      </c>
      <c r="F1040" s="40">
        <f t="shared" si="338"/>
        <v>-34543</v>
      </c>
      <c r="G1040" s="34">
        <f t="shared" si="339"/>
        <v>-0.2933513371209226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44"/>
      <c r="E1043" s="144"/>
      <c r="F1043" s="144">
        <f t="shared" ref="F1043" si="340">(D1043-E1043)</f>
        <v>0</v>
      </c>
      <c r="G1043" s="32" t="e">
        <f t="shared" ref="G1043" si="341">F1043/E1043</f>
        <v>#DIV/0!</v>
      </c>
    </row>
    <row r="1044" spans="1:7" x14ac:dyDescent="0.2">
      <c r="B1044" s="3"/>
      <c r="C1044" s="142"/>
      <c r="D1044" s="143"/>
      <c r="E1044" s="143"/>
      <c r="F1044" s="143"/>
      <c r="G1044" s="36"/>
    </row>
    <row r="1045" spans="1:7" x14ac:dyDescent="0.2">
      <c r="A1045" s="140">
        <v>72</v>
      </c>
      <c r="B1045" s="1" t="s">
        <v>37</v>
      </c>
      <c r="C1045" s="10"/>
      <c r="D1045" s="144">
        <f>'TAB Av'!D1045+'TAB mai'!D1045+'TAB juin'!D1045</f>
        <v>0</v>
      </c>
      <c r="E1045" s="144">
        <f>'TAB Av'!E1045+'TAB mai'!E1045+'TAB juin'!E1045</f>
        <v>0</v>
      </c>
      <c r="F1045" s="144">
        <f t="shared" ref="F1045:F1057" si="342">(D1045-E1045)</f>
        <v>0</v>
      </c>
      <c r="G1045" s="32" t="e">
        <f t="shared" ref="G1045:G1057" si="343">F1045/E1045</f>
        <v>#DIV/0!</v>
      </c>
    </row>
    <row r="1046" spans="1:7" x14ac:dyDescent="0.2">
      <c r="A1046" s="140">
        <v>73</v>
      </c>
      <c r="B1046" s="1" t="s">
        <v>38</v>
      </c>
      <c r="C1046" s="10"/>
      <c r="D1046" s="144">
        <f>'TAB Av'!D1046+'TAB mai'!D1046+'TAB juin'!D1046</f>
        <v>0</v>
      </c>
      <c r="E1046" s="144">
        <f>'TAB Av'!E1046+'TAB mai'!E1046+'TAB juin'!E1046</f>
        <v>0</v>
      </c>
      <c r="F1046" s="144">
        <f t="shared" si="342"/>
        <v>0</v>
      </c>
      <c r="G1046" s="32" t="e">
        <f t="shared" si="343"/>
        <v>#DIV/0!</v>
      </c>
    </row>
    <row r="1047" spans="1:7" x14ac:dyDescent="0.2">
      <c r="A1047" s="140">
        <v>74</v>
      </c>
      <c r="B1047" s="2" t="s">
        <v>39</v>
      </c>
      <c r="C1047" s="11"/>
      <c r="D1047" s="144">
        <f>'TAB Av'!D1047+'TAB mai'!D1047+'TAB juin'!D1047</f>
        <v>0</v>
      </c>
      <c r="E1047" s="144">
        <f>'TAB Av'!E1047+'TAB mai'!E1047+'TAB juin'!E1047</f>
        <v>0</v>
      </c>
      <c r="F1047" s="144">
        <f t="shared" si="342"/>
        <v>0</v>
      </c>
      <c r="G1047" s="32" t="e">
        <f t="shared" si="343"/>
        <v>#DIV/0!</v>
      </c>
    </row>
    <row r="1048" spans="1:7" ht="25.5" x14ac:dyDescent="0.2">
      <c r="A1048" s="22"/>
      <c r="B1048" s="26" t="s">
        <v>44</v>
      </c>
      <c r="C1048" s="145"/>
      <c r="D1048" s="40">
        <f>D1040+D1045+D1046+D1047</f>
        <v>83210</v>
      </c>
      <c r="E1048" s="40">
        <f>E1040+E1045+E1046+E1047</f>
        <v>117753</v>
      </c>
      <c r="F1048" s="144">
        <f t="shared" si="342"/>
        <v>-34543</v>
      </c>
      <c r="G1048" s="32">
        <f t="shared" si="343"/>
        <v>-0.2933513371209226</v>
      </c>
    </row>
    <row r="1049" spans="1:7" x14ac:dyDescent="0.2">
      <c r="A1049" s="140">
        <v>60</v>
      </c>
      <c r="B1049" s="3" t="s">
        <v>40</v>
      </c>
      <c r="C1049" s="142"/>
      <c r="D1049" s="143">
        <f>D1050+D1051+D1052</f>
        <v>12955</v>
      </c>
      <c r="E1049" s="143">
        <f>E1050+E1051+E1052</f>
        <v>13347</v>
      </c>
      <c r="F1049" s="144">
        <f t="shared" si="342"/>
        <v>-392</v>
      </c>
      <c r="G1049" s="32">
        <f t="shared" si="343"/>
        <v>-2.9369895856746833E-2</v>
      </c>
    </row>
    <row r="1050" spans="1:7" x14ac:dyDescent="0.2">
      <c r="A1050" s="140">
        <v>600</v>
      </c>
      <c r="B1050" s="1" t="s">
        <v>2</v>
      </c>
      <c r="C1050" s="10"/>
      <c r="D1050" s="144">
        <f>'TAB Av'!D1050+'TAB mai'!D1050+'TAB juin'!D1050</f>
        <v>561</v>
      </c>
      <c r="E1050" s="144">
        <f>'TAB Av'!E1050+'TAB mai'!E1050+'TAB juin'!E1050</f>
        <v>469</v>
      </c>
      <c r="F1050" s="144">
        <f t="shared" si="342"/>
        <v>92</v>
      </c>
      <c r="G1050" s="32">
        <f t="shared" si="343"/>
        <v>0.19616204690831557</v>
      </c>
    </row>
    <row r="1051" spans="1:7" x14ac:dyDescent="0.2">
      <c r="A1051" s="140">
        <v>601</v>
      </c>
      <c r="B1051" s="1" t="s">
        <v>3</v>
      </c>
      <c r="C1051" s="10"/>
      <c r="D1051" s="144">
        <f>'TAB Av'!D1051+'TAB mai'!D1051+'TAB juin'!D1051</f>
        <v>7604</v>
      </c>
      <c r="E1051" s="144">
        <f>'TAB Av'!E1051+'TAB mai'!E1051+'TAB juin'!E1051</f>
        <v>6096</v>
      </c>
      <c r="F1051" s="144">
        <f t="shared" si="342"/>
        <v>1508</v>
      </c>
      <c r="G1051" s="32">
        <f t="shared" si="343"/>
        <v>0.24737532808398949</v>
      </c>
    </row>
    <row r="1052" spans="1:7" x14ac:dyDescent="0.2">
      <c r="A1052" s="140">
        <v>604</v>
      </c>
      <c r="B1052" s="1" t="s">
        <v>4</v>
      </c>
      <c r="C1052" s="10"/>
      <c r="D1052" s="144">
        <f>'TAB Av'!D1052+'TAB mai'!D1052+'TAB juin'!D1052</f>
        <v>4790</v>
      </c>
      <c r="E1052" s="144">
        <f>'TAB Av'!E1052+'TAB mai'!E1052+'TAB juin'!E1052</f>
        <v>6782</v>
      </c>
      <c r="F1052" s="144">
        <f t="shared" si="342"/>
        <v>-1992</v>
      </c>
      <c r="G1052" s="32">
        <f t="shared" si="343"/>
        <v>-0.29371866705986432</v>
      </c>
    </row>
    <row r="1053" spans="1:7" x14ac:dyDescent="0.2">
      <c r="A1053" s="140">
        <v>61</v>
      </c>
      <c r="B1053" s="1" t="s">
        <v>41</v>
      </c>
      <c r="C1053" s="10"/>
      <c r="D1053" s="144">
        <f>'TAB Av'!D1053+'TAB mai'!D1053+'TAB juin'!D1053</f>
        <v>1094</v>
      </c>
      <c r="E1053" s="144">
        <f>'TAB Av'!E1053+'TAB mai'!E1053+'TAB juin'!E1053</f>
        <v>2727</v>
      </c>
      <c r="F1053" s="144">
        <f t="shared" si="342"/>
        <v>-1633</v>
      </c>
      <c r="G1053" s="32">
        <f t="shared" si="343"/>
        <v>-0.59882654932159884</v>
      </c>
    </row>
    <row r="1054" spans="1:7" x14ac:dyDescent="0.2">
      <c r="A1054" s="140">
        <v>62</v>
      </c>
      <c r="B1054" s="2" t="s">
        <v>42</v>
      </c>
      <c r="C1054" s="11"/>
      <c r="D1054" s="144">
        <f>'TAB Av'!D1054+'TAB mai'!D1054+'TAB juin'!D1054</f>
        <v>1907</v>
      </c>
      <c r="E1054" s="144">
        <f>'TAB Av'!E1054+'TAB mai'!E1054+'TAB juin'!E1054</f>
        <v>583</v>
      </c>
      <c r="F1054" s="144">
        <f t="shared" si="342"/>
        <v>1324</v>
      </c>
      <c r="G1054" s="32">
        <f t="shared" si="343"/>
        <v>2.2710120068610635</v>
      </c>
    </row>
    <row r="1055" spans="1:7" ht="25.5" x14ac:dyDescent="0.2">
      <c r="A1055" s="22"/>
      <c r="B1055" s="26" t="s">
        <v>43</v>
      </c>
      <c r="C1055" s="145"/>
      <c r="D1055" s="40">
        <f>D1049+D1053+D1054</f>
        <v>15956</v>
      </c>
      <c r="E1055" s="40">
        <f>E1049+E1053+E1054</f>
        <v>16657</v>
      </c>
      <c r="F1055" s="144">
        <f t="shared" si="342"/>
        <v>-701</v>
      </c>
      <c r="G1055" s="32">
        <f t="shared" si="343"/>
        <v>-4.2084408957195174E-2</v>
      </c>
    </row>
    <row r="1056" spans="1:7" ht="25.5" x14ac:dyDescent="0.2">
      <c r="A1056" s="22"/>
      <c r="B1056" s="26" t="s">
        <v>48</v>
      </c>
      <c r="C1056" s="145"/>
      <c r="D1056" s="40">
        <f>D1048-D1055</f>
        <v>67254</v>
      </c>
      <c r="E1056" s="40">
        <f>E1048-E1055</f>
        <v>101096</v>
      </c>
      <c r="F1056" s="144">
        <f t="shared" si="342"/>
        <v>-33842</v>
      </c>
      <c r="G1056" s="32">
        <f t="shared" si="343"/>
        <v>-0.33475112764105402</v>
      </c>
    </row>
    <row r="1057" spans="1:7" x14ac:dyDescent="0.2">
      <c r="A1057" s="140">
        <v>63</v>
      </c>
      <c r="B1057" s="3" t="s">
        <v>46</v>
      </c>
      <c r="C1057" s="142"/>
      <c r="D1057" s="144">
        <f>'TAB Av'!D1057+'TAB mai'!D1057+'TAB juin'!D1057</f>
        <v>57899</v>
      </c>
      <c r="E1057" s="144">
        <f>'TAB Av'!E1057+'TAB mai'!E1057+'TAB juin'!E1057</f>
        <v>40626</v>
      </c>
      <c r="F1057" s="144">
        <f t="shared" si="342"/>
        <v>17273</v>
      </c>
      <c r="G1057" s="32">
        <f t="shared" si="343"/>
        <v>0.42517107271205634</v>
      </c>
    </row>
    <row r="1058" spans="1:7" x14ac:dyDescent="0.2">
      <c r="A1058" s="140"/>
      <c r="B1058" s="13" t="s">
        <v>6</v>
      </c>
      <c r="C1058" s="27"/>
      <c r="D1058" s="144"/>
      <c r="E1058" s="144"/>
      <c r="F1058" s="144"/>
      <c r="G1058" s="32"/>
    </row>
    <row r="1059" spans="1:7" x14ac:dyDescent="0.2">
      <c r="A1059" s="140">
        <v>631</v>
      </c>
      <c r="B1059" s="15" t="s">
        <v>21</v>
      </c>
      <c r="C1059" s="21"/>
      <c r="D1059" s="144">
        <f>'TAB Av'!D1059+'TAB mai'!D1059+'TAB juin'!D1059</f>
        <v>0</v>
      </c>
      <c r="E1059" s="144">
        <f>'TAB Av'!E1059+'TAB mai'!E1059+'TAB juin'!E1059</f>
        <v>0</v>
      </c>
      <c r="F1059" s="144">
        <f t="shared" ref="F1059" si="344">(D1059-E1059)</f>
        <v>0</v>
      </c>
      <c r="G1059" s="32" t="e">
        <f t="shared" ref="G1059" si="345">F1059/E1059</f>
        <v>#DIV/0!</v>
      </c>
    </row>
    <row r="1060" spans="1:7" x14ac:dyDescent="0.2">
      <c r="A1060" s="140"/>
      <c r="B1060" s="15"/>
      <c r="C1060" s="21"/>
      <c r="D1060" s="144"/>
      <c r="E1060" s="144"/>
      <c r="F1060" s="144"/>
      <c r="G1060" s="32"/>
    </row>
    <row r="1061" spans="1:7" x14ac:dyDescent="0.2">
      <c r="A1061" s="140">
        <v>64</v>
      </c>
      <c r="B1061" s="2" t="s">
        <v>47</v>
      </c>
      <c r="C1061" s="11"/>
      <c r="D1061" s="144">
        <f>'TAB Av'!D1061+'TAB mai'!D1061+'TAB juin'!D1061</f>
        <v>456</v>
      </c>
      <c r="E1061" s="144">
        <f>'TAB Av'!E1061+'TAB mai'!E1061+'TAB juin'!E1061</f>
        <v>3538</v>
      </c>
      <c r="F1061" s="144">
        <f t="shared" ref="F1061:F1071" si="346">(D1061-E1061)</f>
        <v>-3082</v>
      </c>
      <c r="G1061" s="32">
        <f t="shared" ref="G1061:G1071" si="347">F1061/E1061</f>
        <v>-0.87111362351611077</v>
      </c>
    </row>
    <row r="1062" spans="1:7" ht="25.5" x14ac:dyDescent="0.2">
      <c r="A1062" s="22"/>
      <c r="B1062" s="26" t="s">
        <v>49</v>
      </c>
      <c r="C1062" s="145"/>
      <c r="D1062" s="144">
        <f>D1056-D1057-D1061</f>
        <v>8899</v>
      </c>
      <c r="E1062" s="144">
        <f>E1056-E1057-E1061</f>
        <v>56932</v>
      </c>
      <c r="F1062" s="144">
        <f t="shared" si="346"/>
        <v>-48033</v>
      </c>
      <c r="G1062" s="32">
        <f t="shared" si="347"/>
        <v>-0.84369071875219559</v>
      </c>
    </row>
    <row r="1063" spans="1:7" x14ac:dyDescent="0.2">
      <c r="A1063" s="140">
        <v>75</v>
      </c>
      <c r="B1063" s="3" t="s">
        <v>50</v>
      </c>
      <c r="C1063" s="142"/>
      <c r="D1063" s="144">
        <f>'TAB Av'!D1063+'TAB mai'!D1063+'TAB juin'!D1063</f>
        <v>4</v>
      </c>
      <c r="E1063" s="144">
        <f>'TAB Av'!E1063+'TAB mai'!E1063+'TAB juin'!E1063</f>
        <v>0</v>
      </c>
      <c r="F1063" s="144">
        <f t="shared" si="346"/>
        <v>4</v>
      </c>
      <c r="G1063" s="32" t="e">
        <f t="shared" si="347"/>
        <v>#DIV/0!</v>
      </c>
    </row>
    <row r="1064" spans="1:7" x14ac:dyDescent="0.2">
      <c r="A1064" s="140">
        <v>65</v>
      </c>
      <c r="B1064" s="1" t="s">
        <v>51</v>
      </c>
      <c r="C1064" s="10"/>
      <c r="D1064" s="144">
        <f>'TAB Av'!D1064+'TAB mai'!D1064+'TAB juin'!D1064</f>
        <v>180</v>
      </c>
      <c r="E1064" s="144">
        <f>'TAB Av'!E1064+'TAB mai'!E1064+'TAB juin'!E1064</f>
        <v>320</v>
      </c>
      <c r="F1064" s="144">
        <f t="shared" si="346"/>
        <v>-140</v>
      </c>
      <c r="G1064" s="32">
        <f t="shared" si="347"/>
        <v>-0.4375</v>
      </c>
    </row>
    <row r="1065" spans="1:7" ht="25.5" x14ac:dyDescent="0.2">
      <c r="A1065" s="140">
        <v>68</v>
      </c>
      <c r="B1065" s="16" t="s">
        <v>52</v>
      </c>
      <c r="C1065" s="17"/>
      <c r="D1065" s="144">
        <f>'TAB Av'!D1065+'TAB mai'!D1065+'TAB juin'!D1065</f>
        <v>75000</v>
      </c>
      <c r="E1065" s="144">
        <f>'TAB Av'!E1065+'TAB mai'!E1065+'TAB juin'!E1065</f>
        <v>63380</v>
      </c>
      <c r="F1065" s="144">
        <f t="shared" si="346"/>
        <v>11620</v>
      </c>
      <c r="G1065" s="32">
        <f t="shared" si="347"/>
        <v>0.18333859261596719</v>
      </c>
    </row>
    <row r="1066" spans="1:7" x14ac:dyDescent="0.2">
      <c r="A1066" s="140">
        <v>78</v>
      </c>
      <c r="B1066" s="2" t="s">
        <v>53</v>
      </c>
      <c r="C1066" s="11"/>
      <c r="D1066" s="144">
        <f>'TAB Av'!D1066+'TAB mai'!D1066+'TAB juin'!D1066</f>
        <v>0</v>
      </c>
      <c r="E1066" s="144">
        <f>'TAB Av'!E1066+'TAB mai'!E1066+'TAB juin'!E1066</f>
        <v>0</v>
      </c>
      <c r="F1066" s="144">
        <f t="shared" si="346"/>
        <v>0</v>
      </c>
      <c r="G1066" s="32" t="e">
        <f t="shared" si="347"/>
        <v>#DIV/0!</v>
      </c>
    </row>
    <row r="1067" spans="1:7" ht="25.5" x14ac:dyDescent="0.2">
      <c r="A1067" s="22"/>
      <c r="B1067" s="26" t="s">
        <v>77</v>
      </c>
      <c r="C1067" s="145"/>
      <c r="D1067" s="144">
        <f>D1062+D1063-D1064-D1065+D1066</f>
        <v>-66277</v>
      </c>
      <c r="E1067" s="144">
        <f>E1062+E1063-E1064-E1065+E1066</f>
        <v>-6768</v>
      </c>
      <c r="F1067" s="144">
        <f t="shared" si="346"/>
        <v>-59509</v>
      </c>
      <c r="G1067" s="32">
        <f t="shared" si="347"/>
        <v>8.7927009456264784</v>
      </c>
    </row>
    <row r="1068" spans="1:7" x14ac:dyDescent="0.2">
      <c r="A1068" s="140">
        <v>76</v>
      </c>
      <c r="B1068" s="1" t="s">
        <v>54</v>
      </c>
      <c r="C1068" s="10"/>
      <c r="D1068" s="144">
        <f>'TAB Av'!D1068+'TAB mai'!D1068+'TAB juin'!D1068</f>
        <v>0</v>
      </c>
      <c r="E1068" s="144">
        <f>'TAB Av'!E1068+'TAB mai'!E1068+'TAB juin'!E1068</f>
        <v>0</v>
      </c>
      <c r="F1068" s="144">
        <f t="shared" si="346"/>
        <v>0</v>
      </c>
      <c r="G1068" s="32" t="e">
        <f t="shared" si="347"/>
        <v>#DIV/0!</v>
      </c>
    </row>
    <row r="1069" spans="1:7" x14ac:dyDescent="0.2">
      <c r="A1069" s="140">
        <v>66</v>
      </c>
      <c r="B1069" s="1" t="s">
        <v>55</v>
      </c>
      <c r="C1069" s="10"/>
      <c r="D1069" s="144">
        <f>'TAB Av'!D1069+'TAB mai'!D1069+'TAB juin'!D1069</f>
        <v>0</v>
      </c>
      <c r="E1069" s="144">
        <f>'TAB Av'!E1069+'TAB mai'!E1069+'TAB juin'!E1069</f>
        <v>0</v>
      </c>
      <c r="F1069" s="144">
        <f t="shared" si="346"/>
        <v>0</v>
      </c>
      <c r="G1069" s="32" t="e">
        <f t="shared" si="347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44">
        <f t="shared" si="346"/>
        <v>0</v>
      </c>
      <c r="G1070" s="32" t="e">
        <f t="shared" si="347"/>
        <v>#DIV/0!</v>
      </c>
    </row>
    <row r="1071" spans="1:7" x14ac:dyDescent="0.2">
      <c r="A1071" s="22"/>
      <c r="B1071" s="19" t="s">
        <v>57</v>
      </c>
      <c r="C1071" s="145"/>
      <c r="D1071" s="144">
        <f>D1067+D1070</f>
        <v>-66277</v>
      </c>
      <c r="E1071" s="144">
        <f>E1067+E1070</f>
        <v>-6768</v>
      </c>
      <c r="F1071" s="144">
        <f t="shared" si="346"/>
        <v>-59509</v>
      </c>
      <c r="G1071" s="32">
        <f t="shared" si="347"/>
        <v>8.7927009456264784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40">
        <v>5</v>
      </c>
      <c r="B1075" s="1" t="s">
        <v>22</v>
      </c>
      <c r="C1075" s="10"/>
      <c r="D1075" s="144">
        <f>'TAB juin'!D1075</f>
        <v>-107283</v>
      </c>
      <c r="E1075" s="144">
        <f>'TAB juin'!E1075</f>
        <v>-157206</v>
      </c>
      <c r="F1075" s="144">
        <f t="shared" ref="F1075" si="348">(D1075-E1075)</f>
        <v>49923</v>
      </c>
      <c r="G1075" s="32">
        <f t="shared" ref="G1075" si="349">F1075/E1075</f>
        <v>-0.31756421510629368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40">
        <v>51</v>
      </c>
      <c r="B1079" s="20" t="s">
        <v>29</v>
      </c>
      <c r="C1079" s="30"/>
      <c r="D1079" s="144">
        <f>'TAB juin'!D1079</f>
        <v>0</v>
      </c>
      <c r="E1079" s="144">
        <f>'TAB juin'!E1079</f>
        <v>0</v>
      </c>
      <c r="F1079" s="144">
        <f t="shared" ref="F1079:F1080" si="350">(D1079-E1079)</f>
        <v>0</v>
      </c>
      <c r="G1079" s="32" t="e">
        <f t="shared" ref="G1079:G1080" si="351">F1079/E1079</f>
        <v>#DIV/0!</v>
      </c>
    </row>
    <row r="1080" spans="1:7" x14ac:dyDescent="0.2">
      <c r="A1080" s="140">
        <v>510</v>
      </c>
      <c r="B1080" s="1" t="s">
        <v>7</v>
      </c>
      <c r="C1080" s="10"/>
      <c r="D1080" s="144">
        <f>'TAB juin'!D1080</f>
        <v>0</v>
      </c>
      <c r="E1080" s="144">
        <f>'TAB juin'!E1080</f>
        <v>0</v>
      </c>
      <c r="F1080" s="144">
        <f t="shared" si="350"/>
        <v>0</v>
      </c>
      <c r="G1080" s="32" t="e">
        <f t="shared" si="351"/>
        <v>#DIV/0!</v>
      </c>
    </row>
    <row r="1081" spans="1:7" x14ac:dyDescent="0.2">
      <c r="B1081" s="3"/>
      <c r="C1081" s="28"/>
    </row>
    <row r="1082" spans="1:7" x14ac:dyDescent="0.2">
      <c r="A1082" s="140">
        <v>41</v>
      </c>
      <c r="B1082" s="1" t="s">
        <v>8</v>
      </c>
      <c r="C1082" s="10"/>
      <c r="D1082" s="144">
        <f>D1086+D1087+D1088</f>
        <v>102570</v>
      </c>
      <c r="E1082" s="144">
        <f>E1086+E1087+E1088</f>
        <v>162972</v>
      </c>
      <c r="F1082" s="144">
        <f t="shared" ref="F1082" si="352">(D1082-E1082)</f>
        <v>-60402</v>
      </c>
      <c r="G1082" s="32">
        <f t="shared" ref="G1082" si="353">F1082/E1082</f>
        <v>-0.37062808335174141</v>
      </c>
    </row>
    <row r="1083" spans="1:7" x14ac:dyDescent="0.2">
      <c r="A1083" s="140"/>
      <c r="B1083" s="1"/>
      <c r="C1083" s="10"/>
      <c r="D1083" s="144"/>
      <c r="E1083" s="144"/>
      <c r="F1083" s="144"/>
      <c r="G1083" s="32"/>
    </row>
    <row r="1084" spans="1:7" x14ac:dyDescent="0.2">
      <c r="A1084" s="140"/>
      <c r="B1084" s="7" t="s">
        <v>6</v>
      </c>
      <c r="C1084" s="29"/>
      <c r="D1084" s="144"/>
      <c r="E1084" s="144"/>
      <c r="F1084" s="144"/>
      <c r="G1084" s="32"/>
    </row>
    <row r="1085" spans="1:7" x14ac:dyDescent="0.2">
      <c r="A1085" s="140"/>
      <c r="B1085" s="1"/>
      <c r="C1085" s="10"/>
      <c r="D1085" s="144"/>
      <c r="E1085" s="144"/>
      <c r="F1085" s="144"/>
      <c r="G1085" s="32"/>
    </row>
    <row r="1086" spans="1:7" x14ac:dyDescent="0.2">
      <c r="A1086" s="140"/>
      <c r="B1086" s="23" t="s">
        <v>23</v>
      </c>
      <c r="C1086" s="10"/>
      <c r="D1086" s="144">
        <f>'TAB juin'!D1086</f>
        <v>0</v>
      </c>
      <c r="E1086" s="144">
        <f>'TAB juin'!E1086</f>
        <v>0</v>
      </c>
      <c r="F1086" s="144">
        <f t="shared" ref="F1086:F1088" si="354">(D1086-E1086)</f>
        <v>0</v>
      </c>
      <c r="G1086" s="32" t="e">
        <f t="shared" ref="G1086:G1088" si="355">F1086/E1086</f>
        <v>#DIV/0!</v>
      </c>
    </row>
    <row r="1087" spans="1:7" ht="25.5" x14ac:dyDescent="0.2">
      <c r="A1087" s="140"/>
      <c r="B1087" s="24" t="s">
        <v>58</v>
      </c>
      <c r="C1087" s="17"/>
      <c r="D1087" s="144">
        <f>'TAB juin'!D1087</f>
        <v>102570</v>
      </c>
      <c r="E1087" s="144">
        <f>'TAB juin'!E1087</f>
        <v>162972</v>
      </c>
      <c r="F1087" s="144">
        <f t="shared" si="354"/>
        <v>-60402</v>
      </c>
      <c r="G1087" s="32">
        <f t="shared" si="355"/>
        <v>-0.37062808335174141</v>
      </c>
    </row>
    <row r="1088" spans="1:7" x14ac:dyDescent="0.2">
      <c r="A1088" s="140"/>
      <c r="B1088" s="23" t="s">
        <v>24</v>
      </c>
      <c r="C1088" s="10"/>
      <c r="D1088" s="144">
        <f>'TAB juin'!D1088</f>
        <v>0</v>
      </c>
      <c r="E1088" s="144">
        <f>'TAB juin'!E1088</f>
        <v>0</v>
      </c>
      <c r="F1088" s="144">
        <f t="shared" si="354"/>
        <v>0</v>
      </c>
      <c r="G1088" s="32" t="e">
        <f t="shared" si="355"/>
        <v>#DIV/0!</v>
      </c>
    </row>
    <row r="1089" spans="1:7" x14ac:dyDescent="0.2">
      <c r="A1089" s="140"/>
      <c r="B1089" s="1"/>
      <c r="C1089" s="10"/>
      <c r="D1089" s="144"/>
      <c r="E1089" s="144"/>
      <c r="F1089" s="144"/>
      <c r="G1089" s="32"/>
    </row>
    <row r="1090" spans="1:7" x14ac:dyDescent="0.2">
      <c r="A1090" s="140"/>
      <c r="B1090" s="8" t="s">
        <v>26</v>
      </c>
      <c r="C1090" s="31"/>
      <c r="D1090" s="144">
        <f>'TAB juin'!D1090</f>
        <v>99711</v>
      </c>
      <c r="E1090" s="144">
        <f>'TAB juin'!E1090</f>
        <v>133593</v>
      </c>
      <c r="F1090" s="144">
        <f>(D1095-E1095)</f>
        <v>85</v>
      </c>
      <c r="G1090" s="32">
        <f>F1090/E1095</f>
        <v>1.9318181818181819</v>
      </c>
    </row>
    <row r="1091" spans="1:7" x14ac:dyDescent="0.2">
      <c r="A1091" s="140"/>
      <c r="B1091" s="8"/>
      <c r="C1091" s="31"/>
      <c r="D1091" s="144"/>
      <c r="E1091" s="144"/>
      <c r="F1091" s="144"/>
      <c r="G1091" s="32"/>
    </row>
    <row r="1092" spans="1:7" x14ac:dyDescent="0.2">
      <c r="A1092" s="140">
        <v>3</v>
      </c>
      <c r="B1092" s="8" t="s">
        <v>15</v>
      </c>
      <c r="C1092" s="31"/>
      <c r="D1092" s="144">
        <f>D1095+D1096+D1097+D1098</f>
        <v>3746</v>
      </c>
      <c r="E1092" s="144">
        <f>E1095+E1096+E1097+E1098</f>
        <v>3403</v>
      </c>
      <c r="F1092" s="144">
        <f t="shared" ref="F1092" si="356">(D1092-E1092)</f>
        <v>343</v>
      </c>
      <c r="G1092" s="32">
        <f t="shared" ref="G1092" si="357">F1092/E1092</f>
        <v>0.10079341757272994</v>
      </c>
    </row>
    <row r="1093" spans="1:7" x14ac:dyDescent="0.2">
      <c r="A1093" s="140"/>
      <c r="B1093" s="7" t="s">
        <v>6</v>
      </c>
      <c r="C1093" s="29"/>
      <c r="D1093" s="144"/>
      <c r="E1093" s="144"/>
      <c r="F1093" s="144"/>
      <c r="G1093" s="32"/>
    </row>
    <row r="1094" spans="1:7" x14ac:dyDescent="0.2">
      <c r="A1094" s="140"/>
      <c r="B1094" s="8"/>
      <c r="C1094" s="31"/>
      <c r="D1094" s="144"/>
      <c r="E1094" s="144"/>
      <c r="F1094" s="144"/>
      <c r="G1094" s="32"/>
    </row>
    <row r="1095" spans="1:7" x14ac:dyDescent="0.2">
      <c r="A1095" s="140">
        <v>30</v>
      </c>
      <c r="B1095" s="25" t="s">
        <v>16</v>
      </c>
      <c r="C1095" s="31"/>
      <c r="D1095" s="144">
        <f>'TAB juin'!D1095</f>
        <v>129</v>
      </c>
      <c r="E1095" s="144">
        <f>'TAB juin'!E1095</f>
        <v>44</v>
      </c>
      <c r="F1095" s="144">
        <f t="shared" ref="F1095:F1098" si="358">(D1095-E1095)</f>
        <v>85</v>
      </c>
      <c r="G1095" s="32" t="e">
        <f>F1095/#REF!</f>
        <v>#REF!</v>
      </c>
    </row>
    <row r="1096" spans="1:7" x14ac:dyDescent="0.2">
      <c r="A1096" s="140">
        <v>31</v>
      </c>
      <c r="B1096" s="25" t="s">
        <v>17</v>
      </c>
      <c r="C1096" s="31"/>
      <c r="D1096" s="144">
        <f>'TAB juin'!D1096</f>
        <v>470</v>
      </c>
      <c r="E1096" s="144">
        <f>'TAB juin'!E1096</f>
        <v>347</v>
      </c>
      <c r="F1096" s="144">
        <f t="shared" si="358"/>
        <v>123</v>
      </c>
      <c r="G1096" s="32">
        <f t="shared" ref="G1096:G1098" si="359">F1096/E1096</f>
        <v>0.35446685878962536</v>
      </c>
    </row>
    <row r="1097" spans="1:7" x14ac:dyDescent="0.2">
      <c r="A1097" s="140">
        <v>32</v>
      </c>
      <c r="B1097" s="25" t="s">
        <v>18</v>
      </c>
      <c r="C1097" s="31"/>
      <c r="D1097" s="144">
        <f>'TAB juin'!D1097</f>
        <v>3147</v>
      </c>
      <c r="E1097" s="144">
        <f>'TAB juin'!E1097</f>
        <v>3012</v>
      </c>
      <c r="F1097" s="144">
        <f t="shared" si="358"/>
        <v>135</v>
      </c>
      <c r="G1097" s="32">
        <f t="shared" si="359"/>
        <v>4.4820717131474105E-2</v>
      </c>
    </row>
    <row r="1098" spans="1:7" x14ac:dyDescent="0.2">
      <c r="A1098" s="140">
        <v>37</v>
      </c>
      <c r="B1098" s="25" t="s">
        <v>25</v>
      </c>
      <c r="C1098" s="31"/>
      <c r="D1098" s="144">
        <f>'TAB juin'!D1098</f>
        <v>0</v>
      </c>
      <c r="E1098" s="144">
        <f>'TAB juin'!E1098</f>
        <v>0</v>
      </c>
      <c r="F1098" s="144">
        <f t="shared" si="358"/>
        <v>0</v>
      </c>
      <c r="G1098" s="32" t="e">
        <f t="shared" si="35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44" t="s">
        <v>10</v>
      </c>
      <c r="E1102" s="144" t="s">
        <v>11</v>
      </c>
      <c r="F1102" s="144" t="s">
        <v>12</v>
      </c>
      <c r="G1102" s="32" t="s">
        <v>13</v>
      </c>
    </row>
    <row r="1103" spans="1:7" x14ac:dyDescent="0.2">
      <c r="A1103" s="140">
        <v>700</v>
      </c>
      <c r="B1103" s="1" t="s">
        <v>30</v>
      </c>
      <c r="C1103" s="10"/>
      <c r="D1103" s="144">
        <f>'TAB Av'!D1103+'TAB mai'!D1103+'TAB juin'!D1103</f>
        <v>852</v>
      </c>
      <c r="E1103" s="144">
        <f>'TAB Av'!E1103+'TAB mai'!E1103+'TAB juin'!E1103</f>
        <v>0</v>
      </c>
      <c r="F1103" s="144">
        <f>(D1103-E1103)</f>
        <v>852</v>
      </c>
      <c r="G1103" s="32" t="e">
        <f>F1103/E1103</f>
        <v>#DIV/0!</v>
      </c>
    </row>
    <row r="1104" spans="1:7" x14ac:dyDescent="0.2">
      <c r="A1104" s="140">
        <v>701</v>
      </c>
      <c r="B1104" s="1" t="s">
        <v>31</v>
      </c>
      <c r="C1104" s="10"/>
      <c r="D1104" s="144">
        <f>'TAB Av'!D1104+'TAB mai'!D1104+'TAB juin'!D1104</f>
        <v>6532</v>
      </c>
      <c r="E1104" s="144">
        <f>'TAB Av'!E1104+'TAB mai'!E1104+'TAB juin'!E1104</f>
        <v>0</v>
      </c>
      <c r="F1104" s="144">
        <f t="shared" ref="F1104:F1106" si="360">(D1104-E1104)</f>
        <v>6532</v>
      </c>
      <c r="G1104" s="32" t="e">
        <f t="shared" ref="G1104:G1106" si="361">F1104/E1104</f>
        <v>#DIV/0!</v>
      </c>
    </row>
    <row r="1105" spans="1:7" x14ac:dyDescent="0.2">
      <c r="A1105" s="140">
        <v>704</v>
      </c>
      <c r="B1105" s="1" t="s">
        <v>32</v>
      </c>
      <c r="C1105" s="10"/>
      <c r="D1105" s="144">
        <f>'TAB Av'!D1105+'TAB mai'!D1105+'TAB juin'!D1105</f>
        <v>0</v>
      </c>
      <c r="E1105" s="144">
        <f>'TAB Av'!E1105+'TAB mai'!E1105+'TAB juin'!E1105</f>
        <v>0</v>
      </c>
      <c r="F1105" s="144">
        <f t="shared" si="360"/>
        <v>0</v>
      </c>
      <c r="G1105" s="32" t="e">
        <f t="shared" si="361"/>
        <v>#DIV/0!</v>
      </c>
    </row>
    <row r="1106" spans="1:7" x14ac:dyDescent="0.2">
      <c r="A1106" s="140">
        <v>706</v>
      </c>
      <c r="B1106" s="1" t="s">
        <v>33</v>
      </c>
      <c r="C1106" s="10"/>
      <c r="D1106" s="144">
        <f>'TAB Av'!D1106+'TAB mai'!D1106+'TAB juin'!D1106</f>
        <v>16238</v>
      </c>
      <c r="E1106" s="144">
        <f>'TAB Av'!E1106+'TAB mai'!E1106+'TAB juin'!E1106</f>
        <v>0</v>
      </c>
      <c r="F1106" s="144">
        <f t="shared" si="360"/>
        <v>16238</v>
      </c>
      <c r="G1106" s="32" t="e">
        <f t="shared" si="361"/>
        <v>#DIV/0!</v>
      </c>
    </row>
    <row r="1107" spans="1:7" x14ac:dyDescent="0.2">
      <c r="A1107" s="140"/>
      <c r="B1107" s="13" t="s">
        <v>6</v>
      </c>
      <c r="C1107" s="27"/>
      <c r="D1107" s="144"/>
      <c r="E1107" s="144"/>
      <c r="F1107" s="39"/>
      <c r="G1107" s="33"/>
    </row>
    <row r="1108" spans="1:7" x14ac:dyDescent="0.2">
      <c r="A1108" s="140"/>
      <c r="B1108" s="14" t="s">
        <v>19</v>
      </c>
      <c r="C1108" s="11"/>
      <c r="D1108" s="144">
        <v>0</v>
      </c>
      <c r="E1108" s="144">
        <v>0</v>
      </c>
      <c r="F1108" s="144">
        <f t="shared" ref="F1108:F1113" si="362">(D1108-E1108)</f>
        <v>0</v>
      </c>
      <c r="G1108" s="32" t="e">
        <f t="shared" ref="G1108:G1113" si="363">F1108/E1108</f>
        <v>#DIV/0!</v>
      </c>
    </row>
    <row r="1109" spans="1:7" x14ac:dyDescent="0.2">
      <c r="A1109" s="140"/>
      <c r="B1109" s="14" t="s">
        <v>20</v>
      </c>
      <c r="C1109" s="11"/>
      <c r="D1109" s="144">
        <v>0</v>
      </c>
      <c r="E1109" s="144">
        <v>0</v>
      </c>
      <c r="F1109" s="144">
        <f t="shared" si="362"/>
        <v>0</v>
      </c>
      <c r="G1109" s="32" t="e">
        <f t="shared" si="363"/>
        <v>#DIV/0!</v>
      </c>
    </row>
    <row r="1110" spans="1:7" x14ac:dyDescent="0.2">
      <c r="A1110" s="140"/>
      <c r="B1110" s="14" t="s">
        <v>27</v>
      </c>
      <c r="C1110" s="11"/>
      <c r="D1110" s="144">
        <v>0</v>
      </c>
      <c r="E1110" s="144">
        <v>0</v>
      </c>
      <c r="F1110" s="144">
        <f t="shared" si="362"/>
        <v>0</v>
      </c>
      <c r="G1110" s="32" t="e">
        <f t="shared" si="363"/>
        <v>#DIV/0!</v>
      </c>
    </row>
    <row r="1111" spans="1:7" x14ac:dyDescent="0.2">
      <c r="A1111" s="140">
        <v>706</v>
      </c>
      <c r="B1111" s="2" t="s">
        <v>34</v>
      </c>
      <c r="C1111" s="11"/>
      <c r="D1111" s="144">
        <f>'TAB Av'!D1111+'TAB mai'!D1111+'TAB juin'!D1111</f>
        <v>0</v>
      </c>
      <c r="E1111" s="144">
        <f>'TAB Av'!E1111+'TAB mai'!E1111+'TAB juin'!E1111</f>
        <v>0</v>
      </c>
      <c r="F1111" s="144">
        <f t="shared" si="362"/>
        <v>0</v>
      </c>
      <c r="G1111" s="32" t="e">
        <f t="shared" si="363"/>
        <v>#DIV/0!</v>
      </c>
    </row>
    <row r="1112" spans="1:7" x14ac:dyDescent="0.2">
      <c r="A1112" s="140" t="s">
        <v>35</v>
      </c>
      <c r="B1112" s="2" t="s">
        <v>36</v>
      </c>
      <c r="C1112" s="11"/>
      <c r="D1112" s="144">
        <f>'TAB Av'!D1112+'TAB mai'!D1112+'TAB juin'!D1112</f>
        <v>0</v>
      </c>
      <c r="E1112" s="144">
        <f>'TAB Av'!E1112+'TAB mai'!E1112+'TAB juin'!E1112</f>
        <v>0</v>
      </c>
      <c r="F1112" s="144">
        <f t="shared" si="362"/>
        <v>0</v>
      </c>
      <c r="G1112" s="32" t="e">
        <f t="shared" si="363"/>
        <v>#DIV/0!</v>
      </c>
    </row>
    <row r="1113" spans="1:7" ht="25.5" x14ac:dyDescent="0.2">
      <c r="A1113" s="22"/>
      <c r="B1113" s="26" t="s">
        <v>45</v>
      </c>
      <c r="C1113" s="141"/>
      <c r="D1113" s="40">
        <f>D1103+D1104+D1105+D1106+D1111+D1112</f>
        <v>23622</v>
      </c>
      <c r="E1113" s="40">
        <f>E1103+E1104+E1105+E1106+E1111+E1112</f>
        <v>0</v>
      </c>
      <c r="F1113" s="40">
        <f t="shared" si="362"/>
        <v>23622</v>
      </c>
      <c r="G1113" s="34" t="e">
        <f t="shared" si="363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44"/>
      <c r="E1116" s="144"/>
      <c r="F1116" s="144">
        <f t="shared" ref="F1116" si="364">(D1116-E1116)</f>
        <v>0</v>
      </c>
      <c r="G1116" s="32" t="e">
        <f t="shared" ref="G1116" si="365">F1116/E1116</f>
        <v>#DIV/0!</v>
      </c>
    </row>
    <row r="1117" spans="1:7" x14ac:dyDescent="0.2">
      <c r="B1117" s="3"/>
      <c r="C1117" s="142"/>
      <c r="D1117" s="143"/>
      <c r="E1117" s="143"/>
      <c r="F1117" s="143"/>
      <c r="G1117" s="36"/>
    </row>
    <row r="1118" spans="1:7" x14ac:dyDescent="0.2">
      <c r="A1118" s="140">
        <v>72</v>
      </c>
      <c r="B1118" s="1" t="s">
        <v>37</v>
      </c>
      <c r="C1118" s="10"/>
      <c r="D1118" s="144">
        <f>'TAB Av'!D1118+'TAB mai'!D1118+'TAB juin'!D1118</f>
        <v>0</v>
      </c>
      <c r="E1118" s="144">
        <f>'TAB Av'!E1118+'TAB mai'!E1118+'TAB juin'!E1118</f>
        <v>0</v>
      </c>
      <c r="F1118" s="144">
        <f t="shared" ref="F1118:F1130" si="366">(D1118-E1118)</f>
        <v>0</v>
      </c>
      <c r="G1118" s="32" t="e">
        <f t="shared" ref="G1118:G1130" si="367">F1118/E1118</f>
        <v>#DIV/0!</v>
      </c>
    </row>
    <row r="1119" spans="1:7" x14ac:dyDescent="0.2">
      <c r="A1119" s="140">
        <v>73</v>
      </c>
      <c r="B1119" s="1" t="s">
        <v>38</v>
      </c>
      <c r="C1119" s="10"/>
      <c r="D1119" s="144">
        <f>'TAB Av'!D1119+'TAB mai'!D1119+'TAB juin'!D1119</f>
        <v>0</v>
      </c>
      <c r="E1119" s="144">
        <f>'TAB Av'!E1119+'TAB mai'!E1119+'TAB juin'!E1119</f>
        <v>0</v>
      </c>
      <c r="F1119" s="144">
        <f t="shared" si="366"/>
        <v>0</v>
      </c>
      <c r="G1119" s="32" t="e">
        <f t="shared" si="367"/>
        <v>#DIV/0!</v>
      </c>
    </row>
    <row r="1120" spans="1:7" x14ac:dyDescent="0.2">
      <c r="A1120" s="140">
        <v>74</v>
      </c>
      <c r="B1120" s="2" t="s">
        <v>39</v>
      </c>
      <c r="C1120" s="11"/>
      <c r="D1120" s="144">
        <f>'TAB Av'!D1120+'TAB mai'!D1120+'TAB juin'!D1120</f>
        <v>0</v>
      </c>
      <c r="E1120" s="144">
        <f>'TAB Av'!E1120+'TAB mai'!E1120+'TAB juin'!E1120</f>
        <v>0</v>
      </c>
      <c r="F1120" s="144">
        <f t="shared" si="366"/>
        <v>0</v>
      </c>
      <c r="G1120" s="32" t="e">
        <f t="shared" si="367"/>
        <v>#DIV/0!</v>
      </c>
    </row>
    <row r="1121" spans="1:7" ht="25.5" x14ac:dyDescent="0.2">
      <c r="A1121" s="22"/>
      <c r="B1121" s="26" t="s">
        <v>44</v>
      </c>
      <c r="C1121" s="145"/>
      <c r="D1121" s="40">
        <f>D1113+D1118+D1119+D1120</f>
        <v>23622</v>
      </c>
      <c r="E1121" s="40">
        <f>E1113+E1118+E1119+E1120</f>
        <v>0</v>
      </c>
      <c r="F1121" s="144">
        <f t="shared" si="366"/>
        <v>23622</v>
      </c>
      <c r="G1121" s="32" t="e">
        <f t="shared" si="367"/>
        <v>#DIV/0!</v>
      </c>
    </row>
    <row r="1122" spans="1:7" x14ac:dyDescent="0.2">
      <c r="A1122" s="140">
        <v>60</v>
      </c>
      <c r="B1122" s="3" t="s">
        <v>40</v>
      </c>
      <c r="C1122" s="142"/>
      <c r="D1122" s="143">
        <f>D1123+D1124+D1125</f>
        <v>9883</v>
      </c>
      <c r="E1122" s="143">
        <f>E1123+E1124+E1125</f>
        <v>2945</v>
      </c>
      <c r="F1122" s="144">
        <f t="shared" si="366"/>
        <v>6938</v>
      </c>
      <c r="G1122" s="32">
        <f t="shared" si="367"/>
        <v>2.3558573853989815</v>
      </c>
    </row>
    <row r="1123" spans="1:7" x14ac:dyDescent="0.2">
      <c r="A1123" s="140">
        <v>600</v>
      </c>
      <c r="B1123" s="1" t="s">
        <v>2</v>
      </c>
      <c r="C1123" s="10"/>
      <c r="D1123" s="144">
        <f>'TAB Av'!D1123+'TAB mai'!D1123+'TAB juin'!D1123</f>
        <v>1096</v>
      </c>
      <c r="E1123" s="144">
        <f>'TAB Av'!E1123+'TAB mai'!E1123+'TAB juin'!E1123</f>
        <v>24</v>
      </c>
      <c r="F1123" s="144">
        <f t="shared" si="366"/>
        <v>1072</v>
      </c>
      <c r="G1123" s="32">
        <f t="shared" si="367"/>
        <v>44.666666666666664</v>
      </c>
    </row>
    <row r="1124" spans="1:7" x14ac:dyDescent="0.2">
      <c r="A1124" s="140">
        <v>601</v>
      </c>
      <c r="B1124" s="1" t="s">
        <v>3</v>
      </c>
      <c r="C1124" s="10"/>
      <c r="D1124" s="144">
        <f>'TAB Av'!D1124+'TAB mai'!D1124+'TAB juin'!D1124</f>
        <v>8787</v>
      </c>
      <c r="E1124" s="144">
        <f>'TAB Av'!E1124+'TAB mai'!E1124+'TAB juin'!E1124</f>
        <v>2921</v>
      </c>
      <c r="F1124" s="144">
        <f t="shared" si="366"/>
        <v>5866</v>
      </c>
      <c r="G1124" s="32">
        <f t="shared" si="367"/>
        <v>2.0082163642588156</v>
      </c>
    </row>
    <row r="1125" spans="1:7" x14ac:dyDescent="0.2">
      <c r="A1125" s="140">
        <v>604</v>
      </c>
      <c r="B1125" s="1" t="s">
        <v>4</v>
      </c>
      <c r="C1125" s="10"/>
      <c r="D1125" s="144">
        <f>'TAB Av'!D1125+'TAB mai'!D1125+'TAB juin'!D1125</f>
        <v>0</v>
      </c>
      <c r="E1125" s="144">
        <f>'TAB Av'!E1125+'TAB mai'!E1125+'TAB juin'!E1125</f>
        <v>0</v>
      </c>
      <c r="F1125" s="144">
        <f t="shared" si="366"/>
        <v>0</v>
      </c>
      <c r="G1125" s="32" t="e">
        <f t="shared" si="367"/>
        <v>#DIV/0!</v>
      </c>
    </row>
    <row r="1126" spans="1:7" x14ac:dyDescent="0.2">
      <c r="A1126" s="140">
        <v>61</v>
      </c>
      <c r="B1126" s="1" t="s">
        <v>41</v>
      </c>
      <c r="C1126" s="10"/>
      <c r="D1126" s="144">
        <f>'TAB Av'!D1126+'TAB mai'!D1126+'TAB juin'!D1126</f>
        <v>2524</v>
      </c>
      <c r="E1126" s="144">
        <f>'TAB Av'!E1126+'TAB mai'!E1126+'TAB juin'!E1126</f>
        <v>644</v>
      </c>
      <c r="F1126" s="144">
        <f t="shared" si="366"/>
        <v>1880</v>
      </c>
      <c r="G1126" s="32">
        <f t="shared" si="367"/>
        <v>2.9192546583850931</v>
      </c>
    </row>
    <row r="1127" spans="1:7" x14ac:dyDescent="0.2">
      <c r="A1127" s="140">
        <v>62</v>
      </c>
      <c r="B1127" s="2" t="s">
        <v>42</v>
      </c>
      <c r="C1127" s="11"/>
      <c r="D1127" s="144">
        <f>'TAB Av'!D1127+'TAB mai'!D1127+'TAB juin'!D1127</f>
        <v>2034</v>
      </c>
      <c r="E1127" s="144">
        <f>'TAB Av'!E1127+'TAB mai'!E1127+'TAB juin'!E1127</f>
        <v>628</v>
      </c>
      <c r="F1127" s="144">
        <f t="shared" si="366"/>
        <v>1406</v>
      </c>
      <c r="G1127" s="32">
        <f t="shared" si="367"/>
        <v>2.2388535031847132</v>
      </c>
    </row>
    <row r="1128" spans="1:7" ht="25.5" x14ac:dyDescent="0.2">
      <c r="A1128" s="22"/>
      <c r="B1128" s="26" t="s">
        <v>43</v>
      </c>
      <c r="C1128" s="145"/>
      <c r="D1128" s="40">
        <f>D1122+D1126+D1127</f>
        <v>14441</v>
      </c>
      <c r="E1128" s="40">
        <f>E1122+E1126+E1127</f>
        <v>4217</v>
      </c>
      <c r="F1128" s="144">
        <f t="shared" si="366"/>
        <v>10224</v>
      </c>
      <c r="G1128" s="32">
        <f t="shared" si="367"/>
        <v>2.424472373725397</v>
      </c>
    </row>
    <row r="1129" spans="1:7" ht="25.5" x14ac:dyDescent="0.2">
      <c r="A1129" s="22"/>
      <c r="B1129" s="26" t="s">
        <v>48</v>
      </c>
      <c r="C1129" s="145"/>
      <c r="D1129" s="40">
        <f>D1121-D1128</f>
        <v>9181</v>
      </c>
      <c r="E1129" s="40">
        <f>E1121-E1128</f>
        <v>-4217</v>
      </c>
      <c r="F1129" s="144">
        <f t="shared" si="366"/>
        <v>13398</v>
      </c>
      <c r="G1129" s="32">
        <f t="shared" si="367"/>
        <v>-3.1771401470239509</v>
      </c>
    </row>
    <row r="1130" spans="1:7" x14ac:dyDescent="0.2">
      <c r="A1130" s="140">
        <v>63</v>
      </c>
      <c r="B1130" s="3" t="s">
        <v>46</v>
      </c>
      <c r="C1130" s="142"/>
      <c r="D1130" s="144">
        <f>'TAB Av'!D1130+'TAB mai'!D1130+'TAB juin'!D1130</f>
        <v>27395</v>
      </c>
      <c r="E1130" s="144">
        <f>'TAB Av'!E1130+'TAB mai'!E1130+'TAB juin'!E1130</f>
        <v>27657</v>
      </c>
      <c r="F1130" s="144">
        <f t="shared" si="366"/>
        <v>-262</v>
      </c>
      <c r="G1130" s="32">
        <f t="shared" si="367"/>
        <v>-9.4731894276313417E-3</v>
      </c>
    </row>
    <row r="1131" spans="1:7" x14ac:dyDescent="0.2">
      <c r="A1131" s="140"/>
      <c r="B1131" s="13" t="s">
        <v>6</v>
      </c>
      <c r="C1131" s="27"/>
      <c r="D1131" s="144"/>
      <c r="E1131" s="144"/>
      <c r="F1131" s="144"/>
      <c r="G1131" s="32"/>
    </row>
    <row r="1132" spans="1:7" x14ac:dyDescent="0.2">
      <c r="A1132" s="140">
        <v>631</v>
      </c>
      <c r="B1132" s="15" t="s">
        <v>21</v>
      </c>
      <c r="C1132" s="21"/>
      <c r="D1132" s="144">
        <f>'TAB Av'!D1132+'TAB mai'!D1132+'TAB juin'!D1132</f>
        <v>0</v>
      </c>
      <c r="E1132" s="144">
        <f>'TAB Av'!E1132+'TAB mai'!E1132+'TAB juin'!E1132</f>
        <v>0</v>
      </c>
      <c r="F1132" s="144">
        <f t="shared" ref="F1132" si="368">(D1132-E1132)</f>
        <v>0</v>
      </c>
      <c r="G1132" s="32" t="e">
        <f t="shared" ref="G1132" si="369">F1132/E1132</f>
        <v>#DIV/0!</v>
      </c>
    </row>
    <row r="1133" spans="1:7" x14ac:dyDescent="0.2">
      <c r="A1133" s="140"/>
      <c r="B1133" s="15"/>
      <c r="C1133" s="21"/>
      <c r="D1133" s="144"/>
      <c r="E1133" s="144"/>
      <c r="F1133" s="144"/>
      <c r="G1133" s="32"/>
    </row>
    <row r="1134" spans="1:7" x14ac:dyDescent="0.2">
      <c r="A1134" s="140">
        <v>64</v>
      </c>
      <c r="B1134" s="2" t="s">
        <v>47</v>
      </c>
      <c r="C1134" s="11"/>
      <c r="D1134" s="144">
        <f>'TAB Av'!D1134+'TAB mai'!D1134+'TAB juin'!D1134</f>
        <v>1485</v>
      </c>
      <c r="E1134" s="144">
        <f>'TAB Av'!E1134+'TAB mai'!E1134+'TAB juin'!E1134</f>
        <v>1259</v>
      </c>
      <c r="F1134" s="144">
        <f t="shared" ref="F1134:F1144" si="370">(D1134-E1134)</f>
        <v>226</v>
      </c>
      <c r="G1134" s="32">
        <f t="shared" ref="G1134:G1144" si="371">F1134/E1134</f>
        <v>0.17950754567116758</v>
      </c>
    </row>
    <row r="1135" spans="1:7" ht="25.5" x14ac:dyDescent="0.2">
      <c r="A1135" s="22"/>
      <c r="B1135" s="26" t="s">
        <v>49</v>
      </c>
      <c r="C1135" s="145"/>
      <c r="D1135" s="144">
        <f>D1129-D1130-D1134</f>
        <v>-19699</v>
      </c>
      <c r="E1135" s="144">
        <f>E1129-E1130-E1134</f>
        <v>-33133</v>
      </c>
      <c r="F1135" s="144">
        <f t="shared" si="370"/>
        <v>13434</v>
      </c>
      <c r="G1135" s="32">
        <f t="shared" si="371"/>
        <v>-0.40545679533999335</v>
      </c>
    </row>
    <row r="1136" spans="1:7" x14ac:dyDescent="0.2">
      <c r="A1136" s="140">
        <v>75</v>
      </c>
      <c r="B1136" s="3" t="s">
        <v>50</v>
      </c>
      <c r="C1136" s="142"/>
      <c r="D1136" s="144">
        <f>'TAB Av'!D1136+'TAB mai'!D1136+'TAB juin'!D1136</f>
        <v>1540</v>
      </c>
      <c r="E1136" s="144">
        <f>'TAB Av'!E1136+'TAB mai'!E1136+'TAB juin'!E1136</f>
        <v>0</v>
      </c>
      <c r="F1136" s="144">
        <f t="shared" si="370"/>
        <v>1540</v>
      </c>
      <c r="G1136" s="32" t="e">
        <f t="shared" si="371"/>
        <v>#DIV/0!</v>
      </c>
    </row>
    <row r="1137" spans="1:7" x14ac:dyDescent="0.2">
      <c r="A1137" s="140">
        <v>65</v>
      </c>
      <c r="B1137" s="1" t="s">
        <v>51</v>
      </c>
      <c r="C1137" s="10"/>
      <c r="D1137" s="144">
        <f>'TAB Av'!D1137+'TAB mai'!D1137+'TAB juin'!D1137</f>
        <v>12142</v>
      </c>
      <c r="E1137" s="144">
        <f>'TAB Av'!E1137+'TAB mai'!E1137+'TAB juin'!E1137</f>
        <v>5680</v>
      </c>
      <c r="F1137" s="144">
        <f t="shared" si="370"/>
        <v>6462</v>
      </c>
      <c r="G1137" s="32">
        <f t="shared" si="371"/>
        <v>1.1376760563380282</v>
      </c>
    </row>
    <row r="1138" spans="1:7" ht="25.5" x14ac:dyDescent="0.2">
      <c r="A1138" s="140">
        <v>68</v>
      </c>
      <c r="B1138" s="16" t="s">
        <v>52</v>
      </c>
      <c r="C1138" s="17"/>
      <c r="D1138" s="144">
        <f>'TAB Av'!D1138+'TAB mai'!D1138+'TAB juin'!D1138</f>
        <v>4305</v>
      </c>
      <c r="E1138" s="144">
        <f>'TAB Av'!E1138+'TAB mai'!E1138+'TAB juin'!E1138</f>
        <v>3963</v>
      </c>
      <c r="F1138" s="144">
        <f t="shared" si="370"/>
        <v>342</v>
      </c>
      <c r="G1138" s="32">
        <f t="shared" si="371"/>
        <v>8.6298258894776686E-2</v>
      </c>
    </row>
    <row r="1139" spans="1:7" x14ac:dyDescent="0.2">
      <c r="A1139" s="140">
        <v>78</v>
      </c>
      <c r="B1139" s="2" t="s">
        <v>53</v>
      </c>
      <c r="C1139" s="11"/>
      <c r="D1139" s="144">
        <f>'TAB Av'!D1139+'TAB mai'!D1139+'TAB juin'!D1139</f>
        <v>0</v>
      </c>
      <c r="E1139" s="144">
        <f>'TAB Av'!E1139+'TAB mai'!E1139+'TAB juin'!E1139</f>
        <v>0</v>
      </c>
      <c r="F1139" s="144">
        <f t="shared" si="370"/>
        <v>0</v>
      </c>
      <c r="G1139" s="32" t="e">
        <f t="shared" si="371"/>
        <v>#DIV/0!</v>
      </c>
    </row>
    <row r="1140" spans="1:7" ht="25.5" x14ac:dyDescent="0.2">
      <c r="A1140" s="22"/>
      <c r="B1140" s="26" t="s">
        <v>77</v>
      </c>
      <c r="C1140" s="145"/>
      <c r="D1140" s="144">
        <f>D1135+D1136-D1137-D1138+D1139</f>
        <v>-34606</v>
      </c>
      <c r="E1140" s="144">
        <f>E1135+E1136-E1137-E1138+E1139</f>
        <v>-42776</v>
      </c>
      <c r="F1140" s="144">
        <f t="shared" si="370"/>
        <v>8170</v>
      </c>
      <c r="G1140" s="32">
        <f t="shared" si="371"/>
        <v>-0.1909949504394988</v>
      </c>
    </row>
    <row r="1141" spans="1:7" x14ac:dyDescent="0.2">
      <c r="A1141" s="140">
        <v>76</v>
      </c>
      <c r="B1141" s="1" t="s">
        <v>54</v>
      </c>
      <c r="C1141" s="10"/>
      <c r="D1141" s="144">
        <f>'TAB Av'!D1141+'TAB mai'!D1141+'TAB juin'!D1141</f>
        <v>0</v>
      </c>
      <c r="E1141" s="144">
        <f>'TAB Av'!E1141+'TAB mai'!E1141+'TAB juin'!E1141</f>
        <v>0</v>
      </c>
      <c r="F1141" s="144">
        <f t="shared" si="370"/>
        <v>0</v>
      </c>
      <c r="G1141" s="32" t="e">
        <f t="shared" si="371"/>
        <v>#DIV/0!</v>
      </c>
    </row>
    <row r="1142" spans="1:7" x14ac:dyDescent="0.2">
      <c r="A1142" s="140">
        <v>66</v>
      </c>
      <c r="B1142" s="1" t="s">
        <v>55</v>
      </c>
      <c r="C1142" s="10"/>
      <c r="D1142" s="144">
        <f>'TAB Av'!D1142+'TAB mai'!D1142+'TAB juin'!D1142</f>
        <v>0</v>
      </c>
      <c r="E1142" s="144">
        <f>'TAB Av'!E1142+'TAB mai'!E1142+'TAB juin'!E1142</f>
        <v>258</v>
      </c>
      <c r="F1142" s="144">
        <f t="shared" si="370"/>
        <v>-258</v>
      </c>
      <c r="G1142" s="32">
        <f t="shared" si="371"/>
        <v>-1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-258</v>
      </c>
      <c r="F1143" s="144">
        <f t="shared" si="370"/>
        <v>258</v>
      </c>
      <c r="G1143" s="32">
        <f t="shared" si="371"/>
        <v>-1</v>
      </c>
    </row>
    <row r="1144" spans="1:7" x14ac:dyDescent="0.2">
      <c r="A1144" s="22"/>
      <c r="B1144" s="19" t="s">
        <v>57</v>
      </c>
      <c r="C1144" s="145"/>
      <c r="D1144" s="144">
        <f>D1140+D1143</f>
        <v>-34606</v>
      </c>
      <c r="E1144" s="144">
        <f>E1140+E1143</f>
        <v>-43034</v>
      </c>
      <c r="F1144" s="144">
        <f t="shared" si="370"/>
        <v>8428</v>
      </c>
      <c r="G1144" s="32">
        <f t="shared" si="371"/>
        <v>-0.19584514569874983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40">
        <v>5</v>
      </c>
      <c r="B1148" s="1" t="s">
        <v>22</v>
      </c>
      <c r="C1148" s="10"/>
      <c r="D1148" s="144">
        <f>'TAB juin'!D1148</f>
        <v>21343</v>
      </c>
      <c r="E1148" s="144">
        <f>'TAB juin'!E1148</f>
        <v>38075</v>
      </c>
      <c r="F1148" s="144">
        <f t="shared" ref="F1148" si="372">(D1148-E1148)</f>
        <v>-16732</v>
      </c>
      <c r="G1148" s="32">
        <f t="shared" ref="G1148" si="373">F1148/E1148</f>
        <v>-0.4394484569927774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40">
        <v>51</v>
      </c>
      <c r="B1152" s="20" t="s">
        <v>29</v>
      </c>
      <c r="C1152" s="30"/>
      <c r="D1152" s="144">
        <f>'TAB juin'!D1152</f>
        <v>0</v>
      </c>
      <c r="E1152" s="144">
        <f>'TAB juin'!E1152</f>
        <v>0</v>
      </c>
      <c r="F1152" s="144">
        <f t="shared" ref="F1152:F1153" si="374">(D1152-E1152)</f>
        <v>0</v>
      </c>
      <c r="G1152" s="32" t="e">
        <f t="shared" ref="G1152:G1153" si="375">F1152/E1152</f>
        <v>#DIV/0!</v>
      </c>
    </row>
    <row r="1153" spans="1:7" x14ac:dyDescent="0.2">
      <c r="A1153" s="140">
        <v>510</v>
      </c>
      <c r="B1153" s="1" t="s">
        <v>7</v>
      </c>
      <c r="C1153" s="10"/>
      <c r="D1153" s="144">
        <f>'TAB juin'!D1153</f>
        <v>0</v>
      </c>
      <c r="E1153" s="144">
        <f>'TAB juin'!E1153</f>
        <v>0</v>
      </c>
      <c r="F1153" s="144">
        <f t="shared" si="374"/>
        <v>0</v>
      </c>
      <c r="G1153" s="32" t="e">
        <f t="shared" si="375"/>
        <v>#DIV/0!</v>
      </c>
    </row>
    <row r="1154" spans="1:7" x14ac:dyDescent="0.2">
      <c r="B1154" s="3"/>
      <c r="C1154" s="28"/>
    </row>
    <row r="1155" spans="1:7" x14ac:dyDescent="0.2">
      <c r="A1155" s="140">
        <v>41</v>
      </c>
      <c r="B1155" s="1" t="s">
        <v>8</v>
      </c>
      <c r="C1155" s="10"/>
      <c r="D1155" s="144">
        <f>D1159+D1160+D1161</f>
        <v>10763</v>
      </c>
      <c r="E1155" s="144">
        <f>E1159+E1160+E1161</f>
        <v>9361</v>
      </c>
      <c r="F1155" s="144">
        <f t="shared" ref="F1155" si="376">(D1155-E1155)</f>
        <v>1402</v>
      </c>
      <c r="G1155" s="32">
        <f t="shared" ref="G1155" si="377">F1155/E1155</f>
        <v>0.14977032368336715</v>
      </c>
    </row>
    <row r="1156" spans="1:7" x14ac:dyDescent="0.2">
      <c r="A1156" s="140"/>
      <c r="B1156" s="1"/>
      <c r="C1156" s="10"/>
      <c r="D1156" s="144"/>
      <c r="E1156" s="144"/>
      <c r="F1156" s="144"/>
      <c r="G1156" s="32"/>
    </row>
    <row r="1157" spans="1:7" x14ac:dyDescent="0.2">
      <c r="A1157" s="140"/>
      <c r="B1157" s="7" t="s">
        <v>6</v>
      </c>
      <c r="C1157" s="29"/>
      <c r="D1157" s="144"/>
      <c r="E1157" s="144"/>
      <c r="F1157" s="144"/>
      <c r="G1157" s="32"/>
    </row>
    <row r="1158" spans="1:7" x14ac:dyDescent="0.2">
      <c r="A1158" s="140"/>
      <c r="B1158" s="1"/>
      <c r="C1158" s="10"/>
      <c r="D1158" s="144"/>
      <c r="E1158" s="144"/>
      <c r="F1158" s="144"/>
      <c r="G1158" s="32"/>
    </row>
    <row r="1159" spans="1:7" x14ac:dyDescent="0.2">
      <c r="A1159" s="140"/>
      <c r="B1159" s="23" t="s">
        <v>23</v>
      </c>
      <c r="C1159" s="10"/>
      <c r="D1159" s="144">
        <f>'TAB juin'!D1159</f>
        <v>3370</v>
      </c>
      <c r="E1159" s="144">
        <f>'TAB juin'!E1159</f>
        <v>2771</v>
      </c>
      <c r="F1159" s="144">
        <f t="shared" ref="F1159:F1161" si="378">(D1159-E1159)</f>
        <v>599</v>
      </c>
      <c r="G1159" s="32">
        <f t="shared" ref="G1159:G1161" si="379">F1159/E1159</f>
        <v>0.21616744857452183</v>
      </c>
    </row>
    <row r="1160" spans="1:7" ht="25.5" x14ac:dyDescent="0.2">
      <c r="A1160" s="140"/>
      <c r="B1160" s="24" t="s">
        <v>58</v>
      </c>
      <c r="C1160" s="17"/>
      <c r="D1160" s="144">
        <f>'TAB juin'!D1160</f>
        <v>7246</v>
      </c>
      <c r="E1160" s="144">
        <f>'TAB juin'!E1160</f>
        <v>6513</v>
      </c>
      <c r="F1160" s="144">
        <f t="shared" si="378"/>
        <v>733</v>
      </c>
      <c r="G1160" s="32">
        <f t="shared" si="379"/>
        <v>0.11254414248426224</v>
      </c>
    </row>
    <row r="1161" spans="1:7" x14ac:dyDescent="0.2">
      <c r="A1161" s="140"/>
      <c r="B1161" s="23" t="s">
        <v>24</v>
      </c>
      <c r="C1161" s="10"/>
      <c r="D1161" s="144">
        <f>'TAB juin'!D1161</f>
        <v>147</v>
      </c>
      <c r="E1161" s="144">
        <f>'TAB juin'!E1161</f>
        <v>77</v>
      </c>
      <c r="F1161" s="144">
        <f t="shared" si="378"/>
        <v>70</v>
      </c>
      <c r="G1161" s="32">
        <f t="shared" si="379"/>
        <v>0.90909090909090906</v>
      </c>
    </row>
    <row r="1162" spans="1:7" x14ac:dyDescent="0.2">
      <c r="A1162" s="140"/>
      <c r="B1162" s="1"/>
      <c r="C1162" s="10"/>
      <c r="D1162" s="144"/>
      <c r="E1162" s="144"/>
      <c r="F1162" s="144"/>
      <c r="G1162" s="32"/>
    </row>
    <row r="1163" spans="1:7" x14ac:dyDescent="0.2">
      <c r="A1163" s="140"/>
      <c r="B1163" s="8" t="s">
        <v>26</v>
      </c>
      <c r="C1163" s="31"/>
      <c r="D1163" s="144">
        <f>'TAB juin'!D1163</f>
        <v>22274</v>
      </c>
      <c r="E1163" s="144">
        <f>'TAB juin'!E1163</f>
        <v>22533</v>
      </c>
      <c r="F1163" s="144">
        <f>(D1168-E1168)</f>
        <v>175</v>
      </c>
      <c r="G1163" s="32">
        <f>F1163/E1168</f>
        <v>1.0355029585798816</v>
      </c>
    </row>
    <row r="1164" spans="1:7" x14ac:dyDescent="0.2">
      <c r="A1164" s="140"/>
      <c r="B1164" s="8"/>
      <c r="C1164" s="31"/>
      <c r="D1164" s="144"/>
      <c r="E1164" s="144"/>
      <c r="F1164" s="144"/>
      <c r="G1164" s="32"/>
    </row>
    <row r="1165" spans="1:7" x14ac:dyDescent="0.2">
      <c r="A1165" s="140">
        <v>3</v>
      </c>
      <c r="B1165" s="8" t="s">
        <v>15</v>
      </c>
      <c r="C1165" s="31"/>
      <c r="D1165" s="144">
        <f>D1168+D1169+D1170+D1171</f>
        <v>23694</v>
      </c>
      <c r="E1165" s="144">
        <f>E1168+E1169+E1170+E1171</f>
        <v>22773</v>
      </c>
      <c r="F1165" s="144">
        <f t="shared" ref="F1165" si="380">(D1165-E1165)</f>
        <v>921</v>
      </c>
      <c r="G1165" s="32">
        <f t="shared" ref="G1165" si="381">F1165/E1165</f>
        <v>4.0442629429587672E-2</v>
      </c>
    </row>
    <row r="1166" spans="1:7" x14ac:dyDescent="0.2">
      <c r="A1166" s="140"/>
      <c r="B1166" s="7" t="s">
        <v>6</v>
      </c>
      <c r="C1166" s="29"/>
      <c r="D1166" s="144"/>
      <c r="E1166" s="144"/>
      <c r="F1166" s="144"/>
      <c r="G1166" s="32"/>
    </row>
    <row r="1167" spans="1:7" x14ac:dyDescent="0.2">
      <c r="A1167" s="140"/>
      <c r="B1167" s="8"/>
      <c r="C1167" s="31"/>
      <c r="D1167" s="144"/>
      <c r="E1167" s="144"/>
      <c r="F1167" s="144"/>
      <c r="G1167" s="32"/>
    </row>
    <row r="1168" spans="1:7" x14ac:dyDescent="0.2">
      <c r="A1168" s="140">
        <v>30</v>
      </c>
      <c r="B1168" s="25" t="s">
        <v>16</v>
      </c>
      <c r="C1168" s="31"/>
      <c r="D1168" s="144">
        <f>'TAB juin'!D1168</f>
        <v>344</v>
      </c>
      <c r="E1168" s="144">
        <f>'TAB juin'!E1168</f>
        <v>169</v>
      </c>
      <c r="F1168" s="144">
        <f t="shared" ref="F1168:F1171" si="382">(D1168-E1168)</f>
        <v>175</v>
      </c>
      <c r="G1168" s="32" t="e">
        <f>F1168/#REF!</f>
        <v>#REF!</v>
      </c>
    </row>
    <row r="1169" spans="1:7" x14ac:dyDescent="0.2">
      <c r="A1169" s="140">
        <v>31</v>
      </c>
      <c r="B1169" s="25" t="s">
        <v>17</v>
      </c>
      <c r="C1169" s="31"/>
      <c r="D1169" s="144">
        <f>'TAB juin'!D1169</f>
        <v>897</v>
      </c>
      <c r="E1169" s="144">
        <f>'TAB juin'!E1169</f>
        <v>460</v>
      </c>
      <c r="F1169" s="144">
        <f t="shared" si="382"/>
        <v>437</v>
      </c>
      <c r="G1169" s="32">
        <f t="shared" ref="G1169:G1171" si="383">F1169/E1169</f>
        <v>0.95</v>
      </c>
    </row>
    <row r="1170" spans="1:7" x14ac:dyDescent="0.2">
      <c r="A1170" s="140">
        <v>32</v>
      </c>
      <c r="B1170" s="25" t="s">
        <v>18</v>
      </c>
      <c r="C1170" s="31"/>
      <c r="D1170" s="144">
        <f>'TAB juin'!D1170</f>
        <v>22453</v>
      </c>
      <c r="E1170" s="144">
        <f>'TAB juin'!E1170</f>
        <v>22144</v>
      </c>
      <c r="F1170" s="144">
        <f t="shared" si="382"/>
        <v>309</v>
      </c>
      <c r="G1170" s="32">
        <f t="shared" si="383"/>
        <v>1.3954118497109827E-2</v>
      </c>
    </row>
    <row r="1171" spans="1:7" x14ac:dyDescent="0.2">
      <c r="A1171" s="140">
        <v>37</v>
      </c>
      <c r="B1171" s="25" t="s">
        <v>25</v>
      </c>
      <c r="C1171" s="31"/>
      <c r="D1171" s="144">
        <f>'TAB juin'!D1171</f>
        <v>0</v>
      </c>
      <c r="E1171" s="144">
        <f>'TAB juin'!E1171</f>
        <v>0</v>
      </c>
      <c r="F1171" s="144">
        <f t="shared" si="382"/>
        <v>0</v>
      </c>
      <c r="G1171" s="32" t="e">
        <f t="shared" si="383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44" t="s">
        <v>10</v>
      </c>
      <c r="E1176" s="144" t="s">
        <v>11</v>
      </c>
      <c r="F1176" s="144" t="s">
        <v>12</v>
      </c>
      <c r="G1176" s="32" t="s">
        <v>13</v>
      </c>
    </row>
    <row r="1177" spans="1:7" x14ac:dyDescent="0.2">
      <c r="A1177" s="140">
        <v>700</v>
      </c>
      <c r="B1177" s="1" t="s">
        <v>30</v>
      </c>
      <c r="C1177" s="10"/>
      <c r="D1177" s="144">
        <f>'TAB Av'!D1177+'TAB mai'!D1177+'TAB juin'!D1177</f>
        <v>1563</v>
      </c>
      <c r="E1177" s="144">
        <f>'TAB Av'!E1177+'TAB mai'!E1177+'TAB juin'!E1177</f>
        <v>0</v>
      </c>
      <c r="F1177" s="144">
        <f>(D1177-E1177)</f>
        <v>1563</v>
      </c>
      <c r="G1177" s="32" t="e">
        <f>F1177/E1177</f>
        <v>#DIV/0!</v>
      </c>
    </row>
    <row r="1178" spans="1:7" x14ac:dyDescent="0.2">
      <c r="A1178" s="140">
        <v>701</v>
      </c>
      <c r="B1178" s="1" t="s">
        <v>31</v>
      </c>
      <c r="C1178" s="10"/>
      <c r="D1178" s="144">
        <f>'TAB Av'!D1178+'TAB mai'!D1178+'TAB juin'!D1178</f>
        <v>757</v>
      </c>
      <c r="E1178" s="144">
        <f>'TAB Av'!E1178+'TAB mai'!E1178+'TAB juin'!E1178</f>
        <v>0</v>
      </c>
      <c r="F1178" s="144">
        <f t="shared" ref="F1178:F1180" si="384">(D1178-E1178)</f>
        <v>757</v>
      </c>
      <c r="G1178" s="32" t="e">
        <f t="shared" ref="G1178:G1180" si="385">F1178/E1178</f>
        <v>#DIV/0!</v>
      </c>
    </row>
    <row r="1179" spans="1:7" x14ac:dyDescent="0.2">
      <c r="A1179" s="140">
        <v>704</v>
      </c>
      <c r="B1179" s="1" t="s">
        <v>32</v>
      </c>
      <c r="C1179" s="10"/>
      <c r="D1179" s="144">
        <f>'TAB Av'!D1179+'TAB mai'!D1179+'TAB juin'!D1179</f>
        <v>0</v>
      </c>
      <c r="E1179" s="144">
        <f>'TAB Av'!E1179+'TAB mai'!E1179+'TAB juin'!E1179</f>
        <v>0</v>
      </c>
      <c r="F1179" s="144">
        <f t="shared" si="384"/>
        <v>0</v>
      </c>
      <c r="G1179" s="32" t="e">
        <f t="shared" si="385"/>
        <v>#DIV/0!</v>
      </c>
    </row>
    <row r="1180" spans="1:7" x14ac:dyDescent="0.2">
      <c r="A1180" s="140">
        <v>706</v>
      </c>
      <c r="B1180" s="1" t="s">
        <v>33</v>
      </c>
      <c r="C1180" s="10"/>
      <c r="D1180" s="144">
        <f>'TAB Av'!D1180+'TAB mai'!D1180+'TAB juin'!D1180</f>
        <v>539</v>
      </c>
      <c r="E1180" s="144">
        <f>'TAB Av'!E1180+'TAB mai'!E1180+'TAB juin'!E1180</f>
        <v>0</v>
      </c>
      <c r="F1180" s="144">
        <f t="shared" si="384"/>
        <v>539</v>
      </c>
      <c r="G1180" s="32" t="e">
        <f t="shared" si="385"/>
        <v>#DIV/0!</v>
      </c>
    </row>
    <row r="1181" spans="1:7" x14ac:dyDescent="0.2">
      <c r="A1181" s="140"/>
      <c r="B1181" s="13" t="s">
        <v>6</v>
      </c>
      <c r="C1181" s="27"/>
      <c r="D1181" s="144"/>
      <c r="E1181" s="144"/>
      <c r="F1181" s="39"/>
      <c r="G1181" s="33"/>
    </row>
    <row r="1182" spans="1:7" x14ac:dyDescent="0.2">
      <c r="A1182" s="140"/>
      <c r="B1182" s="14" t="s">
        <v>19</v>
      </c>
      <c r="C1182" s="11"/>
      <c r="D1182" s="144">
        <v>0</v>
      </c>
      <c r="E1182" s="144">
        <v>0</v>
      </c>
      <c r="F1182" s="144">
        <f t="shared" ref="F1182:F1187" si="386">(D1182-E1182)</f>
        <v>0</v>
      </c>
      <c r="G1182" s="32" t="e">
        <f t="shared" ref="G1182:G1187" si="387">F1182/E1182</f>
        <v>#DIV/0!</v>
      </c>
    </row>
    <row r="1183" spans="1:7" x14ac:dyDescent="0.2">
      <c r="A1183" s="140"/>
      <c r="B1183" s="14" t="s">
        <v>20</v>
      </c>
      <c r="C1183" s="11"/>
      <c r="D1183" s="144">
        <v>0</v>
      </c>
      <c r="E1183" s="144">
        <v>0</v>
      </c>
      <c r="F1183" s="144">
        <f t="shared" si="386"/>
        <v>0</v>
      </c>
      <c r="G1183" s="32" t="e">
        <f t="shared" si="387"/>
        <v>#DIV/0!</v>
      </c>
    </row>
    <row r="1184" spans="1:7" x14ac:dyDescent="0.2">
      <c r="A1184" s="140"/>
      <c r="B1184" s="14" t="s">
        <v>27</v>
      </c>
      <c r="C1184" s="11"/>
      <c r="D1184" s="144">
        <v>0</v>
      </c>
      <c r="E1184" s="144">
        <v>0</v>
      </c>
      <c r="F1184" s="144">
        <f t="shared" si="386"/>
        <v>0</v>
      </c>
      <c r="G1184" s="32" t="e">
        <f t="shared" si="387"/>
        <v>#DIV/0!</v>
      </c>
    </row>
    <row r="1185" spans="1:7" x14ac:dyDescent="0.2">
      <c r="A1185" s="140">
        <v>706</v>
      </c>
      <c r="B1185" s="2" t="s">
        <v>34</v>
      </c>
      <c r="C1185" s="11"/>
      <c r="D1185" s="144">
        <f>'TAB Av'!D1185+'TAB mai'!D1185+'TAB juin'!D1185</f>
        <v>0</v>
      </c>
      <c r="E1185" s="144">
        <f>'TAB Av'!E1185+'TAB mai'!E1185+'TAB juin'!E1185</f>
        <v>0</v>
      </c>
      <c r="F1185" s="144">
        <f t="shared" si="386"/>
        <v>0</v>
      </c>
      <c r="G1185" s="32" t="e">
        <f t="shared" si="387"/>
        <v>#DIV/0!</v>
      </c>
    </row>
    <row r="1186" spans="1:7" x14ac:dyDescent="0.2">
      <c r="A1186" s="140" t="s">
        <v>35</v>
      </c>
      <c r="B1186" s="2" t="s">
        <v>36</v>
      </c>
      <c r="C1186" s="11"/>
      <c r="D1186" s="144">
        <f>'TAB Av'!D1186+'TAB mai'!D1186+'TAB juin'!D1186</f>
        <v>0</v>
      </c>
      <c r="E1186" s="144">
        <f>'TAB Av'!E1186+'TAB mai'!E1186+'TAB juin'!E1186</f>
        <v>0</v>
      </c>
      <c r="F1186" s="144">
        <f t="shared" si="386"/>
        <v>0</v>
      </c>
      <c r="G1186" s="32" t="e">
        <f t="shared" si="387"/>
        <v>#DIV/0!</v>
      </c>
    </row>
    <row r="1187" spans="1:7" ht="25.5" x14ac:dyDescent="0.2">
      <c r="A1187" s="22"/>
      <c r="B1187" s="26" t="s">
        <v>45</v>
      </c>
      <c r="C1187" s="141"/>
      <c r="D1187" s="40">
        <f>D1177+D1178+D1179+D1180+D1185+D1186</f>
        <v>2859</v>
      </c>
      <c r="E1187" s="40">
        <f>E1177+E1178+E1179+E1180+E1185+E1186</f>
        <v>0</v>
      </c>
      <c r="F1187" s="40">
        <f t="shared" si="386"/>
        <v>2859</v>
      </c>
      <c r="G1187" s="34" t="e">
        <f t="shared" si="387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44"/>
      <c r="E1190" s="144"/>
      <c r="F1190" s="144">
        <f t="shared" ref="F1190" si="388">(D1190-E1190)</f>
        <v>0</v>
      </c>
      <c r="G1190" s="32" t="e">
        <f t="shared" ref="G1190" si="389">F1190/E1190</f>
        <v>#DIV/0!</v>
      </c>
    </row>
    <row r="1191" spans="1:7" x14ac:dyDescent="0.2">
      <c r="B1191" s="3"/>
      <c r="C1191" s="142"/>
      <c r="D1191" s="143"/>
      <c r="E1191" s="143"/>
      <c r="F1191" s="143"/>
      <c r="G1191" s="36"/>
    </row>
    <row r="1192" spans="1:7" x14ac:dyDescent="0.2">
      <c r="A1192" s="140">
        <v>72</v>
      </c>
      <c r="B1192" s="1" t="s">
        <v>37</v>
      </c>
      <c r="C1192" s="10"/>
      <c r="D1192" s="144">
        <f>'TAB Av'!D1192+'TAB mai'!D1192+'TAB juin'!D1192</f>
        <v>0</v>
      </c>
      <c r="E1192" s="144">
        <f>'TAB Av'!E1192+'TAB mai'!E1192+'TAB juin'!E1192</f>
        <v>0</v>
      </c>
      <c r="F1192" s="144">
        <f t="shared" ref="F1192:F1204" si="390">(D1192-E1192)</f>
        <v>0</v>
      </c>
      <c r="G1192" s="32" t="e">
        <f t="shared" ref="G1192:G1204" si="391">F1192/E1192</f>
        <v>#DIV/0!</v>
      </c>
    </row>
    <row r="1193" spans="1:7" x14ac:dyDescent="0.2">
      <c r="A1193" s="140">
        <v>73</v>
      </c>
      <c r="B1193" s="1" t="s">
        <v>38</v>
      </c>
      <c r="C1193" s="10"/>
      <c r="D1193" s="144">
        <f>'TAB Av'!D1193+'TAB mai'!D1193+'TAB juin'!D1193</f>
        <v>0</v>
      </c>
      <c r="E1193" s="144">
        <f>'TAB Av'!E1193+'TAB mai'!E1193+'TAB juin'!E1193</f>
        <v>0</v>
      </c>
      <c r="F1193" s="144">
        <f t="shared" si="390"/>
        <v>0</v>
      </c>
      <c r="G1193" s="32" t="e">
        <f t="shared" si="391"/>
        <v>#DIV/0!</v>
      </c>
    </row>
    <row r="1194" spans="1:7" x14ac:dyDescent="0.2">
      <c r="A1194" s="140">
        <v>74</v>
      </c>
      <c r="B1194" s="2" t="s">
        <v>39</v>
      </c>
      <c r="C1194" s="11"/>
      <c r="D1194" s="144">
        <f>'TAB Av'!D1194+'TAB mai'!D1194+'TAB juin'!D1194</f>
        <v>0</v>
      </c>
      <c r="E1194" s="144">
        <f>'TAB Av'!E1194+'TAB mai'!E1194+'TAB juin'!E1194</f>
        <v>0</v>
      </c>
      <c r="F1194" s="144">
        <f t="shared" si="390"/>
        <v>0</v>
      </c>
      <c r="G1194" s="32" t="e">
        <f t="shared" si="391"/>
        <v>#DIV/0!</v>
      </c>
    </row>
    <row r="1195" spans="1:7" ht="25.5" x14ac:dyDescent="0.2">
      <c r="A1195" s="22"/>
      <c r="B1195" s="26" t="s">
        <v>44</v>
      </c>
      <c r="C1195" s="145"/>
      <c r="D1195" s="40">
        <f>D1187+D1192+D1193+D1194</f>
        <v>2859</v>
      </c>
      <c r="E1195" s="40">
        <f>E1187+E1192+E1193+E1194</f>
        <v>0</v>
      </c>
      <c r="F1195" s="144">
        <f t="shared" si="390"/>
        <v>2859</v>
      </c>
      <c r="G1195" s="32" t="e">
        <f t="shared" si="391"/>
        <v>#DIV/0!</v>
      </c>
    </row>
    <row r="1196" spans="1:7" x14ac:dyDescent="0.2">
      <c r="A1196" s="140">
        <v>60</v>
      </c>
      <c r="B1196" s="3" t="s">
        <v>40</v>
      </c>
      <c r="C1196" s="142"/>
      <c r="D1196" s="143">
        <f>D1197+D1198+D1199</f>
        <v>1460</v>
      </c>
      <c r="E1196" s="143">
        <f>E1197+E1198+E1199</f>
        <v>182</v>
      </c>
      <c r="F1196" s="144">
        <f t="shared" si="390"/>
        <v>1278</v>
      </c>
      <c r="G1196" s="32">
        <f t="shared" si="391"/>
        <v>7.0219780219780219</v>
      </c>
    </row>
    <row r="1197" spans="1:7" x14ac:dyDescent="0.2">
      <c r="A1197" s="140">
        <v>600</v>
      </c>
      <c r="B1197" s="1" t="s">
        <v>2</v>
      </c>
      <c r="C1197" s="10"/>
      <c r="D1197" s="144">
        <f>'TAB Av'!D1197+'TAB mai'!D1197+'TAB juin'!D1197</f>
        <v>755</v>
      </c>
      <c r="E1197" s="144">
        <f>'TAB Av'!E1197+'TAB mai'!E1197+'TAB juin'!E1197</f>
        <v>0</v>
      </c>
      <c r="F1197" s="144">
        <f t="shared" si="390"/>
        <v>755</v>
      </c>
      <c r="G1197" s="32" t="e">
        <f t="shared" si="391"/>
        <v>#DIV/0!</v>
      </c>
    </row>
    <row r="1198" spans="1:7" x14ac:dyDescent="0.2">
      <c r="A1198" s="140">
        <v>601</v>
      </c>
      <c r="B1198" s="1" t="s">
        <v>3</v>
      </c>
      <c r="C1198" s="10"/>
      <c r="D1198" s="144">
        <f>'TAB Av'!D1198+'TAB mai'!D1198+'TAB juin'!D1198</f>
        <v>705</v>
      </c>
      <c r="E1198" s="144">
        <f>'TAB Av'!E1198+'TAB mai'!E1198+'TAB juin'!E1198</f>
        <v>182</v>
      </c>
      <c r="F1198" s="144">
        <f t="shared" si="390"/>
        <v>523</v>
      </c>
      <c r="G1198" s="32">
        <f t="shared" si="391"/>
        <v>2.8736263736263736</v>
      </c>
    </row>
    <row r="1199" spans="1:7" x14ac:dyDescent="0.2">
      <c r="A1199" s="140">
        <v>604</v>
      </c>
      <c r="B1199" s="1" t="s">
        <v>4</v>
      </c>
      <c r="C1199" s="10"/>
      <c r="D1199" s="144">
        <f>'TAB Av'!D1199+'TAB mai'!D1199+'TAB juin'!D1199</f>
        <v>0</v>
      </c>
      <c r="E1199" s="144">
        <f>'TAB Av'!E1199+'TAB mai'!E1199+'TAB juin'!E1199</f>
        <v>0</v>
      </c>
      <c r="F1199" s="144">
        <f t="shared" si="390"/>
        <v>0</v>
      </c>
      <c r="G1199" s="32" t="e">
        <f t="shared" si="391"/>
        <v>#DIV/0!</v>
      </c>
    </row>
    <row r="1200" spans="1:7" x14ac:dyDescent="0.2">
      <c r="A1200" s="140">
        <v>61</v>
      </c>
      <c r="B1200" s="1" t="s">
        <v>41</v>
      </c>
      <c r="C1200" s="10"/>
      <c r="D1200" s="144">
        <f>'TAB Av'!D1200+'TAB mai'!D1200+'TAB juin'!D1200</f>
        <v>549</v>
      </c>
      <c r="E1200" s="144">
        <f>'TAB Av'!E1200+'TAB mai'!E1200+'TAB juin'!E1200</f>
        <v>691</v>
      </c>
      <c r="F1200" s="144">
        <f t="shared" si="390"/>
        <v>-142</v>
      </c>
      <c r="G1200" s="32">
        <f t="shared" si="391"/>
        <v>-0.20549927641099855</v>
      </c>
    </row>
    <row r="1201" spans="1:7" x14ac:dyDescent="0.2">
      <c r="A1201" s="140">
        <v>62</v>
      </c>
      <c r="B1201" s="2" t="s">
        <v>42</v>
      </c>
      <c r="C1201" s="11"/>
      <c r="D1201" s="144">
        <f>'TAB Av'!D1201+'TAB mai'!D1201+'TAB juin'!D1201</f>
        <v>19</v>
      </c>
      <c r="E1201" s="144">
        <f>'TAB Av'!E1201+'TAB mai'!E1201+'TAB juin'!E1201</f>
        <v>246</v>
      </c>
      <c r="F1201" s="144">
        <f t="shared" si="390"/>
        <v>-227</v>
      </c>
      <c r="G1201" s="32">
        <f t="shared" si="391"/>
        <v>-0.92276422764227639</v>
      </c>
    </row>
    <row r="1202" spans="1:7" ht="25.5" x14ac:dyDescent="0.2">
      <c r="A1202" s="22"/>
      <c r="B1202" s="26" t="s">
        <v>43</v>
      </c>
      <c r="C1202" s="145"/>
      <c r="D1202" s="40">
        <f>D1196+D1200+D1201</f>
        <v>2028</v>
      </c>
      <c r="E1202" s="40">
        <f>E1196+E1200+E1201</f>
        <v>1119</v>
      </c>
      <c r="F1202" s="144">
        <f t="shared" si="390"/>
        <v>909</v>
      </c>
      <c r="G1202" s="32">
        <f t="shared" si="391"/>
        <v>0.81233243967828417</v>
      </c>
    </row>
    <row r="1203" spans="1:7" ht="25.5" x14ac:dyDescent="0.2">
      <c r="A1203" s="22"/>
      <c r="B1203" s="26" t="s">
        <v>48</v>
      </c>
      <c r="C1203" s="145"/>
      <c r="D1203" s="40">
        <f>D1195-D1202</f>
        <v>831</v>
      </c>
      <c r="E1203" s="40">
        <f>E1195-E1202</f>
        <v>-1119</v>
      </c>
      <c r="F1203" s="144">
        <f t="shared" si="390"/>
        <v>1950</v>
      </c>
      <c r="G1203" s="32">
        <f t="shared" si="391"/>
        <v>-1.7426273458445041</v>
      </c>
    </row>
    <row r="1204" spans="1:7" x14ac:dyDescent="0.2">
      <c r="A1204" s="140">
        <v>63</v>
      </c>
      <c r="B1204" s="3" t="s">
        <v>46</v>
      </c>
      <c r="C1204" s="142"/>
      <c r="D1204" s="144">
        <f>'TAB Av'!D1204+'TAB mai'!D1204+'TAB juin'!D1204</f>
        <v>11591</v>
      </c>
      <c r="E1204" s="144">
        <f>'TAB Av'!E1204+'TAB mai'!E1204+'TAB juin'!E1204</f>
        <v>10706</v>
      </c>
      <c r="F1204" s="144">
        <f t="shared" si="390"/>
        <v>885</v>
      </c>
      <c r="G1204" s="32">
        <f t="shared" si="391"/>
        <v>8.2663926770035492E-2</v>
      </c>
    </row>
    <row r="1205" spans="1:7" x14ac:dyDescent="0.2">
      <c r="A1205" s="140"/>
      <c r="B1205" s="13" t="s">
        <v>6</v>
      </c>
      <c r="C1205" s="27"/>
      <c r="D1205" s="144"/>
      <c r="E1205" s="144"/>
      <c r="F1205" s="144"/>
      <c r="G1205" s="32"/>
    </row>
    <row r="1206" spans="1:7" x14ac:dyDescent="0.2">
      <c r="A1206" s="140">
        <v>631</v>
      </c>
      <c r="B1206" s="15" t="s">
        <v>21</v>
      </c>
      <c r="C1206" s="21"/>
      <c r="D1206" s="144">
        <f>'TAB Av'!D1206+'TAB mai'!D1206+'TAB juin'!D1206</f>
        <v>0</v>
      </c>
      <c r="E1206" s="144">
        <f>'TAB Av'!E1206+'TAB mai'!E1206+'TAB juin'!E1206</f>
        <v>0</v>
      </c>
      <c r="F1206" s="144">
        <f t="shared" ref="F1206" si="392">(D1206-E1206)</f>
        <v>0</v>
      </c>
      <c r="G1206" s="32" t="e">
        <f t="shared" ref="G1206" si="393">F1206/E1206</f>
        <v>#DIV/0!</v>
      </c>
    </row>
    <row r="1207" spans="1:7" x14ac:dyDescent="0.2">
      <c r="A1207" s="140"/>
      <c r="B1207" s="15"/>
      <c r="C1207" s="21"/>
      <c r="D1207" s="144"/>
      <c r="E1207" s="144"/>
      <c r="F1207" s="144"/>
      <c r="G1207" s="32"/>
    </row>
    <row r="1208" spans="1:7" x14ac:dyDescent="0.2">
      <c r="A1208" s="140">
        <v>64</v>
      </c>
      <c r="B1208" s="2" t="s">
        <v>47</v>
      </c>
      <c r="C1208" s="11"/>
      <c r="D1208" s="144">
        <f>'TAB Av'!D1208+'TAB mai'!D1208+'TAB juin'!D1208</f>
        <v>335</v>
      </c>
      <c r="E1208" s="144">
        <f>'TAB Av'!E1208+'TAB mai'!E1208+'TAB juin'!E1208</f>
        <v>175</v>
      </c>
      <c r="F1208" s="144">
        <f t="shared" ref="F1208:F1218" si="394">(D1208-E1208)</f>
        <v>160</v>
      </c>
      <c r="G1208" s="32">
        <f t="shared" ref="G1208:G1218" si="395">F1208/E1208</f>
        <v>0.91428571428571426</v>
      </c>
    </row>
    <row r="1209" spans="1:7" ht="25.5" x14ac:dyDescent="0.2">
      <c r="A1209" s="22"/>
      <c r="B1209" s="26" t="s">
        <v>49</v>
      </c>
      <c r="C1209" s="145"/>
      <c r="D1209" s="144">
        <f>D1203-D1204-D1208</f>
        <v>-11095</v>
      </c>
      <c r="E1209" s="144">
        <f>E1203-E1204-E1208</f>
        <v>-12000</v>
      </c>
      <c r="F1209" s="144">
        <f t="shared" si="394"/>
        <v>905</v>
      </c>
      <c r="G1209" s="32">
        <f t="shared" si="395"/>
        <v>-7.5416666666666674E-2</v>
      </c>
    </row>
    <row r="1210" spans="1:7" x14ac:dyDescent="0.2">
      <c r="A1210" s="140">
        <v>75</v>
      </c>
      <c r="B1210" s="3" t="s">
        <v>50</v>
      </c>
      <c r="C1210" s="142"/>
      <c r="D1210" s="144">
        <f>'TAB Av'!D1210+'TAB mai'!D1210+'TAB juin'!D1210</f>
        <v>271</v>
      </c>
      <c r="E1210" s="144">
        <f>'TAB Av'!E1210+'TAB mai'!E1210+'TAB juin'!E1210</f>
        <v>58</v>
      </c>
      <c r="F1210" s="144">
        <f t="shared" si="394"/>
        <v>213</v>
      </c>
      <c r="G1210" s="32">
        <f t="shared" si="395"/>
        <v>3.6724137931034484</v>
      </c>
    </row>
    <row r="1211" spans="1:7" x14ac:dyDescent="0.2">
      <c r="A1211" s="140">
        <v>65</v>
      </c>
      <c r="B1211" s="1" t="s">
        <v>51</v>
      </c>
      <c r="C1211" s="10"/>
      <c r="D1211" s="144">
        <f>'TAB Av'!D1211+'TAB mai'!D1211+'TAB juin'!D1211</f>
        <v>222</v>
      </c>
      <c r="E1211" s="144">
        <f>'TAB Av'!E1211+'TAB mai'!E1211+'TAB juin'!E1211</f>
        <v>255</v>
      </c>
      <c r="F1211" s="144">
        <f t="shared" si="394"/>
        <v>-33</v>
      </c>
      <c r="G1211" s="32">
        <f t="shared" si="395"/>
        <v>-0.12941176470588237</v>
      </c>
    </row>
    <row r="1212" spans="1:7" ht="25.5" x14ac:dyDescent="0.2">
      <c r="A1212" s="140">
        <v>68</v>
      </c>
      <c r="B1212" s="16" t="s">
        <v>52</v>
      </c>
      <c r="C1212" s="17"/>
      <c r="D1212" s="144">
        <f>'TAB Av'!D1212+'TAB mai'!D1212+'TAB juin'!D1212</f>
        <v>11</v>
      </c>
      <c r="E1212" s="144">
        <f>'TAB Av'!E1212+'TAB mai'!E1212+'TAB juin'!E1212</f>
        <v>11</v>
      </c>
      <c r="F1212" s="144">
        <f t="shared" si="394"/>
        <v>0</v>
      </c>
      <c r="G1212" s="32">
        <f t="shared" si="395"/>
        <v>0</v>
      </c>
    </row>
    <row r="1213" spans="1:7" x14ac:dyDescent="0.2">
      <c r="A1213" s="140">
        <v>78</v>
      </c>
      <c r="B1213" s="2" t="s">
        <v>53</v>
      </c>
      <c r="C1213" s="11"/>
      <c r="D1213" s="144">
        <f>'TAB Av'!D1213+'TAB mai'!D1213+'TAB juin'!D1213</f>
        <v>0</v>
      </c>
      <c r="E1213" s="144">
        <f>'TAB Av'!E1213+'TAB mai'!E1213+'TAB juin'!E1213</f>
        <v>0</v>
      </c>
      <c r="F1213" s="144">
        <f t="shared" si="394"/>
        <v>0</v>
      </c>
      <c r="G1213" s="32" t="e">
        <f t="shared" si="395"/>
        <v>#DIV/0!</v>
      </c>
    </row>
    <row r="1214" spans="1:7" ht="25.5" x14ac:dyDescent="0.2">
      <c r="A1214" s="22"/>
      <c r="B1214" s="26" t="s">
        <v>77</v>
      </c>
      <c r="C1214" s="145"/>
      <c r="D1214" s="144">
        <f>D1209+D1210-D1211-D1212+D1213</f>
        <v>-11057</v>
      </c>
      <c r="E1214" s="144">
        <f>E1209+E1210-E1211-E1212+E1213</f>
        <v>-12208</v>
      </c>
      <c r="F1214" s="144">
        <f t="shared" si="394"/>
        <v>1151</v>
      </c>
      <c r="G1214" s="32">
        <f t="shared" si="395"/>
        <v>-9.4282437745740494E-2</v>
      </c>
    </row>
    <row r="1215" spans="1:7" x14ac:dyDescent="0.2">
      <c r="A1215" s="140">
        <v>76</v>
      </c>
      <c r="B1215" s="1" t="s">
        <v>54</v>
      </c>
      <c r="C1215" s="10"/>
      <c r="D1215" s="144">
        <f>'TAB Av'!D1215+'TAB mai'!D1215+'TAB juin'!D1215</f>
        <v>0</v>
      </c>
      <c r="E1215" s="144">
        <f>'TAB Av'!E1215+'TAB mai'!E1215+'TAB juin'!E1215</f>
        <v>0</v>
      </c>
      <c r="F1215" s="144">
        <f t="shared" si="394"/>
        <v>0</v>
      </c>
      <c r="G1215" s="32" t="e">
        <f t="shared" si="395"/>
        <v>#DIV/0!</v>
      </c>
    </row>
    <row r="1216" spans="1:7" x14ac:dyDescent="0.2">
      <c r="A1216" s="140">
        <v>66</v>
      </c>
      <c r="B1216" s="1" t="s">
        <v>55</v>
      </c>
      <c r="C1216" s="10"/>
      <c r="D1216" s="144">
        <f>'TAB Av'!D1216+'TAB mai'!D1216+'TAB juin'!D1216</f>
        <v>166</v>
      </c>
      <c r="E1216" s="144">
        <f>'TAB Av'!E1216+'TAB mai'!E1216+'TAB juin'!E1216</f>
        <v>0</v>
      </c>
      <c r="F1216" s="144">
        <f t="shared" si="394"/>
        <v>166</v>
      </c>
      <c r="G1216" s="32" t="e">
        <f t="shared" si="395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144">
        <f t="shared" si="394"/>
        <v>-166</v>
      </c>
      <c r="G1217" s="32" t="e">
        <f t="shared" si="395"/>
        <v>#DIV/0!</v>
      </c>
    </row>
    <row r="1218" spans="1:7" x14ac:dyDescent="0.2">
      <c r="A1218" s="22"/>
      <c r="B1218" s="19" t="s">
        <v>57</v>
      </c>
      <c r="C1218" s="145"/>
      <c r="D1218" s="144">
        <f>D1214+D1217</f>
        <v>-11223</v>
      </c>
      <c r="E1218" s="144">
        <f>E1214+E1217</f>
        <v>-12208</v>
      </c>
      <c r="F1218" s="144">
        <f t="shared" si="394"/>
        <v>985</v>
      </c>
      <c r="G1218" s="32">
        <f t="shared" si="395"/>
        <v>-8.0684796854521623E-2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40">
        <v>5</v>
      </c>
      <c r="B1222" s="1" t="s">
        <v>22</v>
      </c>
      <c r="C1222" s="10"/>
      <c r="D1222" s="144">
        <f>'TAB juin'!D1222</f>
        <v>3340</v>
      </c>
      <c r="E1222" s="144">
        <f>'TAB juin'!E1222</f>
        <v>303</v>
      </c>
      <c r="F1222" s="144">
        <f t="shared" ref="F1222" si="396">(D1222-E1222)</f>
        <v>3037</v>
      </c>
      <c r="G1222" s="32">
        <f t="shared" ref="G1222" si="397">F1222/E1222</f>
        <v>10.023102310231023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40">
        <v>51</v>
      </c>
      <c r="B1226" s="20" t="s">
        <v>29</v>
      </c>
      <c r="C1226" s="30"/>
      <c r="D1226" s="144">
        <f>'TAB juin'!D1226</f>
        <v>0</v>
      </c>
      <c r="E1226" s="144">
        <f>'TAB juin'!E1226</f>
        <v>0</v>
      </c>
      <c r="F1226" s="144">
        <f t="shared" ref="F1226:F1227" si="398">(D1226-E1226)</f>
        <v>0</v>
      </c>
      <c r="G1226" s="32" t="e">
        <f t="shared" ref="G1226:G1227" si="399">F1226/E1226</f>
        <v>#DIV/0!</v>
      </c>
    </row>
    <row r="1227" spans="1:7" x14ac:dyDescent="0.2">
      <c r="A1227" s="140">
        <v>510</v>
      </c>
      <c r="B1227" s="1" t="s">
        <v>7</v>
      </c>
      <c r="C1227" s="10"/>
      <c r="D1227" s="144">
        <f>'TAB juin'!D1227</f>
        <v>0</v>
      </c>
      <c r="E1227" s="144">
        <f>'TAB juin'!E1227</f>
        <v>0</v>
      </c>
      <c r="F1227" s="144">
        <f t="shared" si="398"/>
        <v>0</v>
      </c>
      <c r="G1227" s="32" t="e">
        <f t="shared" si="399"/>
        <v>#DIV/0!</v>
      </c>
    </row>
    <row r="1228" spans="1:7" x14ac:dyDescent="0.2">
      <c r="B1228" s="3"/>
      <c r="C1228" s="28"/>
    </row>
    <row r="1229" spans="1:7" x14ac:dyDescent="0.2">
      <c r="A1229" s="140">
        <v>41</v>
      </c>
      <c r="B1229" s="1" t="s">
        <v>8</v>
      </c>
      <c r="C1229" s="10"/>
      <c r="D1229" s="144">
        <f>D1233+D1234+D1235</f>
        <v>8450</v>
      </c>
      <c r="E1229" s="144">
        <f>E1233+E1234+E1235</f>
        <v>8568</v>
      </c>
      <c r="F1229" s="144">
        <f t="shared" ref="F1229" si="400">(D1229-E1229)</f>
        <v>-118</v>
      </c>
      <c r="G1229" s="32">
        <f t="shared" ref="G1229" si="401">F1229/E1229</f>
        <v>-1.3772175536881419E-2</v>
      </c>
    </row>
    <row r="1230" spans="1:7" x14ac:dyDescent="0.2">
      <c r="A1230" s="140"/>
      <c r="B1230" s="1"/>
      <c r="C1230" s="10"/>
      <c r="D1230" s="144"/>
      <c r="E1230" s="144"/>
      <c r="F1230" s="144"/>
      <c r="G1230" s="32"/>
    </row>
    <row r="1231" spans="1:7" ht="12.75" customHeight="1" x14ac:dyDescent="0.2">
      <c r="A1231" s="140"/>
      <c r="B1231" s="7" t="s">
        <v>6</v>
      </c>
      <c r="C1231" s="29"/>
      <c r="D1231" s="144"/>
      <c r="E1231" s="144"/>
      <c r="F1231" s="144"/>
      <c r="G1231" s="32"/>
    </row>
    <row r="1232" spans="1:7" x14ac:dyDescent="0.2">
      <c r="A1232" s="140"/>
      <c r="B1232" s="1"/>
      <c r="C1232" s="10"/>
      <c r="D1232" s="144"/>
      <c r="E1232" s="144"/>
      <c r="F1232" s="144"/>
      <c r="G1232" s="32"/>
    </row>
    <row r="1233" spans="1:7" x14ac:dyDescent="0.2">
      <c r="A1233" s="140"/>
      <c r="B1233" s="23" t="s">
        <v>23</v>
      </c>
      <c r="C1233" s="10"/>
      <c r="D1233" s="144">
        <f>'TAB juin'!D1233</f>
        <v>6144</v>
      </c>
      <c r="E1233" s="144">
        <f>'TAB juin'!E1233</f>
        <v>6155</v>
      </c>
      <c r="F1233" s="144">
        <f t="shared" ref="F1233:F1235" si="402">(D1233-E1233)</f>
        <v>-11</v>
      </c>
      <c r="G1233" s="32">
        <f t="shared" ref="G1233:G1235" si="403">F1233/E1233</f>
        <v>-1.7871649065800163E-3</v>
      </c>
    </row>
    <row r="1234" spans="1:7" ht="25.5" x14ac:dyDescent="0.2">
      <c r="A1234" s="140"/>
      <c r="B1234" s="24" t="s">
        <v>58</v>
      </c>
      <c r="C1234" s="17"/>
      <c r="D1234" s="144">
        <f>'TAB juin'!D1234</f>
        <v>1074</v>
      </c>
      <c r="E1234" s="144">
        <f>'TAB juin'!E1234</f>
        <v>1156</v>
      </c>
      <c r="F1234" s="144">
        <f t="shared" si="402"/>
        <v>-82</v>
      </c>
      <c r="G1234" s="32">
        <f t="shared" si="403"/>
        <v>-7.0934256055363326E-2</v>
      </c>
    </row>
    <row r="1235" spans="1:7" x14ac:dyDescent="0.2">
      <c r="A1235" s="140"/>
      <c r="B1235" s="23" t="s">
        <v>24</v>
      </c>
      <c r="C1235" s="10"/>
      <c r="D1235" s="144">
        <f>'TAB juin'!D1235</f>
        <v>1232</v>
      </c>
      <c r="E1235" s="144">
        <f>'TAB juin'!E1235</f>
        <v>1257</v>
      </c>
      <c r="F1235" s="144">
        <f t="shared" si="402"/>
        <v>-25</v>
      </c>
      <c r="G1235" s="32">
        <f t="shared" si="403"/>
        <v>-1.9888623707239459E-2</v>
      </c>
    </row>
    <row r="1236" spans="1:7" x14ac:dyDescent="0.2">
      <c r="A1236" s="140"/>
      <c r="B1236" s="1"/>
      <c r="C1236" s="10"/>
      <c r="D1236" s="144"/>
      <c r="E1236" s="144"/>
      <c r="F1236" s="144"/>
      <c r="G1236" s="32"/>
    </row>
    <row r="1237" spans="1:7" x14ac:dyDescent="0.2">
      <c r="A1237" s="140"/>
      <c r="B1237" s="8" t="s">
        <v>26</v>
      </c>
      <c r="C1237" s="31"/>
      <c r="D1237" s="144">
        <f>'TAB juin'!D1237</f>
        <v>11464</v>
      </c>
      <c r="E1237" s="144">
        <f>'TAB juin'!E1237</f>
        <v>4569</v>
      </c>
      <c r="F1237" s="144">
        <f>(D1242-E1242)</f>
        <v>341</v>
      </c>
      <c r="G1237" s="32">
        <f>F1237/E1242</f>
        <v>0.25147492625368734</v>
      </c>
    </row>
    <row r="1238" spans="1:7" x14ac:dyDescent="0.2">
      <c r="A1238" s="140"/>
      <c r="B1238" s="8"/>
      <c r="C1238" s="31"/>
      <c r="D1238" s="144"/>
      <c r="E1238" s="144"/>
      <c r="F1238" s="144"/>
      <c r="G1238" s="32"/>
    </row>
    <row r="1239" spans="1:7" x14ac:dyDescent="0.2">
      <c r="A1239" s="140">
        <v>3</v>
      </c>
      <c r="B1239" s="8" t="s">
        <v>15</v>
      </c>
      <c r="C1239" s="31"/>
      <c r="D1239" s="144">
        <f>D1242+D1243+D1244+D1245</f>
        <v>3483</v>
      </c>
      <c r="E1239" s="144">
        <f>E1242+E1243+E1244+E1245</f>
        <v>2351</v>
      </c>
      <c r="F1239" s="144">
        <f t="shared" ref="F1239" si="404">(D1239-E1239)</f>
        <v>1132</v>
      </c>
      <c r="G1239" s="32">
        <f t="shared" ref="G1239" si="405">F1239/E1239</f>
        <v>0.48149723521905574</v>
      </c>
    </row>
    <row r="1240" spans="1:7" x14ac:dyDescent="0.2">
      <c r="A1240" s="140"/>
      <c r="B1240" s="7" t="s">
        <v>6</v>
      </c>
      <c r="C1240" s="29"/>
      <c r="D1240" s="144"/>
      <c r="E1240" s="144"/>
      <c r="F1240" s="144"/>
      <c r="G1240" s="32"/>
    </row>
    <row r="1241" spans="1:7" x14ac:dyDescent="0.2">
      <c r="A1241" s="140"/>
      <c r="B1241" s="8"/>
      <c r="C1241" s="31"/>
      <c r="D1241" s="144"/>
      <c r="E1241" s="144"/>
      <c r="F1241" s="144"/>
      <c r="G1241" s="32"/>
    </row>
    <row r="1242" spans="1:7" x14ac:dyDescent="0.2">
      <c r="A1242" s="140">
        <v>30</v>
      </c>
      <c r="B1242" s="25" t="s">
        <v>16</v>
      </c>
      <c r="C1242" s="31"/>
      <c r="D1242" s="144">
        <f>'TAB juin'!D1242</f>
        <v>1697</v>
      </c>
      <c r="E1242" s="144">
        <f>'TAB juin'!E1242</f>
        <v>1356</v>
      </c>
      <c r="F1242" s="144">
        <f t="shared" ref="F1242:F1245" si="406">(D1242-E1242)</f>
        <v>341</v>
      </c>
      <c r="G1242" s="32" t="e">
        <f>F1242/#REF!</f>
        <v>#REF!</v>
      </c>
    </row>
    <row r="1243" spans="1:7" x14ac:dyDescent="0.2">
      <c r="A1243" s="140">
        <v>31</v>
      </c>
      <c r="B1243" s="25" t="s">
        <v>17</v>
      </c>
      <c r="C1243" s="31"/>
      <c r="D1243" s="144">
        <f>'TAB juin'!D1243</f>
        <v>70</v>
      </c>
      <c r="E1243" s="144">
        <f>'TAB juin'!E1243</f>
        <v>0</v>
      </c>
      <c r="F1243" s="144">
        <f t="shared" si="406"/>
        <v>70</v>
      </c>
      <c r="G1243" s="32" t="e">
        <f t="shared" ref="G1243:G1245" si="407">F1243/E1243</f>
        <v>#DIV/0!</v>
      </c>
    </row>
    <row r="1244" spans="1:7" x14ac:dyDescent="0.2">
      <c r="A1244" s="140">
        <v>32</v>
      </c>
      <c r="B1244" s="25" t="s">
        <v>18</v>
      </c>
      <c r="C1244" s="31"/>
      <c r="D1244" s="144">
        <f>'TAB juin'!D1244</f>
        <v>1716</v>
      </c>
      <c r="E1244" s="144">
        <f>'TAB juin'!E1244</f>
        <v>995</v>
      </c>
      <c r="F1244" s="144">
        <f t="shared" si="406"/>
        <v>721</v>
      </c>
      <c r="G1244" s="32">
        <f t="shared" si="407"/>
        <v>0.7246231155778895</v>
      </c>
    </row>
    <row r="1245" spans="1:7" x14ac:dyDescent="0.2">
      <c r="A1245" s="140">
        <v>37</v>
      </c>
      <c r="B1245" s="25" t="s">
        <v>25</v>
      </c>
      <c r="C1245" s="31"/>
      <c r="D1245" s="144">
        <f>'TAB juin'!D1245</f>
        <v>0</v>
      </c>
      <c r="E1245" s="144">
        <f>'TAB juin'!E1245</f>
        <v>0</v>
      </c>
      <c r="F1245" s="144">
        <f t="shared" si="406"/>
        <v>0</v>
      </c>
      <c r="G1245" s="32" t="e">
        <f t="shared" si="407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73" t="s">
        <v>10</v>
      </c>
      <c r="E1249" s="73" t="s">
        <v>11</v>
      </c>
      <c r="F1249" s="73" t="s">
        <v>12</v>
      </c>
      <c r="G1249" s="32" t="s">
        <v>13</v>
      </c>
    </row>
    <row r="1250" spans="1:7" x14ac:dyDescent="0.2">
      <c r="A1250" s="69">
        <v>700</v>
      </c>
      <c r="B1250" s="1" t="s">
        <v>30</v>
      </c>
      <c r="C1250" s="10"/>
      <c r="D1250" s="73">
        <f>D4+D79+D153+D227+D300+D373+D446+D519+D592+D665+D738+D811+D884+D957+D1030+D1103+D1177</f>
        <v>129782</v>
      </c>
      <c r="E1250" s="73">
        <f>E4+E79+E153+E227+E300+E373+E446+E519+E592+E665+E738+E811+E884+E957+E1030+E1103+E1177</f>
        <v>49814</v>
      </c>
      <c r="F1250" s="73">
        <f>(D1250-E1250)</f>
        <v>79968</v>
      </c>
      <c r="G1250" s="32">
        <f>F1250/E1250</f>
        <v>1.6053318344240575</v>
      </c>
    </row>
    <row r="1251" spans="1:7" x14ac:dyDescent="0.2">
      <c r="A1251" s="69">
        <v>701</v>
      </c>
      <c r="B1251" s="1" t="s">
        <v>31</v>
      </c>
      <c r="C1251" s="10"/>
      <c r="D1251" s="73">
        <f t="shared" ref="D1251:E1253" si="408">D5+D80+D154+D228+D301+D374+D447+D520+D593+D666+D739+D812+D885+D958+D1031+D1104+D1178</f>
        <v>502913</v>
      </c>
      <c r="E1251" s="73">
        <f t="shared" si="408"/>
        <v>363190</v>
      </c>
      <c r="F1251" s="73">
        <f t="shared" ref="F1251:F1253" si="409">(D1251-E1251)</f>
        <v>139723</v>
      </c>
      <c r="G1251" s="32">
        <f t="shared" ref="G1251:G1253" si="410">F1251/E1251</f>
        <v>0.38471048211679837</v>
      </c>
    </row>
    <row r="1252" spans="1:7" x14ac:dyDescent="0.2">
      <c r="A1252" s="69">
        <v>704</v>
      </c>
      <c r="B1252" s="1" t="s">
        <v>32</v>
      </c>
      <c r="C1252" s="10"/>
      <c r="D1252" s="73">
        <f t="shared" si="408"/>
        <v>8345</v>
      </c>
      <c r="E1252" s="73">
        <f t="shared" si="408"/>
        <v>34</v>
      </c>
      <c r="F1252" s="73">
        <f t="shared" si="409"/>
        <v>8311</v>
      </c>
      <c r="G1252" s="32">
        <f t="shared" si="410"/>
        <v>244.44117647058823</v>
      </c>
    </row>
    <row r="1253" spans="1:7" x14ac:dyDescent="0.2">
      <c r="A1253" s="69">
        <v>706</v>
      </c>
      <c r="B1253" s="1" t="s">
        <v>33</v>
      </c>
      <c r="C1253" s="10"/>
      <c r="D1253" s="73">
        <f t="shared" si="408"/>
        <v>786276</v>
      </c>
      <c r="E1253" s="73">
        <f t="shared" si="408"/>
        <v>734871</v>
      </c>
      <c r="F1253" s="73">
        <f t="shared" si="409"/>
        <v>51405</v>
      </c>
      <c r="G1253" s="32">
        <f t="shared" si="410"/>
        <v>6.9951052633727556E-2</v>
      </c>
    </row>
    <row r="1254" spans="1:7" x14ac:dyDescent="0.2">
      <c r="A1254" s="69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69"/>
      <c r="B1255" s="14" t="s">
        <v>19</v>
      </c>
      <c r="C1255" s="11"/>
      <c r="D1255" s="73">
        <f t="shared" ref="D1255:E1257" si="411">D9+D84+D158+D232+D305+D378+D451+D524+D597+D670+D743+D816+D889+D962+D1035+D1108</f>
        <v>0</v>
      </c>
      <c r="E1255" s="73">
        <f t="shared" si="411"/>
        <v>0</v>
      </c>
      <c r="F1255" s="73">
        <f t="shared" ref="F1255:F1260" si="412">(D1255-E1255)</f>
        <v>0</v>
      </c>
      <c r="G1255" s="32" t="e">
        <f t="shared" ref="G1255:G1260" si="413">F1255/E1255</f>
        <v>#DIV/0!</v>
      </c>
    </row>
    <row r="1256" spans="1:7" x14ac:dyDescent="0.2">
      <c r="A1256" s="69"/>
      <c r="B1256" s="14" t="s">
        <v>20</v>
      </c>
      <c r="C1256" s="11"/>
      <c r="D1256" s="73">
        <f t="shared" si="411"/>
        <v>0</v>
      </c>
      <c r="E1256" s="73">
        <f t="shared" si="411"/>
        <v>0</v>
      </c>
      <c r="F1256" s="73">
        <f t="shared" si="412"/>
        <v>0</v>
      </c>
      <c r="G1256" s="32" t="e">
        <f t="shared" si="413"/>
        <v>#DIV/0!</v>
      </c>
    </row>
    <row r="1257" spans="1:7" x14ac:dyDescent="0.2">
      <c r="A1257" s="69"/>
      <c r="B1257" s="14" t="s">
        <v>27</v>
      </c>
      <c r="C1257" s="11"/>
      <c r="D1257" s="73">
        <f t="shared" si="411"/>
        <v>0</v>
      </c>
      <c r="E1257" s="73">
        <f t="shared" si="411"/>
        <v>0</v>
      </c>
      <c r="F1257" s="73">
        <f t="shared" si="412"/>
        <v>0</v>
      </c>
      <c r="G1257" s="32" t="e">
        <f t="shared" si="413"/>
        <v>#DIV/0!</v>
      </c>
    </row>
    <row r="1258" spans="1:7" x14ac:dyDescent="0.2">
      <c r="A1258" s="69">
        <v>706</v>
      </c>
      <c r="B1258" s="2" t="s">
        <v>34</v>
      </c>
      <c r="C1258" s="11"/>
      <c r="D1258" s="73">
        <f t="shared" ref="D1258:E1259" si="414">D12+D87+D161+D235+D308+D381+D454+D527+D600+D673+D746+D819+D892+D965+D1038+D1111+D1185</f>
        <v>235970</v>
      </c>
      <c r="E1258" s="73">
        <f t="shared" si="414"/>
        <v>180127</v>
      </c>
      <c r="F1258" s="73">
        <f t="shared" si="412"/>
        <v>55843</v>
      </c>
      <c r="G1258" s="32">
        <f t="shared" si="413"/>
        <v>0.31002015244799502</v>
      </c>
    </row>
    <row r="1259" spans="1:7" x14ac:dyDescent="0.2">
      <c r="A1259" s="69" t="s">
        <v>35</v>
      </c>
      <c r="B1259" s="2" t="s">
        <v>36</v>
      </c>
      <c r="C1259" s="11"/>
      <c r="D1259" s="73">
        <f t="shared" si="414"/>
        <v>12513</v>
      </c>
      <c r="E1259" s="73">
        <f t="shared" si="414"/>
        <v>5655</v>
      </c>
      <c r="F1259" s="73">
        <f t="shared" si="412"/>
        <v>6858</v>
      </c>
      <c r="G1259" s="32">
        <f t="shared" si="413"/>
        <v>1.2127320954907161</v>
      </c>
    </row>
    <row r="1260" spans="1:7" ht="25.5" x14ac:dyDescent="0.2">
      <c r="A1260" s="22"/>
      <c r="B1260" s="26" t="s">
        <v>45</v>
      </c>
      <c r="C1260" s="70"/>
      <c r="D1260" s="40">
        <f>D1250+D1251+D1252+D1253+D1258+D1259</f>
        <v>1675799</v>
      </c>
      <c r="E1260" s="40">
        <f>E1250+E1251+E1252+E1253+E1258+E1259</f>
        <v>1333691</v>
      </c>
      <c r="F1260" s="40">
        <f t="shared" si="412"/>
        <v>342108</v>
      </c>
      <c r="G1260" s="34">
        <f t="shared" si="413"/>
        <v>0.25651219060487024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73">
        <f t="shared" ref="D1263:E1263" si="415">D17+D92+D166+D240+D313+D386+D459+D532+D605+D678+D751+D824+D897+D970+D1043+D1116+D1190</f>
        <v>0</v>
      </c>
      <c r="E1263" s="73">
        <f t="shared" si="415"/>
        <v>0</v>
      </c>
      <c r="F1263" s="73">
        <f t="shared" ref="F1263" si="416">(D1263-E1263)</f>
        <v>0</v>
      </c>
      <c r="G1263" s="32" t="e">
        <f t="shared" ref="G1263" si="417">F1263/E1263</f>
        <v>#DIV/0!</v>
      </c>
    </row>
    <row r="1264" spans="1:7" x14ac:dyDescent="0.2">
      <c r="B1264" s="3"/>
      <c r="C1264" s="71"/>
      <c r="D1264" s="73"/>
      <c r="E1264" s="73"/>
      <c r="F1264" s="72"/>
      <c r="G1264" s="36"/>
    </row>
    <row r="1265" spans="1:7" x14ac:dyDescent="0.2">
      <c r="A1265" s="69">
        <v>72</v>
      </c>
      <c r="B1265" s="1" t="s">
        <v>37</v>
      </c>
      <c r="C1265" s="10"/>
      <c r="D1265" s="73">
        <f t="shared" ref="D1265:E1267" si="418">D19+D94+D168+D242+D315+D388+D461+D534+D607+D680+D753+D826+D899+D972+D1045+D1118+D1192</f>
        <v>0</v>
      </c>
      <c r="E1265" s="73">
        <f t="shared" si="418"/>
        <v>0</v>
      </c>
      <c r="F1265" s="73">
        <f t="shared" ref="F1265:F1277" si="419">(D1265-E1265)</f>
        <v>0</v>
      </c>
      <c r="G1265" s="32" t="e">
        <f t="shared" ref="G1265:G1277" si="420">F1265/E1265</f>
        <v>#DIV/0!</v>
      </c>
    </row>
    <row r="1266" spans="1:7" x14ac:dyDescent="0.2">
      <c r="A1266" s="69">
        <v>73</v>
      </c>
      <c r="B1266" s="1" t="s">
        <v>38</v>
      </c>
      <c r="C1266" s="10"/>
      <c r="D1266" s="73">
        <f t="shared" si="418"/>
        <v>662</v>
      </c>
      <c r="E1266" s="73">
        <f t="shared" si="418"/>
        <v>2393</v>
      </c>
      <c r="F1266" s="73">
        <f t="shared" si="419"/>
        <v>-1731</v>
      </c>
      <c r="G1266" s="32">
        <f t="shared" si="420"/>
        <v>-0.72335979941496031</v>
      </c>
    </row>
    <row r="1267" spans="1:7" x14ac:dyDescent="0.2">
      <c r="A1267" s="69">
        <v>74</v>
      </c>
      <c r="B1267" s="2" t="s">
        <v>39</v>
      </c>
      <c r="C1267" s="11"/>
      <c r="D1267" s="73">
        <f t="shared" si="418"/>
        <v>79</v>
      </c>
      <c r="E1267" s="73">
        <f t="shared" si="418"/>
        <v>0</v>
      </c>
      <c r="F1267" s="73">
        <f t="shared" si="419"/>
        <v>79</v>
      </c>
      <c r="G1267" s="32" t="e">
        <f t="shared" si="420"/>
        <v>#DIV/0!</v>
      </c>
    </row>
    <row r="1268" spans="1:7" ht="25.5" x14ac:dyDescent="0.2">
      <c r="A1268" s="22"/>
      <c r="B1268" s="26" t="s">
        <v>44</v>
      </c>
      <c r="C1268" s="74"/>
      <c r="D1268" s="40">
        <f>D1260+D1265+D1266+D1267</f>
        <v>1676540</v>
      </c>
      <c r="E1268" s="40">
        <f>E1260+E1265+E1266+E1267</f>
        <v>1336084</v>
      </c>
      <c r="F1268" s="73">
        <f t="shared" si="419"/>
        <v>340456</v>
      </c>
      <c r="G1268" s="32">
        <f t="shared" si="420"/>
        <v>0.25481631394433285</v>
      </c>
    </row>
    <row r="1269" spans="1:7" x14ac:dyDescent="0.2">
      <c r="A1269" s="69">
        <v>60</v>
      </c>
      <c r="B1269" s="3" t="s">
        <v>40</v>
      </c>
      <c r="C1269" s="71"/>
      <c r="D1269" s="72">
        <f>D1270+D1271+D1272</f>
        <v>441533</v>
      </c>
      <c r="E1269" s="72">
        <f>E1270+E1271+E1272</f>
        <v>285744</v>
      </c>
      <c r="F1269" s="73">
        <f t="shared" si="419"/>
        <v>155789</v>
      </c>
      <c r="G1269" s="32">
        <f t="shared" si="420"/>
        <v>0.54520479870093508</v>
      </c>
    </row>
    <row r="1270" spans="1:7" x14ac:dyDescent="0.2">
      <c r="A1270" s="69">
        <v>600</v>
      </c>
      <c r="B1270" s="1" t="s">
        <v>2</v>
      </c>
      <c r="C1270" s="10"/>
      <c r="D1270" s="73">
        <f t="shared" ref="D1270:E1274" si="421">D24+D99+D173+D247+D320+D393+D466+D539+D612+D685+D758+D831+D904+D977+D1050+D1123+D1197</f>
        <v>52397</v>
      </c>
      <c r="E1270" s="73">
        <f t="shared" si="421"/>
        <v>25196</v>
      </c>
      <c r="F1270" s="73">
        <f t="shared" si="419"/>
        <v>27201</v>
      </c>
      <c r="G1270" s="32">
        <f t="shared" si="420"/>
        <v>1.0795761231941579</v>
      </c>
    </row>
    <row r="1271" spans="1:7" x14ac:dyDescent="0.2">
      <c r="A1271" s="69">
        <v>601</v>
      </c>
      <c r="B1271" s="1" t="s">
        <v>3</v>
      </c>
      <c r="C1271" s="10"/>
      <c r="D1271" s="73">
        <f t="shared" si="421"/>
        <v>292640</v>
      </c>
      <c r="E1271" s="73">
        <f t="shared" si="421"/>
        <v>193632</v>
      </c>
      <c r="F1271" s="73">
        <f t="shared" si="419"/>
        <v>99008</v>
      </c>
      <c r="G1271" s="32">
        <f t="shared" si="420"/>
        <v>0.51132044290199963</v>
      </c>
    </row>
    <row r="1272" spans="1:7" x14ac:dyDescent="0.2">
      <c r="A1272" s="69">
        <v>604</v>
      </c>
      <c r="B1272" s="1" t="s">
        <v>4</v>
      </c>
      <c r="C1272" s="10"/>
      <c r="D1272" s="73">
        <f t="shared" si="421"/>
        <v>96496</v>
      </c>
      <c r="E1272" s="73">
        <f t="shared" si="421"/>
        <v>66916</v>
      </c>
      <c r="F1272" s="73">
        <f t="shared" si="419"/>
        <v>29580</v>
      </c>
      <c r="G1272" s="32">
        <f t="shared" si="420"/>
        <v>0.44204674517305276</v>
      </c>
    </row>
    <row r="1273" spans="1:7" x14ac:dyDescent="0.2">
      <c r="A1273" s="69">
        <v>61</v>
      </c>
      <c r="B1273" s="1" t="s">
        <v>41</v>
      </c>
      <c r="C1273" s="10"/>
      <c r="D1273" s="73">
        <f t="shared" si="421"/>
        <v>73918</v>
      </c>
      <c r="E1273" s="73">
        <f t="shared" si="421"/>
        <v>51685</v>
      </c>
      <c r="F1273" s="73">
        <f t="shared" si="419"/>
        <v>22233</v>
      </c>
      <c r="G1273" s="32">
        <f t="shared" si="420"/>
        <v>0.43016349037438328</v>
      </c>
    </row>
    <row r="1274" spans="1:7" x14ac:dyDescent="0.2">
      <c r="A1274" s="69">
        <v>62</v>
      </c>
      <c r="B1274" s="2" t="s">
        <v>42</v>
      </c>
      <c r="C1274" s="11"/>
      <c r="D1274" s="73">
        <f t="shared" si="421"/>
        <v>85132</v>
      </c>
      <c r="E1274" s="73">
        <f t="shared" si="421"/>
        <v>79209</v>
      </c>
      <c r="F1274" s="73">
        <f t="shared" si="419"/>
        <v>5923</v>
      </c>
      <c r="G1274" s="32">
        <f t="shared" si="420"/>
        <v>7.4776856165334749E-2</v>
      </c>
    </row>
    <row r="1275" spans="1:7" ht="25.5" x14ac:dyDescent="0.2">
      <c r="A1275" s="22"/>
      <c r="B1275" s="26" t="s">
        <v>43</v>
      </c>
      <c r="C1275" s="74"/>
      <c r="D1275" s="40">
        <f>D1269+D1273+D1274</f>
        <v>600583</v>
      </c>
      <c r="E1275" s="40">
        <f>E1269+E1273+E1274</f>
        <v>416638</v>
      </c>
      <c r="F1275" s="73">
        <f t="shared" si="419"/>
        <v>183945</v>
      </c>
      <c r="G1275" s="32">
        <f t="shared" si="420"/>
        <v>0.44149837508820605</v>
      </c>
    </row>
    <row r="1276" spans="1:7" ht="25.5" x14ac:dyDescent="0.2">
      <c r="A1276" s="22"/>
      <c r="B1276" s="26" t="s">
        <v>48</v>
      </c>
      <c r="C1276" s="74"/>
      <c r="D1276" s="40">
        <f>D1268-D1275</f>
        <v>1075957</v>
      </c>
      <c r="E1276" s="40">
        <f>E1268-E1275</f>
        <v>919446</v>
      </c>
      <c r="F1276" s="73">
        <f t="shared" si="419"/>
        <v>156511</v>
      </c>
      <c r="G1276" s="32">
        <f t="shared" si="420"/>
        <v>0.17022315611792319</v>
      </c>
    </row>
    <row r="1277" spans="1:7" x14ac:dyDescent="0.2">
      <c r="A1277" s="69">
        <v>63</v>
      </c>
      <c r="B1277" s="3" t="s">
        <v>46</v>
      </c>
      <c r="C1277" s="71"/>
      <c r="D1277" s="73">
        <f t="shared" ref="D1277:E1279" si="422">D31+D106+D180+D254+D327+D400+D473+D546+D619+D692+D765+D838+D911+D984+D1057+D1130+D1204</f>
        <v>1408005</v>
      </c>
      <c r="E1277" s="73">
        <f t="shared" si="422"/>
        <v>1311731</v>
      </c>
      <c r="F1277" s="73">
        <f t="shared" si="419"/>
        <v>96274</v>
      </c>
      <c r="G1277" s="32">
        <f t="shared" si="420"/>
        <v>7.3394621305740274E-2</v>
      </c>
    </row>
    <row r="1278" spans="1:7" x14ac:dyDescent="0.2">
      <c r="A1278" s="69"/>
      <c r="B1278" s="13" t="s">
        <v>6</v>
      </c>
      <c r="C1278" s="27"/>
      <c r="D1278" s="73"/>
      <c r="E1278" s="73"/>
      <c r="F1278" s="73"/>
      <c r="G1278" s="32"/>
    </row>
    <row r="1279" spans="1:7" x14ac:dyDescent="0.2">
      <c r="A1279" s="69">
        <v>631</v>
      </c>
      <c r="B1279" s="15" t="s">
        <v>21</v>
      </c>
      <c r="C1279" s="21"/>
      <c r="D1279" s="73">
        <f t="shared" si="422"/>
        <v>0</v>
      </c>
      <c r="E1279" s="73">
        <f t="shared" si="422"/>
        <v>0</v>
      </c>
      <c r="F1279" s="73">
        <f t="shared" ref="F1279" si="423">(D1279-E1279)</f>
        <v>0</v>
      </c>
      <c r="G1279" s="32" t="e">
        <f t="shared" ref="G1279" si="424">F1279/E1279</f>
        <v>#DIV/0!</v>
      </c>
    </row>
    <row r="1280" spans="1:7" x14ac:dyDescent="0.2">
      <c r="A1280" s="69"/>
      <c r="B1280" s="15"/>
      <c r="C1280" s="21"/>
      <c r="D1280" s="73"/>
      <c r="E1280" s="73"/>
      <c r="F1280" s="73"/>
      <c r="G1280" s="32"/>
    </row>
    <row r="1281" spans="1:7" x14ac:dyDescent="0.2">
      <c r="A1281" s="69">
        <v>64</v>
      </c>
      <c r="B1281" s="2" t="s">
        <v>47</v>
      </c>
      <c r="C1281" s="11"/>
      <c r="D1281" s="73">
        <f>D35+D110+D184+D258+D331+D404+D477+D550+D623+D696+D769+D842+D915+D988+D1061+D1134+D1208</f>
        <v>54331</v>
      </c>
      <c r="E1281" s="73">
        <f>E35+E110+E184+E258+E331+E404+E477+E550+E623+E696+E769+E842+E915+E988+E1061+E1134+E1208</f>
        <v>44647</v>
      </c>
      <c r="F1281" s="73">
        <f t="shared" ref="F1281:F1291" si="425">(D1281-E1281)</f>
        <v>9684</v>
      </c>
      <c r="G1281" s="32">
        <f t="shared" ref="G1281:G1291" si="426">F1281/E1281</f>
        <v>0.21690147154344078</v>
      </c>
    </row>
    <row r="1282" spans="1:7" ht="25.5" x14ac:dyDescent="0.2">
      <c r="A1282" s="22"/>
      <c r="B1282" s="26" t="s">
        <v>49</v>
      </c>
      <c r="C1282" s="74"/>
      <c r="D1282" s="73">
        <f>D1276-D1277-D1281</f>
        <v>-386379</v>
      </c>
      <c r="E1282" s="73">
        <f>E1276-E1277-E1281</f>
        <v>-436932</v>
      </c>
      <c r="F1282" s="73">
        <f t="shared" si="425"/>
        <v>50553</v>
      </c>
      <c r="G1282" s="32">
        <f t="shared" si="426"/>
        <v>-0.11569992584658483</v>
      </c>
    </row>
    <row r="1283" spans="1:7" x14ac:dyDescent="0.2">
      <c r="A1283" s="69">
        <v>75</v>
      </c>
      <c r="B1283" s="3" t="s">
        <v>50</v>
      </c>
      <c r="C1283" s="71"/>
      <c r="D1283" s="73">
        <f t="shared" ref="D1283:E1286" si="427">D37+D112+D186+D260+D333+D406+D479+D552+D625+D698+D771+D844+D917+D990+D1063+D1136+D1210</f>
        <v>31425</v>
      </c>
      <c r="E1283" s="73">
        <f t="shared" si="427"/>
        <v>33449</v>
      </c>
      <c r="F1283" s="73">
        <f t="shared" si="425"/>
        <v>-2024</v>
      </c>
      <c r="G1283" s="32">
        <f t="shared" si="426"/>
        <v>-6.0510030195222581E-2</v>
      </c>
    </row>
    <row r="1284" spans="1:7" x14ac:dyDescent="0.2">
      <c r="A1284" s="69">
        <v>65</v>
      </c>
      <c r="B1284" s="1" t="s">
        <v>51</v>
      </c>
      <c r="C1284" s="10"/>
      <c r="D1284" s="73">
        <f t="shared" si="427"/>
        <v>38052</v>
      </c>
      <c r="E1284" s="73">
        <f t="shared" si="427"/>
        <v>30418</v>
      </c>
      <c r="F1284" s="73">
        <f t="shared" si="425"/>
        <v>7634</v>
      </c>
      <c r="G1284" s="32">
        <f t="shared" si="426"/>
        <v>0.25096982050101913</v>
      </c>
    </row>
    <row r="1285" spans="1:7" ht="25.5" x14ac:dyDescent="0.2">
      <c r="A1285" s="69">
        <v>68</v>
      </c>
      <c r="B1285" s="16" t="s">
        <v>52</v>
      </c>
      <c r="C1285" s="17"/>
      <c r="D1285" s="73">
        <f t="shared" si="427"/>
        <v>936076</v>
      </c>
      <c r="E1285" s="73">
        <f t="shared" si="427"/>
        <v>685902</v>
      </c>
      <c r="F1285" s="73">
        <f t="shared" si="425"/>
        <v>250174</v>
      </c>
      <c r="G1285" s="32">
        <f t="shared" si="426"/>
        <v>0.36473723651483742</v>
      </c>
    </row>
    <row r="1286" spans="1:7" x14ac:dyDescent="0.2">
      <c r="A1286" s="69">
        <v>78</v>
      </c>
      <c r="B1286" s="2" t="s">
        <v>53</v>
      </c>
      <c r="C1286" s="11"/>
      <c r="D1286" s="73">
        <f t="shared" si="427"/>
        <v>118475</v>
      </c>
      <c r="E1286" s="73">
        <f t="shared" si="427"/>
        <v>62957</v>
      </c>
      <c r="F1286" s="73">
        <f t="shared" si="425"/>
        <v>55518</v>
      </c>
      <c r="G1286" s="32">
        <f t="shared" si="426"/>
        <v>0.88183998602220559</v>
      </c>
    </row>
    <row r="1287" spans="1:7" ht="25.5" x14ac:dyDescent="0.2">
      <c r="A1287" s="22"/>
      <c r="B1287" s="26" t="s">
        <v>77</v>
      </c>
      <c r="C1287" s="74"/>
      <c r="D1287" s="73">
        <f>D1282+D1283-D1284-D1285+D1286</f>
        <v>-1210607</v>
      </c>
      <c r="E1287" s="73">
        <f>E1282+E1283-E1284-E1285+E1286</f>
        <v>-1056846</v>
      </c>
      <c r="F1287" s="73">
        <f t="shared" si="425"/>
        <v>-153761</v>
      </c>
      <c r="G1287" s="32">
        <f t="shared" si="426"/>
        <v>0.14549044988579227</v>
      </c>
    </row>
    <row r="1288" spans="1:7" x14ac:dyDescent="0.2">
      <c r="A1288" s="69">
        <v>76</v>
      </c>
      <c r="B1288" s="1" t="s">
        <v>54</v>
      </c>
      <c r="C1288" s="10"/>
      <c r="D1288" s="73">
        <f t="shared" ref="D1288:E1289" si="428">D42+D117+D191+D265+D338+D411+D484+D557+D630+D703+D776+D849+D922+D995+D1068+D1141+D1215</f>
        <v>133680</v>
      </c>
      <c r="E1288" s="73">
        <f t="shared" si="428"/>
        <v>124315</v>
      </c>
      <c r="F1288" s="73">
        <f t="shared" si="425"/>
        <v>9365</v>
      </c>
      <c r="G1288" s="32">
        <f t="shared" si="426"/>
        <v>7.5332823874834087E-2</v>
      </c>
    </row>
    <row r="1289" spans="1:7" x14ac:dyDescent="0.2">
      <c r="A1289" s="69">
        <v>66</v>
      </c>
      <c r="B1289" s="1" t="s">
        <v>55</v>
      </c>
      <c r="C1289" s="10"/>
      <c r="D1289" s="73">
        <f t="shared" si="428"/>
        <v>6837</v>
      </c>
      <c r="E1289" s="73">
        <f t="shared" si="428"/>
        <v>36737</v>
      </c>
      <c r="F1289" s="73">
        <f t="shared" si="425"/>
        <v>-29900</v>
      </c>
      <c r="G1289" s="32">
        <f t="shared" si="426"/>
        <v>-0.81389335002858154</v>
      </c>
    </row>
    <row r="1290" spans="1:7" x14ac:dyDescent="0.2">
      <c r="B1290" s="2" t="s">
        <v>56</v>
      </c>
      <c r="C1290" s="11"/>
      <c r="D1290" s="39">
        <f>D1288-D1289</f>
        <v>126843</v>
      </c>
      <c r="E1290" s="39">
        <f>E1288-E1289</f>
        <v>87578</v>
      </c>
      <c r="F1290" s="73">
        <f t="shared" si="425"/>
        <v>39265</v>
      </c>
      <c r="G1290" s="32">
        <f t="shared" si="426"/>
        <v>0.44834319121240496</v>
      </c>
    </row>
    <row r="1291" spans="1:7" x14ac:dyDescent="0.2">
      <c r="A1291" s="22"/>
      <c r="B1291" s="19" t="s">
        <v>57</v>
      </c>
      <c r="C1291" s="74"/>
      <c r="D1291" s="73">
        <f>D1287+D1290</f>
        <v>-1083764</v>
      </c>
      <c r="E1291" s="73">
        <f>E1287+E1290</f>
        <v>-969268</v>
      </c>
      <c r="F1291" s="73">
        <f t="shared" si="425"/>
        <v>-114496</v>
      </c>
      <c r="G1291" s="32">
        <f t="shared" si="426"/>
        <v>0.11812625610254336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69">
        <v>5</v>
      </c>
      <c r="B1295" s="1" t="s">
        <v>22</v>
      </c>
      <c r="C1295" s="10"/>
      <c r="D1295" s="94">
        <f t="shared" ref="D1295:E1295" si="429">D49+D124+D198+D272+D345+D418+D491+D564+D637+D710+D783+D856+D929+D1002+D1075+D1148+D1222</f>
        <v>3899009</v>
      </c>
      <c r="E1295" s="94">
        <f t="shared" si="429"/>
        <v>3806505</v>
      </c>
      <c r="F1295" s="94">
        <f t="shared" ref="F1295" si="430">(D1295-E1295)</f>
        <v>92504</v>
      </c>
      <c r="G1295" s="32">
        <f t="shared" ref="G1295" si="431">F1295/E1295</f>
        <v>2.4301557465444022E-2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69">
        <v>51</v>
      </c>
      <c r="B1299" s="20" t="s">
        <v>29</v>
      </c>
      <c r="C1299" s="30"/>
      <c r="D1299" s="94">
        <f t="shared" ref="D1299:E1299" si="432">D53+D128+D202+D276+D349+D422+D495+D568+D641+D714+D787+D860+D933+D1006+D1079+D1152</f>
        <v>0</v>
      </c>
      <c r="E1299" s="94">
        <f t="shared" si="432"/>
        <v>0</v>
      </c>
      <c r="F1299" s="94">
        <f t="shared" ref="F1299:F1300" si="433">(D1299-E1299)</f>
        <v>0</v>
      </c>
      <c r="G1299" s="32" t="e">
        <f t="shared" ref="G1299:G1300" si="434">F1299/E1299</f>
        <v>#DIV/0!</v>
      </c>
    </row>
    <row r="1300" spans="1:7" x14ac:dyDescent="0.2">
      <c r="A1300" s="69">
        <v>510</v>
      </c>
      <c r="B1300" s="1" t="s">
        <v>7</v>
      </c>
      <c r="C1300" s="10"/>
      <c r="D1300" s="94">
        <f t="shared" ref="D1300:E1300" si="435">D54+D129+D203+D277+D350+D423+D496+D569+D642+D715+D788+D861+D934+D1007+D1080+D1153+D1227</f>
        <v>0</v>
      </c>
      <c r="E1300" s="94">
        <f t="shared" si="435"/>
        <v>0</v>
      </c>
      <c r="F1300" s="94">
        <f t="shared" si="433"/>
        <v>0</v>
      </c>
      <c r="G1300" s="32" t="e">
        <f t="shared" si="434"/>
        <v>#DIV/0!</v>
      </c>
    </row>
    <row r="1301" spans="1:7" x14ac:dyDescent="0.2">
      <c r="B1301" s="3"/>
      <c r="C1301" s="28"/>
    </row>
    <row r="1302" spans="1:7" x14ac:dyDescent="0.2">
      <c r="A1302" s="69">
        <v>41</v>
      </c>
      <c r="B1302" s="1" t="s">
        <v>8</v>
      </c>
      <c r="C1302" s="10"/>
      <c r="D1302" s="94">
        <f>D1306+D1307+D1308</f>
        <v>4233412</v>
      </c>
      <c r="E1302" s="94">
        <f>E1306+E1307+E1308</f>
        <v>3911189</v>
      </c>
      <c r="F1302" s="94">
        <f t="shared" ref="F1302" si="436">(D1302-E1302)</f>
        <v>322223</v>
      </c>
      <c r="G1302" s="32">
        <f t="shared" ref="G1302" si="437">F1302/E1302</f>
        <v>8.2384921823005747E-2</v>
      </c>
    </row>
    <row r="1303" spans="1:7" x14ac:dyDescent="0.2">
      <c r="A1303" s="69"/>
      <c r="B1303" s="1"/>
      <c r="C1303" s="10"/>
      <c r="D1303" s="94"/>
      <c r="E1303" s="94"/>
      <c r="F1303" s="94"/>
      <c r="G1303" s="32"/>
    </row>
    <row r="1304" spans="1:7" x14ac:dyDescent="0.2">
      <c r="A1304" s="69"/>
      <c r="B1304" s="7" t="s">
        <v>6</v>
      </c>
      <c r="C1304" s="29"/>
      <c r="D1304" s="94"/>
      <c r="E1304" s="94"/>
      <c r="F1304" s="94"/>
      <c r="G1304" s="32"/>
    </row>
    <row r="1305" spans="1:7" x14ac:dyDescent="0.2">
      <c r="A1305" s="69"/>
      <c r="B1305" s="1"/>
      <c r="C1305" s="10"/>
      <c r="D1305" s="94"/>
      <c r="E1305" s="94"/>
      <c r="F1305" s="94"/>
      <c r="G1305" s="32"/>
    </row>
    <row r="1306" spans="1:7" x14ac:dyDescent="0.2">
      <c r="A1306" s="69"/>
      <c r="B1306" s="23" t="s">
        <v>23</v>
      </c>
      <c r="C1306" s="10"/>
      <c r="D1306" s="94">
        <f t="shared" ref="D1306:E1306" si="438">D60+D135+D209+D283+D356+D429+D502+D575+D648+D721+D794+D867+D940+D1013+D1086+D1159+D1233</f>
        <v>2175471</v>
      </c>
      <c r="E1306" s="94">
        <f t="shared" si="438"/>
        <v>2151091</v>
      </c>
      <c r="F1306" s="94">
        <f t="shared" ref="F1306:F1308" si="439">(D1306-E1306)</f>
        <v>24380</v>
      </c>
      <c r="G1306" s="32">
        <f t="shared" ref="G1306:G1308" si="440">F1306/E1306</f>
        <v>1.1333783647460753E-2</v>
      </c>
    </row>
    <row r="1307" spans="1:7" ht="25.5" x14ac:dyDescent="0.2">
      <c r="A1307" s="69"/>
      <c r="B1307" s="24" t="s">
        <v>58</v>
      </c>
      <c r="C1307" s="17"/>
      <c r="D1307" s="94">
        <f t="shared" ref="D1307:E1307" si="441">D61+D136+D210+D284+D357+D430+D503+D576+D649+D722+D795+D868+D941+D1014+D1087+D1160+D1234</f>
        <v>1184002</v>
      </c>
      <c r="E1307" s="94">
        <f t="shared" si="441"/>
        <v>919718</v>
      </c>
      <c r="F1307" s="94">
        <f t="shared" si="439"/>
        <v>264284</v>
      </c>
      <c r="G1307" s="32">
        <f t="shared" si="440"/>
        <v>0.28735329742377552</v>
      </c>
    </row>
    <row r="1308" spans="1:7" x14ac:dyDescent="0.2">
      <c r="A1308" s="69"/>
      <c r="B1308" s="23" t="s">
        <v>24</v>
      </c>
      <c r="C1308" s="10"/>
      <c r="D1308" s="94">
        <f t="shared" ref="D1308:E1308" si="442">D62+D137+D211+D285+D358+D431+D504+D577+D650+D723+D796+D869+D942+D1015+D1088+D1161+D1235</f>
        <v>873939</v>
      </c>
      <c r="E1308" s="94">
        <f t="shared" si="442"/>
        <v>840380</v>
      </c>
      <c r="F1308" s="94">
        <f t="shared" si="439"/>
        <v>33559</v>
      </c>
      <c r="G1308" s="32">
        <f t="shared" si="440"/>
        <v>3.9933125490849375E-2</v>
      </c>
    </row>
    <row r="1309" spans="1:7" x14ac:dyDescent="0.2">
      <c r="A1309" s="69"/>
      <c r="B1309" s="1"/>
      <c r="C1309" s="10"/>
      <c r="D1309" s="94"/>
      <c r="E1309" s="94"/>
      <c r="F1309" s="94"/>
      <c r="G1309" s="32"/>
    </row>
    <row r="1310" spans="1:7" x14ac:dyDescent="0.2">
      <c r="A1310" s="69"/>
      <c r="B1310" s="8" t="s">
        <v>26</v>
      </c>
      <c r="C1310" s="31"/>
      <c r="D1310" s="94">
        <f t="shared" ref="D1310:E1310" si="443">D64+D139+D213+D287+D360+D433+D506+D579+D652+D725+D798+D871+D944+D1017+D1090+D1163+D1237</f>
        <v>2038372</v>
      </c>
      <c r="E1310" s="94">
        <f t="shared" si="443"/>
        <v>2064161</v>
      </c>
      <c r="F1310" s="94">
        <f t="shared" ref="F1310" si="444">(D1310-E1310)</f>
        <v>-25789</v>
      </c>
      <c r="G1310" s="32">
        <f t="shared" ref="G1310" si="445">F1310/E1310</f>
        <v>-1.2493695985923578E-2</v>
      </c>
    </row>
    <row r="1311" spans="1:7" x14ac:dyDescent="0.2">
      <c r="A1311" s="69"/>
      <c r="B1311" s="8"/>
      <c r="C1311" s="31"/>
      <c r="D1311" s="94"/>
      <c r="E1311" s="94"/>
      <c r="F1311" s="94"/>
      <c r="G1311" s="32"/>
    </row>
    <row r="1312" spans="1:7" x14ac:dyDescent="0.2">
      <c r="A1312" s="69">
        <v>3</v>
      </c>
      <c r="B1312" s="8" t="s">
        <v>15</v>
      </c>
      <c r="C1312" s="31"/>
      <c r="D1312" s="94">
        <f>D1315+D1316+D1317+D1318</f>
        <v>1719892</v>
      </c>
      <c r="E1312" s="94">
        <f>E1315+E1316+E1317+E1318</f>
        <v>1983967</v>
      </c>
      <c r="F1312" s="94">
        <f t="shared" ref="F1312" si="446">(D1312-E1312)</f>
        <v>-264075</v>
      </c>
      <c r="G1312" s="32">
        <f t="shared" ref="G1312" si="447">F1312/E1312</f>
        <v>-0.13310453248466331</v>
      </c>
    </row>
    <row r="1313" spans="1:7" x14ac:dyDescent="0.2">
      <c r="A1313" s="69"/>
      <c r="B1313" s="7" t="s">
        <v>6</v>
      </c>
      <c r="C1313" s="29"/>
      <c r="D1313" s="94"/>
      <c r="E1313" s="94"/>
      <c r="F1313" s="94"/>
      <c r="G1313" s="32"/>
    </row>
    <row r="1314" spans="1:7" x14ac:dyDescent="0.2">
      <c r="A1314" s="69"/>
      <c r="B1314" s="8"/>
      <c r="C1314" s="31"/>
      <c r="D1314" s="94"/>
      <c r="E1314" s="94"/>
      <c r="F1314" s="94"/>
      <c r="G1314" s="32"/>
    </row>
    <row r="1315" spans="1:7" x14ac:dyDescent="0.2">
      <c r="A1315" s="69">
        <v>30</v>
      </c>
      <c r="B1315" s="25" t="s">
        <v>16</v>
      </c>
      <c r="C1315" s="31"/>
      <c r="D1315" s="94">
        <f t="shared" ref="D1315:E1315" si="448">D69+D144+D218+D292+D365+D438+D511+D584+D657+D730+D803+D876+D949+D1022+D1095+D1168+D1242</f>
        <v>79805</v>
      </c>
      <c r="E1315" s="94">
        <f t="shared" si="448"/>
        <v>74233</v>
      </c>
      <c r="F1315" s="94">
        <f t="shared" ref="F1315:F1318" si="449">(D1315-E1315)</f>
        <v>5572</v>
      </c>
      <c r="G1315" s="32">
        <f t="shared" ref="G1315:G1318" si="450">F1315/E1315</f>
        <v>7.5060956717362903E-2</v>
      </c>
    </row>
    <row r="1316" spans="1:7" x14ac:dyDescent="0.2">
      <c r="A1316" s="69">
        <v>31</v>
      </c>
      <c r="B1316" s="25" t="s">
        <v>17</v>
      </c>
      <c r="C1316" s="31"/>
      <c r="D1316" s="94">
        <f t="shared" ref="D1316:E1316" si="451">D70+D145+D219+D293+D366+D439+D512+D585+D658+D731+D804+D877+D950+D1023+D1096+D1169+D1243</f>
        <v>237702</v>
      </c>
      <c r="E1316" s="94">
        <f t="shared" si="451"/>
        <v>596731</v>
      </c>
      <c r="F1316" s="94">
        <f t="shared" si="449"/>
        <v>-359029</v>
      </c>
      <c r="G1316" s="32">
        <f t="shared" si="450"/>
        <v>-0.60165970931625812</v>
      </c>
    </row>
    <row r="1317" spans="1:7" x14ac:dyDescent="0.2">
      <c r="A1317" s="69">
        <v>32</v>
      </c>
      <c r="B1317" s="25" t="s">
        <v>18</v>
      </c>
      <c r="C1317" s="31"/>
      <c r="D1317" s="94">
        <f t="shared" ref="D1317:E1317" si="452">D71+D146+D220+D294+D367+D440+D513+D586+D659+D732+D805+D878+D951+D1024+D1097+D1170+D1244</f>
        <v>1402385</v>
      </c>
      <c r="E1317" s="94">
        <f t="shared" si="452"/>
        <v>1312591</v>
      </c>
      <c r="F1317" s="94">
        <f t="shared" si="449"/>
        <v>89794</v>
      </c>
      <c r="G1317" s="32">
        <f t="shared" si="450"/>
        <v>6.840973311564684E-2</v>
      </c>
    </row>
    <row r="1318" spans="1:7" x14ac:dyDescent="0.2">
      <c r="A1318" s="69">
        <v>37</v>
      </c>
      <c r="B1318" s="25" t="s">
        <v>25</v>
      </c>
      <c r="C1318" s="31"/>
      <c r="D1318" s="94">
        <f t="shared" ref="D1318:E1318" si="453">D72+D147+D221+D295+D368+D441+D514+D587+D660+D733+D806+D879+D952+D1025+D1098+D1171+D1245</f>
        <v>0</v>
      </c>
      <c r="E1318" s="94">
        <f t="shared" si="453"/>
        <v>412</v>
      </c>
      <c r="F1318" s="94">
        <f t="shared" si="449"/>
        <v>-412</v>
      </c>
      <c r="G1318" s="32">
        <f t="shared" si="450"/>
        <v>-1</v>
      </c>
    </row>
  </sheetData>
  <mergeCells count="162">
    <mergeCell ref="B47:C47"/>
    <mergeCell ref="D47:E47"/>
    <mergeCell ref="F47:G47"/>
    <mergeCell ref="A76:G76"/>
    <mergeCell ref="A1:G1"/>
    <mergeCell ref="A2:A3"/>
    <mergeCell ref="B2:B3"/>
    <mergeCell ref="C2:C3"/>
    <mergeCell ref="D2:E2"/>
    <mergeCell ref="F2:G2"/>
    <mergeCell ref="B122:C122"/>
    <mergeCell ref="D122:E122"/>
    <mergeCell ref="F122:G122"/>
    <mergeCell ref="A77:A78"/>
    <mergeCell ref="B77:B78"/>
    <mergeCell ref="C77:C78"/>
    <mergeCell ref="D77:E77"/>
    <mergeCell ref="F77:G77"/>
    <mergeCell ref="B196:C196"/>
    <mergeCell ref="D196:E196"/>
    <mergeCell ref="F196:G196"/>
    <mergeCell ref="A224:G224"/>
    <mergeCell ref="A150:G150"/>
    <mergeCell ref="A151:A152"/>
    <mergeCell ref="B151:B152"/>
    <mergeCell ref="C151:C152"/>
    <mergeCell ref="D151:E151"/>
    <mergeCell ref="F151:G151"/>
    <mergeCell ref="B270:C270"/>
    <mergeCell ref="D270:E270"/>
    <mergeCell ref="F270:G270"/>
    <mergeCell ref="A225:A226"/>
    <mergeCell ref="B225:B226"/>
    <mergeCell ref="C225:C226"/>
    <mergeCell ref="D225:E225"/>
    <mergeCell ref="F225:G225"/>
    <mergeCell ref="B343:C343"/>
    <mergeCell ref="D343:E343"/>
    <mergeCell ref="F343:G343"/>
    <mergeCell ref="A370:G370"/>
    <mergeCell ref="A297:G297"/>
    <mergeCell ref="A298:A299"/>
    <mergeCell ref="B298:B299"/>
    <mergeCell ref="C298:C299"/>
    <mergeCell ref="D298:E298"/>
    <mergeCell ref="F298:G298"/>
    <mergeCell ref="B416:C416"/>
    <mergeCell ref="D416:E416"/>
    <mergeCell ref="F416:G416"/>
    <mergeCell ref="A371:A372"/>
    <mergeCell ref="B371:B372"/>
    <mergeCell ref="C371:C372"/>
    <mergeCell ref="D371:E371"/>
    <mergeCell ref="F371:G371"/>
    <mergeCell ref="B489:C489"/>
    <mergeCell ref="D489:E489"/>
    <mergeCell ref="F489:G489"/>
    <mergeCell ref="A516:G516"/>
    <mergeCell ref="A443:G443"/>
    <mergeCell ref="A444:A445"/>
    <mergeCell ref="B444:B445"/>
    <mergeCell ref="C444:C445"/>
    <mergeCell ref="D444:E444"/>
    <mergeCell ref="F444:G444"/>
    <mergeCell ref="B562:C562"/>
    <mergeCell ref="D562:E562"/>
    <mergeCell ref="F562:G562"/>
    <mergeCell ref="A517:A518"/>
    <mergeCell ref="B517:B518"/>
    <mergeCell ref="C517:C518"/>
    <mergeCell ref="D517:E517"/>
    <mergeCell ref="F517:G517"/>
    <mergeCell ref="B635:C635"/>
    <mergeCell ref="D635:E635"/>
    <mergeCell ref="F635:G635"/>
    <mergeCell ref="A662:G662"/>
    <mergeCell ref="A589:G589"/>
    <mergeCell ref="A590:A591"/>
    <mergeCell ref="B590:B591"/>
    <mergeCell ref="C590:C591"/>
    <mergeCell ref="D590:E590"/>
    <mergeCell ref="F590:G590"/>
    <mergeCell ref="B708:C708"/>
    <mergeCell ref="D708:E708"/>
    <mergeCell ref="F708:G708"/>
    <mergeCell ref="A663:A664"/>
    <mergeCell ref="B663:B664"/>
    <mergeCell ref="C663:C664"/>
    <mergeCell ref="D663:E663"/>
    <mergeCell ref="F663:G663"/>
    <mergeCell ref="B781:C781"/>
    <mergeCell ref="D781:E781"/>
    <mergeCell ref="F781:G781"/>
    <mergeCell ref="A808:G808"/>
    <mergeCell ref="A735:G735"/>
    <mergeCell ref="A736:A737"/>
    <mergeCell ref="B736:B737"/>
    <mergeCell ref="C736:C737"/>
    <mergeCell ref="D736:E736"/>
    <mergeCell ref="F736:G736"/>
    <mergeCell ref="B854:C854"/>
    <mergeCell ref="D854:E854"/>
    <mergeCell ref="F854:G854"/>
    <mergeCell ref="A809:A810"/>
    <mergeCell ref="B809:B810"/>
    <mergeCell ref="C809:C810"/>
    <mergeCell ref="D809:E809"/>
    <mergeCell ref="F809:G809"/>
    <mergeCell ref="B927:C927"/>
    <mergeCell ref="D927:E927"/>
    <mergeCell ref="F927:G927"/>
    <mergeCell ref="A954:G954"/>
    <mergeCell ref="A881:G881"/>
    <mergeCell ref="A882:A883"/>
    <mergeCell ref="B882:B883"/>
    <mergeCell ref="C882:C883"/>
    <mergeCell ref="D882:E882"/>
    <mergeCell ref="F882:G882"/>
    <mergeCell ref="B1000:C1000"/>
    <mergeCell ref="D1000:E1000"/>
    <mergeCell ref="F1000:G1000"/>
    <mergeCell ref="A955:A956"/>
    <mergeCell ref="B955:B956"/>
    <mergeCell ref="C955:C956"/>
    <mergeCell ref="D955:E955"/>
    <mergeCell ref="F955:G955"/>
    <mergeCell ref="B1073:C1073"/>
    <mergeCell ref="D1073:E1073"/>
    <mergeCell ref="F1073:G1073"/>
    <mergeCell ref="A1174:G1174"/>
    <mergeCell ref="A1175:A1176"/>
    <mergeCell ref="B1175:B1176"/>
    <mergeCell ref="C1175:C1176"/>
    <mergeCell ref="D1175:E1175"/>
    <mergeCell ref="F1175:G1175"/>
    <mergeCell ref="A1100:G1100"/>
    <mergeCell ref="A1027:G1027"/>
    <mergeCell ref="A1028:A1029"/>
    <mergeCell ref="B1028:B1029"/>
    <mergeCell ref="C1028:C1029"/>
    <mergeCell ref="D1028:E1028"/>
    <mergeCell ref="F1028:G1028"/>
    <mergeCell ref="B1146:C1146"/>
    <mergeCell ref="D1146:E1146"/>
    <mergeCell ref="F1146:G1146"/>
    <mergeCell ref="A1101:A1102"/>
    <mergeCell ref="B1101:B1102"/>
    <mergeCell ref="C1101:C1102"/>
    <mergeCell ref="D1101:E1101"/>
    <mergeCell ref="F1101:G1101"/>
    <mergeCell ref="B1293:C1293"/>
    <mergeCell ref="D1293:E1293"/>
    <mergeCell ref="F1293:G1293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A1247:G12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du deuxieme trimestre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135" workbookViewId="0">
      <selection activeCell="D1163" sqref="D1163:E1163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92" t="s">
        <v>10</v>
      </c>
      <c r="E3" s="92" t="s">
        <v>11</v>
      </c>
      <c r="F3" s="92" t="s">
        <v>12</v>
      </c>
      <c r="G3" s="32" t="s">
        <v>13</v>
      </c>
    </row>
    <row r="4" spans="1:7" x14ac:dyDescent="0.2">
      <c r="A4" s="88">
        <v>700</v>
      </c>
      <c r="B4" s="1" t="s">
        <v>30</v>
      </c>
      <c r="C4" s="10"/>
      <c r="D4" s="92">
        <f>'TAB CUMUL AVRIL'!D4+'TAB mai'!D4+'TAB juin'!D4</f>
        <v>49619.56</v>
      </c>
      <c r="E4" s="92">
        <f>'TAB CUMUL AVRIL'!E4+'TAB mai'!E4+'TAB juin'!E4</f>
        <v>54139.91</v>
      </c>
      <c r="F4" s="92">
        <f>(D4-E4)</f>
        <v>-4520.3500000000058</v>
      </c>
      <c r="G4" s="32">
        <f>F4/E4</f>
        <v>-8.3493858781811897E-2</v>
      </c>
    </row>
    <row r="5" spans="1:7" x14ac:dyDescent="0.2">
      <c r="A5" s="88">
        <v>701</v>
      </c>
      <c r="B5" s="1" t="s">
        <v>31</v>
      </c>
      <c r="C5" s="10"/>
      <c r="D5" s="92">
        <f>'TAB CUMUL AVRIL'!D5+'TAB mai'!D5+'TAB juin'!D5</f>
        <v>228554.63</v>
      </c>
      <c r="E5" s="92">
        <f>'TAB CUMUL AVRIL'!E5+'TAB mai'!E5+'TAB juin'!E5</f>
        <v>296940.33</v>
      </c>
      <c r="F5" s="92">
        <f t="shared" ref="F5:F7" si="0">(D5-E5)</f>
        <v>-68385.700000000012</v>
      </c>
      <c r="G5" s="32">
        <f t="shared" ref="G5:G7" si="1">F5/E5</f>
        <v>-0.23030115174991558</v>
      </c>
    </row>
    <row r="6" spans="1:7" x14ac:dyDescent="0.2">
      <c r="A6" s="88">
        <v>704</v>
      </c>
      <c r="B6" s="1" t="s">
        <v>32</v>
      </c>
      <c r="C6" s="10"/>
      <c r="D6" s="92">
        <f>'TAB CUMUL AVRIL'!D6+'TAB mai'!D6+'TAB juin'!D6</f>
        <v>0</v>
      </c>
      <c r="E6" s="92">
        <f>'TAB CUMUL AVRIL'!E6+'TAB mai'!E6+'TAB juin'!E6</f>
        <v>0</v>
      </c>
      <c r="F6" s="92">
        <f t="shared" si="0"/>
        <v>0</v>
      </c>
      <c r="G6" s="32" t="e">
        <f t="shared" si="1"/>
        <v>#DIV/0!</v>
      </c>
    </row>
    <row r="7" spans="1:7" x14ac:dyDescent="0.2">
      <c r="A7" s="88">
        <v>706</v>
      </c>
      <c r="B7" s="1" t="s">
        <v>33</v>
      </c>
      <c r="C7" s="10"/>
      <c r="D7" s="92">
        <f>'TAB CUMUL AVRIL'!D7+'TAB mai'!D7+'TAB juin'!D7</f>
        <v>337140.96899999998</v>
      </c>
      <c r="E7" s="92">
        <f>'TAB CUMUL AVRIL'!E7+'TAB mai'!E7+'TAB juin'!E7</f>
        <v>537209.54</v>
      </c>
      <c r="F7" s="92">
        <f t="shared" si="0"/>
        <v>-200068.57100000005</v>
      </c>
      <c r="G7" s="32">
        <f t="shared" si="1"/>
        <v>-0.37242185051293031</v>
      </c>
    </row>
    <row r="8" spans="1:7" x14ac:dyDescent="0.2">
      <c r="A8" s="88"/>
      <c r="B8" s="13" t="s">
        <v>6</v>
      </c>
      <c r="C8" s="27"/>
      <c r="D8" s="92">
        <f>'TAB CUMUL AVRIL'!D8+'TAB mai'!D8+'TAB juin'!D8</f>
        <v>0</v>
      </c>
      <c r="E8" s="92">
        <f>'TAB CUMUL AVRIL'!E8+'TAB mai'!E8+'TAB juin'!E8</f>
        <v>0</v>
      </c>
      <c r="F8" s="39"/>
      <c r="G8" s="33"/>
    </row>
    <row r="9" spans="1:7" x14ac:dyDescent="0.2">
      <c r="A9" s="88"/>
      <c r="B9" s="14" t="s">
        <v>19</v>
      </c>
      <c r="C9" s="11"/>
      <c r="D9" s="92">
        <f>'TAB CUMUL AVRIL'!D9+'TAB mai'!D9+'TAB juin'!D9</f>
        <v>0</v>
      </c>
      <c r="E9" s="92">
        <f>'TAB CUMUL AVRIL'!E9+'TAB mai'!E9+'TAB juin'!E9</f>
        <v>0</v>
      </c>
      <c r="F9" s="92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88"/>
      <c r="B10" s="14" t="s">
        <v>20</v>
      </c>
      <c r="C10" s="11"/>
      <c r="D10" s="92">
        <f>'TAB CUMUL AVRIL'!D10+'TAB mai'!D10+'TAB juin'!D10</f>
        <v>0</v>
      </c>
      <c r="E10" s="92">
        <f>'TAB CUMUL AVRIL'!E10+'TAB mai'!E10+'TAB juin'!E10</f>
        <v>0</v>
      </c>
      <c r="F10" s="92">
        <f t="shared" si="2"/>
        <v>0</v>
      </c>
      <c r="G10" s="32" t="e">
        <f t="shared" si="3"/>
        <v>#DIV/0!</v>
      </c>
    </row>
    <row r="11" spans="1:7" x14ac:dyDescent="0.2">
      <c r="A11" s="88"/>
      <c r="B11" s="14" t="s">
        <v>27</v>
      </c>
      <c r="C11" s="11"/>
      <c r="D11" s="92">
        <f>'TAB CUMUL AVRIL'!D11+'TAB mai'!D11+'TAB juin'!D11</f>
        <v>0</v>
      </c>
      <c r="E11" s="92">
        <f>'TAB CUMUL AVRIL'!E11+'TAB mai'!E11+'TAB juin'!E11</f>
        <v>0</v>
      </c>
      <c r="F11" s="92">
        <f t="shared" si="2"/>
        <v>0</v>
      </c>
      <c r="G11" s="32" t="e">
        <f t="shared" si="3"/>
        <v>#DIV/0!</v>
      </c>
    </row>
    <row r="12" spans="1:7" x14ac:dyDescent="0.2">
      <c r="A12" s="88">
        <v>706</v>
      </c>
      <c r="B12" s="2" t="s">
        <v>34</v>
      </c>
      <c r="C12" s="11"/>
      <c r="D12" s="92">
        <f>'TAB CUMUL AVRIL'!D12+'TAB mai'!D12+'TAB juin'!D12</f>
        <v>77116.52</v>
      </c>
      <c r="E12" s="92">
        <f>'TAB CUMUL AVRIL'!E12+'TAB mai'!E12+'TAB juin'!E12</f>
        <v>124872.48</v>
      </c>
      <c r="F12" s="92">
        <f t="shared" si="2"/>
        <v>-47755.959999999992</v>
      </c>
      <c r="G12" s="32">
        <f t="shared" si="3"/>
        <v>-0.38243782777438229</v>
      </c>
    </row>
    <row r="13" spans="1:7" x14ac:dyDescent="0.2">
      <c r="A13" s="88" t="s">
        <v>35</v>
      </c>
      <c r="B13" s="2" t="s">
        <v>36</v>
      </c>
      <c r="C13" s="11"/>
      <c r="D13" s="92">
        <f>'TAB CUMUL AVRIL'!D13+'TAB mai'!D13+'TAB juin'!D13</f>
        <v>0</v>
      </c>
      <c r="E13" s="92">
        <f>'TAB CUMUL AVRIL'!E13+'TAB mai'!E13+'TAB juin'!E13</f>
        <v>0</v>
      </c>
      <c r="F13" s="92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89"/>
      <c r="D14" s="40">
        <f>D4+D5+D6+D7+D12+D13</f>
        <v>692431.679</v>
      </c>
      <c r="E14" s="40">
        <f>E4+E5+E6+E7+E12+E13</f>
        <v>1013162.26</v>
      </c>
      <c r="F14" s="40">
        <f t="shared" si="2"/>
        <v>-320730.58100000001</v>
      </c>
      <c r="G14" s="34">
        <f t="shared" si="3"/>
        <v>-0.31656388484111125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92">
        <f>'TAB CUMUL AVRIL'!D17+'TAB mai'!D17+'TAB juin'!D17</f>
        <v>0</v>
      </c>
      <c r="E17" s="92">
        <f>'TAB CUMUL AVRIL'!E17+'TAB mai'!E17+'TAB juin'!E17</f>
        <v>0</v>
      </c>
      <c r="F17" s="92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90"/>
      <c r="D18" s="92"/>
      <c r="E18" s="92"/>
      <c r="F18" s="91"/>
      <c r="G18" s="36"/>
    </row>
    <row r="19" spans="1:7" x14ac:dyDescent="0.2">
      <c r="A19" s="88">
        <v>72</v>
      </c>
      <c r="B19" s="1" t="s">
        <v>37</v>
      </c>
      <c r="C19" s="10"/>
      <c r="D19" s="92">
        <f>'TAB CUMUL AVRIL'!D19+'TAB mai'!D19+'TAB juin'!D19</f>
        <v>0</v>
      </c>
      <c r="E19" s="92">
        <f>'TAB CUMUL AVRIL'!E19+'TAB mai'!E19+'TAB juin'!E19</f>
        <v>0</v>
      </c>
      <c r="F19" s="92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88">
        <v>73</v>
      </c>
      <c r="B20" s="1" t="s">
        <v>38</v>
      </c>
      <c r="C20" s="10"/>
      <c r="D20" s="92">
        <f>'TAB CUMUL AVRIL'!D20+'TAB mai'!D20+'TAB juin'!D20</f>
        <v>1133</v>
      </c>
      <c r="E20" s="92">
        <f>'TAB CUMUL AVRIL'!E20+'TAB mai'!E20+'TAB juin'!E20</f>
        <v>2869</v>
      </c>
      <c r="F20" s="92">
        <f t="shared" si="6"/>
        <v>-1736</v>
      </c>
      <c r="G20" s="32">
        <f t="shared" si="7"/>
        <v>-0.60508888114325554</v>
      </c>
    </row>
    <row r="21" spans="1:7" x14ac:dyDescent="0.2">
      <c r="A21" s="88">
        <v>74</v>
      </c>
      <c r="B21" s="2" t="s">
        <v>39</v>
      </c>
      <c r="C21" s="11"/>
      <c r="D21" s="92">
        <f>'TAB CUMUL AVRIL'!D21+'TAB mai'!D21+'TAB juin'!D21</f>
        <v>181</v>
      </c>
      <c r="E21" s="92">
        <f>'TAB CUMUL AVRIL'!E21+'TAB mai'!E21+'TAB juin'!E21</f>
        <v>0</v>
      </c>
      <c r="F21" s="92">
        <f t="shared" si="6"/>
        <v>181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93"/>
      <c r="D22" s="40">
        <f>D14+D19+D20+D21</f>
        <v>693745.679</v>
      </c>
      <c r="E22" s="40">
        <f>E14+E19+E20+E21</f>
        <v>1016031.26</v>
      </c>
      <c r="F22" s="92">
        <f t="shared" si="6"/>
        <v>-322285.58100000001</v>
      </c>
      <c r="G22" s="32">
        <f t="shared" si="7"/>
        <v>-0.31720045798590885</v>
      </c>
    </row>
    <row r="23" spans="1:7" x14ac:dyDescent="0.2">
      <c r="A23" s="88">
        <v>60</v>
      </c>
      <c r="B23" s="3" t="s">
        <v>40</v>
      </c>
      <c r="C23" s="90"/>
      <c r="D23" s="91">
        <f>D24+D25+D26</f>
        <v>173564.63099999999</v>
      </c>
      <c r="E23" s="91">
        <f>E24+E25+E26</f>
        <v>201673.84399999998</v>
      </c>
      <c r="F23" s="92">
        <f t="shared" si="6"/>
        <v>-28109.212999999989</v>
      </c>
      <c r="G23" s="32">
        <f t="shared" si="7"/>
        <v>-0.13937956674242791</v>
      </c>
    </row>
    <row r="24" spans="1:7" x14ac:dyDescent="0.2">
      <c r="A24" s="88">
        <v>600</v>
      </c>
      <c r="B24" s="1" t="s">
        <v>2</v>
      </c>
      <c r="C24" s="10"/>
      <c r="D24" s="92">
        <f>'TAB CUMUL AVRIL'!D24+'TAB mai'!D24+'TAB juin'!D24</f>
        <v>34759.254000000001</v>
      </c>
      <c r="E24" s="92">
        <f>'TAB CUMUL AVRIL'!E24+'TAB mai'!E24+'TAB juin'!E24</f>
        <v>39065.479999999996</v>
      </c>
      <c r="F24" s="92">
        <f t="shared" si="6"/>
        <v>-4306.2259999999951</v>
      </c>
      <c r="G24" s="32">
        <f t="shared" si="7"/>
        <v>-0.11023097629927997</v>
      </c>
    </row>
    <row r="25" spans="1:7" x14ac:dyDescent="0.2">
      <c r="A25" s="88">
        <v>601</v>
      </c>
      <c r="B25" s="1" t="s">
        <v>3</v>
      </c>
      <c r="C25" s="10"/>
      <c r="D25" s="92">
        <f>'TAB CUMUL AVRIL'!D25+'TAB mai'!D25+'TAB juin'!D25</f>
        <v>65585.649999999994</v>
      </c>
      <c r="E25" s="92">
        <f>'TAB CUMUL AVRIL'!E25+'TAB mai'!E25+'TAB juin'!E25</f>
        <v>86772.34599999999</v>
      </c>
      <c r="F25" s="92">
        <f t="shared" si="6"/>
        <v>-21186.695999999996</v>
      </c>
      <c r="G25" s="32">
        <f t="shared" si="7"/>
        <v>-0.24416414879459405</v>
      </c>
    </row>
    <row r="26" spans="1:7" x14ac:dyDescent="0.2">
      <c r="A26" s="88">
        <v>604</v>
      </c>
      <c r="B26" s="1" t="s">
        <v>4</v>
      </c>
      <c r="C26" s="10"/>
      <c r="D26" s="92">
        <f>'TAB CUMUL AVRIL'!D26+'TAB mai'!D26+'TAB juin'!D26</f>
        <v>73219.726999999999</v>
      </c>
      <c r="E26" s="92">
        <f>'TAB CUMUL AVRIL'!E26+'TAB mai'!E26+'TAB juin'!E26</f>
        <v>75836.017999999996</v>
      </c>
      <c r="F26" s="92">
        <f t="shared" si="6"/>
        <v>-2616.2909999999974</v>
      </c>
      <c r="G26" s="32">
        <f t="shared" si="7"/>
        <v>-3.4499319307614455E-2</v>
      </c>
    </row>
    <row r="27" spans="1:7" x14ac:dyDescent="0.2">
      <c r="A27" s="88">
        <v>61</v>
      </c>
      <c r="B27" s="1" t="s">
        <v>41</v>
      </c>
      <c r="C27" s="10"/>
      <c r="D27" s="92">
        <f>'TAB CUMUL AVRIL'!D27+'TAB mai'!D27+'TAB juin'!D27</f>
        <v>67129.214999999997</v>
      </c>
      <c r="E27" s="92">
        <f>'TAB CUMUL AVRIL'!E27+'TAB mai'!E27+'TAB juin'!E27</f>
        <v>64420.641000000003</v>
      </c>
      <c r="F27" s="92">
        <f t="shared" si="6"/>
        <v>2708.5739999999932</v>
      </c>
      <c r="G27" s="32">
        <f t="shared" si="7"/>
        <v>4.2045126499129261E-2</v>
      </c>
    </row>
    <row r="28" spans="1:7" x14ac:dyDescent="0.2">
      <c r="A28" s="88">
        <v>62</v>
      </c>
      <c r="B28" s="2" t="s">
        <v>42</v>
      </c>
      <c r="C28" s="11"/>
      <c r="D28" s="92">
        <f>'TAB CUMUL AVRIL'!D28+'TAB mai'!D28+'TAB juin'!D28</f>
        <v>66227.45</v>
      </c>
      <c r="E28" s="92">
        <f>'TAB CUMUL AVRIL'!E28+'TAB mai'!E28+'TAB juin'!E28</f>
        <v>120834.47100000001</v>
      </c>
      <c r="F28" s="92">
        <f t="shared" si="6"/>
        <v>-54607.021000000008</v>
      </c>
      <c r="G28" s="32">
        <f t="shared" si="7"/>
        <v>-0.45191591892681027</v>
      </c>
    </row>
    <row r="29" spans="1:7" ht="25.5" x14ac:dyDescent="0.2">
      <c r="A29" s="22"/>
      <c r="B29" s="26" t="s">
        <v>43</v>
      </c>
      <c r="C29" s="93"/>
      <c r="D29" s="40">
        <f>D23+D27+D28</f>
        <v>306921.29599999997</v>
      </c>
      <c r="E29" s="40">
        <f>E23+E27+E28</f>
        <v>386928.95600000001</v>
      </c>
      <c r="F29" s="92">
        <f t="shared" si="6"/>
        <v>-80007.660000000033</v>
      </c>
      <c r="G29" s="32">
        <f t="shared" si="7"/>
        <v>-0.20677609871099964</v>
      </c>
    </row>
    <row r="30" spans="1:7" ht="25.5" x14ac:dyDescent="0.2">
      <c r="A30" s="22"/>
      <c r="B30" s="26" t="s">
        <v>48</v>
      </c>
      <c r="C30" s="93"/>
      <c r="D30" s="40">
        <f>D22-D29</f>
        <v>386824.38300000003</v>
      </c>
      <c r="E30" s="40">
        <f>E22-E29</f>
        <v>629102.304</v>
      </c>
      <c r="F30" s="92">
        <f t="shared" si="6"/>
        <v>-242277.92099999997</v>
      </c>
      <c r="G30" s="32">
        <f t="shared" si="7"/>
        <v>-0.38511688712556358</v>
      </c>
    </row>
    <row r="31" spans="1:7" x14ac:dyDescent="0.2">
      <c r="A31" s="88">
        <v>63</v>
      </c>
      <c r="B31" s="3" t="s">
        <v>46</v>
      </c>
      <c r="C31" s="90"/>
      <c r="D31" s="92">
        <f>'TAB CUMUL AVRIL'!D31+'TAB mai'!D31+'TAB juin'!D31</f>
        <v>451701.56400000001</v>
      </c>
      <c r="E31" s="92">
        <f>'TAB CUMUL AVRIL'!E31+'TAB mai'!E31+'TAB juin'!E31</f>
        <v>587870.56599999999</v>
      </c>
      <c r="F31" s="92">
        <f t="shared" si="6"/>
        <v>-136169.00199999998</v>
      </c>
      <c r="G31" s="32">
        <f t="shared" si="7"/>
        <v>-0.2316309233281123</v>
      </c>
    </row>
    <row r="32" spans="1:7" x14ac:dyDescent="0.2">
      <c r="A32" s="88"/>
      <c r="B32" s="13" t="s">
        <v>6</v>
      </c>
      <c r="C32" s="27"/>
      <c r="D32" s="92"/>
      <c r="E32" s="92"/>
      <c r="F32" s="92"/>
      <c r="G32" s="32"/>
    </row>
    <row r="33" spans="1:7" x14ac:dyDescent="0.2">
      <c r="A33" s="88">
        <v>631</v>
      </c>
      <c r="B33" s="15" t="s">
        <v>21</v>
      </c>
      <c r="C33" s="21"/>
      <c r="D33" s="92">
        <f>'TAB CUMUL AVRIL'!D33+'TAB mai'!D33+'TAB juin'!D33</f>
        <v>0</v>
      </c>
      <c r="E33" s="92">
        <f>'TAB CUMUL AVRIL'!E33+'TAB mai'!E33+'TAB juin'!E33</f>
        <v>0</v>
      </c>
      <c r="F33" s="92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88"/>
      <c r="B34" s="15"/>
      <c r="C34" s="21"/>
      <c r="D34" s="92"/>
      <c r="E34" s="92"/>
      <c r="F34" s="92"/>
      <c r="G34" s="32"/>
    </row>
    <row r="35" spans="1:7" x14ac:dyDescent="0.2">
      <c r="A35" s="88">
        <v>64</v>
      </c>
      <c r="B35" s="2" t="s">
        <v>47</v>
      </c>
      <c r="C35" s="11"/>
      <c r="D35" s="92">
        <f>'TAB CUMUL AVRIL'!D35+'TAB mai'!D35+'TAB juin'!D35</f>
        <v>27486.495999999999</v>
      </c>
      <c r="E35" s="92">
        <f>'TAB CUMUL AVRIL'!E35+'TAB mai'!E35+'TAB juin'!E35</f>
        <v>33048.122000000003</v>
      </c>
      <c r="F35" s="92">
        <f t="shared" ref="F35:F45" si="10">(D35-E35)</f>
        <v>-5561.6260000000038</v>
      </c>
      <c r="G35" s="32">
        <f t="shared" ref="G35:G45" si="11">F35/E35</f>
        <v>-0.16828871546770505</v>
      </c>
    </row>
    <row r="36" spans="1:7" ht="25.5" x14ac:dyDescent="0.2">
      <c r="A36" s="22"/>
      <c r="B36" s="26" t="s">
        <v>49</v>
      </c>
      <c r="C36" s="93"/>
      <c r="D36" s="92">
        <f>D30-D31-D35</f>
        <v>-92363.676999999981</v>
      </c>
      <c r="E36" s="92">
        <f>E30-E31-E35</f>
        <v>8183.6160000000091</v>
      </c>
      <c r="F36" s="92">
        <f t="shared" si="10"/>
        <v>-100547.29299999999</v>
      </c>
      <c r="G36" s="32">
        <f t="shared" si="11"/>
        <v>-12.286413854217974</v>
      </c>
    </row>
    <row r="37" spans="1:7" x14ac:dyDescent="0.2">
      <c r="A37" s="88">
        <v>75</v>
      </c>
      <c r="B37" s="3" t="s">
        <v>50</v>
      </c>
      <c r="C37" s="90"/>
      <c r="D37" s="92">
        <f>'TAB CUMUL AVRIL'!D37+'TAB mai'!D37+'TAB juin'!D37</f>
        <v>26745.599000000002</v>
      </c>
      <c r="E37" s="92">
        <f>'TAB CUMUL AVRIL'!E37+'TAB mai'!E37+'TAB juin'!E37</f>
        <v>24424.782999999999</v>
      </c>
      <c r="F37" s="92">
        <f t="shared" si="10"/>
        <v>2320.8160000000025</v>
      </c>
      <c r="G37" s="32">
        <f t="shared" si="11"/>
        <v>9.501889945143023E-2</v>
      </c>
    </row>
    <row r="38" spans="1:7" x14ac:dyDescent="0.2">
      <c r="A38" s="88">
        <v>65</v>
      </c>
      <c r="B38" s="1" t="s">
        <v>51</v>
      </c>
      <c r="C38" s="10"/>
      <c r="D38" s="92">
        <f>'TAB CUMUL AVRIL'!D38+'TAB mai'!D38+'TAB juin'!D38</f>
        <v>18069.838000000003</v>
      </c>
      <c r="E38" s="92">
        <f>'TAB CUMUL AVRIL'!E38+'TAB mai'!E38+'TAB juin'!E38</f>
        <v>5638.232</v>
      </c>
      <c r="F38" s="92">
        <f t="shared" si="10"/>
        <v>12431.606000000003</v>
      </c>
      <c r="G38" s="32">
        <f t="shared" si="11"/>
        <v>2.2048766350870279</v>
      </c>
    </row>
    <row r="39" spans="1:7" ht="25.5" x14ac:dyDescent="0.2">
      <c r="A39" s="88">
        <v>68</v>
      </c>
      <c r="B39" s="16" t="s">
        <v>52</v>
      </c>
      <c r="C39" s="17"/>
      <c r="D39" s="92">
        <f>'TAB CUMUL AVRIL'!D39+'TAB mai'!D39+'TAB juin'!D39</f>
        <v>396914.65700000001</v>
      </c>
      <c r="E39" s="92">
        <f>'TAB CUMUL AVRIL'!E39+'TAB mai'!E39+'TAB juin'!E39</f>
        <v>244687.63399999999</v>
      </c>
      <c r="F39" s="92">
        <f t="shared" si="10"/>
        <v>152227.02300000002</v>
      </c>
      <c r="G39" s="32">
        <f t="shared" si="11"/>
        <v>0.62212797807346498</v>
      </c>
    </row>
    <row r="40" spans="1:7" x14ac:dyDescent="0.2">
      <c r="A40" s="88">
        <v>78</v>
      </c>
      <c r="B40" s="2" t="s">
        <v>53</v>
      </c>
      <c r="C40" s="11"/>
      <c r="D40" s="92">
        <f>'TAB CUMUL AVRIL'!D40+'TAB mai'!D40+'TAB juin'!D40</f>
        <v>92708.588000000003</v>
      </c>
      <c r="E40" s="92">
        <f>'TAB CUMUL AVRIL'!E40+'TAB mai'!E40+'TAB juin'!E40</f>
        <v>19523.289000000001</v>
      </c>
      <c r="F40" s="92">
        <f t="shared" si="10"/>
        <v>73185.298999999999</v>
      </c>
      <c r="G40" s="32">
        <f t="shared" si="11"/>
        <v>3.7486152563740669</v>
      </c>
    </row>
    <row r="41" spans="1:7" ht="25.5" x14ac:dyDescent="0.2">
      <c r="A41" s="22"/>
      <c r="B41" s="26" t="s">
        <v>77</v>
      </c>
      <c r="C41" s="93"/>
      <c r="D41" s="92">
        <f>D36+D37-D38-D39+D40</f>
        <v>-387893.98499999999</v>
      </c>
      <c r="E41" s="92">
        <f>E36+E37-E38-E39+E40</f>
        <v>-198194.17799999999</v>
      </c>
      <c r="F41" s="92">
        <f t="shared" si="10"/>
        <v>-189699.807</v>
      </c>
      <c r="G41" s="32">
        <f t="shared" si="11"/>
        <v>0.95714116789041104</v>
      </c>
    </row>
    <row r="42" spans="1:7" x14ac:dyDescent="0.2">
      <c r="A42" s="88">
        <v>76</v>
      </c>
      <c r="B42" s="1" t="s">
        <v>54</v>
      </c>
      <c r="C42" s="10"/>
      <c r="D42" s="92">
        <f>'TAB CUMUL AVRIL'!D42+'TAB mai'!D42+'TAB juin'!D42</f>
        <v>115196.196</v>
      </c>
      <c r="E42" s="92">
        <f>'TAB CUMUL AVRIL'!E42+'TAB mai'!E42+'TAB juin'!E42</f>
        <v>178280.53399999999</v>
      </c>
      <c r="F42" s="92">
        <f t="shared" si="10"/>
        <v>-63084.337999999989</v>
      </c>
      <c r="G42" s="32">
        <f t="shared" si="11"/>
        <v>-0.35384871575491239</v>
      </c>
    </row>
    <row r="43" spans="1:7" x14ac:dyDescent="0.2">
      <c r="A43" s="88">
        <v>66</v>
      </c>
      <c r="B43" s="1" t="s">
        <v>55</v>
      </c>
      <c r="C43" s="10"/>
      <c r="D43" s="92">
        <f>'TAB CUMUL AVRIL'!D43+'TAB mai'!D43+'TAB juin'!D43</f>
        <v>9691.4449999999997</v>
      </c>
      <c r="E43" s="92">
        <f>'TAB CUMUL AVRIL'!E43+'TAB mai'!E43+'TAB juin'!E43</f>
        <v>1559.9549999999999</v>
      </c>
      <c r="F43" s="92">
        <f t="shared" si="10"/>
        <v>8131.49</v>
      </c>
      <c r="G43" s="32">
        <f t="shared" si="11"/>
        <v>5.2126439544730454</v>
      </c>
    </row>
    <row r="44" spans="1:7" x14ac:dyDescent="0.2">
      <c r="B44" s="2" t="s">
        <v>56</v>
      </c>
      <c r="C44" s="11"/>
      <c r="D44" s="39">
        <f>D42-D43</f>
        <v>105504.75099999999</v>
      </c>
      <c r="E44" s="39">
        <f>E42-E43</f>
        <v>176720.579</v>
      </c>
      <c r="F44" s="92">
        <f t="shared" si="10"/>
        <v>-71215.828000000009</v>
      </c>
      <c r="G44" s="32">
        <f t="shared" si="11"/>
        <v>-0.40298548365439663</v>
      </c>
    </row>
    <row r="45" spans="1:7" x14ac:dyDescent="0.2">
      <c r="A45" s="22"/>
      <c r="B45" s="19" t="s">
        <v>57</v>
      </c>
      <c r="C45" s="93"/>
      <c r="D45" s="92">
        <f>D41+D44</f>
        <v>-282389.234</v>
      </c>
      <c r="E45" s="92">
        <f>E41+E44</f>
        <v>-21473.598999999987</v>
      </c>
      <c r="F45" s="92">
        <f t="shared" si="10"/>
        <v>-260915.63500000001</v>
      </c>
      <c r="G45" s="32">
        <f t="shared" si="11"/>
        <v>12.150531217426579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88">
        <v>5</v>
      </c>
      <c r="B49" s="1" t="s">
        <v>22</v>
      </c>
      <c r="C49" s="10"/>
      <c r="D49" s="92">
        <f>'TAB juin'!D49</f>
        <v>1648578</v>
      </c>
      <c r="E49" s="92">
        <f>'TAB juin'!E49</f>
        <v>801558</v>
      </c>
      <c r="F49" s="92">
        <f t="shared" ref="F49" si="12">(D49-E49)</f>
        <v>847020</v>
      </c>
      <c r="G49" s="32">
        <f t="shared" ref="G49" si="13">F49/E49</f>
        <v>1.0567170435576714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88">
        <v>51</v>
      </c>
      <c r="B53" s="20" t="s">
        <v>29</v>
      </c>
      <c r="C53" s="30"/>
      <c r="D53" s="92">
        <v>0</v>
      </c>
      <c r="E53" s="92">
        <v>0</v>
      </c>
      <c r="F53" s="92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88">
        <v>510</v>
      </c>
      <c r="B54" s="1" t="s">
        <v>7</v>
      </c>
      <c r="C54" s="10"/>
      <c r="D54" s="92">
        <v>0</v>
      </c>
      <c r="E54" s="92">
        <v>0</v>
      </c>
      <c r="F54" s="92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88">
        <v>41</v>
      </c>
      <c r="B56" s="1" t="s">
        <v>8</v>
      </c>
      <c r="C56" s="10"/>
      <c r="D56" s="92">
        <f>D60+D61+D62</f>
        <v>471940</v>
      </c>
      <c r="E56" s="92">
        <f>E60+E61+E62</f>
        <v>605304</v>
      </c>
      <c r="F56" s="92">
        <f t="shared" ref="F56" si="16">(D56-E56)</f>
        <v>-133364</v>
      </c>
      <c r="G56" s="32">
        <f t="shared" ref="G56" si="17">F56/E56</f>
        <v>-0.22032565454713665</v>
      </c>
    </row>
    <row r="57" spans="1:7" x14ac:dyDescent="0.2">
      <c r="A57" s="88"/>
      <c r="B57" s="1"/>
      <c r="C57" s="10"/>
      <c r="D57" s="92"/>
      <c r="E57" s="92"/>
      <c r="F57" s="92"/>
      <c r="G57" s="32"/>
    </row>
    <row r="58" spans="1:7" x14ac:dyDescent="0.2">
      <c r="A58" s="88"/>
      <c r="B58" s="7" t="s">
        <v>6</v>
      </c>
      <c r="C58" s="29"/>
      <c r="D58" s="92"/>
      <c r="E58" s="92"/>
      <c r="F58" s="92"/>
      <c r="G58" s="32"/>
    </row>
    <row r="59" spans="1:7" x14ac:dyDescent="0.2">
      <c r="A59" s="88"/>
      <c r="B59" s="1"/>
      <c r="C59" s="10"/>
      <c r="D59" s="92"/>
      <c r="E59" s="92"/>
      <c r="F59" s="92"/>
      <c r="G59" s="32"/>
    </row>
    <row r="60" spans="1:7" x14ac:dyDescent="0.2">
      <c r="A60" s="88"/>
      <c r="B60" s="23" t="s">
        <v>23</v>
      </c>
      <c r="C60" s="10"/>
      <c r="D60" s="92">
        <f>'TAB juin'!D60</f>
        <v>120782</v>
      </c>
      <c r="E60" s="92">
        <f>'TAB juin'!E60</f>
        <v>245008</v>
      </c>
      <c r="F60" s="92">
        <f t="shared" ref="F60:F62" si="18">(D60-E60)</f>
        <v>-124226</v>
      </c>
      <c r="G60" s="32">
        <f t="shared" ref="G60:G62" si="19">F60/E60</f>
        <v>-0.50702834193169199</v>
      </c>
    </row>
    <row r="61" spans="1:7" ht="25.5" x14ac:dyDescent="0.2">
      <c r="A61" s="88"/>
      <c r="B61" s="24" t="s">
        <v>58</v>
      </c>
      <c r="C61" s="17"/>
      <c r="D61" s="92">
        <f>'TAB juin'!D61</f>
        <v>46529</v>
      </c>
      <c r="E61" s="92">
        <f>'TAB juin'!E61</f>
        <v>107757</v>
      </c>
      <c r="F61" s="92">
        <f t="shared" si="18"/>
        <v>-61228</v>
      </c>
      <c r="G61" s="32">
        <f t="shared" si="19"/>
        <v>-0.56820438579396237</v>
      </c>
    </row>
    <row r="62" spans="1:7" x14ac:dyDescent="0.2">
      <c r="A62" s="88"/>
      <c r="B62" s="23" t="s">
        <v>24</v>
      </c>
      <c r="C62" s="10"/>
      <c r="D62" s="92">
        <f>'TAB juin'!D62</f>
        <v>304629</v>
      </c>
      <c r="E62" s="92">
        <f>'TAB juin'!E62</f>
        <v>252539</v>
      </c>
      <c r="F62" s="92">
        <f t="shared" si="18"/>
        <v>52090</v>
      </c>
      <c r="G62" s="32">
        <f t="shared" si="19"/>
        <v>0.20626517092409488</v>
      </c>
    </row>
    <row r="63" spans="1:7" x14ac:dyDescent="0.2">
      <c r="A63" s="88"/>
      <c r="B63" s="1"/>
      <c r="C63" s="10"/>
      <c r="D63" s="92"/>
      <c r="E63" s="92"/>
      <c r="F63" s="92"/>
      <c r="G63" s="32"/>
    </row>
    <row r="64" spans="1:7" x14ac:dyDescent="0.2">
      <c r="A64" s="88"/>
      <c r="B64" s="8" t="s">
        <v>26</v>
      </c>
      <c r="C64" s="31"/>
      <c r="D64" s="92">
        <f>'TAB juin'!D69</f>
        <v>12220</v>
      </c>
      <c r="E64" s="92">
        <f>'TAB juin'!E69</f>
        <v>14555</v>
      </c>
      <c r="F64" s="92">
        <f t="shared" ref="F64" si="20">(D64-E64)</f>
        <v>-2335</v>
      </c>
      <c r="G64" s="32">
        <f t="shared" ref="G64" si="21">F64/E64</f>
        <v>-0.16042597045688767</v>
      </c>
    </row>
    <row r="65" spans="1:7" x14ac:dyDescent="0.2">
      <c r="A65" s="88"/>
      <c r="B65" s="8"/>
      <c r="C65" s="31"/>
      <c r="D65" s="92"/>
      <c r="E65" s="92"/>
      <c r="F65" s="92"/>
      <c r="G65" s="32"/>
    </row>
    <row r="66" spans="1:7" x14ac:dyDescent="0.2">
      <c r="A66" s="88">
        <v>3</v>
      </c>
      <c r="B66" s="8" t="s">
        <v>15</v>
      </c>
      <c r="C66" s="31"/>
      <c r="D66" s="92">
        <f>D69+D70+D71+D72</f>
        <v>300918</v>
      </c>
      <c r="E66" s="92">
        <f>E69+E70+E71+E72</f>
        <v>305066</v>
      </c>
      <c r="F66" s="92">
        <f t="shared" ref="F66" si="22">(D66-E66)</f>
        <v>-4148</v>
      </c>
      <c r="G66" s="32">
        <f t="shared" ref="G66" si="23">F66/E66</f>
        <v>-1.359705768587781E-2</v>
      </c>
    </row>
    <row r="67" spans="1:7" x14ac:dyDescent="0.2">
      <c r="A67" s="88"/>
      <c r="B67" s="7" t="s">
        <v>6</v>
      </c>
      <c r="C67" s="29"/>
      <c r="D67" s="92"/>
      <c r="E67" s="92"/>
      <c r="F67" s="92"/>
      <c r="G67" s="32"/>
    </row>
    <row r="68" spans="1:7" x14ac:dyDescent="0.2">
      <c r="A68" s="88"/>
      <c r="B68" s="8"/>
      <c r="C68" s="31"/>
      <c r="D68" s="92"/>
      <c r="E68" s="92"/>
      <c r="F68" s="92"/>
      <c r="G68" s="32"/>
    </row>
    <row r="69" spans="1:7" x14ac:dyDescent="0.2">
      <c r="A69" s="88">
        <v>30</v>
      </c>
      <c r="B69" s="25" t="s">
        <v>16</v>
      </c>
      <c r="C69" s="31"/>
      <c r="D69" s="146">
        <f>'TAB juin'!D74</f>
        <v>0</v>
      </c>
      <c r="E69" s="146">
        <f>'TAB juin'!E74</f>
        <v>0</v>
      </c>
      <c r="F69" s="92">
        <f t="shared" ref="F69:F72" si="24">(D69-E69)</f>
        <v>0</v>
      </c>
      <c r="G69" s="32" t="e">
        <f t="shared" ref="G69:G72" si="25">F69/E69</f>
        <v>#DIV/0!</v>
      </c>
    </row>
    <row r="70" spans="1:7" x14ac:dyDescent="0.2">
      <c r="A70" s="88">
        <v>31</v>
      </c>
      <c r="B70" s="25" t="s">
        <v>17</v>
      </c>
      <c r="C70" s="31"/>
      <c r="D70" s="92">
        <f>'TAB juin'!D70</f>
        <v>13867</v>
      </c>
      <c r="E70" s="92">
        <f>'TAB juin'!E70</f>
        <v>20392</v>
      </c>
      <c r="F70" s="92">
        <f t="shared" si="24"/>
        <v>-6525</v>
      </c>
      <c r="G70" s="32">
        <f t="shared" si="25"/>
        <v>-0.31997842291094547</v>
      </c>
    </row>
    <row r="71" spans="1:7" x14ac:dyDescent="0.2">
      <c r="A71" s="88">
        <v>32</v>
      </c>
      <c r="B71" s="25" t="s">
        <v>18</v>
      </c>
      <c r="C71" s="31"/>
      <c r="D71" s="92">
        <f>'TAB juin'!D71</f>
        <v>287051</v>
      </c>
      <c r="E71" s="92">
        <f>'TAB juin'!E71</f>
        <v>284674</v>
      </c>
      <c r="F71" s="92">
        <f t="shared" si="24"/>
        <v>2377</v>
      </c>
      <c r="G71" s="32">
        <f t="shared" si="25"/>
        <v>8.3499019931570842E-3</v>
      </c>
    </row>
    <row r="72" spans="1:7" x14ac:dyDescent="0.2">
      <c r="A72" s="88">
        <v>37</v>
      </c>
      <c r="B72" s="25" t="s">
        <v>25</v>
      </c>
      <c r="C72" s="31"/>
      <c r="D72" s="92">
        <f>'TAB juin'!D72</f>
        <v>0</v>
      </c>
      <c r="E72" s="92">
        <f>'TAB juin'!E72</f>
        <v>0</v>
      </c>
      <c r="F72" s="92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92" t="s">
        <v>10</v>
      </c>
      <c r="E78" s="92" t="s">
        <v>11</v>
      </c>
      <c r="F78" s="92" t="s">
        <v>12</v>
      </c>
      <c r="G78" s="32" t="s">
        <v>13</v>
      </c>
    </row>
    <row r="79" spans="1:7" x14ac:dyDescent="0.2">
      <c r="A79" s="88">
        <v>700</v>
      </c>
      <c r="B79" s="1" t="s">
        <v>30</v>
      </c>
      <c r="C79" s="10"/>
      <c r="D79" s="92">
        <f>'TAB CUMUL AVRIL'!D79+'TAB mai'!D79+'TAB juin'!D79</f>
        <v>45277</v>
      </c>
      <c r="E79" s="92">
        <f>'TAB CUMUL AVRIL'!E79+'TAB mai'!E79+'TAB juin'!E79</f>
        <v>31503</v>
      </c>
      <c r="F79" s="92">
        <f>(D79-E79)</f>
        <v>13774</v>
      </c>
      <c r="G79" s="32">
        <f>F79/E79</f>
        <v>0.43722820048884231</v>
      </c>
    </row>
    <row r="80" spans="1:7" x14ac:dyDescent="0.2">
      <c r="A80" s="88">
        <v>701</v>
      </c>
      <c r="B80" s="1" t="s">
        <v>31</v>
      </c>
      <c r="C80" s="10"/>
      <c r="D80" s="92">
        <f>'TAB CUMUL AVRIL'!D80+'TAB mai'!D80+'TAB juin'!D80</f>
        <v>148143</v>
      </c>
      <c r="E80" s="92">
        <f>'TAB CUMUL AVRIL'!E80+'TAB mai'!E80+'TAB juin'!E80</f>
        <v>120413</v>
      </c>
      <c r="F80" s="92">
        <f t="shared" ref="F80:F82" si="26">(D80-E80)</f>
        <v>27730</v>
      </c>
      <c r="G80" s="32">
        <f t="shared" ref="G80:G82" si="27">F80/E80</f>
        <v>0.23029074933769608</v>
      </c>
    </row>
    <row r="81" spans="1:7" x14ac:dyDescent="0.2">
      <c r="A81" s="88">
        <v>704</v>
      </c>
      <c r="B81" s="1" t="s">
        <v>32</v>
      </c>
      <c r="C81" s="10"/>
      <c r="D81" s="92">
        <f>'TAB CUMUL AVRIL'!D81+'TAB mai'!D81+'TAB juin'!D81</f>
        <v>0</v>
      </c>
      <c r="E81" s="92">
        <f>'TAB CUMUL AVRIL'!E81+'TAB mai'!E81+'TAB juin'!E81</f>
        <v>0</v>
      </c>
      <c r="F81" s="92">
        <f t="shared" si="26"/>
        <v>0</v>
      </c>
      <c r="G81" s="32" t="e">
        <f t="shared" si="27"/>
        <v>#DIV/0!</v>
      </c>
    </row>
    <row r="82" spans="1:7" x14ac:dyDescent="0.2">
      <c r="A82" s="88">
        <v>706</v>
      </c>
      <c r="B82" s="1" t="s">
        <v>33</v>
      </c>
      <c r="C82" s="10"/>
      <c r="D82" s="92">
        <f>'TAB CUMUL AVRIL'!D82+'TAB mai'!D82+'TAB juin'!D82</f>
        <v>0</v>
      </c>
      <c r="E82" s="92">
        <f>'TAB CUMUL AVRIL'!E82+'TAB mai'!E82+'TAB juin'!E82</f>
        <v>0</v>
      </c>
      <c r="F82" s="92">
        <f t="shared" si="26"/>
        <v>0</v>
      </c>
      <c r="G82" s="32" t="e">
        <f t="shared" si="27"/>
        <v>#DIV/0!</v>
      </c>
    </row>
    <row r="83" spans="1:7" x14ac:dyDescent="0.2">
      <c r="A83" s="88"/>
      <c r="B83" s="13" t="s">
        <v>6</v>
      </c>
      <c r="C83" s="27"/>
      <c r="D83" s="92">
        <f>'TAB CUMUL AVRIL'!D83+'TAB mai'!D83+'TAB juin'!D83</f>
        <v>0</v>
      </c>
      <c r="E83" s="92">
        <f>'TAB CUMUL AVRIL'!E83+'TAB mai'!E83+'TAB juin'!E83</f>
        <v>0</v>
      </c>
      <c r="F83" s="39"/>
      <c r="G83" s="33"/>
    </row>
    <row r="84" spans="1:7" x14ac:dyDescent="0.2">
      <c r="A84" s="88"/>
      <c r="B84" s="14" t="s">
        <v>19</v>
      </c>
      <c r="C84" s="11"/>
      <c r="D84" s="92">
        <f>'TAB CUMUL AVRIL'!D84+'TAB mai'!D84+'TAB juin'!D84</f>
        <v>0</v>
      </c>
      <c r="E84" s="92">
        <f>'TAB CUMUL AVRIL'!E84+'TAB mai'!E84+'TAB juin'!E84</f>
        <v>0</v>
      </c>
      <c r="F84" s="92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88"/>
      <c r="B85" s="14" t="s">
        <v>20</v>
      </c>
      <c r="C85" s="11"/>
      <c r="D85" s="92">
        <f>'TAB CUMUL AVRIL'!D85+'TAB mai'!D85+'TAB juin'!D85</f>
        <v>0</v>
      </c>
      <c r="E85" s="92">
        <f>'TAB CUMUL AVRIL'!E85+'TAB mai'!E85+'TAB juin'!E85</f>
        <v>0</v>
      </c>
      <c r="F85" s="92">
        <f t="shared" si="28"/>
        <v>0</v>
      </c>
      <c r="G85" s="32" t="e">
        <f t="shared" si="29"/>
        <v>#DIV/0!</v>
      </c>
    </row>
    <row r="86" spans="1:7" x14ac:dyDescent="0.2">
      <c r="A86" s="88"/>
      <c r="B86" s="14" t="s">
        <v>27</v>
      </c>
      <c r="C86" s="11"/>
      <c r="D86" s="92">
        <f>'TAB CUMUL AVRIL'!D86+'TAB mai'!D86+'TAB juin'!D86</f>
        <v>0</v>
      </c>
      <c r="E86" s="92">
        <f>'TAB CUMUL AVRIL'!E86+'TAB mai'!E86+'TAB juin'!E86</f>
        <v>0</v>
      </c>
      <c r="F86" s="92">
        <f t="shared" si="28"/>
        <v>0</v>
      </c>
      <c r="G86" s="32" t="e">
        <f t="shared" si="29"/>
        <v>#DIV/0!</v>
      </c>
    </row>
    <row r="87" spans="1:7" x14ac:dyDescent="0.2">
      <c r="A87" s="88">
        <v>706</v>
      </c>
      <c r="B87" s="2" t="s">
        <v>34</v>
      </c>
      <c r="C87" s="11"/>
      <c r="D87" s="92">
        <f>'TAB CUMUL AVRIL'!D87+'TAB mai'!D87+'TAB juin'!D87</f>
        <v>211408</v>
      </c>
      <c r="E87" s="92">
        <f>'TAB CUMUL AVRIL'!E87+'TAB mai'!E87+'TAB juin'!E87</f>
        <v>216170</v>
      </c>
      <c r="F87" s="92">
        <f t="shared" si="28"/>
        <v>-4762</v>
      </c>
      <c r="G87" s="32">
        <f t="shared" si="29"/>
        <v>-2.202895868991997E-2</v>
      </c>
    </row>
    <row r="88" spans="1:7" x14ac:dyDescent="0.2">
      <c r="A88" s="88" t="s">
        <v>35</v>
      </c>
      <c r="B88" s="2" t="s">
        <v>36</v>
      </c>
      <c r="C88" s="11"/>
      <c r="D88" s="92">
        <f>'TAB CUMUL AVRIL'!D88+'TAB mai'!D88+'TAB juin'!D88</f>
        <v>0</v>
      </c>
      <c r="E88" s="92">
        <f>'TAB CUMUL AVRIL'!E88+'TAB mai'!E88+'TAB juin'!E88</f>
        <v>0</v>
      </c>
      <c r="F88" s="92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89"/>
      <c r="D89" s="40">
        <f>D79+D80+D81+D82+D87+D88</f>
        <v>404828</v>
      </c>
      <c r="E89" s="40">
        <f>E79+E80+E81+E82+E87+E88</f>
        <v>368086</v>
      </c>
      <c r="F89" s="40">
        <f t="shared" si="28"/>
        <v>36742</v>
      </c>
      <c r="G89" s="34">
        <f t="shared" si="29"/>
        <v>9.9819064023081563E-2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92">
        <f>'TAB CUMUL AVRIL'!D92+'TAB mai'!D92+'TAB juin'!D92</f>
        <v>0</v>
      </c>
      <c r="E92" s="92">
        <f>'TAB CUMUL AVRIL'!E92+'TAB mai'!E92+'TAB juin'!E92</f>
        <v>0</v>
      </c>
      <c r="F92" s="92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90"/>
      <c r="D93" s="92"/>
      <c r="E93" s="92"/>
      <c r="F93" s="91"/>
      <c r="G93" s="36"/>
    </row>
    <row r="94" spans="1:7" x14ac:dyDescent="0.2">
      <c r="A94" s="88">
        <v>72</v>
      </c>
      <c r="B94" s="1" t="s">
        <v>37</v>
      </c>
      <c r="C94" s="10"/>
      <c r="D94" s="92">
        <f>'TAB CUMUL AVRIL'!D94+'TAB mai'!D94+'TAB juin'!D94</f>
        <v>0</v>
      </c>
      <c r="E94" s="92">
        <f>'TAB CUMUL AVRIL'!E94+'TAB mai'!E94+'TAB juin'!E94</f>
        <v>0</v>
      </c>
      <c r="F94" s="92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88">
        <v>73</v>
      </c>
      <c r="B95" s="1" t="s">
        <v>38</v>
      </c>
      <c r="C95" s="10"/>
      <c r="D95" s="92">
        <f>'TAB CUMUL AVRIL'!D95+'TAB mai'!D95+'TAB juin'!D95</f>
        <v>0</v>
      </c>
      <c r="E95" s="92">
        <f>'TAB CUMUL AVRIL'!E95+'TAB mai'!E95+'TAB juin'!E95</f>
        <v>0</v>
      </c>
      <c r="F95" s="92">
        <f t="shared" si="32"/>
        <v>0</v>
      </c>
      <c r="G95" s="32" t="e">
        <f t="shared" si="33"/>
        <v>#DIV/0!</v>
      </c>
    </row>
    <row r="96" spans="1:7" x14ac:dyDescent="0.2">
      <c r="A96" s="88">
        <v>74</v>
      </c>
      <c r="B96" s="2" t="s">
        <v>39</v>
      </c>
      <c r="C96" s="11"/>
      <c r="D96" s="92">
        <f>'TAB CUMUL AVRIL'!D96+'TAB mai'!D96+'TAB juin'!D96</f>
        <v>0</v>
      </c>
      <c r="E96" s="92">
        <f>'TAB CUMUL AVRIL'!E96+'TAB mai'!E96+'TAB juin'!E96</f>
        <v>0</v>
      </c>
      <c r="F96" s="92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93"/>
      <c r="D97" s="40">
        <f>D89+D94+D95+D96</f>
        <v>404828</v>
      </c>
      <c r="E97" s="40">
        <f>E89+E94+E95+E96</f>
        <v>368086</v>
      </c>
      <c r="F97" s="92">
        <f t="shared" si="32"/>
        <v>36742</v>
      </c>
      <c r="G97" s="32">
        <f t="shared" si="33"/>
        <v>9.9819064023081563E-2</v>
      </c>
    </row>
    <row r="98" spans="1:7" x14ac:dyDescent="0.2">
      <c r="A98" s="88">
        <v>60</v>
      </c>
      <c r="B98" s="3" t="s">
        <v>40</v>
      </c>
      <c r="C98" s="90"/>
      <c r="D98" s="91">
        <f>D99+D100+D101</f>
        <v>107855</v>
      </c>
      <c r="E98" s="91">
        <f>E99+E100+E101</f>
        <v>90540</v>
      </c>
      <c r="F98" s="92">
        <f t="shared" si="32"/>
        <v>17315</v>
      </c>
      <c r="G98" s="32">
        <f t="shared" si="33"/>
        <v>0.19124144024740447</v>
      </c>
    </row>
    <row r="99" spans="1:7" x14ac:dyDescent="0.2">
      <c r="A99" s="88">
        <v>600</v>
      </c>
      <c r="B99" s="1" t="s">
        <v>2</v>
      </c>
      <c r="C99" s="10"/>
      <c r="D99" s="92">
        <f>'TAB CUMUL AVRIL'!D99+'TAB mai'!D99+'TAB juin'!D99</f>
        <v>13564</v>
      </c>
      <c r="E99" s="92">
        <f>'TAB CUMUL AVRIL'!E99+'TAB mai'!E99+'TAB juin'!E99</f>
        <v>9817</v>
      </c>
      <c r="F99" s="92">
        <f t="shared" si="32"/>
        <v>3747</v>
      </c>
      <c r="G99" s="32">
        <f t="shared" si="33"/>
        <v>0.38168483243353368</v>
      </c>
    </row>
    <row r="100" spans="1:7" x14ac:dyDescent="0.2">
      <c r="A100" s="88">
        <v>601</v>
      </c>
      <c r="B100" s="1" t="s">
        <v>3</v>
      </c>
      <c r="C100" s="10"/>
      <c r="D100" s="92">
        <f>'TAB CUMUL AVRIL'!D100+'TAB mai'!D100+'TAB juin'!D100</f>
        <v>94291</v>
      </c>
      <c r="E100" s="92">
        <f>'TAB CUMUL AVRIL'!E100+'TAB mai'!E100+'TAB juin'!E100</f>
        <v>80723</v>
      </c>
      <c r="F100" s="92">
        <f t="shared" si="32"/>
        <v>13568</v>
      </c>
      <c r="G100" s="32">
        <f t="shared" si="33"/>
        <v>0.16808096824944563</v>
      </c>
    </row>
    <row r="101" spans="1:7" x14ac:dyDescent="0.2">
      <c r="A101" s="88">
        <v>604</v>
      </c>
      <c r="B101" s="1" t="s">
        <v>4</v>
      </c>
      <c r="C101" s="10"/>
      <c r="D101" s="92">
        <f>'TAB CUMUL AVRIL'!D101+'TAB mai'!D101+'TAB juin'!D101</f>
        <v>0</v>
      </c>
      <c r="E101" s="92">
        <f>'TAB CUMUL AVRIL'!E101+'TAB mai'!E101+'TAB juin'!E101</f>
        <v>0</v>
      </c>
      <c r="F101" s="92">
        <f t="shared" si="32"/>
        <v>0</v>
      </c>
      <c r="G101" s="32" t="e">
        <f t="shared" si="33"/>
        <v>#DIV/0!</v>
      </c>
    </row>
    <row r="102" spans="1:7" x14ac:dyDescent="0.2">
      <c r="A102" s="88">
        <v>61</v>
      </c>
      <c r="B102" s="1" t="s">
        <v>41</v>
      </c>
      <c r="C102" s="10"/>
      <c r="D102" s="92">
        <f>'TAB CUMUL AVRIL'!D102+'TAB mai'!D102+'TAB juin'!D102</f>
        <v>0</v>
      </c>
      <c r="E102" s="92">
        <f>'TAB CUMUL AVRIL'!E102+'TAB mai'!E102+'TAB juin'!E102</f>
        <v>0</v>
      </c>
      <c r="F102" s="92">
        <f t="shared" si="32"/>
        <v>0</v>
      </c>
      <c r="G102" s="32" t="e">
        <f t="shared" si="33"/>
        <v>#DIV/0!</v>
      </c>
    </row>
    <row r="103" spans="1:7" x14ac:dyDescent="0.2">
      <c r="A103" s="88">
        <v>62</v>
      </c>
      <c r="B103" s="2" t="s">
        <v>42</v>
      </c>
      <c r="C103" s="11"/>
      <c r="D103" s="92">
        <f>'TAB CUMUL AVRIL'!D103+'TAB mai'!D103+'TAB juin'!D103</f>
        <v>34308</v>
      </c>
      <c r="E103" s="92">
        <f>'TAB CUMUL AVRIL'!E103+'TAB mai'!E103+'TAB juin'!E103</f>
        <v>41979</v>
      </c>
      <c r="F103" s="92">
        <f t="shared" si="32"/>
        <v>-7671</v>
      </c>
      <c r="G103" s="32">
        <f t="shared" si="33"/>
        <v>-0.18273422425498465</v>
      </c>
    </row>
    <row r="104" spans="1:7" ht="25.5" x14ac:dyDescent="0.2">
      <c r="A104" s="22"/>
      <c r="B104" s="26" t="s">
        <v>43</v>
      </c>
      <c r="C104" s="93"/>
      <c r="D104" s="40">
        <f>D98+D102+D103</f>
        <v>142163</v>
      </c>
      <c r="E104" s="40">
        <f>E98+E102+E103</f>
        <v>132519</v>
      </c>
      <c r="F104" s="92">
        <f t="shared" si="32"/>
        <v>9644</v>
      </c>
      <c r="G104" s="32">
        <f t="shared" si="33"/>
        <v>7.2774470075989098E-2</v>
      </c>
    </row>
    <row r="105" spans="1:7" ht="25.5" x14ac:dyDescent="0.2">
      <c r="A105" s="22"/>
      <c r="B105" s="26" t="s">
        <v>48</v>
      </c>
      <c r="C105" s="93"/>
      <c r="D105" s="40">
        <f>D97-D104</f>
        <v>262665</v>
      </c>
      <c r="E105" s="40">
        <f>E97-E104</f>
        <v>235567</v>
      </c>
      <c r="F105" s="92">
        <f t="shared" si="32"/>
        <v>27098</v>
      </c>
      <c r="G105" s="32">
        <f t="shared" si="33"/>
        <v>0.11503309037343941</v>
      </c>
    </row>
    <row r="106" spans="1:7" x14ac:dyDescent="0.2">
      <c r="A106" s="88">
        <v>63</v>
      </c>
      <c r="B106" s="3" t="s">
        <v>46</v>
      </c>
      <c r="C106" s="90"/>
      <c r="D106" s="92">
        <f>'TAB CUMUL AVRIL'!D106+'TAB mai'!D106+'TAB juin'!D106</f>
        <v>259915</v>
      </c>
      <c r="E106" s="92">
        <f>'TAB CUMUL AVRIL'!E106+'TAB mai'!E106+'TAB juin'!E106</f>
        <v>284983</v>
      </c>
      <c r="F106" s="92">
        <f t="shared" si="32"/>
        <v>-25068</v>
      </c>
      <c r="G106" s="32">
        <f t="shared" si="33"/>
        <v>-8.7963141661081531E-2</v>
      </c>
    </row>
    <row r="107" spans="1:7" x14ac:dyDescent="0.2">
      <c r="A107" s="88"/>
      <c r="B107" s="13" t="s">
        <v>6</v>
      </c>
      <c r="C107" s="27"/>
      <c r="D107" s="92"/>
      <c r="E107" s="92"/>
      <c r="F107" s="92"/>
      <c r="G107" s="32"/>
    </row>
    <row r="108" spans="1:7" x14ac:dyDescent="0.2">
      <c r="A108" s="88">
        <v>631</v>
      </c>
      <c r="B108" s="15" t="s">
        <v>21</v>
      </c>
      <c r="C108" s="21"/>
      <c r="D108" s="92">
        <f>'TAB CUMUL AVRIL'!D108+'TAB mai'!D108+'TAB juin'!D108</f>
        <v>0</v>
      </c>
      <c r="E108" s="92">
        <f>'TAB CUMUL AVRIL'!E108+'TAB mai'!E108+'TAB juin'!E108</f>
        <v>0</v>
      </c>
      <c r="F108" s="92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88"/>
      <c r="B109" s="15"/>
      <c r="C109" s="21"/>
      <c r="D109" s="92"/>
      <c r="E109" s="92"/>
      <c r="F109" s="92"/>
      <c r="G109" s="32"/>
    </row>
    <row r="110" spans="1:7" x14ac:dyDescent="0.2">
      <c r="A110" s="88">
        <v>64</v>
      </c>
      <c r="B110" s="2" t="s">
        <v>47</v>
      </c>
      <c r="C110" s="11"/>
      <c r="D110" s="92">
        <f>'TAB CUMUL AVRIL'!D110+'TAB mai'!D110+'TAB juin'!D110</f>
        <v>10515</v>
      </c>
      <c r="E110" s="92">
        <f>'TAB CUMUL AVRIL'!E110+'TAB mai'!E110+'TAB juin'!E110</f>
        <v>10780</v>
      </c>
      <c r="F110" s="92">
        <f t="shared" ref="F110:F120" si="36">(D110-E110)</f>
        <v>-265</v>
      </c>
      <c r="G110" s="32">
        <f t="shared" ref="G110:G120" si="37">F110/E110</f>
        <v>-2.4582560296846009E-2</v>
      </c>
    </row>
    <row r="111" spans="1:7" ht="25.5" x14ac:dyDescent="0.2">
      <c r="A111" s="22"/>
      <c r="B111" s="26" t="s">
        <v>49</v>
      </c>
      <c r="C111" s="93"/>
      <c r="D111" s="92">
        <f>D105-D106-D110</f>
        <v>-7765</v>
      </c>
      <c r="E111" s="92">
        <f>E105-E106-E110</f>
        <v>-60196</v>
      </c>
      <c r="F111" s="92">
        <f t="shared" si="36"/>
        <v>52431</v>
      </c>
      <c r="G111" s="32">
        <f t="shared" si="37"/>
        <v>-0.87100471792145662</v>
      </c>
    </row>
    <row r="112" spans="1:7" x14ac:dyDescent="0.2">
      <c r="A112" s="88">
        <v>75</v>
      </c>
      <c r="B112" s="3" t="s">
        <v>50</v>
      </c>
      <c r="C112" s="90"/>
      <c r="D112" s="92">
        <f>'TAB CUMUL AVRIL'!D112+'TAB mai'!D112+'TAB juin'!D112</f>
        <v>0</v>
      </c>
      <c r="E112" s="92">
        <f>'TAB CUMUL AVRIL'!E112+'TAB mai'!E112+'TAB juin'!E112</f>
        <v>0</v>
      </c>
      <c r="F112" s="92">
        <f t="shared" si="36"/>
        <v>0</v>
      </c>
      <c r="G112" s="32" t="e">
        <f t="shared" si="37"/>
        <v>#DIV/0!</v>
      </c>
    </row>
    <row r="113" spans="1:7" x14ac:dyDescent="0.2">
      <c r="A113" s="88">
        <v>65</v>
      </c>
      <c r="B113" s="1" t="s">
        <v>51</v>
      </c>
      <c r="C113" s="10"/>
      <c r="D113" s="92">
        <f>'TAB CUMUL AVRIL'!D113+'TAB mai'!D113+'TAB juin'!D113</f>
        <v>1844</v>
      </c>
      <c r="E113" s="92">
        <f>'TAB CUMUL AVRIL'!E113+'TAB mai'!E113+'TAB juin'!E113</f>
        <v>31614</v>
      </c>
      <c r="F113" s="92">
        <f t="shared" si="36"/>
        <v>-29770</v>
      </c>
      <c r="G113" s="32">
        <f t="shared" si="37"/>
        <v>-0.94167141140001265</v>
      </c>
    </row>
    <row r="114" spans="1:7" ht="25.5" x14ac:dyDescent="0.2">
      <c r="A114" s="88">
        <v>68</v>
      </c>
      <c r="B114" s="16" t="s">
        <v>52</v>
      </c>
      <c r="C114" s="17"/>
      <c r="D114" s="92">
        <f>'TAB CUMUL AVRIL'!D114+'TAB mai'!D114+'TAB juin'!D114</f>
        <v>383368</v>
      </c>
      <c r="E114" s="92">
        <f>'TAB CUMUL AVRIL'!E114+'TAB mai'!E114+'TAB juin'!E114</f>
        <v>367212</v>
      </c>
      <c r="F114" s="92">
        <f t="shared" si="36"/>
        <v>16156</v>
      </c>
      <c r="G114" s="32">
        <f t="shared" si="37"/>
        <v>4.3996383560450096E-2</v>
      </c>
    </row>
    <row r="115" spans="1:7" x14ac:dyDescent="0.2">
      <c r="A115" s="88">
        <v>78</v>
      </c>
      <c r="B115" s="2" t="s">
        <v>53</v>
      </c>
      <c r="C115" s="11"/>
      <c r="D115" s="92">
        <f>'TAB CUMUL AVRIL'!D115+'TAB mai'!D115+'TAB juin'!D115</f>
        <v>0</v>
      </c>
      <c r="E115" s="92">
        <f>'TAB CUMUL AVRIL'!E115+'TAB mai'!E115+'TAB juin'!E115</f>
        <v>0</v>
      </c>
      <c r="F115" s="92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93"/>
      <c r="D116" s="92">
        <f>D111+D112-D113-D114+D115</f>
        <v>-392977</v>
      </c>
      <c r="E116" s="92">
        <f>E111+E112-E113-E114+E115</f>
        <v>-459022</v>
      </c>
      <c r="F116" s="92">
        <f t="shared" si="36"/>
        <v>66045</v>
      </c>
      <c r="G116" s="32">
        <f t="shared" si="37"/>
        <v>-0.14388199258423343</v>
      </c>
    </row>
    <row r="117" spans="1:7" x14ac:dyDescent="0.2">
      <c r="A117" s="88">
        <v>76</v>
      </c>
      <c r="B117" s="1" t="s">
        <v>54</v>
      </c>
      <c r="C117" s="10"/>
      <c r="D117" s="92">
        <f>'TAB CUMUL AVRIL'!D117+'TAB mai'!D117+'TAB juin'!D117</f>
        <v>0</v>
      </c>
      <c r="E117" s="92">
        <f>'TAB CUMUL AVRIL'!E117+'TAB mai'!E117+'TAB juin'!E117</f>
        <v>0</v>
      </c>
      <c r="F117" s="92">
        <f t="shared" si="36"/>
        <v>0</v>
      </c>
      <c r="G117" s="32" t="e">
        <f t="shared" si="37"/>
        <v>#DIV/0!</v>
      </c>
    </row>
    <row r="118" spans="1:7" x14ac:dyDescent="0.2">
      <c r="A118" s="88">
        <v>66</v>
      </c>
      <c r="B118" s="1" t="s">
        <v>55</v>
      </c>
      <c r="C118" s="10"/>
      <c r="D118" s="92">
        <f>'TAB CUMUL AVRIL'!D118+'TAB mai'!D118+'TAB juin'!D118</f>
        <v>6837</v>
      </c>
      <c r="E118" s="92">
        <f>'TAB CUMUL AVRIL'!E118+'TAB mai'!E118+'TAB juin'!E118</f>
        <v>42974</v>
      </c>
      <c r="F118" s="92">
        <f t="shared" si="36"/>
        <v>-36137</v>
      </c>
      <c r="G118" s="32">
        <f t="shared" si="37"/>
        <v>-0.84090380229906458</v>
      </c>
    </row>
    <row r="119" spans="1:7" x14ac:dyDescent="0.2">
      <c r="B119" s="2" t="s">
        <v>56</v>
      </c>
      <c r="C119" s="11"/>
      <c r="D119" s="39">
        <f>D117-D118</f>
        <v>-6837</v>
      </c>
      <c r="E119" s="39">
        <f>E117-E118</f>
        <v>-42974</v>
      </c>
      <c r="F119" s="92">
        <f t="shared" si="36"/>
        <v>36137</v>
      </c>
      <c r="G119" s="32">
        <f t="shared" si="37"/>
        <v>-0.84090380229906458</v>
      </c>
    </row>
    <row r="120" spans="1:7" x14ac:dyDescent="0.2">
      <c r="A120" s="22"/>
      <c r="B120" s="19" t="s">
        <v>57</v>
      </c>
      <c r="C120" s="93"/>
      <c r="D120" s="92">
        <f>D116+D119</f>
        <v>-399814</v>
      </c>
      <c r="E120" s="92">
        <f>E116+E119</f>
        <v>-501996</v>
      </c>
      <c r="F120" s="92">
        <f t="shared" si="36"/>
        <v>102182</v>
      </c>
      <c r="G120" s="32">
        <f t="shared" si="37"/>
        <v>-0.20355142272049975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88">
        <v>5</v>
      </c>
      <c r="B124" s="1" t="s">
        <v>22</v>
      </c>
      <c r="C124" s="10"/>
      <c r="D124" s="92">
        <f>'TAB juin'!D124</f>
        <v>704853</v>
      </c>
      <c r="E124" s="92">
        <f>'TAB juin'!E124</f>
        <v>866793</v>
      </c>
      <c r="F124" s="92">
        <f t="shared" ref="F124" si="38">(D124-E124)</f>
        <v>-161940</v>
      </c>
      <c r="G124" s="32">
        <f t="shared" ref="G124" si="39">F124/E124</f>
        <v>-0.18682661258224281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88">
        <v>51</v>
      </c>
      <c r="B128" s="20" t="s">
        <v>29</v>
      </c>
      <c r="C128" s="30"/>
      <c r="D128" s="92">
        <v>0</v>
      </c>
      <c r="E128" s="92">
        <v>0</v>
      </c>
      <c r="F128" s="92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88">
        <v>510</v>
      </c>
      <c r="B129" s="1" t="s">
        <v>7</v>
      </c>
      <c r="C129" s="10"/>
      <c r="D129" s="92">
        <v>0</v>
      </c>
      <c r="E129" s="92">
        <v>0</v>
      </c>
      <c r="F129" s="92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88">
        <v>41</v>
      </c>
      <c r="B131" s="1" t="s">
        <v>8</v>
      </c>
      <c r="C131" s="10"/>
      <c r="D131" s="92">
        <f>D135+D136+D137</f>
        <v>444306</v>
      </c>
      <c r="E131" s="92">
        <f>E135+E136+E137</f>
        <v>376841</v>
      </c>
      <c r="F131" s="92">
        <f t="shared" ref="F131" si="42">(D131-E131)</f>
        <v>67465</v>
      </c>
      <c r="G131" s="32">
        <f t="shared" ref="G131" si="43">F131/E131</f>
        <v>0.17902775971828969</v>
      </c>
    </row>
    <row r="132" spans="1:7" x14ac:dyDescent="0.2">
      <c r="A132" s="88"/>
      <c r="B132" s="1"/>
      <c r="C132" s="10"/>
      <c r="D132" s="92"/>
      <c r="E132" s="92"/>
      <c r="F132" s="92"/>
      <c r="G132" s="32"/>
    </row>
    <row r="133" spans="1:7" x14ac:dyDescent="0.2">
      <c r="A133" s="88"/>
      <c r="B133" s="7" t="s">
        <v>6</v>
      </c>
      <c r="C133" s="29"/>
      <c r="D133" s="92"/>
      <c r="E133" s="92"/>
      <c r="F133" s="92"/>
      <c r="G133" s="32"/>
    </row>
    <row r="134" spans="1:7" x14ac:dyDescent="0.2">
      <c r="A134" s="88"/>
      <c r="B134" s="1"/>
      <c r="C134" s="10"/>
      <c r="D134" s="92"/>
      <c r="E134" s="92"/>
      <c r="F134" s="92"/>
      <c r="G134" s="32"/>
    </row>
    <row r="135" spans="1:7" x14ac:dyDescent="0.2">
      <c r="A135" s="88"/>
      <c r="B135" s="23" t="s">
        <v>23</v>
      </c>
      <c r="C135" s="10"/>
      <c r="D135" s="92">
        <f>'TAB juin'!D135</f>
        <v>272633</v>
      </c>
      <c r="E135" s="92">
        <f>'TAB juin'!E135</f>
        <v>122462</v>
      </c>
      <c r="F135" s="92">
        <f t="shared" ref="F135:F137" si="44">(D135-E135)</f>
        <v>150171</v>
      </c>
      <c r="G135" s="32">
        <f t="shared" ref="G135:G137" si="45">F135/E135</f>
        <v>1.2262661070372851</v>
      </c>
    </row>
    <row r="136" spans="1:7" ht="25.5" x14ac:dyDescent="0.2">
      <c r="A136" s="88"/>
      <c r="B136" s="24" t="s">
        <v>58</v>
      </c>
      <c r="C136" s="17"/>
      <c r="D136" s="92">
        <f>'TAB juin'!D136</f>
        <v>77923</v>
      </c>
      <c r="E136" s="92">
        <f>'TAB juin'!E136</f>
        <v>125387</v>
      </c>
      <c r="F136" s="92">
        <f t="shared" si="44"/>
        <v>-47464</v>
      </c>
      <c r="G136" s="32">
        <f t="shared" si="45"/>
        <v>-0.37854004003604841</v>
      </c>
    </row>
    <row r="137" spans="1:7" x14ac:dyDescent="0.2">
      <c r="A137" s="88"/>
      <c r="B137" s="23" t="s">
        <v>24</v>
      </c>
      <c r="C137" s="10"/>
      <c r="D137" s="92">
        <f>'TAB juin'!D137</f>
        <v>93750</v>
      </c>
      <c r="E137" s="92">
        <f>'TAB juin'!E137</f>
        <v>128992</v>
      </c>
      <c r="F137" s="92">
        <f t="shared" si="44"/>
        <v>-35242</v>
      </c>
      <c r="G137" s="32">
        <f t="shared" si="45"/>
        <v>-0.27321074175142646</v>
      </c>
    </row>
    <row r="138" spans="1:7" x14ac:dyDescent="0.2">
      <c r="A138" s="88"/>
      <c r="B138" s="1"/>
      <c r="C138" s="10"/>
      <c r="D138" s="92"/>
      <c r="E138" s="92"/>
      <c r="F138" s="92"/>
      <c r="G138" s="32"/>
    </row>
    <row r="139" spans="1:7" x14ac:dyDescent="0.2">
      <c r="A139" s="88"/>
      <c r="B139" s="8" t="s">
        <v>26</v>
      </c>
      <c r="C139" s="31"/>
      <c r="D139" s="92">
        <f>'TAB juin'!D139</f>
        <v>105457</v>
      </c>
      <c r="E139" s="92">
        <f>'TAB juin'!E139</f>
        <v>84242</v>
      </c>
      <c r="F139" s="92">
        <f t="shared" ref="F139" si="46">(D139-E139)</f>
        <v>21215</v>
      </c>
      <c r="G139" s="32">
        <f t="shared" ref="G139" si="47">F139/E139</f>
        <v>0.25183400204173689</v>
      </c>
    </row>
    <row r="140" spans="1:7" x14ac:dyDescent="0.2">
      <c r="A140" s="88"/>
      <c r="B140" s="8"/>
      <c r="C140" s="31"/>
      <c r="D140" s="92"/>
      <c r="E140" s="92"/>
      <c r="F140" s="92"/>
      <c r="G140" s="32"/>
    </row>
    <row r="141" spans="1:7" x14ac:dyDescent="0.2">
      <c r="A141" s="88">
        <v>3</v>
      </c>
      <c r="B141" s="8" t="s">
        <v>15</v>
      </c>
      <c r="C141" s="31"/>
      <c r="D141" s="92">
        <f>D144+D145+D146+D147</f>
        <v>337651</v>
      </c>
      <c r="E141" s="92">
        <f>E144+E145+E146+E147</f>
        <v>702915</v>
      </c>
      <c r="F141" s="92">
        <f t="shared" ref="F141" si="48">(D141-E141)</f>
        <v>-365264</v>
      </c>
      <c r="G141" s="32">
        <f t="shared" ref="G141" si="49">F141/E141</f>
        <v>-0.51964177745531115</v>
      </c>
    </row>
    <row r="142" spans="1:7" x14ac:dyDescent="0.2">
      <c r="A142" s="88"/>
      <c r="B142" s="7" t="s">
        <v>6</v>
      </c>
      <c r="C142" s="29"/>
      <c r="D142" s="92"/>
      <c r="E142" s="92"/>
      <c r="F142" s="92"/>
      <c r="G142" s="32"/>
    </row>
    <row r="143" spans="1:7" x14ac:dyDescent="0.2">
      <c r="A143" s="88"/>
      <c r="B143" s="8"/>
      <c r="C143" s="31"/>
      <c r="D143" s="92"/>
      <c r="E143" s="92"/>
      <c r="F143" s="92"/>
      <c r="G143" s="32"/>
    </row>
    <row r="144" spans="1:7" x14ac:dyDescent="0.2">
      <c r="A144" s="88">
        <v>30</v>
      </c>
      <c r="B144" s="25" t="s">
        <v>16</v>
      </c>
      <c r="C144" s="31"/>
      <c r="D144" s="92">
        <f>'TAB juin'!D144</f>
        <v>4678</v>
      </c>
      <c r="E144" s="92">
        <f>'TAB juin'!E144</f>
        <v>6013</v>
      </c>
      <c r="F144" s="92">
        <f t="shared" ref="F144:F147" si="50">(D144-E144)</f>
        <v>-1335</v>
      </c>
      <c r="G144" s="32">
        <f t="shared" ref="G144:G147" si="51">F144/E144</f>
        <v>-0.22201895892233495</v>
      </c>
    </row>
    <row r="145" spans="1:7" x14ac:dyDescent="0.2">
      <c r="A145" s="88">
        <v>31</v>
      </c>
      <c r="B145" s="25" t="s">
        <v>17</v>
      </c>
      <c r="C145" s="31"/>
      <c r="D145" s="92">
        <f>'TAB juin'!D145</f>
        <v>181501</v>
      </c>
      <c r="E145" s="92">
        <f>'TAB juin'!E145</f>
        <v>536446</v>
      </c>
      <c r="F145" s="92">
        <f t="shared" si="50"/>
        <v>-354945</v>
      </c>
      <c r="G145" s="32">
        <f t="shared" si="51"/>
        <v>-0.66166026030579028</v>
      </c>
    </row>
    <row r="146" spans="1:7" x14ac:dyDescent="0.2">
      <c r="A146" s="88">
        <v>32</v>
      </c>
      <c r="B146" s="25" t="s">
        <v>18</v>
      </c>
      <c r="C146" s="31"/>
      <c r="D146" s="92">
        <f>'TAB juin'!D146</f>
        <v>151472</v>
      </c>
      <c r="E146" s="92">
        <f>'TAB juin'!E146</f>
        <v>160456</v>
      </c>
      <c r="F146" s="92">
        <f t="shared" si="50"/>
        <v>-8984</v>
      </c>
      <c r="G146" s="32">
        <f t="shared" si="51"/>
        <v>-5.5990427282245597E-2</v>
      </c>
    </row>
    <row r="147" spans="1:7" x14ac:dyDescent="0.2">
      <c r="A147" s="88">
        <v>37</v>
      </c>
      <c r="B147" s="25" t="s">
        <v>25</v>
      </c>
      <c r="C147" s="31"/>
      <c r="D147" s="92">
        <f>'TAB juin'!D147</f>
        <v>0</v>
      </c>
      <c r="E147" s="92">
        <f>'TAB juin'!E147</f>
        <v>0</v>
      </c>
      <c r="F147" s="92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92" t="s">
        <v>10</v>
      </c>
      <c r="E152" s="92" t="s">
        <v>11</v>
      </c>
      <c r="F152" s="92" t="s">
        <v>12</v>
      </c>
      <c r="G152" s="32" t="s">
        <v>13</v>
      </c>
    </row>
    <row r="153" spans="1:7" x14ac:dyDescent="0.2">
      <c r="A153" s="88">
        <v>700</v>
      </c>
      <c r="B153" s="1" t="s">
        <v>30</v>
      </c>
      <c r="C153" s="10"/>
      <c r="D153" s="92">
        <f>'TAB CUMUL AVRIL'!D153+'TAB mai'!D153+'TAB juin'!D153</f>
        <v>60567</v>
      </c>
      <c r="E153" s="92">
        <f>'TAB CUMUL AVRIL'!E153+'TAB mai'!E153+'TAB juin'!E153</f>
        <v>69390</v>
      </c>
      <c r="F153" s="92">
        <f>(D153-E153)</f>
        <v>-8823</v>
      </c>
      <c r="G153" s="32">
        <f>F153/E153</f>
        <v>-0.12715088629485516</v>
      </c>
    </row>
    <row r="154" spans="1:7" x14ac:dyDescent="0.2">
      <c r="A154" s="88">
        <v>701</v>
      </c>
      <c r="B154" s="1" t="s">
        <v>31</v>
      </c>
      <c r="C154" s="10"/>
      <c r="D154" s="92">
        <f>'TAB CUMUL AVRIL'!D154+'TAB mai'!D154+'TAB juin'!D154</f>
        <v>136783</v>
      </c>
      <c r="E154" s="92">
        <f>'TAB CUMUL AVRIL'!E154+'TAB mai'!E154+'TAB juin'!E154</f>
        <v>117390</v>
      </c>
      <c r="F154" s="92">
        <f t="shared" ref="F154:F156" si="52">(D154-E154)</f>
        <v>19393</v>
      </c>
      <c r="G154" s="32">
        <f t="shared" ref="G154:G156" si="53">F154/E154</f>
        <v>0.1652014652014652</v>
      </c>
    </row>
    <row r="155" spans="1:7" x14ac:dyDescent="0.2">
      <c r="A155" s="88">
        <v>704</v>
      </c>
      <c r="B155" s="1" t="s">
        <v>32</v>
      </c>
      <c r="C155" s="10"/>
      <c r="D155" s="92">
        <f>'TAB CUMUL AVRIL'!D155+'TAB mai'!D155+'TAB juin'!D155</f>
        <v>0</v>
      </c>
      <c r="E155" s="92">
        <f>'TAB CUMUL AVRIL'!E155+'TAB mai'!E155+'TAB juin'!E155</f>
        <v>0</v>
      </c>
      <c r="F155" s="92">
        <f t="shared" si="52"/>
        <v>0</v>
      </c>
      <c r="G155" s="32" t="e">
        <f t="shared" si="53"/>
        <v>#DIV/0!</v>
      </c>
    </row>
    <row r="156" spans="1:7" x14ac:dyDescent="0.2">
      <c r="A156" s="88">
        <v>706</v>
      </c>
      <c r="B156" s="1" t="s">
        <v>33</v>
      </c>
      <c r="C156" s="10"/>
      <c r="D156" s="92">
        <f>'TAB CUMUL AVRIL'!D156+'TAB mai'!D156+'TAB juin'!D156</f>
        <v>149484</v>
      </c>
      <c r="E156" s="92">
        <f>'TAB CUMUL AVRIL'!E156+'TAB mai'!E156+'TAB juin'!E156</f>
        <v>96425</v>
      </c>
      <c r="F156" s="92">
        <f t="shared" si="52"/>
        <v>53059</v>
      </c>
      <c r="G156" s="32">
        <f t="shared" si="53"/>
        <v>0.55026186155042778</v>
      </c>
    </row>
    <row r="157" spans="1:7" x14ac:dyDescent="0.2">
      <c r="A157" s="88"/>
      <c r="B157" s="13" t="s">
        <v>6</v>
      </c>
      <c r="C157" s="27"/>
      <c r="D157" s="92">
        <f>'TAB CUMUL AVRIL'!D157+'TAB mai'!D157+'TAB juin'!D157</f>
        <v>0</v>
      </c>
      <c r="E157" s="92">
        <f>'TAB CUMUL AVRIL'!E157+'TAB mai'!E157+'TAB juin'!E157</f>
        <v>0</v>
      </c>
      <c r="F157" s="39"/>
      <c r="G157" s="33"/>
    </row>
    <row r="158" spans="1:7" x14ac:dyDescent="0.2">
      <c r="A158" s="88"/>
      <c r="B158" s="14" t="s">
        <v>19</v>
      </c>
      <c r="C158" s="11"/>
      <c r="D158" s="92">
        <f>'TAB CUMUL AVRIL'!D158+'TAB mai'!D158+'TAB juin'!D158</f>
        <v>0</v>
      </c>
      <c r="E158" s="92">
        <f>'TAB CUMUL AVRIL'!E158+'TAB mai'!E158+'TAB juin'!E158</f>
        <v>0</v>
      </c>
      <c r="F158" s="92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88"/>
      <c r="B159" s="14" t="s">
        <v>20</v>
      </c>
      <c r="C159" s="11"/>
      <c r="D159" s="92">
        <f>'TAB CUMUL AVRIL'!D159+'TAB mai'!D159+'TAB juin'!D159</f>
        <v>0</v>
      </c>
      <c r="E159" s="92">
        <f>'TAB CUMUL AVRIL'!E159+'TAB mai'!E159+'TAB juin'!E159</f>
        <v>0</v>
      </c>
      <c r="F159" s="92">
        <f t="shared" si="54"/>
        <v>0</v>
      </c>
      <c r="G159" s="32" t="e">
        <f t="shared" si="55"/>
        <v>#DIV/0!</v>
      </c>
    </row>
    <row r="160" spans="1:7" x14ac:dyDescent="0.2">
      <c r="A160" s="88"/>
      <c r="B160" s="14" t="s">
        <v>27</v>
      </c>
      <c r="C160" s="11"/>
      <c r="D160" s="92">
        <f>'TAB CUMUL AVRIL'!D160+'TAB mai'!D160+'TAB juin'!D160</f>
        <v>0</v>
      </c>
      <c r="E160" s="92">
        <f>'TAB CUMUL AVRIL'!E160+'TAB mai'!E160+'TAB juin'!E160</f>
        <v>0</v>
      </c>
      <c r="F160" s="92">
        <f t="shared" si="54"/>
        <v>0</v>
      </c>
      <c r="G160" s="32" t="e">
        <f t="shared" si="55"/>
        <v>#DIV/0!</v>
      </c>
    </row>
    <row r="161" spans="1:7" x14ac:dyDescent="0.2">
      <c r="A161" s="88">
        <v>706</v>
      </c>
      <c r="B161" s="2" t="s">
        <v>34</v>
      </c>
      <c r="C161" s="11"/>
      <c r="D161" s="92">
        <f>'TAB CUMUL AVRIL'!D161+'TAB mai'!D161+'TAB juin'!D161</f>
        <v>0</v>
      </c>
      <c r="E161" s="92">
        <f>'TAB CUMUL AVRIL'!E161+'TAB mai'!E161+'TAB juin'!E161</f>
        <v>0</v>
      </c>
      <c r="F161" s="92">
        <f t="shared" si="54"/>
        <v>0</v>
      </c>
      <c r="G161" s="32" t="e">
        <f t="shared" si="55"/>
        <v>#DIV/0!</v>
      </c>
    </row>
    <row r="162" spans="1:7" x14ac:dyDescent="0.2">
      <c r="A162" s="88" t="s">
        <v>35</v>
      </c>
      <c r="B162" s="2" t="s">
        <v>36</v>
      </c>
      <c r="C162" s="11"/>
      <c r="D162" s="92">
        <f>'TAB CUMUL AVRIL'!D162+'TAB mai'!D162+'TAB juin'!D162</f>
        <v>0</v>
      </c>
      <c r="E162" s="92">
        <f>'TAB CUMUL AVRIL'!E162+'TAB mai'!E162+'TAB juin'!E162</f>
        <v>0</v>
      </c>
      <c r="F162" s="92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89"/>
      <c r="D163" s="40">
        <f>D153+D154+D155+D156+D161+D162</f>
        <v>346834</v>
      </c>
      <c r="E163" s="40">
        <f>E153+E154+E155+E156+E161+E162</f>
        <v>283205</v>
      </c>
      <c r="F163" s="40">
        <f t="shared" si="54"/>
        <v>63629</v>
      </c>
      <c r="G163" s="34">
        <f t="shared" si="55"/>
        <v>0.22467470560194913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92">
        <f>'TAB CUMUL AVRIL'!D166+'TAB mai'!D166+'TAB juin'!D166</f>
        <v>0</v>
      </c>
      <c r="E166" s="92">
        <f>'TAB CUMUL AVRIL'!E166+'TAB mai'!E166+'TAB juin'!E166</f>
        <v>0</v>
      </c>
      <c r="F166" s="92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90"/>
      <c r="D167" s="92"/>
      <c r="E167" s="92"/>
      <c r="F167" s="91"/>
      <c r="G167" s="36"/>
    </row>
    <row r="168" spans="1:7" x14ac:dyDescent="0.2">
      <c r="A168" s="88">
        <v>72</v>
      </c>
      <c r="B168" s="1" t="s">
        <v>37</v>
      </c>
      <c r="C168" s="10"/>
      <c r="D168" s="92">
        <f>'TAB CUMUL AVRIL'!D168+'TAB mai'!D168+'TAB juin'!D168</f>
        <v>0</v>
      </c>
      <c r="E168" s="92">
        <f>'TAB CUMUL AVRIL'!E168+'TAB mai'!E168+'TAB juin'!E168</f>
        <v>0</v>
      </c>
      <c r="F168" s="92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88">
        <v>73</v>
      </c>
      <c r="B169" s="1" t="s">
        <v>38</v>
      </c>
      <c r="C169" s="10"/>
      <c r="D169" s="92">
        <f>'TAB CUMUL AVRIL'!D169+'TAB mai'!D169+'TAB juin'!D169</f>
        <v>0</v>
      </c>
      <c r="E169" s="92">
        <f>'TAB CUMUL AVRIL'!E169+'TAB mai'!E169+'TAB juin'!E169</f>
        <v>0</v>
      </c>
      <c r="F169" s="92">
        <f t="shared" si="58"/>
        <v>0</v>
      </c>
      <c r="G169" s="32" t="e">
        <f t="shared" si="59"/>
        <v>#DIV/0!</v>
      </c>
    </row>
    <row r="170" spans="1:7" x14ac:dyDescent="0.2">
      <c r="A170" s="88">
        <v>74</v>
      </c>
      <c r="B170" s="2" t="s">
        <v>39</v>
      </c>
      <c r="C170" s="11"/>
      <c r="D170" s="92">
        <f>'TAB CUMUL AVRIL'!D170+'TAB mai'!D170+'TAB juin'!D170</f>
        <v>0</v>
      </c>
      <c r="E170" s="92">
        <f>'TAB CUMUL AVRIL'!E170+'TAB mai'!E170+'TAB juin'!E170</f>
        <v>0</v>
      </c>
      <c r="F170" s="92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93"/>
      <c r="D171" s="40">
        <f>D163+D168+D169+D170</f>
        <v>346834</v>
      </c>
      <c r="E171" s="40">
        <f>E163+E168+E169+E170</f>
        <v>283205</v>
      </c>
      <c r="F171" s="92">
        <f t="shared" si="58"/>
        <v>63629</v>
      </c>
      <c r="G171" s="32">
        <f t="shared" si="59"/>
        <v>0.22467470560194913</v>
      </c>
    </row>
    <row r="172" spans="1:7" x14ac:dyDescent="0.2">
      <c r="A172" s="88">
        <v>60</v>
      </c>
      <c r="B172" s="3" t="s">
        <v>40</v>
      </c>
      <c r="C172" s="90"/>
      <c r="D172" s="91">
        <f>D173+D174+D175</f>
        <v>56299</v>
      </c>
      <c r="E172" s="91">
        <f>E173+E174+E175</f>
        <v>82263</v>
      </c>
      <c r="F172" s="92">
        <f t="shared" si="58"/>
        <v>-25964</v>
      </c>
      <c r="G172" s="32">
        <f t="shared" si="59"/>
        <v>-0.3156218470029053</v>
      </c>
    </row>
    <row r="173" spans="1:7" x14ac:dyDescent="0.2">
      <c r="A173" s="88">
        <v>600</v>
      </c>
      <c r="B173" s="1" t="s">
        <v>2</v>
      </c>
      <c r="C173" s="10"/>
      <c r="D173" s="92">
        <f>'TAB CUMUL AVRIL'!D173+'TAB mai'!D173+'TAB juin'!D173</f>
        <v>6389</v>
      </c>
      <c r="E173" s="92">
        <f>'TAB CUMUL AVRIL'!E173+'TAB mai'!E173+'TAB juin'!E173</f>
        <v>10395</v>
      </c>
      <c r="F173" s="92">
        <f t="shared" si="58"/>
        <v>-4006</v>
      </c>
      <c r="G173" s="32">
        <f t="shared" si="59"/>
        <v>-0.38537758537758537</v>
      </c>
    </row>
    <row r="174" spans="1:7" x14ac:dyDescent="0.2">
      <c r="A174" s="88">
        <v>601</v>
      </c>
      <c r="B174" s="1" t="s">
        <v>3</v>
      </c>
      <c r="C174" s="10"/>
      <c r="D174" s="92">
        <f>'TAB CUMUL AVRIL'!D174+'TAB mai'!D174+'TAB juin'!D174</f>
        <v>24194</v>
      </c>
      <c r="E174" s="92">
        <f>'TAB CUMUL AVRIL'!E174+'TAB mai'!E174+'TAB juin'!E174</f>
        <v>38732</v>
      </c>
      <c r="F174" s="92">
        <f t="shared" si="58"/>
        <v>-14538</v>
      </c>
      <c r="G174" s="32">
        <f t="shared" si="59"/>
        <v>-0.37534854900340803</v>
      </c>
    </row>
    <row r="175" spans="1:7" x14ac:dyDescent="0.2">
      <c r="A175" s="88">
        <v>604</v>
      </c>
      <c r="B175" s="1" t="s">
        <v>4</v>
      </c>
      <c r="C175" s="10"/>
      <c r="D175" s="92">
        <f>'TAB CUMUL AVRIL'!D175+'TAB mai'!D175+'TAB juin'!D175</f>
        <v>25716</v>
      </c>
      <c r="E175" s="92">
        <f>'TAB CUMUL AVRIL'!E175+'TAB mai'!E175+'TAB juin'!E175</f>
        <v>33136</v>
      </c>
      <c r="F175" s="92">
        <f t="shared" si="58"/>
        <v>-7420</v>
      </c>
      <c r="G175" s="32">
        <f t="shared" si="59"/>
        <v>-0.22392563978754226</v>
      </c>
    </row>
    <row r="176" spans="1:7" x14ac:dyDescent="0.2">
      <c r="A176" s="88">
        <v>61</v>
      </c>
      <c r="B176" s="1" t="s">
        <v>41</v>
      </c>
      <c r="C176" s="10"/>
      <c r="D176" s="92">
        <f>'TAB CUMUL AVRIL'!D176+'TAB mai'!D176+'TAB juin'!D176</f>
        <v>4340</v>
      </c>
      <c r="E176" s="92">
        <f>'TAB CUMUL AVRIL'!E176+'TAB mai'!E176+'TAB juin'!E176</f>
        <v>13150</v>
      </c>
      <c r="F176" s="92">
        <f t="shared" si="58"/>
        <v>-8810</v>
      </c>
      <c r="G176" s="32">
        <f t="shared" si="59"/>
        <v>-0.66996197718631179</v>
      </c>
    </row>
    <row r="177" spans="1:7" x14ac:dyDescent="0.2">
      <c r="A177" s="88">
        <v>62</v>
      </c>
      <c r="B177" s="2" t="s">
        <v>42</v>
      </c>
      <c r="C177" s="11"/>
      <c r="D177" s="92">
        <f>'TAB CUMUL AVRIL'!D177+'TAB mai'!D177+'TAB juin'!D177</f>
        <v>3264</v>
      </c>
      <c r="E177" s="92">
        <f>'TAB CUMUL AVRIL'!E177+'TAB mai'!E177+'TAB juin'!E177</f>
        <v>20803</v>
      </c>
      <c r="F177" s="92">
        <f t="shared" si="58"/>
        <v>-17539</v>
      </c>
      <c r="G177" s="32">
        <f t="shared" si="59"/>
        <v>-0.84309955294909389</v>
      </c>
    </row>
    <row r="178" spans="1:7" ht="25.5" x14ac:dyDescent="0.2">
      <c r="A178" s="22"/>
      <c r="B178" s="26" t="s">
        <v>43</v>
      </c>
      <c r="C178" s="93"/>
      <c r="D178" s="40">
        <f>D172+D176+D177</f>
        <v>63903</v>
      </c>
      <c r="E178" s="40">
        <f>E172+E176+E177</f>
        <v>116216</v>
      </c>
      <c r="F178" s="92">
        <f t="shared" si="58"/>
        <v>-52313</v>
      </c>
      <c r="G178" s="32">
        <f t="shared" si="59"/>
        <v>-0.45013595374130927</v>
      </c>
    </row>
    <row r="179" spans="1:7" ht="25.5" x14ac:dyDescent="0.2">
      <c r="A179" s="22"/>
      <c r="B179" s="26" t="s">
        <v>48</v>
      </c>
      <c r="C179" s="93"/>
      <c r="D179" s="40">
        <f>D171-D178</f>
        <v>282931</v>
      </c>
      <c r="E179" s="40">
        <f>E171-E178</f>
        <v>166989</v>
      </c>
      <c r="F179" s="92">
        <f t="shared" si="58"/>
        <v>115942</v>
      </c>
      <c r="G179" s="32">
        <f t="shared" si="59"/>
        <v>0.69430920599560453</v>
      </c>
    </row>
    <row r="180" spans="1:7" x14ac:dyDescent="0.2">
      <c r="A180" s="88">
        <v>63</v>
      </c>
      <c r="B180" s="3" t="s">
        <v>46</v>
      </c>
      <c r="C180" s="90"/>
      <c r="D180" s="92">
        <f>'TAB CUMUL AVRIL'!D180+'TAB mai'!D180+'TAB juin'!D180</f>
        <v>297627</v>
      </c>
      <c r="E180" s="92">
        <f>'TAB CUMUL AVRIL'!E180+'TAB mai'!E180+'TAB juin'!E180</f>
        <v>307607</v>
      </c>
      <c r="F180" s="92">
        <f t="shared" si="58"/>
        <v>-9980</v>
      </c>
      <c r="G180" s="32">
        <f t="shared" si="59"/>
        <v>-3.2443995097640822E-2</v>
      </c>
    </row>
    <row r="181" spans="1:7" x14ac:dyDescent="0.2">
      <c r="A181" s="88"/>
      <c r="B181" s="13" t="s">
        <v>6</v>
      </c>
      <c r="C181" s="27"/>
      <c r="D181" s="92"/>
      <c r="E181" s="92"/>
      <c r="F181" s="92"/>
      <c r="G181" s="32"/>
    </row>
    <row r="182" spans="1:7" x14ac:dyDescent="0.2">
      <c r="A182" s="88">
        <v>631</v>
      </c>
      <c r="B182" s="15" t="s">
        <v>21</v>
      </c>
      <c r="C182" s="21"/>
      <c r="D182" s="92">
        <f>'TAB CUMUL AVRIL'!D182+'TAB mai'!D182+'TAB juin'!D182</f>
        <v>0</v>
      </c>
      <c r="E182" s="92">
        <f>'TAB CUMUL AVRIL'!E182+'TAB mai'!E182+'TAB juin'!E182</f>
        <v>0</v>
      </c>
      <c r="F182" s="92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88"/>
      <c r="B183" s="15"/>
      <c r="C183" s="21"/>
      <c r="D183" s="92"/>
      <c r="E183" s="92"/>
      <c r="F183" s="92"/>
      <c r="G183" s="32"/>
    </row>
    <row r="184" spans="1:7" x14ac:dyDescent="0.2">
      <c r="A184" s="88">
        <v>64</v>
      </c>
      <c r="B184" s="2" t="s">
        <v>47</v>
      </c>
      <c r="C184" s="11"/>
      <c r="D184" s="92">
        <f>'TAB CUMUL AVRIL'!D184+'TAB mai'!D184+'TAB juin'!D184</f>
        <v>6521</v>
      </c>
      <c r="E184" s="92">
        <f>'TAB CUMUL AVRIL'!E184+'TAB mai'!E184+'TAB juin'!E184</f>
        <v>10769</v>
      </c>
      <c r="F184" s="92">
        <f t="shared" ref="F184:F194" si="62">(D184-E184)</f>
        <v>-4248</v>
      </c>
      <c r="G184" s="32">
        <f t="shared" ref="G184:G194" si="63">F184/E184</f>
        <v>-0.39446559569133627</v>
      </c>
    </row>
    <row r="185" spans="1:7" ht="25.5" x14ac:dyDescent="0.2">
      <c r="A185" s="22"/>
      <c r="B185" s="26" t="s">
        <v>49</v>
      </c>
      <c r="C185" s="93"/>
      <c r="D185" s="92">
        <f>D179-D180-D184</f>
        <v>-21217</v>
      </c>
      <c r="E185" s="92">
        <f>E179-E180-E184</f>
        <v>-151387</v>
      </c>
      <c r="F185" s="92">
        <f t="shared" si="62"/>
        <v>130170</v>
      </c>
      <c r="G185" s="32">
        <f t="shared" si="63"/>
        <v>-0.8598492605045347</v>
      </c>
    </row>
    <row r="186" spans="1:7" x14ac:dyDescent="0.2">
      <c r="A186" s="88">
        <v>75</v>
      </c>
      <c r="B186" s="3" t="s">
        <v>50</v>
      </c>
      <c r="C186" s="90"/>
      <c r="D186" s="92">
        <f>'TAB CUMUL AVRIL'!D186+'TAB mai'!D186+'TAB juin'!D186</f>
        <v>334</v>
      </c>
      <c r="E186" s="92">
        <f>'TAB CUMUL AVRIL'!E186+'TAB mai'!E186+'TAB juin'!E186</f>
        <v>1697</v>
      </c>
      <c r="F186" s="92">
        <f t="shared" si="62"/>
        <v>-1363</v>
      </c>
      <c r="G186" s="32">
        <f t="shared" si="63"/>
        <v>-0.80318208603417796</v>
      </c>
    </row>
    <row r="187" spans="1:7" x14ac:dyDescent="0.2">
      <c r="A187" s="88">
        <v>65</v>
      </c>
      <c r="B187" s="1" t="s">
        <v>51</v>
      </c>
      <c r="C187" s="10"/>
      <c r="D187" s="92">
        <f>'TAB CUMUL AVRIL'!D187+'TAB mai'!D187+'TAB juin'!D187</f>
        <v>2765</v>
      </c>
      <c r="E187" s="92">
        <f>'TAB CUMUL AVRIL'!E187+'TAB mai'!E187+'TAB juin'!E187</f>
        <v>3575</v>
      </c>
      <c r="F187" s="92">
        <f t="shared" si="62"/>
        <v>-810</v>
      </c>
      <c r="G187" s="32">
        <f t="shared" si="63"/>
        <v>-0.22657342657342658</v>
      </c>
    </row>
    <row r="188" spans="1:7" ht="25.5" x14ac:dyDescent="0.2">
      <c r="A188" s="88">
        <v>68</v>
      </c>
      <c r="B188" s="16" t="s">
        <v>52</v>
      </c>
      <c r="C188" s="17"/>
      <c r="D188" s="92">
        <f>'TAB CUMUL AVRIL'!D188+'TAB mai'!D188+'TAB juin'!D188</f>
        <v>310302</v>
      </c>
      <c r="E188" s="92">
        <f>'TAB CUMUL AVRIL'!E188+'TAB mai'!E188+'TAB juin'!E188</f>
        <v>315121</v>
      </c>
      <c r="F188" s="92">
        <f t="shared" si="62"/>
        <v>-4819</v>
      </c>
      <c r="G188" s="32">
        <f t="shared" si="63"/>
        <v>-1.5292538421749106E-2</v>
      </c>
    </row>
    <row r="189" spans="1:7" x14ac:dyDescent="0.2">
      <c r="A189" s="88">
        <v>78</v>
      </c>
      <c r="B189" s="2" t="s">
        <v>53</v>
      </c>
      <c r="C189" s="11"/>
      <c r="D189" s="92">
        <f>'TAB CUMUL AVRIL'!D189+'TAB mai'!D189+'TAB juin'!D189</f>
        <v>0</v>
      </c>
      <c r="E189" s="92">
        <f>'TAB CUMUL AVRIL'!E189+'TAB mai'!E189+'TAB juin'!E189</f>
        <v>0</v>
      </c>
      <c r="F189" s="92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93"/>
      <c r="D190" s="92">
        <f>D185+D186-D187-D188+D189</f>
        <v>-333950</v>
      </c>
      <c r="E190" s="92">
        <f>E185+E186-E187-E188+E189</f>
        <v>-468386</v>
      </c>
      <c r="F190" s="92">
        <f t="shared" si="62"/>
        <v>134436</v>
      </c>
      <c r="G190" s="32">
        <f t="shared" si="63"/>
        <v>-0.28701968034911379</v>
      </c>
    </row>
    <row r="191" spans="1:7" x14ac:dyDescent="0.2">
      <c r="A191" s="88">
        <v>76</v>
      </c>
      <c r="B191" s="1" t="s">
        <v>54</v>
      </c>
      <c r="C191" s="10"/>
      <c r="D191" s="92">
        <f>'TAB CUMUL AVRIL'!D191+'TAB mai'!D191+'TAB juin'!D191</f>
        <v>18400</v>
      </c>
      <c r="E191" s="92">
        <f>'TAB CUMUL AVRIL'!E191+'TAB mai'!E191+'TAB juin'!E191</f>
        <v>7667</v>
      </c>
      <c r="F191" s="92">
        <f t="shared" si="62"/>
        <v>10733</v>
      </c>
      <c r="G191" s="32">
        <f t="shared" si="63"/>
        <v>1.3998956567105778</v>
      </c>
    </row>
    <row r="192" spans="1:7" x14ac:dyDescent="0.2">
      <c r="A192" s="88">
        <v>66</v>
      </c>
      <c r="B192" s="1" t="s">
        <v>55</v>
      </c>
      <c r="C192" s="10"/>
      <c r="D192" s="92">
        <f>'TAB CUMUL AVRIL'!D192+'TAB mai'!D192+'TAB juin'!D192</f>
        <v>6858</v>
      </c>
      <c r="E192" s="92">
        <f>'TAB CUMUL AVRIL'!E192+'TAB mai'!E192+'TAB juin'!E192</f>
        <v>11522</v>
      </c>
      <c r="F192" s="92">
        <f t="shared" si="62"/>
        <v>-4664</v>
      </c>
      <c r="G192" s="32">
        <f t="shared" si="63"/>
        <v>-0.40479083492449225</v>
      </c>
    </row>
    <row r="193" spans="1:7" x14ac:dyDescent="0.2">
      <c r="B193" s="2" t="s">
        <v>56</v>
      </c>
      <c r="C193" s="11"/>
      <c r="D193" s="39">
        <f>D191-D192</f>
        <v>11542</v>
      </c>
      <c r="E193" s="39">
        <f>E191-E192</f>
        <v>-3855</v>
      </c>
      <c r="F193" s="92">
        <f t="shared" si="62"/>
        <v>15397</v>
      </c>
      <c r="G193" s="32">
        <f t="shared" si="63"/>
        <v>-3.9940337224383917</v>
      </c>
    </row>
    <row r="194" spans="1:7" x14ac:dyDescent="0.2">
      <c r="A194" s="22"/>
      <c r="B194" s="19" t="s">
        <v>57</v>
      </c>
      <c r="C194" s="93"/>
      <c r="D194" s="92">
        <f>D190+D193</f>
        <v>-322408</v>
      </c>
      <c r="E194" s="92">
        <f>E190+E193</f>
        <v>-472241</v>
      </c>
      <c r="F194" s="92">
        <f t="shared" si="62"/>
        <v>149833</v>
      </c>
      <c r="G194" s="32">
        <f t="shared" si="63"/>
        <v>-0.31728079518720315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88">
        <v>5</v>
      </c>
      <c r="B198" s="1" t="s">
        <v>22</v>
      </c>
      <c r="C198" s="10"/>
      <c r="D198" s="92">
        <f>'TAB juin'!D198</f>
        <v>41229</v>
      </c>
      <c r="E198" s="92">
        <f>'TAB juin'!E198</f>
        <v>279316</v>
      </c>
      <c r="F198" s="92">
        <f t="shared" ref="F198" si="64">(D198-E198)</f>
        <v>-238087</v>
      </c>
      <c r="G198" s="32">
        <f t="shared" ref="G198" si="65">F198/E198</f>
        <v>-0.85239298858640389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88">
        <v>51</v>
      </c>
      <c r="B202" s="20" t="s">
        <v>29</v>
      </c>
      <c r="C202" s="30"/>
      <c r="D202" s="92">
        <v>0</v>
      </c>
      <c r="E202" s="92">
        <v>0</v>
      </c>
      <c r="F202" s="92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88">
        <v>510</v>
      </c>
      <c r="B203" s="1" t="s">
        <v>7</v>
      </c>
      <c r="C203" s="10"/>
      <c r="D203" s="92">
        <v>0</v>
      </c>
      <c r="E203" s="92">
        <v>0</v>
      </c>
      <c r="F203" s="92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88">
        <v>41</v>
      </c>
      <c r="B205" s="1" t="s">
        <v>8</v>
      </c>
      <c r="C205" s="10"/>
      <c r="D205" s="92">
        <f>D209+D210+D211</f>
        <v>251853</v>
      </c>
      <c r="E205" s="92">
        <f>E209+E210+E211</f>
        <v>247059</v>
      </c>
      <c r="F205" s="92">
        <f t="shared" ref="F205" si="68">(D205-E205)</f>
        <v>4794</v>
      </c>
      <c r="G205" s="32">
        <f t="shared" ref="G205" si="69">F205/E205</f>
        <v>1.9404271854091534E-2</v>
      </c>
    </row>
    <row r="206" spans="1:7" x14ac:dyDescent="0.2">
      <c r="A206" s="88"/>
      <c r="B206" s="1"/>
      <c r="C206" s="10"/>
      <c r="D206" s="92"/>
      <c r="E206" s="92"/>
      <c r="F206" s="92"/>
      <c r="G206" s="32"/>
    </row>
    <row r="207" spans="1:7" x14ac:dyDescent="0.2">
      <c r="A207" s="88"/>
      <c r="B207" s="7" t="s">
        <v>6</v>
      </c>
      <c r="C207" s="29"/>
      <c r="D207" s="92"/>
      <c r="E207" s="92"/>
      <c r="F207" s="92"/>
      <c r="G207" s="32"/>
    </row>
    <row r="208" spans="1:7" x14ac:dyDescent="0.2">
      <c r="A208" s="88"/>
      <c r="B208" s="1"/>
      <c r="C208" s="10"/>
      <c r="D208" s="92"/>
      <c r="E208" s="92"/>
      <c r="F208" s="92"/>
      <c r="G208" s="32"/>
    </row>
    <row r="209" spans="1:7" x14ac:dyDescent="0.2">
      <c r="A209" s="88"/>
      <c r="B209" s="23" t="s">
        <v>23</v>
      </c>
      <c r="C209" s="10"/>
      <c r="D209" s="92">
        <f>'TAB juin'!D209</f>
        <v>23761</v>
      </c>
      <c r="E209" s="92">
        <f>'TAB juin'!E209</f>
        <v>41598</v>
      </c>
      <c r="F209" s="92">
        <f t="shared" ref="F209:F211" si="70">(D209-E209)</f>
        <v>-17837</v>
      </c>
      <c r="G209" s="32">
        <f t="shared" ref="G209:G211" si="71">F209/E209</f>
        <v>-0.42879465358911484</v>
      </c>
    </row>
    <row r="210" spans="1:7" ht="25.5" x14ac:dyDescent="0.2">
      <c r="A210" s="88"/>
      <c r="B210" s="24" t="s">
        <v>58</v>
      </c>
      <c r="C210" s="17"/>
      <c r="D210" s="92">
        <f>'TAB juin'!D210</f>
        <v>100301</v>
      </c>
      <c r="E210" s="92">
        <f>'TAB juin'!E210</f>
        <v>53172</v>
      </c>
      <c r="F210" s="92">
        <f t="shared" si="70"/>
        <v>47129</v>
      </c>
      <c r="G210" s="32">
        <f t="shared" si="71"/>
        <v>0.88634995862484012</v>
      </c>
    </row>
    <row r="211" spans="1:7" x14ac:dyDescent="0.2">
      <c r="A211" s="88"/>
      <c r="B211" s="23" t="s">
        <v>24</v>
      </c>
      <c r="C211" s="10"/>
      <c r="D211" s="92">
        <f>'TAB juin'!D211</f>
        <v>127791</v>
      </c>
      <c r="E211" s="92">
        <f>'TAB juin'!E211</f>
        <v>152289</v>
      </c>
      <c r="F211" s="92">
        <f t="shared" si="70"/>
        <v>-24498</v>
      </c>
      <c r="G211" s="32">
        <f t="shared" si="71"/>
        <v>-0.16086519709237043</v>
      </c>
    </row>
    <row r="212" spans="1:7" x14ac:dyDescent="0.2">
      <c r="A212" s="88"/>
      <c r="B212" s="1"/>
      <c r="C212" s="10"/>
      <c r="D212" s="92"/>
      <c r="E212" s="92"/>
      <c r="F212" s="92"/>
      <c r="G212" s="32"/>
    </row>
    <row r="213" spans="1:7" x14ac:dyDescent="0.2">
      <c r="A213" s="88"/>
      <c r="B213" s="8" t="s">
        <v>26</v>
      </c>
      <c r="C213" s="31"/>
      <c r="D213" s="92">
        <f>'TAB juin'!D213</f>
        <v>213033</v>
      </c>
      <c r="E213" s="92">
        <f>'TAB juin'!E213</f>
        <v>276086</v>
      </c>
      <c r="F213" s="92">
        <f t="shared" ref="F213" si="72">(D213-E213)</f>
        <v>-63053</v>
      </c>
      <c r="G213" s="32">
        <f t="shared" ref="G213" si="73">F213/E213</f>
        <v>-0.22838173612569995</v>
      </c>
    </row>
    <row r="214" spans="1:7" x14ac:dyDescent="0.2">
      <c r="A214" s="88"/>
      <c r="B214" s="8"/>
      <c r="C214" s="31"/>
      <c r="D214" s="92"/>
      <c r="E214" s="92"/>
      <c r="F214" s="92"/>
      <c r="G214" s="32"/>
    </row>
    <row r="215" spans="1:7" x14ac:dyDescent="0.2">
      <c r="A215" s="88">
        <v>3</v>
      </c>
      <c r="B215" s="8" t="s">
        <v>15</v>
      </c>
      <c r="C215" s="31"/>
      <c r="D215" s="92">
        <f>D218+D219+D220+D221</f>
        <v>497545</v>
      </c>
      <c r="E215" s="92">
        <f>E218+E219+E220+E221</f>
        <v>521941</v>
      </c>
      <c r="F215" s="92">
        <f t="shared" ref="F215" si="74">(D215-E215)</f>
        <v>-24396</v>
      </c>
      <c r="G215" s="32">
        <f t="shared" ref="G215" si="75">F215/E215</f>
        <v>-4.6740915160908988E-2</v>
      </c>
    </row>
    <row r="216" spans="1:7" x14ac:dyDescent="0.2">
      <c r="A216" s="88"/>
      <c r="B216" s="7" t="s">
        <v>6</v>
      </c>
      <c r="C216" s="29"/>
      <c r="D216" s="92"/>
      <c r="E216" s="92"/>
      <c r="F216" s="92"/>
      <c r="G216" s="32"/>
    </row>
    <row r="217" spans="1:7" x14ac:dyDescent="0.2">
      <c r="A217" s="88"/>
      <c r="B217" s="8"/>
      <c r="C217" s="31"/>
      <c r="D217" s="92"/>
      <c r="E217" s="92"/>
      <c r="F217" s="92"/>
      <c r="G217" s="32"/>
    </row>
    <row r="218" spans="1:7" x14ac:dyDescent="0.2">
      <c r="A218" s="88">
        <v>30</v>
      </c>
      <c r="B218" s="25" t="s">
        <v>16</v>
      </c>
      <c r="C218" s="31"/>
      <c r="D218" s="92">
        <f>'TAB juin'!D218</f>
        <v>27069</v>
      </c>
      <c r="E218" s="92">
        <f>'TAB juin'!E218</f>
        <v>29312</v>
      </c>
      <c r="F218" s="92">
        <f t="shared" ref="F218:F221" si="76">(D218-E218)</f>
        <v>-2243</v>
      </c>
      <c r="G218" s="32">
        <f t="shared" ref="G218:G221" si="77">F218/E218</f>
        <v>-7.6521561135371174E-2</v>
      </c>
    </row>
    <row r="219" spans="1:7" x14ac:dyDescent="0.2">
      <c r="A219" s="88">
        <v>31</v>
      </c>
      <c r="B219" s="25" t="s">
        <v>17</v>
      </c>
      <c r="C219" s="31"/>
      <c r="D219" s="92">
        <f>'TAB juin'!D219</f>
        <v>5209</v>
      </c>
      <c r="E219" s="92">
        <f>'TAB juin'!E219</f>
        <v>6716</v>
      </c>
      <c r="F219" s="92">
        <f t="shared" si="76"/>
        <v>-1507</v>
      </c>
      <c r="G219" s="32">
        <f t="shared" si="77"/>
        <v>-0.22438951756998213</v>
      </c>
    </row>
    <row r="220" spans="1:7" x14ac:dyDescent="0.2">
      <c r="A220" s="88">
        <v>32</v>
      </c>
      <c r="B220" s="25" t="s">
        <v>18</v>
      </c>
      <c r="C220" s="31"/>
      <c r="D220" s="92">
        <f>'TAB juin'!D220</f>
        <v>465267</v>
      </c>
      <c r="E220" s="92">
        <f>'TAB juin'!E220</f>
        <v>485526</v>
      </c>
      <c r="F220" s="92">
        <f t="shared" si="76"/>
        <v>-20259</v>
      </c>
      <c r="G220" s="32">
        <f t="shared" si="77"/>
        <v>-4.1725880797320841E-2</v>
      </c>
    </row>
    <row r="221" spans="1:7" x14ac:dyDescent="0.2">
      <c r="A221" s="88">
        <v>37</v>
      </c>
      <c r="B221" s="25" t="s">
        <v>25</v>
      </c>
      <c r="C221" s="31"/>
      <c r="D221" s="92">
        <f>'TAB juin'!D221</f>
        <v>0</v>
      </c>
      <c r="E221" s="92">
        <f>'TAB juin'!E221</f>
        <v>387</v>
      </c>
      <c r="F221" s="92">
        <f t="shared" si="76"/>
        <v>-387</v>
      </c>
      <c r="G221" s="32">
        <f t="shared" si="77"/>
        <v>-1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92" t="s">
        <v>10</v>
      </c>
      <c r="E226" s="92" t="s">
        <v>11</v>
      </c>
      <c r="F226" s="92" t="s">
        <v>12</v>
      </c>
      <c r="G226" s="32" t="s">
        <v>13</v>
      </c>
    </row>
    <row r="227" spans="1:7" x14ac:dyDescent="0.2">
      <c r="A227" s="88">
        <v>700</v>
      </c>
      <c r="B227" s="1" t="s">
        <v>30</v>
      </c>
      <c r="C227" s="10"/>
      <c r="D227" s="92">
        <f>'TAB CUMUL AVRIL'!D227+'TAB mai'!D227+'TAB juin'!D227</f>
        <v>0</v>
      </c>
      <c r="E227" s="92">
        <f>'TAB CUMUL AVRIL'!E227+'TAB mai'!E227+'TAB juin'!E227</f>
        <v>0</v>
      </c>
      <c r="F227" s="92">
        <f>(D227-E227)</f>
        <v>0</v>
      </c>
      <c r="G227" s="32" t="e">
        <f>F227/E227</f>
        <v>#DIV/0!</v>
      </c>
    </row>
    <row r="228" spans="1:7" x14ac:dyDescent="0.2">
      <c r="A228" s="88">
        <v>701</v>
      </c>
      <c r="B228" s="1" t="s">
        <v>31</v>
      </c>
      <c r="C228" s="10"/>
      <c r="D228" s="92">
        <f>'TAB CUMUL AVRIL'!D228+'TAB mai'!D228+'TAB juin'!D228</f>
        <v>0</v>
      </c>
      <c r="E228" s="92">
        <f>'TAB CUMUL AVRIL'!E228+'TAB mai'!E228+'TAB juin'!E228</f>
        <v>0</v>
      </c>
      <c r="F228" s="92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88">
        <v>704</v>
      </c>
      <c r="B229" s="1" t="s">
        <v>32</v>
      </c>
      <c r="C229" s="10"/>
      <c r="D229" s="92">
        <f>'TAB CUMUL AVRIL'!D229+'TAB mai'!D229+'TAB juin'!D229</f>
        <v>0</v>
      </c>
      <c r="E229" s="92">
        <f>'TAB CUMUL AVRIL'!E229+'TAB mai'!E229+'TAB juin'!E229</f>
        <v>0</v>
      </c>
      <c r="F229" s="92">
        <f t="shared" si="78"/>
        <v>0</v>
      </c>
      <c r="G229" s="32" t="e">
        <f t="shared" si="79"/>
        <v>#DIV/0!</v>
      </c>
    </row>
    <row r="230" spans="1:7" x14ac:dyDescent="0.2">
      <c r="A230" s="88">
        <v>706</v>
      </c>
      <c r="B230" s="1" t="s">
        <v>33</v>
      </c>
      <c r="C230" s="10"/>
      <c r="D230" s="92">
        <f>'TAB CUMUL AVRIL'!D230+'TAB mai'!D230+'TAB juin'!D230</f>
        <v>147753</v>
      </c>
      <c r="E230" s="92">
        <f>'TAB CUMUL AVRIL'!E230+'TAB mai'!E230+'TAB juin'!E230</f>
        <v>109103</v>
      </c>
      <c r="F230" s="92">
        <f t="shared" si="78"/>
        <v>38650</v>
      </c>
      <c r="G230" s="32">
        <f t="shared" si="79"/>
        <v>0.35425240369192412</v>
      </c>
    </row>
    <row r="231" spans="1:7" x14ac:dyDescent="0.2">
      <c r="A231" s="88"/>
      <c r="B231" s="13" t="s">
        <v>6</v>
      </c>
      <c r="C231" s="27"/>
      <c r="D231" s="92">
        <f>'TAB CUMUL AVRIL'!D231+'TAB mai'!D231+'TAB juin'!D231</f>
        <v>0</v>
      </c>
      <c r="E231" s="92">
        <f>'TAB CUMUL AVRIL'!E231+'TAB mai'!E231+'TAB juin'!E231</f>
        <v>0</v>
      </c>
      <c r="F231" s="39"/>
      <c r="G231" s="33"/>
    </row>
    <row r="232" spans="1:7" x14ac:dyDescent="0.2">
      <c r="A232" s="88"/>
      <c r="B232" s="14" t="s">
        <v>19</v>
      </c>
      <c r="C232" s="11"/>
      <c r="D232" s="92">
        <f>'TAB CUMUL AVRIL'!D232+'TAB mai'!D232+'TAB juin'!D232</f>
        <v>0</v>
      </c>
      <c r="E232" s="92">
        <f>'TAB CUMUL AVRIL'!E232+'TAB mai'!E232+'TAB juin'!E232</f>
        <v>0</v>
      </c>
      <c r="F232" s="92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88"/>
      <c r="B233" s="14" t="s">
        <v>20</v>
      </c>
      <c r="C233" s="11"/>
      <c r="D233" s="92">
        <f>'TAB CUMUL AVRIL'!D233+'TAB mai'!D233+'TAB juin'!D233</f>
        <v>0</v>
      </c>
      <c r="E233" s="92">
        <f>'TAB CUMUL AVRIL'!E233+'TAB mai'!E233+'TAB juin'!E233</f>
        <v>0</v>
      </c>
      <c r="F233" s="92">
        <f t="shared" si="80"/>
        <v>0</v>
      </c>
      <c r="G233" s="32" t="e">
        <f t="shared" si="81"/>
        <v>#DIV/0!</v>
      </c>
    </row>
    <row r="234" spans="1:7" x14ac:dyDescent="0.2">
      <c r="A234" s="88"/>
      <c r="B234" s="14" t="s">
        <v>27</v>
      </c>
      <c r="C234" s="11"/>
      <c r="D234" s="92">
        <f>'TAB CUMUL AVRIL'!D234+'TAB mai'!D234+'TAB juin'!D234</f>
        <v>0</v>
      </c>
      <c r="E234" s="92">
        <f>'TAB CUMUL AVRIL'!E234+'TAB mai'!E234+'TAB juin'!E234</f>
        <v>0</v>
      </c>
      <c r="F234" s="92">
        <f t="shared" si="80"/>
        <v>0</v>
      </c>
      <c r="G234" s="32" t="e">
        <f t="shared" si="81"/>
        <v>#DIV/0!</v>
      </c>
    </row>
    <row r="235" spans="1:7" x14ac:dyDescent="0.2">
      <c r="A235" s="88">
        <v>706</v>
      </c>
      <c r="B235" s="2" t="s">
        <v>34</v>
      </c>
      <c r="C235" s="11"/>
      <c r="D235" s="92">
        <f>'TAB CUMUL AVRIL'!D235+'TAB mai'!D235+'TAB juin'!D235</f>
        <v>0</v>
      </c>
      <c r="E235" s="92">
        <f>'TAB CUMUL AVRIL'!E235+'TAB mai'!E235+'TAB juin'!E235</f>
        <v>0</v>
      </c>
      <c r="F235" s="92">
        <f t="shared" si="80"/>
        <v>0</v>
      </c>
      <c r="G235" s="32" t="e">
        <f t="shared" si="81"/>
        <v>#DIV/0!</v>
      </c>
    </row>
    <row r="236" spans="1:7" x14ac:dyDescent="0.2">
      <c r="A236" s="88" t="s">
        <v>35</v>
      </c>
      <c r="B236" s="2" t="s">
        <v>36</v>
      </c>
      <c r="C236" s="11"/>
      <c r="D236" s="92">
        <f>'TAB CUMUL AVRIL'!D236+'TAB mai'!D236+'TAB juin'!D236</f>
        <v>0</v>
      </c>
      <c r="E236" s="92">
        <f>'TAB CUMUL AVRIL'!E236+'TAB mai'!E236+'TAB juin'!E236</f>
        <v>0</v>
      </c>
      <c r="F236" s="92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89"/>
      <c r="D237" s="40">
        <f>D227+D228+D229+D230+D235+D236</f>
        <v>147753</v>
      </c>
      <c r="E237" s="40">
        <f>E227+E228+E229+E230+E235+E236</f>
        <v>109103</v>
      </c>
      <c r="F237" s="40">
        <f t="shared" si="80"/>
        <v>38650</v>
      </c>
      <c r="G237" s="34">
        <f t="shared" si="81"/>
        <v>0.35425240369192412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92">
        <f>'TAB CUMUL AVRIL'!D240+'TAB mai'!D240+'TAB juin'!D240</f>
        <v>0</v>
      </c>
      <c r="E240" s="92">
        <f>'TAB CUMUL AVRIL'!E240+'TAB mai'!E240+'TAB juin'!E240</f>
        <v>0</v>
      </c>
      <c r="F240" s="92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90"/>
      <c r="D241" s="92"/>
      <c r="E241" s="92"/>
      <c r="F241" s="91"/>
      <c r="G241" s="36"/>
    </row>
    <row r="242" spans="1:7" x14ac:dyDescent="0.2">
      <c r="A242" s="88">
        <v>72</v>
      </c>
      <c r="B242" s="1" t="s">
        <v>37</v>
      </c>
      <c r="C242" s="10"/>
      <c r="D242" s="92">
        <f>'TAB CUMUL AVRIL'!D242+'TAB mai'!D242+'TAB juin'!D242</f>
        <v>0</v>
      </c>
      <c r="E242" s="92">
        <f>'TAB CUMUL AVRIL'!E242+'TAB mai'!E242+'TAB juin'!E242</f>
        <v>0</v>
      </c>
      <c r="F242" s="92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88">
        <v>73</v>
      </c>
      <c r="B243" s="1" t="s">
        <v>38</v>
      </c>
      <c r="C243" s="10"/>
      <c r="D243" s="92">
        <f>'TAB CUMUL AVRIL'!D243+'TAB mai'!D243+'TAB juin'!D243</f>
        <v>0</v>
      </c>
      <c r="E243" s="92">
        <f>'TAB CUMUL AVRIL'!E243+'TAB mai'!E243+'TAB juin'!E243</f>
        <v>0</v>
      </c>
      <c r="F243" s="92">
        <f t="shared" si="84"/>
        <v>0</v>
      </c>
      <c r="G243" s="32" t="e">
        <f t="shared" si="85"/>
        <v>#DIV/0!</v>
      </c>
    </row>
    <row r="244" spans="1:7" x14ac:dyDescent="0.2">
      <c r="A244" s="88">
        <v>74</v>
      </c>
      <c r="B244" s="2" t="s">
        <v>39</v>
      </c>
      <c r="C244" s="11"/>
      <c r="D244" s="92">
        <f>'TAB CUMUL AVRIL'!D244+'TAB mai'!D244+'TAB juin'!D244</f>
        <v>0</v>
      </c>
      <c r="E244" s="92">
        <f>'TAB CUMUL AVRIL'!E244+'TAB mai'!E244+'TAB juin'!E244</f>
        <v>0</v>
      </c>
      <c r="F244" s="92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93"/>
      <c r="D245" s="40">
        <f>D237+D242+D243+D244</f>
        <v>147753</v>
      </c>
      <c r="E245" s="40">
        <f>E237+E242+E243+E244</f>
        <v>109103</v>
      </c>
      <c r="F245" s="92">
        <f t="shared" si="84"/>
        <v>38650</v>
      </c>
      <c r="G245" s="32">
        <f t="shared" si="85"/>
        <v>0.35425240369192412</v>
      </c>
    </row>
    <row r="246" spans="1:7" x14ac:dyDescent="0.2">
      <c r="A246" s="88">
        <v>60</v>
      </c>
      <c r="B246" s="3" t="s">
        <v>40</v>
      </c>
      <c r="C246" s="90"/>
      <c r="D246" s="91">
        <f>D247+D248+D249</f>
        <v>38902</v>
      </c>
      <c r="E246" s="91">
        <f>E247+E248+E249</f>
        <v>30722</v>
      </c>
      <c r="F246" s="92">
        <f t="shared" si="84"/>
        <v>8180</v>
      </c>
      <c r="G246" s="32">
        <f t="shared" si="85"/>
        <v>0.26625870711542216</v>
      </c>
    </row>
    <row r="247" spans="1:7" x14ac:dyDescent="0.2">
      <c r="A247" s="88">
        <v>600</v>
      </c>
      <c r="B247" s="1" t="s">
        <v>2</v>
      </c>
      <c r="C247" s="10"/>
      <c r="D247" s="92">
        <f>'TAB CUMUL AVRIL'!D247+'TAB mai'!D247+'TAB juin'!D247</f>
        <v>0</v>
      </c>
      <c r="E247" s="92">
        <f>'TAB CUMUL AVRIL'!E247+'TAB mai'!E247+'TAB juin'!E247</f>
        <v>0</v>
      </c>
      <c r="F247" s="92">
        <f t="shared" si="84"/>
        <v>0</v>
      </c>
      <c r="G247" s="32" t="e">
        <f t="shared" si="85"/>
        <v>#DIV/0!</v>
      </c>
    </row>
    <row r="248" spans="1:7" x14ac:dyDescent="0.2">
      <c r="A248" s="88">
        <v>601</v>
      </c>
      <c r="B248" s="1" t="s">
        <v>3</v>
      </c>
      <c r="C248" s="10"/>
      <c r="D248" s="92">
        <f>'TAB CUMUL AVRIL'!D248+'TAB mai'!D248+'TAB juin'!D248</f>
        <v>38902</v>
      </c>
      <c r="E248" s="92">
        <f>'TAB CUMUL AVRIL'!E248+'TAB mai'!E248+'TAB juin'!E248</f>
        <v>30722</v>
      </c>
      <c r="F248" s="92">
        <f t="shared" si="84"/>
        <v>8180</v>
      </c>
      <c r="G248" s="32">
        <f t="shared" si="85"/>
        <v>0.26625870711542216</v>
      </c>
    </row>
    <row r="249" spans="1:7" x14ac:dyDescent="0.2">
      <c r="A249" s="88">
        <v>604</v>
      </c>
      <c r="B249" s="1" t="s">
        <v>4</v>
      </c>
      <c r="C249" s="10"/>
      <c r="D249" s="92">
        <f>'TAB CUMUL AVRIL'!D249+'TAB mai'!D249+'TAB juin'!D249</f>
        <v>0</v>
      </c>
      <c r="E249" s="92">
        <f>'TAB CUMUL AVRIL'!E249+'TAB mai'!E249+'TAB juin'!E249</f>
        <v>0</v>
      </c>
      <c r="F249" s="92">
        <f t="shared" si="84"/>
        <v>0</v>
      </c>
      <c r="G249" s="32" t="e">
        <f t="shared" si="85"/>
        <v>#DIV/0!</v>
      </c>
    </row>
    <row r="250" spans="1:7" x14ac:dyDescent="0.2">
      <c r="A250" s="88">
        <v>61</v>
      </c>
      <c r="B250" s="1" t="s">
        <v>41</v>
      </c>
      <c r="C250" s="10"/>
      <c r="D250" s="92">
        <f>'TAB CUMUL AVRIL'!D250+'TAB mai'!D250+'TAB juin'!D250</f>
        <v>1265</v>
      </c>
      <c r="E250" s="92">
        <f>'TAB CUMUL AVRIL'!E250+'TAB mai'!E250+'TAB juin'!E250</f>
        <v>1417</v>
      </c>
      <c r="F250" s="92">
        <f t="shared" si="84"/>
        <v>-152</v>
      </c>
      <c r="G250" s="32">
        <f t="shared" si="85"/>
        <v>-0.10726887791107975</v>
      </c>
    </row>
    <row r="251" spans="1:7" x14ac:dyDescent="0.2">
      <c r="A251" s="88">
        <v>62</v>
      </c>
      <c r="B251" s="2" t="s">
        <v>42</v>
      </c>
      <c r="C251" s="11"/>
      <c r="D251" s="92">
        <f>'TAB CUMUL AVRIL'!D251+'TAB mai'!D251+'TAB juin'!D251</f>
        <v>4392</v>
      </c>
      <c r="E251" s="92">
        <f>'TAB CUMUL AVRIL'!E251+'TAB mai'!E251+'TAB juin'!E251</f>
        <v>7158</v>
      </c>
      <c r="F251" s="92">
        <f t="shared" si="84"/>
        <v>-2766</v>
      </c>
      <c r="G251" s="32">
        <f t="shared" si="85"/>
        <v>-0.38642078792958928</v>
      </c>
    </row>
    <row r="252" spans="1:7" ht="25.5" x14ac:dyDescent="0.2">
      <c r="A252" s="22"/>
      <c r="B252" s="26" t="s">
        <v>43</v>
      </c>
      <c r="C252" s="93"/>
      <c r="D252" s="40">
        <f>D246+D250+D251</f>
        <v>44559</v>
      </c>
      <c r="E252" s="40">
        <f>E246+E250+E251</f>
        <v>39297</v>
      </c>
      <c r="F252" s="92">
        <f t="shared" si="84"/>
        <v>5262</v>
      </c>
      <c r="G252" s="32">
        <f t="shared" si="85"/>
        <v>0.13390335140087029</v>
      </c>
    </row>
    <row r="253" spans="1:7" ht="25.5" x14ac:dyDescent="0.2">
      <c r="A253" s="22"/>
      <c r="B253" s="26" t="s">
        <v>48</v>
      </c>
      <c r="C253" s="93"/>
      <c r="D253" s="40">
        <f>D245-D252</f>
        <v>103194</v>
      </c>
      <c r="E253" s="40">
        <f>E245-E252</f>
        <v>69806</v>
      </c>
      <c r="F253" s="92">
        <f t="shared" si="84"/>
        <v>33388</v>
      </c>
      <c r="G253" s="32">
        <f t="shared" si="85"/>
        <v>0.47829699452769103</v>
      </c>
    </row>
    <row r="254" spans="1:7" x14ac:dyDescent="0.2">
      <c r="A254" s="88">
        <v>63</v>
      </c>
      <c r="B254" s="3" t="s">
        <v>46</v>
      </c>
      <c r="C254" s="90"/>
      <c r="D254" s="92">
        <f>'TAB CUMUL AVRIL'!D254+'TAB mai'!D254+'TAB juin'!D254</f>
        <v>132709</v>
      </c>
      <c r="E254" s="92">
        <f>'TAB CUMUL AVRIL'!E254+'TAB mai'!E254+'TAB juin'!E254</f>
        <v>139972</v>
      </c>
      <c r="F254" s="92">
        <f t="shared" si="84"/>
        <v>-7263</v>
      </c>
      <c r="G254" s="32">
        <f t="shared" si="85"/>
        <v>-5.1888949218415109E-2</v>
      </c>
    </row>
    <row r="255" spans="1:7" x14ac:dyDescent="0.2">
      <c r="A255" s="88"/>
      <c r="B255" s="13" t="s">
        <v>6</v>
      </c>
      <c r="C255" s="27"/>
      <c r="D255" s="92"/>
      <c r="E255" s="92"/>
      <c r="F255" s="92"/>
      <c r="G255" s="32"/>
    </row>
    <row r="256" spans="1:7" x14ac:dyDescent="0.2">
      <c r="A256" s="88">
        <v>631</v>
      </c>
      <c r="B256" s="15" t="s">
        <v>21</v>
      </c>
      <c r="C256" s="21"/>
      <c r="D256" s="92">
        <f>'TAB CUMUL AVRIL'!D256+'TAB mai'!D256+'TAB juin'!D256</f>
        <v>0</v>
      </c>
      <c r="E256" s="92">
        <f>'TAB CUMUL AVRIL'!E256+'TAB mai'!E256+'TAB juin'!E256</f>
        <v>0</v>
      </c>
      <c r="F256" s="92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88"/>
      <c r="B257" s="15"/>
      <c r="C257" s="21"/>
      <c r="D257" s="92"/>
      <c r="E257" s="92"/>
      <c r="F257" s="92"/>
      <c r="G257" s="32"/>
    </row>
    <row r="258" spans="1:7" x14ac:dyDescent="0.2">
      <c r="A258" s="88">
        <v>64</v>
      </c>
      <c r="B258" s="2" t="s">
        <v>47</v>
      </c>
      <c r="C258" s="11"/>
      <c r="D258" s="92">
        <f>'TAB CUMUL AVRIL'!D258+'TAB mai'!D258+'TAB juin'!D258</f>
        <v>4306</v>
      </c>
      <c r="E258" s="92">
        <f>'TAB CUMUL AVRIL'!E258+'TAB mai'!E258+'TAB juin'!E258</f>
        <v>3527</v>
      </c>
      <c r="F258" s="92">
        <f t="shared" ref="F258:F268" si="88">(D258-E258)</f>
        <v>779</v>
      </c>
      <c r="G258" s="32">
        <f t="shared" ref="G258:G268" si="89">F258/E258</f>
        <v>0.22086759285511767</v>
      </c>
    </row>
    <row r="259" spans="1:7" ht="25.5" x14ac:dyDescent="0.2">
      <c r="A259" s="22"/>
      <c r="B259" s="26" t="s">
        <v>49</v>
      </c>
      <c r="C259" s="93"/>
      <c r="D259" s="92">
        <f>D253-D254-D258</f>
        <v>-33821</v>
      </c>
      <c r="E259" s="92">
        <f>E253-E254-E258</f>
        <v>-73693</v>
      </c>
      <c r="F259" s="92">
        <f t="shared" si="88"/>
        <v>39872</v>
      </c>
      <c r="G259" s="32">
        <f t="shared" si="89"/>
        <v>-0.54105545981300807</v>
      </c>
    </row>
    <row r="260" spans="1:7" x14ac:dyDescent="0.2">
      <c r="A260" s="88">
        <v>75</v>
      </c>
      <c r="B260" s="3" t="s">
        <v>50</v>
      </c>
      <c r="C260" s="90"/>
      <c r="D260" s="92">
        <f>'TAB CUMUL AVRIL'!D260+'TAB mai'!D260+'TAB juin'!D260</f>
        <v>0</v>
      </c>
      <c r="E260" s="92">
        <f>'TAB CUMUL AVRIL'!E260+'TAB mai'!E260+'TAB juin'!E260</f>
        <v>1148</v>
      </c>
      <c r="F260" s="92">
        <f t="shared" si="88"/>
        <v>-1148</v>
      </c>
      <c r="G260" s="32">
        <f t="shared" si="89"/>
        <v>-1</v>
      </c>
    </row>
    <row r="261" spans="1:7" x14ac:dyDescent="0.2">
      <c r="A261" s="88">
        <v>65</v>
      </c>
      <c r="B261" s="1" t="s">
        <v>51</v>
      </c>
      <c r="C261" s="10"/>
      <c r="D261" s="92">
        <f>'TAB CUMUL AVRIL'!D261+'TAB mai'!D261+'TAB juin'!D261</f>
        <v>789</v>
      </c>
      <c r="E261" s="92">
        <f>'TAB CUMUL AVRIL'!E261+'TAB mai'!E261+'TAB juin'!E261</f>
        <v>554</v>
      </c>
      <c r="F261" s="92">
        <f t="shared" si="88"/>
        <v>235</v>
      </c>
      <c r="G261" s="32">
        <f t="shared" si="89"/>
        <v>0.42418772563176893</v>
      </c>
    </row>
    <row r="262" spans="1:7" ht="25.5" x14ac:dyDescent="0.2">
      <c r="A262" s="88">
        <v>68</v>
      </c>
      <c r="B262" s="16" t="s">
        <v>52</v>
      </c>
      <c r="C262" s="17"/>
      <c r="D262" s="92">
        <f>'TAB CUMUL AVRIL'!D262+'TAB mai'!D262+'TAB juin'!D262</f>
        <v>33143</v>
      </c>
      <c r="E262" s="92">
        <f>'TAB CUMUL AVRIL'!E262+'TAB mai'!E262+'TAB juin'!E262</f>
        <v>30350</v>
      </c>
      <c r="F262" s="92">
        <f t="shared" si="88"/>
        <v>2793</v>
      </c>
      <c r="G262" s="32">
        <f t="shared" si="89"/>
        <v>9.2026359143327838E-2</v>
      </c>
    </row>
    <row r="263" spans="1:7" x14ac:dyDescent="0.2">
      <c r="A263" s="88">
        <v>78</v>
      </c>
      <c r="B263" s="2" t="s">
        <v>53</v>
      </c>
      <c r="C263" s="11"/>
      <c r="D263" s="92">
        <f>'TAB CUMUL AVRIL'!D263+'TAB mai'!D263+'TAB juin'!D263</f>
        <v>0</v>
      </c>
      <c r="E263" s="92">
        <f>'TAB CUMUL AVRIL'!E263+'TAB mai'!E263+'TAB juin'!E263</f>
        <v>0</v>
      </c>
      <c r="F263" s="92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93"/>
      <c r="D264" s="92">
        <f>D259+D260-D261-D262+D263</f>
        <v>-67753</v>
      </c>
      <c r="E264" s="92">
        <f>E259+E260-E261-E262+E263</f>
        <v>-103449</v>
      </c>
      <c r="F264" s="92">
        <f t="shared" si="88"/>
        <v>35696</v>
      </c>
      <c r="G264" s="32">
        <f t="shared" si="89"/>
        <v>-0.34505891792090787</v>
      </c>
    </row>
    <row r="265" spans="1:7" x14ac:dyDescent="0.2">
      <c r="A265" s="88">
        <v>76</v>
      </c>
      <c r="B265" s="1" t="s">
        <v>54</v>
      </c>
      <c r="C265" s="10"/>
      <c r="D265" s="92">
        <f>'TAB CUMUL AVRIL'!D265+'TAB mai'!D265+'TAB juin'!D265</f>
        <v>0</v>
      </c>
      <c r="E265" s="92">
        <f>'TAB CUMUL AVRIL'!E265+'TAB mai'!E265+'TAB juin'!E265</f>
        <v>0</v>
      </c>
      <c r="F265" s="92">
        <f t="shared" si="88"/>
        <v>0</v>
      </c>
      <c r="G265" s="32" t="e">
        <f t="shared" si="89"/>
        <v>#DIV/0!</v>
      </c>
    </row>
    <row r="266" spans="1:7" x14ac:dyDescent="0.2">
      <c r="A266" s="88">
        <v>66</v>
      </c>
      <c r="B266" s="1" t="s">
        <v>55</v>
      </c>
      <c r="C266" s="10"/>
      <c r="D266" s="92">
        <f>'TAB CUMUL AVRIL'!D266+'TAB mai'!D266+'TAB juin'!D266</f>
        <v>0</v>
      </c>
      <c r="E266" s="92">
        <f>'TAB CUMUL AVRIL'!E266+'TAB mai'!E266+'TAB juin'!E266</f>
        <v>0</v>
      </c>
      <c r="F266" s="92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92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93"/>
      <c r="D268" s="92">
        <f>D264+D267</f>
        <v>-67753</v>
      </c>
      <c r="E268" s="92">
        <f>E264+E267</f>
        <v>-103449</v>
      </c>
      <c r="F268" s="92">
        <f t="shared" si="88"/>
        <v>35696</v>
      </c>
      <c r="G268" s="32">
        <f t="shared" si="89"/>
        <v>-0.34505891792090787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88">
        <v>5</v>
      </c>
      <c r="B272" s="1" t="s">
        <v>22</v>
      </c>
      <c r="C272" s="10"/>
      <c r="D272" s="92">
        <f>'TAB juin'!D272</f>
        <v>118979</v>
      </c>
      <c r="E272" s="92">
        <f>'TAB juin'!E272</f>
        <v>144779</v>
      </c>
      <c r="F272" s="92">
        <f t="shared" ref="F272" si="90">(D272-E272)</f>
        <v>-25800</v>
      </c>
      <c r="G272" s="32">
        <f t="shared" ref="G272" si="91">F272/E272</f>
        <v>-0.17820263988561877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88">
        <v>51</v>
      </c>
      <c r="B276" s="20" t="s">
        <v>29</v>
      </c>
      <c r="C276" s="30"/>
      <c r="D276" s="92">
        <v>0</v>
      </c>
      <c r="E276" s="92">
        <v>0</v>
      </c>
      <c r="F276" s="92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88">
        <v>510</v>
      </c>
      <c r="B277" s="1" t="s">
        <v>7</v>
      </c>
      <c r="C277" s="10"/>
      <c r="D277" s="92">
        <v>0</v>
      </c>
      <c r="E277" s="92">
        <v>0</v>
      </c>
      <c r="F277" s="92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88">
        <v>41</v>
      </c>
      <c r="B279" s="1" t="s">
        <v>8</v>
      </c>
      <c r="C279" s="10"/>
      <c r="D279" s="92">
        <f>D283+D284+D285</f>
        <v>121527</v>
      </c>
      <c r="E279" s="92">
        <f>E283+E284+E285</f>
        <v>83614</v>
      </c>
      <c r="F279" s="92">
        <f t="shared" ref="F279" si="94">(D279-E279)</f>
        <v>37913</v>
      </c>
      <c r="G279" s="32">
        <f t="shared" ref="G279" si="95">F279/E279</f>
        <v>0.45342885162771784</v>
      </c>
    </row>
    <row r="280" spans="1:7" x14ac:dyDescent="0.2">
      <c r="A280" s="88"/>
      <c r="B280" s="1"/>
      <c r="C280" s="10"/>
      <c r="D280" s="92"/>
      <c r="E280" s="92"/>
      <c r="F280" s="92"/>
      <c r="G280" s="32"/>
    </row>
    <row r="281" spans="1:7" x14ac:dyDescent="0.2">
      <c r="A281" s="88"/>
      <c r="B281" s="7" t="s">
        <v>6</v>
      </c>
      <c r="C281" s="29"/>
      <c r="D281" s="92"/>
      <c r="E281" s="92"/>
      <c r="F281" s="92"/>
      <c r="G281" s="32"/>
    </row>
    <row r="282" spans="1:7" x14ac:dyDescent="0.2">
      <c r="A282" s="88"/>
      <c r="B282" s="1"/>
      <c r="C282" s="10"/>
      <c r="D282" s="92"/>
      <c r="E282" s="92"/>
      <c r="F282" s="92"/>
      <c r="G282" s="32"/>
    </row>
    <row r="283" spans="1:7" x14ac:dyDescent="0.2">
      <c r="A283" s="88"/>
      <c r="B283" s="23" t="s">
        <v>23</v>
      </c>
      <c r="C283" s="10"/>
      <c r="D283" s="92">
        <f>'TAB juin'!D283</f>
        <v>16992</v>
      </c>
      <c r="E283" s="92">
        <f>'TAB juin'!E283</f>
        <v>35497</v>
      </c>
      <c r="F283" s="92">
        <f t="shared" ref="F283:F285" si="96">(D283-E283)</f>
        <v>-18505</v>
      </c>
      <c r="G283" s="32">
        <f t="shared" ref="G283:G285" si="97">F283/E283</f>
        <v>-0.52131166014029351</v>
      </c>
    </row>
    <row r="284" spans="1:7" ht="25.5" x14ac:dyDescent="0.2">
      <c r="A284" s="88"/>
      <c r="B284" s="24" t="s">
        <v>58</v>
      </c>
      <c r="C284" s="17"/>
      <c r="D284" s="92">
        <f>'TAB juin'!D284</f>
        <v>103568</v>
      </c>
      <c r="E284" s="92">
        <f>'TAB juin'!E284</f>
        <v>45091</v>
      </c>
      <c r="F284" s="92">
        <f t="shared" si="96"/>
        <v>58477</v>
      </c>
      <c r="G284" s="32">
        <f t="shared" si="97"/>
        <v>1.2968663369630302</v>
      </c>
    </row>
    <row r="285" spans="1:7" x14ac:dyDescent="0.2">
      <c r="A285" s="88"/>
      <c r="B285" s="23" t="s">
        <v>24</v>
      </c>
      <c r="C285" s="10"/>
      <c r="D285" s="92">
        <f>'TAB juin'!D285</f>
        <v>967</v>
      </c>
      <c r="E285" s="92">
        <f>'TAB juin'!E285</f>
        <v>3026</v>
      </c>
      <c r="F285" s="92">
        <f t="shared" si="96"/>
        <v>-2059</v>
      </c>
      <c r="G285" s="32">
        <f t="shared" si="97"/>
        <v>-0.68043621943159283</v>
      </c>
    </row>
    <row r="286" spans="1:7" x14ac:dyDescent="0.2">
      <c r="A286" s="88"/>
      <c r="B286" s="1"/>
      <c r="C286" s="10"/>
      <c r="D286" s="92"/>
      <c r="E286" s="92"/>
      <c r="F286" s="92"/>
      <c r="G286" s="32"/>
    </row>
    <row r="287" spans="1:7" x14ac:dyDescent="0.2">
      <c r="A287" s="88"/>
      <c r="B287" s="8" t="s">
        <v>26</v>
      </c>
      <c r="C287" s="31"/>
      <c r="D287" s="92">
        <f>'TAB juin'!D287</f>
        <v>71616</v>
      </c>
      <c r="E287" s="92">
        <f>'TAB juin'!E287</f>
        <v>51213</v>
      </c>
      <c r="F287" s="92">
        <f t="shared" ref="F287" si="98">(D287-E287)</f>
        <v>20403</v>
      </c>
      <c r="G287" s="32">
        <f t="shared" ref="G287" si="99">F287/E287</f>
        <v>0.39839493878507409</v>
      </c>
    </row>
    <row r="288" spans="1:7" x14ac:dyDescent="0.2">
      <c r="A288" s="88"/>
      <c r="B288" s="8"/>
      <c r="C288" s="31"/>
      <c r="D288" s="92"/>
      <c r="E288" s="92"/>
      <c r="F288" s="92"/>
      <c r="G288" s="32"/>
    </row>
    <row r="289" spans="1:7" x14ac:dyDescent="0.2">
      <c r="A289" s="88">
        <v>3</v>
      </c>
      <c r="B289" s="8" t="s">
        <v>15</v>
      </c>
      <c r="C289" s="31"/>
      <c r="D289" s="92">
        <f>D292+D293+D294+D295</f>
        <v>27949</v>
      </c>
      <c r="E289" s="92">
        <f>E292+E293+E294+E295</f>
        <v>32353</v>
      </c>
      <c r="F289" s="92">
        <f t="shared" ref="F289" si="100">(D289-E289)</f>
        <v>-4404</v>
      </c>
      <c r="G289" s="32">
        <f t="shared" ref="G289" si="101">F289/E289</f>
        <v>-0.13612338886656569</v>
      </c>
    </row>
    <row r="290" spans="1:7" x14ac:dyDescent="0.2">
      <c r="A290" s="88"/>
      <c r="B290" s="7" t="s">
        <v>6</v>
      </c>
      <c r="C290" s="29"/>
      <c r="D290" s="92"/>
      <c r="E290" s="92"/>
      <c r="F290" s="92"/>
      <c r="G290" s="32"/>
    </row>
    <row r="291" spans="1:7" x14ac:dyDescent="0.2">
      <c r="A291" s="88"/>
      <c r="B291" s="8"/>
      <c r="C291" s="31"/>
      <c r="D291" s="92"/>
      <c r="E291" s="92"/>
      <c r="F291" s="92"/>
      <c r="G291" s="32"/>
    </row>
    <row r="292" spans="1:7" x14ac:dyDescent="0.2">
      <c r="A292" s="88">
        <v>30</v>
      </c>
      <c r="B292" s="25" t="s">
        <v>16</v>
      </c>
      <c r="C292" s="31"/>
      <c r="D292" s="92">
        <f>'TAB juin'!D292</f>
        <v>539</v>
      </c>
      <c r="E292" s="92">
        <f>'TAB juin'!E292</f>
        <v>725</v>
      </c>
      <c r="F292" s="92">
        <f t="shared" ref="F292:F295" si="102">(D292-E292)</f>
        <v>-186</v>
      </c>
      <c r="G292" s="32">
        <f t="shared" ref="G292:G295" si="103">F292/E292</f>
        <v>-0.25655172413793104</v>
      </c>
    </row>
    <row r="293" spans="1:7" x14ac:dyDescent="0.2">
      <c r="A293" s="88">
        <v>31</v>
      </c>
      <c r="B293" s="25" t="s">
        <v>17</v>
      </c>
      <c r="C293" s="31"/>
      <c r="D293" s="92">
        <f>'TAB juin'!D293</f>
        <v>0</v>
      </c>
      <c r="E293" s="92">
        <f>'TAB juin'!E293</f>
        <v>0</v>
      </c>
      <c r="F293" s="92">
        <f t="shared" si="102"/>
        <v>0</v>
      </c>
      <c r="G293" s="32" t="e">
        <f t="shared" si="103"/>
        <v>#DIV/0!</v>
      </c>
    </row>
    <row r="294" spans="1:7" x14ac:dyDescent="0.2">
      <c r="A294" s="88">
        <v>32</v>
      </c>
      <c r="B294" s="25" t="s">
        <v>18</v>
      </c>
      <c r="C294" s="31"/>
      <c r="D294" s="92">
        <f>'TAB juin'!D294</f>
        <v>27410</v>
      </c>
      <c r="E294" s="92">
        <f>'TAB juin'!E294</f>
        <v>31628</v>
      </c>
      <c r="F294" s="92">
        <f t="shared" si="102"/>
        <v>-4218</v>
      </c>
      <c r="G294" s="32">
        <f t="shared" si="103"/>
        <v>-0.13336284305046162</v>
      </c>
    </row>
    <row r="295" spans="1:7" x14ac:dyDescent="0.2">
      <c r="A295" s="88">
        <v>37</v>
      </c>
      <c r="B295" s="25" t="s">
        <v>25</v>
      </c>
      <c r="C295" s="31"/>
      <c r="D295" s="92">
        <f>'TAB juin'!D295</f>
        <v>0</v>
      </c>
      <c r="E295" s="92">
        <f>'TAB juin'!E295</f>
        <v>0</v>
      </c>
      <c r="F295" s="92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92" t="s">
        <v>10</v>
      </c>
      <c r="E299" s="92" t="s">
        <v>11</v>
      </c>
      <c r="F299" s="92" t="s">
        <v>12</v>
      </c>
      <c r="G299" s="32" t="s">
        <v>13</v>
      </c>
    </row>
    <row r="300" spans="1:7" ht="12.75" customHeight="1" x14ac:dyDescent="0.2">
      <c r="A300" s="88">
        <v>700</v>
      </c>
      <c r="B300" s="1" t="s">
        <v>30</v>
      </c>
      <c r="C300" s="10"/>
      <c r="D300" s="92">
        <f>'TAB CUMUL AVRIL'!D300+'TAB mai'!D300+'TAB juin'!D300</f>
        <v>6857</v>
      </c>
      <c r="E300" s="92">
        <f>'TAB CUMUL AVRIL'!E300+'TAB mai'!E300+'TAB juin'!E300</f>
        <v>11336</v>
      </c>
      <c r="F300" s="92">
        <f>(D300-E300)</f>
        <v>-4479</v>
      </c>
      <c r="G300" s="32">
        <f>F300/E300</f>
        <v>-0.39511291460832743</v>
      </c>
    </row>
    <row r="301" spans="1:7" x14ac:dyDescent="0.2">
      <c r="A301" s="88">
        <v>701</v>
      </c>
      <c r="B301" s="1" t="s">
        <v>31</v>
      </c>
      <c r="C301" s="10"/>
      <c r="D301" s="92">
        <f>'TAB CUMUL AVRIL'!D301+'TAB mai'!D301+'TAB juin'!D301</f>
        <v>63070</v>
      </c>
      <c r="E301" s="92">
        <f>'TAB CUMUL AVRIL'!E301+'TAB mai'!E301+'TAB juin'!E301</f>
        <v>59524</v>
      </c>
      <c r="F301" s="92">
        <f t="shared" ref="F301:F303" si="104">(D301-E301)</f>
        <v>3546</v>
      </c>
      <c r="G301" s="32">
        <f t="shared" ref="G301:G303" si="105">F301/E301</f>
        <v>5.957260936765002E-2</v>
      </c>
    </row>
    <row r="302" spans="1:7" x14ac:dyDescent="0.2">
      <c r="A302" s="88">
        <v>704</v>
      </c>
      <c r="B302" s="1" t="s">
        <v>32</v>
      </c>
      <c r="C302" s="10"/>
      <c r="D302" s="92">
        <f>'TAB CUMUL AVRIL'!D302+'TAB mai'!D302+'TAB juin'!D302</f>
        <v>24960</v>
      </c>
      <c r="E302" s="92">
        <f>'TAB CUMUL AVRIL'!E302+'TAB mai'!E302+'TAB juin'!E302</f>
        <v>19510</v>
      </c>
      <c r="F302" s="92">
        <f t="shared" si="104"/>
        <v>5450</v>
      </c>
      <c r="G302" s="32">
        <f t="shared" si="105"/>
        <v>0.27934392619169657</v>
      </c>
    </row>
    <row r="303" spans="1:7" x14ac:dyDescent="0.2">
      <c r="A303" s="88">
        <v>706</v>
      </c>
      <c r="B303" s="1" t="s">
        <v>33</v>
      </c>
      <c r="C303" s="10"/>
      <c r="D303" s="92">
        <f>'TAB CUMUL AVRIL'!D303+'TAB mai'!D303+'TAB juin'!D303</f>
        <v>70495</v>
      </c>
      <c r="E303" s="92">
        <f>'TAB CUMUL AVRIL'!E303+'TAB mai'!E303+'TAB juin'!E303</f>
        <v>55054</v>
      </c>
      <c r="F303" s="92">
        <f t="shared" si="104"/>
        <v>15441</v>
      </c>
      <c r="G303" s="32">
        <f t="shared" si="105"/>
        <v>0.28047008391760819</v>
      </c>
    </row>
    <row r="304" spans="1:7" x14ac:dyDescent="0.2">
      <c r="A304" s="88"/>
      <c r="B304" s="13" t="s">
        <v>6</v>
      </c>
      <c r="C304" s="27"/>
      <c r="D304" s="92">
        <f>'TAB CUMUL AVRIL'!D304+'TAB mai'!D304+'TAB juin'!D304</f>
        <v>0</v>
      </c>
      <c r="E304" s="92">
        <f>'TAB CUMUL AVRIL'!E304+'TAB mai'!E304+'TAB juin'!E304</f>
        <v>0</v>
      </c>
      <c r="F304" s="39"/>
      <c r="G304" s="33"/>
    </row>
    <row r="305" spans="1:7" x14ac:dyDescent="0.2">
      <c r="A305" s="88"/>
      <c r="B305" s="14" t="s">
        <v>19</v>
      </c>
      <c r="C305" s="11"/>
      <c r="D305" s="92">
        <f>'TAB CUMUL AVRIL'!D305+'TAB mai'!D305+'TAB juin'!D305</f>
        <v>0</v>
      </c>
      <c r="E305" s="92">
        <f>'TAB CUMUL AVRIL'!E305+'TAB mai'!E305+'TAB juin'!E305</f>
        <v>0</v>
      </c>
      <c r="F305" s="92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88"/>
      <c r="B306" s="14" t="s">
        <v>20</v>
      </c>
      <c r="C306" s="11"/>
      <c r="D306" s="92">
        <f>'TAB CUMUL AVRIL'!D306+'TAB mai'!D306+'TAB juin'!D306</f>
        <v>0</v>
      </c>
      <c r="E306" s="92">
        <f>'TAB CUMUL AVRIL'!E306+'TAB mai'!E306+'TAB juin'!E306</f>
        <v>0</v>
      </c>
      <c r="F306" s="92">
        <f t="shared" si="106"/>
        <v>0</v>
      </c>
      <c r="G306" s="32" t="e">
        <f t="shared" si="107"/>
        <v>#DIV/0!</v>
      </c>
    </row>
    <row r="307" spans="1:7" x14ac:dyDescent="0.2">
      <c r="A307" s="88"/>
      <c r="B307" s="14" t="s">
        <v>27</v>
      </c>
      <c r="C307" s="11"/>
      <c r="D307" s="92">
        <f>'TAB CUMUL AVRIL'!D307+'TAB mai'!D307+'TAB juin'!D307</f>
        <v>0</v>
      </c>
      <c r="E307" s="92">
        <f>'TAB CUMUL AVRIL'!E307+'TAB mai'!E307+'TAB juin'!E307</f>
        <v>0</v>
      </c>
      <c r="F307" s="92">
        <f t="shared" si="106"/>
        <v>0</v>
      </c>
      <c r="G307" s="32" t="e">
        <f t="shared" si="107"/>
        <v>#DIV/0!</v>
      </c>
    </row>
    <row r="308" spans="1:7" x14ac:dyDescent="0.2">
      <c r="A308" s="88">
        <v>706</v>
      </c>
      <c r="B308" s="2" t="s">
        <v>34</v>
      </c>
      <c r="C308" s="11"/>
      <c r="D308" s="92">
        <f>'TAB CUMUL AVRIL'!D308+'TAB mai'!D308+'TAB juin'!D308</f>
        <v>193</v>
      </c>
      <c r="E308" s="92">
        <f>'TAB CUMUL AVRIL'!E308+'TAB mai'!E308+'TAB juin'!E308</f>
        <v>12</v>
      </c>
      <c r="F308" s="92">
        <f t="shared" si="106"/>
        <v>181</v>
      </c>
      <c r="G308" s="32">
        <f t="shared" si="107"/>
        <v>15.083333333333334</v>
      </c>
    </row>
    <row r="309" spans="1:7" x14ac:dyDescent="0.2">
      <c r="A309" s="88" t="s">
        <v>35</v>
      </c>
      <c r="B309" s="2" t="s">
        <v>36</v>
      </c>
      <c r="C309" s="11"/>
      <c r="D309" s="92">
        <f>'TAB CUMUL AVRIL'!D309+'TAB mai'!D309+'TAB juin'!D309</f>
        <v>1594</v>
      </c>
      <c r="E309" s="92">
        <f>'TAB CUMUL AVRIL'!E309+'TAB mai'!E309+'TAB juin'!E309</f>
        <v>300</v>
      </c>
      <c r="F309" s="92">
        <f t="shared" si="106"/>
        <v>1294</v>
      </c>
      <c r="G309" s="32">
        <f t="shared" si="107"/>
        <v>4.3133333333333335</v>
      </c>
    </row>
    <row r="310" spans="1:7" ht="25.5" x14ac:dyDescent="0.2">
      <c r="A310" s="22"/>
      <c r="B310" s="26" t="s">
        <v>45</v>
      </c>
      <c r="C310" s="89"/>
      <c r="D310" s="40">
        <f>D300+D301+D302+D303+D308+D309</f>
        <v>167169</v>
      </c>
      <c r="E310" s="40">
        <f>E300+E301+E302+E303+E308+E309</f>
        <v>145736</v>
      </c>
      <c r="F310" s="40">
        <f t="shared" si="106"/>
        <v>21433</v>
      </c>
      <c r="G310" s="34">
        <f t="shared" si="107"/>
        <v>0.14706729977493549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92">
        <f>'TAB CUMUL AVRIL'!D313+'TAB mai'!D313+'TAB juin'!D313</f>
        <v>0</v>
      </c>
      <c r="E313" s="92">
        <f>'TAB CUMUL AVRIL'!E313+'TAB mai'!E313+'TAB juin'!E313</f>
        <v>0</v>
      </c>
      <c r="F313" s="92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90"/>
      <c r="D314" s="92"/>
      <c r="E314" s="92"/>
      <c r="F314" s="91"/>
      <c r="G314" s="36"/>
    </row>
    <row r="315" spans="1:7" x14ac:dyDescent="0.2">
      <c r="A315" s="88">
        <v>72</v>
      </c>
      <c r="B315" s="1" t="s">
        <v>37</v>
      </c>
      <c r="C315" s="10"/>
      <c r="D315" s="92">
        <f>'TAB CUMUL AVRIL'!D315+'TAB mai'!D315+'TAB juin'!D315</f>
        <v>0</v>
      </c>
      <c r="E315" s="92">
        <f>'TAB CUMUL AVRIL'!E315+'TAB mai'!E315+'TAB juin'!E315</f>
        <v>0</v>
      </c>
      <c r="F315" s="92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88">
        <v>73</v>
      </c>
      <c r="B316" s="1" t="s">
        <v>38</v>
      </c>
      <c r="C316" s="10"/>
      <c r="D316" s="92">
        <f>'TAB CUMUL AVRIL'!D316+'TAB mai'!D316+'TAB juin'!D316</f>
        <v>29</v>
      </c>
      <c r="E316" s="92">
        <f>'TAB CUMUL AVRIL'!E316+'TAB mai'!E316+'TAB juin'!E316</f>
        <v>0</v>
      </c>
      <c r="F316" s="92">
        <f t="shared" si="110"/>
        <v>29</v>
      </c>
      <c r="G316" s="32" t="e">
        <f t="shared" si="111"/>
        <v>#DIV/0!</v>
      </c>
    </row>
    <row r="317" spans="1:7" x14ac:dyDescent="0.2">
      <c r="A317" s="88">
        <v>74</v>
      </c>
      <c r="B317" s="2" t="s">
        <v>39</v>
      </c>
      <c r="C317" s="11"/>
      <c r="D317" s="92">
        <f>'TAB CUMUL AVRIL'!D317+'TAB mai'!D317+'TAB juin'!D317</f>
        <v>0</v>
      </c>
      <c r="E317" s="92">
        <f>'TAB CUMUL AVRIL'!E317+'TAB mai'!E317+'TAB juin'!E317</f>
        <v>0</v>
      </c>
      <c r="F317" s="92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93"/>
      <c r="D318" s="40">
        <f>D310+D315+D316+D317</f>
        <v>167198</v>
      </c>
      <c r="E318" s="40">
        <f>E310+E315+E316+E317</f>
        <v>145736</v>
      </c>
      <c r="F318" s="92">
        <f t="shared" si="110"/>
        <v>21462</v>
      </c>
      <c r="G318" s="32">
        <f t="shared" si="111"/>
        <v>0.14726628972937367</v>
      </c>
    </row>
    <row r="319" spans="1:7" x14ac:dyDescent="0.2">
      <c r="A319" s="88">
        <v>60</v>
      </c>
      <c r="B319" s="3" t="s">
        <v>40</v>
      </c>
      <c r="C319" s="90"/>
      <c r="D319" s="91">
        <f>D320+D321+D322</f>
        <v>46278</v>
      </c>
      <c r="E319" s="91">
        <f>E320+E321+E322</f>
        <v>49179</v>
      </c>
      <c r="F319" s="92">
        <f t="shared" si="110"/>
        <v>-2901</v>
      </c>
      <c r="G319" s="32">
        <f t="shared" si="111"/>
        <v>-5.8988592692002684E-2</v>
      </c>
    </row>
    <row r="320" spans="1:7" x14ac:dyDescent="0.2">
      <c r="A320" s="88">
        <v>600</v>
      </c>
      <c r="B320" s="1" t="s">
        <v>2</v>
      </c>
      <c r="C320" s="10"/>
      <c r="D320" s="92">
        <f>'TAB CUMUL AVRIL'!D320+'TAB mai'!D320+'TAB juin'!D320</f>
        <v>3166</v>
      </c>
      <c r="E320" s="92">
        <f>'TAB CUMUL AVRIL'!E320+'TAB mai'!E320+'TAB juin'!E320</f>
        <v>4341</v>
      </c>
      <c r="F320" s="92">
        <f t="shared" si="110"/>
        <v>-1175</v>
      </c>
      <c r="G320" s="32">
        <f t="shared" si="111"/>
        <v>-0.27067495968670813</v>
      </c>
    </row>
    <row r="321" spans="1:7" x14ac:dyDescent="0.2">
      <c r="A321" s="88">
        <v>601</v>
      </c>
      <c r="B321" s="1" t="s">
        <v>3</v>
      </c>
      <c r="C321" s="10"/>
      <c r="D321" s="92">
        <f>'TAB CUMUL AVRIL'!D321+'TAB mai'!D321+'TAB juin'!D321</f>
        <v>26166</v>
      </c>
      <c r="E321" s="92">
        <f>'TAB CUMUL AVRIL'!E321+'TAB mai'!E321+'TAB juin'!E321</f>
        <v>26024</v>
      </c>
      <c r="F321" s="92">
        <f t="shared" si="110"/>
        <v>142</v>
      </c>
      <c r="G321" s="32">
        <f t="shared" si="111"/>
        <v>5.4565016907470029E-3</v>
      </c>
    </row>
    <row r="322" spans="1:7" x14ac:dyDescent="0.2">
      <c r="A322" s="88">
        <v>604</v>
      </c>
      <c r="B322" s="1" t="s">
        <v>4</v>
      </c>
      <c r="C322" s="10"/>
      <c r="D322" s="92">
        <f>'TAB CUMUL AVRIL'!D322+'TAB mai'!D322+'TAB juin'!D322</f>
        <v>16946</v>
      </c>
      <c r="E322" s="92">
        <f>'TAB CUMUL AVRIL'!E322+'TAB mai'!E322+'TAB juin'!E322</f>
        <v>18814</v>
      </c>
      <c r="F322" s="92">
        <f t="shared" si="110"/>
        <v>-1868</v>
      </c>
      <c r="G322" s="32">
        <f t="shared" si="111"/>
        <v>-9.9287764430743067E-2</v>
      </c>
    </row>
    <row r="323" spans="1:7" x14ac:dyDescent="0.2">
      <c r="A323" s="88">
        <v>61</v>
      </c>
      <c r="B323" s="1" t="s">
        <v>41</v>
      </c>
      <c r="C323" s="10"/>
      <c r="D323" s="92">
        <f>'TAB CUMUL AVRIL'!D323+'TAB mai'!D323+'TAB juin'!D323</f>
        <v>4117</v>
      </c>
      <c r="E323" s="92">
        <f>'TAB CUMUL AVRIL'!E323+'TAB mai'!E323+'TAB juin'!E323</f>
        <v>2143</v>
      </c>
      <c r="F323" s="92">
        <f t="shared" si="110"/>
        <v>1974</v>
      </c>
      <c r="G323" s="32">
        <f t="shared" si="111"/>
        <v>0.92113859076061599</v>
      </c>
    </row>
    <row r="324" spans="1:7" x14ac:dyDescent="0.2">
      <c r="A324" s="88">
        <v>62</v>
      </c>
      <c r="B324" s="2" t="s">
        <v>42</v>
      </c>
      <c r="C324" s="11"/>
      <c r="D324" s="92">
        <f>'TAB CUMUL AVRIL'!D324+'TAB mai'!D324+'TAB juin'!D324</f>
        <v>1283</v>
      </c>
      <c r="E324" s="92">
        <f>'TAB CUMUL AVRIL'!E324+'TAB mai'!E324+'TAB juin'!E324</f>
        <v>1365</v>
      </c>
      <c r="F324" s="92">
        <f t="shared" si="110"/>
        <v>-82</v>
      </c>
      <c r="G324" s="32">
        <f t="shared" si="111"/>
        <v>-6.0073260073260075E-2</v>
      </c>
    </row>
    <row r="325" spans="1:7" ht="25.5" x14ac:dyDescent="0.2">
      <c r="A325" s="22"/>
      <c r="B325" s="26" t="s">
        <v>43</v>
      </c>
      <c r="C325" s="93"/>
      <c r="D325" s="40">
        <f>D319+D323+D324</f>
        <v>51678</v>
      </c>
      <c r="E325" s="40">
        <f>E319+E323+E324</f>
        <v>52687</v>
      </c>
      <c r="F325" s="92">
        <f t="shared" si="110"/>
        <v>-1009</v>
      </c>
      <c r="G325" s="32">
        <f t="shared" si="111"/>
        <v>-1.9150834171617288E-2</v>
      </c>
    </row>
    <row r="326" spans="1:7" ht="25.5" x14ac:dyDescent="0.2">
      <c r="A326" s="22"/>
      <c r="B326" s="26" t="s">
        <v>48</v>
      </c>
      <c r="C326" s="93"/>
      <c r="D326" s="40">
        <f>D318-D325</f>
        <v>115520</v>
      </c>
      <c r="E326" s="40">
        <f>E318-E325</f>
        <v>93049</v>
      </c>
      <c r="F326" s="92">
        <f t="shared" si="110"/>
        <v>22471</v>
      </c>
      <c r="G326" s="32">
        <f t="shared" si="111"/>
        <v>0.24149641586690884</v>
      </c>
    </row>
    <row r="327" spans="1:7" x14ac:dyDescent="0.2">
      <c r="A327" s="88">
        <v>63</v>
      </c>
      <c r="B327" s="3" t="s">
        <v>46</v>
      </c>
      <c r="C327" s="90"/>
      <c r="D327" s="92">
        <f>'TAB CUMUL AVRIL'!D327+'TAB mai'!D327+'TAB juin'!D327</f>
        <v>114269</v>
      </c>
      <c r="E327" s="92">
        <f>'TAB CUMUL AVRIL'!E327+'TAB mai'!E327+'TAB juin'!E327</f>
        <v>132061</v>
      </c>
      <c r="F327" s="92">
        <f t="shared" si="110"/>
        <v>-17792</v>
      </c>
      <c r="G327" s="32">
        <f t="shared" si="111"/>
        <v>-0.1347256192214204</v>
      </c>
    </row>
    <row r="328" spans="1:7" x14ac:dyDescent="0.2">
      <c r="A328" s="88"/>
      <c r="B328" s="13" t="s">
        <v>6</v>
      </c>
      <c r="C328" s="27"/>
      <c r="D328" s="92"/>
      <c r="E328" s="92"/>
      <c r="F328" s="92"/>
      <c r="G328" s="32"/>
    </row>
    <row r="329" spans="1:7" x14ac:dyDescent="0.2">
      <c r="A329" s="88">
        <v>631</v>
      </c>
      <c r="B329" s="15" t="s">
        <v>21</v>
      </c>
      <c r="C329" s="21"/>
      <c r="D329" s="92">
        <f>'TAB CUMUL AVRIL'!D329+'TAB mai'!D329+'TAB juin'!D329</f>
        <v>0</v>
      </c>
      <c r="E329" s="92">
        <f>'TAB CUMUL AVRIL'!E329+'TAB mai'!E329+'TAB juin'!E329</f>
        <v>0</v>
      </c>
      <c r="F329" s="92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88"/>
      <c r="B330" s="15"/>
      <c r="C330" s="21"/>
      <c r="D330" s="92"/>
      <c r="E330" s="92"/>
      <c r="F330" s="92"/>
      <c r="G330" s="32"/>
    </row>
    <row r="331" spans="1:7" x14ac:dyDescent="0.2">
      <c r="A331" s="88">
        <v>64</v>
      </c>
      <c r="B331" s="2" t="s">
        <v>47</v>
      </c>
      <c r="C331" s="11"/>
      <c r="D331" s="92">
        <f>'TAB CUMUL AVRIL'!D331+'TAB mai'!D331+'TAB juin'!D331</f>
        <v>5465</v>
      </c>
      <c r="E331" s="92">
        <f>'TAB CUMUL AVRIL'!E331+'TAB mai'!E331+'TAB juin'!E331</f>
        <v>4710</v>
      </c>
      <c r="F331" s="92">
        <f t="shared" ref="F331:F341" si="114">(D331-E331)</f>
        <v>755</v>
      </c>
      <c r="G331" s="32">
        <f t="shared" ref="G331:G341" si="115">F331/E331</f>
        <v>0.1602972399150743</v>
      </c>
    </row>
    <row r="332" spans="1:7" ht="25.5" x14ac:dyDescent="0.2">
      <c r="A332" s="22"/>
      <c r="B332" s="26" t="s">
        <v>49</v>
      </c>
      <c r="C332" s="93"/>
      <c r="D332" s="92">
        <f>D326-D327-D331</f>
        <v>-4214</v>
      </c>
      <c r="E332" s="92">
        <f>E326-E327-E331</f>
        <v>-43722</v>
      </c>
      <c r="F332" s="92">
        <f t="shared" si="114"/>
        <v>39508</v>
      </c>
      <c r="G332" s="32">
        <f t="shared" si="115"/>
        <v>-0.90361831572206208</v>
      </c>
    </row>
    <row r="333" spans="1:7" x14ac:dyDescent="0.2">
      <c r="A333" s="88">
        <v>75</v>
      </c>
      <c r="B333" s="3" t="s">
        <v>50</v>
      </c>
      <c r="C333" s="90"/>
      <c r="D333" s="92">
        <f>'TAB CUMUL AVRIL'!D333+'TAB mai'!D333+'TAB juin'!D333</f>
        <v>268</v>
      </c>
      <c r="E333" s="92">
        <f>'TAB CUMUL AVRIL'!E333+'TAB mai'!E333+'TAB juin'!E333</f>
        <v>419</v>
      </c>
      <c r="F333" s="92">
        <f t="shared" si="114"/>
        <v>-151</v>
      </c>
      <c r="G333" s="32">
        <f t="shared" si="115"/>
        <v>-0.36038186157517899</v>
      </c>
    </row>
    <row r="334" spans="1:7" x14ac:dyDescent="0.2">
      <c r="A334" s="88">
        <v>65</v>
      </c>
      <c r="B334" s="1" t="s">
        <v>51</v>
      </c>
      <c r="C334" s="10"/>
      <c r="D334" s="92">
        <f>'TAB CUMUL AVRIL'!D334+'TAB mai'!D334+'TAB juin'!D334</f>
        <v>647</v>
      </c>
      <c r="E334" s="92">
        <f>'TAB CUMUL AVRIL'!E334+'TAB mai'!E334+'TAB juin'!E334</f>
        <v>215</v>
      </c>
      <c r="F334" s="92">
        <f t="shared" si="114"/>
        <v>432</v>
      </c>
      <c r="G334" s="32">
        <f t="shared" si="115"/>
        <v>2.0093023255813955</v>
      </c>
    </row>
    <row r="335" spans="1:7" ht="25.5" x14ac:dyDescent="0.2">
      <c r="A335" s="88">
        <v>68</v>
      </c>
      <c r="B335" s="16" t="s">
        <v>52</v>
      </c>
      <c r="C335" s="17"/>
      <c r="D335" s="92">
        <f>'TAB CUMUL AVRIL'!D335+'TAB mai'!D335+'TAB juin'!D335</f>
        <v>12000</v>
      </c>
      <c r="E335" s="92">
        <f>'TAB CUMUL AVRIL'!E335+'TAB mai'!E335+'TAB juin'!E335</f>
        <v>16857</v>
      </c>
      <c r="F335" s="92">
        <f t="shared" si="114"/>
        <v>-4857</v>
      </c>
      <c r="G335" s="32">
        <f t="shared" si="115"/>
        <v>-0.28812956042000354</v>
      </c>
    </row>
    <row r="336" spans="1:7" x14ac:dyDescent="0.2">
      <c r="A336" s="88">
        <v>78</v>
      </c>
      <c r="B336" s="2" t="s">
        <v>53</v>
      </c>
      <c r="C336" s="11"/>
      <c r="D336" s="92">
        <f>'TAB CUMUL AVRIL'!D336+'TAB mai'!D336+'TAB juin'!D336</f>
        <v>0</v>
      </c>
      <c r="E336" s="92">
        <f>'TAB CUMUL AVRIL'!E336+'TAB mai'!E336+'TAB juin'!E336</f>
        <v>0</v>
      </c>
      <c r="F336" s="92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93"/>
      <c r="D337" s="92">
        <f>D332+D333-D334-D335+D336</f>
        <v>-16593</v>
      </c>
      <c r="E337" s="92">
        <f>E332+E333-E334-E335+E336</f>
        <v>-60375</v>
      </c>
      <c r="F337" s="92">
        <f t="shared" si="114"/>
        <v>43782</v>
      </c>
      <c r="G337" s="32">
        <f t="shared" si="115"/>
        <v>-0.725167701863354</v>
      </c>
    </row>
    <row r="338" spans="1:7" x14ac:dyDescent="0.2">
      <c r="A338" s="88">
        <v>76</v>
      </c>
      <c r="B338" s="1" t="s">
        <v>54</v>
      </c>
      <c r="C338" s="10"/>
      <c r="D338" s="92">
        <f>'TAB CUMUL AVRIL'!D338+'TAB mai'!D338+'TAB juin'!D338</f>
        <v>0</v>
      </c>
      <c r="E338" s="92">
        <f>'TAB CUMUL AVRIL'!E338+'TAB mai'!E338+'TAB juin'!E338</f>
        <v>0</v>
      </c>
      <c r="F338" s="92">
        <f t="shared" si="114"/>
        <v>0</v>
      </c>
      <c r="G338" s="32" t="e">
        <f t="shared" si="115"/>
        <v>#DIV/0!</v>
      </c>
    </row>
    <row r="339" spans="1:7" x14ac:dyDescent="0.2">
      <c r="A339" s="88">
        <v>66</v>
      </c>
      <c r="B339" s="1" t="s">
        <v>55</v>
      </c>
      <c r="C339" s="10"/>
      <c r="D339" s="92">
        <f>'TAB CUMUL AVRIL'!D339+'TAB mai'!D339+'TAB juin'!D339</f>
        <v>0</v>
      </c>
      <c r="E339" s="92">
        <f>'TAB CUMUL AVRIL'!E339+'TAB mai'!E339+'TAB juin'!E339</f>
        <v>0</v>
      </c>
      <c r="F339" s="92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92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93"/>
      <c r="D341" s="92">
        <f>D337+D340</f>
        <v>-16593</v>
      </c>
      <c r="E341" s="92">
        <f>E337+E340</f>
        <v>-60375</v>
      </c>
      <c r="F341" s="92">
        <f t="shared" si="114"/>
        <v>43782</v>
      </c>
      <c r="G341" s="32">
        <f t="shared" si="115"/>
        <v>-0.725167701863354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88">
        <v>5</v>
      </c>
      <c r="B345" s="1" t="s">
        <v>22</v>
      </c>
      <c r="C345" s="10"/>
      <c r="D345" s="92">
        <f>'TAB juin'!D345</f>
        <v>123549</v>
      </c>
      <c r="E345" s="92">
        <f>'TAB juin'!E345</f>
        <v>301914</v>
      </c>
      <c r="F345" s="92">
        <f t="shared" ref="F345" si="116">(D345-E345)</f>
        <v>-178365</v>
      </c>
      <c r="G345" s="32">
        <f t="shared" ref="G345" si="117">F345/E345</f>
        <v>-0.59078081837874363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88">
        <v>51</v>
      </c>
      <c r="B349" s="20" t="s">
        <v>29</v>
      </c>
      <c r="C349" s="30"/>
      <c r="D349" s="92">
        <v>0</v>
      </c>
      <c r="E349" s="92">
        <v>0</v>
      </c>
      <c r="F349" s="92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88">
        <v>510</v>
      </c>
      <c r="B350" s="1" t="s">
        <v>7</v>
      </c>
      <c r="C350" s="10"/>
      <c r="D350" s="92">
        <v>0</v>
      </c>
      <c r="E350" s="92">
        <v>0</v>
      </c>
      <c r="F350" s="92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88">
        <v>41</v>
      </c>
      <c r="B352" s="1" t="s">
        <v>8</v>
      </c>
      <c r="C352" s="10"/>
      <c r="D352" s="92">
        <f>D356+D357+D358</f>
        <v>150770</v>
      </c>
      <c r="E352" s="92">
        <f>E356+E357+E358</f>
        <v>124899</v>
      </c>
      <c r="F352" s="92">
        <f t="shared" ref="F352" si="120">(D352-E352)</f>
        <v>25871</v>
      </c>
      <c r="G352" s="32">
        <f t="shared" ref="G352" si="121">F352/E352</f>
        <v>0.20713536537522317</v>
      </c>
    </row>
    <row r="353" spans="1:7" x14ac:dyDescent="0.2">
      <c r="A353" s="88"/>
      <c r="B353" s="1"/>
      <c r="C353" s="10"/>
      <c r="D353" s="92"/>
      <c r="E353" s="92"/>
      <c r="F353" s="92"/>
      <c r="G353" s="32"/>
    </row>
    <row r="354" spans="1:7" x14ac:dyDescent="0.2">
      <c r="A354" s="88"/>
      <c r="B354" s="7" t="s">
        <v>6</v>
      </c>
      <c r="C354" s="29"/>
      <c r="D354" s="92"/>
      <c r="E354" s="92"/>
      <c r="F354" s="92"/>
      <c r="G354" s="32"/>
    </row>
    <row r="355" spans="1:7" x14ac:dyDescent="0.2">
      <c r="A355" s="88"/>
      <c r="B355" s="1"/>
      <c r="C355" s="10"/>
      <c r="D355" s="92"/>
      <c r="E355" s="92"/>
      <c r="F355" s="92"/>
      <c r="G355" s="32"/>
    </row>
    <row r="356" spans="1:7" x14ac:dyDescent="0.2">
      <c r="A356" s="88"/>
      <c r="B356" s="23" t="s">
        <v>23</v>
      </c>
      <c r="C356" s="10"/>
      <c r="D356" s="92">
        <f>'TAB juin'!D356</f>
        <v>106888</v>
      </c>
      <c r="E356" s="92">
        <f>'TAB juin'!E356</f>
        <v>59411</v>
      </c>
      <c r="F356" s="92">
        <f t="shared" ref="F356:F358" si="122">(D356-E356)</f>
        <v>47477</v>
      </c>
      <c r="G356" s="32">
        <f t="shared" ref="G356:G358" si="123">F356/E356</f>
        <v>0.79912810758950359</v>
      </c>
    </row>
    <row r="357" spans="1:7" ht="25.5" x14ac:dyDescent="0.2">
      <c r="A357" s="88"/>
      <c r="B357" s="24" t="s">
        <v>58</v>
      </c>
      <c r="C357" s="17"/>
      <c r="D357" s="92">
        <f>'TAB juin'!D357</f>
        <v>36501</v>
      </c>
      <c r="E357" s="92">
        <f>'TAB juin'!E357</f>
        <v>58933</v>
      </c>
      <c r="F357" s="92">
        <f t="shared" si="122"/>
        <v>-22432</v>
      </c>
      <c r="G357" s="32">
        <f t="shared" si="123"/>
        <v>-0.38063563707939524</v>
      </c>
    </row>
    <row r="358" spans="1:7" x14ac:dyDescent="0.2">
      <c r="A358" s="88"/>
      <c r="B358" s="23" t="s">
        <v>24</v>
      </c>
      <c r="C358" s="10"/>
      <c r="D358" s="92">
        <f>'TAB juin'!D358</f>
        <v>7381</v>
      </c>
      <c r="E358" s="92">
        <f>'TAB juin'!E358</f>
        <v>6555</v>
      </c>
      <c r="F358" s="92">
        <f t="shared" si="122"/>
        <v>826</v>
      </c>
      <c r="G358" s="32">
        <f t="shared" si="123"/>
        <v>0.12601067887109077</v>
      </c>
    </row>
    <row r="359" spans="1:7" x14ac:dyDescent="0.2">
      <c r="A359" s="88"/>
      <c r="B359" s="1"/>
      <c r="C359" s="10"/>
      <c r="D359" s="92"/>
      <c r="E359" s="92"/>
      <c r="F359" s="92"/>
      <c r="G359" s="32"/>
    </row>
    <row r="360" spans="1:7" x14ac:dyDescent="0.2">
      <c r="A360" s="88"/>
      <c r="B360" s="8" t="s">
        <v>26</v>
      </c>
      <c r="C360" s="31"/>
      <c r="D360" s="92">
        <f>'TAB juin'!D360</f>
        <v>88728</v>
      </c>
      <c r="E360" s="92">
        <f>'TAB juin'!E360</f>
        <v>62007</v>
      </c>
      <c r="F360" s="92">
        <f t="shared" ref="F360" si="124">(D360-E360)</f>
        <v>26721</v>
      </c>
      <c r="G360" s="32">
        <f t="shared" ref="G360" si="125">F360/E360</f>
        <v>0.43093521699162995</v>
      </c>
    </row>
    <row r="361" spans="1:7" x14ac:dyDescent="0.2">
      <c r="A361" s="88"/>
      <c r="B361" s="8"/>
      <c r="C361" s="31"/>
      <c r="D361" s="92"/>
      <c r="E361" s="92"/>
      <c r="F361" s="92"/>
      <c r="G361" s="32"/>
    </row>
    <row r="362" spans="1:7" x14ac:dyDescent="0.2">
      <c r="A362" s="88">
        <v>3</v>
      </c>
      <c r="B362" s="8" t="s">
        <v>15</v>
      </c>
      <c r="C362" s="31"/>
      <c r="D362" s="92">
        <f>D365+D366+D367+D368</f>
        <v>89190</v>
      </c>
      <c r="E362" s="92">
        <f>E365+E366+E367+E368</f>
        <v>65855</v>
      </c>
      <c r="F362" s="92">
        <f t="shared" ref="F362" si="126">(D362-E362)</f>
        <v>23335</v>
      </c>
      <c r="G362" s="32">
        <f t="shared" ref="G362" si="127">F362/E362</f>
        <v>0.35433907827803507</v>
      </c>
    </row>
    <row r="363" spans="1:7" x14ac:dyDescent="0.2">
      <c r="A363" s="88"/>
      <c r="B363" s="7" t="s">
        <v>6</v>
      </c>
      <c r="C363" s="29"/>
      <c r="D363" s="92"/>
      <c r="E363" s="92"/>
      <c r="F363" s="92"/>
      <c r="G363" s="32"/>
    </row>
    <row r="364" spans="1:7" x14ac:dyDescent="0.2">
      <c r="A364" s="88"/>
      <c r="B364" s="8"/>
      <c r="C364" s="31"/>
      <c r="D364" s="92"/>
      <c r="E364" s="92"/>
      <c r="F364" s="92"/>
      <c r="G364" s="32"/>
    </row>
    <row r="365" spans="1:7" x14ac:dyDescent="0.2">
      <c r="A365" s="88">
        <v>30</v>
      </c>
      <c r="B365" s="25" t="s">
        <v>16</v>
      </c>
      <c r="C365" s="31"/>
      <c r="D365" s="92">
        <f>'TAB juin'!D365</f>
        <v>5805</v>
      </c>
      <c r="E365" s="92">
        <f>'TAB juin'!E365</f>
        <v>4758</v>
      </c>
      <c r="F365" s="92">
        <f t="shared" ref="F365:F368" si="128">(D365-E365)</f>
        <v>1047</v>
      </c>
      <c r="G365" s="32">
        <f t="shared" ref="G365:G368" si="129">F365/E365</f>
        <v>0.22005044136191676</v>
      </c>
    </row>
    <row r="366" spans="1:7" x14ac:dyDescent="0.2">
      <c r="A366" s="88">
        <v>31</v>
      </c>
      <c r="B366" s="25" t="s">
        <v>17</v>
      </c>
      <c r="C366" s="31"/>
      <c r="D366" s="92">
        <f>'TAB juin'!D366</f>
        <v>1950</v>
      </c>
      <c r="E366" s="92">
        <f>'TAB juin'!E366</f>
        <v>1947</v>
      </c>
      <c r="F366" s="92">
        <f t="shared" si="128"/>
        <v>3</v>
      </c>
      <c r="G366" s="32">
        <f t="shared" si="129"/>
        <v>1.5408320493066256E-3</v>
      </c>
    </row>
    <row r="367" spans="1:7" x14ac:dyDescent="0.2">
      <c r="A367" s="88">
        <v>32</v>
      </c>
      <c r="B367" s="25" t="s">
        <v>18</v>
      </c>
      <c r="C367" s="31"/>
      <c r="D367" s="92">
        <f>'TAB juin'!D367</f>
        <v>81435</v>
      </c>
      <c r="E367" s="92">
        <f>'TAB juin'!E367</f>
        <v>59150</v>
      </c>
      <c r="F367" s="92">
        <f t="shared" si="128"/>
        <v>22285</v>
      </c>
      <c r="G367" s="32">
        <f t="shared" si="129"/>
        <v>0.37675401521555368</v>
      </c>
    </row>
    <row r="368" spans="1:7" x14ac:dyDescent="0.2">
      <c r="A368" s="88">
        <v>37</v>
      </c>
      <c r="B368" s="25" t="s">
        <v>25</v>
      </c>
      <c r="C368" s="31"/>
      <c r="D368" s="92">
        <f>'TAB juin'!D368</f>
        <v>0</v>
      </c>
      <c r="E368" s="92">
        <f>'TAB juin'!E368</f>
        <v>0</v>
      </c>
      <c r="F368" s="92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92" t="s">
        <v>10</v>
      </c>
      <c r="E372" s="92" t="s">
        <v>11</v>
      </c>
      <c r="F372" s="92" t="s">
        <v>12</v>
      </c>
      <c r="G372" s="32" t="s">
        <v>13</v>
      </c>
    </row>
    <row r="373" spans="1:7" x14ac:dyDescent="0.2">
      <c r="A373" s="88">
        <v>700</v>
      </c>
      <c r="B373" s="1" t="s">
        <v>30</v>
      </c>
      <c r="C373" s="10"/>
      <c r="D373" s="92">
        <f>'TAB CUMUL AVRIL'!D373+'TAB mai'!D373+'TAB juin'!D373</f>
        <v>18807</v>
      </c>
      <c r="E373" s="92">
        <f>'TAB CUMUL AVRIL'!E373+'TAB mai'!E373+'TAB juin'!E373</f>
        <v>15246</v>
      </c>
      <c r="F373" s="92">
        <f>(D373-E373)</f>
        <v>3561</v>
      </c>
      <c r="G373" s="32">
        <f>F373/E373</f>
        <v>0.2335694608421881</v>
      </c>
    </row>
    <row r="374" spans="1:7" x14ac:dyDescent="0.2">
      <c r="A374" s="88">
        <v>701</v>
      </c>
      <c r="B374" s="1" t="s">
        <v>31</v>
      </c>
      <c r="C374" s="10"/>
      <c r="D374" s="92">
        <f>'TAB CUMUL AVRIL'!D374+'TAB mai'!D374+'TAB juin'!D374</f>
        <v>121840</v>
      </c>
      <c r="E374" s="92">
        <f>'TAB CUMUL AVRIL'!E374+'TAB mai'!E374+'TAB juin'!E374</f>
        <v>94560</v>
      </c>
      <c r="F374" s="92">
        <f t="shared" ref="F374:F376" si="130">(D374-E374)</f>
        <v>27280</v>
      </c>
      <c r="G374" s="32">
        <f t="shared" ref="G374:G376" si="131">F374/E374</f>
        <v>0.28849407783417935</v>
      </c>
    </row>
    <row r="375" spans="1:7" x14ac:dyDescent="0.2">
      <c r="A375" s="88">
        <v>704</v>
      </c>
      <c r="B375" s="1" t="s">
        <v>32</v>
      </c>
      <c r="C375" s="10"/>
      <c r="D375" s="92">
        <f>'TAB CUMUL AVRIL'!D375+'TAB mai'!D375+'TAB juin'!D375</f>
        <v>0</v>
      </c>
      <c r="E375" s="92">
        <f>'TAB CUMUL AVRIL'!E375+'TAB mai'!E375+'TAB juin'!E375</f>
        <v>0</v>
      </c>
      <c r="F375" s="92">
        <f t="shared" si="130"/>
        <v>0</v>
      </c>
      <c r="G375" s="32" t="e">
        <f t="shared" si="131"/>
        <v>#DIV/0!</v>
      </c>
    </row>
    <row r="376" spans="1:7" x14ac:dyDescent="0.2">
      <c r="A376" s="88">
        <v>706</v>
      </c>
      <c r="B376" s="1" t="s">
        <v>33</v>
      </c>
      <c r="C376" s="10"/>
      <c r="D376" s="92">
        <f>'TAB CUMUL AVRIL'!D376+'TAB mai'!D376+'TAB juin'!D376</f>
        <v>151031</v>
      </c>
      <c r="E376" s="92">
        <f>'TAB CUMUL AVRIL'!E376+'TAB mai'!E376+'TAB juin'!E376</f>
        <v>198762</v>
      </c>
      <c r="F376" s="92">
        <f t="shared" si="130"/>
        <v>-47731</v>
      </c>
      <c r="G376" s="32">
        <f t="shared" si="131"/>
        <v>-0.24014147573479841</v>
      </c>
    </row>
    <row r="377" spans="1:7" x14ac:dyDescent="0.2">
      <c r="A377" s="88"/>
      <c r="B377" s="13" t="s">
        <v>6</v>
      </c>
      <c r="C377" s="27"/>
      <c r="D377" s="92">
        <f>'TAB CUMUL AVRIL'!D377+'TAB mai'!D377+'TAB juin'!D377</f>
        <v>0</v>
      </c>
      <c r="E377" s="92">
        <f>'TAB CUMUL AVRIL'!E377+'TAB mai'!E377+'TAB juin'!E377</f>
        <v>0</v>
      </c>
      <c r="F377" s="39"/>
      <c r="G377" s="33"/>
    </row>
    <row r="378" spans="1:7" x14ac:dyDescent="0.2">
      <c r="A378" s="88"/>
      <c r="B378" s="14" t="s">
        <v>19</v>
      </c>
      <c r="C378" s="11"/>
      <c r="D378" s="92">
        <f>'TAB CUMUL AVRIL'!D378+'TAB mai'!D378+'TAB juin'!D378</f>
        <v>0</v>
      </c>
      <c r="E378" s="92">
        <f>'TAB CUMUL AVRIL'!E378+'TAB mai'!E378+'TAB juin'!E378</f>
        <v>0</v>
      </c>
      <c r="F378" s="92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88"/>
      <c r="B379" s="14" t="s">
        <v>20</v>
      </c>
      <c r="C379" s="11"/>
      <c r="D379" s="92">
        <f>'TAB CUMUL AVRIL'!D379+'TAB mai'!D379+'TAB juin'!D379</f>
        <v>0</v>
      </c>
      <c r="E379" s="92">
        <f>'TAB CUMUL AVRIL'!E379+'TAB mai'!E379+'TAB juin'!E379</f>
        <v>0</v>
      </c>
      <c r="F379" s="92">
        <f t="shared" si="132"/>
        <v>0</v>
      </c>
      <c r="G379" s="32" t="e">
        <f t="shared" si="133"/>
        <v>#DIV/0!</v>
      </c>
    </row>
    <row r="380" spans="1:7" x14ac:dyDescent="0.2">
      <c r="A380" s="88"/>
      <c r="B380" s="14" t="s">
        <v>27</v>
      </c>
      <c r="C380" s="11"/>
      <c r="D380" s="92">
        <f>'TAB CUMUL AVRIL'!D380+'TAB mai'!D380+'TAB juin'!D380</f>
        <v>0</v>
      </c>
      <c r="E380" s="92">
        <f>'TAB CUMUL AVRIL'!E380+'TAB mai'!E380+'TAB juin'!E380</f>
        <v>0</v>
      </c>
      <c r="F380" s="92">
        <f t="shared" si="132"/>
        <v>0</v>
      </c>
      <c r="G380" s="32" t="e">
        <f t="shared" si="133"/>
        <v>#DIV/0!</v>
      </c>
    </row>
    <row r="381" spans="1:7" x14ac:dyDescent="0.2">
      <c r="A381" s="88">
        <v>706</v>
      </c>
      <c r="B381" s="2" t="s">
        <v>34</v>
      </c>
      <c r="C381" s="11"/>
      <c r="D381" s="92">
        <f>'TAB CUMUL AVRIL'!D381+'TAB mai'!D381+'TAB juin'!D381</f>
        <v>0</v>
      </c>
      <c r="E381" s="92">
        <f>'TAB CUMUL AVRIL'!E381+'TAB mai'!E381+'TAB juin'!E381</f>
        <v>0</v>
      </c>
      <c r="F381" s="92">
        <f t="shared" si="132"/>
        <v>0</v>
      </c>
      <c r="G381" s="32" t="e">
        <f t="shared" si="133"/>
        <v>#DIV/0!</v>
      </c>
    </row>
    <row r="382" spans="1:7" x14ac:dyDescent="0.2">
      <c r="A382" s="88" t="s">
        <v>35</v>
      </c>
      <c r="B382" s="2" t="s">
        <v>36</v>
      </c>
      <c r="C382" s="11"/>
      <c r="D382" s="92">
        <f>'TAB CUMUL AVRIL'!D382+'TAB mai'!D382+'TAB juin'!D382</f>
        <v>0</v>
      </c>
      <c r="E382" s="92">
        <f>'TAB CUMUL AVRIL'!E382+'TAB mai'!E382+'TAB juin'!E382</f>
        <v>0</v>
      </c>
      <c r="F382" s="92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89"/>
      <c r="D383" s="40">
        <f>D373+D374+D375+D376+D381+D382</f>
        <v>291678</v>
      </c>
      <c r="E383" s="40">
        <f>E373+E374+E375+E376+E381+E382</f>
        <v>308568</v>
      </c>
      <c r="F383" s="40">
        <f t="shared" si="132"/>
        <v>-16890</v>
      </c>
      <c r="G383" s="34">
        <f t="shared" si="133"/>
        <v>-5.4736719296881078E-2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92">
        <f>'TAB CUMUL AVRIL'!D386+'TAB mai'!D386+'TAB juin'!D386</f>
        <v>0</v>
      </c>
      <c r="E386" s="92">
        <f>'TAB CUMUL AVRIL'!E386+'TAB mai'!E386+'TAB juin'!E386</f>
        <v>0</v>
      </c>
      <c r="F386" s="92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90"/>
      <c r="D387" s="92"/>
      <c r="E387" s="92"/>
      <c r="F387" s="91"/>
      <c r="G387" s="36"/>
    </row>
    <row r="388" spans="1:7" x14ac:dyDescent="0.2">
      <c r="A388" s="88">
        <v>72</v>
      </c>
      <c r="B388" s="1" t="s">
        <v>37</v>
      </c>
      <c r="C388" s="10"/>
      <c r="D388" s="92">
        <f>'TAB CUMUL AVRIL'!D388+'TAB mai'!D388+'TAB juin'!D388</f>
        <v>0</v>
      </c>
      <c r="E388" s="92">
        <f>'TAB CUMUL AVRIL'!E388+'TAB mai'!E388+'TAB juin'!E388</f>
        <v>0</v>
      </c>
      <c r="F388" s="92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88">
        <v>73</v>
      </c>
      <c r="B389" s="1" t="s">
        <v>38</v>
      </c>
      <c r="C389" s="10"/>
      <c r="D389" s="92">
        <f>'TAB CUMUL AVRIL'!D389+'TAB mai'!D389+'TAB juin'!D389</f>
        <v>0</v>
      </c>
      <c r="E389" s="92">
        <f>'TAB CUMUL AVRIL'!E389+'TAB mai'!E389+'TAB juin'!E389</f>
        <v>0</v>
      </c>
      <c r="F389" s="92">
        <f t="shared" si="136"/>
        <v>0</v>
      </c>
      <c r="G389" s="32" t="e">
        <f t="shared" si="137"/>
        <v>#DIV/0!</v>
      </c>
    </row>
    <row r="390" spans="1:7" x14ac:dyDescent="0.2">
      <c r="A390" s="88">
        <v>74</v>
      </c>
      <c r="B390" s="2" t="s">
        <v>39</v>
      </c>
      <c r="C390" s="11"/>
      <c r="D390" s="92">
        <f>'TAB CUMUL AVRIL'!D390+'TAB mai'!D390+'TAB juin'!D390</f>
        <v>0</v>
      </c>
      <c r="E390" s="92">
        <f>'TAB CUMUL AVRIL'!E390+'TAB mai'!E390+'TAB juin'!E390</f>
        <v>0</v>
      </c>
      <c r="F390" s="92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93"/>
      <c r="D391" s="40">
        <f>D383+D388+D389+D390</f>
        <v>291678</v>
      </c>
      <c r="E391" s="40">
        <f>E383+E388+E389+E390</f>
        <v>308568</v>
      </c>
      <c r="F391" s="92">
        <f t="shared" si="136"/>
        <v>-16890</v>
      </c>
      <c r="G391" s="32">
        <f t="shared" si="137"/>
        <v>-5.4736719296881078E-2</v>
      </c>
    </row>
    <row r="392" spans="1:7" x14ac:dyDescent="0.2">
      <c r="A392" s="88">
        <v>60</v>
      </c>
      <c r="B392" s="3" t="s">
        <v>40</v>
      </c>
      <c r="C392" s="90"/>
      <c r="D392" s="91">
        <f>D393+D394+D395</f>
        <v>37715</v>
      </c>
      <c r="E392" s="91">
        <f>E393+E394+E395</f>
        <v>39344</v>
      </c>
      <c r="F392" s="92">
        <f t="shared" si="136"/>
        <v>-1629</v>
      </c>
      <c r="G392" s="32">
        <f t="shared" si="137"/>
        <v>-4.1404026026840179E-2</v>
      </c>
    </row>
    <row r="393" spans="1:7" x14ac:dyDescent="0.2">
      <c r="A393" s="88">
        <v>600</v>
      </c>
      <c r="B393" s="1" t="s">
        <v>2</v>
      </c>
      <c r="C393" s="10"/>
      <c r="D393" s="92">
        <f>'TAB CUMUL AVRIL'!D393+'TAB mai'!D393+'TAB juin'!D393</f>
        <v>4732</v>
      </c>
      <c r="E393" s="92">
        <f>'TAB CUMUL AVRIL'!E393+'TAB mai'!E393+'TAB juin'!E393</f>
        <v>4957</v>
      </c>
      <c r="F393" s="92">
        <f t="shared" si="136"/>
        <v>-225</v>
      </c>
      <c r="G393" s="32">
        <f t="shared" si="137"/>
        <v>-4.5390357070808955E-2</v>
      </c>
    </row>
    <row r="394" spans="1:7" x14ac:dyDescent="0.2">
      <c r="A394" s="88">
        <v>601</v>
      </c>
      <c r="B394" s="1" t="s">
        <v>3</v>
      </c>
      <c r="C394" s="10"/>
      <c r="D394" s="92">
        <f>'TAB CUMUL AVRIL'!D394+'TAB mai'!D394+'TAB juin'!D394</f>
        <v>32983</v>
      </c>
      <c r="E394" s="92">
        <f>'TAB CUMUL AVRIL'!E394+'TAB mai'!E394+'TAB juin'!E394</f>
        <v>34387</v>
      </c>
      <c r="F394" s="92">
        <f t="shared" si="136"/>
        <v>-1404</v>
      </c>
      <c r="G394" s="32">
        <f t="shared" si="137"/>
        <v>-4.0829383197138455E-2</v>
      </c>
    </row>
    <row r="395" spans="1:7" x14ac:dyDescent="0.2">
      <c r="A395" s="88">
        <v>604</v>
      </c>
      <c r="B395" s="1" t="s">
        <v>4</v>
      </c>
      <c r="C395" s="10"/>
      <c r="D395" s="92">
        <f>'TAB CUMUL AVRIL'!D395+'TAB mai'!D395+'TAB juin'!D395</f>
        <v>0</v>
      </c>
      <c r="E395" s="92">
        <f>'TAB CUMUL AVRIL'!E395+'TAB mai'!E395+'TAB juin'!E395</f>
        <v>0</v>
      </c>
      <c r="F395" s="92">
        <f t="shared" si="136"/>
        <v>0</v>
      </c>
      <c r="G395" s="32" t="e">
        <f t="shared" si="137"/>
        <v>#DIV/0!</v>
      </c>
    </row>
    <row r="396" spans="1:7" x14ac:dyDescent="0.2">
      <c r="A396" s="88">
        <v>61</v>
      </c>
      <c r="B396" s="1" t="s">
        <v>41</v>
      </c>
      <c r="C396" s="10"/>
      <c r="D396" s="92">
        <f>'TAB CUMUL AVRIL'!D396+'TAB mai'!D396+'TAB juin'!D396</f>
        <v>11636</v>
      </c>
      <c r="E396" s="92">
        <f>'TAB CUMUL AVRIL'!E396+'TAB mai'!E396+'TAB juin'!E396</f>
        <v>8799</v>
      </c>
      <c r="F396" s="92">
        <f t="shared" si="136"/>
        <v>2837</v>
      </c>
      <c r="G396" s="32">
        <f t="shared" si="137"/>
        <v>0.32242300261393342</v>
      </c>
    </row>
    <row r="397" spans="1:7" x14ac:dyDescent="0.2">
      <c r="A397" s="88">
        <v>62</v>
      </c>
      <c r="B397" s="2" t="s">
        <v>42</v>
      </c>
      <c r="C397" s="11"/>
      <c r="D397" s="92">
        <f>'TAB CUMUL AVRIL'!D397+'TAB mai'!D397+'TAB juin'!D397</f>
        <v>6912</v>
      </c>
      <c r="E397" s="92">
        <f>'TAB CUMUL AVRIL'!E397+'TAB mai'!E397+'TAB juin'!E397</f>
        <v>4571</v>
      </c>
      <c r="F397" s="92">
        <f t="shared" si="136"/>
        <v>2341</v>
      </c>
      <c r="G397" s="32">
        <f t="shared" si="137"/>
        <v>0.51214176329030847</v>
      </c>
    </row>
    <row r="398" spans="1:7" ht="25.5" x14ac:dyDescent="0.2">
      <c r="A398" s="22"/>
      <c r="B398" s="26" t="s">
        <v>43</v>
      </c>
      <c r="C398" s="93"/>
      <c r="D398" s="40">
        <f>D392+D396+D397</f>
        <v>56263</v>
      </c>
      <c r="E398" s="40">
        <f>E392+E396+E397</f>
        <v>52714</v>
      </c>
      <c r="F398" s="92">
        <f t="shared" si="136"/>
        <v>3549</v>
      </c>
      <c r="G398" s="32">
        <f t="shared" si="137"/>
        <v>6.7325568160261029E-2</v>
      </c>
    </row>
    <row r="399" spans="1:7" ht="25.5" x14ac:dyDescent="0.2">
      <c r="A399" s="22"/>
      <c r="B399" s="26" t="s">
        <v>48</v>
      </c>
      <c r="C399" s="93"/>
      <c r="D399" s="40">
        <f>D391-D398</f>
        <v>235415</v>
      </c>
      <c r="E399" s="40">
        <f>E391-E398</f>
        <v>255854</v>
      </c>
      <c r="F399" s="92">
        <f t="shared" si="136"/>
        <v>-20439</v>
      </c>
      <c r="G399" s="32">
        <f t="shared" si="137"/>
        <v>-7.9885403394123214E-2</v>
      </c>
    </row>
    <row r="400" spans="1:7" x14ac:dyDescent="0.2">
      <c r="A400" s="88">
        <v>63</v>
      </c>
      <c r="B400" s="3" t="s">
        <v>46</v>
      </c>
      <c r="C400" s="90"/>
      <c r="D400" s="92">
        <f>'TAB CUMUL AVRIL'!D400+'TAB mai'!D400+'TAB juin'!D400</f>
        <v>219231</v>
      </c>
      <c r="E400" s="92">
        <f>'TAB CUMUL AVRIL'!E400+'TAB mai'!E400+'TAB juin'!E400</f>
        <v>195124</v>
      </c>
      <c r="F400" s="92">
        <f t="shared" si="136"/>
        <v>24107</v>
      </c>
      <c r="G400" s="32">
        <f t="shared" si="137"/>
        <v>0.12354707775568356</v>
      </c>
    </row>
    <row r="401" spans="1:7" x14ac:dyDescent="0.2">
      <c r="A401" s="88"/>
      <c r="B401" s="13" t="s">
        <v>6</v>
      </c>
      <c r="C401" s="27"/>
      <c r="D401" s="92"/>
      <c r="E401" s="92"/>
      <c r="F401" s="92"/>
      <c r="G401" s="32"/>
    </row>
    <row r="402" spans="1:7" x14ac:dyDescent="0.2">
      <c r="A402" s="88">
        <v>631</v>
      </c>
      <c r="B402" s="15" t="s">
        <v>21</v>
      </c>
      <c r="C402" s="21"/>
      <c r="D402" s="92">
        <f>'TAB CUMUL AVRIL'!D402+'TAB mai'!D402+'TAB juin'!D402</f>
        <v>0</v>
      </c>
      <c r="E402" s="92">
        <f>'TAB CUMUL AVRIL'!E402+'TAB mai'!E402+'TAB juin'!E402</f>
        <v>0</v>
      </c>
      <c r="F402" s="92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88"/>
      <c r="B403" s="15"/>
      <c r="C403" s="21"/>
      <c r="D403" s="92"/>
      <c r="E403" s="92"/>
      <c r="F403" s="92"/>
      <c r="G403" s="32"/>
    </row>
    <row r="404" spans="1:7" x14ac:dyDescent="0.2">
      <c r="A404" s="88">
        <v>64</v>
      </c>
      <c r="B404" s="2" t="s">
        <v>47</v>
      </c>
      <c r="C404" s="11"/>
      <c r="D404" s="92">
        <f>'TAB CUMUL AVRIL'!D404+'TAB mai'!D404+'TAB juin'!D404</f>
        <v>8608</v>
      </c>
      <c r="E404" s="92">
        <f>'TAB CUMUL AVRIL'!E404+'TAB mai'!E404+'TAB juin'!E404</f>
        <v>9025</v>
      </c>
      <c r="F404" s="92">
        <f t="shared" ref="F404:F414" si="140">(D404-E404)</f>
        <v>-417</v>
      </c>
      <c r="G404" s="32">
        <f t="shared" ref="G404:G414" si="141">F404/E404</f>
        <v>-4.6204986149584487E-2</v>
      </c>
    </row>
    <row r="405" spans="1:7" ht="25.5" x14ac:dyDescent="0.2">
      <c r="A405" s="22"/>
      <c r="B405" s="26" t="s">
        <v>49</v>
      </c>
      <c r="C405" s="93"/>
      <c r="D405" s="92">
        <f>D399-D400-D404</f>
        <v>7576</v>
      </c>
      <c r="E405" s="92">
        <f>E399-E400-E404</f>
        <v>51705</v>
      </c>
      <c r="F405" s="92">
        <f t="shared" si="140"/>
        <v>-44129</v>
      </c>
      <c r="G405" s="32">
        <f t="shared" si="141"/>
        <v>-0.85347645295425978</v>
      </c>
    </row>
    <row r="406" spans="1:7" x14ac:dyDescent="0.2">
      <c r="A406" s="88">
        <v>75</v>
      </c>
      <c r="B406" s="3" t="s">
        <v>50</v>
      </c>
      <c r="C406" s="90"/>
      <c r="D406" s="92">
        <f>'TAB CUMUL AVRIL'!D406+'TAB mai'!D406+'TAB juin'!D406</f>
        <v>0</v>
      </c>
      <c r="E406" s="92">
        <f>'TAB CUMUL AVRIL'!E406+'TAB mai'!E406+'TAB juin'!E406</f>
        <v>0</v>
      </c>
      <c r="F406" s="92">
        <f t="shared" si="140"/>
        <v>0</v>
      </c>
      <c r="G406" s="32" t="e">
        <f t="shared" si="141"/>
        <v>#DIV/0!</v>
      </c>
    </row>
    <row r="407" spans="1:7" x14ac:dyDescent="0.2">
      <c r="A407" s="88">
        <v>65</v>
      </c>
      <c r="B407" s="1" t="s">
        <v>51</v>
      </c>
      <c r="C407" s="10"/>
      <c r="D407" s="92">
        <f>'TAB CUMUL AVRIL'!D407+'TAB mai'!D407+'TAB juin'!D407</f>
        <v>0</v>
      </c>
      <c r="E407" s="92">
        <f>'TAB CUMUL AVRIL'!E407+'TAB mai'!E407+'TAB juin'!E407</f>
        <v>0</v>
      </c>
      <c r="F407" s="92">
        <f t="shared" si="140"/>
        <v>0</v>
      </c>
      <c r="G407" s="32" t="e">
        <f t="shared" si="141"/>
        <v>#DIV/0!</v>
      </c>
    </row>
    <row r="408" spans="1:7" ht="25.5" x14ac:dyDescent="0.2">
      <c r="A408" s="88">
        <v>68</v>
      </c>
      <c r="B408" s="16" t="s">
        <v>52</v>
      </c>
      <c r="C408" s="17"/>
      <c r="D408" s="92">
        <f>'TAB CUMUL AVRIL'!D408+'TAB mai'!D408+'TAB juin'!D408</f>
        <v>53500</v>
      </c>
      <c r="E408" s="92">
        <f>'TAB CUMUL AVRIL'!E408+'TAB mai'!E408+'TAB juin'!E408</f>
        <v>42000</v>
      </c>
      <c r="F408" s="92">
        <f t="shared" si="140"/>
        <v>11500</v>
      </c>
      <c r="G408" s="32">
        <f t="shared" si="141"/>
        <v>0.27380952380952384</v>
      </c>
    </row>
    <row r="409" spans="1:7" x14ac:dyDescent="0.2">
      <c r="A409" s="88">
        <v>78</v>
      </c>
      <c r="B409" s="2" t="s">
        <v>53</v>
      </c>
      <c r="C409" s="11"/>
      <c r="D409" s="92">
        <f>'TAB CUMUL AVRIL'!D409+'TAB mai'!D409+'TAB juin'!D409</f>
        <v>0</v>
      </c>
      <c r="E409" s="92">
        <f>'TAB CUMUL AVRIL'!E409+'TAB mai'!E409+'TAB juin'!E409</f>
        <v>0</v>
      </c>
      <c r="F409" s="92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93"/>
      <c r="D410" s="92">
        <f>D405+D406-D407-D408+D409</f>
        <v>-45924</v>
      </c>
      <c r="E410" s="92">
        <f>E405+E406-E407-E408+E409</f>
        <v>9705</v>
      </c>
      <c r="F410" s="92">
        <f t="shared" si="140"/>
        <v>-55629</v>
      </c>
      <c r="G410" s="32">
        <f t="shared" si="141"/>
        <v>-5.7319938176197835</v>
      </c>
    </row>
    <row r="411" spans="1:7" x14ac:dyDescent="0.2">
      <c r="A411" s="88">
        <v>76</v>
      </c>
      <c r="B411" s="1" t="s">
        <v>54</v>
      </c>
      <c r="C411" s="10"/>
      <c r="D411" s="92">
        <f>'TAB CUMUL AVRIL'!D411+'TAB mai'!D411+'TAB juin'!D411</f>
        <v>0</v>
      </c>
      <c r="E411" s="92">
        <f>'TAB CUMUL AVRIL'!E411+'TAB mai'!E411+'TAB juin'!E411</f>
        <v>0</v>
      </c>
      <c r="F411" s="92">
        <f t="shared" si="140"/>
        <v>0</v>
      </c>
      <c r="G411" s="32" t="e">
        <f t="shared" si="141"/>
        <v>#DIV/0!</v>
      </c>
    </row>
    <row r="412" spans="1:7" x14ac:dyDescent="0.2">
      <c r="A412" s="88">
        <v>66</v>
      </c>
      <c r="B412" s="1" t="s">
        <v>55</v>
      </c>
      <c r="C412" s="10"/>
      <c r="D412" s="92">
        <f>'TAB CUMUL AVRIL'!D412+'TAB mai'!D412+'TAB juin'!D412</f>
        <v>600</v>
      </c>
      <c r="E412" s="92">
        <f>'TAB CUMUL AVRIL'!E412+'TAB mai'!E412+'TAB juin'!E412</f>
        <v>600</v>
      </c>
      <c r="F412" s="92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-600</v>
      </c>
      <c r="E413" s="39">
        <f>E411-E412</f>
        <v>-600</v>
      </c>
      <c r="F413" s="92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93"/>
      <c r="D414" s="92">
        <f>D410+D413</f>
        <v>-46524</v>
      </c>
      <c r="E414" s="92">
        <f>E410+E413</f>
        <v>9105</v>
      </c>
      <c r="F414" s="92">
        <f t="shared" si="140"/>
        <v>-55629</v>
      </c>
      <c r="G414" s="32">
        <f t="shared" si="141"/>
        <v>-6.1097199341021415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88">
        <v>5</v>
      </c>
      <c r="B418" s="1" t="s">
        <v>22</v>
      </c>
      <c r="C418" s="10"/>
      <c r="D418" s="92">
        <f>'TAB juin'!D418</f>
        <v>-86617</v>
      </c>
      <c r="E418" s="92">
        <f>'TAB juin'!E418</f>
        <v>14958</v>
      </c>
      <c r="F418" s="92">
        <f t="shared" ref="F418" si="142">(D418-E418)</f>
        <v>-101575</v>
      </c>
      <c r="G418" s="32">
        <f t="shared" ref="G418" si="143">F418/E418</f>
        <v>-6.7906805722690198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88">
        <v>51</v>
      </c>
      <c r="B422" s="20" t="s">
        <v>29</v>
      </c>
      <c r="C422" s="30"/>
      <c r="D422" s="92">
        <v>0</v>
      </c>
      <c r="E422" s="92">
        <v>0</v>
      </c>
      <c r="F422" s="92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88">
        <v>510</v>
      </c>
      <c r="B423" s="1" t="s">
        <v>7</v>
      </c>
      <c r="C423" s="10"/>
      <c r="D423" s="92">
        <v>0</v>
      </c>
      <c r="E423" s="92">
        <v>0</v>
      </c>
      <c r="F423" s="92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88">
        <v>41</v>
      </c>
      <c r="B425" s="1" t="s">
        <v>8</v>
      </c>
      <c r="C425" s="10"/>
      <c r="D425" s="92">
        <f>D429+D430+D431</f>
        <v>913413</v>
      </c>
      <c r="E425" s="92">
        <f>E429+E430+E431</f>
        <v>732285</v>
      </c>
      <c r="F425" s="92">
        <f t="shared" ref="F425" si="146">(D425-E425)</f>
        <v>181128</v>
      </c>
      <c r="G425" s="32">
        <f t="shared" ref="G425" si="147">F425/E425</f>
        <v>0.24734632008029661</v>
      </c>
    </row>
    <row r="426" spans="1:7" x14ac:dyDescent="0.2">
      <c r="A426" s="88"/>
      <c r="B426" s="1"/>
      <c r="C426" s="10"/>
      <c r="D426" s="92"/>
      <c r="E426" s="92"/>
      <c r="F426" s="92"/>
      <c r="G426" s="32"/>
    </row>
    <row r="427" spans="1:7" x14ac:dyDescent="0.2">
      <c r="A427" s="88"/>
      <c r="B427" s="7" t="s">
        <v>6</v>
      </c>
      <c r="C427" s="29"/>
      <c r="D427" s="92"/>
      <c r="E427" s="92"/>
      <c r="F427" s="92"/>
      <c r="G427" s="32"/>
    </row>
    <row r="428" spans="1:7" x14ac:dyDescent="0.2">
      <c r="A428" s="88"/>
      <c r="B428" s="1"/>
      <c r="C428" s="10"/>
      <c r="D428" s="92"/>
      <c r="E428" s="92"/>
      <c r="F428" s="92"/>
      <c r="G428" s="32"/>
    </row>
    <row r="429" spans="1:7" x14ac:dyDescent="0.2">
      <c r="A429" s="88"/>
      <c r="B429" s="23" t="s">
        <v>23</v>
      </c>
      <c r="C429" s="10"/>
      <c r="D429" s="92">
        <f>'TAB juin'!D429</f>
        <v>714413</v>
      </c>
      <c r="E429" s="92">
        <f>'TAB juin'!E429</f>
        <v>710799</v>
      </c>
      <c r="F429" s="92">
        <f t="shared" ref="F429:F431" si="148">(D429-E429)</f>
        <v>3614</v>
      </c>
      <c r="G429" s="32">
        <f t="shared" ref="G429:G431" si="149">F429/E429</f>
        <v>5.0844190833132857E-3</v>
      </c>
    </row>
    <row r="430" spans="1:7" ht="25.5" x14ac:dyDescent="0.2">
      <c r="A430" s="88"/>
      <c r="B430" s="24" t="s">
        <v>58</v>
      </c>
      <c r="C430" s="17"/>
      <c r="D430" s="92">
        <f>'TAB juin'!D430</f>
        <v>194801</v>
      </c>
      <c r="E430" s="92">
        <f>'TAB juin'!E430</f>
        <v>18312</v>
      </c>
      <c r="F430" s="92">
        <f t="shared" si="148"/>
        <v>176489</v>
      </c>
      <c r="G430" s="32">
        <f t="shared" si="149"/>
        <v>9.637887723896899</v>
      </c>
    </row>
    <row r="431" spans="1:7" x14ac:dyDescent="0.2">
      <c r="A431" s="88"/>
      <c r="B431" s="23" t="s">
        <v>24</v>
      </c>
      <c r="C431" s="10"/>
      <c r="D431" s="92">
        <f>'TAB juin'!D431</f>
        <v>4199</v>
      </c>
      <c r="E431" s="92">
        <f>'TAB juin'!E431</f>
        <v>3174</v>
      </c>
      <c r="F431" s="92">
        <f t="shared" si="148"/>
        <v>1025</v>
      </c>
      <c r="G431" s="32">
        <f t="shared" si="149"/>
        <v>0.32293635790800251</v>
      </c>
    </row>
    <row r="432" spans="1:7" x14ac:dyDescent="0.2">
      <c r="A432" s="88"/>
      <c r="B432" s="1"/>
      <c r="C432" s="10"/>
      <c r="D432" s="92"/>
      <c r="E432" s="92"/>
      <c r="F432" s="92"/>
      <c r="G432" s="32"/>
    </row>
    <row r="433" spans="1:7" x14ac:dyDescent="0.2">
      <c r="A433" s="88"/>
      <c r="B433" s="8" t="s">
        <v>26</v>
      </c>
      <c r="C433" s="31"/>
      <c r="D433" s="92">
        <f>'TAB juin'!D433</f>
        <v>202126</v>
      </c>
      <c r="E433" s="92">
        <f>'TAB juin'!E433</f>
        <v>192485</v>
      </c>
      <c r="F433" s="92">
        <f t="shared" ref="F433" si="150">(D433-E433)</f>
        <v>9641</v>
      </c>
      <c r="G433" s="32">
        <f t="shared" ref="G433" si="151">F433/E433</f>
        <v>5.0087019767774112E-2</v>
      </c>
    </row>
    <row r="434" spans="1:7" x14ac:dyDescent="0.2">
      <c r="A434" s="88"/>
      <c r="B434" s="8"/>
      <c r="C434" s="31"/>
      <c r="D434" s="92"/>
      <c r="E434" s="92"/>
      <c r="F434" s="92"/>
      <c r="G434" s="32"/>
    </row>
    <row r="435" spans="1:7" x14ac:dyDescent="0.2">
      <c r="A435" s="88">
        <v>3</v>
      </c>
      <c r="B435" s="8" t="s">
        <v>15</v>
      </c>
      <c r="C435" s="31"/>
      <c r="D435" s="92">
        <f>D438+D439+D440+D441</f>
        <v>116066</v>
      </c>
      <c r="E435" s="92">
        <f>E438+E439+E440+E441</f>
        <v>37700</v>
      </c>
      <c r="F435" s="92">
        <f t="shared" ref="F435" si="152">(D435-E435)</f>
        <v>78366</v>
      </c>
      <c r="G435" s="32">
        <f t="shared" ref="G435" si="153">F435/E435</f>
        <v>2.0786737400530506</v>
      </c>
    </row>
    <row r="436" spans="1:7" x14ac:dyDescent="0.2">
      <c r="A436" s="88"/>
      <c r="B436" s="7" t="s">
        <v>6</v>
      </c>
      <c r="C436" s="29"/>
      <c r="D436" s="92"/>
      <c r="E436" s="92"/>
      <c r="F436" s="92"/>
      <c r="G436" s="32"/>
    </row>
    <row r="437" spans="1:7" x14ac:dyDescent="0.2">
      <c r="A437" s="88"/>
      <c r="B437" s="8"/>
      <c r="C437" s="31"/>
      <c r="D437" s="92"/>
      <c r="E437" s="92"/>
      <c r="F437" s="92"/>
      <c r="G437" s="32"/>
    </row>
    <row r="438" spans="1:7" x14ac:dyDescent="0.2">
      <c r="A438" s="88">
        <v>30</v>
      </c>
      <c r="B438" s="25" t="s">
        <v>16</v>
      </c>
      <c r="C438" s="31"/>
      <c r="D438" s="92">
        <f>'TAB juin'!D438</f>
        <v>2118</v>
      </c>
      <c r="E438" s="92">
        <f>'TAB juin'!E438</f>
        <v>2007</v>
      </c>
      <c r="F438" s="92">
        <f t="shared" ref="F438:F441" si="154">(D438-E438)</f>
        <v>111</v>
      </c>
      <c r="G438" s="32">
        <f t="shared" ref="G438:G441" si="155">F438/E438</f>
        <v>5.5306427503736919E-2</v>
      </c>
    </row>
    <row r="439" spans="1:7" x14ac:dyDescent="0.2">
      <c r="A439" s="88">
        <v>31</v>
      </c>
      <c r="B439" s="25" t="s">
        <v>17</v>
      </c>
      <c r="C439" s="31"/>
      <c r="D439" s="92">
        <f>'TAB juin'!D439</f>
        <v>1342</v>
      </c>
      <c r="E439" s="92">
        <f>'TAB juin'!E439</f>
        <v>1035</v>
      </c>
      <c r="F439" s="92">
        <f t="shared" si="154"/>
        <v>307</v>
      </c>
      <c r="G439" s="32">
        <f t="shared" si="155"/>
        <v>0.2966183574879227</v>
      </c>
    </row>
    <row r="440" spans="1:7" x14ac:dyDescent="0.2">
      <c r="A440" s="88">
        <v>32</v>
      </c>
      <c r="B440" s="25" t="s">
        <v>18</v>
      </c>
      <c r="C440" s="31"/>
      <c r="D440" s="92">
        <f>'TAB juin'!D440</f>
        <v>112606</v>
      </c>
      <c r="E440" s="92">
        <f>'TAB juin'!E440</f>
        <v>34658</v>
      </c>
      <c r="F440" s="92">
        <f t="shared" si="154"/>
        <v>77948</v>
      </c>
      <c r="G440" s="32">
        <f t="shared" si="155"/>
        <v>2.2490622655663914</v>
      </c>
    </row>
    <row r="441" spans="1:7" x14ac:dyDescent="0.2">
      <c r="A441" s="88">
        <v>37</v>
      </c>
      <c r="B441" s="25" t="s">
        <v>25</v>
      </c>
      <c r="C441" s="31"/>
      <c r="D441" s="92">
        <f>'TAB juin'!D441</f>
        <v>0</v>
      </c>
      <c r="E441" s="92">
        <f>'TAB juin'!E441</f>
        <v>0</v>
      </c>
      <c r="F441" s="92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92" t="s">
        <v>10</v>
      </c>
      <c r="E445" s="92" t="s">
        <v>11</v>
      </c>
      <c r="F445" s="92" t="s">
        <v>12</v>
      </c>
      <c r="G445" s="32" t="s">
        <v>13</v>
      </c>
    </row>
    <row r="446" spans="1:7" x14ac:dyDescent="0.2">
      <c r="A446" s="88">
        <v>700</v>
      </c>
      <c r="B446" s="1" t="s">
        <v>30</v>
      </c>
      <c r="C446" s="10"/>
      <c r="D446" s="92">
        <f>'TAB CUMUL AVRIL'!D446+'TAB mai'!D446+'TAB juin'!D446</f>
        <v>9905</v>
      </c>
      <c r="E446" s="92">
        <f>'TAB CUMUL AVRIL'!E446+'TAB mai'!E446+'TAB juin'!E446</f>
        <v>25711</v>
      </c>
      <c r="F446" s="92">
        <f>(D446-E446)</f>
        <v>-15806</v>
      </c>
      <c r="G446" s="32">
        <f>F446/E446</f>
        <v>-0.6147563299754969</v>
      </c>
    </row>
    <row r="447" spans="1:7" x14ac:dyDescent="0.2">
      <c r="A447" s="88">
        <v>701</v>
      </c>
      <c r="B447" s="1" t="s">
        <v>31</v>
      </c>
      <c r="C447" s="10"/>
      <c r="D447" s="92">
        <f>'TAB CUMUL AVRIL'!D447+'TAB mai'!D447+'TAB juin'!D447</f>
        <v>85848</v>
      </c>
      <c r="E447" s="92">
        <f>'TAB CUMUL AVRIL'!E447+'TAB mai'!E447+'TAB juin'!E447</f>
        <v>197763</v>
      </c>
      <c r="F447" s="92">
        <f t="shared" ref="F447:F449" si="156">(D447-E447)</f>
        <v>-111915</v>
      </c>
      <c r="G447" s="32">
        <f t="shared" ref="G447:G449" si="157">F447/E447</f>
        <v>-0.5659046434368411</v>
      </c>
    </row>
    <row r="448" spans="1:7" x14ac:dyDescent="0.2">
      <c r="A448" s="88">
        <v>704</v>
      </c>
      <c r="B448" s="1" t="s">
        <v>32</v>
      </c>
      <c r="C448" s="10"/>
      <c r="D448" s="92">
        <f>'TAB CUMUL AVRIL'!D448+'TAB mai'!D448+'TAB juin'!D448</f>
        <v>0</v>
      </c>
      <c r="E448" s="92">
        <f>'TAB CUMUL AVRIL'!E448+'TAB mai'!E448+'TAB juin'!E448</f>
        <v>0</v>
      </c>
      <c r="F448" s="92">
        <f t="shared" si="156"/>
        <v>0</v>
      </c>
      <c r="G448" s="32" t="e">
        <f t="shared" si="157"/>
        <v>#DIV/0!</v>
      </c>
    </row>
    <row r="449" spans="1:7" x14ac:dyDescent="0.2">
      <c r="A449" s="88">
        <v>706</v>
      </c>
      <c r="B449" s="1" t="s">
        <v>33</v>
      </c>
      <c r="C449" s="10"/>
      <c r="D449" s="92">
        <f>'TAB CUMUL AVRIL'!D449+'TAB mai'!D449+'TAB juin'!D449</f>
        <v>58969</v>
      </c>
      <c r="E449" s="92">
        <f>'TAB CUMUL AVRIL'!E449+'TAB mai'!E449+'TAB juin'!E449</f>
        <v>172683</v>
      </c>
      <c r="F449" s="92">
        <f t="shared" si="156"/>
        <v>-113714</v>
      </c>
      <c r="G449" s="32">
        <f t="shared" si="157"/>
        <v>-0.65851299780522687</v>
      </c>
    </row>
    <row r="450" spans="1:7" x14ac:dyDescent="0.2">
      <c r="A450" s="88"/>
      <c r="B450" s="13" t="s">
        <v>6</v>
      </c>
      <c r="C450" s="27"/>
      <c r="D450" s="92">
        <f>'TAB CUMUL AVRIL'!D450+'TAB mai'!D450+'TAB juin'!D450</f>
        <v>0</v>
      </c>
      <c r="E450" s="92">
        <f>'TAB CUMUL AVRIL'!E450+'TAB mai'!E450+'TAB juin'!E450</f>
        <v>0</v>
      </c>
      <c r="F450" s="39"/>
      <c r="G450" s="33"/>
    </row>
    <row r="451" spans="1:7" x14ac:dyDescent="0.2">
      <c r="A451" s="88"/>
      <c r="B451" s="14" t="s">
        <v>19</v>
      </c>
      <c r="C451" s="11"/>
      <c r="D451" s="92">
        <f>'TAB CUMUL AVRIL'!D451+'TAB mai'!D451+'TAB juin'!D451</f>
        <v>0</v>
      </c>
      <c r="E451" s="92">
        <f>'TAB CUMUL AVRIL'!E451+'TAB mai'!E451+'TAB juin'!E451</f>
        <v>0</v>
      </c>
      <c r="F451" s="92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88"/>
      <c r="B452" s="14" t="s">
        <v>20</v>
      </c>
      <c r="C452" s="11"/>
      <c r="D452" s="92">
        <f>'TAB CUMUL AVRIL'!D452+'TAB mai'!D452+'TAB juin'!D452</f>
        <v>0</v>
      </c>
      <c r="E452" s="92">
        <f>'TAB CUMUL AVRIL'!E452+'TAB mai'!E452+'TAB juin'!E452</f>
        <v>0</v>
      </c>
      <c r="F452" s="92">
        <f t="shared" si="158"/>
        <v>0</v>
      </c>
      <c r="G452" s="32" t="e">
        <f t="shared" si="159"/>
        <v>#DIV/0!</v>
      </c>
    </row>
    <row r="453" spans="1:7" x14ac:dyDescent="0.2">
      <c r="A453" s="88"/>
      <c r="B453" s="14" t="s">
        <v>27</v>
      </c>
      <c r="C453" s="11"/>
      <c r="D453" s="92">
        <f>'TAB CUMUL AVRIL'!D453+'TAB mai'!D453+'TAB juin'!D453</f>
        <v>0</v>
      </c>
      <c r="E453" s="92">
        <f>'TAB CUMUL AVRIL'!E453+'TAB mai'!E453+'TAB juin'!E453</f>
        <v>0</v>
      </c>
      <c r="F453" s="92">
        <f t="shared" si="158"/>
        <v>0</v>
      </c>
      <c r="G453" s="32" t="e">
        <f t="shared" si="159"/>
        <v>#DIV/0!</v>
      </c>
    </row>
    <row r="454" spans="1:7" x14ac:dyDescent="0.2">
      <c r="A454" s="88">
        <v>706</v>
      </c>
      <c r="B454" s="2" t="s">
        <v>34</v>
      </c>
      <c r="C454" s="11"/>
      <c r="D454" s="92">
        <f>'TAB CUMUL AVRIL'!D454+'TAB mai'!D454+'TAB juin'!D454</f>
        <v>0</v>
      </c>
      <c r="E454" s="92">
        <f>'TAB CUMUL AVRIL'!E454+'TAB mai'!E454+'TAB juin'!E454</f>
        <v>0</v>
      </c>
      <c r="F454" s="92">
        <f t="shared" si="158"/>
        <v>0</v>
      </c>
      <c r="G454" s="32" t="e">
        <f t="shared" si="159"/>
        <v>#DIV/0!</v>
      </c>
    </row>
    <row r="455" spans="1:7" x14ac:dyDescent="0.2">
      <c r="A455" s="88" t="s">
        <v>35</v>
      </c>
      <c r="B455" s="2" t="s">
        <v>36</v>
      </c>
      <c r="C455" s="11"/>
      <c r="D455" s="92">
        <f>'TAB CUMUL AVRIL'!D455+'TAB mai'!D455+'TAB juin'!D455</f>
        <v>0</v>
      </c>
      <c r="E455" s="92">
        <f>'TAB CUMUL AVRIL'!E455+'TAB mai'!E455+'TAB juin'!E455</f>
        <v>0</v>
      </c>
      <c r="F455" s="92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89"/>
      <c r="D456" s="40">
        <f>D446+D447+D448+D449+D454+D455</f>
        <v>154722</v>
      </c>
      <c r="E456" s="40">
        <f>E446+E447+E448+E449+E454+E455</f>
        <v>396157</v>
      </c>
      <c r="F456" s="40">
        <f t="shared" si="158"/>
        <v>-241435</v>
      </c>
      <c r="G456" s="34">
        <f t="shared" si="159"/>
        <v>-0.60944272094144492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92">
        <f>'TAB CUMUL AVRIL'!D459+'TAB mai'!D459+'TAB juin'!D459</f>
        <v>0</v>
      </c>
      <c r="E459" s="92">
        <f>'TAB CUMUL AVRIL'!E459+'TAB mai'!E459+'TAB juin'!E459</f>
        <v>0</v>
      </c>
      <c r="F459" s="92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90"/>
      <c r="D460" s="92"/>
      <c r="E460" s="92"/>
      <c r="F460" s="91"/>
      <c r="G460" s="36"/>
    </row>
    <row r="461" spans="1:7" x14ac:dyDescent="0.2">
      <c r="A461" s="88">
        <v>72</v>
      </c>
      <c r="B461" s="1" t="s">
        <v>37</v>
      </c>
      <c r="C461" s="10"/>
      <c r="D461" s="92">
        <f>'TAB CUMUL AVRIL'!D461+'TAB mai'!D461+'TAB juin'!D461</f>
        <v>0</v>
      </c>
      <c r="E461" s="92">
        <f>'TAB CUMUL AVRIL'!E461+'TAB mai'!E461+'TAB juin'!E461</f>
        <v>0</v>
      </c>
      <c r="F461" s="92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88">
        <v>73</v>
      </c>
      <c r="B462" s="1" t="s">
        <v>38</v>
      </c>
      <c r="C462" s="10"/>
      <c r="D462" s="92">
        <f>'TAB CUMUL AVRIL'!D462+'TAB mai'!D462+'TAB juin'!D462</f>
        <v>0</v>
      </c>
      <c r="E462" s="92">
        <f>'TAB CUMUL AVRIL'!E462+'TAB mai'!E462+'TAB juin'!E462</f>
        <v>0</v>
      </c>
      <c r="F462" s="92">
        <f t="shared" si="162"/>
        <v>0</v>
      </c>
      <c r="G462" s="32" t="e">
        <f t="shared" si="163"/>
        <v>#DIV/0!</v>
      </c>
    </row>
    <row r="463" spans="1:7" x14ac:dyDescent="0.2">
      <c r="A463" s="88">
        <v>74</v>
      </c>
      <c r="B463" s="2" t="s">
        <v>39</v>
      </c>
      <c r="C463" s="11"/>
      <c r="D463" s="92">
        <f>'TAB CUMUL AVRIL'!D463+'TAB mai'!D463+'TAB juin'!D463</f>
        <v>0</v>
      </c>
      <c r="E463" s="92">
        <f>'TAB CUMUL AVRIL'!E463+'TAB mai'!E463+'TAB juin'!E463</f>
        <v>0</v>
      </c>
      <c r="F463" s="92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93"/>
      <c r="D464" s="40">
        <f>D456+D461+D462+D463</f>
        <v>154722</v>
      </c>
      <c r="E464" s="40">
        <f>E456+E461+E462+E463</f>
        <v>396157</v>
      </c>
      <c r="F464" s="92">
        <f t="shared" si="162"/>
        <v>-241435</v>
      </c>
      <c r="G464" s="32">
        <f t="shared" si="163"/>
        <v>-0.60944272094144492</v>
      </c>
    </row>
    <row r="465" spans="1:7" x14ac:dyDescent="0.2">
      <c r="A465" s="88">
        <v>60</v>
      </c>
      <c r="B465" s="3" t="s">
        <v>40</v>
      </c>
      <c r="C465" s="90"/>
      <c r="D465" s="91">
        <f>D466+D467+D468</f>
        <v>48382.822</v>
      </c>
      <c r="E465" s="91">
        <f>E466+E467+E468</f>
        <v>59458.28</v>
      </c>
      <c r="F465" s="92">
        <f t="shared" si="162"/>
        <v>-11075.457999999999</v>
      </c>
      <c r="G465" s="32">
        <f t="shared" si="163"/>
        <v>-0.1862727613378658</v>
      </c>
    </row>
    <row r="466" spans="1:7" x14ac:dyDescent="0.2">
      <c r="A466" s="88">
        <v>600</v>
      </c>
      <c r="B466" s="1" t="s">
        <v>2</v>
      </c>
      <c r="C466" s="10"/>
      <c r="D466" s="92">
        <f>'TAB CUMUL AVRIL'!D466+'TAB mai'!D466+'TAB juin'!D466</f>
        <v>2460.8739999999998</v>
      </c>
      <c r="E466" s="92">
        <f>'TAB CUMUL AVRIL'!E466+'TAB mai'!E466+'TAB juin'!E466</f>
        <v>4096.5</v>
      </c>
      <c r="F466" s="92">
        <f t="shared" si="162"/>
        <v>-1635.6260000000002</v>
      </c>
      <c r="G466" s="32">
        <f t="shared" si="163"/>
        <v>-0.39927401440253879</v>
      </c>
    </row>
    <row r="467" spans="1:7" x14ac:dyDescent="0.2">
      <c r="A467" s="88">
        <v>601</v>
      </c>
      <c r="B467" s="1" t="s">
        <v>3</v>
      </c>
      <c r="C467" s="10"/>
      <c r="D467" s="92">
        <f>'TAB CUMUL AVRIL'!D467+'TAB mai'!D467+'TAB juin'!D467</f>
        <v>24450.948</v>
      </c>
      <c r="E467" s="92">
        <f>'TAB CUMUL AVRIL'!E467+'TAB mai'!E467+'TAB juin'!E467</f>
        <v>28877.78</v>
      </c>
      <c r="F467" s="92">
        <f t="shared" si="162"/>
        <v>-4426.8319999999985</v>
      </c>
      <c r="G467" s="32">
        <f t="shared" si="163"/>
        <v>-0.15329544030046627</v>
      </c>
    </row>
    <row r="468" spans="1:7" x14ac:dyDescent="0.2">
      <c r="A468" s="88">
        <v>604</v>
      </c>
      <c r="B468" s="1" t="s">
        <v>4</v>
      </c>
      <c r="C468" s="10"/>
      <c r="D468" s="92">
        <f>'TAB CUMUL AVRIL'!D468+'TAB mai'!D468+'TAB juin'!D468</f>
        <v>21471</v>
      </c>
      <c r="E468" s="92">
        <f>'TAB CUMUL AVRIL'!E468+'TAB mai'!E468+'TAB juin'!E468</f>
        <v>26484</v>
      </c>
      <c r="F468" s="92">
        <f t="shared" si="162"/>
        <v>-5013</v>
      </c>
      <c r="G468" s="32">
        <f t="shared" si="163"/>
        <v>-0.18928409605799729</v>
      </c>
    </row>
    <row r="469" spans="1:7" x14ac:dyDescent="0.2">
      <c r="A469" s="88">
        <v>61</v>
      </c>
      <c r="B469" s="1" t="s">
        <v>41</v>
      </c>
      <c r="C469" s="10"/>
      <c r="D469" s="92">
        <f>'TAB CUMUL AVRIL'!D469+'TAB mai'!D469+'TAB juin'!D469</f>
        <v>2727</v>
      </c>
      <c r="E469" s="92">
        <f>'TAB CUMUL AVRIL'!E469+'TAB mai'!E469+'TAB juin'!E469</f>
        <v>5305</v>
      </c>
      <c r="F469" s="92">
        <f t="shared" si="162"/>
        <v>-2578</v>
      </c>
      <c r="G469" s="32">
        <f t="shared" si="163"/>
        <v>-0.48595664467483507</v>
      </c>
    </row>
    <row r="470" spans="1:7" x14ac:dyDescent="0.2">
      <c r="A470" s="88">
        <v>62</v>
      </c>
      <c r="B470" s="2" t="s">
        <v>42</v>
      </c>
      <c r="C470" s="11"/>
      <c r="D470" s="92">
        <f>'TAB CUMUL AVRIL'!D470+'TAB mai'!D470+'TAB juin'!D470</f>
        <v>7182</v>
      </c>
      <c r="E470" s="92">
        <f>'TAB CUMUL AVRIL'!E470+'TAB mai'!E470+'TAB juin'!E470</f>
        <v>3432</v>
      </c>
      <c r="F470" s="92">
        <f t="shared" si="162"/>
        <v>3750</v>
      </c>
      <c r="G470" s="32">
        <f t="shared" si="163"/>
        <v>1.0926573426573427</v>
      </c>
    </row>
    <row r="471" spans="1:7" ht="25.5" x14ac:dyDescent="0.2">
      <c r="A471" s="22"/>
      <c r="B471" s="26" t="s">
        <v>43</v>
      </c>
      <c r="C471" s="93"/>
      <c r="D471" s="40">
        <f>D465+D469+D470</f>
        <v>58291.822</v>
      </c>
      <c r="E471" s="40">
        <f>E465+E469+E470</f>
        <v>68195.28</v>
      </c>
      <c r="F471" s="92">
        <f t="shared" si="162"/>
        <v>-9903.4579999999987</v>
      </c>
      <c r="G471" s="32">
        <f t="shared" si="163"/>
        <v>-0.14522204469282918</v>
      </c>
    </row>
    <row r="472" spans="1:7" ht="25.5" x14ac:dyDescent="0.2">
      <c r="A472" s="22"/>
      <c r="B472" s="26" t="s">
        <v>48</v>
      </c>
      <c r="C472" s="93"/>
      <c r="D472" s="40">
        <f>D464-D471</f>
        <v>96430.178</v>
      </c>
      <c r="E472" s="40">
        <f>E464-E471</f>
        <v>327961.71999999997</v>
      </c>
      <c r="F472" s="92">
        <f t="shared" si="162"/>
        <v>-231531.54199999996</v>
      </c>
      <c r="G472" s="32">
        <f t="shared" si="163"/>
        <v>-0.70597123957027663</v>
      </c>
    </row>
    <row r="473" spans="1:7" x14ac:dyDescent="0.2">
      <c r="A473" s="88">
        <v>63</v>
      </c>
      <c r="B473" s="3" t="s">
        <v>46</v>
      </c>
      <c r="C473" s="90"/>
      <c r="D473" s="92">
        <f>'TAB CUMUL AVRIL'!D473+'TAB mai'!D473+'TAB juin'!D473</f>
        <v>178088</v>
      </c>
      <c r="E473" s="92">
        <f>'TAB CUMUL AVRIL'!E473+'TAB mai'!E473+'TAB juin'!E473</f>
        <v>176443</v>
      </c>
      <c r="F473" s="92">
        <f t="shared" si="162"/>
        <v>1645</v>
      </c>
      <c r="G473" s="32">
        <f t="shared" si="163"/>
        <v>9.3231241817470795E-3</v>
      </c>
    </row>
    <row r="474" spans="1:7" x14ac:dyDescent="0.2">
      <c r="A474" s="88"/>
      <c r="B474" s="13" t="s">
        <v>6</v>
      </c>
      <c r="C474" s="27"/>
      <c r="D474" s="92"/>
      <c r="E474" s="92"/>
      <c r="F474" s="92"/>
      <c r="G474" s="32"/>
    </row>
    <row r="475" spans="1:7" x14ac:dyDescent="0.2">
      <c r="A475" s="88">
        <v>631</v>
      </c>
      <c r="B475" s="15" t="s">
        <v>21</v>
      </c>
      <c r="C475" s="21"/>
      <c r="D475" s="92">
        <f>'TAB CUMUL AVRIL'!D475+'TAB mai'!D475+'TAB juin'!D475</f>
        <v>0</v>
      </c>
      <c r="E475" s="92">
        <f>'TAB CUMUL AVRIL'!E475+'TAB mai'!E475+'TAB juin'!E475</f>
        <v>0</v>
      </c>
      <c r="F475" s="92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88"/>
      <c r="B476" s="15"/>
      <c r="C476" s="21"/>
      <c r="D476" s="92"/>
      <c r="E476" s="92"/>
      <c r="F476" s="92"/>
      <c r="G476" s="32"/>
    </row>
    <row r="477" spans="1:7" x14ac:dyDescent="0.2">
      <c r="A477" s="88">
        <v>64</v>
      </c>
      <c r="B477" s="2" t="s">
        <v>47</v>
      </c>
      <c r="C477" s="11"/>
      <c r="D477" s="92">
        <f>'TAB CUMUL AVRIL'!D477+'TAB mai'!D477+'TAB juin'!D477</f>
        <v>5255</v>
      </c>
      <c r="E477" s="92">
        <f>'TAB CUMUL AVRIL'!E477+'TAB mai'!E477+'TAB juin'!E477</f>
        <v>12035</v>
      </c>
      <c r="F477" s="92">
        <f t="shared" ref="F477:F487" si="166">(D477-E477)</f>
        <v>-6780</v>
      </c>
      <c r="G477" s="32">
        <f t="shared" ref="G477:G487" si="167">F477/E477</f>
        <v>-0.56335687577897797</v>
      </c>
    </row>
    <row r="478" spans="1:7" ht="25.5" x14ac:dyDescent="0.2">
      <c r="A478" s="22"/>
      <c r="B478" s="26" t="s">
        <v>49</v>
      </c>
      <c r="C478" s="93"/>
      <c r="D478" s="92">
        <f>D472-D473-D477</f>
        <v>-86912.822</v>
      </c>
      <c r="E478" s="92">
        <f>E472-E473-E477</f>
        <v>139483.71999999997</v>
      </c>
      <c r="F478" s="92">
        <f t="shared" si="166"/>
        <v>-226396.54199999996</v>
      </c>
      <c r="G478" s="32">
        <f t="shared" si="167"/>
        <v>-1.6231036998439674</v>
      </c>
    </row>
    <row r="479" spans="1:7" x14ac:dyDescent="0.2">
      <c r="A479" s="88">
        <v>75</v>
      </c>
      <c r="B479" s="3" t="s">
        <v>50</v>
      </c>
      <c r="C479" s="90"/>
      <c r="D479" s="92">
        <f>'TAB CUMUL AVRIL'!D479+'TAB mai'!D479+'TAB juin'!D479</f>
        <v>1607</v>
      </c>
      <c r="E479" s="92">
        <f>'TAB CUMUL AVRIL'!E479+'TAB mai'!E479+'TAB juin'!E479</f>
        <v>9885</v>
      </c>
      <c r="F479" s="92">
        <f t="shared" si="166"/>
        <v>-8278</v>
      </c>
      <c r="G479" s="32">
        <f t="shared" si="167"/>
        <v>-0.83743045017703588</v>
      </c>
    </row>
    <row r="480" spans="1:7" x14ac:dyDescent="0.2">
      <c r="A480" s="88">
        <v>65</v>
      </c>
      <c r="B480" s="1" t="s">
        <v>51</v>
      </c>
      <c r="C480" s="10"/>
      <c r="D480" s="92">
        <f>'TAB CUMUL AVRIL'!D480+'TAB mai'!D480+'TAB juin'!D480</f>
        <v>10218</v>
      </c>
      <c r="E480" s="92">
        <f>'TAB CUMUL AVRIL'!E480+'TAB mai'!E480+'TAB juin'!E480</f>
        <v>9340</v>
      </c>
      <c r="F480" s="92">
        <f t="shared" si="166"/>
        <v>878</v>
      </c>
      <c r="G480" s="32">
        <f t="shared" si="167"/>
        <v>9.4004282655246255E-2</v>
      </c>
    </row>
    <row r="481" spans="1:7" ht="25.5" x14ac:dyDescent="0.2">
      <c r="A481" s="88">
        <v>68</v>
      </c>
      <c r="B481" s="16" t="s">
        <v>52</v>
      </c>
      <c r="C481" s="17"/>
      <c r="D481" s="92">
        <f>'TAB CUMUL AVRIL'!D481+'TAB mai'!D481+'TAB juin'!D481</f>
        <v>124490</v>
      </c>
      <c r="E481" s="92">
        <f>'TAB CUMUL AVRIL'!E481+'TAB mai'!E481+'TAB juin'!E481</f>
        <v>1369</v>
      </c>
      <c r="F481" s="92">
        <f t="shared" si="166"/>
        <v>123121</v>
      </c>
      <c r="G481" s="32">
        <f t="shared" si="167"/>
        <v>89.934989043097147</v>
      </c>
    </row>
    <row r="482" spans="1:7" x14ac:dyDescent="0.2">
      <c r="A482" s="88">
        <v>78</v>
      </c>
      <c r="B482" s="2" t="s">
        <v>53</v>
      </c>
      <c r="C482" s="11"/>
      <c r="D482" s="92">
        <f>'TAB CUMUL AVRIL'!D482+'TAB mai'!D482+'TAB juin'!D482</f>
        <v>0</v>
      </c>
      <c r="E482" s="92">
        <f>'TAB CUMUL AVRIL'!E482+'TAB mai'!E482+'TAB juin'!E482</f>
        <v>0</v>
      </c>
      <c r="F482" s="92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93"/>
      <c r="D483" s="92">
        <f>D478+D479-D480-D481+D482</f>
        <v>-220013.82199999999</v>
      </c>
      <c r="E483" s="92">
        <f>E478+E479-E480-E481+E482</f>
        <v>138659.71999999997</v>
      </c>
      <c r="F483" s="92">
        <f t="shared" si="166"/>
        <v>-358673.54199999996</v>
      </c>
      <c r="G483" s="32">
        <f t="shared" si="167"/>
        <v>-2.5867176278734734</v>
      </c>
    </row>
    <row r="484" spans="1:7" x14ac:dyDescent="0.2">
      <c r="A484" s="88">
        <v>76</v>
      </c>
      <c r="B484" s="1" t="s">
        <v>54</v>
      </c>
      <c r="C484" s="10"/>
      <c r="D484" s="92">
        <f>'TAB CUMUL AVRIL'!D484+'TAB mai'!D484+'TAB juin'!D484</f>
        <v>0</v>
      </c>
      <c r="E484" s="92">
        <f>'TAB CUMUL AVRIL'!E484+'TAB mai'!E484+'TAB juin'!E484</f>
        <v>9828</v>
      </c>
      <c r="F484" s="92">
        <f t="shared" si="166"/>
        <v>-9828</v>
      </c>
      <c r="G484" s="32">
        <f t="shared" si="167"/>
        <v>-1</v>
      </c>
    </row>
    <row r="485" spans="1:7" x14ac:dyDescent="0.2">
      <c r="A485" s="88">
        <v>66</v>
      </c>
      <c r="B485" s="1" t="s">
        <v>55</v>
      </c>
      <c r="C485" s="10"/>
      <c r="D485" s="92">
        <f>'TAB CUMUL AVRIL'!D485+'TAB mai'!D485+'TAB juin'!D485</f>
        <v>0</v>
      </c>
      <c r="E485" s="92">
        <f>'TAB CUMUL AVRIL'!E485+'TAB mai'!E485+'TAB juin'!E485</f>
        <v>0</v>
      </c>
      <c r="F485" s="92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92">
        <f t="shared" si="166"/>
        <v>-9828</v>
      </c>
      <c r="G486" s="32">
        <f t="shared" si="167"/>
        <v>-1</v>
      </c>
    </row>
    <row r="487" spans="1:7" x14ac:dyDescent="0.2">
      <c r="A487" s="22"/>
      <c r="B487" s="19" t="s">
        <v>57</v>
      </c>
      <c r="C487" s="93"/>
      <c r="D487" s="92">
        <f>D483+D486</f>
        <v>-220013.82199999999</v>
      </c>
      <c r="E487" s="92">
        <f>E483+E486</f>
        <v>148487.71999999997</v>
      </c>
      <c r="F487" s="92">
        <f t="shared" si="166"/>
        <v>-368501.54199999996</v>
      </c>
      <c r="G487" s="32">
        <f t="shared" si="167"/>
        <v>-2.4816970857926841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88">
        <v>5</v>
      </c>
      <c r="B491" s="1" t="s">
        <v>22</v>
      </c>
      <c r="C491" s="10"/>
      <c r="D491" s="92">
        <f>'TAB juin'!D491</f>
        <v>692667</v>
      </c>
      <c r="E491" s="92">
        <f>'TAB juin'!E491</f>
        <v>712940</v>
      </c>
      <c r="F491" s="92">
        <f t="shared" ref="F491" si="168">(D491-E491)</f>
        <v>-20273</v>
      </c>
      <c r="G491" s="32">
        <f t="shared" ref="G491" si="169">F491/E491</f>
        <v>-2.8435772996325076E-2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88">
        <v>51</v>
      </c>
      <c r="B495" s="20" t="s">
        <v>29</v>
      </c>
      <c r="C495" s="30"/>
      <c r="D495" s="92">
        <v>0</v>
      </c>
      <c r="E495" s="92">
        <v>0</v>
      </c>
      <c r="F495" s="92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88">
        <v>510</v>
      </c>
      <c r="B496" s="1" t="s">
        <v>7</v>
      </c>
      <c r="C496" s="10"/>
      <c r="D496" s="92">
        <v>0</v>
      </c>
      <c r="E496" s="92">
        <v>0</v>
      </c>
      <c r="F496" s="92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88">
        <v>41</v>
      </c>
      <c r="B498" s="1" t="s">
        <v>8</v>
      </c>
      <c r="C498" s="10"/>
      <c r="D498" s="92">
        <f>D502+D503+D504</f>
        <v>760709</v>
      </c>
      <c r="E498" s="92">
        <f>E502+E503+E504</f>
        <v>649386</v>
      </c>
      <c r="F498" s="92">
        <f t="shared" ref="F498" si="172">(D498-E498)</f>
        <v>111323</v>
      </c>
      <c r="G498" s="32">
        <f t="shared" ref="G498" si="173">F498/E498</f>
        <v>0.17142808745491894</v>
      </c>
    </row>
    <row r="499" spans="1:7" x14ac:dyDescent="0.2">
      <c r="A499" s="88"/>
      <c r="B499" s="1"/>
      <c r="C499" s="10"/>
      <c r="D499" s="92"/>
      <c r="E499" s="92"/>
      <c r="F499" s="92"/>
      <c r="G499" s="32"/>
    </row>
    <row r="500" spans="1:7" x14ac:dyDescent="0.2">
      <c r="A500" s="88"/>
      <c r="B500" s="7" t="s">
        <v>6</v>
      </c>
      <c r="C500" s="29"/>
      <c r="D500" s="92"/>
      <c r="E500" s="92"/>
      <c r="F500" s="92"/>
      <c r="G500" s="32"/>
    </row>
    <row r="501" spans="1:7" x14ac:dyDescent="0.2">
      <c r="A501" s="88"/>
      <c r="B501" s="1"/>
      <c r="C501" s="10"/>
      <c r="D501" s="92"/>
      <c r="E501" s="92"/>
      <c r="F501" s="92"/>
      <c r="G501" s="32"/>
    </row>
    <row r="502" spans="1:7" x14ac:dyDescent="0.2">
      <c r="A502" s="88"/>
      <c r="B502" s="23" t="s">
        <v>23</v>
      </c>
      <c r="C502" s="10"/>
      <c r="D502" s="92">
        <f>'TAB juin'!D502</f>
        <v>304284</v>
      </c>
      <c r="E502" s="92">
        <f>'TAB juin'!E502</f>
        <v>376644</v>
      </c>
      <c r="F502" s="92">
        <f t="shared" ref="F502:F504" si="174">(D502-E502)</f>
        <v>-72360</v>
      </c>
      <c r="G502" s="32">
        <f t="shared" ref="G502:G504" si="175">F502/E502</f>
        <v>-0.19211775575875362</v>
      </c>
    </row>
    <row r="503" spans="1:7" ht="25.5" x14ac:dyDescent="0.2">
      <c r="A503" s="88"/>
      <c r="B503" s="24" t="s">
        <v>58</v>
      </c>
      <c r="C503" s="17"/>
      <c r="D503" s="92">
        <f>'TAB juin'!D503</f>
        <v>190177</v>
      </c>
      <c r="E503" s="92">
        <f>'TAB juin'!E503</f>
        <v>84420</v>
      </c>
      <c r="F503" s="92">
        <f t="shared" si="174"/>
        <v>105757</v>
      </c>
      <c r="G503" s="32">
        <f t="shared" si="175"/>
        <v>1.2527481639421938</v>
      </c>
    </row>
    <row r="504" spans="1:7" x14ac:dyDescent="0.2">
      <c r="A504" s="88"/>
      <c r="B504" s="23" t="s">
        <v>24</v>
      </c>
      <c r="C504" s="10"/>
      <c r="D504" s="92">
        <f>'TAB juin'!D504</f>
        <v>266248</v>
      </c>
      <c r="E504" s="92">
        <f>'TAB juin'!E504</f>
        <v>188322</v>
      </c>
      <c r="F504" s="92">
        <f t="shared" si="174"/>
        <v>77926</v>
      </c>
      <c r="G504" s="32">
        <f t="shared" si="175"/>
        <v>0.41379127239515301</v>
      </c>
    </row>
    <row r="505" spans="1:7" x14ac:dyDescent="0.2">
      <c r="A505" s="88"/>
      <c r="B505" s="1"/>
      <c r="C505" s="10"/>
      <c r="D505" s="92"/>
      <c r="E505" s="92"/>
      <c r="F505" s="92"/>
      <c r="G505" s="32"/>
    </row>
    <row r="506" spans="1:7" x14ac:dyDescent="0.2">
      <c r="A506" s="88"/>
      <c r="B506" s="8" t="s">
        <v>26</v>
      </c>
      <c r="C506" s="31"/>
      <c r="D506" s="92">
        <f>'TAB juin'!D506</f>
        <v>131210</v>
      </c>
      <c r="E506" s="92">
        <f>'TAB juin'!E506</f>
        <v>182819</v>
      </c>
      <c r="F506" s="92">
        <f t="shared" ref="F506" si="176">(D506-E506)</f>
        <v>-51609</v>
      </c>
      <c r="G506" s="32">
        <f t="shared" ref="G506" si="177">F506/E506</f>
        <v>-0.2822956038486153</v>
      </c>
    </row>
    <row r="507" spans="1:7" x14ac:dyDescent="0.2">
      <c r="A507" s="88"/>
      <c r="B507" s="8"/>
      <c r="C507" s="31"/>
      <c r="D507" s="92"/>
      <c r="E507" s="92"/>
      <c r="F507" s="92"/>
      <c r="G507" s="32"/>
    </row>
    <row r="508" spans="1:7" x14ac:dyDescent="0.2">
      <c r="A508" s="88">
        <v>3</v>
      </c>
      <c r="B508" s="8" t="s">
        <v>15</v>
      </c>
      <c r="C508" s="31"/>
      <c r="D508" s="92">
        <f>D511+D512+D513+D514</f>
        <v>60575</v>
      </c>
      <c r="E508" s="92">
        <f>E511+E512+E513+E514</f>
        <v>56850</v>
      </c>
      <c r="F508" s="92">
        <f t="shared" ref="F508" si="178">(D508-E508)</f>
        <v>3725</v>
      </c>
      <c r="G508" s="32">
        <f t="shared" ref="G508" si="179">F508/E508</f>
        <v>6.5523306948109053E-2</v>
      </c>
    </row>
    <row r="509" spans="1:7" x14ac:dyDescent="0.2">
      <c r="A509" s="88"/>
      <c r="B509" s="7" t="s">
        <v>6</v>
      </c>
      <c r="C509" s="29"/>
      <c r="D509" s="92"/>
      <c r="E509" s="92"/>
      <c r="F509" s="92"/>
      <c r="G509" s="32"/>
    </row>
    <row r="510" spans="1:7" x14ac:dyDescent="0.2">
      <c r="A510" s="88"/>
      <c r="B510" s="8"/>
      <c r="C510" s="31"/>
      <c r="D510" s="92"/>
      <c r="E510" s="92"/>
      <c r="F510" s="92"/>
      <c r="G510" s="32"/>
    </row>
    <row r="511" spans="1:7" x14ac:dyDescent="0.2">
      <c r="A511" s="88">
        <v>30</v>
      </c>
      <c r="B511" s="25" t="s">
        <v>16</v>
      </c>
      <c r="C511" s="31"/>
      <c r="D511" s="92">
        <f>'TAB juin'!D511</f>
        <v>3932</v>
      </c>
      <c r="E511" s="92">
        <f>'TAB juin'!E511</f>
        <v>2723</v>
      </c>
      <c r="F511" s="92">
        <f t="shared" ref="F511:F514" si="180">(D511-E511)</f>
        <v>1209</v>
      </c>
      <c r="G511" s="32">
        <f t="shared" ref="G511:G514" si="181">F511/E511</f>
        <v>0.44399559309585018</v>
      </c>
    </row>
    <row r="512" spans="1:7" x14ac:dyDescent="0.2">
      <c r="A512" s="88">
        <v>31</v>
      </c>
      <c r="B512" s="25" t="s">
        <v>17</v>
      </c>
      <c r="C512" s="31"/>
      <c r="D512" s="92">
        <f>'TAB juin'!D512</f>
        <v>4906</v>
      </c>
      <c r="E512" s="92">
        <f>'TAB juin'!E512</f>
        <v>4506</v>
      </c>
      <c r="F512" s="92">
        <f t="shared" si="180"/>
        <v>400</v>
      </c>
      <c r="G512" s="32">
        <f t="shared" si="181"/>
        <v>8.8770528184642705E-2</v>
      </c>
    </row>
    <row r="513" spans="1:7" x14ac:dyDescent="0.2">
      <c r="A513" s="88">
        <v>32</v>
      </c>
      <c r="B513" s="25" t="s">
        <v>18</v>
      </c>
      <c r="C513" s="31"/>
      <c r="D513" s="92">
        <f>'TAB juin'!D513</f>
        <v>51737</v>
      </c>
      <c r="E513" s="92">
        <f>'TAB juin'!E513</f>
        <v>49621</v>
      </c>
      <c r="F513" s="92">
        <f t="shared" si="180"/>
        <v>2116</v>
      </c>
      <c r="G513" s="32">
        <f t="shared" si="181"/>
        <v>4.2643235726809212E-2</v>
      </c>
    </row>
    <row r="514" spans="1:7" x14ac:dyDescent="0.2">
      <c r="A514" s="88">
        <v>37</v>
      </c>
      <c r="B514" s="25" t="s">
        <v>25</v>
      </c>
      <c r="C514" s="31"/>
      <c r="D514" s="92">
        <f>'TAB juin'!D514</f>
        <v>0</v>
      </c>
      <c r="E514" s="92">
        <f>'TAB juin'!E514</f>
        <v>0</v>
      </c>
      <c r="F514" s="92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92" t="s">
        <v>10</v>
      </c>
      <c r="E518" s="92" t="s">
        <v>11</v>
      </c>
      <c r="F518" s="92" t="s">
        <v>12</v>
      </c>
      <c r="G518" s="32" t="s">
        <v>13</v>
      </c>
    </row>
    <row r="519" spans="1:7" x14ac:dyDescent="0.2">
      <c r="A519" s="88">
        <v>700</v>
      </c>
      <c r="B519" s="1" t="s">
        <v>30</v>
      </c>
      <c r="C519" s="10"/>
      <c r="D519" s="92">
        <f>'TAB CUMUL AVRIL'!D519+'TAB mai'!D519+'TAB juin'!D519</f>
        <v>9776</v>
      </c>
      <c r="E519" s="92">
        <f>'TAB CUMUL AVRIL'!E519+'TAB mai'!E519+'TAB juin'!E519</f>
        <v>5274</v>
      </c>
      <c r="F519" s="92">
        <f>(D519-E519)</f>
        <v>4502</v>
      </c>
      <c r="G519" s="32">
        <f>F519/E519</f>
        <v>0.85362153962836562</v>
      </c>
    </row>
    <row r="520" spans="1:7" x14ac:dyDescent="0.2">
      <c r="A520" s="88">
        <v>701</v>
      </c>
      <c r="B520" s="1" t="s">
        <v>31</v>
      </c>
      <c r="C520" s="10"/>
      <c r="D520" s="92">
        <f>'TAB CUMUL AVRIL'!D520+'TAB mai'!D520+'TAB juin'!D520</f>
        <v>17343</v>
      </c>
      <c r="E520" s="92">
        <f>'TAB CUMUL AVRIL'!E520+'TAB mai'!E520+'TAB juin'!E520</f>
        <v>26106</v>
      </c>
      <c r="F520" s="92">
        <f t="shared" ref="F520:F522" si="182">(D520-E520)</f>
        <v>-8763</v>
      </c>
      <c r="G520" s="32">
        <f t="shared" ref="G520:G522" si="183">F520/E520</f>
        <v>-0.33566996092852219</v>
      </c>
    </row>
    <row r="521" spans="1:7" x14ac:dyDescent="0.2">
      <c r="A521" s="88">
        <v>704</v>
      </c>
      <c r="B521" s="1" t="s">
        <v>32</v>
      </c>
      <c r="C521" s="10"/>
      <c r="D521" s="92">
        <f>'TAB CUMUL AVRIL'!D521+'TAB mai'!D521+'TAB juin'!D521</f>
        <v>0</v>
      </c>
      <c r="E521" s="92">
        <f>'TAB CUMUL AVRIL'!E521+'TAB mai'!E521+'TAB juin'!E521</f>
        <v>0</v>
      </c>
      <c r="F521" s="92">
        <f t="shared" si="182"/>
        <v>0</v>
      </c>
      <c r="G521" s="32" t="e">
        <f t="shared" si="183"/>
        <v>#DIV/0!</v>
      </c>
    </row>
    <row r="522" spans="1:7" x14ac:dyDescent="0.2">
      <c r="A522" s="88">
        <v>706</v>
      </c>
      <c r="B522" s="1" t="s">
        <v>33</v>
      </c>
      <c r="C522" s="10"/>
      <c r="D522" s="92">
        <f>'TAB CUMUL AVRIL'!D522+'TAB mai'!D522+'TAB juin'!D522</f>
        <v>67992</v>
      </c>
      <c r="E522" s="92">
        <f>'TAB CUMUL AVRIL'!E522+'TAB mai'!E522+'TAB juin'!E522</f>
        <v>34256</v>
      </c>
      <c r="F522" s="92">
        <f t="shared" si="182"/>
        <v>33736</v>
      </c>
      <c r="G522" s="32">
        <f t="shared" si="183"/>
        <v>0.98482017748715556</v>
      </c>
    </row>
    <row r="523" spans="1:7" x14ac:dyDescent="0.2">
      <c r="A523" s="88"/>
      <c r="B523" s="13" t="s">
        <v>6</v>
      </c>
      <c r="C523" s="27"/>
      <c r="D523" s="92">
        <f>'TAB CUMUL AVRIL'!D523+'TAB mai'!D523+'TAB juin'!D523</f>
        <v>0</v>
      </c>
      <c r="E523" s="92">
        <f>'TAB CUMUL AVRIL'!E523+'TAB mai'!E523+'TAB juin'!E523</f>
        <v>0</v>
      </c>
      <c r="F523" s="39"/>
      <c r="G523" s="33"/>
    </row>
    <row r="524" spans="1:7" x14ac:dyDescent="0.2">
      <c r="A524" s="88"/>
      <c r="B524" s="14" t="s">
        <v>19</v>
      </c>
      <c r="C524" s="11"/>
      <c r="D524" s="92">
        <f>'TAB CUMUL AVRIL'!D524+'TAB mai'!D524+'TAB juin'!D524</f>
        <v>0</v>
      </c>
      <c r="E524" s="92">
        <f>'TAB CUMUL AVRIL'!E524+'TAB mai'!E524+'TAB juin'!E524</f>
        <v>0</v>
      </c>
      <c r="F524" s="92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88"/>
      <c r="B525" s="14" t="s">
        <v>20</v>
      </c>
      <c r="C525" s="11"/>
      <c r="D525" s="92">
        <f>'TAB CUMUL AVRIL'!D525+'TAB mai'!D525+'TAB juin'!D525</f>
        <v>0</v>
      </c>
      <c r="E525" s="92">
        <f>'TAB CUMUL AVRIL'!E525+'TAB mai'!E525+'TAB juin'!E525</f>
        <v>0</v>
      </c>
      <c r="F525" s="92">
        <f t="shared" si="184"/>
        <v>0</v>
      </c>
      <c r="G525" s="32" t="e">
        <f t="shared" si="185"/>
        <v>#DIV/0!</v>
      </c>
    </row>
    <row r="526" spans="1:7" x14ac:dyDescent="0.2">
      <c r="A526" s="88"/>
      <c r="B526" s="14" t="s">
        <v>27</v>
      </c>
      <c r="C526" s="11"/>
      <c r="D526" s="92">
        <f>'TAB CUMUL AVRIL'!D526+'TAB mai'!D526+'TAB juin'!D526</f>
        <v>0</v>
      </c>
      <c r="E526" s="92">
        <f>'TAB CUMUL AVRIL'!E526+'TAB mai'!E526+'TAB juin'!E526</f>
        <v>0</v>
      </c>
      <c r="F526" s="92">
        <f t="shared" si="184"/>
        <v>0</v>
      </c>
      <c r="G526" s="32" t="e">
        <f t="shared" si="185"/>
        <v>#DIV/0!</v>
      </c>
    </row>
    <row r="527" spans="1:7" x14ac:dyDescent="0.2">
      <c r="A527" s="88">
        <v>706</v>
      </c>
      <c r="B527" s="2" t="s">
        <v>34</v>
      </c>
      <c r="C527" s="11"/>
      <c r="D527" s="92">
        <f>'TAB CUMUL AVRIL'!D527+'TAB mai'!D527+'TAB juin'!D527</f>
        <v>0</v>
      </c>
      <c r="E527" s="92">
        <f>'TAB CUMUL AVRIL'!E527+'TAB mai'!E527+'TAB juin'!E527</f>
        <v>0</v>
      </c>
      <c r="F527" s="92">
        <f t="shared" si="184"/>
        <v>0</v>
      </c>
      <c r="G527" s="32" t="e">
        <f t="shared" si="185"/>
        <v>#DIV/0!</v>
      </c>
    </row>
    <row r="528" spans="1:7" x14ac:dyDescent="0.2">
      <c r="A528" s="88" t="s">
        <v>35</v>
      </c>
      <c r="B528" s="2" t="s">
        <v>36</v>
      </c>
      <c r="C528" s="11"/>
      <c r="D528" s="92">
        <f>'TAB CUMUL AVRIL'!D528+'TAB mai'!D528+'TAB juin'!D528</f>
        <v>1929</v>
      </c>
      <c r="E528" s="92">
        <f>'TAB CUMUL AVRIL'!E528+'TAB mai'!E528+'TAB juin'!E528</f>
        <v>0</v>
      </c>
      <c r="F528" s="92">
        <f t="shared" si="184"/>
        <v>1929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89"/>
      <c r="D529" s="40">
        <f>D519+D520+D521+D522+D527+D528</f>
        <v>97040</v>
      </c>
      <c r="E529" s="40">
        <f>E519+E520+E521+E522+E527+E528</f>
        <v>65636</v>
      </c>
      <c r="F529" s="40">
        <f t="shared" si="184"/>
        <v>31404</v>
      </c>
      <c r="G529" s="34">
        <f t="shared" si="185"/>
        <v>0.47845694435980257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92">
        <f>'TAB CUMUL AVRIL'!D532+'TAB mai'!D532+'TAB juin'!D532</f>
        <v>0</v>
      </c>
      <c r="E532" s="92">
        <f>'TAB CUMUL AVRIL'!E532+'TAB mai'!E532+'TAB juin'!E532</f>
        <v>0</v>
      </c>
      <c r="F532" s="92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90"/>
      <c r="D533" s="92"/>
      <c r="E533" s="92"/>
      <c r="F533" s="91"/>
      <c r="G533" s="36"/>
    </row>
    <row r="534" spans="1:7" x14ac:dyDescent="0.2">
      <c r="A534" s="88">
        <v>72</v>
      </c>
      <c r="B534" s="1" t="s">
        <v>37</v>
      </c>
      <c r="C534" s="10"/>
      <c r="D534" s="92">
        <f>'TAB CUMUL AVRIL'!D534+'TAB mai'!D534+'TAB juin'!D534</f>
        <v>0</v>
      </c>
      <c r="E534" s="92">
        <f>'TAB CUMUL AVRIL'!E534+'TAB mai'!E534+'TAB juin'!E534</f>
        <v>0</v>
      </c>
      <c r="F534" s="92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88">
        <v>73</v>
      </c>
      <c r="B535" s="1" t="s">
        <v>38</v>
      </c>
      <c r="C535" s="10"/>
      <c r="D535" s="92">
        <f>'TAB CUMUL AVRIL'!D535+'TAB mai'!D535+'TAB juin'!D535</f>
        <v>0</v>
      </c>
      <c r="E535" s="92">
        <f>'TAB CUMUL AVRIL'!E535+'TAB mai'!E535+'TAB juin'!E535</f>
        <v>0</v>
      </c>
      <c r="F535" s="92">
        <f t="shared" si="188"/>
        <v>0</v>
      </c>
      <c r="G535" s="32" t="e">
        <f t="shared" si="189"/>
        <v>#DIV/0!</v>
      </c>
    </row>
    <row r="536" spans="1:7" x14ac:dyDescent="0.2">
      <c r="A536" s="88">
        <v>74</v>
      </c>
      <c r="B536" s="2" t="s">
        <v>39</v>
      </c>
      <c r="C536" s="11"/>
      <c r="D536" s="92">
        <f>'TAB CUMUL AVRIL'!D536+'TAB mai'!D536+'TAB juin'!D536</f>
        <v>0</v>
      </c>
      <c r="E536" s="92">
        <f>'TAB CUMUL AVRIL'!E536+'TAB mai'!E536+'TAB juin'!E536</f>
        <v>0</v>
      </c>
      <c r="F536" s="92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93"/>
      <c r="D537" s="40">
        <f>D529+D534+D535+D536</f>
        <v>97040</v>
      </c>
      <c r="E537" s="40">
        <f>E529+E534+E535+E536</f>
        <v>65636</v>
      </c>
      <c r="F537" s="92">
        <f t="shared" si="188"/>
        <v>31404</v>
      </c>
      <c r="G537" s="32">
        <f t="shared" si="189"/>
        <v>0.47845694435980257</v>
      </c>
    </row>
    <row r="538" spans="1:7" x14ac:dyDescent="0.2">
      <c r="A538" s="88">
        <v>60</v>
      </c>
      <c r="B538" s="3" t="s">
        <v>40</v>
      </c>
      <c r="C538" s="90"/>
      <c r="D538" s="91">
        <f>D539+D540+D541</f>
        <v>15617</v>
      </c>
      <c r="E538" s="91">
        <f>E539+E540+E541</f>
        <v>6762</v>
      </c>
      <c r="F538" s="92">
        <f t="shared" si="188"/>
        <v>8855</v>
      </c>
      <c r="G538" s="32">
        <f t="shared" si="189"/>
        <v>1.3095238095238095</v>
      </c>
    </row>
    <row r="539" spans="1:7" x14ac:dyDescent="0.2">
      <c r="A539" s="88">
        <v>600</v>
      </c>
      <c r="B539" s="1" t="s">
        <v>2</v>
      </c>
      <c r="C539" s="10"/>
      <c r="D539" s="92">
        <f>'TAB CUMUL AVRIL'!D539+'TAB mai'!D539+'TAB juin'!D539</f>
        <v>2241</v>
      </c>
      <c r="E539" s="92">
        <f>'TAB CUMUL AVRIL'!E539+'TAB mai'!E539+'TAB juin'!E539</f>
        <v>600</v>
      </c>
      <c r="F539" s="92">
        <f t="shared" si="188"/>
        <v>1641</v>
      </c>
      <c r="G539" s="32">
        <f t="shared" si="189"/>
        <v>2.7349999999999999</v>
      </c>
    </row>
    <row r="540" spans="1:7" x14ac:dyDescent="0.2">
      <c r="A540" s="88">
        <v>601</v>
      </c>
      <c r="B540" s="1" t="s">
        <v>3</v>
      </c>
      <c r="C540" s="10"/>
      <c r="D540" s="92">
        <f>'TAB CUMUL AVRIL'!D540+'TAB mai'!D540+'TAB juin'!D540</f>
        <v>7461</v>
      </c>
      <c r="E540" s="92">
        <f>'TAB CUMUL AVRIL'!E540+'TAB mai'!E540+'TAB juin'!E540</f>
        <v>4556</v>
      </c>
      <c r="F540" s="92">
        <f t="shared" si="188"/>
        <v>2905</v>
      </c>
      <c r="G540" s="32">
        <f t="shared" si="189"/>
        <v>0.63762071992976299</v>
      </c>
    </row>
    <row r="541" spans="1:7" x14ac:dyDescent="0.2">
      <c r="A541" s="88">
        <v>604</v>
      </c>
      <c r="B541" s="1" t="s">
        <v>4</v>
      </c>
      <c r="C541" s="10"/>
      <c r="D541" s="92">
        <f>'TAB CUMUL AVRIL'!D541+'TAB mai'!D541+'TAB juin'!D541</f>
        <v>5915</v>
      </c>
      <c r="E541" s="92">
        <f>'TAB CUMUL AVRIL'!E541+'TAB mai'!E541+'TAB juin'!E541</f>
        <v>1606</v>
      </c>
      <c r="F541" s="92">
        <f t="shared" si="188"/>
        <v>4309</v>
      </c>
      <c r="G541" s="32">
        <f t="shared" si="189"/>
        <v>2.683063511830635</v>
      </c>
    </row>
    <row r="542" spans="1:7" x14ac:dyDescent="0.2">
      <c r="A542" s="88">
        <v>61</v>
      </c>
      <c r="B542" s="1" t="s">
        <v>41</v>
      </c>
      <c r="C542" s="10"/>
      <c r="D542" s="92">
        <f>'TAB CUMUL AVRIL'!D542+'TAB mai'!D542+'TAB juin'!D542</f>
        <v>2565</v>
      </c>
      <c r="E542" s="92">
        <f>'TAB CUMUL AVRIL'!E542+'TAB mai'!E542+'TAB juin'!E542</f>
        <v>1358</v>
      </c>
      <c r="F542" s="92">
        <f t="shared" si="188"/>
        <v>1207</v>
      </c>
      <c r="G542" s="32">
        <f t="shared" si="189"/>
        <v>0.8888070692194403</v>
      </c>
    </row>
    <row r="543" spans="1:7" x14ac:dyDescent="0.2">
      <c r="A543" s="88">
        <v>62</v>
      </c>
      <c r="B543" s="2" t="s">
        <v>42</v>
      </c>
      <c r="C543" s="11"/>
      <c r="D543" s="92">
        <f>'TAB CUMUL AVRIL'!D543+'TAB mai'!D543+'TAB juin'!D543</f>
        <v>5474</v>
      </c>
      <c r="E543" s="92">
        <f>'TAB CUMUL AVRIL'!E543+'TAB mai'!E543+'TAB juin'!E543</f>
        <v>1139</v>
      </c>
      <c r="F543" s="92">
        <f t="shared" si="188"/>
        <v>4335</v>
      </c>
      <c r="G543" s="32">
        <f t="shared" si="189"/>
        <v>3.8059701492537314</v>
      </c>
    </row>
    <row r="544" spans="1:7" ht="25.5" x14ac:dyDescent="0.2">
      <c r="A544" s="22"/>
      <c r="B544" s="26" t="s">
        <v>43</v>
      </c>
      <c r="C544" s="93"/>
      <c r="D544" s="40">
        <f>D538+D542+D543</f>
        <v>23656</v>
      </c>
      <c r="E544" s="40">
        <f>E538+E542+E543</f>
        <v>9259</v>
      </c>
      <c r="F544" s="92">
        <f t="shared" si="188"/>
        <v>14397</v>
      </c>
      <c r="G544" s="32">
        <f t="shared" si="189"/>
        <v>1.5549195377470568</v>
      </c>
    </row>
    <row r="545" spans="1:7" ht="25.5" x14ac:dyDescent="0.2">
      <c r="A545" s="22"/>
      <c r="B545" s="26" t="s">
        <v>48</v>
      </c>
      <c r="C545" s="93"/>
      <c r="D545" s="40">
        <f>D537-D544</f>
        <v>73384</v>
      </c>
      <c r="E545" s="40">
        <f>E537-E544</f>
        <v>56377</v>
      </c>
      <c r="F545" s="92">
        <f t="shared" si="188"/>
        <v>17007</v>
      </c>
      <c r="G545" s="32">
        <f t="shared" si="189"/>
        <v>0.30166557283998796</v>
      </c>
    </row>
    <row r="546" spans="1:7" x14ac:dyDescent="0.2">
      <c r="A546" s="88">
        <v>63</v>
      </c>
      <c r="B546" s="3" t="s">
        <v>46</v>
      </c>
      <c r="C546" s="90"/>
      <c r="D546" s="92">
        <f>'TAB CUMUL AVRIL'!D546+'TAB mai'!D546+'TAB juin'!D546</f>
        <v>123300</v>
      </c>
      <c r="E546" s="92">
        <f>'TAB CUMUL AVRIL'!E546+'TAB mai'!E546+'TAB juin'!E546</f>
        <v>102023</v>
      </c>
      <c r="F546" s="92">
        <f t="shared" si="188"/>
        <v>21277</v>
      </c>
      <c r="G546" s="32">
        <f t="shared" si="189"/>
        <v>0.20855101300687101</v>
      </c>
    </row>
    <row r="547" spans="1:7" x14ac:dyDescent="0.2">
      <c r="A547" s="88"/>
      <c r="B547" s="13" t="s">
        <v>6</v>
      </c>
      <c r="C547" s="27"/>
      <c r="D547" s="92"/>
      <c r="E547" s="92"/>
      <c r="F547" s="92"/>
      <c r="G547" s="32"/>
    </row>
    <row r="548" spans="1:7" x14ac:dyDescent="0.2">
      <c r="A548" s="88">
        <v>631</v>
      </c>
      <c r="B548" s="15" t="s">
        <v>21</v>
      </c>
      <c r="C548" s="21"/>
      <c r="D548" s="92">
        <f>'TAB CUMUL AVRIL'!D548+'TAB mai'!D548+'TAB juin'!D548</f>
        <v>0</v>
      </c>
      <c r="E548" s="92">
        <f>'TAB CUMUL AVRIL'!E548+'TAB mai'!E548+'TAB juin'!E548</f>
        <v>0</v>
      </c>
      <c r="F548" s="92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88"/>
      <c r="B549" s="15"/>
      <c r="C549" s="21"/>
      <c r="D549" s="92"/>
      <c r="E549" s="92"/>
      <c r="F549" s="92"/>
      <c r="G549" s="32"/>
    </row>
    <row r="550" spans="1:7" x14ac:dyDescent="0.2">
      <c r="A550" s="88">
        <v>64</v>
      </c>
      <c r="B550" s="2" t="s">
        <v>47</v>
      </c>
      <c r="C550" s="11"/>
      <c r="D550" s="92">
        <f>'TAB CUMUL AVRIL'!D550+'TAB mai'!D550+'TAB juin'!D550</f>
        <v>3641</v>
      </c>
      <c r="E550" s="92">
        <f>'TAB CUMUL AVRIL'!E550+'TAB mai'!E550+'TAB juin'!E550</f>
        <v>1685</v>
      </c>
      <c r="F550" s="92">
        <f t="shared" ref="F550:F560" si="192">(D550-E550)</f>
        <v>1956</v>
      </c>
      <c r="G550" s="32">
        <f t="shared" ref="G550:G560" si="193">F550/E550</f>
        <v>1.1608308605341247</v>
      </c>
    </row>
    <row r="551" spans="1:7" ht="25.5" x14ac:dyDescent="0.2">
      <c r="A551" s="22"/>
      <c r="B551" s="26" t="s">
        <v>49</v>
      </c>
      <c r="C551" s="93"/>
      <c r="D551" s="92">
        <f>D545-D546-D550</f>
        <v>-53557</v>
      </c>
      <c r="E551" s="92">
        <f>E545-E546-E550</f>
        <v>-47331</v>
      </c>
      <c r="F551" s="92">
        <f t="shared" si="192"/>
        <v>-6226</v>
      </c>
      <c r="G551" s="32">
        <f t="shared" si="193"/>
        <v>0.13154169571739452</v>
      </c>
    </row>
    <row r="552" spans="1:7" x14ac:dyDescent="0.2">
      <c r="A552" s="88">
        <v>75</v>
      </c>
      <c r="B552" s="3" t="s">
        <v>50</v>
      </c>
      <c r="C552" s="90"/>
      <c r="D552" s="92">
        <f>'TAB CUMUL AVRIL'!D552+'TAB mai'!D552+'TAB juin'!D552</f>
        <v>12</v>
      </c>
      <c r="E552" s="92">
        <f>'TAB CUMUL AVRIL'!E552+'TAB mai'!E552+'TAB juin'!E552</f>
        <v>20</v>
      </c>
      <c r="F552" s="92">
        <f t="shared" si="192"/>
        <v>-8</v>
      </c>
      <c r="G552" s="32">
        <f t="shared" si="193"/>
        <v>-0.4</v>
      </c>
    </row>
    <row r="553" spans="1:7" x14ac:dyDescent="0.2">
      <c r="A553" s="88">
        <v>65</v>
      </c>
      <c r="B553" s="1" t="s">
        <v>51</v>
      </c>
      <c r="C553" s="10"/>
      <c r="D553" s="92">
        <f>'TAB CUMUL AVRIL'!D553+'TAB mai'!D553+'TAB juin'!D553</f>
        <v>211</v>
      </c>
      <c r="E553" s="92">
        <f>'TAB CUMUL AVRIL'!E553+'TAB mai'!E553+'TAB juin'!E553</f>
        <v>444</v>
      </c>
      <c r="F553" s="92">
        <f t="shared" si="192"/>
        <v>-233</v>
      </c>
      <c r="G553" s="32">
        <f t="shared" si="193"/>
        <v>-0.52477477477477474</v>
      </c>
    </row>
    <row r="554" spans="1:7" ht="25.5" x14ac:dyDescent="0.2">
      <c r="A554" s="88">
        <v>68</v>
      </c>
      <c r="B554" s="16" t="s">
        <v>52</v>
      </c>
      <c r="C554" s="17"/>
      <c r="D554" s="92">
        <f>'TAB CUMUL AVRIL'!D554+'TAB mai'!D554+'TAB juin'!D554</f>
        <v>11086</v>
      </c>
      <c r="E554" s="92">
        <f>'TAB CUMUL AVRIL'!E554+'TAB mai'!E554+'TAB juin'!E554</f>
        <v>3815</v>
      </c>
      <c r="F554" s="92">
        <f t="shared" si="192"/>
        <v>7271</v>
      </c>
      <c r="G554" s="32">
        <f t="shared" si="193"/>
        <v>1.9058977719528178</v>
      </c>
    </row>
    <row r="555" spans="1:7" x14ac:dyDescent="0.2">
      <c r="A555" s="88">
        <v>78</v>
      </c>
      <c r="B555" s="2" t="s">
        <v>53</v>
      </c>
      <c r="C555" s="11"/>
      <c r="D555" s="92">
        <f>'TAB CUMUL AVRIL'!D555+'TAB mai'!D555+'TAB juin'!D555</f>
        <v>284</v>
      </c>
      <c r="E555" s="92">
        <f>'TAB CUMUL AVRIL'!E555+'TAB mai'!E555+'TAB juin'!E555</f>
        <v>0</v>
      </c>
      <c r="F555" s="92">
        <f t="shared" si="192"/>
        <v>284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93"/>
      <c r="D556" s="92">
        <f>D551+D552-D553-D554+D555</f>
        <v>-64558</v>
      </c>
      <c r="E556" s="92">
        <f>E551+E552-E553-E554+E555</f>
        <v>-51570</v>
      </c>
      <c r="F556" s="92">
        <f t="shared" si="192"/>
        <v>-12988</v>
      </c>
      <c r="G556" s="32">
        <f t="shared" si="193"/>
        <v>0.25185185185185183</v>
      </c>
    </row>
    <row r="557" spans="1:7" x14ac:dyDescent="0.2">
      <c r="A557" s="88">
        <v>76</v>
      </c>
      <c r="B557" s="1" t="s">
        <v>54</v>
      </c>
      <c r="C557" s="10"/>
      <c r="D557" s="92">
        <f>'TAB CUMUL AVRIL'!D557+'TAB mai'!D557+'TAB juin'!D557</f>
        <v>0</v>
      </c>
      <c r="E557" s="92">
        <f>'TAB CUMUL AVRIL'!E557+'TAB mai'!E557+'TAB juin'!E557</f>
        <v>0</v>
      </c>
      <c r="F557" s="92">
        <f t="shared" si="192"/>
        <v>0</v>
      </c>
      <c r="G557" s="32" t="e">
        <f t="shared" si="193"/>
        <v>#DIV/0!</v>
      </c>
    </row>
    <row r="558" spans="1:7" x14ac:dyDescent="0.2">
      <c r="A558" s="88">
        <v>66</v>
      </c>
      <c r="B558" s="1" t="s">
        <v>55</v>
      </c>
      <c r="C558" s="10"/>
      <c r="D558" s="92">
        <f>'TAB CUMUL AVRIL'!D558+'TAB mai'!D558+'TAB juin'!D558</f>
        <v>0</v>
      </c>
      <c r="E558" s="92">
        <f>'TAB CUMUL AVRIL'!E558+'TAB mai'!E558+'TAB juin'!E558</f>
        <v>0</v>
      </c>
      <c r="F558" s="92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92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93"/>
      <c r="D560" s="92">
        <f>D556+D559</f>
        <v>-64558</v>
      </c>
      <c r="E560" s="92">
        <f>E556+E559</f>
        <v>-51570</v>
      </c>
      <c r="F560" s="92">
        <f t="shared" si="192"/>
        <v>-12988</v>
      </c>
      <c r="G560" s="32">
        <f t="shared" si="193"/>
        <v>0.25185185185185183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88">
        <v>5</v>
      </c>
      <c r="B564" s="1" t="s">
        <v>22</v>
      </c>
      <c r="C564" s="10"/>
      <c r="D564" s="92">
        <f>'TAB juin'!D564</f>
        <v>-58102</v>
      </c>
      <c r="E564" s="92">
        <f>'TAB juin'!E564</f>
        <v>-68746</v>
      </c>
      <c r="F564" s="92">
        <f t="shared" ref="F564" si="194">(D564-E564)</f>
        <v>10644</v>
      </c>
      <c r="G564" s="32">
        <f t="shared" ref="G564" si="195">F564/E564</f>
        <v>-0.15483082652081576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88">
        <v>51</v>
      </c>
      <c r="B568" s="20" t="s">
        <v>29</v>
      </c>
      <c r="C568" s="30"/>
      <c r="D568" s="92">
        <v>0</v>
      </c>
      <c r="E568" s="92">
        <v>0</v>
      </c>
      <c r="F568" s="92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88">
        <v>510</v>
      </c>
      <c r="B569" s="1" t="s">
        <v>7</v>
      </c>
      <c r="C569" s="10"/>
      <c r="D569" s="92">
        <v>0</v>
      </c>
      <c r="E569" s="92">
        <v>0</v>
      </c>
      <c r="F569" s="92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88">
        <v>41</v>
      </c>
      <c r="B571" s="1" t="s">
        <v>8</v>
      </c>
      <c r="C571" s="10"/>
      <c r="D571" s="92">
        <f>D575+D576+D577</f>
        <v>72177</v>
      </c>
      <c r="E571" s="92">
        <f>E575+E576+E577</f>
        <v>90942</v>
      </c>
      <c r="F571" s="92">
        <f t="shared" ref="F571" si="198">(D571-E571)</f>
        <v>-18765</v>
      </c>
      <c r="G571" s="32">
        <f t="shared" ref="G571" si="199">F571/E571</f>
        <v>-0.2063403048096589</v>
      </c>
    </row>
    <row r="572" spans="1:7" x14ac:dyDescent="0.2">
      <c r="A572" s="88"/>
      <c r="B572" s="1"/>
      <c r="C572" s="10"/>
      <c r="D572" s="92"/>
      <c r="E572" s="92"/>
      <c r="F572" s="92"/>
      <c r="G572" s="32"/>
    </row>
    <row r="573" spans="1:7" x14ac:dyDescent="0.2">
      <c r="A573" s="88"/>
      <c r="B573" s="7" t="s">
        <v>6</v>
      </c>
      <c r="C573" s="29"/>
      <c r="D573" s="92"/>
      <c r="E573" s="92"/>
      <c r="F573" s="92"/>
      <c r="G573" s="32"/>
    </row>
    <row r="574" spans="1:7" x14ac:dyDescent="0.2">
      <c r="A574" s="88"/>
      <c r="B574" s="1"/>
      <c r="C574" s="10"/>
      <c r="D574" s="92"/>
      <c r="E574" s="92"/>
      <c r="F574" s="92"/>
      <c r="G574" s="32"/>
    </row>
    <row r="575" spans="1:7" x14ac:dyDescent="0.2">
      <c r="A575" s="88"/>
      <c r="B575" s="23" t="s">
        <v>23</v>
      </c>
      <c r="C575" s="10"/>
      <c r="D575" s="92">
        <f>'TAB juin'!D575</f>
        <v>25020</v>
      </c>
      <c r="E575" s="92">
        <f>'TAB juin'!E575</f>
        <v>16627</v>
      </c>
      <c r="F575" s="92">
        <f t="shared" ref="F575:F577" si="200">(D575-E575)</f>
        <v>8393</v>
      </c>
      <c r="G575" s="32">
        <f t="shared" ref="G575:G577" si="201">F575/E575</f>
        <v>0.50478137968364711</v>
      </c>
    </row>
    <row r="576" spans="1:7" ht="25.5" x14ac:dyDescent="0.2">
      <c r="A576" s="88"/>
      <c r="B576" s="24" t="s">
        <v>58</v>
      </c>
      <c r="C576" s="17"/>
      <c r="D576" s="92">
        <f>'TAB juin'!D576</f>
        <v>40242</v>
      </c>
      <c r="E576" s="92">
        <f>'TAB juin'!E576</f>
        <v>46365</v>
      </c>
      <c r="F576" s="92">
        <f t="shared" si="200"/>
        <v>-6123</v>
      </c>
      <c r="G576" s="32">
        <f t="shared" si="201"/>
        <v>-0.13206082174053704</v>
      </c>
    </row>
    <row r="577" spans="1:7" x14ac:dyDescent="0.2">
      <c r="A577" s="88"/>
      <c r="B577" s="23" t="s">
        <v>24</v>
      </c>
      <c r="C577" s="10"/>
      <c r="D577" s="92">
        <f>'TAB juin'!D577</f>
        <v>6915</v>
      </c>
      <c r="E577" s="92">
        <f>'TAB juin'!E577</f>
        <v>27950</v>
      </c>
      <c r="F577" s="92">
        <f t="shared" si="200"/>
        <v>-21035</v>
      </c>
      <c r="G577" s="32">
        <f t="shared" si="201"/>
        <v>-0.75259391771019679</v>
      </c>
    </row>
    <row r="578" spans="1:7" x14ac:dyDescent="0.2">
      <c r="A578" s="88"/>
      <c r="B578" s="1"/>
      <c r="C578" s="10"/>
      <c r="D578" s="92"/>
      <c r="E578" s="92"/>
      <c r="F578" s="92"/>
      <c r="G578" s="32"/>
    </row>
    <row r="579" spans="1:7" x14ac:dyDescent="0.2">
      <c r="A579" s="88"/>
      <c r="B579" s="8" t="s">
        <v>26</v>
      </c>
      <c r="C579" s="31"/>
      <c r="D579" s="92">
        <f>'TAB juin'!D579</f>
        <v>88866</v>
      </c>
      <c r="E579" s="92">
        <f>'TAB juin'!E579</f>
        <v>50097</v>
      </c>
      <c r="F579" s="92">
        <f t="shared" ref="F579" si="202">(D579-E579)</f>
        <v>38769</v>
      </c>
      <c r="G579" s="32">
        <f t="shared" ref="G579" si="203">F579/E579</f>
        <v>0.77387867536978261</v>
      </c>
    </row>
    <row r="580" spans="1:7" x14ac:dyDescent="0.2">
      <c r="A580" s="88"/>
      <c r="B580" s="8"/>
      <c r="C580" s="31"/>
      <c r="D580" s="92"/>
      <c r="E580" s="92"/>
      <c r="F580" s="92"/>
      <c r="G580" s="32"/>
    </row>
    <row r="581" spans="1:7" x14ac:dyDescent="0.2">
      <c r="A581" s="88">
        <v>3</v>
      </c>
      <c r="B581" s="8" t="s">
        <v>15</v>
      </c>
      <c r="C581" s="31"/>
      <c r="D581" s="92">
        <f>D584+D585+D586+D587</f>
        <v>19855</v>
      </c>
      <c r="E581" s="92">
        <f>E584+E585+E586+E587</f>
        <v>21720</v>
      </c>
      <c r="F581" s="92">
        <f t="shared" ref="F581" si="204">(D581-E581)</f>
        <v>-1865</v>
      </c>
      <c r="G581" s="32">
        <f t="shared" ref="G581" si="205">F581/E581</f>
        <v>-8.5865561694290979E-2</v>
      </c>
    </row>
    <row r="582" spans="1:7" x14ac:dyDescent="0.2">
      <c r="A582" s="88"/>
      <c r="B582" s="7" t="s">
        <v>6</v>
      </c>
      <c r="C582" s="29"/>
      <c r="D582" s="92"/>
      <c r="E582" s="92"/>
      <c r="F582" s="92"/>
      <c r="G582" s="32"/>
    </row>
    <row r="583" spans="1:7" x14ac:dyDescent="0.2">
      <c r="A583" s="88"/>
      <c r="B583" s="8"/>
      <c r="C583" s="31"/>
      <c r="D583" s="92"/>
      <c r="E583" s="92"/>
      <c r="F583" s="92"/>
      <c r="G583" s="32"/>
    </row>
    <row r="584" spans="1:7" x14ac:dyDescent="0.2">
      <c r="A584" s="88">
        <v>30</v>
      </c>
      <c r="B584" s="25" t="s">
        <v>16</v>
      </c>
      <c r="C584" s="31"/>
      <c r="D584" s="92">
        <f>'TAB juin'!D584</f>
        <v>195</v>
      </c>
      <c r="E584" s="92">
        <f>'TAB juin'!E584</f>
        <v>629</v>
      </c>
      <c r="F584" s="92">
        <f t="shared" ref="F584:F587" si="206">(D584-E584)</f>
        <v>-434</v>
      </c>
      <c r="G584" s="32">
        <f t="shared" ref="G584:G587" si="207">F584/E584</f>
        <v>-0.68998410174880764</v>
      </c>
    </row>
    <row r="585" spans="1:7" x14ac:dyDescent="0.2">
      <c r="A585" s="88">
        <v>31</v>
      </c>
      <c r="B585" s="25" t="s">
        <v>17</v>
      </c>
      <c r="C585" s="31"/>
      <c r="D585" s="92">
        <f>'TAB juin'!D585</f>
        <v>2930</v>
      </c>
      <c r="E585" s="92">
        <f>'TAB juin'!E585</f>
        <v>3101</v>
      </c>
      <c r="F585" s="92">
        <f t="shared" si="206"/>
        <v>-171</v>
      </c>
      <c r="G585" s="32">
        <f t="shared" si="207"/>
        <v>-5.5143502096098036E-2</v>
      </c>
    </row>
    <row r="586" spans="1:7" x14ac:dyDescent="0.2">
      <c r="A586" s="88">
        <v>32</v>
      </c>
      <c r="B586" s="25" t="s">
        <v>18</v>
      </c>
      <c r="C586" s="31"/>
      <c r="D586" s="92">
        <f>'TAB juin'!D586</f>
        <v>16730</v>
      </c>
      <c r="E586" s="92">
        <f>'TAB juin'!E586</f>
        <v>17990</v>
      </c>
      <c r="F586" s="92">
        <f t="shared" si="206"/>
        <v>-1260</v>
      </c>
      <c r="G586" s="32">
        <f t="shared" si="207"/>
        <v>-7.0038910505836577E-2</v>
      </c>
    </row>
    <row r="587" spans="1:7" x14ac:dyDescent="0.2">
      <c r="A587" s="88">
        <v>37</v>
      </c>
      <c r="B587" s="25" t="s">
        <v>25</v>
      </c>
      <c r="C587" s="31"/>
      <c r="D587" s="92">
        <f>'TAB juin'!D587</f>
        <v>0</v>
      </c>
      <c r="E587" s="92">
        <f>'TAB juin'!E587</f>
        <v>0</v>
      </c>
      <c r="F587" s="92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92" t="s">
        <v>10</v>
      </c>
      <c r="E591" s="92" t="s">
        <v>11</v>
      </c>
      <c r="F591" s="92" t="s">
        <v>12</v>
      </c>
      <c r="G591" s="32" t="s">
        <v>13</v>
      </c>
    </row>
    <row r="592" spans="1:7" x14ac:dyDescent="0.2">
      <c r="A592" s="88">
        <v>700</v>
      </c>
      <c r="B592" s="1" t="s">
        <v>30</v>
      </c>
      <c r="C592" s="10"/>
      <c r="D592" s="92">
        <f>'TAB CUMUL AVRIL'!D592+'TAB mai'!D592+'TAB juin'!D592</f>
        <v>2645</v>
      </c>
      <c r="E592" s="92">
        <f>'TAB CUMUL AVRIL'!E592+'TAB mai'!E592+'TAB juin'!E592</f>
        <v>1639</v>
      </c>
      <c r="F592" s="92">
        <f>(D592-E592)</f>
        <v>1006</v>
      </c>
      <c r="G592" s="32">
        <f>F592/E592</f>
        <v>0.61378889566809025</v>
      </c>
    </row>
    <row r="593" spans="1:7" x14ac:dyDescent="0.2">
      <c r="A593" s="88">
        <v>701</v>
      </c>
      <c r="B593" s="1" t="s">
        <v>31</v>
      </c>
      <c r="C593" s="10"/>
      <c r="D593" s="92">
        <f>'TAB CUMUL AVRIL'!D593+'TAB mai'!D593+'TAB juin'!D593</f>
        <v>67094</v>
      </c>
      <c r="E593" s="92">
        <f>'TAB CUMUL AVRIL'!E593+'TAB mai'!E593+'TAB juin'!E593</f>
        <v>97025</v>
      </c>
      <c r="F593" s="92">
        <f t="shared" ref="F593:F595" si="208">(D593-E593)</f>
        <v>-29931</v>
      </c>
      <c r="G593" s="32">
        <f t="shared" ref="G593:G595" si="209">F593/E593</f>
        <v>-0.30848750322081936</v>
      </c>
    </row>
    <row r="594" spans="1:7" x14ac:dyDescent="0.2">
      <c r="A594" s="88">
        <v>704</v>
      </c>
      <c r="B594" s="1" t="s">
        <v>32</v>
      </c>
      <c r="C594" s="10"/>
      <c r="D594" s="92">
        <f>'TAB CUMUL AVRIL'!D594+'TAB mai'!D594+'TAB juin'!D594</f>
        <v>0</v>
      </c>
      <c r="E594" s="92">
        <f>'TAB CUMUL AVRIL'!E594+'TAB mai'!E594+'TAB juin'!E594</f>
        <v>0</v>
      </c>
      <c r="F594" s="92">
        <f t="shared" si="208"/>
        <v>0</v>
      </c>
      <c r="G594" s="32" t="e">
        <f t="shared" si="209"/>
        <v>#DIV/0!</v>
      </c>
    </row>
    <row r="595" spans="1:7" x14ac:dyDescent="0.2">
      <c r="A595" s="88">
        <v>706</v>
      </c>
      <c r="B595" s="1" t="s">
        <v>33</v>
      </c>
      <c r="C595" s="10"/>
      <c r="D595" s="92">
        <f>'TAB CUMUL AVRIL'!D595+'TAB mai'!D595+'TAB juin'!D595</f>
        <v>45877</v>
      </c>
      <c r="E595" s="92">
        <f>'TAB CUMUL AVRIL'!E595+'TAB mai'!E595+'TAB juin'!E595</f>
        <v>84206</v>
      </c>
      <c r="F595" s="92">
        <f t="shared" si="208"/>
        <v>-38329</v>
      </c>
      <c r="G595" s="32">
        <f t="shared" si="209"/>
        <v>-0.45518134099707858</v>
      </c>
    </row>
    <row r="596" spans="1:7" x14ac:dyDescent="0.2">
      <c r="A596" s="88"/>
      <c r="B596" s="13" t="s">
        <v>6</v>
      </c>
      <c r="C596" s="27"/>
      <c r="D596" s="92">
        <f>'TAB CUMUL AVRIL'!D596+'TAB mai'!D596+'TAB juin'!D596</f>
        <v>0</v>
      </c>
      <c r="E596" s="92">
        <f>'TAB CUMUL AVRIL'!E596+'TAB mai'!E596+'TAB juin'!E596</f>
        <v>0</v>
      </c>
      <c r="F596" s="39"/>
      <c r="G596" s="33"/>
    </row>
    <row r="597" spans="1:7" x14ac:dyDescent="0.2">
      <c r="A597" s="88"/>
      <c r="B597" s="14" t="s">
        <v>19</v>
      </c>
      <c r="C597" s="11"/>
      <c r="D597" s="92">
        <f>'TAB CUMUL AVRIL'!D597+'TAB mai'!D597+'TAB juin'!D597</f>
        <v>0</v>
      </c>
      <c r="E597" s="92">
        <f>'TAB CUMUL AVRIL'!E597+'TAB mai'!E597+'TAB juin'!E597</f>
        <v>0</v>
      </c>
      <c r="F597" s="92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88"/>
      <c r="B598" s="14" t="s">
        <v>20</v>
      </c>
      <c r="C598" s="11"/>
      <c r="D598" s="92">
        <f>'TAB CUMUL AVRIL'!D598+'TAB mai'!D598+'TAB juin'!D598</f>
        <v>0</v>
      </c>
      <c r="E598" s="92">
        <f>'TAB CUMUL AVRIL'!E598+'TAB mai'!E598+'TAB juin'!E598</f>
        <v>0</v>
      </c>
      <c r="F598" s="92">
        <f t="shared" si="210"/>
        <v>0</v>
      </c>
      <c r="G598" s="32" t="e">
        <f t="shared" si="211"/>
        <v>#DIV/0!</v>
      </c>
    </row>
    <row r="599" spans="1:7" x14ac:dyDescent="0.2">
      <c r="A599" s="88"/>
      <c r="B599" s="14" t="s">
        <v>27</v>
      </c>
      <c r="C599" s="11"/>
      <c r="D599" s="92">
        <f>'TAB CUMUL AVRIL'!D599+'TAB mai'!D599+'TAB juin'!D599</f>
        <v>0</v>
      </c>
      <c r="E599" s="92">
        <f>'TAB CUMUL AVRIL'!E599+'TAB mai'!E599+'TAB juin'!E599</f>
        <v>0</v>
      </c>
      <c r="F599" s="92">
        <f t="shared" si="210"/>
        <v>0</v>
      </c>
      <c r="G599" s="32" t="e">
        <f t="shared" si="211"/>
        <v>#DIV/0!</v>
      </c>
    </row>
    <row r="600" spans="1:7" x14ac:dyDescent="0.2">
      <c r="A600" s="88">
        <v>706</v>
      </c>
      <c r="B600" s="2" t="s">
        <v>34</v>
      </c>
      <c r="C600" s="11"/>
      <c r="D600" s="92">
        <f>'TAB CUMUL AVRIL'!D600+'TAB mai'!D600+'TAB juin'!D600</f>
        <v>255</v>
      </c>
      <c r="E600" s="92">
        <f>'TAB CUMUL AVRIL'!E600+'TAB mai'!E600+'TAB juin'!E600</f>
        <v>0</v>
      </c>
      <c r="F600" s="92">
        <f t="shared" si="210"/>
        <v>255</v>
      </c>
      <c r="G600" s="32" t="e">
        <f t="shared" si="211"/>
        <v>#DIV/0!</v>
      </c>
    </row>
    <row r="601" spans="1:7" x14ac:dyDescent="0.2">
      <c r="A601" s="88" t="s">
        <v>35</v>
      </c>
      <c r="B601" s="2" t="s">
        <v>36</v>
      </c>
      <c r="C601" s="11"/>
      <c r="D601" s="92">
        <f>'TAB CUMUL AVRIL'!D601+'TAB mai'!D601+'TAB juin'!D601</f>
        <v>481</v>
      </c>
      <c r="E601" s="92">
        <f>'TAB CUMUL AVRIL'!E601+'TAB mai'!E601+'TAB juin'!E601</f>
        <v>0</v>
      </c>
      <c r="F601" s="92">
        <f t="shared" si="210"/>
        <v>481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89"/>
      <c r="D602" s="40">
        <f>D592+D593+D594+D595+D600+D601</f>
        <v>116352</v>
      </c>
      <c r="E602" s="40">
        <f>E592+E593+E594+E595+E600+E601</f>
        <v>182870</v>
      </c>
      <c r="F602" s="40">
        <f t="shared" si="210"/>
        <v>-66518</v>
      </c>
      <c r="G602" s="34">
        <f t="shared" si="211"/>
        <v>-0.3637447366982009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92">
        <f>'TAB CUMUL AVRIL'!D605+'TAB mai'!D605+'TAB juin'!D605</f>
        <v>0</v>
      </c>
      <c r="E605" s="92">
        <f>'TAB CUMUL AVRIL'!E605+'TAB mai'!E605+'TAB juin'!E605</f>
        <v>0</v>
      </c>
      <c r="F605" s="92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90"/>
      <c r="D606" s="92"/>
      <c r="E606" s="92"/>
      <c r="F606" s="91"/>
      <c r="G606" s="36"/>
    </row>
    <row r="607" spans="1:7" x14ac:dyDescent="0.2">
      <c r="A607" s="88">
        <v>72</v>
      </c>
      <c r="B607" s="1" t="s">
        <v>37</v>
      </c>
      <c r="C607" s="10"/>
      <c r="D607" s="92">
        <f>'TAB CUMUL AVRIL'!D607+'TAB mai'!D607+'TAB juin'!D607</f>
        <v>0</v>
      </c>
      <c r="E607" s="92">
        <f>'TAB CUMUL AVRIL'!E607+'TAB mai'!E607+'TAB juin'!E607</f>
        <v>0</v>
      </c>
      <c r="F607" s="92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88">
        <v>73</v>
      </c>
      <c r="B608" s="1" t="s">
        <v>38</v>
      </c>
      <c r="C608" s="10"/>
      <c r="D608" s="92">
        <f>'TAB CUMUL AVRIL'!D608+'TAB mai'!D608+'TAB juin'!D608</f>
        <v>0</v>
      </c>
      <c r="E608" s="92">
        <f>'TAB CUMUL AVRIL'!E608+'TAB mai'!E608+'TAB juin'!E608</f>
        <v>0</v>
      </c>
      <c r="F608" s="92">
        <f t="shared" si="214"/>
        <v>0</v>
      </c>
      <c r="G608" s="32" t="e">
        <f t="shared" si="215"/>
        <v>#DIV/0!</v>
      </c>
    </row>
    <row r="609" spans="1:7" x14ac:dyDescent="0.2">
      <c r="A609" s="88">
        <v>74</v>
      </c>
      <c r="B609" s="2" t="s">
        <v>39</v>
      </c>
      <c r="C609" s="11"/>
      <c r="D609" s="92">
        <f>'TAB CUMUL AVRIL'!D609+'TAB mai'!D609+'TAB juin'!D609</f>
        <v>0</v>
      </c>
      <c r="E609" s="92">
        <f>'TAB CUMUL AVRIL'!E609+'TAB mai'!E609+'TAB juin'!E609</f>
        <v>0</v>
      </c>
      <c r="F609" s="92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93"/>
      <c r="D610" s="40">
        <f>D602+D607+D608+D609</f>
        <v>116352</v>
      </c>
      <c r="E610" s="40">
        <f>E602+E607+E608+E609</f>
        <v>182870</v>
      </c>
      <c r="F610" s="92">
        <f t="shared" si="214"/>
        <v>-66518</v>
      </c>
      <c r="G610" s="32">
        <f t="shared" si="215"/>
        <v>-0.3637447366982009</v>
      </c>
    </row>
    <row r="611" spans="1:7" x14ac:dyDescent="0.2">
      <c r="A611" s="88">
        <v>60</v>
      </c>
      <c r="B611" s="3" t="s">
        <v>40</v>
      </c>
      <c r="C611" s="90"/>
      <c r="D611" s="91">
        <f>D612+D613+D614</f>
        <v>40518</v>
      </c>
      <c r="E611" s="91">
        <f>E612+E613+E614</f>
        <v>25495</v>
      </c>
      <c r="F611" s="92">
        <f t="shared" si="214"/>
        <v>15023</v>
      </c>
      <c r="G611" s="32">
        <f t="shared" si="215"/>
        <v>0.58925279466562075</v>
      </c>
    </row>
    <row r="612" spans="1:7" x14ac:dyDescent="0.2">
      <c r="A612" s="88">
        <v>600</v>
      </c>
      <c r="B612" s="1" t="s">
        <v>2</v>
      </c>
      <c r="C612" s="10"/>
      <c r="D612" s="92">
        <f>'TAB CUMUL AVRIL'!D612+'TAB mai'!D612+'TAB juin'!D612</f>
        <v>1408</v>
      </c>
      <c r="E612" s="92">
        <f>'TAB CUMUL AVRIL'!E612+'TAB mai'!E612+'TAB juin'!E612</f>
        <v>950</v>
      </c>
      <c r="F612" s="92">
        <f t="shared" si="214"/>
        <v>458</v>
      </c>
      <c r="G612" s="32">
        <f t="shared" si="215"/>
        <v>0.48210526315789476</v>
      </c>
    </row>
    <row r="613" spans="1:7" x14ac:dyDescent="0.2">
      <c r="A613" s="88">
        <v>601</v>
      </c>
      <c r="B613" s="1" t="s">
        <v>3</v>
      </c>
      <c r="C613" s="10"/>
      <c r="D613" s="92">
        <f>'TAB CUMUL AVRIL'!D613+'TAB mai'!D613+'TAB juin'!D613</f>
        <v>39110</v>
      </c>
      <c r="E613" s="92">
        <f>'TAB CUMUL AVRIL'!E613+'TAB mai'!E613+'TAB juin'!E613</f>
        <v>24545</v>
      </c>
      <c r="F613" s="92">
        <f t="shared" si="214"/>
        <v>14565</v>
      </c>
      <c r="G613" s="32">
        <f t="shared" si="215"/>
        <v>0.59339987777551439</v>
      </c>
    </row>
    <row r="614" spans="1:7" x14ac:dyDescent="0.2">
      <c r="A614" s="88">
        <v>604</v>
      </c>
      <c r="B614" s="1" t="s">
        <v>4</v>
      </c>
      <c r="C614" s="10"/>
      <c r="D614" s="92">
        <f>'TAB CUMUL AVRIL'!D614+'TAB mai'!D614+'TAB juin'!D614</f>
        <v>0</v>
      </c>
      <c r="E614" s="92">
        <f>'TAB CUMUL AVRIL'!E614+'TAB mai'!E614+'TAB juin'!E614</f>
        <v>0</v>
      </c>
      <c r="F614" s="92">
        <f t="shared" si="214"/>
        <v>0</v>
      </c>
      <c r="G614" s="32" t="e">
        <f t="shared" si="215"/>
        <v>#DIV/0!</v>
      </c>
    </row>
    <row r="615" spans="1:7" x14ac:dyDescent="0.2">
      <c r="A615" s="88">
        <v>61</v>
      </c>
      <c r="B615" s="1" t="s">
        <v>41</v>
      </c>
      <c r="C615" s="10"/>
      <c r="D615" s="92">
        <f>'TAB CUMUL AVRIL'!D615+'TAB mai'!D615+'TAB juin'!D615</f>
        <v>9231</v>
      </c>
      <c r="E615" s="92">
        <f>'TAB CUMUL AVRIL'!E615+'TAB mai'!E615+'TAB juin'!E615</f>
        <v>8664</v>
      </c>
      <c r="F615" s="92">
        <f t="shared" si="214"/>
        <v>567</v>
      </c>
      <c r="G615" s="32">
        <f t="shared" si="215"/>
        <v>6.5443213296398892E-2</v>
      </c>
    </row>
    <row r="616" spans="1:7" x14ac:dyDescent="0.2">
      <c r="A616" s="88">
        <v>62</v>
      </c>
      <c r="B616" s="2" t="s">
        <v>42</v>
      </c>
      <c r="C616" s="11"/>
      <c r="D616" s="92">
        <f>'TAB CUMUL AVRIL'!D616+'TAB mai'!D616+'TAB juin'!D616</f>
        <v>6908</v>
      </c>
      <c r="E616" s="92">
        <f>'TAB CUMUL AVRIL'!E616+'TAB mai'!E616+'TAB juin'!E616</f>
        <v>9059</v>
      </c>
      <c r="F616" s="92">
        <f t="shared" si="214"/>
        <v>-2151</v>
      </c>
      <c r="G616" s="32">
        <f t="shared" si="215"/>
        <v>-0.23744342642675792</v>
      </c>
    </row>
    <row r="617" spans="1:7" ht="25.5" x14ac:dyDescent="0.2">
      <c r="A617" s="22"/>
      <c r="B617" s="26" t="s">
        <v>43</v>
      </c>
      <c r="C617" s="93"/>
      <c r="D617" s="40">
        <f>D611+D615+D616</f>
        <v>56657</v>
      </c>
      <c r="E617" s="40">
        <f>E611+E615+E616</f>
        <v>43218</v>
      </c>
      <c r="F617" s="92">
        <f t="shared" si="214"/>
        <v>13439</v>
      </c>
      <c r="G617" s="32">
        <f t="shared" si="215"/>
        <v>0.31095839696422789</v>
      </c>
    </row>
    <row r="618" spans="1:7" ht="25.5" x14ac:dyDescent="0.2">
      <c r="A618" s="22"/>
      <c r="B618" s="26" t="s">
        <v>48</v>
      </c>
      <c r="C618" s="93"/>
      <c r="D618" s="40">
        <f>D610-D617</f>
        <v>59695</v>
      </c>
      <c r="E618" s="40">
        <f>E610-E617</f>
        <v>139652</v>
      </c>
      <c r="F618" s="92">
        <f t="shared" si="214"/>
        <v>-79957</v>
      </c>
      <c r="G618" s="32">
        <f t="shared" si="215"/>
        <v>-0.57254461088992636</v>
      </c>
    </row>
    <row r="619" spans="1:7" x14ac:dyDescent="0.2">
      <c r="A619" s="88">
        <v>63</v>
      </c>
      <c r="B619" s="3" t="s">
        <v>46</v>
      </c>
      <c r="C619" s="90"/>
      <c r="D619" s="92">
        <f>'TAB CUMUL AVRIL'!D619+'TAB mai'!D619+'TAB juin'!D619</f>
        <v>92443</v>
      </c>
      <c r="E619" s="92">
        <f>'TAB CUMUL AVRIL'!E619+'TAB mai'!E619+'TAB juin'!E619</f>
        <v>72297</v>
      </c>
      <c r="F619" s="92">
        <f t="shared" si="214"/>
        <v>20146</v>
      </c>
      <c r="G619" s="32">
        <f t="shared" si="215"/>
        <v>0.27865609914657591</v>
      </c>
    </row>
    <row r="620" spans="1:7" x14ac:dyDescent="0.2">
      <c r="A620" s="88"/>
      <c r="B620" s="13" t="s">
        <v>6</v>
      </c>
      <c r="C620" s="27"/>
      <c r="D620" s="92"/>
      <c r="E620" s="92"/>
      <c r="F620" s="92"/>
      <c r="G620" s="32"/>
    </row>
    <row r="621" spans="1:7" x14ac:dyDescent="0.2">
      <c r="A621" s="88">
        <v>631</v>
      </c>
      <c r="B621" s="15" t="s">
        <v>21</v>
      </c>
      <c r="C621" s="21"/>
      <c r="D621" s="92">
        <f>'TAB CUMUL AVRIL'!D621+'TAB mai'!D621+'TAB juin'!D621</f>
        <v>0</v>
      </c>
      <c r="E621" s="92">
        <f>'TAB CUMUL AVRIL'!E621+'TAB mai'!E621+'TAB juin'!E621</f>
        <v>0</v>
      </c>
      <c r="F621" s="92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88"/>
      <c r="B622" s="15"/>
      <c r="C622" s="21"/>
      <c r="D622" s="92"/>
      <c r="E622" s="92"/>
      <c r="F622" s="92"/>
      <c r="G622" s="32"/>
    </row>
    <row r="623" spans="1:7" x14ac:dyDescent="0.2">
      <c r="A623" s="88">
        <v>64</v>
      </c>
      <c r="B623" s="2" t="s">
        <v>47</v>
      </c>
      <c r="C623" s="11"/>
      <c r="D623" s="92">
        <f>'TAB CUMUL AVRIL'!D623+'TAB mai'!D623+'TAB juin'!D623</f>
        <v>3712</v>
      </c>
      <c r="E623" s="92">
        <f>'TAB CUMUL AVRIL'!E623+'TAB mai'!E623+'TAB juin'!E623</f>
        <v>5486</v>
      </c>
      <c r="F623" s="92">
        <f t="shared" ref="F623:F633" si="218">(D623-E623)</f>
        <v>-1774</v>
      </c>
      <c r="G623" s="32">
        <f t="shared" ref="G623:G633" si="219">F623/E623</f>
        <v>-0.32336857455340867</v>
      </c>
    </row>
    <row r="624" spans="1:7" ht="25.5" x14ac:dyDescent="0.2">
      <c r="A624" s="22"/>
      <c r="B624" s="26" t="s">
        <v>49</v>
      </c>
      <c r="C624" s="93"/>
      <c r="D624" s="92">
        <f>D618-D619-D623</f>
        <v>-36460</v>
      </c>
      <c r="E624" s="92">
        <f>E618-E619-E623</f>
        <v>61869</v>
      </c>
      <c r="F624" s="92">
        <f t="shared" si="218"/>
        <v>-98329</v>
      </c>
      <c r="G624" s="32">
        <f t="shared" si="219"/>
        <v>-1.5893096704326883</v>
      </c>
    </row>
    <row r="625" spans="1:7" x14ac:dyDescent="0.2">
      <c r="A625" s="88">
        <v>75</v>
      </c>
      <c r="B625" s="3" t="s">
        <v>50</v>
      </c>
      <c r="C625" s="90"/>
      <c r="D625" s="92">
        <f>'TAB CUMUL AVRIL'!D625+'TAB mai'!D625+'TAB juin'!D625</f>
        <v>534</v>
      </c>
      <c r="E625" s="92">
        <f>'TAB CUMUL AVRIL'!E625+'TAB mai'!E625+'TAB juin'!E625</f>
        <v>790</v>
      </c>
      <c r="F625" s="92">
        <f t="shared" si="218"/>
        <v>-256</v>
      </c>
      <c r="G625" s="32">
        <f t="shared" si="219"/>
        <v>-0.32405063291139241</v>
      </c>
    </row>
    <row r="626" spans="1:7" x14ac:dyDescent="0.2">
      <c r="A626" s="88">
        <v>65</v>
      </c>
      <c r="B626" s="1" t="s">
        <v>51</v>
      </c>
      <c r="C626" s="10"/>
      <c r="D626" s="92">
        <f>'TAB CUMUL AVRIL'!D626+'TAB mai'!D626+'TAB juin'!D626</f>
        <v>1133</v>
      </c>
      <c r="E626" s="92">
        <f>'TAB CUMUL AVRIL'!E626+'TAB mai'!E626+'TAB juin'!E626</f>
        <v>342</v>
      </c>
      <c r="F626" s="92">
        <f t="shared" si="218"/>
        <v>791</v>
      </c>
      <c r="G626" s="32">
        <f t="shared" si="219"/>
        <v>2.3128654970760234</v>
      </c>
    </row>
    <row r="627" spans="1:7" ht="25.5" x14ac:dyDescent="0.2">
      <c r="A627" s="88">
        <v>68</v>
      </c>
      <c r="B627" s="16" t="s">
        <v>52</v>
      </c>
      <c r="C627" s="17"/>
      <c r="D627" s="92">
        <f>'TAB CUMUL AVRIL'!D627+'TAB mai'!D627+'TAB juin'!D627</f>
        <v>27999</v>
      </c>
      <c r="E627" s="92">
        <f>'TAB CUMUL AVRIL'!E627+'TAB mai'!E627+'TAB juin'!E627</f>
        <v>35997</v>
      </c>
      <c r="F627" s="92">
        <f t="shared" si="218"/>
        <v>-7998</v>
      </c>
      <c r="G627" s="32">
        <f t="shared" si="219"/>
        <v>-0.22218518209850821</v>
      </c>
    </row>
    <row r="628" spans="1:7" x14ac:dyDescent="0.2">
      <c r="A628" s="88">
        <v>78</v>
      </c>
      <c r="B628" s="2" t="s">
        <v>53</v>
      </c>
      <c r="C628" s="11"/>
      <c r="D628" s="92">
        <f>'TAB CUMUL AVRIL'!D628+'TAB mai'!D628+'TAB juin'!D628</f>
        <v>0</v>
      </c>
      <c r="E628" s="92">
        <f>'TAB CUMUL AVRIL'!E628+'TAB mai'!E628+'TAB juin'!E628</f>
        <v>0</v>
      </c>
      <c r="F628" s="92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93"/>
      <c r="D629" s="92">
        <f>D624+D625-D626-D627+D628</f>
        <v>-65058</v>
      </c>
      <c r="E629" s="92">
        <f>E624+E625-E626-E627+E628</f>
        <v>26320</v>
      </c>
      <c r="F629" s="92">
        <f t="shared" si="218"/>
        <v>-91378</v>
      </c>
      <c r="G629" s="32">
        <f t="shared" si="219"/>
        <v>-3.4718085106382977</v>
      </c>
    </row>
    <row r="630" spans="1:7" x14ac:dyDescent="0.2">
      <c r="A630" s="88">
        <v>76</v>
      </c>
      <c r="B630" s="1" t="s">
        <v>54</v>
      </c>
      <c r="C630" s="10"/>
      <c r="D630" s="92">
        <f>'TAB CUMUL AVRIL'!D630+'TAB mai'!D630+'TAB juin'!D630</f>
        <v>0</v>
      </c>
      <c r="E630" s="92">
        <f>'TAB CUMUL AVRIL'!E630+'TAB mai'!E630+'TAB juin'!E630</f>
        <v>0</v>
      </c>
      <c r="F630" s="92">
        <f t="shared" si="218"/>
        <v>0</v>
      </c>
      <c r="G630" s="32" t="e">
        <f t="shared" si="219"/>
        <v>#DIV/0!</v>
      </c>
    </row>
    <row r="631" spans="1:7" x14ac:dyDescent="0.2">
      <c r="A631" s="88">
        <v>66</v>
      </c>
      <c r="B631" s="1" t="s">
        <v>55</v>
      </c>
      <c r="C631" s="10"/>
      <c r="D631" s="92">
        <f>'TAB CUMUL AVRIL'!D631+'TAB mai'!D631+'TAB juin'!D631</f>
        <v>0</v>
      </c>
      <c r="E631" s="92">
        <f>'TAB CUMUL AVRIL'!E631+'TAB mai'!E631+'TAB juin'!E631</f>
        <v>0</v>
      </c>
      <c r="F631" s="92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92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93"/>
      <c r="D633" s="92">
        <f>D629+D632</f>
        <v>-65058</v>
      </c>
      <c r="E633" s="92">
        <f>E629+E632</f>
        <v>26320</v>
      </c>
      <c r="F633" s="92">
        <f t="shared" si="218"/>
        <v>-91378</v>
      </c>
      <c r="G633" s="32">
        <f t="shared" si="219"/>
        <v>-3.4718085106382977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88">
        <v>5</v>
      </c>
      <c r="B637" s="1" t="s">
        <v>22</v>
      </c>
      <c r="C637" s="10"/>
      <c r="D637" s="92">
        <f>'TAB juin'!D637</f>
        <v>10131</v>
      </c>
      <c r="E637" s="92">
        <f>'TAB juin'!E637</f>
        <v>8095</v>
      </c>
      <c r="F637" s="92">
        <f t="shared" ref="F637" si="220">(D637-E637)</f>
        <v>2036</v>
      </c>
      <c r="G637" s="32">
        <f t="shared" ref="G637" si="221">F637/E637</f>
        <v>0.25151327980234711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88">
        <v>51</v>
      </c>
      <c r="B641" s="20" t="s">
        <v>29</v>
      </c>
      <c r="C641" s="30"/>
      <c r="D641" s="92">
        <v>0</v>
      </c>
      <c r="E641" s="92">
        <v>0</v>
      </c>
      <c r="F641" s="92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88">
        <v>510</v>
      </c>
      <c r="B642" s="1" t="s">
        <v>7</v>
      </c>
      <c r="C642" s="10"/>
      <c r="D642" s="92">
        <v>0</v>
      </c>
      <c r="E642" s="92">
        <v>0</v>
      </c>
      <c r="F642" s="92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88">
        <v>41</v>
      </c>
      <c r="B644" s="1" t="s">
        <v>8</v>
      </c>
      <c r="C644" s="10"/>
      <c r="D644" s="92">
        <f>D648+D649+D650</f>
        <v>73373</v>
      </c>
      <c r="E644" s="92">
        <f>E648+E649+E650</f>
        <v>15734</v>
      </c>
      <c r="F644" s="92">
        <f t="shared" ref="F644" si="224">(D644-E644)</f>
        <v>57639</v>
      </c>
      <c r="G644" s="32">
        <f t="shared" ref="G644" si="225">F644/E644</f>
        <v>3.6633405364179485</v>
      </c>
    </row>
    <row r="645" spans="1:7" x14ac:dyDescent="0.2">
      <c r="A645" s="88"/>
      <c r="B645" s="1"/>
      <c r="C645" s="10"/>
      <c r="D645" s="92"/>
      <c r="E645" s="92"/>
      <c r="F645" s="92"/>
      <c r="G645" s="32"/>
    </row>
    <row r="646" spans="1:7" x14ac:dyDescent="0.2">
      <c r="A646" s="88"/>
      <c r="B646" s="7" t="s">
        <v>6</v>
      </c>
      <c r="C646" s="29"/>
      <c r="D646" s="92"/>
      <c r="E646" s="92"/>
      <c r="F646" s="92"/>
      <c r="G646" s="32"/>
    </row>
    <row r="647" spans="1:7" x14ac:dyDescent="0.2">
      <c r="A647" s="88"/>
      <c r="B647" s="1"/>
      <c r="C647" s="10"/>
      <c r="D647" s="92"/>
      <c r="E647" s="92"/>
      <c r="F647" s="92"/>
      <c r="G647" s="32"/>
    </row>
    <row r="648" spans="1:7" x14ac:dyDescent="0.2">
      <c r="A648" s="88"/>
      <c r="B648" s="23" t="s">
        <v>23</v>
      </c>
      <c r="C648" s="10"/>
      <c r="D648" s="92">
        <f>'TAB juin'!D648</f>
        <v>57333</v>
      </c>
      <c r="E648" s="92">
        <f>'TAB juin'!E648</f>
        <v>7281</v>
      </c>
      <c r="F648" s="92">
        <f t="shared" ref="F648:F650" si="226">(D648-E648)</f>
        <v>50052</v>
      </c>
      <c r="G648" s="32">
        <f t="shared" ref="G648:G650" si="227">F648/E648</f>
        <v>6.874330449114133</v>
      </c>
    </row>
    <row r="649" spans="1:7" ht="25.5" x14ac:dyDescent="0.2">
      <c r="A649" s="88"/>
      <c r="B649" s="24" t="s">
        <v>58</v>
      </c>
      <c r="C649" s="17"/>
      <c r="D649" s="92">
        <f>'TAB juin'!D649</f>
        <v>11036</v>
      </c>
      <c r="E649" s="92">
        <f>'TAB juin'!E649</f>
        <v>8453</v>
      </c>
      <c r="F649" s="92">
        <f t="shared" si="226"/>
        <v>2583</v>
      </c>
      <c r="G649" s="32">
        <f t="shared" si="227"/>
        <v>0.30557198627706139</v>
      </c>
    </row>
    <row r="650" spans="1:7" x14ac:dyDescent="0.2">
      <c r="A650" s="88"/>
      <c r="B650" s="23" t="s">
        <v>24</v>
      </c>
      <c r="C650" s="10"/>
      <c r="D650" s="92">
        <f>'TAB juin'!D650</f>
        <v>5004</v>
      </c>
      <c r="E650" s="92">
        <f>'TAB juin'!E650</f>
        <v>0</v>
      </c>
      <c r="F650" s="92">
        <f t="shared" si="226"/>
        <v>5004</v>
      </c>
      <c r="G650" s="32" t="e">
        <f t="shared" si="227"/>
        <v>#DIV/0!</v>
      </c>
    </row>
    <row r="651" spans="1:7" x14ac:dyDescent="0.2">
      <c r="A651" s="88"/>
      <c r="B651" s="1"/>
      <c r="C651" s="10"/>
      <c r="D651" s="92"/>
      <c r="E651" s="92"/>
      <c r="F651" s="92"/>
      <c r="G651" s="32"/>
    </row>
    <row r="652" spans="1:7" x14ac:dyDescent="0.2">
      <c r="A652" s="88"/>
      <c r="B652" s="8" t="s">
        <v>26</v>
      </c>
      <c r="C652" s="31"/>
      <c r="D652" s="92">
        <f>'TAB juin'!D652</f>
        <v>162081</v>
      </c>
      <c r="E652" s="92">
        <f>'TAB juin'!E652</f>
        <v>224401</v>
      </c>
      <c r="F652" s="92">
        <f t="shared" ref="F652" si="228">(D652-E652)</f>
        <v>-62320</v>
      </c>
      <c r="G652" s="32">
        <f t="shared" ref="G652" si="229">F652/E652</f>
        <v>-0.27771712247271624</v>
      </c>
    </row>
    <row r="653" spans="1:7" x14ac:dyDescent="0.2">
      <c r="A653" s="88"/>
      <c r="B653" s="8"/>
      <c r="C653" s="31"/>
      <c r="D653" s="92"/>
      <c r="E653" s="92"/>
      <c r="F653" s="92"/>
      <c r="G653" s="32"/>
    </row>
    <row r="654" spans="1:7" x14ac:dyDescent="0.2">
      <c r="A654" s="88">
        <v>3</v>
      </c>
      <c r="B654" s="8" t="s">
        <v>15</v>
      </c>
      <c r="C654" s="31"/>
      <c r="D654" s="92">
        <f>D657+D658+D659+D660</f>
        <v>22041</v>
      </c>
      <c r="E654" s="92">
        <f>E657+E658+E659+E660</f>
        <v>15719</v>
      </c>
      <c r="F654" s="92">
        <f t="shared" ref="F654" si="230">(D654-E654)</f>
        <v>6322</v>
      </c>
      <c r="G654" s="32">
        <f t="shared" ref="G654" si="231">F654/E654</f>
        <v>0.40218843437877727</v>
      </c>
    </row>
    <row r="655" spans="1:7" x14ac:dyDescent="0.2">
      <c r="A655" s="88"/>
      <c r="B655" s="7" t="s">
        <v>6</v>
      </c>
      <c r="C655" s="29"/>
      <c r="D655" s="92"/>
      <c r="E655" s="92"/>
      <c r="F655" s="92"/>
      <c r="G655" s="32"/>
    </row>
    <row r="656" spans="1:7" x14ac:dyDescent="0.2">
      <c r="A656" s="88"/>
      <c r="B656" s="8"/>
      <c r="C656" s="31"/>
      <c r="D656" s="92"/>
      <c r="E656" s="92"/>
      <c r="F656" s="92"/>
      <c r="G656" s="32"/>
    </row>
    <row r="657" spans="1:7" x14ac:dyDescent="0.2">
      <c r="A657" s="88">
        <v>30</v>
      </c>
      <c r="B657" s="25" t="s">
        <v>16</v>
      </c>
      <c r="C657" s="31"/>
      <c r="D657" s="92">
        <f>'TAB juin'!D657</f>
        <v>774</v>
      </c>
      <c r="E657" s="92">
        <f>'TAB juin'!E657</f>
        <v>439</v>
      </c>
      <c r="F657" s="92">
        <f t="shared" ref="F657:F660" si="232">(D657-E657)</f>
        <v>335</v>
      </c>
      <c r="G657" s="32">
        <f t="shared" ref="G657:G660" si="233">F657/E657</f>
        <v>0.7630979498861048</v>
      </c>
    </row>
    <row r="658" spans="1:7" x14ac:dyDescent="0.2">
      <c r="A658" s="88">
        <v>31</v>
      </c>
      <c r="B658" s="25" t="s">
        <v>17</v>
      </c>
      <c r="C658" s="31"/>
      <c r="D658" s="92">
        <f>'TAB juin'!D658</f>
        <v>3134</v>
      </c>
      <c r="E658" s="92">
        <f>'TAB juin'!E658</f>
        <v>2023</v>
      </c>
      <c r="F658" s="92">
        <f t="shared" si="232"/>
        <v>1111</v>
      </c>
      <c r="G658" s="32">
        <f t="shared" si="233"/>
        <v>0.54918437963420663</v>
      </c>
    </row>
    <row r="659" spans="1:7" x14ac:dyDescent="0.2">
      <c r="A659" s="88">
        <v>32</v>
      </c>
      <c r="B659" s="25" t="s">
        <v>18</v>
      </c>
      <c r="C659" s="31"/>
      <c r="D659" s="92">
        <f>'TAB juin'!D659</f>
        <v>18133</v>
      </c>
      <c r="E659" s="92">
        <f>'TAB juin'!E659</f>
        <v>13257</v>
      </c>
      <c r="F659" s="92">
        <f t="shared" si="232"/>
        <v>4876</v>
      </c>
      <c r="G659" s="32">
        <f t="shared" si="233"/>
        <v>0.3678056875612884</v>
      </c>
    </row>
    <row r="660" spans="1:7" x14ac:dyDescent="0.2">
      <c r="A660" s="88">
        <v>37</v>
      </c>
      <c r="B660" s="25" t="s">
        <v>25</v>
      </c>
      <c r="C660" s="31"/>
      <c r="D660" s="92">
        <f>'TAB juin'!D660</f>
        <v>0</v>
      </c>
      <c r="E660" s="92">
        <f>'TAB juin'!E660</f>
        <v>0</v>
      </c>
      <c r="F660" s="92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92" t="s">
        <v>10</v>
      </c>
      <c r="E664" s="92" t="s">
        <v>11</v>
      </c>
      <c r="F664" s="92" t="s">
        <v>12</v>
      </c>
      <c r="G664" s="32" t="s">
        <v>13</v>
      </c>
    </row>
    <row r="665" spans="1:7" x14ac:dyDescent="0.2">
      <c r="A665" s="88">
        <v>700</v>
      </c>
      <c r="B665" s="1" t="s">
        <v>30</v>
      </c>
      <c r="C665" s="10"/>
      <c r="D665" s="92">
        <f>'TAB CUMUL AVRIL'!D665+'TAB mai'!D665+'TAB juin'!D665</f>
        <v>0</v>
      </c>
      <c r="E665" s="92">
        <f>'TAB CUMUL AVRIL'!E665+'TAB mai'!E665+'TAB juin'!E665</f>
        <v>0</v>
      </c>
      <c r="F665" s="92">
        <f>(D665-E665)</f>
        <v>0</v>
      </c>
      <c r="G665" s="32" t="e">
        <f>F665/E665</f>
        <v>#DIV/0!</v>
      </c>
    </row>
    <row r="666" spans="1:7" x14ac:dyDescent="0.2">
      <c r="A666" s="88">
        <v>701</v>
      </c>
      <c r="B666" s="1" t="s">
        <v>31</v>
      </c>
      <c r="C666" s="10"/>
      <c r="D666" s="92">
        <f>'TAB CUMUL AVRIL'!D666+'TAB mai'!D666+'TAB juin'!D666</f>
        <v>0</v>
      </c>
      <c r="E666" s="92">
        <f>'TAB CUMUL AVRIL'!E666+'TAB mai'!E666+'TAB juin'!E666</f>
        <v>0</v>
      </c>
      <c r="F666" s="92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88">
        <v>704</v>
      </c>
      <c r="B667" s="1" t="s">
        <v>32</v>
      </c>
      <c r="C667" s="10"/>
      <c r="D667" s="92">
        <f>'TAB CUMUL AVRIL'!D667+'TAB mai'!D667+'TAB juin'!D667</f>
        <v>0</v>
      </c>
      <c r="E667" s="92">
        <f>'TAB CUMUL AVRIL'!E667+'TAB mai'!E667+'TAB juin'!E667</f>
        <v>0</v>
      </c>
      <c r="F667" s="92">
        <f t="shared" si="234"/>
        <v>0</v>
      </c>
      <c r="G667" s="32" t="e">
        <f t="shared" si="235"/>
        <v>#DIV/0!</v>
      </c>
    </row>
    <row r="668" spans="1:7" x14ac:dyDescent="0.2">
      <c r="A668" s="88">
        <v>706</v>
      </c>
      <c r="B668" s="1" t="s">
        <v>33</v>
      </c>
      <c r="C668" s="10"/>
      <c r="D668" s="92">
        <f>'TAB CUMUL AVRIL'!D668+'TAB mai'!D668+'TAB juin'!D668</f>
        <v>244526</v>
      </c>
      <c r="E668" s="92">
        <f>'TAB CUMUL AVRIL'!E668+'TAB mai'!E668+'TAB juin'!E668</f>
        <v>224421</v>
      </c>
      <c r="F668" s="92">
        <f t="shared" si="234"/>
        <v>20105</v>
      </c>
      <c r="G668" s="32">
        <f t="shared" si="235"/>
        <v>8.9586090428257603E-2</v>
      </c>
    </row>
    <row r="669" spans="1:7" x14ac:dyDescent="0.2">
      <c r="A669" s="88"/>
      <c r="B669" s="13" t="s">
        <v>6</v>
      </c>
      <c r="C669" s="27"/>
      <c r="D669" s="92">
        <f>'TAB CUMUL AVRIL'!D669+'TAB mai'!D669+'TAB juin'!D669</f>
        <v>0</v>
      </c>
      <c r="E669" s="92">
        <f>'TAB CUMUL AVRIL'!E669+'TAB mai'!E669+'TAB juin'!E669</f>
        <v>0</v>
      </c>
      <c r="F669" s="39"/>
      <c r="G669" s="33"/>
    </row>
    <row r="670" spans="1:7" x14ac:dyDescent="0.2">
      <c r="A670" s="88"/>
      <c r="B670" s="14" t="s">
        <v>19</v>
      </c>
      <c r="C670" s="11"/>
      <c r="D670" s="92">
        <f>'TAB CUMUL AVRIL'!D670+'TAB mai'!D670+'TAB juin'!D670</f>
        <v>0</v>
      </c>
      <c r="E670" s="92">
        <f>'TAB CUMUL AVRIL'!E670+'TAB mai'!E670+'TAB juin'!E670</f>
        <v>0</v>
      </c>
      <c r="F670" s="92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88"/>
      <c r="B671" s="14" t="s">
        <v>20</v>
      </c>
      <c r="C671" s="11"/>
      <c r="D671" s="92">
        <f>'TAB CUMUL AVRIL'!D671+'TAB mai'!D671+'TAB juin'!D671</f>
        <v>0</v>
      </c>
      <c r="E671" s="92">
        <f>'TAB CUMUL AVRIL'!E671+'TAB mai'!E671+'TAB juin'!E671</f>
        <v>0</v>
      </c>
      <c r="F671" s="92">
        <f t="shared" si="236"/>
        <v>0</v>
      </c>
      <c r="G671" s="32" t="e">
        <f t="shared" si="237"/>
        <v>#DIV/0!</v>
      </c>
    </row>
    <row r="672" spans="1:7" x14ac:dyDescent="0.2">
      <c r="A672" s="88"/>
      <c r="B672" s="14" t="s">
        <v>27</v>
      </c>
      <c r="C672" s="11"/>
      <c r="D672" s="92">
        <f>'TAB CUMUL AVRIL'!D672+'TAB mai'!D672+'TAB juin'!D672</f>
        <v>0</v>
      </c>
      <c r="E672" s="92">
        <f>'TAB CUMUL AVRIL'!E672+'TAB mai'!E672+'TAB juin'!E672</f>
        <v>0</v>
      </c>
      <c r="F672" s="92">
        <f t="shared" si="236"/>
        <v>0</v>
      </c>
      <c r="G672" s="32" t="e">
        <f t="shared" si="237"/>
        <v>#DIV/0!</v>
      </c>
    </row>
    <row r="673" spans="1:7" x14ac:dyDescent="0.2">
      <c r="A673" s="88">
        <v>706</v>
      </c>
      <c r="B673" s="2" t="s">
        <v>34</v>
      </c>
      <c r="C673" s="11"/>
      <c r="D673" s="92">
        <f>'TAB CUMUL AVRIL'!D673+'TAB mai'!D673+'TAB juin'!D673</f>
        <v>0</v>
      </c>
      <c r="E673" s="92">
        <f>'TAB CUMUL AVRIL'!E673+'TAB mai'!E673+'TAB juin'!E673</f>
        <v>0</v>
      </c>
      <c r="F673" s="92">
        <f t="shared" si="236"/>
        <v>0</v>
      </c>
      <c r="G673" s="32" t="e">
        <f t="shared" si="237"/>
        <v>#DIV/0!</v>
      </c>
    </row>
    <row r="674" spans="1:7" x14ac:dyDescent="0.2">
      <c r="A674" s="88" t="s">
        <v>35</v>
      </c>
      <c r="B674" s="2" t="s">
        <v>36</v>
      </c>
      <c r="C674" s="11"/>
      <c r="D674" s="92">
        <f>'TAB CUMUL AVRIL'!D674+'TAB mai'!D674+'TAB juin'!D674</f>
        <v>0</v>
      </c>
      <c r="E674" s="92">
        <f>'TAB CUMUL AVRIL'!E674+'TAB mai'!E674+'TAB juin'!E674</f>
        <v>0</v>
      </c>
      <c r="F674" s="92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89"/>
      <c r="D675" s="40">
        <f>D665+D666+D667+D668+D673+D674</f>
        <v>244526</v>
      </c>
      <c r="E675" s="40">
        <f>E665+E666+E667+E668+E673+E674</f>
        <v>224421</v>
      </c>
      <c r="F675" s="40">
        <f t="shared" si="236"/>
        <v>20105</v>
      </c>
      <c r="G675" s="34">
        <f t="shared" si="237"/>
        <v>8.9586090428257603E-2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92">
        <f>'TAB CUMUL AVRIL'!D678+'TAB mai'!D678+'TAB juin'!D678</f>
        <v>0</v>
      </c>
      <c r="E678" s="92">
        <f>'TAB CUMUL AVRIL'!E678+'TAB mai'!E678+'TAB juin'!E678</f>
        <v>0</v>
      </c>
      <c r="F678" s="92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90"/>
      <c r="D679" s="92"/>
      <c r="E679" s="92"/>
      <c r="F679" s="91"/>
      <c r="G679" s="36"/>
    </row>
    <row r="680" spans="1:7" x14ac:dyDescent="0.2">
      <c r="A680" s="88">
        <v>72</v>
      </c>
      <c r="B680" s="1" t="s">
        <v>37</v>
      </c>
      <c r="C680" s="10"/>
      <c r="D680" s="92">
        <f>'TAB CUMUL AVRIL'!D680+'TAB mai'!D680+'TAB juin'!D680</f>
        <v>0</v>
      </c>
      <c r="E680" s="92">
        <f>'TAB CUMUL AVRIL'!E680+'TAB mai'!E680+'TAB juin'!E680</f>
        <v>0</v>
      </c>
      <c r="F680" s="92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88">
        <v>73</v>
      </c>
      <c r="B681" s="1" t="s">
        <v>38</v>
      </c>
      <c r="C681" s="10"/>
      <c r="D681" s="92">
        <f>'TAB CUMUL AVRIL'!D681+'TAB mai'!D681+'TAB juin'!D681</f>
        <v>0</v>
      </c>
      <c r="E681" s="92">
        <f>'TAB CUMUL AVRIL'!E681+'TAB mai'!E681+'TAB juin'!E681</f>
        <v>0</v>
      </c>
      <c r="F681" s="92">
        <f t="shared" si="240"/>
        <v>0</v>
      </c>
      <c r="G681" s="32" t="e">
        <f t="shared" si="241"/>
        <v>#DIV/0!</v>
      </c>
    </row>
    <row r="682" spans="1:7" x14ac:dyDescent="0.2">
      <c r="A682" s="88">
        <v>74</v>
      </c>
      <c r="B682" s="2" t="s">
        <v>39</v>
      </c>
      <c r="C682" s="11"/>
      <c r="D682" s="92">
        <f>'TAB CUMUL AVRIL'!D682+'TAB mai'!D682+'TAB juin'!D682</f>
        <v>0</v>
      </c>
      <c r="E682" s="92">
        <f>'TAB CUMUL AVRIL'!E682+'TAB mai'!E682+'TAB juin'!E682</f>
        <v>0</v>
      </c>
      <c r="F682" s="92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93"/>
      <c r="D683" s="40">
        <f>D675+D680+D681+D682</f>
        <v>244526</v>
      </c>
      <c r="E683" s="40">
        <f>E675+E680+E681+E682</f>
        <v>224421</v>
      </c>
      <c r="F683" s="92">
        <f t="shared" si="240"/>
        <v>20105</v>
      </c>
      <c r="G683" s="32">
        <f t="shared" si="241"/>
        <v>8.9586090428257603E-2</v>
      </c>
    </row>
    <row r="684" spans="1:7" x14ac:dyDescent="0.2">
      <c r="A684" s="88">
        <v>60</v>
      </c>
      <c r="B684" s="3" t="s">
        <v>40</v>
      </c>
      <c r="C684" s="90"/>
      <c r="D684" s="91">
        <f>D685+D686+D687</f>
        <v>63176</v>
      </c>
      <c r="E684" s="91">
        <f>E685+E686+E687</f>
        <v>55144</v>
      </c>
      <c r="F684" s="92">
        <f t="shared" si="240"/>
        <v>8032</v>
      </c>
      <c r="G684" s="32">
        <f t="shared" si="241"/>
        <v>0.14565501233135064</v>
      </c>
    </row>
    <row r="685" spans="1:7" x14ac:dyDescent="0.2">
      <c r="A685" s="88">
        <v>600</v>
      </c>
      <c r="B685" s="1" t="s">
        <v>2</v>
      </c>
      <c r="C685" s="10"/>
      <c r="D685" s="92">
        <f>'TAB CUMUL AVRIL'!D685+'TAB mai'!D685+'TAB juin'!D685</f>
        <v>0</v>
      </c>
      <c r="E685" s="92">
        <f>'TAB CUMUL AVRIL'!E685+'TAB mai'!E685+'TAB juin'!E685</f>
        <v>0</v>
      </c>
      <c r="F685" s="92">
        <f t="shared" si="240"/>
        <v>0</v>
      </c>
      <c r="G685" s="32" t="e">
        <f t="shared" si="241"/>
        <v>#DIV/0!</v>
      </c>
    </row>
    <row r="686" spans="1:7" x14ac:dyDescent="0.2">
      <c r="A686" s="88">
        <v>601</v>
      </c>
      <c r="B686" s="1" t="s">
        <v>3</v>
      </c>
      <c r="C686" s="10"/>
      <c r="D686" s="92">
        <f>'TAB CUMUL AVRIL'!D686+'TAB mai'!D686+'TAB juin'!D686</f>
        <v>63176</v>
      </c>
      <c r="E686" s="92">
        <f>'TAB CUMUL AVRIL'!E686+'TAB mai'!E686+'TAB juin'!E686</f>
        <v>55144</v>
      </c>
      <c r="F686" s="92">
        <f t="shared" si="240"/>
        <v>8032</v>
      </c>
      <c r="G686" s="32">
        <f t="shared" si="241"/>
        <v>0.14565501233135064</v>
      </c>
    </row>
    <row r="687" spans="1:7" x14ac:dyDescent="0.2">
      <c r="A687" s="88">
        <v>604</v>
      </c>
      <c r="B687" s="1" t="s">
        <v>4</v>
      </c>
      <c r="C687" s="10"/>
      <c r="D687" s="92">
        <f>'TAB CUMUL AVRIL'!D687+'TAB mai'!D687+'TAB juin'!D687</f>
        <v>0</v>
      </c>
      <c r="E687" s="92">
        <f>'TAB CUMUL AVRIL'!E687+'TAB mai'!E687+'TAB juin'!E687</f>
        <v>0</v>
      </c>
      <c r="F687" s="92">
        <f t="shared" si="240"/>
        <v>0</v>
      </c>
      <c r="G687" s="32" t="e">
        <f t="shared" si="241"/>
        <v>#DIV/0!</v>
      </c>
    </row>
    <row r="688" spans="1:7" x14ac:dyDescent="0.2">
      <c r="A688" s="88">
        <v>61</v>
      </c>
      <c r="B688" s="1" t="s">
        <v>41</v>
      </c>
      <c r="C688" s="10"/>
      <c r="D688" s="92">
        <f>'TAB CUMUL AVRIL'!D688+'TAB mai'!D688+'TAB juin'!D688</f>
        <v>2915</v>
      </c>
      <c r="E688" s="92">
        <f>'TAB CUMUL AVRIL'!E688+'TAB mai'!E688+'TAB juin'!E688</f>
        <v>4450</v>
      </c>
      <c r="F688" s="92">
        <f t="shared" si="240"/>
        <v>-1535</v>
      </c>
      <c r="G688" s="32">
        <f t="shared" si="241"/>
        <v>-0.34494382022471909</v>
      </c>
    </row>
    <row r="689" spans="1:7" x14ac:dyDescent="0.2">
      <c r="A689" s="88">
        <v>62</v>
      </c>
      <c r="B689" s="2" t="s">
        <v>42</v>
      </c>
      <c r="C689" s="11"/>
      <c r="D689" s="92">
        <f>'TAB CUMUL AVRIL'!D689+'TAB mai'!D689+'TAB juin'!D689</f>
        <v>5269</v>
      </c>
      <c r="E689" s="92">
        <f>'TAB CUMUL AVRIL'!E689+'TAB mai'!E689+'TAB juin'!E689</f>
        <v>3570</v>
      </c>
      <c r="F689" s="92">
        <f t="shared" si="240"/>
        <v>1699</v>
      </c>
      <c r="G689" s="32">
        <f t="shared" si="241"/>
        <v>0.47591036414565824</v>
      </c>
    </row>
    <row r="690" spans="1:7" ht="25.5" x14ac:dyDescent="0.2">
      <c r="A690" s="22"/>
      <c r="B690" s="26" t="s">
        <v>43</v>
      </c>
      <c r="C690" s="93"/>
      <c r="D690" s="40">
        <f>D684+D688+D689</f>
        <v>71360</v>
      </c>
      <c r="E690" s="40">
        <f>E684+E688+E689</f>
        <v>63164</v>
      </c>
      <c r="F690" s="92">
        <f t="shared" si="240"/>
        <v>8196</v>
      </c>
      <c r="G690" s="32">
        <f t="shared" si="241"/>
        <v>0.12975745677917802</v>
      </c>
    </row>
    <row r="691" spans="1:7" ht="25.5" x14ac:dyDescent="0.2">
      <c r="A691" s="22"/>
      <c r="B691" s="26" t="s">
        <v>48</v>
      </c>
      <c r="C691" s="93"/>
      <c r="D691" s="40">
        <f>D683-D690</f>
        <v>173166</v>
      </c>
      <c r="E691" s="40">
        <f>E683-E690</f>
        <v>161257</v>
      </c>
      <c r="F691" s="92">
        <f t="shared" si="240"/>
        <v>11909</v>
      </c>
      <c r="G691" s="32">
        <f t="shared" si="241"/>
        <v>7.385105762850605E-2</v>
      </c>
    </row>
    <row r="692" spans="1:7" x14ac:dyDescent="0.2">
      <c r="A692" s="88">
        <v>63</v>
      </c>
      <c r="B692" s="3" t="s">
        <v>46</v>
      </c>
      <c r="C692" s="90"/>
      <c r="D692" s="92">
        <f>'TAB CUMUL AVRIL'!D692+'TAB mai'!D692+'TAB juin'!D692</f>
        <v>140692</v>
      </c>
      <c r="E692" s="92">
        <f>'TAB CUMUL AVRIL'!E692+'TAB mai'!E692+'TAB juin'!E692</f>
        <v>123732</v>
      </c>
      <c r="F692" s="92">
        <f t="shared" si="240"/>
        <v>16960</v>
      </c>
      <c r="G692" s="32">
        <f t="shared" si="241"/>
        <v>0.13707044256942424</v>
      </c>
    </row>
    <row r="693" spans="1:7" x14ac:dyDescent="0.2">
      <c r="A693" s="88"/>
      <c r="B693" s="13" t="s">
        <v>6</v>
      </c>
      <c r="C693" s="27"/>
      <c r="D693" s="92"/>
      <c r="E693" s="92"/>
      <c r="F693" s="92"/>
      <c r="G693" s="32"/>
    </row>
    <row r="694" spans="1:7" x14ac:dyDescent="0.2">
      <c r="A694" s="88">
        <v>631</v>
      </c>
      <c r="B694" s="15" t="s">
        <v>21</v>
      </c>
      <c r="C694" s="21"/>
      <c r="D694" s="92">
        <f>'TAB CUMUL AVRIL'!D694+'TAB mai'!D694+'TAB juin'!D694</f>
        <v>0</v>
      </c>
      <c r="E694" s="92">
        <f>'TAB CUMUL AVRIL'!E694+'TAB mai'!E694+'TAB juin'!E694</f>
        <v>0</v>
      </c>
      <c r="F694" s="92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88"/>
      <c r="B695" s="15"/>
      <c r="C695" s="21"/>
      <c r="D695" s="92"/>
      <c r="E695" s="92"/>
      <c r="F695" s="92"/>
      <c r="G695" s="32"/>
    </row>
    <row r="696" spans="1:7" x14ac:dyDescent="0.2">
      <c r="A696" s="88">
        <v>64</v>
      </c>
      <c r="B696" s="2" t="s">
        <v>47</v>
      </c>
      <c r="C696" s="11"/>
      <c r="D696" s="92">
        <f>'TAB CUMUL AVRIL'!D696+'TAB mai'!D696+'TAB juin'!D696</f>
        <v>7968</v>
      </c>
      <c r="E696" s="92">
        <f>'TAB CUMUL AVRIL'!E696+'TAB mai'!E696+'TAB juin'!E696</f>
        <v>7315</v>
      </c>
      <c r="F696" s="92">
        <f t="shared" ref="F696:F706" si="244">(D696-E696)</f>
        <v>653</v>
      </c>
      <c r="G696" s="32">
        <f t="shared" ref="G696:G706" si="245">F696/E696</f>
        <v>8.9268626110731372E-2</v>
      </c>
    </row>
    <row r="697" spans="1:7" ht="25.5" x14ac:dyDescent="0.2">
      <c r="A697" s="22"/>
      <c r="B697" s="26" t="s">
        <v>49</v>
      </c>
      <c r="C697" s="93"/>
      <c r="D697" s="92">
        <f>D691-D692-D696</f>
        <v>24506</v>
      </c>
      <c r="E697" s="92">
        <f>E691-E692-E696</f>
        <v>30210</v>
      </c>
      <c r="F697" s="92">
        <f t="shared" si="244"/>
        <v>-5704</v>
      </c>
      <c r="G697" s="32">
        <f t="shared" si="245"/>
        <v>-0.18881165177093678</v>
      </c>
    </row>
    <row r="698" spans="1:7" x14ac:dyDescent="0.2">
      <c r="A698" s="88">
        <v>75</v>
      </c>
      <c r="B698" s="3" t="s">
        <v>50</v>
      </c>
      <c r="C698" s="90"/>
      <c r="D698" s="92">
        <f>'TAB CUMUL AVRIL'!D698+'TAB mai'!D698+'TAB juin'!D698</f>
        <v>319</v>
      </c>
      <c r="E698" s="92">
        <f>'TAB CUMUL AVRIL'!E698+'TAB mai'!E698+'TAB juin'!E698</f>
        <v>1</v>
      </c>
      <c r="F698" s="92">
        <f t="shared" si="244"/>
        <v>318</v>
      </c>
      <c r="G698" s="32">
        <f t="shared" si="245"/>
        <v>318</v>
      </c>
    </row>
    <row r="699" spans="1:7" x14ac:dyDescent="0.2">
      <c r="A699" s="88">
        <v>65</v>
      </c>
      <c r="B699" s="1" t="s">
        <v>51</v>
      </c>
      <c r="C699" s="10"/>
      <c r="D699" s="92">
        <f>'TAB CUMUL AVRIL'!D699+'TAB mai'!D699+'TAB juin'!D699</f>
        <v>1114</v>
      </c>
      <c r="E699" s="92">
        <f>'TAB CUMUL AVRIL'!E699+'TAB mai'!E699+'TAB juin'!E699</f>
        <v>846</v>
      </c>
      <c r="F699" s="92">
        <f t="shared" si="244"/>
        <v>268</v>
      </c>
      <c r="G699" s="32">
        <f t="shared" si="245"/>
        <v>0.31678486997635935</v>
      </c>
    </row>
    <row r="700" spans="1:7" ht="25.5" x14ac:dyDescent="0.2">
      <c r="A700" s="88">
        <v>68</v>
      </c>
      <c r="B700" s="16" t="s">
        <v>52</v>
      </c>
      <c r="C700" s="17"/>
      <c r="D700" s="92">
        <f>'TAB CUMUL AVRIL'!D700+'TAB mai'!D700+'TAB juin'!D700</f>
        <v>34538</v>
      </c>
      <c r="E700" s="92">
        <f>'TAB CUMUL AVRIL'!E700+'TAB mai'!E700+'TAB juin'!E700</f>
        <v>40839</v>
      </c>
      <c r="F700" s="92">
        <f t="shared" si="244"/>
        <v>-6301</v>
      </c>
      <c r="G700" s="32">
        <f t="shared" si="245"/>
        <v>-0.1542887925757242</v>
      </c>
    </row>
    <row r="701" spans="1:7" x14ac:dyDescent="0.2">
      <c r="A701" s="88">
        <v>78</v>
      </c>
      <c r="B701" s="2" t="s">
        <v>53</v>
      </c>
      <c r="C701" s="11"/>
      <c r="D701" s="92">
        <f>'TAB CUMUL AVRIL'!D701+'TAB mai'!D701+'TAB juin'!D701</f>
        <v>0</v>
      </c>
      <c r="E701" s="92">
        <f>'TAB CUMUL AVRIL'!E701+'TAB mai'!E701+'TAB juin'!E701</f>
        <v>876</v>
      </c>
      <c r="F701" s="92">
        <f t="shared" si="244"/>
        <v>-876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93"/>
      <c r="D702" s="92">
        <f>D697+D698-D699-D700+D701</f>
        <v>-10827</v>
      </c>
      <c r="E702" s="92">
        <f>E697+E698-E699-E700+E701</f>
        <v>-10598</v>
      </c>
      <c r="F702" s="92">
        <f t="shared" si="244"/>
        <v>-229</v>
      </c>
      <c r="G702" s="32">
        <f t="shared" si="245"/>
        <v>2.1607850537837328E-2</v>
      </c>
    </row>
    <row r="703" spans="1:7" x14ac:dyDescent="0.2">
      <c r="A703" s="88">
        <v>76</v>
      </c>
      <c r="B703" s="1" t="s">
        <v>54</v>
      </c>
      <c r="C703" s="10"/>
      <c r="D703" s="92">
        <f>'TAB CUMUL AVRIL'!D703+'TAB mai'!D703+'TAB juin'!D703</f>
        <v>5930</v>
      </c>
      <c r="E703" s="92">
        <f>'TAB CUMUL AVRIL'!E703+'TAB mai'!E703+'TAB juin'!E703</f>
        <v>8010</v>
      </c>
      <c r="F703" s="92">
        <f t="shared" si="244"/>
        <v>-2080</v>
      </c>
      <c r="G703" s="32">
        <f t="shared" si="245"/>
        <v>-0.2596754057428215</v>
      </c>
    </row>
    <row r="704" spans="1:7" x14ac:dyDescent="0.2">
      <c r="A704" s="88">
        <v>66</v>
      </c>
      <c r="B704" s="1" t="s">
        <v>55</v>
      </c>
      <c r="C704" s="10"/>
      <c r="D704" s="92">
        <f>'TAB CUMUL AVRIL'!D704+'TAB mai'!D704+'TAB juin'!D704</f>
        <v>0</v>
      </c>
      <c r="E704" s="92">
        <f>'TAB CUMUL AVRIL'!E704+'TAB mai'!E704+'TAB juin'!E704</f>
        <v>0</v>
      </c>
      <c r="F704" s="92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5930</v>
      </c>
      <c r="E705" s="39">
        <f>E703-E704</f>
        <v>8010</v>
      </c>
      <c r="F705" s="92">
        <f t="shared" si="244"/>
        <v>-2080</v>
      </c>
      <c r="G705" s="32">
        <f t="shared" si="245"/>
        <v>-0.2596754057428215</v>
      </c>
    </row>
    <row r="706" spans="1:7" x14ac:dyDescent="0.2">
      <c r="A706" s="22"/>
      <c r="B706" s="19" t="s">
        <v>57</v>
      </c>
      <c r="C706" s="93"/>
      <c r="D706" s="92">
        <f>D702+D705</f>
        <v>-4897</v>
      </c>
      <c r="E706" s="92">
        <f>E702+E705</f>
        <v>-2588</v>
      </c>
      <c r="F706" s="92">
        <f t="shared" si="244"/>
        <v>-2309</v>
      </c>
      <c r="G706" s="32">
        <f t="shared" si="245"/>
        <v>0.89219474497681606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88">
        <v>5</v>
      </c>
      <c r="B710" s="1" t="s">
        <v>22</v>
      </c>
      <c r="C710" s="10"/>
      <c r="D710" s="92">
        <f>'TAB juin'!D710</f>
        <v>621891</v>
      </c>
      <c r="E710" s="92">
        <f>'TAB juin'!E710</f>
        <v>683100</v>
      </c>
      <c r="F710" s="92">
        <f t="shared" ref="F710" si="246">(D710-E710)</f>
        <v>-61209</v>
      </c>
      <c r="G710" s="32">
        <f t="shared" ref="G710" si="247">F710/E710</f>
        <v>-8.9604743083003952E-2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88">
        <v>51</v>
      </c>
      <c r="B714" s="20" t="s">
        <v>29</v>
      </c>
      <c r="C714" s="30"/>
      <c r="D714" s="92">
        <v>0</v>
      </c>
      <c r="E714" s="92">
        <v>0</v>
      </c>
      <c r="F714" s="92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88">
        <v>510</v>
      </c>
      <c r="B715" s="1" t="s">
        <v>7</v>
      </c>
      <c r="C715" s="10"/>
      <c r="D715" s="92">
        <v>0</v>
      </c>
      <c r="E715" s="92">
        <v>0</v>
      </c>
      <c r="F715" s="92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88">
        <v>41</v>
      </c>
      <c r="B717" s="1" t="s">
        <v>8</v>
      </c>
      <c r="C717" s="10"/>
      <c r="D717" s="92">
        <f>D721+D722+D723</f>
        <v>226717</v>
      </c>
      <c r="E717" s="92">
        <f>E721+E722+E723</f>
        <v>184115</v>
      </c>
      <c r="F717" s="92">
        <f t="shared" ref="F717" si="250">(D717-E717)</f>
        <v>42602</v>
      </c>
      <c r="G717" s="32">
        <f t="shared" ref="G717" si="251">F717/E717</f>
        <v>0.23138799120115144</v>
      </c>
    </row>
    <row r="718" spans="1:7" x14ac:dyDescent="0.2">
      <c r="A718" s="88"/>
      <c r="B718" s="1"/>
      <c r="C718" s="10"/>
      <c r="D718" s="92"/>
      <c r="E718" s="92"/>
      <c r="F718" s="92"/>
      <c r="G718" s="32"/>
    </row>
    <row r="719" spans="1:7" x14ac:dyDescent="0.2">
      <c r="A719" s="88"/>
      <c r="B719" s="7" t="s">
        <v>6</v>
      </c>
      <c r="C719" s="29"/>
      <c r="D719" s="92"/>
      <c r="E719" s="92"/>
      <c r="F719" s="92"/>
      <c r="G719" s="32"/>
    </row>
    <row r="720" spans="1:7" x14ac:dyDescent="0.2">
      <c r="A720" s="88"/>
      <c r="B720" s="1"/>
      <c r="C720" s="10"/>
      <c r="D720" s="92"/>
      <c r="E720" s="92"/>
      <c r="F720" s="92"/>
      <c r="G720" s="32"/>
    </row>
    <row r="721" spans="1:7" x14ac:dyDescent="0.2">
      <c r="A721" s="88"/>
      <c r="B721" s="23" t="s">
        <v>23</v>
      </c>
      <c r="C721" s="10"/>
      <c r="D721" s="92">
        <f>'TAB juin'!D721</f>
        <v>72028</v>
      </c>
      <c r="E721" s="92">
        <f>'TAB juin'!E721</f>
        <v>112395</v>
      </c>
      <c r="F721" s="92">
        <f t="shared" ref="F721:F723" si="252">(D721-E721)</f>
        <v>-40367</v>
      </c>
      <c r="G721" s="32">
        <f t="shared" ref="G721:G723" si="253">F721/E721</f>
        <v>-0.35915298723252814</v>
      </c>
    </row>
    <row r="722" spans="1:7" ht="25.5" x14ac:dyDescent="0.2">
      <c r="A722" s="88"/>
      <c r="B722" s="24" t="s">
        <v>58</v>
      </c>
      <c r="C722" s="17"/>
      <c r="D722" s="92">
        <f>'TAB juin'!D722</f>
        <v>143663</v>
      </c>
      <c r="E722" s="92">
        <f>'TAB juin'!E722</f>
        <v>59456</v>
      </c>
      <c r="F722" s="92">
        <f t="shared" si="252"/>
        <v>84207</v>
      </c>
      <c r="G722" s="32">
        <f t="shared" si="253"/>
        <v>1.4162910387513454</v>
      </c>
    </row>
    <row r="723" spans="1:7" x14ac:dyDescent="0.2">
      <c r="A723" s="88"/>
      <c r="B723" s="23" t="s">
        <v>24</v>
      </c>
      <c r="C723" s="10"/>
      <c r="D723" s="92">
        <f>'TAB juin'!D723</f>
        <v>11026</v>
      </c>
      <c r="E723" s="92">
        <f>'TAB juin'!E723</f>
        <v>12264</v>
      </c>
      <c r="F723" s="92">
        <f t="shared" si="252"/>
        <v>-1238</v>
      </c>
      <c r="G723" s="32">
        <f t="shared" si="253"/>
        <v>-0.10094585779517286</v>
      </c>
    </row>
    <row r="724" spans="1:7" x14ac:dyDescent="0.2">
      <c r="A724" s="88"/>
      <c r="B724" s="1"/>
      <c r="C724" s="10"/>
      <c r="D724" s="92"/>
      <c r="E724" s="92"/>
      <c r="F724" s="92"/>
      <c r="G724" s="32"/>
    </row>
    <row r="725" spans="1:7" x14ac:dyDescent="0.2">
      <c r="A725" s="88"/>
      <c r="B725" s="8" t="s">
        <v>26</v>
      </c>
      <c r="C725" s="31"/>
      <c r="D725" s="92">
        <f>'TAB juin'!D725</f>
        <v>68677</v>
      </c>
      <c r="E725" s="92">
        <f>'TAB juin'!E725</f>
        <v>41034</v>
      </c>
      <c r="F725" s="92">
        <f t="shared" ref="F725" si="254">(D725-E725)</f>
        <v>27643</v>
      </c>
      <c r="G725" s="32">
        <f t="shared" ref="G725" si="255">F725/E725</f>
        <v>0.67366086659843061</v>
      </c>
    </row>
    <row r="726" spans="1:7" x14ac:dyDescent="0.2">
      <c r="A726" s="88"/>
      <c r="B726" s="8"/>
      <c r="C726" s="31"/>
      <c r="D726" s="92"/>
      <c r="E726" s="92"/>
      <c r="F726" s="92"/>
      <c r="G726" s="32"/>
    </row>
    <row r="727" spans="1:7" x14ac:dyDescent="0.2">
      <c r="A727" s="88">
        <v>3</v>
      </c>
      <c r="B727" s="8" t="s">
        <v>15</v>
      </c>
      <c r="C727" s="31"/>
      <c r="D727" s="92">
        <f>D730+D731+D732+D733</f>
        <v>30065</v>
      </c>
      <c r="E727" s="92">
        <f>E730+E731+E732+E733</f>
        <v>29423</v>
      </c>
      <c r="F727" s="92">
        <f t="shared" ref="F727" si="256">(D727-E727)</f>
        <v>642</v>
      </c>
      <c r="G727" s="32">
        <f t="shared" ref="G727" si="257">F727/E727</f>
        <v>2.181966488801278E-2</v>
      </c>
    </row>
    <row r="728" spans="1:7" x14ac:dyDescent="0.2">
      <c r="A728" s="88"/>
      <c r="B728" s="7" t="s">
        <v>6</v>
      </c>
      <c r="C728" s="29"/>
      <c r="D728" s="92"/>
      <c r="E728" s="92"/>
      <c r="F728" s="92"/>
      <c r="G728" s="32"/>
    </row>
    <row r="729" spans="1:7" x14ac:dyDescent="0.2">
      <c r="A729" s="88"/>
      <c r="B729" s="8"/>
      <c r="C729" s="31"/>
      <c r="D729" s="92"/>
      <c r="E729" s="92"/>
      <c r="F729" s="92"/>
      <c r="G729" s="32"/>
    </row>
    <row r="730" spans="1:7" x14ac:dyDescent="0.2">
      <c r="A730" s="88">
        <v>30</v>
      </c>
      <c r="B730" s="25" t="s">
        <v>16</v>
      </c>
      <c r="C730" s="31"/>
      <c r="D730" s="92">
        <f>'TAB juin'!D730</f>
        <v>410</v>
      </c>
      <c r="E730" s="92">
        <f>'TAB juin'!E730</f>
        <v>659</v>
      </c>
      <c r="F730" s="92">
        <f t="shared" ref="F730:F733" si="258">(D730-E730)</f>
        <v>-249</v>
      </c>
      <c r="G730" s="32">
        <f t="shared" ref="G730:G733" si="259">F730/E730</f>
        <v>-0.37784522003034904</v>
      </c>
    </row>
    <row r="731" spans="1:7" x14ac:dyDescent="0.2">
      <c r="A731" s="88">
        <v>31</v>
      </c>
      <c r="B731" s="25" t="s">
        <v>17</v>
      </c>
      <c r="C731" s="31"/>
      <c r="D731" s="92">
        <f>'TAB juin'!D731</f>
        <v>9590</v>
      </c>
      <c r="E731" s="92">
        <f>'TAB juin'!E731</f>
        <v>9380</v>
      </c>
      <c r="F731" s="92">
        <f t="shared" si="258"/>
        <v>210</v>
      </c>
      <c r="G731" s="32">
        <f t="shared" si="259"/>
        <v>2.2388059701492536E-2</v>
      </c>
    </row>
    <row r="732" spans="1:7" x14ac:dyDescent="0.2">
      <c r="A732" s="88">
        <v>32</v>
      </c>
      <c r="B732" s="25" t="s">
        <v>18</v>
      </c>
      <c r="C732" s="31"/>
      <c r="D732" s="92">
        <f>'TAB juin'!D732</f>
        <v>20065</v>
      </c>
      <c r="E732" s="92">
        <f>'TAB juin'!E732</f>
        <v>19384</v>
      </c>
      <c r="F732" s="92">
        <f t="shared" si="258"/>
        <v>681</v>
      </c>
      <c r="G732" s="32">
        <f t="shared" si="259"/>
        <v>3.5132067684688406E-2</v>
      </c>
    </row>
    <row r="733" spans="1:7" x14ac:dyDescent="0.2">
      <c r="A733" s="88">
        <v>37</v>
      </c>
      <c r="B733" s="25" t="s">
        <v>25</v>
      </c>
      <c r="C733" s="31"/>
      <c r="D733" s="92">
        <f>'TAB juin'!D733</f>
        <v>0</v>
      </c>
      <c r="E733" s="92">
        <f>'TAB juin'!E733</f>
        <v>0</v>
      </c>
      <c r="F733" s="92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92" t="s">
        <v>10</v>
      </c>
      <c r="E737" s="92" t="s">
        <v>11</v>
      </c>
      <c r="F737" s="92" t="s">
        <v>12</v>
      </c>
      <c r="G737" s="32" t="s">
        <v>13</v>
      </c>
    </row>
    <row r="738" spans="1:7" x14ac:dyDescent="0.2">
      <c r="A738" s="88">
        <v>700</v>
      </c>
      <c r="B738" s="1" t="s">
        <v>30</v>
      </c>
      <c r="C738" s="10"/>
      <c r="D738" s="92">
        <f>'TAB CUMUL AVRIL'!D738+'TAB mai'!D738+'TAB juin'!D738</f>
        <v>25851</v>
      </c>
      <c r="E738" s="92">
        <f>'TAB CUMUL AVRIL'!E738+'TAB mai'!E738+'TAB juin'!E738</f>
        <v>19290</v>
      </c>
      <c r="F738" s="92">
        <f>(D738-E738)</f>
        <v>6561</v>
      </c>
      <c r="G738" s="32">
        <f>F738/E738</f>
        <v>0.34012441679626748</v>
      </c>
    </row>
    <row r="739" spans="1:7" x14ac:dyDescent="0.2">
      <c r="A739" s="88">
        <v>701</v>
      </c>
      <c r="B739" s="1" t="s">
        <v>31</v>
      </c>
      <c r="C739" s="10"/>
      <c r="D739" s="92">
        <f>'TAB CUMUL AVRIL'!D739+'TAB mai'!D739+'TAB juin'!D739</f>
        <v>59296</v>
      </c>
      <c r="E739" s="92">
        <f>'TAB CUMUL AVRIL'!E739+'TAB mai'!E739+'TAB juin'!E739</f>
        <v>31209</v>
      </c>
      <c r="F739" s="92">
        <f t="shared" ref="F739:F741" si="260">(D739-E739)</f>
        <v>28087</v>
      </c>
      <c r="G739" s="32">
        <f t="shared" ref="G739:G741" si="261">F739/E739</f>
        <v>0.89996475375692908</v>
      </c>
    </row>
    <row r="740" spans="1:7" x14ac:dyDescent="0.2">
      <c r="A740" s="88">
        <v>704</v>
      </c>
      <c r="B740" s="1" t="s">
        <v>32</v>
      </c>
      <c r="C740" s="10"/>
      <c r="D740" s="92">
        <f>'TAB CUMUL AVRIL'!D740+'TAB mai'!D740+'TAB juin'!D740</f>
        <v>0</v>
      </c>
      <c r="E740" s="92">
        <f>'TAB CUMUL AVRIL'!E740+'TAB mai'!E740+'TAB juin'!E740</f>
        <v>0</v>
      </c>
      <c r="F740" s="92">
        <f t="shared" si="260"/>
        <v>0</v>
      </c>
      <c r="G740" s="32" t="e">
        <f t="shared" si="261"/>
        <v>#DIV/0!</v>
      </c>
    </row>
    <row r="741" spans="1:7" x14ac:dyDescent="0.2">
      <c r="A741" s="88">
        <v>706</v>
      </c>
      <c r="B741" s="1" t="s">
        <v>33</v>
      </c>
      <c r="C741" s="10"/>
      <c r="D741" s="92">
        <f>'TAB CUMUL AVRIL'!D741+'TAB mai'!D741+'TAB juin'!D741</f>
        <v>100548</v>
      </c>
      <c r="E741" s="92">
        <f>'TAB CUMUL AVRIL'!E741+'TAB mai'!E741+'TAB juin'!E741</f>
        <v>29679</v>
      </c>
      <c r="F741" s="92">
        <f t="shared" si="260"/>
        <v>70869</v>
      </c>
      <c r="G741" s="32">
        <f t="shared" si="261"/>
        <v>2.3878499949459213</v>
      </c>
    </row>
    <row r="742" spans="1:7" x14ac:dyDescent="0.2">
      <c r="A742" s="88"/>
      <c r="B742" s="13" t="s">
        <v>6</v>
      </c>
      <c r="C742" s="27"/>
      <c r="D742" s="92">
        <f>'TAB CUMUL AVRIL'!D742+'TAB mai'!D742+'TAB juin'!D742</f>
        <v>0</v>
      </c>
      <c r="E742" s="92">
        <f>'TAB CUMUL AVRIL'!E742+'TAB mai'!E742+'TAB juin'!E742</f>
        <v>0</v>
      </c>
      <c r="F742" s="39"/>
      <c r="G742" s="33"/>
    </row>
    <row r="743" spans="1:7" x14ac:dyDescent="0.2">
      <c r="A743" s="88"/>
      <c r="B743" s="14" t="s">
        <v>19</v>
      </c>
      <c r="C743" s="11"/>
      <c r="D743" s="92">
        <f>'TAB CUMUL AVRIL'!D743+'TAB mai'!D743+'TAB juin'!D743</f>
        <v>0</v>
      </c>
      <c r="E743" s="92">
        <f>'TAB CUMUL AVRIL'!E743+'TAB mai'!E743+'TAB juin'!E743</f>
        <v>0</v>
      </c>
      <c r="F743" s="92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88"/>
      <c r="B744" s="14" t="s">
        <v>20</v>
      </c>
      <c r="C744" s="11"/>
      <c r="D744" s="92">
        <f>'TAB CUMUL AVRIL'!D744+'TAB mai'!D744+'TAB juin'!D744</f>
        <v>0</v>
      </c>
      <c r="E744" s="92">
        <f>'TAB CUMUL AVRIL'!E744+'TAB mai'!E744+'TAB juin'!E744</f>
        <v>0</v>
      </c>
      <c r="F744" s="92">
        <f t="shared" si="262"/>
        <v>0</v>
      </c>
      <c r="G744" s="32" t="e">
        <f t="shared" si="263"/>
        <v>#DIV/0!</v>
      </c>
    </row>
    <row r="745" spans="1:7" x14ac:dyDescent="0.2">
      <c r="A745" s="88"/>
      <c r="B745" s="14" t="s">
        <v>27</v>
      </c>
      <c r="C745" s="11"/>
      <c r="D745" s="92">
        <f>'TAB CUMUL AVRIL'!D745+'TAB mai'!D745+'TAB juin'!D745</f>
        <v>0</v>
      </c>
      <c r="E745" s="92">
        <f>'TAB CUMUL AVRIL'!E745+'TAB mai'!E745+'TAB juin'!E745</f>
        <v>0</v>
      </c>
      <c r="F745" s="92">
        <f t="shared" si="262"/>
        <v>0</v>
      </c>
      <c r="G745" s="32" t="e">
        <f t="shared" si="263"/>
        <v>#DIV/0!</v>
      </c>
    </row>
    <row r="746" spans="1:7" x14ac:dyDescent="0.2">
      <c r="A746" s="88">
        <v>706</v>
      </c>
      <c r="B746" s="2" t="s">
        <v>34</v>
      </c>
      <c r="C746" s="11"/>
      <c r="D746" s="92">
        <f>'TAB CUMUL AVRIL'!D746+'TAB mai'!D746+'TAB juin'!D746</f>
        <v>19900</v>
      </c>
      <c r="E746" s="92">
        <f>'TAB CUMUL AVRIL'!E746+'TAB mai'!E746+'TAB juin'!E746</f>
        <v>546</v>
      </c>
      <c r="F746" s="92">
        <f t="shared" si="262"/>
        <v>19354</v>
      </c>
      <c r="G746" s="32">
        <f t="shared" si="263"/>
        <v>35.446886446886445</v>
      </c>
    </row>
    <row r="747" spans="1:7" x14ac:dyDescent="0.2">
      <c r="A747" s="88" t="s">
        <v>35</v>
      </c>
      <c r="B747" s="2" t="s">
        <v>36</v>
      </c>
      <c r="C747" s="11"/>
      <c r="D747" s="92">
        <f>'TAB CUMUL AVRIL'!D747+'TAB mai'!D747+'TAB juin'!D747</f>
        <v>0</v>
      </c>
      <c r="E747" s="92">
        <f>'TAB CUMUL AVRIL'!E747+'TAB mai'!E747+'TAB juin'!E747</f>
        <v>0</v>
      </c>
      <c r="F747" s="92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89"/>
      <c r="D748" s="40">
        <f>D738+D739+D740+D741+D746+D747</f>
        <v>205595</v>
      </c>
      <c r="E748" s="40">
        <f>E738+E739+E740+E741+E746+E747</f>
        <v>80724</v>
      </c>
      <c r="F748" s="40">
        <f t="shared" si="262"/>
        <v>124871</v>
      </c>
      <c r="G748" s="34">
        <f t="shared" si="263"/>
        <v>1.5468881621326991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92">
        <f>'TAB CUMUL AVRIL'!D751+'TAB mai'!D751+'TAB juin'!D751</f>
        <v>0</v>
      </c>
      <c r="E751" s="92">
        <f>'TAB CUMUL AVRIL'!E751+'TAB mai'!E751+'TAB juin'!E751</f>
        <v>0</v>
      </c>
      <c r="F751" s="92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90"/>
      <c r="D752" s="92"/>
      <c r="E752" s="92"/>
      <c r="F752" s="91"/>
      <c r="G752" s="36"/>
    </row>
    <row r="753" spans="1:7" x14ac:dyDescent="0.2">
      <c r="A753" s="88">
        <v>72</v>
      </c>
      <c r="B753" s="1" t="s">
        <v>37</v>
      </c>
      <c r="C753" s="10"/>
      <c r="D753" s="92">
        <f>'TAB CUMUL AVRIL'!D753+'TAB mai'!D753+'TAB juin'!D753</f>
        <v>0</v>
      </c>
      <c r="E753" s="92">
        <f>'TAB CUMUL AVRIL'!E753+'TAB mai'!E753+'TAB juin'!E753</f>
        <v>0</v>
      </c>
      <c r="F753" s="92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88">
        <v>73</v>
      </c>
      <c r="B754" s="1" t="s">
        <v>38</v>
      </c>
      <c r="C754" s="10"/>
      <c r="D754" s="92">
        <f>'TAB CUMUL AVRIL'!D754+'TAB mai'!D754+'TAB juin'!D754</f>
        <v>0</v>
      </c>
      <c r="E754" s="92">
        <f>'TAB CUMUL AVRIL'!E754+'TAB mai'!E754+'TAB juin'!E754</f>
        <v>0</v>
      </c>
      <c r="F754" s="92">
        <f t="shared" si="266"/>
        <v>0</v>
      </c>
      <c r="G754" s="32" t="e">
        <f t="shared" si="267"/>
        <v>#DIV/0!</v>
      </c>
    </row>
    <row r="755" spans="1:7" x14ac:dyDescent="0.2">
      <c r="A755" s="88">
        <v>74</v>
      </c>
      <c r="B755" s="2" t="s">
        <v>39</v>
      </c>
      <c r="C755" s="11"/>
      <c r="D755" s="92">
        <f>'TAB CUMUL AVRIL'!D755+'TAB mai'!D755+'TAB juin'!D755</f>
        <v>0</v>
      </c>
      <c r="E755" s="92">
        <f>'TAB CUMUL AVRIL'!E755+'TAB mai'!E755+'TAB juin'!E755</f>
        <v>0</v>
      </c>
      <c r="F755" s="92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93"/>
      <c r="D756" s="40">
        <f>D748+D753+D754+D755</f>
        <v>205595</v>
      </c>
      <c r="E756" s="40">
        <f>E748+E753+E754+E755</f>
        <v>80724</v>
      </c>
      <c r="F756" s="92">
        <f t="shared" si="266"/>
        <v>124871</v>
      </c>
      <c r="G756" s="32">
        <f t="shared" si="267"/>
        <v>1.5468881621326991</v>
      </c>
    </row>
    <row r="757" spans="1:7" x14ac:dyDescent="0.2">
      <c r="A757" s="88">
        <v>60</v>
      </c>
      <c r="B757" s="3" t="s">
        <v>40</v>
      </c>
      <c r="C757" s="90"/>
      <c r="D757" s="91">
        <f>D758+D759+D760</f>
        <v>37669</v>
      </c>
      <c r="E757" s="91">
        <f>E758+E759+E760</f>
        <v>22431</v>
      </c>
      <c r="F757" s="92">
        <f t="shared" si="266"/>
        <v>15238</v>
      </c>
      <c r="G757" s="32">
        <f t="shared" si="267"/>
        <v>0.67932771610717313</v>
      </c>
    </row>
    <row r="758" spans="1:7" x14ac:dyDescent="0.2">
      <c r="A758" s="88">
        <v>600</v>
      </c>
      <c r="B758" s="1" t="s">
        <v>2</v>
      </c>
      <c r="C758" s="10"/>
      <c r="D758" s="92">
        <f>'TAB CUMUL AVRIL'!D758+'TAB mai'!D758+'TAB juin'!D758</f>
        <v>6113</v>
      </c>
      <c r="E758" s="92">
        <f>'TAB CUMUL AVRIL'!E758+'TAB mai'!E758+'TAB juin'!E758</f>
        <v>5078</v>
      </c>
      <c r="F758" s="92">
        <f t="shared" si="266"/>
        <v>1035</v>
      </c>
      <c r="G758" s="32">
        <f t="shared" si="267"/>
        <v>0.20382040173296573</v>
      </c>
    </row>
    <row r="759" spans="1:7" x14ac:dyDescent="0.2">
      <c r="A759" s="88">
        <v>601</v>
      </c>
      <c r="B759" s="1" t="s">
        <v>3</v>
      </c>
      <c r="C759" s="10"/>
      <c r="D759" s="92">
        <f>'TAB CUMUL AVRIL'!D759+'TAB mai'!D759+'TAB juin'!D759</f>
        <v>31556</v>
      </c>
      <c r="E759" s="92">
        <f>'TAB CUMUL AVRIL'!E759+'TAB mai'!E759+'TAB juin'!E759</f>
        <v>17353</v>
      </c>
      <c r="F759" s="92">
        <f t="shared" si="266"/>
        <v>14203</v>
      </c>
      <c r="G759" s="32">
        <f t="shared" si="267"/>
        <v>0.81847519160951998</v>
      </c>
    </row>
    <row r="760" spans="1:7" x14ac:dyDescent="0.2">
      <c r="A760" s="88">
        <v>604</v>
      </c>
      <c r="B760" s="1" t="s">
        <v>4</v>
      </c>
      <c r="C760" s="10"/>
      <c r="D760" s="92">
        <f>'TAB CUMUL AVRIL'!D760+'TAB mai'!D760+'TAB juin'!D760</f>
        <v>0</v>
      </c>
      <c r="E760" s="92">
        <f>'TAB CUMUL AVRIL'!E760+'TAB mai'!E760+'TAB juin'!E760</f>
        <v>0</v>
      </c>
      <c r="F760" s="92">
        <f t="shared" si="266"/>
        <v>0</v>
      </c>
      <c r="G760" s="32" t="e">
        <f t="shared" si="267"/>
        <v>#DIV/0!</v>
      </c>
    </row>
    <row r="761" spans="1:7" x14ac:dyDescent="0.2">
      <c r="A761" s="88">
        <v>61</v>
      </c>
      <c r="B761" s="1" t="s">
        <v>41</v>
      </c>
      <c r="C761" s="10"/>
      <c r="D761" s="92">
        <f>'TAB CUMUL AVRIL'!D761+'TAB mai'!D761+'TAB juin'!D761</f>
        <v>11078</v>
      </c>
      <c r="E761" s="92">
        <f>'TAB CUMUL AVRIL'!E761+'TAB mai'!E761+'TAB juin'!E761</f>
        <v>2800</v>
      </c>
      <c r="F761" s="92">
        <f t="shared" si="266"/>
        <v>8278</v>
      </c>
      <c r="G761" s="32">
        <f t="shared" si="267"/>
        <v>2.9564285714285714</v>
      </c>
    </row>
    <row r="762" spans="1:7" x14ac:dyDescent="0.2">
      <c r="A762" s="88">
        <v>62</v>
      </c>
      <c r="B762" s="2" t="s">
        <v>42</v>
      </c>
      <c r="C762" s="11"/>
      <c r="D762" s="92">
        <f>'TAB CUMUL AVRIL'!D762+'TAB mai'!D762+'TAB juin'!D762</f>
        <v>17729</v>
      </c>
      <c r="E762" s="92">
        <f>'TAB CUMUL AVRIL'!E762+'TAB mai'!E762+'TAB juin'!E762</f>
        <v>4572</v>
      </c>
      <c r="F762" s="92">
        <f t="shared" si="266"/>
        <v>13157</v>
      </c>
      <c r="G762" s="32">
        <f t="shared" si="267"/>
        <v>2.8777340332458441</v>
      </c>
    </row>
    <row r="763" spans="1:7" ht="25.5" x14ac:dyDescent="0.2">
      <c r="A763" s="22"/>
      <c r="B763" s="26" t="s">
        <v>43</v>
      </c>
      <c r="C763" s="93"/>
      <c r="D763" s="40">
        <f>D757+D761+D762</f>
        <v>66476</v>
      </c>
      <c r="E763" s="40">
        <f>E757+E761+E762</f>
        <v>29803</v>
      </c>
      <c r="F763" s="92">
        <f t="shared" si="266"/>
        <v>36673</v>
      </c>
      <c r="G763" s="32">
        <f t="shared" si="267"/>
        <v>1.2305137066738248</v>
      </c>
    </row>
    <row r="764" spans="1:7" ht="25.5" x14ac:dyDescent="0.2">
      <c r="A764" s="22"/>
      <c r="B764" s="26" t="s">
        <v>48</v>
      </c>
      <c r="C764" s="93"/>
      <c r="D764" s="40">
        <f>D756-D763</f>
        <v>139119</v>
      </c>
      <c r="E764" s="40">
        <f>E756-E763</f>
        <v>50921</v>
      </c>
      <c r="F764" s="92">
        <f t="shared" si="266"/>
        <v>88198</v>
      </c>
      <c r="G764" s="32">
        <f t="shared" si="267"/>
        <v>1.7320555370083071</v>
      </c>
    </row>
    <row r="765" spans="1:7" x14ac:dyDescent="0.2">
      <c r="A765" s="88">
        <v>63</v>
      </c>
      <c r="B765" s="3" t="s">
        <v>46</v>
      </c>
      <c r="C765" s="90"/>
      <c r="D765" s="92">
        <f>'TAB CUMUL AVRIL'!D765+'TAB mai'!D765+'TAB juin'!D765</f>
        <v>97812</v>
      </c>
      <c r="E765" s="92">
        <f>'TAB CUMUL AVRIL'!E765+'TAB mai'!E765+'TAB juin'!E765</f>
        <v>67651</v>
      </c>
      <c r="F765" s="92">
        <f t="shared" si="266"/>
        <v>30161</v>
      </c>
      <c r="G765" s="32">
        <f t="shared" si="267"/>
        <v>0.44583228629288557</v>
      </c>
    </row>
    <row r="766" spans="1:7" x14ac:dyDescent="0.2">
      <c r="A766" s="88"/>
      <c r="B766" s="13" t="s">
        <v>6</v>
      </c>
      <c r="C766" s="27"/>
      <c r="D766" s="92"/>
      <c r="E766" s="92"/>
      <c r="F766" s="92"/>
      <c r="G766" s="32"/>
    </row>
    <row r="767" spans="1:7" x14ac:dyDescent="0.2">
      <c r="A767" s="88">
        <v>631</v>
      </c>
      <c r="B767" s="15" t="s">
        <v>21</v>
      </c>
      <c r="C767" s="21"/>
      <c r="D767" s="92">
        <f>'TAB CUMUL AVRIL'!D767+'TAB mai'!D767+'TAB juin'!D767</f>
        <v>0</v>
      </c>
      <c r="E767" s="92">
        <f>'TAB CUMUL AVRIL'!E767+'TAB mai'!E767+'TAB juin'!E767</f>
        <v>0</v>
      </c>
      <c r="F767" s="92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88"/>
      <c r="B768" s="15"/>
      <c r="C768" s="21"/>
      <c r="D768" s="92"/>
      <c r="E768" s="92"/>
      <c r="F768" s="92"/>
      <c r="G768" s="32"/>
    </row>
    <row r="769" spans="1:7" x14ac:dyDescent="0.2">
      <c r="A769" s="88">
        <v>64</v>
      </c>
      <c r="B769" s="2" t="s">
        <v>47</v>
      </c>
      <c r="C769" s="11"/>
      <c r="D769" s="92">
        <f>'TAB CUMUL AVRIL'!D769+'TAB mai'!D769+'TAB juin'!D769</f>
        <v>6743</v>
      </c>
      <c r="E769" s="92">
        <f>'TAB CUMUL AVRIL'!E769+'TAB mai'!E769+'TAB juin'!E769</f>
        <v>3707</v>
      </c>
      <c r="F769" s="92">
        <f t="shared" ref="F769:F779" si="270">(D769-E769)</f>
        <v>3036</v>
      </c>
      <c r="G769" s="32">
        <f t="shared" ref="G769:G779" si="271">F769/E769</f>
        <v>0.81899109792284863</v>
      </c>
    </row>
    <row r="770" spans="1:7" ht="25.5" x14ac:dyDescent="0.2">
      <c r="A770" s="22"/>
      <c r="B770" s="26" t="s">
        <v>49</v>
      </c>
      <c r="C770" s="93"/>
      <c r="D770" s="92">
        <f>D764-D765-D769</f>
        <v>34564</v>
      </c>
      <c r="E770" s="92">
        <f>E764-E765-E769</f>
        <v>-20437</v>
      </c>
      <c r="F770" s="92">
        <f t="shared" si="270"/>
        <v>55001</v>
      </c>
      <c r="G770" s="32">
        <f t="shared" si="271"/>
        <v>-2.6912462690218719</v>
      </c>
    </row>
    <row r="771" spans="1:7" x14ac:dyDescent="0.2">
      <c r="A771" s="88">
        <v>75</v>
      </c>
      <c r="B771" s="3" t="s">
        <v>50</v>
      </c>
      <c r="C771" s="90"/>
      <c r="D771" s="92">
        <f>'TAB CUMUL AVRIL'!D771+'TAB mai'!D771+'TAB juin'!D771</f>
        <v>5877</v>
      </c>
      <c r="E771" s="92">
        <f>'TAB CUMUL AVRIL'!E771+'TAB mai'!E771+'TAB juin'!E771</f>
        <v>1175</v>
      </c>
      <c r="F771" s="92">
        <f t="shared" si="270"/>
        <v>4702</v>
      </c>
      <c r="G771" s="32">
        <f t="shared" si="271"/>
        <v>4.0017021276595743</v>
      </c>
    </row>
    <row r="772" spans="1:7" x14ac:dyDescent="0.2">
      <c r="A772" s="88">
        <v>65</v>
      </c>
      <c r="B772" s="1" t="s">
        <v>51</v>
      </c>
      <c r="C772" s="10"/>
      <c r="D772" s="92">
        <f>'TAB CUMUL AVRIL'!D772+'TAB mai'!D772+'TAB juin'!D772</f>
        <v>1288</v>
      </c>
      <c r="E772" s="92">
        <f>'TAB CUMUL AVRIL'!E772+'TAB mai'!E772+'TAB juin'!E772</f>
        <v>1142</v>
      </c>
      <c r="F772" s="92">
        <f t="shared" si="270"/>
        <v>146</v>
      </c>
      <c r="G772" s="32">
        <f t="shared" si="271"/>
        <v>0.12784588441330999</v>
      </c>
    </row>
    <row r="773" spans="1:7" ht="25.5" x14ac:dyDescent="0.2">
      <c r="A773" s="88">
        <v>68</v>
      </c>
      <c r="B773" s="16" t="s">
        <v>52</v>
      </c>
      <c r="C773" s="17"/>
      <c r="D773" s="92">
        <f>'TAB CUMUL AVRIL'!D773+'TAB mai'!D773+'TAB juin'!D773</f>
        <v>44868</v>
      </c>
      <c r="E773" s="92">
        <f>'TAB CUMUL AVRIL'!E773+'TAB mai'!E773+'TAB juin'!E773</f>
        <v>34980</v>
      </c>
      <c r="F773" s="92">
        <f t="shared" si="270"/>
        <v>9888</v>
      </c>
      <c r="G773" s="32">
        <f t="shared" si="271"/>
        <v>0.28267581475128645</v>
      </c>
    </row>
    <row r="774" spans="1:7" x14ac:dyDescent="0.2">
      <c r="A774" s="88">
        <v>78</v>
      </c>
      <c r="B774" s="2" t="s">
        <v>53</v>
      </c>
      <c r="C774" s="11"/>
      <c r="D774" s="92">
        <f>'TAB CUMUL AVRIL'!D774+'TAB mai'!D774+'TAB juin'!D774</f>
        <v>3161</v>
      </c>
      <c r="E774" s="92">
        <f>'TAB CUMUL AVRIL'!E774+'TAB mai'!E774+'TAB juin'!E774</f>
        <v>0</v>
      </c>
      <c r="F774" s="92">
        <f t="shared" si="270"/>
        <v>3161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93"/>
      <c r="D775" s="92">
        <f>D770+D771-D772-D773+D774</f>
        <v>-2554</v>
      </c>
      <c r="E775" s="92">
        <f>E770+E771-E772-E773+E774</f>
        <v>-55384</v>
      </c>
      <c r="F775" s="92">
        <f t="shared" si="270"/>
        <v>52830</v>
      </c>
      <c r="G775" s="32">
        <f t="shared" si="271"/>
        <v>-0.9538855987288748</v>
      </c>
    </row>
    <row r="776" spans="1:7" x14ac:dyDescent="0.2">
      <c r="A776" s="88">
        <v>76</v>
      </c>
      <c r="B776" s="1" t="s">
        <v>54</v>
      </c>
      <c r="C776" s="10"/>
      <c r="D776" s="92">
        <f>'TAB CUMUL AVRIL'!D776+'TAB mai'!D776+'TAB juin'!D776</f>
        <v>0</v>
      </c>
      <c r="E776" s="92">
        <f>'TAB CUMUL AVRIL'!E776+'TAB mai'!E776+'TAB juin'!E776</f>
        <v>0</v>
      </c>
      <c r="F776" s="92">
        <f t="shared" si="270"/>
        <v>0</v>
      </c>
      <c r="G776" s="32" t="e">
        <f t="shared" si="271"/>
        <v>#DIV/0!</v>
      </c>
    </row>
    <row r="777" spans="1:7" x14ac:dyDescent="0.2">
      <c r="A777" s="88">
        <v>66</v>
      </c>
      <c r="B777" s="1" t="s">
        <v>55</v>
      </c>
      <c r="C777" s="10"/>
      <c r="D777" s="92">
        <f>'TAB CUMUL AVRIL'!D777+'TAB mai'!D777+'TAB juin'!D777</f>
        <v>0</v>
      </c>
      <c r="E777" s="92">
        <f>'TAB CUMUL AVRIL'!E777+'TAB mai'!E777+'TAB juin'!E777</f>
        <v>0</v>
      </c>
      <c r="F777" s="92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92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93"/>
      <c r="D779" s="92">
        <f>D775+D778</f>
        <v>-2554</v>
      </c>
      <c r="E779" s="92">
        <f>E775+E778</f>
        <v>-55384</v>
      </c>
      <c r="F779" s="92">
        <f t="shared" si="270"/>
        <v>52830</v>
      </c>
      <c r="G779" s="32">
        <f t="shared" si="271"/>
        <v>-0.9538855987288748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88">
        <v>5</v>
      </c>
      <c r="B783" s="1" t="s">
        <v>22</v>
      </c>
      <c r="C783" s="10"/>
      <c r="D783" s="92">
        <f>'TAB juin'!D783</f>
        <v>72166</v>
      </c>
      <c r="E783" s="92">
        <f>'TAB juin'!E783</f>
        <v>81555</v>
      </c>
      <c r="F783" s="92">
        <f t="shared" ref="F783" si="272">(D783-E783)</f>
        <v>-9389</v>
      </c>
      <c r="G783" s="32">
        <f t="shared" ref="G783" si="273">F783/E783</f>
        <v>-0.11512476243026179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88">
        <v>51</v>
      </c>
      <c r="B787" s="20" t="s">
        <v>29</v>
      </c>
      <c r="C787" s="30"/>
      <c r="D787" s="92">
        <v>0</v>
      </c>
      <c r="E787" s="92">
        <v>0</v>
      </c>
      <c r="F787" s="92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88">
        <v>510</v>
      </c>
      <c r="B788" s="1" t="s">
        <v>7</v>
      </c>
      <c r="C788" s="10"/>
      <c r="D788" s="92">
        <v>0</v>
      </c>
      <c r="E788" s="92">
        <v>0</v>
      </c>
      <c r="F788" s="92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88">
        <v>41</v>
      </c>
      <c r="B790" s="1" t="s">
        <v>8</v>
      </c>
      <c r="C790" s="10"/>
      <c r="D790" s="92">
        <f>D794+D795+D796</f>
        <v>234634</v>
      </c>
      <c r="E790" s="92">
        <f>E794+E795+E796</f>
        <v>224356</v>
      </c>
      <c r="F790" s="92">
        <f t="shared" ref="F790" si="276">(D790-E790)</f>
        <v>10278</v>
      </c>
      <c r="G790" s="32">
        <f t="shared" ref="G790" si="277">F790/E790</f>
        <v>4.581112161029792E-2</v>
      </c>
    </row>
    <row r="791" spans="1:7" x14ac:dyDescent="0.2">
      <c r="A791" s="88"/>
      <c r="B791" s="1"/>
      <c r="C791" s="10"/>
      <c r="D791" s="92"/>
      <c r="E791" s="92"/>
      <c r="F791" s="92"/>
      <c r="G791" s="32"/>
    </row>
    <row r="792" spans="1:7" x14ac:dyDescent="0.2">
      <c r="A792" s="88"/>
      <c r="B792" s="7" t="s">
        <v>6</v>
      </c>
      <c r="C792" s="29"/>
      <c r="D792" s="92"/>
      <c r="E792" s="92"/>
      <c r="F792" s="92"/>
      <c r="G792" s="32"/>
    </row>
    <row r="793" spans="1:7" x14ac:dyDescent="0.2">
      <c r="A793" s="88"/>
      <c r="B793" s="1"/>
      <c r="C793" s="10"/>
      <c r="D793" s="92"/>
      <c r="E793" s="92"/>
      <c r="F793" s="92"/>
      <c r="G793" s="32"/>
    </row>
    <row r="794" spans="1:7" x14ac:dyDescent="0.2">
      <c r="A794" s="88"/>
      <c r="B794" s="23" t="s">
        <v>23</v>
      </c>
      <c r="C794" s="10"/>
      <c r="D794" s="92">
        <f>'TAB juin'!D794</f>
        <v>165241</v>
      </c>
      <c r="E794" s="92">
        <f>'TAB juin'!E794</f>
        <v>165079</v>
      </c>
      <c r="F794" s="92">
        <f t="shared" ref="F794:F796" si="278">(D794-E794)</f>
        <v>162</v>
      </c>
      <c r="G794" s="32">
        <f t="shared" ref="G794:G796" si="279">F794/E794</f>
        <v>9.8134832413571691E-4</v>
      </c>
    </row>
    <row r="795" spans="1:7" ht="25.5" x14ac:dyDescent="0.2">
      <c r="A795" s="88"/>
      <c r="B795" s="24" t="s">
        <v>58</v>
      </c>
      <c r="C795" s="17"/>
      <c r="D795" s="92">
        <f>'TAB juin'!D795</f>
        <v>45668</v>
      </c>
      <c r="E795" s="92">
        <f>'TAB juin'!E795</f>
        <v>37006</v>
      </c>
      <c r="F795" s="92">
        <f t="shared" si="278"/>
        <v>8662</v>
      </c>
      <c r="G795" s="32">
        <f t="shared" si="279"/>
        <v>0.23407015078635898</v>
      </c>
    </row>
    <row r="796" spans="1:7" x14ac:dyDescent="0.2">
      <c r="A796" s="88"/>
      <c r="B796" s="23" t="s">
        <v>24</v>
      </c>
      <c r="C796" s="10"/>
      <c r="D796" s="92">
        <f>'TAB juin'!D796</f>
        <v>23725</v>
      </c>
      <c r="E796" s="92">
        <f>'TAB juin'!E796</f>
        <v>22271</v>
      </c>
      <c r="F796" s="92">
        <f t="shared" si="278"/>
        <v>1454</v>
      </c>
      <c r="G796" s="32">
        <f t="shared" si="279"/>
        <v>6.5286695702932065E-2</v>
      </c>
    </row>
    <row r="797" spans="1:7" x14ac:dyDescent="0.2">
      <c r="A797" s="88"/>
      <c r="B797" s="1"/>
      <c r="C797" s="10"/>
      <c r="D797" s="92"/>
      <c r="E797" s="92"/>
      <c r="F797" s="92"/>
      <c r="G797" s="32"/>
    </row>
    <row r="798" spans="1:7" x14ac:dyDescent="0.2">
      <c r="A798" s="88"/>
      <c r="B798" s="8" t="s">
        <v>26</v>
      </c>
      <c r="C798" s="31"/>
      <c r="D798" s="92">
        <f>'TAB juin'!D798</f>
        <v>37765</v>
      </c>
      <c r="E798" s="92">
        <f>'TAB juin'!E798</f>
        <v>10396</v>
      </c>
      <c r="F798" s="92">
        <f t="shared" ref="F798" si="280">(D798-E798)</f>
        <v>27369</v>
      </c>
      <c r="G798" s="32">
        <f t="shared" ref="G798" si="281">F798/E798</f>
        <v>2.6326471719892268</v>
      </c>
    </row>
    <row r="799" spans="1:7" x14ac:dyDescent="0.2">
      <c r="A799" s="88"/>
      <c r="B799" s="8"/>
      <c r="C799" s="31"/>
      <c r="D799" s="92"/>
      <c r="E799" s="92"/>
      <c r="F799" s="92"/>
      <c r="G799" s="32"/>
    </row>
    <row r="800" spans="1:7" x14ac:dyDescent="0.2">
      <c r="A800" s="88">
        <v>3</v>
      </c>
      <c r="B800" s="8" t="s">
        <v>15</v>
      </c>
      <c r="C800" s="31"/>
      <c r="D800" s="92">
        <f>D803+D804+D805+D806</f>
        <v>27462</v>
      </c>
      <c r="E800" s="92">
        <f>E803+E804+E805+E806</f>
        <v>17199</v>
      </c>
      <c r="F800" s="92">
        <f t="shared" ref="F800" si="282">(D800-E800)</f>
        <v>10263</v>
      </c>
      <c r="G800" s="32">
        <f t="shared" ref="G800" si="283">F800/E800</f>
        <v>0.59672073957788241</v>
      </c>
    </row>
    <row r="801" spans="1:7" x14ac:dyDescent="0.2">
      <c r="A801" s="88"/>
      <c r="B801" s="7" t="s">
        <v>6</v>
      </c>
      <c r="C801" s="29"/>
      <c r="D801" s="92"/>
      <c r="E801" s="92"/>
      <c r="F801" s="92"/>
      <c r="G801" s="32"/>
    </row>
    <row r="802" spans="1:7" x14ac:dyDescent="0.2">
      <c r="A802" s="88"/>
      <c r="B802" s="8"/>
      <c r="C802" s="31"/>
      <c r="D802" s="92"/>
      <c r="E802" s="92"/>
      <c r="F802" s="92"/>
      <c r="G802" s="32"/>
    </row>
    <row r="803" spans="1:7" x14ac:dyDescent="0.2">
      <c r="A803" s="88">
        <v>30</v>
      </c>
      <c r="B803" s="25" t="s">
        <v>16</v>
      </c>
      <c r="C803" s="31"/>
      <c r="D803" s="92">
        <f>'TAB juin'!D803</f>
        <v>13350</v>
      </c>
      <c r="E803" s="92">
        <f>'TAB juin'!E803</f>
        <v>7694</v>
      </c>
      <c r="F803" s="92">
        <f t="shared" ref="F803:F806" si="284">(D803-E803)</f>
        <v>5656</v>
      </c>
      <c r="G803" s="32">
        <f t="shared" ref="G803:G806" si="285">F803/E803</f>
        <v>0.73511827397972451</v>
      </c>
    </row>
    <row r="804" spans="1:7" x14ac:dyDescent="0.2">
      <c r="A804" s="88">
        <v>31</v>
      </c>
      <c r="B804" s="25" t="s">
        <v>17</v>
      </c>
      <c r="C804" s="31"/>
      <c r="D804" s="92">
        <f>'TAB juin'!D804</f>
        <v>2063</v>
      </c>
      <c r="E804" s="92">
        <f>'TAB juin'!E804</f>
        <v>822</v>
      </c>
      <c r="F804" s="92">
        <f t="shared" si="284"/>
        <v>1241</v>
      </c>
      <c r="G804" s="32">
        <f t="shared" si="285"/>
        <v>1.5097323600973236</v>
      </c>
    </row>
    <row r="805" spans="1:7" x14ac:dyDescent="0.2">
      <c r="A805" s="88">
        <v>32</v>
      </c>
      <c r="B805" s="25" t="s">
        <v>18</v>
      </c>
      <c r="C805" s="31"/>
      <c r="D805" s="92">
        <f>'TAB juin'!D805</f>
        <v>12049</v>
      </c>
      <c r="E805" s="92">
        <f>'TAB juin'!E805</f>
        <v>8683</v>
      </c>
      <c r="F805" s="92">
        <f t="shared" si="284"/>
        <v>3366</v>
      </c>
      <c r="G805" s="32">
        <f t="shared" si="285"/>
        <v>0.3876540366232869</v>
      </c>
    </row>
    <row r="806" spans="1:7" x14ac:dyDescent="0.2">
      <c r="A806" s="88">
        <v>37</v>
      </c>
      <c r="B806" s="25" t="s">
        <v>25</v>
      </c>
      <c r="C806" s="31"/>
      <c r="D806" s="92">
        <f>'TAB juin'!D806</f>
        <v>0</v>
      </c>
      <c r="E806" s="92">
        <f>'TAB juin'!E806</f>
        <v>0</v>
      </c>
      <c r="F806" s="92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92" t="s">
        <v>10</v>
      </c>
      <c r="E810" s="92" t="s">
        <v>11</v>
      </c>
      <c r="F810" s="92" t="s">
        <v>12</v>
      </c>
      <c r="G810" s="32" t="s">
        <v>13</v>
      </c>
    </row>
    <row r="811" spans="1:7" x14ac:dyDescent="0.2">
      <c r="A811" s="88">
        <v>700</v>
      </c>
      <c r="B811" s="1" t="s">
        <v>30</v>
      </c>
      <c r="C811" s="10"/>
      <c r="D811" s="92">
        <f>'TAB CUMUL AVRIL'!D811+'TAB mai'!D811+'TAB juin'!D811</f>
        <v>34561</v>
      </c>
      <c r="E811" s="92">
        <f>'TAB CUMUL AVRIL'!E811+'TAB mai'!E811+'TAB juin'!E811</f>
        <v>26591</v>
      </c>
      <c r="F811" s="92">
        <f>(D811-E811)</f>
        <v>7970</v>
      </c>
      <c r="G811" s="32">
        <f>F811/E811</f>
        <v>0.29972547102403069</v>
      </c>
    </row>
    <row r="812" spans="1:7" x14ac:dyDescent="0.2">
      <c r="A812" s="88">
        <v>701</v>
      </c>
      <c r="B812" s="1" t="s">
        <v>31</v>
      </c>
      <c r="C812" s="10"/>
      <c r="D812" s="92">
        <f>'TAB CUMUL AVRIL'!D812+'TAB mai'!D812+'TAB juin'!D812</f>
        <v>9022</v>
      </c>
      <c r="E812" s="92">
        <f>'TAB CUMUL AVRIL'!E812+'TAB mai'!E812+'TAB juin'!E812</f>
        <v>30793</v>
      </c>
      <c r="F812" s="92">
        <f t="shared" ref="F812:F814" si="286">(D812-E812)</f>
        <v>-21771</v>
      </c>
      <c r="G812" s="32">
        <f t="shared" ref="G812:G814" si="287">F812/E812</f>
        <v>-0.70701133374468228</v>
      </c>
    </row>
    <row r="813" spans="1:7" x14ac:dyDescent="0.2">
      <c r="A813" s="88">
        <v>704</v>
      </c>
      <c r="B813" s="1" t="s">
        <v>32</v>
      </c>
      <c r="C813" s="10"/>
      <c r="D813" s="92">
        <f>'TAB CUMUL AVRIL'!D813+'TAB mai'!D813+'TAB juin'!D813</f>
        <v>0</v>
      </c>
      <c r="E813" s="92">
        <f>'TAB CUMUL AVRIL'!E813+'TAB mai'!E813+'TAB juin'!E813</f>
        <v>0</v>
      </c>
      <c r="F813" s="92">
        <f t="shared" si="286"/>
        <v>0</v>
      </c>
      <c r="G813" s="32" t="e">
        <f t="shared" si="287"/>
        <v>#DIV/0!</v>
      </c>
    </row>
    <row r="814" spans="1:7" x14ac:dyDescent="0.2">
      <c r="A814" s="88">
        <v>706</v>
      </c>
      <c r="B814" s="1" t="s">
        <v>33</v>
      </c>
      <c r="C814" s="10"/>
      <c r="D814" s="92">
        <f>'TAB CUMUL AVRIL'!D814+'TAB mai'!D814+'TAB juin'!D814</f>
        <v>5756</v>
      </c>
      <c r="E814" s="92">
        <f>'TAB CUMUL AVRIL'!E814+'TAB mai'!E814+'TAB juin'!E814</f>
        <v>17541</v>
      </c>
      <c r="F814" s="92">
        <f t="shared" si="286"/>
        <v>-11785</v>
      </c>
      <c r="G814" s="32">
        <f t="shared" si="287"/>
        <v>-0.67185451228550253</v>
      </c>
    </row>
    <row r="815" spans="1:7" x14ac:dyDescent="0.2">
      <c r="A815" s="88"/>
      <c r="B815" s="13" t="s">
        <v>6</v>
      </c>
      <c r="C815" s="27"/>
      <c r="D815" s="92">
        <f>'TAB CUMUL AVRIL'!D815+'TAB mai'!D815+'TAB juin'!D815</f>
        <v>0</v>
      </c>
      <c r="E815" s="92">
        <f>'TAB CUMUL AVRIL'!E815+'TAB mai'!E815+'TAB juin'!E815</f>
        <v>0</v>
      </c>
      <c r="F815" s="39"/>
      <c r="G815" s="33"/>
    </row>
    <row r="816" spans="1:7" x14ac:dyDescent="0.2">
      <c r="A816" s="88"/>
      <c r="B816" s="14" t="s">
        <v>19</v>
      </c>
      <c r="C816" s="11"/>
      <c r="D816" s="92">
        <f>'TAB CUMUL AVRIL'!D816+'TAB mai'!D816+'TAB juin'!D816</f>
        <v>0</v>
      </c>
      <c r="E816" s="92">
        <f>'TAB CUMUL AVRIL'!E816+'TAB mai'!E816+'TAB juin'!E816</f>
        <v>0</v>
      </c>
      <c r="F816" s="92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88"/>
      <c r="B817" s="14" t="s">
        <v>20</v>
      </c>
      <c r="C817" s="11"/>
      <c r="D817" s="92">
        <f>'TAB CUMUL AVRIL'!D817+'TAB mai'!D817+'TAB juin'!D817</f>
        <v>0</v>
      </c>
      <c r="E817" s="92">
        <f>'TAB CUMUL AVRIL'!E817+'TAB mai'!E817+'TAB juin'!E817</f>
        <v>0</v>
      </c>
      <c r="F817" s="92">
        <f t="shared" si="288"/>
        <v>0</v>
      </c>
      <c r="G817" s="32" t="e">
        <f t="shared" si="289"/>
        <v>#DIV/0!</v>
      </c>
    </row>
    <row r="818" spans="1:7" x14ac:dyDescent="0.2">
      <c r="A818" s="88"/>
      <c r="B818" s="14" t="s">
        <v>27</v>
      </c>
      <c r="C818" s="11"/>
      <c r="D818" s="92">
        <f>'TAB CUMUL AVRIL'!D818+'TAB mai'!D818+'TAB juin'!D818</f>
        <v>0</v>
      </c>
      <c r="E818" s="92">
        <f>'TAB CUMUL AVRIL'!E818+'TAB mai'!E818+'TAB juin'!E818</f>
        <v>0</v>
      </c>
      <c r="F818" s="92">
        <f t="shared" si="288"/>
        <v>0</v>
      </c>
      <c r="G818" s="32" t="e">
        <f t="shared" si="289"/>
        <v>#DIV/0!</v>
      </c>
    </row>
    <row r="819" spans="1:7" x14ac:dyDescent="0.2">
      <c r="A819" s="88">
        <v>706</v>
      </c>
      <c r="B819" s="2" t="s">
        <v>34</v>
      </c>
      <c r="C819" s="11"/>
      <c r="D819" s="92">
        <f>'TAB CUMUL AVRIL'!D819+'TAB mai'!D819+'TAB juin'!D819</f>
        <v>0</v>
      </c>
      <c r="E819" s="92">
        <f>'TAB CUMUL AVRIL'!E819+'TAB mai'!E819+'TAB juin'!E819</f>
        <v>0</v>
      </c>
      <c r="F819" s="92">
        <f t="shared" si="288"/>
        <v>0</v>
      </c>
      <c r="G819" s="32" t="e">
        <f t="shared" si="289"/>
        <v>#DIV/0!</v>
      </c>
    </row>
    <row r="820" spans="1:7" x14ac:dyDescent="0.2">
      <c r="A820" s="88" t="s">
        <v>35</v>
      </c>
      <c r="B820" s="2" t="s">
        <v>36</v>
      </c>
      <c r="C820" s="11"/>
      <c r="D820" s="92">
        <f>'TAB CUMUL AVRIL'!D820+'TAB mai'!D820+'TAB juin'!D820</f>
        <v>0</v>
      </c>
      <c r="E820" s="92">
        <f>'TAB CUMUL AVRIL'!E820+'TAB mai'!E820+'TAB juin'!E820</f>
        <v>0</v>
      </c>
      <c r="F820" s="92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89"/>
      <c r="D821" s="40">
        <f>D811+D812+D813+D814+D819+D820</f>
        <v>49339</v>
      </c>
      <c r="E821" s="40">
        <f>E811+E812+E813+E814+E819+E820</f>
        <v>74925</v>
      </c>
      <c r="F821" s="40">
        <f t="shared" si="288"/>
        <v>-25586</v>
      </c>
      <c r="G821" s="34">
        <f t="shared" si="289"/>
        <v>-0.34148815482148814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92">
        <f>'TAB CUMUL AVRIL'!D824+'TAB mai'!D824+'TAB juin'!D824</f>
        <v>0</v>
      </c>
      <c r="E824" s="92">
        <f>'TAB CUMUL AVRIL'!E824+'TAB mai'!E824+'TAB juin'!E824</f>
        <v>0</v>
      </c>
      <c r="F824" s="92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90"/>
      <c r="D825" s="92"/>
      <c r="E825" s="92"/>
      <c r="F825" s="91"/>
      <c r="G825" s="36"/>
    </row>
    <row r="826" spans="1:7" x14ac:dyDescent="0.2">
      <c r="A826" s="88">
        <v>72</v>
      </c>
      <c r="B826" s="1" t="s">
        <v>37</v>
      </c>
      <c r="C826" s="10"/>
      <c r="D826" s="92">
        <f>'TAB CUMUL AVRIL'!D826+'TAB mai'!D826+'TAB juin'!D826</f>
        <v>0</v>
      </c>
      <c r="E826" s="92">
        <f>'TAB CUMUL AVRIL'!E826+'TAB mai'!E826+'TAB juin'!E826</f>
        <v>0</v>
      </c>
      <c r="F826" s="92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88">
        <v>73</v>
      </c>
      <c r="B827" s="1" t="s">
        <v>38</v>
      </c>
      <c r="C827" s="10"/>
      <c r="D827" s="92">
        <f>'TAB CUMUL AVRIL'!D827+'TAB mai'!D827+'TAB juin'!D827</f>
        <v>0</v>
      </c>
      <c r="E827" s="92">
        <f>'TAB CUMUL AVRIL'!E827+'TAB mai'!E827+'TAB juin'!E827</f>
        <v>0</v>
      </c>
      <c r="F827" s="92">
        <f t="shared" si="292"/>
        <v>0</v>
      </c>
      <c r="G827" s="32" t="e">
        <f t="shared" si="293"/>
        <v>#DIV/0!</v>
      </c>
    </row>
    <row r="828" spans="1:7" x14ac:dyDescent="0.2">
      <c r="A828" s="88">
        <v>74</v>
      </c>
      <c r="B828" s="2" t="s">
        <v>39</v>
      </c>
      <c r="C828" s="11"/>
      <c r="D828" s="92">
        <f>'TAB CUMUL AVRIL'!D828+'TAB mai'!D828+'TAB juin'!D828</f>
        <v>0</v>
      </c>
      <c r="E828" s="92">
        <f>'TAB CUMUL AVRIL'!E828+'TAB mai'!E828+'TAB juin'!E828</f>
        <v>0</v>
      </c>
      <c r="F828" s="92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93"/>
      <c r="D829" s="40">
        <f>D821+D826+D827+D828</f>
        <v>49339</v>
      </c>
      <c r="E829" s="40">
        <f>E821+E826+E827+E828</f>
        <v>74925</v>
      </c>
      <c r="F829" s="92">
        <f t="shared" si="292"/>
        <v>-25586</v>
      </c>
      <c r="G829" s="32">
        <f t="shared" si="293"/>
        <v>-0.34148815482148814</v>
      </c>
    </row>
    <row r="830" spans="1:7" x14ac:dyDescent="0.2">
      <c r="A830" s="88">
        <v>60</v>
      </c>
      <c r="B830" s="3" t="s">
        <v>40</v>
      </c>
      <c r="C830" s="90"/>
      <c r="D830" s="91">
        <f>D831+D832+D833</f>
        <v>17050</v>
      </c>
      <c r="E830" s="91">
        <f>E831+E832+E833</f>
        <v>18434</v>
      </c>
      <c r="F830" s="92">
        <f t="shared" si="292"/>
        <v>-1384</v>
      </c>
      <c r="G830" s="32">
        <f t="shared" si="293"/>
        <v>-7.5078658999674516E-2</v>
      </c>
    </row>
    <row r="831" spans="1:7" x14ac:dyDescent="0.2">
      <c r="A831" s="88">
        <v>600</v>
      </c>
      <c r="B831" s="1" t="s">
        <v>2</v>
      </c>
      <c r="C831" s="10"/>
      <c r="D831" s="92">
        <f>'TAB CUMUL AVRIL'!D831+'TAB mai'!D831+'TAB juin'!D831</f>
        <v>15206</v>
      </c>
      <c r="E831" s="92">
        <f>'TAB CUMUL AVRIL'!E831+'TAB mai'!E831+'TAB juin'!E831</f>
        <v>15710</v>
      </c>
      <c r="F831" s="92">
        <f t="shared" si="292"/>
        <v>-504</v>
      </c>
      <c r="G831" s="32">
        <f t="shared" si="293"/>
        <v>-3.208147676639083E-2</v>
      </c>
    </row>
    <row r="832" spans="1:7" x14ac:dyDescent="0.2">
      <c r="A832" s="88">
        <v>601</v>
      </c>
      <c r="B832" s="1" t="s">
        <v>3</v>
      </c>
      <c r="C832" s="10"/>
      <c r="D832" s="92">
        <f>'TAB CUMUL AVRIL'!D832+'TAB mai'!D832+'TAB juin'!D832</f>
        <v>351</v>
      </c>
      <c r="E832" s="92">
        <f>'TAB CUMUL AVRIL'!E832+'TAB mai'!E832+'TAB juin'!E832</f>
        <v>297</v>
      </c>
      <c r="F832" s="92">
        <f t="shared" si="292"/>
        <v>54</v>
      </c>
      <c r="G832" s="32">
        <f t="shared" si="293"/>
        <v>0.18181818181818182</v>
      </c>
    </row>
    <row r="833" spans="1:7" x14ac:dyDescent="0.2">
      <c r="A833" s="88">
        <v>604</v>
      </c>
      <c r="B833" s="1" t="s">
        <v>4</v>
      </c>
      <c r="C833" s="10"/>
      <c r="D833" s="92">
        <f>'TAB CUMUL AVRIL'!D833+'TAB mai'!D833+'TAB juin'!D833</f>
        <v>1493</v>
      </c>
      <c r="E833" s="92">
        <f>'TAB CUMUL AVRIL'!E833+'TAB mai'!E833+'TAB juin'!E833</f>
        <v>2427</v>
      </c>
      <c r="F833" s="92">
        <f t="shared" si="292"/>
        <v>-934</v>
      </c>
      <c r="G833" s="32">
        <f t="shared" si="293"/>
        <v>-0.38483724763081995</v>
      </c>
    </row>
    <row r="834" spans="1:7" x14ac:dyDescent="0.2">
      <c r="A834" s="88">
        <v>61</v>
      </c>
      <c r="B834" s="1" t="s">
        <v>41</v>
      </c>
      <c r="C834" s="10"/>
      <c r="D834" s="92">
        <f>'TAB CUMUL AVRIL'!D834+'TAB mai'!D834+'TAB juin'!D834</f>
        <v>560</v>
      </c>
      <c r="E834" s="92">
        <f>'TAB CUMUL AVRIL'!E834+'TAB mai'!E834+'TAB juin'!E834</f>
        <v>610</v>
      </c>
      <c r="F834" s="92">
        <f t="shared" si="292"/>
        <v>-50</v>
      </c>
      <c r="G834" s="32">
        <f t="shared" si="293"/>
        <v>-8.1967213114754092E-2</v>
      </c>
    </row>
    <row r="835" spans="1:7" x14ac:dyDescent="0.2">
      <c r="A835" s="88">
        <v>62</v>
      </c>
      <c r="B835" s="2" t="s">
        <v>42</v>
      </c>
      <c r="C835" s="11"/>
      <c r="D835" s="92">
        <f>'TAB CUMUL AVRIL'!D835+'TAB mai'!D835+'TAB juin'!D835</f>
        <v>1330</v>
      </c>
      <c r="E835" s="92">
        <f>'TAB CUMUL AVRIL'!E835+'TAB mai'!E835+'TAB juin'!E835</f>
        <v>2509</v>
      </c>
      <c r="F835" s="92">
        <f t="shared" si="292"/>
        <v>-1179</v>
      </c>
      <c r="G835" s="32">
        <f t="shared" si="293"/>
        <v>-0.46990833001195698</v>
      </c>
    </row>
    <row r="836" spans="1:7" ht="25.5" x14ac:dyDescent="0.2">
      <c r="A836" s="22"/>
      <c r="B836" s="26" t="s">
        <v>43</v>
      </c>
      <c r="C836" s="93"/>
      <c r="D836" s="40">
        <f>D830+D834+D835</f>
        <v>18940</v>
      </c>
      <c r="E836" s="40">
        <f>E830+E834+E835</f>
        <v>21553</v>
      </c>
      <c r="F836" s="92">
        <f t="shared" si="292"/>
        <v>-2613</v>
      </c>
      <c r="G836" s="32">
        <f t="shared" si="293"/>
        <v>-0.12123602282744861</v>
      </c>
    </row>
    <row r="837" spans="1:7" ht="25.5" x14ac:dyDescent="0.2">
      <c r="A837" s="22"/>
      <c r="B837" s="26" t="s">
        <v>48</v>
      </c>
      <c r="C837" s="93"/>
      <c r="D837" s="40">
        <f>D829-D836</f>
        <v>30399</v>
      </c>
      <c r="E837" s="40">
        <f>E829-E836</f>
        <v>53372</v>
      </c>
      <c r="F837" s="92">
        <f t="shared" si="292"/>
        <v>-22973</v>
      </c>
      <c r="G837" s="32">
        <f t="shared" si="293"/>
        <v>-0.43043168702690549</v>
      </c>
    </row>
    <row r="838" spans="1:7" x14ac:dyDescent="0.2">
      <c r="A838" s="88">
        <v>63</v>
      </c>
      <c r="B838" s="3" t="s">
        <v>46</v>
      </c>
      <c r="C838" s="90"/>
      <c r="D838" s="92">
        <f>'TAB CUMUL AVRIL'!D838+'TAB mai'!D838+'TAB juin'!D838</f>
        <v>31877</v>
      </c>
      <c r="E838" s="92">
        <f>'TAB CUMUL AVRIL'!E838+'TAB mai'!E838+'TAB juin'!E838</f>
        <v>34642</v>
      </c>
      <c r="F838" s="92">
        <f t="shared" si="292"/>
        <v>-2765</v>
      </c>
      <c r="G838" s="32">
        <f t="shared" si="293"/>
        <v>-7.9816407828647309E-2</v>
      </c>
    </row>
    <row r="839" spans="1:7" x14ac:dyDescent="0.2">
      <c r="A839" s="88"/>
      <c r="B839" s="13" t="s">
        <v>6</v>
      </c>
      <c r="C839" s="27"/>
      <c r="D839" s="92"/>
      <c r="E839" s="92"/>
      <c r="F839" s="92"/>
      <c r="G839" s="32"/>
    </row>
    <row r="840" spans="1:7" x14ac:dyDescent="0.2">
      <c r="A840" s="88">
        <v>631</v>
      </c>
      <c r="B840" s="15" t="s">
        <v>21</v>
      </c>
      <c r="C840" s="21"/>
      <c r="D840" s="92">
        <f>'TAB CUMUL AVRIL'!D840+'TAB mai'!D840+'TAB juin'!D840</f>
        <v>0</v>
      </c>
      <c r="E840" s="92">
        <f>'TAB CUMUL AVRIL'!E840+'TAB mai'!E840+'TAB juin'!E840</f>
        <v>0</v>
      </c>
      <c r="F840" s="92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88"/>
      <c r="B841" s="15"/>
      <c r="C841" s="21"/>
      <c r="D841" s="92"/>
      <c r="E841" s="92"/>
      <c r="F841" s="92"/>
      <c r="G841" s="32"/>
    </row>
    <row r="842" spans="1:7" x14ac:dyDescent="0.2">
      <c r="A842" s="88">
        <v>64</v>
      </c>
      <c r="B842" s="2" t="s">
        <v>47</v>
      </c>
      <c r="C842" s="11"/>
      <c r="D842" s="92">
        <f>'TAB CUMUL AVRIL'!D842+'TAB mai'!D842+'TAB juin'!D842</f>
        <v>1067</v>
      </c>
      <c r="E842" s="92">
        <f>'TAB CUMUL AVRIL'!E842+'TAB mai'!E842+'TAB juin'!E842</f>
        <v>1518</v>
      </c>
      <c r="F842" s="92">
        <f t="shared" ref="F842:F852" si="296">(D842-E842)</f>
        <v>-451</v>
      </c>
      <c r="G842" s="32">
        <f t="shared" ref="G842:G852" si="297">F842/E842</f>
        <v>-0.29710144927536231</v>
      </c>
    </row>
    <row r="843" spans="1:7" ht="25.5" x14ac:dyDescent="0.2">
      <c r="A843" s="22"/>
      <c r="B843" s="26" t="s">
        <v>49</v>
      </c>
      <c r="C843" s="93"/>
      <c r="D843" s="92">
        <f>D837-D838-D842</f>
        <v>-2545</v>
      </c>
      <c r="E843" s="92">
        <f>E837-E838-E842</f>
        <v>17212</v>
      </c>
      <c r="F843" s="92">
        <f t="shared" si="296"/>
        <v>-19757</v>
      </c>
      <c r="G843" s="32">
        <f t="shared" si="297"/>
        <v>-1.1478619567743436</v>
      </c>
    </row>
    <row r="844" spans="1:7" x14ac:dyDescent="0.2">
      <c r="A844" s="88">
        <v>75</v>
      </c>
      <c r="B844" s="3" t="s">
        <v>50</v>
      </c>
      <c r="C844" s="90"/>
      <c r="D844" s="92">
        <f>'TAB CUMUL AVRIL'!D844+'TAB mai'!D844+'TAB juin'!D844</f>
        <v>0</v>
      </c>
      <c r="E844" s="92">
        <f>'TAB CUMUL AVRIL'!E844+'TAB mai'!E844+'TAB juin'!E844</f>
        <v>660</v>
      </c>
      <c r="F844" s="92">
        <f t="shared" si="296"/>
        <v>-660</v>
      </c>
      <c r="G844" s="32">
        <f t="shared" si="297"/>
        <v>-1</v>
      </c>
    </row>
    <row r="845" spans="1:7" x14ac:dyDescent="0.2">
      <c r="A845" s="88">
        <v>65</v>
      </c>
      <c r="B845" s="1" t="s">
        <v>51</v>
      </c>
      <c r="C845" s="10"/>
      <c r="D845" s="92">
        <f>'TAB CUMUL AVRIL'!D845+'TAB mai'!D845+'TAB juin'!D845</f>
        <v>536</v>
      </c>
      <c r="E845" s="92">
        <f>'TAB CUMUL AVRIL'!E845+'TAB mai'!E845+'TAB juin'!E845</f>
        <v>764</v>
      </c>
      <c r="F845" s="92">
        <f t="shared" si="296"/>
        <v>-228</v>
      </c>
      <c r="G845" s="32">
        <f t="shared" si="297"/>
        <v>-0.29842931937172773</v>
      </c>
    </row>
    <row r="846" spans="1:7" ht="25.5" x14ac:dyDescent="0.2">
      <c r="A846" s="88">
        <v>68</v>
      </c>
      <c r="B846" s="16" t="s">
        <v>52</v>
      </c>
      <c r="C846" s="17"/>
      <c r="D846" s="92">
        <f>'TAB CUMUL AVRIL'!D846+'TAB mai'!D846+'TAB juin'!D846</f>
        <v>5537</v>
      </c>
      <c r="E846" s="92">
        <f>'TAB CUMUL AVRIL'!E846+'TAB mai'!E846+'TAB juin'!E846</f>
        <v>4713</v>
      </c>
      <c r="F846" s="92">
        <f t="shared" si="296"/>
        <v>824</v>
      </c>
      <c r="G846" s="32">
        <f t="shared" si="297"/>
        <v>0.17483556121366434</v>
      </c>
    </row>
    <row r="847" spans="1:7" x14ac:dyDescent="0.2">
      <c r="A847" s="88">
        <v>78</v>
      </c>
      <c r="B847" s="2" t="s">
        <v>53</v>
      </c>
      <c r="C847" s="11"/>
      <c r="D847" s="92">
        <f>'TAB CUMUL AVRIL'!D847+'TAB mai'!D847+'TAB juin'!D847</f>
        <v>2651</v>
      </c>
      <c r="E847" s="92">
        <f>'TAB CUMUL AVRIL'!E847+'TAB mai'!E847+'TAB juin'!E847</f>
        <v>2629</v>
      </c>
      <c r="F847" s="92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93"/>
      <c r="D848" s="92">
        <f>D843+D844-D845-D846+D847</f>
        <v>-5967</v>
      </c>
      <c r="E848" s="92">
        <f>E843+E844-E845-E846+E847</f>
        <v>15024</v>
      </c>
      <c r="F848" s="92">
        <f t="shared" si="296"/>
        <v>-20991</v>
      </c>
      <c r="G848" s="32">
        <f t="shared" si="297"/>
        <v>-1.397164536741214</v>
      </c>
    </row>
    <row r="849" spans="1:7" x14ac:dyDescent="0.2">
      <c r="A849" s="88">
        <v>76</v>
      </c>
      <c r="B849" s="1" t="s">
        <v>54</v>
      </c>
      <c r="C849" s="10"/>
      <c r="D849" s="92">
        <f>'TAB CUMUL AVRIL'!D849+'TAB mai'!D849+'TAB juin'!D849</f>
        <v>0</v>
      </c>
      <c r="E849" s="92">
        <f>'TAB CUMUL AVRIL'!E849+'TAB mai'!E849+'TAB juin'!E849</f>
        <v>0</v>
      </c>
      <c r="F849" s="92">
        <f t="shared" si="296"/>
        <v>0</v>
      </c>
      <c r="G849" s="32" t="e">
        <f t="shared" si="297"/>
        <v>#DIV/0!</v>
      </c>
    </row>
    <row r="850" spans="1:7" x14ac:dyDescent="0.2">
      <c r="A850" s="88">
        <v>66</v>
      </c>
      <c r="B850" s="1" t="s">
        <v>55</v>
      </c>
      <c r="C850" s="10"/>
      <c r="D850" s="92">
        <f>'TAB CUMUL AVRIL'!D850+'TAB mai'!D850+'TAB juin'!D850</f>
        <v>0</v>
      </c>
      <c r="E850" s="92">
        <f>'TAB CUMUL AVRIL'!E850+'TAB mai'!E850+'TAB juin'!E850</f>
        <v>758</v>
      </c>
      <c r="F850" s="92">
        <f t="shared" si="296"/>
        <v>-758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92">
        <f t="shared" si="296"/>
        <v>758</v>
      </c>
      <c r="G851" s="32">
        <f t="shared" si="297"/>
        <v>-1</v>
      </c>
    </row>
    <row r="852" spans="1:7" x14ac:dyDescent="0.2">
      <c r="A852" s="22"/>
      <c r="B852" s="19" t="s">
        <v>57</v>
      </c>
      <c r="C852" s="93"/>
      <c r="D852" s="92">
        <f>D848+D851</f>
        <v>-5967</v>
      </c>
      <c r="E852" s="92">
        <f>E848+E851</f>
        <v>14266</v>
      </c>
      <c r="F852" s="92">
        <f t="shared" si="296"/>
        <v>-20233</v>
      </c>
      <c r="G852" s="32">
        <f t="shared" si="297"/>
        <v>-1.4182672087480723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88">
        <v>5</v>
      </c>
      <c r="B856" s="1" t="s">
        <v>22</v>
      </c>
      <c r="C856" s="10"/>
      <c r="D856" s="92">
        <f>'TAB juin'!D856</f>
        <v>38729</v>
      </c>
      <c r="E856" s="92">
        <f>'TAB juin'!E856</f>
        <v>45151</v>
      </c>
      <c r="F856" s="92">
        <f t="shared" ref="F856" si="298">(D856-E856)</f>
        <v>-6422</v>
      </c>
      <c r="G856" s="32">
        <f t="shared" ref="G856" si="299">F856/E856</f>
        <v>-0.14223383756727426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88">
        <v>51</v>
      </c>
      <c r="B860" s="20" t="s">
        <v>29</v>
      </c>
      <c r="C860" s="30"/>
      <c r="D860" s="92">
        <v>0</v>
      </c>
      <c r="E860" s="92">
        <v>0</v>
      </c>
      <c r="F860" s="92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88">
        <v>510</v>
      </c>
      <c r="B861" s="1" t="s">
        <v>7</v>
      </c>
      <c r="C861" s="10"/>
      <c r="D861" s="92">
        <v>0</v>
      </c>
      <c r="E861" s="92">
        <v>0</v>
      </c>
      <c r="F861" s="92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88">
        <v>41</v>
      </c>
      <c r="B863" s="1" t="s">
        <v>8</v>
      </c>
      <c r="C863" s="10"/>
      <c r="D863" s="92">
        <f>D867+D868+D869</f>
        <v>120225</v>
      </c>
      <c r="E863" s="92">
        <f>E867+E868+E869</f>
        <v>84554</v>
      </c>
      <c r="F863" s="92">
        <f t="shared" ref="F863" si="302">(D863-E863)</f>
        <v>35671</v>
      </c>
      <c r="G863" s="32">
        <f t="shared" ref="G863" si="303">F863/E863</f>
        <v>0.42187241289590083</v>
      </c>
    </row>
    <row r="864" spans="1:7" x14ac:dyDescent="0.2">
      <c r="A864" s="88"/>
      <c r="B864" s="1"/>
      <c r="C864" s="10"/>
      <c r="D864" s="92"/>
      <c r="E864" s="92"/>
      <c r="F864" s="92"/>
      <c r="G864" s="32"/>
    </row>
    <row r="865" spans="1:7" x14ac:dyDescent="0.2">
      <c r="A865" s="88"/>
      <c r="B865" s="7" t="s">
        <v>6</v>
      </c>
      <c r="C865" s="29"/>
      <c r="D865" s="92"/>
      <c r="E865" s="92"/>
      <c r="F865" s="92"/>
      <c r="G865" s="32"/>
    </row>
    <row r="866" spans="1:7" x14ac:dyDescent="0.2">
      <c r="A866" s="88"/>
      <c r="B866" s="1"/>
      <c r="C866" s="10"/>
      <c r="D866" s="92"/>
      <c r="E866" s="92"/>
      <c r="F866" s="92"/>
      <c r="G866" s="32"/>
    </row>
    <row r="867" spans="1:7" x14ac:dyDescent="0.2">
      <c r="A867" s="88"/>
      <c r="B867" s="23" t="s">
        <v>23</v>
      </c>
      <c r="C867" s="10"/>
      <c r="D867" s="92">
        <f>'TAB juin'!D867</f>
        <v>91411</v>
      </c>
      <c r="E867" s="92">
        <f>'TAB juin'!E867</f>
        <v>23249</v>
      </c>
      <c r="F867" s="92">
        <f t="shared" ref="F867:F869" si="304">(D867-E867)</f>
        <v>68162</v>
      </c>
      <c r="G867" s="32">
        <f t="shared" ref="G867:G869" si="305">F867/E867</f>
        <v>2.9318250247322464</v>
      </c>
    </row>
    <row r="868" spans="1:7" ht="25.5" x14ac:dyDescent="0.2">
      <c r="A868" s="88"/>
      <c r="B868" s="24" t="s">
        <v>58</v>
      </c>
      <c r="C868" s="17"/>
      <c r="D868" s="92">
        <f>'TAB juin'!D868</f>
        <v>25236</v>
      </c>
      <c r="E868" s="92">
        <f>'TAB juin'!E868</f>
        <v>21504</v>
      </c>
      <c r="F868" s="92">
        <f t="shared" si="304"/>
        <v>3732</v>
      </c>
      <c r="G868" s="32">
        <f t="shared" si="305"/>
        <v>0.17354910714285715</v>
      </c>
    </row>
    <row r="869" spans="1:7" x14ac:dyDescent="0.2">
      <c r="A869" s="88"/>
      <c r="B869" s="23" t="s">
        <v>24</v>
      </c>
      <c r="C869" s="10"/>
      <c r="D869" s="92">
        <f>'TAB juin'!D869</f>
        <v>3578</v>
      </c>
      <c r="E869" s="92">
        <f>'TAB juin'!E869</f>
        <v>39801</v>
      </c>
      <c r="F869" s="92">
        <f t="shared" si="304"/>
        <v>-36223</v>
      </c>
      <c r="G869" s="32">
        <f t="shared" si="305"/>
        <v>-0.91010276123715483</v>
      </c>
    </row>
    <row r="870" spans="1:7" x14ac:dyDescent="0.2">
      <c r="A870" s="88"/>
      <c r="B870" s="1"/>
      <c r="C870" s="10"/>
      <c r="D870" s="92"/>
      <c r="E870" s="92"/>
      <c r="F870" s="92"/>
      <c r="G870" s="32"/>
    </row>
    <row r="871" spans="1:7" x14ac:dyDescent="0.2">
      <c r="A871" s="88"/>
      <c r="B871" s="8" t="s">
        <v>26</v>
      </c>
      <c r="C871" s="31"/>
      <c r="D871" s="92">
        <f>'TAB juin'!D871</f>
        <v>11359</v>
      </c>
      <c r="E871" s="92">
        <f>'TAB juin'!E871</f>
        <v>10370</v>
      </c>
      <c r="F871" s="92">
        <f t="shared" ref="F871" si="306">(D871-E871)</f>
        <v>989</v>
      </c>
      <c r="G871" s="32">
        <f t="shared" ref="G871" si="307">F871/E871</f>
        <v>9.5371263259402123E-2</v>
      </c>
    </row>
    <row r="872" spans="1:7" x14ac:dyDescent="0.2">
      <c r="A872" s="88"/>
      <c r="B872" s="8"/>
      <c r="C872" s="31"/>
      <c r="D872" s="92"/>
      <c r="E872" s="92"/>
      <c r="F872" s="92"/>
      <c r="G872" s="32"/>
    </row>
    <row r="873" spans="1:7" x14ac:dyDescent="0.2">
      <c r="A873" s="88">
        <v>3</v>
      </c>
      <c r="B873" s="8" t="s">
        <v>15</v>
      </c>
      <c r="C873" s="31"/>
      <c r="D873" s="92">
        <f>D876+D877+D878+D879</f>
        <v>6548</v>
      </c>
      <c r="E873" s="92">
        <f>E876+E877+E878+E879</f>
        <v>5453</v>
      </c>
      <c r="F873" s="92">
        <f t="shared" ref="F873" si="308">(D873-E873)</f>
        <v>1095</v>
      </c>
      <c r="G873" s="32">
        <f t="shared" ref="G873" si="309">F873/E873</f>
        <v>0.20080689528699799</v>
      </c>
    </row>
    <row r="874" spans="1:7" x14ac:dyDescent="0.2">
      <c r="A874" s="88"/>
      <c r="B874" s="7" t="s">
        <v>6</v>
      </c>
      <c r="C874" s="29"/>
      <c r="D874" s="92"/>
      <c r="E874" s="92"/>
      <c r="F874" s="92"/>
      <c r="G874" s="32"/>
    </row>
    <row r="875" spans="1:7" x14ac:dyDescent="0.2">
      <c r="A875" s="88"/>
      <c r="B875" s="8"/>
      <c r="C875" s="31"/>
      <c r="D875" s="92"/>
      <c r="E875" s="92"/>
      <c r="F875" s="92"/>
      <c r="G875" s="32"/>
    </row>
    <row r="876" spans="1:7" x14ac:dyDescent="0.2">
      <c r="A876" s="88">
        <v>30</v>
      </c>
      <c r="B876" s="25" t="s">
        <v>16</v>
      </c>
      <c r="C876" s="31"/>
      <c r="D876" s="92">
        <f>'TAB juin'!D876</f>
        <v>1603</v>
      </c>
      <c r="E876" s="92">
        <f>'TAB juin'!E876</f>
        <v>299</v>
      </c>
      <c r="F876" s="92">
        <f t="shared" ref="F876:F879" si="310">(D876-E876)</f>
        <v>1304</v>
      </c>
      <c r="G876" s="32">
        <f t="shared" ref="G876:G879" si="311">F876/E876</f>
        <v>4.3612040133779262</v>
      </c>
    </row>
    <row r="877" spans="1:7" x14ac:dyDescent="0.2">
      <c r="A877" s="88">
        <v>31</v>
      </c>
      <c r="B877" s="25" t="s">
        <v>17</v>
      </c>
      <c r="C877" s="31"/>
      <c r="D877" s="92">
        <f>'TAB juin'!D877</f>
        <v>4945</v>
      </c>
      <c r="E877" s="92">
        <f>'TAB juin'!E877</f>
        <v>5154</v>
      </c>
      <c r="F877" s="92">
        <f t="shared" si="310"/>
        <v>-209</v>
      </c>
      <c r="G877" s="32">
        <f t="shared" si="311"/>
        <v>-4.055102832751261E-2</v>
      </c>
    </row>
    <row r="878" spans="1:7" x14ac:dyDescent="0.2">
      <c r="A878" s="88">
        <v>32</v>
      </c>
      <c r="B878" s="25" t="s">
        <v>18</v>
      </c>
      <c r="C878" s="31"/>
      <c r="D878" s="92">
        <f>'TAB juin'!D878</f>
        <v>0</v>
      </c>
      <c r="E878" s="92">
        <f>'TAB juin'!E878</f>
        <v>0</v>
      </c>
      <c r="F878" s="92">
        <f t="shared" si="310"/>
        <v>0</v>
      </c>
      <c r="G878" s="32" t="e">
        <f t="shared" si="311"/>
        <v>#DIV/0!</v>
      </c>
    </row>
    <row r="879" spans="1:7" x14ac:dyDescent="0.2">
      <c r="A879" s="88">
        <v>37</v>
      </c>
      <c r="B879" s="25" t="s">
        <v>25</v>
      </c>
      <c r="C879" s="31"/>
      <c r="D879" s="92">
        <f>'TAB juin'!D879</f>
        <v>0</v>
      </c>
      <c r="E879" s="92">
        <f>'TAB juin'!E879</f>
        <v>0</v>
      </c>
      <c r="F879" s="92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92" t="s">
        <v>10</v>
      </c>
      <c r="E883" s="92" t="s">
        <v>11</v>
      </c>
      <c r="F883" s="92" t="s">
        <v>12</v>
      </c>
      <c r="G883" s="32" t="s">
        <v>13</v>
      </c>
    </row>
    <row r="884" spans="1:7" x14ac:dyDescent="0.2">
      <c r="A884" s="88">
        <v>700</v>
      </c>
      <c r="B884" s="1" t="s">
        <v>30</v>
      </c>
      <c r="C884" s="10"/>
      <c r="D884" s="92">
        <f>'TAB CUMUL AVRIL'!D884+'TAB mai'!D884+'TAB juin'!D884</f>
        <v>0</v>
      </c>
      <c r="E884" s="92">
        <f>'TAB CUMUL AVRIL'!E884+'TAB mai'!E884+'TAB juin'!E884</f>
        <v>0</v>
      </c>
      <c r="F884" s="92">
        <f>(D884-E884)</f>
        <v>0</v>
      </c>
      <c r="G884" s="32" t="e">
        <f>F884/E884</f>
        <v>#DIV/0!</v>
      </c>
    </row>
    <row r="885" spans="1:7" x14ac:dyDescent="0.2">
      <c r="A885" s="88">
        <v>701</v>
      </c>
      <c r="B885" s="1" t="s">
        <v>31</v>
      </c>
      <c r="C885" s="10"/>
      <c r="D885" s="92">
        <f>'TAB CUMUL AVRIL'!D885+'TAB mai'!D885+'TAB juin'!D885</f>
        <v>0</v>
      </c>
      <c r="E885" s="92">
        <f>'TAB CUMUL AVRIL'!E885+'TAB mai'!E885+'TAB juin'!E885</f>
        <v>0</v>
      </c>
      <c r="F885" s="92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88">
        <v>704</v>
      </c>
      <c r="B886" s="1" t="s">
        <v>32</v>
      </c>
      <c r="C886" s="10"/>
      <c r="D886" s="92">
        <f>'TAB CUMUL AVRIL'!D886+'TAB mai'!D886+'TAB juin'!D886</f>
        <v>0</v>
      </c>
      <c r="E886" s="92">
        <f>'TAB CUMUL AVRIL'!E886+'TAB mai'!E886+'TAB juin'!E886</f>
        <v>0</v>
      </c>
      <c r="F886" s="92">
        <f t="shared" si="312"/>
        <v>0</v>
      </c>
      <c r="G886" s="32" t="e">
        <f t="shared" si="313"/>
        <v>#DIV/0!</v>
      </c>
    </row>
    <row r="887" spans="1:7" x14ac:dyDescent="0.2">
      <c r="A887" s="88">
        <v>706</v>
      </c>
      <c r="B887" s="1" t="s">
        <v>33</v>
      </c>
      <c r="C887" s="10"/>
      <c r="D887" s="92">
        <f>'TAB CUMUL AVRIL'!D887+'TAB mai'!D887+'TAB juin'!D887</f>
        <v>115026</v>
      </c>
      <c r="E887" s="92">
        <f>'TAB CUMUL AVRIL'!E887+'TAB mai'!E887+'TAB juin'!E887</f>
        <v>180852</v>
      </c>
      <c r="F887" s="92">
        <f t="shared" si="312"/>
        <v>-65826</v>
      </c>
      <c r="G887" s="32">
        <f t="shared" si="313"/>
        <v>-0.36397717470638974</v>
      </c>
    </row>
    <row r="888" spans="1:7" x14ac:dyDescent="0.2">
      <c r="A888" s="88"/>
      <c r="B888" s="13" t="s">
        <v>6</v>
      </c>
      <c r="C888" s="27"/>
      <c r="D888" s="92">
        <f>'TAB CUMUL AVRIL'!D888+'TAB mai'!D888+'TAB juin'!D888</f>
        <v>0</v>
      </c>
      <c r="E888" s="92">
        <f>'TAB CUMUL AVRIL'!E888+'TAB mai'!E888+'TAB juin'!E888</f>
        <v>0</v>
      </c>
      <c r="F888" s="39"/>
      <c r="G888" s="33"/>
    </row>
    <row r="889" spans="1:7" x14ac:dyDescent="0.2">
      <c r="A889" s="88"/>
      <c r="B889" s="14" t="s">
        <v>19</v>
      </c>
      <c r="C889" s="11"/>
      <c r="D889" s="92">
        <f>'TAB CUMUL AVRIL'!D889+'TAB mai'!D889+'TAB juin'!D889</f>
        <v>0</v>
      </c>
      <c r="E889" s="92">
        <f>'TAB CUMUL AVRIL'!E889+'TAB mai'!E889+'TAB juin'!E889</f>
        <v>0</v>
      </c>
      <c r="F889" s="92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88"/>
      <c r="B890" s="14" t="s">
        <v>20</v>
      </c>
      <c r="C890" s="11"/>
      <c r="D890" s="92">
        <f>'TAB CUMUL AVRIL'!D890+'TAB mai'!D890+'TAB juin'!D890</f>
        <v>0</v>
      </c>
      <c r="E890" s="92">
        <f>'TAB CUMUL AVRIL'!E890+'TAB mai'!E890+'TAB juin'!E890</f>
        <v>0</v>
      </c>
      <c r="F890" s="92">
        <f t="shared" si="314"/>
        <v>0</v>
      </c>
      <c r="G890" s="32" t="e">
        <f t="shared" si="315"/>
        <v>#DIV/0!</v>
      </c>
    </row>
    <row r="891" spans="1:7" x14ac:dyDescent="0.2">
      <c r="A891" s="88"/>
      <c r="B891" s="14" t="s">
        <v>27</v>
      </c>
      <c r="C891" s="11"/>
      <c r="D891" s="92">
        <f>'TAB CUMUL AVRIL'!D891+'TAB mai'!D891+'TAB juin'!D891</f>
        <v>0</v>
      </c>
      <c r="E891" s="92">
        <f>'TAB CUMUL AVRIL'!E891+'TAB mai'!E891+'TAB juin'!E891</f>
        <v>0</v>
      </c>
      <c r="F891" s="92">
        <f t="shared" si="314"/>
        <v>0</v>
      </c>
      <c r="G891" s="32" t="e">
        <f t="shared" si="315"/>
        <v>#DIV/0!</v>
      </c>
    </row>
    <row r="892" spans="1:7" x14ac:dyDescent="0.2">
      <c r="A892" s="88">
        <v>706</v>
      </c>
      <c r="B892" s="2" t="s">
        <v>34</v>
      </c>
      <c r="C892" s="11"/>
      <c r="D892" s="92">
        <f>'TAB CUMUL AVRIL'!D892+'TAB mai'!D892+'TAB juin'!D892</f>
        <v>0</v>
      </c>
      <c r="E892" s="92">
        <f>'TAB CUMUL AVRIL'!E892+'TAB mai'!E892+'TAB juin'!E892</f>
        <v>0</v>
      </c>
      <c r="F892" s="92">
        <f t="shared" si="314"/>
        <v>0</v>
      </c>
      <c r="G892" s="32" t="e">
        <f t="shared" si="315"/>
        <v>#DIV/0!</v>
      </c>
    </row>
    <row r="893" spans="1:7" x14ac:dyDescent="0.2">
      <c r="A893" s="88" t="s">
        <v>35</v>
      </c>
      <c r="B893" s="2" t="s">
        <v>36</v>
      </c>
      <c r="C893" s="11"/>
      <c r="D893" s="92">
        <f>'TAB CUMUL AVRIL'!D893+'TAB mai'!D893+'TAB juin'!D893</f>
        <v>0</v>
      </c>
      <c r="E893" s="92">
        <f>'TAB CUMUL AVRIL'!E893+'TAB mai'!E893+'TAB juin'!E893</f>
        <v>0</v>
      </c>
      <c r="F893" s="92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89"/>
      <c r="D894" s="40">
        <f>D884+D885+D886+D887+D892+D893</f>
        <v>115026</v>
      </c>
      <c r="E894" s="40">
        <f>E884+E885+E886+E887+E892+E893</f>
        <v>180852</v>
      </c>
      <c r="F894" s="40">
        <f t="shared" si="314"/>
        <v>-65826</v>
      </c>
      <c r="G894" s="34">
        <f t="shared" si="315"/>
        <v>-0.36397717470638974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92">
        <f>'TAB CUMUL AVRIL'!D897+'TAB mai'!D897+'TAB juin'!D897</f>
        <v>0</v>
      </c>
      <c r="E897" s="92">
        <f>'TAB CUMUL AVRIL'!E897+'TAB mai'!E897+'TAB juin'!E897</f>
        <v>0</v>
      </c>
      <c r="F897" s="92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90"/>
      <c r="D898" s="92"/>
      <c r="E898" s="92"/>
      <c r="F898" s="91"/>
      <c r="G898" s="36"/>
    </row>
    <row r="899" spans="1:7" x14ac:dyDescent="0.2">
      <c r="A899" s="88">
        <v>72</v>
      </c>
      <c r="B899" s="1" t="s">
        <v>37</v>
      </c>
      <c r="C899" s="10"/>
      <c r="D899" s="92">
        <f>'TAB CUMUL AVRIL'!D899+'TAB mai'!D899+'TAB juin'!D899</f>
        <v>0</v>
      </c>
      <c r="E899" s="92">
        <f>'TAB CUMUL AVRIL'!E899+'TAB mai'!E899+'TAB juin'!E899</f>
        <v>0</v>
      </c>
      <c r="F899" s="92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88">
        <v>73</v>
      </c>
      <c r="B900" s="1" t="s">
        <v>38</v>
      </c>
      <c r="C900" s="10"/>
      <c r="D900" s="92">
        <f>'TAB CUMUL AVRIL'!D900+'TAB mai'!D900+'TAB juin'!D900</f>
        <v>0</v>
      </c>
      <c r="E900" s="92">
        <f>'TAB CUMUL AVRIL'!E900+'TAB mai'!E900+'TAB juin'!E900</f>
        <v>0</v>
      </c>
      <c r="F900" s="92">
        <f t="shared" si="318"/>
        <v>0</v>
      </c>
      <c r="G900" s="32" t="e">
        <f t="shared" si="319"/>
        <v>#DIV/0!</v>
      </c>
    </row>
    <row r="901" spans="1:7" x14ac:dyDescent="0.2">
      <c r="A901" s="88">
        <v>74</v>
      </c>
      <c r="B901" s="2" t="s">
        <v>39</v>
      </c>
      <c r="C901" s="11"/>
      <c r="D901" s="92">
        <f>'TAB CUMUL AVRIL'!D901+'TAB mai'!D901+'TAB juin'!D901</f>
        <v>0</v>
      </c>
      <c r="E901" s="92">
        <f>'TAB CUMUL AVRIL'!E901+'TAB mai'!E901+'TAB juin'!E901</f>
        <v>0</v>
      </c>
      <c r="F901" s="92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93"/>
      <c r="D902" s="40">
        <f>D894+D899+D900+D901</f>
        <v>115026</v>
      </c>
      <c r="E902" s="40">
        <f>E894+E899+E900+E901</f>
        <v>180852</v>
      </c>
      <c r="F902" s="92">
        <f t="shared" si="318"/>
        <v>-65826</v>
      </c>
      <c r="G902" s="32">
        <f t="shared" si="319"/>
        <v>-0.36397717470638974</v>
      </c>
    </row>
    <row r="903" spans="1:7" x14ac:dyDescent="0.2">
      <c r="A903" s="88">
        <v>60</v>
      </c>
      <c r="B903" s="3" t="s">
        <v>40</v>
      </c>
      <c r="C903" s="90"/>
      <c r="D903" s="91">
        <f>D904+D905+D906</f>
        <v>28670</v>
      </c>
      <c r="E903" s="91">
        <f>E904+E905+E906</f>
        <v>37812</v>
      </c>
      <c r="F903" s="92">
        <f t="shared" si="318"/>
        <v>-9142</v>
      </c>
      <c r="G903" s="32">
        <f t="shared" si="319"/>
        <v>-0.24177509785253359</v>
      </c>
    </row>
    <row r="904" spans="1:7" x14ac:dyDescent="0.2">
      <c r="A904" s="88">
        <v>600</v>
      </c>
      <c r="B904" s="1" t="s">
        <v>2</v>
      </c>
      <c r="C904" s="10"/>
      <c r="D904" s="92">
        <f>'TAB CUMUL AVRIL'!D904+'TAB mai'!D904+'TAB juin'!D904</f>
        <v>0</v>
      </c>
      <c r="E904" s="92">
        <f>'TAB CUMUL AVRIL'!E904+'TAB mai'!E904+'TAB juin'!E904</f>
        <v>0</v>
      </c>
      <c r="F904" s="92">
        <f t="shared" si="318"/>
        <v>0</v>
      </c>
      <c r="G904" s="32" t="e">
        <f t="shared" si="319"/>
        <v>#DIV/0!</v>
      </c>
    </row>
    <row r="905" spans="1:7" x14ac:dyDescent="0.2">
      <c r="A905" s="88">
        <v>601</v>
      </c>
      <c r="B905" s="1" t="s">
        <v>3</v>
      </c>
      <c r="C905" s="10"/>
      <c r="D905" s="92">
        <f>'TAB CUMUL AVRIL'!D905+'TAB mai'!D905+'TAB juin'!D905</f>
        <v>28670</v>
      </c>
      <c r="E905" s="92">
        <f>'TAB CUMUL AVRIL'!E905+'TAB mai'!E905+'TAB juin'!E905</f>
        <v>37812</v>
      </c>
      <c r="F905" s="92">
        <f t="shared" si="318"/>
        <v>-9142</v>
      </c>
      <c r="G905" s="32">
        <f t="shared" si="319"/>
        <v>-0.24177509785253359</v>
      </c>
    </row>
    <row r="906" spans="1:7" x14ac:dyDescent="0.2">
      <c r="A906" s="88">
        <v>604</v>
      </c>
      <c r="B906" s="1" t="s">
        <v>4</v>
      </c>
      <c r="C906" s="10"/>
      <c r="D906" s="92">
        <f>'TAB CUMUL AVRIL'!D906+'TAB mai'!D906+'TAB juin'!D906</f>
        <v>0</v>
      </c>
      <c r="E906" s="92">
        <f>'TAB CUMUL AVRIL'!E906+'TAB mai'!E906+'TAB juin'!E906</f>
        <v>0</v>
      </c>
      <c r="F906" s="92">
        <f t="shared" si="318"/>
        <v>0</v>
      </c>
      <c r="G906" s="32" t="e">
        <f t="shared" si="319"/>
        <v>#DIV/0!</v>
      </c>
    </row>
    <row r="907" spans="1:7" x14ac:dyDescent="0.2">
      <c r="A907" s="88">
        <v>61</v>
      </c>
      <c r="B907" s="1" t="s">
        <v>41</v>
      </c>
      <c r="C907" s="10"/>
      <c r="D907" s="92">
        <f>'TAB CUMUL AVRIL'!D907+'TAB mai'!D907+'TAB juin'!D907</f>
        <v>2030</v>
      </c>
      <c r="E907" s="92">
        <f>'TAB CUMUL AVRIL'!E907+'TAB mai'!E907+'TAB juin'!E907</f>
        <v>711</v>
      </c>
      <c r="F907" s="92">
        <f t="shared" si="318"/>
        <v>1319</v>
      </c>
      <c r="G907" s="32">
        <f t="shared" si="319"/>
        <v>1.8551336146272854</v>
      </c>
    </row>
    <row r="908" spans="1:7" x14ac:dyDescent="0.2">
      <c r="A908" s="88">
        <v>62</v>
      </c>
      <c r="B908" s="2" t="s">
        <v>42</v>
      </c>
      <c r="C908" s="11"/>
      <c r="D908" s="92">
        <f>'TAB CUMUL AVRIL'!D908+'TAB mai'!D908+'TAB juin'!D908</f>
        <v>2867</v>
      </c>
      <c r="E908" s="92">
        <f>'TAB CUMUL AVRIL'!E908+'TAB mai'!E908+'TAB juin'!E908</f>
        <v>2176</v>
      </c>
      <c r="F908" s="92">
        <f t="shared" si="318"/>
        <v>691</v>
      </c>
      <c r="G908" s="32">
        <f t="shared" si="319"/>
        <v>0.31755514705882354</v>
      </c>
    </row>
    <row r="909" spans="1:7" ht="25.5" x14ac:dyDescent="0.2">
      <c r="A909" s="22"/>
      <c r="B909" s="26" t="s">
        <v>43</v>
      </c>
      <c r="C909" s="93"/>
      <c r="D909" s="40">
        <f>D903+D907+D908</f>
        <v>33567</v>
      </c>
      <c r="E909" s="40">
        <f>E903+E907+E908</f>
        <v>40699</v>
      </c>
      <c r="F909" s="92">
        <f t="shared" si="318"/>
        <v>-7132</v>
      </c>
      <c r="G909" s="32">
        <f t="shared" si="319"/>
        <v>-0.1752377208285216</v>
      </c>
    </row>
    <row r="910" spans="1:7" ht="25.5" x14ac:dyDescent="0.2">
      <c r="A910" s="22"/>
      <c r="B910" s="26" t="s">
        <v>48</v>
      </c>
      <c r="C910" s="93"/>
      <c r="D910" s="40">
        <f>D902-D909</f>
        <v>81459</v>
      </c>
      <c r="E910" s="40">
        <f>E902-E909</f>
        <v>140153</v>
      </c>
      <c r="F910" s="92">
        <f t="shared" si="318"/>
        <v>-58694</v>
      </c>
      <c r="G910" s="32">
        <f t="shared" si="319"/>
        <v>-0.41878518476236687</v>
      </c>
    </row>
    <row r="911" spans="1:7" x14ac:dyDescent="0.2">
      <c r="A911" s="88">
        <v>63</v>
      </c>
      <c r="B911" s="3" t="s">
        <v>46</v>
      </c>
      <c r="C911" s="90"/>
      <c r="D911" s="92">
        <f>'TAB CUMUL AVRIL'!D911+'TAB mai'!D911+'TAB juin'!D911</f>
        <v>60829</v>
      </c>
      <c r="E911" s="92">
        <f>'TAB CUMUL AVRIL'!E911+'TAB mai'!E911+'TAB juin'!E911</f>
        <v>58759</v>
      </c>
      <c r="F911" s="92">
        <f t="shared" si="318"/>
        <v>2070</v>
      </c>
      <c r="G911" s="32">
        <f t="shared" si="319"/>
        <v>3.522864582446944E-2</v>
      </c>
    </row>
    <row r="912" spans="1:7" x14ac:dyDescent="0.2">
      <c r="A912" s="88"/>
      <c r="B912" s="13" t="s">
        <v>6</v>
      </c>
      <c r="C912" s="27"/>
      <c r="D912" s="92"/>
      <c r="E912" s="92"/>
      <c r="F912" s="92"/>
      <c r="G912" s="32"/>
    </row>
    <row r="913" spans="1:7" x14ac:dyDescent="0.2">
      <c r="A913" s="88">
        <v>631</v>
      </c>
      <c r="B913" s="15" t="s">
        <v>21</v>
      </c>
      <c r="C913" s="21"/>
      <c r="D913" s="92">
        <f>'TAB CUMUL AVRIL'!D913+'TAB mai'!D913+'TAB juin'!D913</f>
        <v>0</v>
      </c>
      <c r="E913" s="92">
        <f>'TAB CUMUL AVRIL'!E913+'TAB mai'!E913+'TAB juin'!E913</f>
        <v>0</v>
      </c>
      <c r="F913" s="92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88"/>
      <c r="B914" s="15"/>
      <c r="C914" s="21"/>
      <c r="D914" s="92"/>
      <c r="E914" s="92"/>
      <c r="F914" s="92"/>
      <c r="G914" s="32"/>
    </row>
    <row r="915" spans="1:7" x14ac:dyDescent="0.2">
      <c r="A915" s="88">
        <v>64</v>
      </c>
      <c r="B915" s="2" t="s">
        <v>47</v>
      </c>
      <c r="C915" s="11"/>
      <c r="D915" s="92">
        <f>'TAB CUMUL AVRIL'!D915+'TAB mai'!D915+'TAB juin'!D915</f>
        <v>4894</v>
      </c>
      <c r="E915" s="92">
        <f>'TAB CUMUL AVRIL'!E915+'TAB mai'!E915+'TAB juin'!E915</f>
        <v>4848</v>
      </c>
      <c r="F915" s="92">
        <f t="shared" ref="F915:F925" si="322">(D915-E915)</f>
        <v>46</v>
      </c>
      <c r="G915" s="32">
        <f t="shared" ref="G915:G925" si="323">F915/E915</f>
        <v>9.4884488448844888E-3</v>
      </c>
    </row>
    <row r="916" spans="1:7" ht="25.5" x14ac:dyDescent="0.2">
      <c r="A916" s="22"/>
      <c r="B916" s="26" t="s">
        <v>49</v>
      </c>
      <c r="C916" s="93"/>
      <c r="D916" s="92">
        <f>D910-D911-D915</f>
        <v>15736</v>
      </c>
      <c r="E916" s="92">
        <f>E910-E911-E915</f>
        <v>76546</v>
      </c>
      <c r="F916" s="92">
        <f t="shared" si="322"/>
        <v>-60810</v>
      </c>
      <c r="G916" s="32">
        <f t="shared" si="323"/>
        <v>-0.7944242677605623</v>
      </c>
    </row>
    <row r="917" spans="1:7" x14ac:dyDescent="0.2">
      <c r="A917" s="88">
        <v>75</v>
      </c>
      <c r="B917" s="3" t="s">
        <v>50</v>
      </c>
      <c r="C917" s="90"/>
      <c r="D917" s="92">
        <f>'TAB CUMUL AVRIL'!D917+'TAB mai'!D917+'TAB juin'!D917</f>
        <v>29</v>
      </c>
      <c r="E917" s="92">
        <f>'TAB CUMUL AVRIL'!E917+'TAB mai'!E917+'TAB juin'!E917</f>
        <v>728</v>
      </c>
      <c r="F917" s="92">
        <f t="shared" si="322"/>
        <v>-699</v>
      </c>
      <c r="G917" s="32">
        <f t="shared" si="323"/>
        <v>-0.9601648351648352</v>
      </c>
    </row>
    <row r="918" spans="1:7" x14ac:dyDescent="0.2">
      <c r="A918" s="88">
        <v>65</v>
      </c>
      <c r="B918" s="1" t="s">
        <v>51</v>
      </c>
      <c r="C918" s="10"/>
      <c r="D918" s="92">
        <f>'TAB CUMUL AVRIL'!D918+'TAB mai'!D918+'TAB juin'!D918</f>
        <v>6538</v>
      </c>
      <c r="E918" s="92">
        <f>'TAB CUMUL AVRIL'!E918+'TAB mai'!E918+'TAB juin'!E918</f>
        <v>408</v>
      </c>
      <c r="F918" s="92">
        <f t="shared" si="322"/>
        <v>6130</v>
      </c>
      <c r="G918" s="32">
        <f t="shared" si="323"/>
        <v>15.024509803921569</v>
      </c>
    </row>
    <row r="919" spans="1:7" ht="25.5" x14ac:dyDescent="0.2">
      <c r="A919" s="88">
        <v>68</v>
      </c>
      <c r="B919" s="16" t="s">
        <v>52</v>
      </c>
      <c r="C919" s="17"/>
      <c r="D919" s="92">
        <f>'TAB CUMUL AVRIL'!D919+'TAB mai'!D919+'TAB juin'!D919</f>
        <v>41695</v>
      </c>
      <c r="E919" s="92">
        <f>'TAB CUMUL AVRIL'!E919+'TAB mai'!E919+'TAB juin'!E919</f>
        <v>0</v>
      </c>
      <c r="F919" s="92">
        <f t="shared" si="322"/>
        <v>41695</v>
      </c>
      <c r="G919" s="32" t="e">
        <f t="shared" si="323"/>
        <v>#DIV/0!</v>
      </c>
    </row>
    <row r="920" spans="1:7" x14ac:dyDescent="0.2">
      <c r="A920" s="88">
        <v>78</v>
      </c>
      <c r="B920" s="2" t="s">
        <v>53</v>
      </c>
      <c r="C920" s="11"/>
      <c r="D920" s="92">
        <f>'TAB CUMUL AVRIL'!D920+'TAB mai'!D920+'TAB juin'!D920</f>
        <v>12029</v>
      </c>
      <c r="E920" s="92">
        <f>'TAB CUMUL AVRIL'!E920+'TAB mai'!E920+'TAB juin'!E920</f>
        <v>1829</v>
      </c>
      <c r="F920" s="92">
        <f t="shared" si="322"/>
        <v>10200</v>
      </c>
      <c r="G920" s="32">
        <f t="shared" si="323"/>
        <v>5.5768179332968835</v>
      </c>
    </row>
    <row r="921" spans="1:7" ht="25.5" x14ac:dyDescent="0.2">
      <c r="A921" s="22"/>
      <c r="B921" s="26" t="s">
        <v>77</v>
      </c>
      <c r="C921" s="93"/>
      <c r="D921" s="92">
        <f>D916+D917-D918-D919+D920</f>
        <v>-20439</v>
      </c>
      <c r="E921" s="92">
        <f>E916+E917-E918-E919+E920</f>
        <v>78695</v>
      </c>
      <c r="F921" s="92">
        <f t="shared" si="322"/>
        <v>-99134</v>
      </c>
      <c r="G921" s="32">
        <f t="shared" si="323"/>
        <v>-1.2597242518584408</v>
      </c>
    </row>
    <row r="922" spans="1:7" x14ac:dyDescent="0.2">
      <c r="A922" s="88">
        <v>76</v>
      </c>
      <c r="B922" s="1" t="s">
        <v>54</v>
      </c>
      <c r="C922" s="10"/>
      <c r="D922" s="92">
        <f>'TAB CUMUL AVRIL'!D922+'TAB mai'!D922+'TAB juin'!D922</f>
        <v>0</v>
      </c>
      <c r="E922" s="92">
        <f>'TAB CUMUL AVRIL'!E922+'TAB mai'!E922+'TAB juin'!E922</f>
        <v>20</v>
      </c>
      <c r="F922" s="92">
        <f t="shared" si="322"/>
        <v>-20</v>
      </c>
      <c r="G922" s="32">
        <f t="shared" si="323"/>
        <v>-1</v>
      </c>
    </row>
    <row r="923" spans="1:7" x14ac:dyDescent="0.2">
      <c r="A923" s="88">
        <v>66</v>
      </c>
      <c r="B923" s="1" t="s">
        <v>55</v>
      </c>
      <c r="C923" s="10"/>
      <c r="D923" s="92">
        <f>'TAB CUMUL AVRIL'!D923+'TAB mai'!D923+'TAB juin'!D923</f>
        <v>0</v>
      </c>
      <c r="E923" s="92">
        <f>'TAB CUMUL AVRIL'!E923+'TAB mai'!E923+'TAB juin'!E923</f>
        <v>0</v>
      </c>
      <c r="F923" s="92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92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93"/>
      <c r="D925" s="92">
        <f>D921+D924</f>
        <v>-20439</v>
      </c>
      <c r="E925" s="92">
        <f>E921+E924</f>
        <v>78715</v>
      </c>
      <c r="F925" s="92">
        <f t="shared" si="322"/>
        <v>-99154</v>
      </c>
      <c r="G925" s="32">
        <f t="shared" si="323"/>
        <v>-1.2596582608143301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88">
        <v>5</v>
      </c>
      <c r="B929" s="1" t="s">
        <v>22</v>
      </c>
      <c r="C929" s="10"/>
      <c r="D929" s="92">
        <f>'TAB juin'!D929</f>
        <v>10602</v>
      </c>
      <c r="E929" s="92">
        <f>'TAB juin'!E929</f>
        <v>28494</v>
      </c>
      <c r="F929" s="92">
        <f t="shared" ref="F929" si="324">(D929-E929)</f>
        <v>-17892</v>
      </c>
      <c r="G929" s="32">
        <f t="shared" ref="G929" si="325">F929/E929</f>
        <v>-0.62792166771951985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88">
        <v>51</v>
      </c>
      <c r="B933" s="20" t="s">
        <v>29</v>
      </c>
      <c r="C933" s="30"/>
      <c r="D933" s="92">
        <v>0</v>
      </c>
      <c r="E933" s="92">
        <v>0</v>
      </c>
      <c r="F933" s="92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88">
        <v>510</v>
      </c>
      <c r="B934" s="1" t="s">
        <v>7</v>
      </c>
      <c r="C934" s="10"/>
      <c r="D934" s="92">
        <v>0</v>
      </c>
      <c r="E934" s="92">
        <v>0</v>
      </c>
      <c r="F934" s="92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88">
        <v>41</v>
      </c>
      <c r="B936" s="1" t="s">
        <v>8</v>
      </c>
      <c r="C936" s="10"/>
      <c r="D936" s="92">
        <f>D940+D941+D942</f>
        <v>70739</v>
      </c>
      <c r="E936" s="92">
        <f>E940+E941+E942</f>
        <v>89956</v>
      </c>
      <c r="F936" s="92">
        <f t="shared" ref="F936" si="328">(D936-E936)</f>
        <v>-19217</v>
      </c>
      <c r="G936" s="32">
        <f t="shared" ref="G936" si="329">F936/E936</f>
        <v>-0.2136266619236071</v>
      </c>
    </row>
    <row r="937" spans="1:7" x14ac:dyDescent="0.2">
      <c r="A937" s="88"/>
      <c r="B937" s="1"/>
      <c r="C937" s="10"/>
      <c r="D937" s="92"/>
      <c r="E937" s="92"/>
      <c r="F937" s="92"/>
      <c r="G937" s="32"/>
    </row>
    <row r="938" spans="1:7" x14ac:dyDescent="0.2">
      <c r="A938" s="88"/>
      <c r="B938" s="7" t="s">
        <v>6</v>
      </c>
      <c r="C938" s="29"/>
      <c r="D938" s="92"/>
      <c r="E938" s="92"/>
      <c r="F938" s="92"/>
      <c r="G938" s="32"/>
    </row>
    <row r="939" spans="1:7" x14ac:dyDescent="0.2">
      <c r="A939" s="88"/>
      <c r="B939" s="1"/>
      <c r="C939" s="10"/>
      <c r="D939" s="92"/>
      <c r="E939" s="92"/>
      <c r="F939" s="92"/>
      <c r="G939" s="32"/>
    </row>
    <row r="940" spans="1:7" x14ac:dyDescent="0.2">
      <c r="A940" s="88"/>
      <c r="B940" s="23" t="s">
        <v>23</v>
      </c>
      <c r="C940" s="10"/>
      <c r="D940" s="92">
        <f>'TAB juin'!D940</f>
        <v>16842</v>
      </c>
      <c r="E940" s="92">
        <f>'TAB juin'!E940</f>
        <v>20908</v>
      </c>
      <c r="F940" s="92">
        <f t="shared" ref="F940:F942" si="330">(D940-E940)</f>
        <v>-4066</v>
      </c>
      <c r="G940" s="32">
        <f t="shared" ref="G940:G942" si="331">F940/E940</f>
        <v>-0.19447101587908935</v>
      </c>
    </row>
    <row r="941" spans="1:7" ht="25.5" x14ac:dyDescent="0.2">
      <c r="A941" s="88"/>
      <c r="B941" s="24" t="s">
        <v>58</v>
      </c>
      <c r="C941" s="17"/>
      <c r="D941" s="92">
        <f>'TAB juin'!D941</f>
        <v>36756</v>
      </c>
      <c r="E941" s="92">
        <f>'TAB juin'!E941</f>
        <v>67338</v>
      </c>
      <c r="F941" s="92">
        <f t="shared" si="330"/>
        <v>-30582</v>
      </c>
      <c r="G941" s="32">
        <f t="shared" si="331"/>
        <v>-0.45415664260892807</v>
      </c>
    </row>
    <row r="942" spans="1:7" x14ac:dyDescent="0.2">
      <c r="A942" s="88"/>
      <c r="B942" s="23" t="s">
        <v>24</v>
      </c>
      <c r="C942" s="10"/>
      <c r="D942" s="92">
        <f>'TAB juin'!D942</f>
        <v>17141</v>
      </c>
      <c r="E942" s="92">
        <f>'TAB juin'!E942</f>
        <v>1710</v>
      </c>
      <c r="F942" s="92">
        <f t="shared" si="330"/>
        <v>15431</v>
      </c>
      <c r="G942" s="32">
        <f t="shared" si="331"/>
        <v>9.0239766081871338</v>
      </c>
    </row>
    <row r="943" spans="1:7" x14ac:dyDescent="0.2">
      <c r="A943" s="88"/>
      <c r="B943" s="1"/>
      <c r="C943" s="10"/>
      <c r="D943" s="92"/>
      <c r="E943" s="92"/>
      <c r="F943" s="92"/>
      <c r="G943" s="32"/>
    </row>
    <row r="944" spans="1:7" x14ac:dyDescent="0.2">
      <c r="A944" s="88"/>
      <c r="B944" s="8" t="s">
        <v>26</v>
      </c>
      <c r="C944" s="31"/>
      <c r="D944" s="92">
        <f>'TAB juin'!D944</f>
        <v>216618</v>
      </c>
      <c r="E944" s="92">
        <f>'TAB juin'!E944</f>
        <v>216198</v>
      </c>
      <c r="F944" s="92">
        <f t="shared" ref="F944" si="332">(D944-E944)</f>
        <v>420</v>
      </c>
      <c r="G944" s="32">
        <f t="shared" ref="G944" si="333">F944/E944</f>
        <v>1.9426636694141481E-3</v>
      </c>
    </row>
    <row r="945" spans="1:7" x14ac:dyDescent="0.2">
      <c r="A945" s="88"/>
      <c r="B945" s="8"/>
      <c r="C945" s="31"/>
      <c r="D945" s="92"/>
      <c r="E945" s="92"/>
      <c r="F945" s="92"/>
      <c r="G945" s="32"/>
    </row>
    <row r="946" spans="1:7" x14ac:dyDescent="0.2">
      <c r="A946" s="88">
        <v>3</v>
      </c>
      <c r="B946" s="8" t="s">
        <v>15</v>
      </c>
      <c r="C946" s="31"/>
      <c r="D946" s="92">
        <f>D949+D950+D951+D952</f>
        <v>43153</v>
      </c>
      <c r="E946" s="92">
        <f>E949+E950+E951+E952</f>
        <v>37681</v>
      </c>
      <c r="F946" s="92">
        <f t="shared" ref="F946" si="334">(D946-E946)</f>
        <v>5472</v>
      </c>
      <c r="G946" s="32">
        <f t="shared" ref="G946" si="335">F946/E946</f>
        <v>0.1452190759268597</v>
      </c>
    </row>
    <row r="947" spans="1:7" x14ac:dyDescent="0.2">
      <c r="A947" s="88"/>
      <c r="B947" s="7" t="s">
        <v>6</v>
      </c>
      <c r="C947" s="29"/>
      <c r="D947" s="92"/>
      <c r="E947" s="92"/>
      <c r="F947" s="92"/>
      <c r="G947" s="32"/>
    </row>
    <row r="948" spans="1:7" x14ac:dyDescent="0.2">
      <c r="A948" s="88"/>
      <c r="B948" s="8"/>
      <c r="C948" s="31"/>
      <c r="D948" s="92"/>
      <c r="E948" s="92"/>
      <c r="F948" s="92"/>
      <c r="G948" s="32"/>
    </row>
    <row r="949" spans="1:7" x14ac:dyDescent="0.2">
      <c r="A949" s="88">
        <v>30</v>
      </c>
      <c r="B949" s="25" t="s">
        <v>16</v>
      </c>
      <c r="C949" s="31"/>
      <c r="D949" s="92">
        <f>'TAB juin'!D949</f>
        <v>4097</v>
      </c>
      <c r="E949" s="92">
        <f>'TAB juin'!E949</f>
        <v>1476</v>
      </c>
      <c r="F949" s="92">
        <f t="shared" ref="F949:F952" si="336">(D949-E949)</f>
        <v>2621</v>
      </c>
      <c r="G949" s="32">
        <f t="shared" ref="G949:G952" si="337">F949/E949</f>
        <v>1.7757452574525745</v>
      </c>
    </row>
    <row r="950" spans="1:7" x14ac:dyDescent="0.2">
      <c r="A950" s="88">
        <v>31</v>
      </c>
      <c r="B950" s="25" t="s">
        <v>17</v>
      </c>
      <c r="C950" s="31"/>
      <c r="D950" s="92">
        <f>'TAB juin'!D950</f>
        <v>1266</v>
      </c>
      <c r="E950" s="92">
        <f>'TAB juin'!E950</f>
        <v>1130</v>
      </c>
      <c r="F950" s="92">
        <f t="shared" si="336"/>
        <v>136</v>
      </c>
      <c r="G950" s="32">
        <f t="shared" si="337"/>
        <v>0.12035398230088495</v>
      </c>
    </row>
    <row r="951" spans="1:7" x14ac:dyDescent="0.2">
      <c r="A951" s="88">
        <v>32</v>
      </c>
      <c r="B951" s="25" t="s">
        <v>18</v>
      </c>
      <c r="C951" s="31"/>
      <c r="D951" s="92">
        <f>'TAB juin'!D951</f>
        <v>37790</v>
      </c>
      <c r="E951" s="92">
        <f>'TAB juin'!E951</f>
        <v>35050</v>
      </c>
      <c r="F951" s="92">
        <f t="shared" si="336"/>
        <v>2740</v>
      </c>
      <c r="G951" s="32">
        <f t="shared" si="337"/>
        <v>7.8174037089871612E-2</v>
      </c>
    </row>
    <row r="952" spans="1:7" x14ac:dyDescent="0.2">
      <c r="A952" s="88">
        <v>37</v>
      </c>
      <c r="B952" s="25" t="s">
        <v>25</v>
      </c>
      <c r="C952" s="31"/>
      <c r="D952" s="92">
        <f>'TAB juin'!D952</f>
        <v>0</v>
      </c>
      <c r="E952" s="92">
        <f>'TAB juin'!E952</f>
        <v>25</v>
      </c>
      <c r="F952" s="92">
        <f t="shared" si="336"/>
        <v>-25</v>
      </c>
      <c r="G952" s="32">
        <f t="shared" si="337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92" t="s">
        <v>10</v>
      </c>
      <c r="E956" s="92" t="s">
        <v>11</v>
      </c>
      <c r="F956" s="92" t="s">
        <v>12</v>
      </c>
      <c r="G956" s="32" t="s">
        <v>13</v>
      </c>
    </row>
    <row r="957" spans="1:7" x14ac:dyDescent="0.2">
      <c r="A957" s="88">
        <v>700</v>
      </c>
      <c r="B957" s="1" t="s">
        <v>30</v>
      </c>
      <c r="C957" s="10"/>
      <c r="D957" s="92">
        <f>'TAB CUMUL AVRIL'!D957+'TAB mai'!D957+'TAB juin'!D957</f>
        <v>11495</v>
      </c>
      <c r="E957" s="92">
        <f>'TAB CUMUL AVRIL'!E957+'TAB mai'!E957+'TAB juin'!E957</f>
        <v>6456</v>
      </c>
      <c r="F957" s="92">
        <f>(D957-E957)</f>
        <v>5039</v>
      </c>
      <c r="G957" s="32">
        <f>F957/E957</f>
        <v>0.78051425030978938</v>
      </c>
    </row>
    <row r="958" spans="1:7" x14ac:dyDescent="0.2">
      <c r="A958" s="88">
        <v>701</v>
      </c>
      <c r="B958" s="1" t="s">
        <v>31</v>
      </c>
      <c r="C958" s="10"/>
      <c r="D958" s="92">
        <f>'TAB CUMUL AVRIL'!D958+'TAB mai'!D958+'TAB juin'!D958</f>
        <v>0</v>
      </c>
      <c r="E958" s="92">
        <f>'TAB CUMUL AVRIL'!E958+'TAB mai'!E958+'TAB juin'!E958</f>
        <v>0</v>
      </c>
      <c r="F958" s="92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88">
        <v>704</v>
      </c>
      <c r="B959" s="1" t="s">
        <v>32</v>
      </c>
      <c r="C959" s="10"/>
      <c r="D959" s="92">
        <f>'TAB CUMUL AVRIL'!D959+'TAB mai'!D959+'TAB juin'!D959</f>
        <v>0</v>
      </c>
      <c r="E959" s="92">
        <f>'TAB CUMUL AVRIL'!E959+'TAB mai'!E959+'TAB juin'!E959</f>
        <v>0</v>
      </c>
      <c r="F959" s="92">
        <f t="shared" si="338"/>
        <v>0</v>
      </c>
      <c r="G959" s="32" t="e">
        <f t="shared" si="339"/>
        <v>#DIV/0!</v>
      </c>
    </row>
    <row r="960" spans="1:7" x14ac:dyDescent="0.2">
      <c r="A960" s="88">
        <v>706</v>
      </c>
      <c r="B960" s="1" t="s">
        <v>33</v>
      </c>
      <c r="C960" s="10"/>
      <c r="D960" s="92">
        <f>'TAB CUMUL AVRIL'!D960+'TAB mai'!D960+'TAB juin'!D960</f>
        <v>305126</v>
      </c>
      <c r="E960" s="92">
        <f>'TAB CUMUL AVRIL'!E960+'TAB mai'!E960+'TAB juin'!E960</f>
        <v>369102</v>
      </c>
      <c r="F960" s="92">
        <f t="shared" si="338"/>
        <v>-63976</v>
      </c>
      <c r="G960" s="32">
        <f t="shared" si="339"/>
        <v>-0.17332878174596725</v>
      </c>
    </row>
    <row r="961" spans="1:7" x14ac:dyDescent="0.2">
      <c r="A961" s="88"/>
      <c r="B961" s="13" t="s">
        <v>6</v>
      </c>
      <c r="C961" s="27"/>
      <c r="D961" s="92">
        <f>'TAB CUMUL AVRIL'!D961+'TAB mai'!D961+'TAB juin'!D961</f>
        <v>0</v>
      </c>
      <c r="E961" s="92">
        <f>'TAB CUMUL AVRIL'!E961+'TAB mai'!E961+'TAB juin'!E961</f>
        <v>0</v>
      </c>
      <c r="F961" s="39"/>
      <c r="G961" s="33"/>
    </row>
    <row r="962" spans="1:7" x14ac:dyDescent="0.2">
      <c r="A962" s="88"/>
      <c r="B962" s="14" t="s">
        <v>19</v>
      </c>
      <c r="C962" s="11"/>
      <c r="D962" s="92">
        <f>'TAB CUMUL AVRIL'!D962+'TAB mai'!D962+'TAB juin'!D962</f>
        <v>0</v>
      </c>
      <c r="E962" s="92">
        <f>'TAB CUMUL AVRIL'!E962+'TAB mai'!E962+'TAB juin'!E962</f>
        <v>0</v>
      </c>
      <c r="F962" s="92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88"/>
      <c r="B963" s="14" t="s">
        <v>20</v>
      </c>
      <c r="C963" s="11"/>
      <c r="D963" s="92">
        <f>'TAB CUMUL AVRIL'!D963+'TAB mai'!D963+'TAB juin'!D963</f>
        <v>0</v>
      </c>
      <c r="E963" s="92">
        <f>'TAB CUMUL AVRIL'!E963+'TAB mai'!E963+'TAB juin'!E963</f>
        <v>0</v>
      </c>
      <c r="F963" s="92">
        <f t="shared" si="340"/>
        <v>0</v>
      </c>
      <c r="G963" s="32" t="e">
        <f t="shared" si="341"/>
        <v>#DIV/0!</v>
      </c>
    </row>
    <row r="964" spans="1:7" x14ac:dyDescent="0.2">
      <c r="A964" s="88"/>
      <c r="B964" s="14" t="s">
        <v>27</v>
      </c>
      <c r="C964" s="11"/>
      <c r="D964" s="92">
        <f>'TAB CUMUL AVRIL'!D964+'TAB mai'!D964+'TAB juin'!D964</f>
        <v>0</v>
      </c>
      <c r="E964" s="92">
        <f>'TAB CUMUL AVRIL'!E964+'TAB mai'!E964+'TAB juin'!E964</f>
        <v>0</v>
      </c>
      <c r="F964" s="92">
        <f t="shared" si="340"/>
        <v>0</v>
      </c>
      <c r="G964" s="32" t="e">
        <f t="shared" si="341"/>
        <v>#DIV/0!</v>
      </c>
    </row>
    <row r="965" spans="1:7" x14ac:dyDescent="0.2">
      <c r="A965" s="88">
        <v>706</v>
      </c>
      <c r="B965" s="2" t="s">
        <v>34</v>
      </c>
      <c r="C965" s="11"/>
      <c r="D965" s="92">
        <f>'TAB CUMUL AVRIL'!D965+'TAB mai'!D965+'TAB juin'!D965</f>
        <v>182</v>
      </c>
      <c r="E965" s="92">
        <f>'TAB CUMUL AVRIL'!E965+'TAB mai'!E965+'TAB juin'!E965</f>
        <v>258</v>
      </c>
      <c r="F965" s="92">
        <f t="shared" si="340"/>
        <v>-76</v>
      </c>
      <c r="G965" s="32">
        <f t="shared" si="341"/>
        <v>-0.29457364341085274</v>
      </c>
    </row>
    <row r="966" spans="1:7" x14ac:dyDescent="0.2">
      <c r="A966" s="88" t="s">
        <v>35</v>
      </c>
      <c r="B966" s="2" t="s">
        <v>36</v>
      </c>
      <c r="C966" s="11"/>
      <c r="D966" s="92">
        <f>'TAB CUMUL AVRIL'!D966+'TAB mai'!D966+'TAB juin'!D966</f>
        <v>0</v>
      </c>
      <c r="E966" s="92">
        <f>'TAB CUMUL AVRIL'!E966+'TAB mai'!E966+'TAB juin'!E966</f>
        <v>0</v>
      </c>
      <c r="F966" s="92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89"/>
      <c r="D967" s="40">
        <f>D957+D958+D959+D960+D965+D966</f>
        <v>316803</v>
      </c>
      <c r="E967" s="40">
        <f>E957+E958+E959+E960+E965+E966</f>
        <v>375816</v>
      </c>
      <c r="F967" s="40">
        <f t="shared" si="340"/>
        <v>-59013</v>
      </c>
      <c r="G967" s="34">
        <f t="shared" si="341"/>
        <v>-0.15702631074781276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92">
        <f>'TAB CUMUL AVRIL'!D970+'TAB mai'!D970+'TAB juin'!D970</f>
        <v>0</v>
      </c>
      <c r="E970" s="92">
        <f>'TAB CUMUL AVRIL'!E970+'TAB mai'!E970+'TAB juin'!E970</f>
        <v>0</v>
      </c>
      <c r="F970" s="92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90"/>
      <c r="D971" s="92"/>
      <c r="E971" s="92"/>
      <c r="F971" s="91"/>
      <c r="G971" s="36"/>
    </row>
    <row r="972" spans="1:7" x14ac:dyDescent="0.2">
      <c r="A972" s="88">
        <v>72</v>
      </c>
      <c r="B972" s="1" t="s">
        <v>37</v>
      </c>
      <c r="C972" s="10"/>
      <c r="D972" s="92">
        <f>'TAB CUMUL AVRIL'!D972+'TAB mai'!D972+'TAB juin'!D972</f>
        <v>0</v>
      </c>
      <c r="E972" s="92">
        <f>'TAB CUMUL AVRIL'!E972+'TAB mai'!E972+'TAB juin'!E972</f>
        <v>0</v>
      </c>
      <c r="F972" s="92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88">
        <v>73</v>
      </c>
      <c r="B973" s="1" t="s">
        <v>38</v>
      </c>
      <c r="C973" s="10"/>
      <c r="D973" s="92">
        <f>'TAB CUMUL AVRIL'!D973+'TAB mai'!D973+'TAB juin'!D973</f>
        <v>633</v>
      </c>
      <c r="E973" s="92">
        <f>'TAB CUMUL AVRIL'!E973+'TAB mai'!E973+'TAB juin'!E973</f>
        <v>0</v>
      </c>
      <c r="F973" s="92">
        <f t="shared" si="344"/>
        <v>633</v>
      </c>
      <c r="G973" s="32" t="e">
        <f t="shared" si="345"/>
        <v>#DIV/0!</v>
      </c>
    </row>
    <row r="974" spans="1:7" x14ac:dyDescent="0.2">
      <c r="A974" s="88">
        <v>74</v>
      </c>
      <c r="B974" s="2" t="s">
        <v>39</v>
      </c>
      <c r="C974" s="11"/>
      <c r="D974" s="92">
        <f>'TAB CUMUL AVRIL'!D974+'TAB mai'!D974+'TAB juin'!D974</f>
        <v>0</v>
      </c>
      <c r="E974" s="92">
        <f>'TAB CUMUL AVRIL'!E974+'TAB mai'!E974+'TAB juin'!E974</f>
        <v>0</v>
      </c>
      <c r="F974" s="92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93"/>
      <c r="D975" s="40">
        <f>D967+D972+D973+D974</f>
        <v>317436</v>
      </c>
      <c r="E975" s="40">
        <f>E967+E972+E973+E974</f>
        <v>375816</v>
      </c>
      <c r="F975" s="92">
        <f t="shared" si="344"/>
        <v>-58380</v>
      </c>
      <c r="G975" s="32">
        <f t="shared" si="345"/>
        <v>-0.1553419758605275</v>
      </c>
    </row>
    <row r="976" spans="1:7" x14ac:dyDescent="0.2">
      <c r="A976" s="88">
        <v>60</v>
      </c>
      <c r="B976" s="3" t="s">
        <v>40</v>
      </c>
      <c r="C976" s="90"/>
      <c r="D976" s="91">
        <f>D977+D978+D979</f>
        <v>76028</v>
      </c>
      <c r="E976" s="91">
        <f>E977+E978+E979</f>
        <v>81417</v>
      </c>
      <c r="F976" s="92">
        <f t="shared" si="344"/>
        <v>-5389</v>
      </c>
      <c r="G976" s="32">
        <f t="shared" si="345"/>
        <v>-6.6190107717061547E-2</v>
      </c>
    </row>
    <row r="977" spans="1:7" x14ac:dyDescent="0.2">
      <c r="A977" s="88">
        <v>600</v>
      </c>
      <c r="B977" s="1" t="s">
        <v>2</v>
      </c>
      <c r="C977" s="10"/>
      <c r="D977" s="92">
        <f>'TAB CUMUL AVRIL'!D977+'TAB mai'!D977+'TAB juin'!D977</f>
        <v>4528</v>
      </c>
      <c r="E977" s="92">
        <f>'TAB CUMUL AVRIL'!E977+'TAB mai'!E977+'TAB juin'!E977</f>
        <v>5413</v>
      </c>
      <c r="F977" s="92">
        <f t="shared" si="344"/>
        <v>-885</v>
      </c>
      <c r="G977" s="32">
        <f t="shared" si="345"/>
        <v>-0.16349528911878811</v>
      </c>
    </row>
    <row r="978" spans="1:7" x14ac:dyDescent="0.2">
      <c r="A978" s="88">
        <v>601</v>
      </c>
      <c r="B978" s="1" t="s">
        <v>3</v>
      </c>
      <c r="C978" s="10"/>
      <c r="D978" s="92">
        <f>'TAB CUMUL AVRIL'!D978+'TAB mai'!D978+'TAB juin'!D978</f>
        <v>50440</v>
      </c>
      <c r="E978" s="92">
        <f>'TAB CUMUL AVRIL'!E978+'TAB mai'!E978+'TAB juin'!E978</f>
        <v>59063</v>
      </c>
      <c r="F978" s="92">
        <f t="shared" si="344"/>
        <v>-8623</v>
      </c>
      <c r="G978" s="32">
        <f t="shared" si="345"/>
        <v>-0.14599664764742731</v>
      </c>
    </row>
    <row r="979" spans="1:7" x14ac:dyDescent="0.2">
      <c r="A979" s="88">
        <v>604</v>
      </c>
      <c r="B979" s="1" t="s">
        <v>4</v>
      </c>
      <c r="C979" s="10"/>
      <c r="D979" s="92">
        <f>'TAB CUMUL AVRIL'!D979+'TAB mai'!D979+'TAB juin'!D979</f>
        <v>21060</v>
      </c>
      <c r="E979" s="92">
        <f>'TAB CUMUL AVRIL'!E979+'TAB mai'!E979+'TAB juin'!E979</f>
        <v>16941</v>
      </c>
      <c r="F979" s="92">
        <f t="shared" si="344"/>
        <v>4119</v>
      </c>
      <c r="G979" s="32">
        <f t="shared" si="345"/>
        <v>0.24313794935363911</v>
      </c>
    </row>
    <row r="980" spans="1:7" x14ac:dyDescent="0.2">
      <c r="A980" s="88">
        <v>61</v>
      </c>
      <c r="B980" s="1" t="s">
        <v>41</v>
      </c>
      <c r="C980" s="10"/>
      <c r="D980" s="92">
        <f>'TAB CUMUL AVRIL'!D980+'TAB mai'!D980+'TAB juin'!D980</f>
        <v>4676</v>
      </c>
      <c r="E980" s="92">
        <f>'TAB CUMUL AVRIL'!E980+'TAB mai'!E980+'TAB juin'!E980</f>
        <v>5357</v>
      </c>
      <c r="F980" s="92">
        <f t="shared" si="344"/>
        <v>-681</v>
      </c>
      <c r="G980" s="32">
        <f t="shared" si="345"/>
        <v>-0.12712338995706551</v>
      </c>
    </row>
    <row r="981" spans="1:7" x14ac:dyDescent="0.2">
      <c r="A981" s="88">
        <v>62</v>
      </c>
      <c r="B981" s="2" t="s">
        <v>42</v>
      </c>
      <c r="C981" s="11"/>
      <c r="D981" s="92">
        <f>'TAB CUMUL AVRIL'!D981+'TAB mai'!D981+'TAB juin'!D981</f>
        <v>11791</v>
      </c>
      <c r="E981" s="92">
        <f>'TAB CUMUL AVRIL'!E981+'TAB mai'!E981+'TAB juin'!E981</f>
        <v>8933</v>
      </c>
      <c r="F981" s="92">
        <f t="shared" si="344"/>
        <v>2858</v>
      </c>
      <c r="G981" s="32">
        <f t="shared" si="345"/>
        <v>0.31993731109369755</v>
      </c>
    </row>
    <row r="982" spans="1:7" ht="25.5" x14ac:dyDescent="0.2">
      <c r="A982" s="22"/>
      <c r="B982" s="26" t="s">
        <v>43</v>
      </c>
      <c r="C982" s="93"/>
      <c r="D982" s="40">
        <f>D976+D980+D981</f>
        <v>92495</v>
      </c>
      <c r="E982" s="40">
        <f>E976+E980+E981</f>
        <v>95707</v>
      </c>
      <c r="F982" s="92">
        <f t="shared" si="344"/>
        <v>-3212</v>
      </c>
      <c r="G982" s="32">
        <f t="shared" si="345"/>
        <v>-3.3560763580511355E-2</v>
      </c>
    </row>
    <row r="983" spans="1:7" ht="25.5" x14ac:dyDescent="0.2">
      <c r="A983" s="22"/>
      <c r="B983" s="26" t="s">
        <v>48</v>
      </c>
      <c r="C983" s="93"/>
      <c r="D983" s="40">
        <f>D975-D982</f>
        <v>224941</v>
      </c>
      <c r="E983" s="40">
        <f>E975-E982</f>
        <v>280109</v>
      </c>
      <c r="F983" s="92">
        <f t="shared" si="344"/>
        <v>-55168</v>
      </c>
      <c r="G983" s="32">
        <f t="shared" si="345"/>
        <v>-0.19695190086716244</v>
      </c>
    </row>
    <row r="984" spans="1:7" x14ac:dyDescent="0.2">
      <c r="A984" s="88">
        <v>63</v>
      </c>
      <c r="B984" s="3" t="s">
        <v>46</v>
      </c>
      <c r="C984" s="90"/>
      <c r="D984" s="92">
        <f>'TAB CUMUL AVRIL'!D984+'TAB mai'!D984+'TAB juin'!D984</f>
        <v>289261</v>
      </c>
      <c r="E984" s="92">
        <f>'TAB CUMUL AVRIL'!E984+'TAB mai'!E984+'TAB juin'!E984</f>
        <v>285856</v>
      </c>
      <c r="F984" s="92">
        <f t="shared" si="344"/>
        <v>3405</v>
      </c>
      <c r="G984" s="32">
        <f t="shared" si="345"/>
        <v>1.1911591850442181E-2</v>
      </c>
    </row>
    <row r="985" spans="1:7" x14ac:dyDescent="0.2">
      <c r="A985" s="88"/>
      <c r="B985" s="13" t="s">
        <v>6</v>
      </c>
      <c r="C985" s="27"/>
      <c r="D985" s="92"/>
      <c r="E985" s="92"/>
      <c r="F985" s="92"/>
      <c r="G985" s="32"/>
    </row>
    <row r="986" spans="1:7" x14ac:dyDescent="0.2">
      <c r="A986" s="88">
        <v>631</v>
      </c>
      <c r="B986" s="15" t="s">
        <v>21</v>
      </c>
      <c r="C986" s="21"/>
      <c r="D986" s="92">
        <f>'TAB CUMUL AVRIL'!D986+'TAB mai'!D986+'TAB juin'!D986</f>
        <v>0</v>
      </c>
      <c r="E986" s="92">
        <f>'TAB CUMUL AVRIL'!E986+'TAB mai'!E986+'TAB juin'!E986</f>
        <v>0</v>
      </c>
      <c r="F986" s="92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88"/>
      <c r="B987" s="15"/>
      <c r="C987" s="21"/>
      <c r="D987" s="92"/>
      <c r="E987" s="92"/>
      <c r="F987" s="92"/>
      <c r="G987" s="32"/>
    </row>
    <row r="988" spans="1:7" x14ac:dyDescent="0.2">
      <c r="A988" s="88">
        <v>64</v>
      </c>
      <c r="B988" s="2" t="s">
        <v>47</v>
      </c>
      <c r="C988" s="11"/>
      <c r="D988" s="92">
        <f>'TAB CUMUL AVRIL'!D988+'TAB mai'!D988+'TAB juin'!D988</f>
        <v>11593</v>
      </c>
      <c r="E988" s="92">
        <f>'TAB CUMUL AVRIL'!E988+'TAB mai'!E988+'TAB juin'!E988</f>
        <v>13142</v>
      </c>
      <c r="F988" s="92">
        <f t="shared" ref="F988:F998" si="348">(D988-E988)</f>
        <v>-1549</v>
      </c>
      <c r="G988" s="32">
        <f t="shared" ref="G988:G998" si="349">F988/E988</f>
        <v>-0.11786638259016892</v>
      </c>
    </row>
    <row r="989" spans="1:7" ht="25.5" x14ac:dyDescent="0.2">
      <c r="A989" s="22"/>
      <c r="B989" s="26" t="s">
        <v>49</v>
      </c>
      <c r="C989" s="93"/>
      <c r="D989" s="92">
        <f>D983-D984-D988</f>
        <v>-75913</v>
      </c>
      <c r="E989" s="92">
        <f>E983-E984-E988</f>
        <v>-18889</v>
      </c>
      <c r="F989" s="92">
        <f t="shared" si="348"/>
        <v>-57024</v>
      </c>
      <c r="G989" s="32">
        <f t="shared" si="349"/>
        <v>3.0188998888241834</v>
      </c>
    </row>
    <row r="990" spans="1:7" x14ac:dyDescent="0.2">
      <c r="A990" s="88">
        <v>75</v>
      </c>
      <c r="B990" s="3" t="s">
        <v>50</v>
      </c>
      <c r="C990" s="90"/>
      <c r="D990" s="92">
        <f>'TAB CUMUL AVRIL'!D990+'TAB mai'!D990+'TAB juin'!D990</f>
        <v>3187</v>
      </c>
      <c r="E990" s="92">
        <f>'TAB CUMUL AVRIL'!E990+'TAB mai'!E990+'TAB juin'!E990</f>
        <v>5175</v>
      </c>
      <c r="F990" s="92">
        <f t="shared" si="348"/>
        <v>-1988</v>
      </c>
      <c r="G990" s="32">
        <f t="shared" si="349"/>
        <v>-0.38415458937198066</v>
      </c>
    </row>
    <row r="991" spans="1:7" x14ac:dyDescent="0.2">
      <c r="A991" s="88">
        <v>65</v>
      </c>
      <c r="B991" s="1" t="s">
        <v>51</v>
      </c>
      <c r="C991" s="10"/>
      <c r="D991" s="92">
        <f>'TAB CUMUL AVRIL'!D991+'TAB mai'!D991+'TAB juin'!D991</f>
        <v>4198</v>
      </c>
      <c r="E991" s="92">
        <f>'TAB CUMUL AVRIL'!E991+'TAB mai'!E991+'TAB juin'!E991</f>
        <v>4204</v>
      </c>
      <c r="F991" s="92">
        <f t="shared" si="348"/>
        <v>-6</v>
      </c>
      <c r="G991" s="32">
        <f t="shared" si="349"/>
        <v>-1.4272121788772598E-3</v>
      </c>
    </row>
    <row r="992" spans="1:7" ht="25.5" x14ac:dyDescent="0.2">
      <c r="A992" s="88">
        <v>68</v>
      </c>
      <c r="B992" s="16" t="s">
        <v>52</v>
      </c>
      <c r="C992" s="17"/>
      <c r="D992" s="92">
        <f>'TAB CUMUL AVRIL'!D992+'TAB mai'!D992+'TAB juin'!D992</f>
        <v>58821</v>
      </c>
      <c r="E992" s="92">
        <f>'TAB CUMUL AVRIL'!E992+'TAB mai'!E992+'TAB juin'!E992</f>
        <v>87174</v>
      </c>
      <c r="F992" s="92">
        <f t="shared" si="348"/>
        <v>-28353</v>
      </c>
      <c r="G992" s="32">
        <f t="shared" si="349"/>
        <v>-0.32524605960492808</v>
      </c>
    </row>
    <row r="993" spans="1:7" x14ac:dyDescent="0.2">
      <c r="A993" s="88">
        <v>78</v>
      </c>
      <c r="B993" s="2" t="s">
        <v>53</v>
      </c>
      <c r="C993" s="11"/>
      <c r="D993" s="92">
        <f>'TAB CUMUL AVRIL'!D993+'TAB mai'!D993+'TAB juin'!D993</f>
        <v>28763</v>
      </c>
      <c r="E993" s="92">
        <f>'TAB CUMUL AVRIL'!E993+'TAB mai'!E993+'TAB juin'!E993</f>
        <v>41960</v>
      </c>
      <c r="F993" s="92">
        <f t="shared" si="348"/>
        <v>-13197</v>
      </c>
      <c r="G993" s="32">
        <f t="shared" si="349"/>
        <v>-0.31451382268827455</v>
      </c>
    </row>
    <row r="994" spans="1:7" ht="25.5" x14ac:dyDescent="0.2">
      <c r="A994" s="22"/>
      <c r="B994" s="26" t="s">
        <v>77</v>
      </c>
      <c r="C994" s="93"/>
      <c r="D994" s="92">
        <f>D989+D990-D991-D992+D993</f>
        <v>-106982</v>
      </c>
      <c r="E994" s="92">
        <f>E989+E990-E991-E992+E993</f>
        <v>-63132</v>
      </c>
      <c r="F994" s="92">
        <f t="shared" si="348"/>
        <v>-43850</v>
      </c>
      <c r="G994" s="32">
        <f t="shared" si="349"/>
        <v>0.69457644300830002</v>
      </c>
    </row>
    <row r="995" spans="1:7" x14ac:dyDescent="0.2">
      <c r="A995" s="88">
        <v>76</v>
      </c>
      <c r="B995" s="1" t="s">
        <v>54</v>
      </c>
      <c r="C995" s="10"/>
      <c r="D995" s="92">
        <f>'TAB CUMUL AVRIL'!D995+'TAB mai'!D995+'TAB juin'!D995</f>
        <v>0</v>
      </c>
      <c r="E995" s="92">
        <f>'TAB CUMUL AVRIL'!E995+'TAB mai'!E995+'TAB juin'!E995</f>
        <v>0</v>
      </c>
      <c r="F995" s="92">
        <f t="shared" si="348"/>
        <v>0</v>
      </c>
      <c r="G995" s="32" t="e">
        <f t="shared" si="349"/>
        <v>#DIV/0!</v>
      </c>
    </row>
    <row r="996" spans="1:7" x14ac:dyDescent="0.2">
      <c r="A996" s="88">
        <v>66</v>
      </c>
      <c r="B996" s="1" t="s">
        <v>55</v>
      </c>
      <c r="C996" s="10"/>
      <c r="D996" s="92">
        <f>'TAB CUMUL AVRIL'!D996+'TAB mai'!D996+'TAB juin'!D996</f>
        <v>-1670</v>
      </c>
      <c r="E996" s="92">
        <f>'TAB CUMUL AVRIL'!E996+'TAB mai'!E996+'TAB juin'!E996</f>
        <v>321</v>
      </c>
      <c r="F996" s="92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92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93"/>
      <c r="D998" s="92">
        <f>D994+D997</f>
        <v>-105312</v>
      </c>
      <c r="E998" s="92">
        <f>E994+E997</f>
        <v>-63453</v>
      </c>
      <c r="F998" s="92">
        <f t="shared" si="348"/>
        <v>-41859</v>
      </c>
      <c r="G998" s="32">
        <f t="shared" si="349"/>
        <v>0.65968512127086187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88">
        <v>5</v>
      </c>
      <c r="B1002" s="1" t="s">
        <v>22</v>
      </c>
      <c r="C1002" s="10"/>
      <c r="D1002" s="92">
        <f>'TAB juin'!D1002</f>
        <v>42954</v>
      </c>
      <c r="E1002" s="92">
        <f>'TAB juin'!E1002</f>
        <v>25426</v>
      </c>
      <c r="F1002" s="92">
        <f t="shared" ref="F1002" si="350">(D1002-E1002)</f>
        <v>17528</v>
      </c>
      <c r="G1002" s="32">
        <f t="shared" ref="G1002" si="351">F1002/E1002</f>
        <v>0.68937308267128139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88">
        <v>51</v>
      </c>
      <c r="B1006" s="20" t="s">
        <v>29</v>
      </c>
      <c r="C1006" s="30"/>
      <c r="D1006" s="92">
        <v>0</v>
      </c>
      <c r="E1006" s="92">
        <v>0</v>
      </c>
      <c r="F1006" s="92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88">
        <v>510</v>
      </c>
      <c r="B1007" s="1" t="s">
        <v>7</v>
      </c>
      <c r="C1007" s="10"/>
      <c r="D1007" s="92">
        <v>0</v>
      </c>
      <c r="E1007" s="92">
        <v>0</v>
      </c>
      <c r="F1007" s="92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88">
        <v>41</v>
      </c>
      <c r="B1009" s="1" t="s">
        <v>8</v>
      </c>
      <c r="C1009" s="10"/>
      <c r="D1009" s="92">
        <f>D1013+D1014+D1015</f>
        <v>199246</v>
      </c>
      <c r="E1009" s="92">
        <f>E1013+E1014+E1015</f>
        <v>221243</v>
      </c>
      <c r="F1009" s="92">
        <f t="shared" ref="F1009" si="354">(D1009-E1009)</f>
        <v>-21997</v>
      </c>
      <c r="G1009" s="32">
        <f t="shared" ref="G1009" si="355">F1009/E1009</f>
        <v>-9.9424614564076599E-2</v>
      </c>
    </row>
    <row r="1010" spans="1:7" x14ac:dyDescent="0.2">
      <c r="A1010" s="88"/>
      <c r="B1010" s="1"/>
      <c r="C1010" s="10"/>
      <c r="D1010" s="92"/>
      <c r="E1010" s="92"/>
      <c r="F1010" s="92"/>
      <c r="G1010" s="32"/>
    </row>
    <row r="1011" spans="1:7" x14ac:dyDescent="0.2">
      <c r="A1011" s="88"/>
      <c r="B1011" s="7" t="s">
        <v>6</v>
      </c>
      <c r="C1011" s="29"/>
      <c r="D1011" s="92"/>
      <c r="E1011" s="92"/>
      <c r="F1011" s="92"/>
      <c r="G1011" s="32"/>
    </row>
    <row r="1012" spans="1:7" x14ac:dyDescent="0.2">
      <c r="A1012" s="88"/>
      <c r="B1012" s="1"/>
      <c r="C1012" s="10"/>
      <c r="D1012" s="92"/>
      <c r="E1012" s="92"/>
      <c r="F1012" s="92"/>
      <c r="G1012" s="32"/>
    </row>
    <row r="1013" spans="1:7" x14ac:dyDescent="0.2">
      <c r="A1013" s="88"/>
      <c r="B1013" s="23" t="s">
        <v>23</v>
      </c>
      <c r="C1013" s="10"/>
      <c r="D1013" s="92">
        <f>'TAB juin'!D1013</f>
        <v>178329</v>
      </c>
      <c r="E1013" s="92">
        <f>'TAB juin'!E1013</f>
        <v>205207</v>
      </c>
      <c r="F1013" s="92">
        <f t="shared" ref="F1013:F1015" si="356">(D1013-E1013)</f>
        <v>-26878</v>
      </c>
      <c r="G1013" s="32">
        <f t="shared" ref="G1013:G1015" si="357">F1013/E1013</f>
        <v>-0.13097993733157251</v>
      </c>
    </row>
    <row r="1014" spans="1:7" ht="25.5" x14ac:dyDescent="0.2">
      <c r="A1014" s="88"/>
      <c r="B1014" s="24" t="s">
        <v>58</v>
      </c>
      <c r="C1014" s="17"/>
      <c r="D1014" s="92">
        <f>'TAB juin'!D1014</f>
        <v>20711</v>
      </c>
      <c r="E1014" s="92">
        <f>'TAB juin'!E1014</f>
        <v>15883</v>
      </c>
      <c r="F1014" s="92">
        <f t="shared" si="356"/>
        <v>4828</v>
      </c>
      <c r="G1014" s="32">
        <f t="shared" si="357"/>
        <v>0.30397280110810299</v>
      </c>
    </row>
    <row r="1015" spans="1:7" x14ac:dyDescent="0.2">
      <c r="A1015" s="88"/>
      <c r="B1015" s="23" t="s">
        <v>24</v>
      </c>
      <c r="C1015" s="10"/>
      <c r="D1015" s="92">
        <f>'TAB juin'!D1015</f>
        <v>206</v>
      </c>
      <c r="E1015" s="92">
        <f>'TAB juin'!E1015</f>
        <v>153</v>
      </c>
      <c r="F1015" s="92">
        <f t="shared" si="356"/>
        <v>53</v>
      </c>
      <c r="G1015" s="32">
        <f t="shared" si="357"/>
        <v>0.34640522875816993</v>
      </c>
    </row>
    <row r="1016" spans="1:7" x14ac:dyDescent="0.2">
      <c r="A1016" s="88"/>
      <c r="B1016" s="1"/>
      <c r="C1016" s="10"/>
      <c r="D1016" s="92"/>
      <c r="E1016" s="92"/>
      <c r="F1016" s="92"/>
      <c r="G1016" s="32"/>
    </row>
    <row r="1017" spans="1:7" x14ac:dyDescent="0.2">
      <c r="A1017" s="88"/>
      <c r="B1017" s="8" t="s">
        <v>26</v>
      </c>
      <c r="C1017" s="31"/>
      <c r="D1017" s="92">
        <f>'TAB juin'!D1017</f>
        <v>147918</v>
      </c>
      <c r="E1017" s="92">
        <f>'TAB juin'!E1017</f>
        <v>128052</v>
      </c>
      <c r="F1017" s="92">
        <f t="shared" ref="F1017" si="358">(D1017-E1017)</f>
        <v>19866</v>
      </c>
      <c r="G1017" s="32">
        <f t="shared" ref="G1017" si="359">F1017/E1017</f>
        <v>0.15514009933464529</v>
      </c>
    </row>
    <row r="1018" spans="1:7" x14ac:dyDescent="0.2">
      <c r="A1018" s="88"/>
      <c r="B1018" s="8"/>
      <c r="C1018" s="31"/>
      <c r="D1018" s="92"/>
      <c r="E1018" s="92"/>
      <c r="F1018" s="92"/>
      <c r="G1018" s="32"/>
    </row>
    <row r="1019" spans="1:7" x14ac:dyDescent="0.2">
      <c r="A1019" s="88">
        <v>3</v>
      </c>
      <c r="B1019" s="8" t="s">
        <v>15</v>
      </c>
      <c r="C1019" s="31"/>
      <c r="D1019" s="92">
        <f>D1022+D1023+D1024+D1025</f>
        <v>97731</v>
      </c>
      <c r="E1019" s="92">
        <f>E1022+E1023+E1024+E1025</f>
        <v>91010</v>
      </c>
      <c r="F1019" s="92">
        <f t="shared" ref="F1019" si="360">(D1019-E1019)</f>
        <v>6721</v>
      </c>
      <c r="G1019" s="32">
        <f t="shared" ref="G1019" si="361">F1019/E1019</f>
        <v>7.3849027579386883E-2</v>
      </c>
    </row>
    <row r="1020" spans="1:7" x14ac:dyDescent="0.2">
      <c r="A1020" s="88"/>
      <c r="B1020" s="7" t="s">
        <v>6</v>
      </c>
      <c r="C1020" s="29"/>
      <c r="D1020" s="92"/>
      <c r="E1020" s="92"/>
      <c r="F1020" s="92"/>
      <c r="G1020" s="32"/>
    </row>
    <row r="1021" spans="1:7" x14ac:dyDescent="0.2">
      <c r="A1021" s="88"/>
      <c r="B1021" s="8"/>
      <c r="C1021" s="31"/>
      <c r="D1021" s="92"/>
      <c r="E1021" s="92"/>
      <c r="F1021" s="92"/>
      <c r="G1021" s="32"/>
    </row>
    <row r="1022" spans="1:7" x14ac:dyDescent="0.2">
      <c r="A1022" s="88">
        <v>30</v>
      </c>
      <c r="B1022" s="25" t="s">
        <v>16</v>
      </c>
      <c r="C1022" s="31"/>
      <c r="D1022" s="92">
        <f>'TAB juin'!D1022</f>
        <v>845</v>
      </c>
      <c r="E1022" s="92">
        <f>'TAB juin'!E1022</f>
        <v>1375</v>
      </c>
      <c r="F1022" s="92">
        <f t="shared" ref="F1022:F1025" si="362">(D1022-E1022)</f>
        <v>-530</v>
      </c>
      <c r="G1022" s="32">
        <f t="shared" ref="G1022:G1025" si="363">F1022/E1022</f>
        <v>-0.38545454545454544</v>
      </c>
    </row>
    <row r="1023" spans="1:7" x14ac:dyDescent="0.2">
      <c r="A1023" s="88">
        <v>31</v>
      </c>
      <c r="B1023" s="25" t="s">
        <v>17</v>
      </c>
      <c r="C1023" s="31"/>
      <c r="D1023" s="92">
        <f>'TAB juin'!D1023</f>
        <v>3562</v>
      </c>
      <c r="E1023" s="92">
        <f>'TAB juin'!E1023</f>
        <v>3272</v>
      </c>
      <c r="F1023" s="92">
        <f t="shared" si="362"/>
        <v>290</v>
      </c>
      <c r="G1023" s="32">
        <f t="shared" si="363"/>
        <v>8.8630806845965776E-2</v>
      </c>
    </row>
    <row r="1024" spans="1:7" x14ac:dyDescent="0.2">
      <c r="A1024" s="88">
        <v>32</v>
      </c>
      <c r="B1024" s="25" t="s">
        <v>18</v>
      </c>
      <c r="C1024" s="31"/>
      <c r="D1024" s="92">
        <f>'TAB juin'!D1024</f>
        <v>93324</v>
      </c>
      <c r="E1024" s="92">
        <f>'TAB juin'!E1024</f>
        <v>86363</v>
      </c>
      <c r="F1024" s="92">
        <f t="shared" si="362"/>
        <v>6961</v>
      </c>
      <c r="G1024" s="32">
        <f t="shared" si="363"/>
        <v>8.0601646538448174E-2</v>
      </c>
    </row>
    <row r="1025" spans="1:7" x14ac:dyDescent="0.2">
      <c r="A1025" s="88">
        <v>37</v>
      </c>
      <c r="B1025" s="25" t="s">
        <v>25</v>
      </c>
      <c r="C1025" s="31"/>
      <c r="D1025" s="92">
        <f>'TAB juin'!D1025</f>
        <v>0</v>
      </c>
      <c r="E1025" s="92">
        <f>'TAB juin'!E1025</f>
        <v>0</v>
      </c>
      <c r="F1025" s="92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92" t="s">
        <v>10</v>
      </c>
      <c r="E1029" s="92" t="s">
        <v>11</v>
      </c>
      <c r="F1029" s="92" t="s">
        <v>12</v>
      </c>
      <c r="G1029" s="32" t="s">
        <v>13</v>
      </c>
    </row>
    <row r="1030" spans="1:7" x14ac:dyDescent="0.2">
      <c r="A1030" s="88">
        <v>700</v>
      </c>
      <c r="B1030" s="1" t="s">
        <v>30</v>
      </c>
      <c r="C1030" s="10"/>
      <c r="D1030" s="92">
        <f>'TAB CUMUL AVRIL'!D1030+'TAB mai'!D1030+'TAB juin'!D1030</f>
        <v>3058</v>
      </c>
      <c r="E1030" s="92">
        <f>'TAB CUMUL AVRIL'!E1030+'TAB mai'!E1030+'TAB juin'!E1030</f>
        <v>637</v>
      </c>
      <c r="F1030" s="92">
        <f>(D1030-E1030)</f>
        <v>2421</v>
      </c>
      <c r="G1030" s="32">
        <f>F1030/E1030</f>
        <v>3.8006279434850865</v>
      </c>
    </row>
    <row r="1031" spans="1:7" x14ac:dyDescent="0.2">
      <c r="A1031" s="88">
        <v>701</v>
      </c>
      <c r="B1031" s="1" t="s">
        <v>31</v>
      </c>
      <c r="C1031" s="10"/>
      <c r="D1031" s="92">
        <f>'TAB CUMUL AVRIL'!D1031+'TAB mai'!D1031+'TAB juin'!D1031</f>
        <v>0</v>
      </c>
      <c r="E1031" s="92">
        <f>'TAB CUMUL AVRIL'!E1031+'TAB mai'!E1031+'TAB juin'!E1031</f>
        <v>0</v>
      </c>
      <c r="F1031" s="92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88">
        <v>704</v>
      </c>
      <c r="B1032" s="1" t="s">
        <v>32</v>
      </c>
      <c r="C1032" s="10"/>
      <c r="D1032" s="92">
        <f>'TAB CUMUL AVRIL'!D1032+'TAB mai'!D1032+'TAB juin'!D1032</f>
        <v>0</v>
      </c>
      <c r="E1032" s="92">
        <f>'TAB CUMUL AVRIL'!E1032+'TAB mai'!E1032+'TAB juin'!E1032</f>
        <v>0</v>
      </c>
      <c r="F1032" s="92">
        <f t="shared" si="364"/>
        <v>0</v>
      </c>
      <c r="G1032" s="32" t="e">
        <f t="shared" si="365"/>
        <v>#DIV/0!</v>
      </c>
    </row>
    <row r="1033" spans="1:7" x14ac:dyDescent="0.2">
      <c r="A1033" s="88">
        <v>706</v>
      </c>
      <c r="B1033" s="1" t="s">
        <v>33</v>
      </c>
      <c r="C1033" s="10"/>
      <c r="D1033" s="92">
        <f>'TAB CUMUL AVRIL'!D1033+'TAB mai'!D1033+'TAB juin'!D1033</f>
        <v>0</v>
      </c>
      <c r="E1033" s="92">
        <f>'TAB CUMUL AVRIL'!E1033+'TAB mai'!E1033+'TAB juin'!E1033</f>
        <v>0</v>
      </c>
      <c r="F1033" s="92">
        <f t="shared" si="364"/>
        <v>0</v>
      </c>
      <c r="G1033" s="32" t="e">
        <f t="shared" si="365"/>
        <v>#DIV/0!</v>
      </c>
    </row>
    <row r="1034" spans="1:7" x14ac:dyDescent="0.2">
      <c r="A1034" s="88"/>
      <c r="B1034" s="13" t="s">
        <v>6</v>
      </c>
      <c r="C1034" s="27"/>
      <c r="D1034" s="92">
        <f>'TAB CUMUL AVRIL'!D1034+'TAB mai'!D1034+'TAB juin'!D1034</f>
        <v>0</v>
      </c>
      <c r="E1034" s="92">
        <f>'TAB CUMUL AVRIL'!E1034+'TAB mai'!E1034+'TAB juin'!E1034</f>
        <v>0</v>
      </c>
      <c r="F1034" s="39"/>
      <c r="G1034" s="33"/>
    </row>
    <row r="1035" spans="1:7" x14ac:dyDescent="0.2">
      <c r="A1035" s="88"/>
      <c r="B1035" s="14" t="s">
        <v>19</v>
      </c>
      <c r="C1035" s="11"/>
      <c r="D1035" s="92">
        <f>'TAB CUMUL AVRIL'!D1035+'TAB mai'!D1035+'TAB juin'!D1035</f>
        <v>0</v>
      </c>
      <c r="E1035" s="92">
        <f>'TAB CUMUL AVRIL'!E1035+'TAB mai'!E1035+'TAB juin'!E1035</f>
        <v>0</v>
      </c>
      <c r="F1035" s="92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88"/>
      <c r="B1036" s="14" t="s">
        <v>20</v>
      </c>
      <c r="C1036" s="11"/>
      <c r="D1036" s="92">
        <f>'TAB CUMUL AVRIL'!D1036+'TAB mai'!D1036+'TAB juin'!D1036</f>
        <v>0</v>
      </c>
      <c r="E1036" s="92">
        <f>'TAB CUMUL AVRIL'!E1036+'TAB mai'!E1036+'TAB juin'!E1036</f>
        <v>0</v>
      </c>
      <c r="F1036" s="92">
        <f t="shared" si="366"/>
        <v>0</v>
      </c>
      <c r="G1036" s="32" t="e">
        <f t="shared" si="367"/>
        <v>#DIV/0!</v>
      </c>
    </row>
    <row r="1037" spans="1:7" x14ac:dyDescent="0.2">
      <c r="A1037" s="88"/>
      <c r="B1037" s="14" t="s">
        <v>27</v>
      </c>
      <c r="C1037" s="11"/>
      <c r="D1037" s="92">
        <f>'TAB CUMUL AVRIL'!D1037+'TAB mai'!D1037+'TAB juin'!D1037</f>
        <v>0</v>
      </c>
      <c r="E1037" s="92">
        <f>'TAB CUMUL AVRIL'!E1037+'TAB mai'!E1037+'TAB juin'!E1037</f>
        <v>0</v>
      </c>
      <c r="F1037" s="92">
        <f t="shared" si="366"/>
        <v>0</v>
      </c>
      <c r="G1037" s="32" t="e">
        <f t="shared" si="367"/>
        <v>#DIV/0!</v>
      </c>
    </row>
    <row r="1038" spans="1:7" x14ac:dyDescent="0.2">
      <c r="A1038" s="88">
        <v>706</v>
      </c>
      <c r="B1038" s="2" t="s">
        <v>34</v>
      </c>
      <c r="C1038" s="11"/>
      <c r="D1038" s="92">
        <f>'TAB CUMUL AVRIL'!D1038+'TAB mai'!D1038+'TAB juin'!D1038</f>
        <v>163153</v>
      </c>
      <c r="E1038" s="92">
        <f>'TAB CUMUL AVRIL'!E1038+'TAB mai'!E1038+'TAB juin'!E1038</f>
        <v>121783</v>
      </c>
      <c r="F1038" s="92">
        <f t="shared" si="366"/>
        <v>41370</v>
      </c>
      <c r="G1038" s="32">
        <f t="shared" si="367"/>
        <v>0.33970258574677908</v>
      </c>
    </row>
    <row r="1039" spans="1:7" ht="15.75" customHeight="1" x14ac:dyDescent="0.2">
      <c r="A1039" s="88" t="s">
        <v>35</v>
      </c>
      <c r="B1039" s="2" t="s">
        <v>36</v>
      </c>
      <c r="C1039" s="11"/>
      <c r="D1039" s="92">
        <f>'TAB CUMUL AVRIL'!D1039+'TAB mai'!D1039+'TAB juin'!D1039</f>
        <v>10351</v>
      </c>
      <c r="E1039" s="92">
        <f>'TAB CUMUL AVRIL'!E1039+'TAB mai'!E1039+'TAB juin'!E1039</f>
        <v>5655</v>
      </c>
      <c r="F1039" s="92">
        <f t="shared" si="366"/>
        <v>4696</v>
      </c>
      <c r="G1039" s="32">
        <f t="shared" si="367"/>
        <v>0.83041556145004425</v>
      </c>
    </row>
    <row r="1040" spans="1:7" ht="25.5" x14ac:dyDescent="0.2">
      <c r="A1040" s="22"/>
      <c r="B1040" s="26" t="s">
        <v>45</v>
      </c>
      <c r="C1040" s="89"/>
      <c r="D1040" s="40">
        <f>D1030+D1031+D1032+D1033+D1038+D1039</f>
        <v>176562</v>
      </c>
      <c r="E1040" s="40">
        <f>E1030+E1031+E1032+E1033+E1038+E1039</f>
        <v>128075</v>
      </c>
      <c r="F1040" s="40">
        <f t="shared" si="366"/>
        <v>48487</v>
      </c>
      <c r="G1040" s="34">
        <f t="shared" si="367"/>
        <v>0.37858286160452859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92">
        <f>'TAB CUMUL AVRIL'!D1043+'TAB mai'!D1043+'TAB juin'!D1043</f>
        <v>0</v>
      </c>
      <c r="E1043" s="92">
        <f>'TAB CUMUL AVRIL'!E1043+'TAB mai'!E1043+'TAB juin'!E1043</f>
        <v>0</v>
      </c>
      <c r="F1043" s="92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90"/>
      <c r="D1044" s="92"/>
      <c r="E1044" s="92"/>
      <c r="F1044" s="91"/>
      <c r="G1044" s="36"/>
    </row>
    <row r="1045" spans="1:7" x14ac:dyDescent="0.2">
      <c r="A1045" s="88">
        <v>72</v>
      </c>
      <c r="B1045" s="1" t="s">
        <v>37</v>
      </c>
      <c r="C1045" s="10"/>
      <c r="D1045" s="92">
        <f>'TAB CUMUL AVRIL'!D1045+'TAB mai'!D1045+'TAB juin'!D1045</f>
        <v>0</v>
      </c>
      <c r="E1045" s="92">
        <f>'TAB CUMUL AVRIL'!E1045+'TAB mai'!E1045+'TAB juin'!E1045</f>
        <v>0</v>
      </c>
      <c r="F1045" s="92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88">
        <v>73</v>
      </c>
      <c r="B1046" s="1" t="s">
        <v>38</v>
      </c>
      <c r="C1046" s="10"/>
      <c r="D1046" s="92">
        <f>'TAB CUMUL AVRIL'!D1046+'TAB mai'!D1046+'TAB juin'!D1046</f>
        <v>0</v>
      </c>
      <c r="E1046" s="92">
        <f>'TAB CUMUL AVRIL'!E1046+'TAB mai'!E1046+'TAB juin'!E1046</f>
        <v>0</v>
      </c>
      <c r="F1046" s="92">
        <f t="shared" si="370"/>
        <v>0</v>
      </c>
      <c r="G1046" s="32" t="e">
        <f t="shared" si="371"/>
        <v>#DIV/0!</v>
      </c>
    </row>
    <row r="1047" spans="1:7" x14ac:dyDescent="0.2">
      <c r="A1047" s="88">
        <v>74</v>
      </c>
      <c r="B1047" s="2" t="s">
        <v>39</v>
      </c>
      <c r="C1047" s="11"/>
      <c r="D1047" s="92">
        <f>'TAB CUMUL AVRIL'!D1047+'TAB mai'!D1047+'TAB juin'!D1047</f>
        <v>0</v>
      </c>
      <c r="E1047" s="92">
        <f>'TAB CUMUL AVRIL'!E1047+'TAB mai'!E1047+'TAB juin'!E1047</f>
        <v>0</v>
      </c>
      <c r="F1047" s="92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93"/>
      <c r="D1048" s="40">
        <f>D1040+D1045+D1046+D1047</f>
        <v>176562</v>
      </c>
      <c r="E1048" s="40">
        <f>E1040+E1045+E1046+E1047</f>
        <v>128075</v>
      </c>
      <c r="F1048" s="92">
        <f t="shared" si="370"/>
        <v>48487</v>
      </c>
      <c r="G1048" s="32">
        <f t="shared" si="371"/>
        <v>0.37858286160452859</v>
      </c>
    </row>
    <row r="1049" spans="1:7" x14ac:dyDescent="0.2">
      <c r="A1049" s="88">
        <v>60</v>
      </c>
      <c r="B1049" s="3" t="s">
        <v>40</v>
      </c>
      <c r="C1049" s="90"/>
      <c r="D1049" s="91">
        <f>D1050+D1051+D1052</f>
        <v>31668</v>
      </c>
      <c r="E1049" s="91">
        <f>E1050+E1051+E1052</f>
        <v>18233</v>
      </c>
      <c r="F1049" s="92">
        <f t="shared" si="370"/>
        <v>13435</v>
      </c>
      <c r="G1049" s="32">
        <f t="shared" si="371"/>
        <v>0.73685076509625402</v>
      </c>
    </row>
    <row r="1050" spans="1:7" x14ac:dyDescent="0.2">
      <c r="A1050" s="88">
        <v>600</v>
      </c>
      <c r="B1050" s="1" t="s">
        <v>2</v>
      </c>
      <c r="C1050" s="10"/>
      <c r="D1050" s="92">
        <f>'TAB CUMUL AVRIL'!D1050+'TAB mai'!D1050+'TAB juin'!D1050</f>
        <v>1292</v>
      </c>
      <c r="E1050" s="92">
        <f>'TAB CUMUL AVRIL'!E1050+'TAB mai'!E1050+'TAB juin'!E1050</f>
        <v>771</v>
      </c>
      <c r="F1050" s="92">
        <f t="shared" si="370"/>
        <v>521</v>
      </c>
      <c r="G1050" s="32">
        <f t="shared" si="371"/>
        <v>0.67574578469520108</v>
      </c>
    </row>
    <row r="1051" spans="1:7" x14ac:dyDescent="0.2">
      <c r="A1051" s="88">
        <v>601</v>
      </c>
      <c r="B1051" s="1" t="s">
        <v>3</v>
      </c>
      <c r="C1051" s="10"/>
      <c r="D1051" s="92">
        <f>'TAB CUMUL AVRIL'!D1051+'TAB mai'!D1051+'TAB juin'!D1051</f>
        <v>19118</v>
      </c>
      <c r="E1051" s="92">
        <f>'TAB CUMUL AVRIL'!E1051+'TAB mai'!E1051+'TAB juin'!E1051</f>
        <v>9681</v>
      </c>
      <c r="F1051" s="92">
        <f t="shared" si="370"/>
        <v>9437</v>
      </c>
      <c r="G1051" s="32">
        <f t="shared" si="371"/>
        <v>0.97479599214957136</v>
      </c>
    </row>
    <row r="1052" spans="1:7" x14ac:dyDescent="0.2">
      <c r="A1052" s="88">
        <v>604</v>
      </c>
      <c r="B1052" s="1" t="s">
        <v>4</v>
      </c>
      <c r="C1052" s="10"/>
      <c r="D1052" s="92">
        <f>'TAB CUMUL AVRIL'!D1052+'TAB mai'!D1052+'TAB juin'!D1052</f>
        <v>11258</v>
      </c>
      <c r="E1052" s="92">
        <f>'TAB CUMUL AVRIL'!E1052+'TAB mai'!E1052+'TAB juin'!E1052</f>
        <v>7781</v>
      </c>
      <c r="F1052" s="92">
        <f t="shared" si="370"/>
        <v>3477</v>
      </c>
      <c r="G1052" s="32">
        <f t="shared" si="371"/>
        <v>0.44685773036884718</v>
      </c>
    </row>
    <row r="1053" spans="1:7" x14ac:dyDescent="0.2">
      <c r="A1053" s="88">
        <v>61</v>
      </c>
      <c r="B1053" s="1" t="s">
        <v>41</v>
      </c>
      <c r="C1053" s="10"/>
      <c r="D1053" s="92">
        <f>'TAB CUMUL AVRIL'!D1053+'TAB mai'!D1053+'TAB juin'!D1053</f>
        <v>3620</v>
      </c>
      <c r="E1053" s="92">
        <f>'TAB CUMUL AVRIL'!E1053+'TAB mai'!E1053+'TAB juin'!E1053</f>
        <v>2727</v>
      </c>
      <c r="F1053" s="92">
        <f t="shared" si="370"/>
        <v>893</v>
      </c>
      <c r="G1053" s="32">
        <f t="shared" si="371"/>
        <v>0.32746607994132748</v>
      </c>
    </row>
    <row r="1054" spans="1:7" x14ac:dyDescent="0.2">
      <c r="A1054" s="88">
        <v>62</v>
      </c>
      <c r="B1054" s="2" t="s">
        <v>42</v>
      </c>
      <c r="C1054" s="11"/>
      <c r="D1054" s="92">
        <f>'TAB CUMUL AVRIL'!D1054+'TAB mai'!D1054+'TAB juin'!D1054</f>
        <v>6121</v>
      </c>
      <c r="E1054" s="92">
        <f>'TAB CUMUL AVRIL'!E1054+'TAB mai'!E1054+'TAB juin'!E1054</f>
        <v>1523</v>
      </c>
      <c r="F1054" s="92">
        <f t="shared" si="370"/>
        <v>4598</v>
      </c>
      <c r="G1054" s="32">
        <f t="shared" si="371"/>
        <v>3.0190413657255415</v>
      </c>
    </row>
    <row r="1055" spans="1:7" ht="25.5" x14ac:dyDescent="0.2">
      <c r="A1055" s="22"/>
      <c r="B1055" s="26" t="s">
        <v>43</v>
      </c>
      <c r="C1055" s="93"/>
      <c r="D1055" s="40">
        <f>D1049+D1053+D1054</f>
        <v>41409</v>
      </c>
      <c r="E1055" s="40">
        <f>E1049+E1053+E1054</f>
        <v>22483</v>
      </c>
      <c r="F1055" s="92">
        <f t="shared" si="370"/>
        <v>18926</v>
      </c>
      <c r="G1055" s="32">
        <f t="shared" si="371"/>
        <v>0.84179157585731446</v>
      </c>
    </row>
    <row r="1056" spans="1:7" ht="25.5" x14ac:dyDescent="0.2">
      <c r="A1056" s="22"/>
      <c r="B1056" s="26" t="s">
        <v>48</v>
      </c>
      <c r="C1056" s="93"/>
      <c r="D1056" s="40">
        <f>D1048-D1055</f>
        <v>135153</v>
      </c>
      <c r="E1056" s="40">
        <f>E1048-E1055</f>
        <v>105592</v>
      </c>
      <c r="F1056" s="92">
        <f t="shared" si="370"/>
        <v>29561</v>
      </c>
      <c r="G1056" s="32">
        <f t="shared" si="371"/>
        <v>0.27995492082733542</v>
      </c>
    </row>
    <row r="1057" spans="1:7" x14ac:dyDescent="0.2">
      <c r="A1057" s="88">
        <v>63</v>
      </c>
      <c r="B1057" s="3" t="s">
        <v>46</v>
      </c>
      <c r="C1057" s="90"/>
      <c r="D1057" s="92">
        <f>'TAB CUMUL AVRIL'!D1057+'TAB mai'!D1057+'TAB juin'!D1057</f>
        <v>113843</v>
      </c>
      <c r="E1057" s="92">
        <f>'TAB CUMUL AVRIL'!E1057+'TAB mai'!E1057+'TAB juin'!E1057</f>
        <v>77068</v>
      </c>
      <c r="F1057" s="92">
        <f t="shared" si="370"/>
        <v>36775</v>
      </c>
      <c r="G1057" s="32">
        <f t="shared" si="371"/>
        <v>0.47717600041521774</v>
      </c>
    </row>
    <row r="1058" spans="1:7" x14ac:dyDescent="0.2">
      <c r="A1058" s="88"/>
      <c r="B1058" s="13" t="s">
        <v>6</v>
      </c>
      <c r="C1058" s="27"/>
      <c r="D1058" s="92"/>
      <c r="E1058" s="92"/>
      <c r="F1058" s="92"/>
      <c r="G1058" s="32"/>
    </row>
    <row r="1059" spans="1:7" x14ac:dyDescent="0.2">
      <c r="A1059" s="88">
        <v>631</v>
      </c>
      <c r="B1059" s="15" t="s">
        <v>21</v>
      </c>
      <c r="C1059" s="21"/>
      <c r="D1059" s="92">
        <f>'TAB CUMUL AVRIL'!D1059+'TAB mai'!D1059+'TAB juin'!D1059</f>
        <v>0</v>
      </c>
      <c r="E1059" s="92">
        <f>'TAB CUMUL AVRIL'!E1059+'TAB mai'!E1059+'TAB juin'!E1059</f>
        <v>0</v>
      </c>
      <c r="F1059" s="92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88"/>
      <c r="B1060" s="15"/>
      <c r="C1060" s="21"/>
      <c r="D1060" s="92"/>
      <c r="E1060" s="92"/>
      <c r="F1060" s="92"/>
      <c r="G1060" s="32"/>
    </row>
    <row r="1061" spans="1:7" x14ac:dyDescent="0.2">
      <c r="A1061" s="88">
        <v>64</v>
      </c>
      <c r="B1061" s="2" t="s">
        <v>47</v>
      </c>
      <c r="C1061" s="11"/>
      <c r="D1061" s="92">
        <f>'TAB CUMUL AVRIL'!D1061+'TAB mai'!D1061+'TAB juin'!D1061</f>
        <v>1014</v>
      </c>
      <c r="E1061" s="92">
        <f>'TAB CUMUL AVRIL'!E1061+'TAB mai'!E1061+'TAB juin'!E1061</f>
        <v>3540</v>
      </c>
      <c r="F1061" s="92">
        <f t="shared" ref="F1061:F1071" si="374">(D1061-E1061)</f>
        <v>-2526</v>
      </c>
      <c r="G1061" s="32">
        <f t="shared" ref="G1061:G1071" si="375">F1061/E1061</f>
        <v>-0.71355932203389827</v>
      </c>
    </row>
    <row r="1062" spans="1:7" ht="25.5" x14ac:dyDescent="0.2">
      <c r="A1062" s="22"/>
      <c r="B1062" s="26" t="s">
        <v>49</v>
      </c>
      <c r="C1062" s="93"/>
      <c r="D1062" s="92">
        <f>D1056-D1057-D1061</f>
        <v>20296</v>
      </c>
      <c r="E1062" s="92">
        <f>E1056-E1057-E1061</f>
        <v>24984</v>
      </c>
      <c r="F1062" s="92">
        <f t="shared" si="374"/>
        <v>-4688</v>
      </c>
      <c r="G1062" s="32">
        <f t="shared" si="375"/>
        <v>-0.18764008965738072</v>
      </c>
    </row>
    <row r="1063" spans="1:7" x14ac:dyDescent="0.2">
      <c r="A1063" s="88">
        <v>75</v>
      </c>
      <c r="B1063" s="3" t="s">
        <v>50</v>
      </c>
      <c r="C1063" s="90"/>
      <c r="D1063" s="92">
        <f>'TAB CUMUL AVRIL'!D1063+'TAB mai'!D1063+'TAB juin'!D1063</f>
        <v>11</v>
      </c>
      <c r="E1063" s="92">
        <f>'TAB CUMUL AVRIL'!E1063+'TAB mai'!E1063+'TAB juin'!E1063</f>
        <v>816</v>
      </c>
      <c r="F1063" s="92">
        <f t="shared" si="374"/>
        <v>-805</v>
      </c>
      <c r="G1063" s="32">
        <f t="shared" si="375"/>
        <v>-0.9865196078431373</v>
      </c>
    </row>
    <row r="1064" spans="1:7" x14ac:dyDescent="0.2">
      <c r="A1064" s="88">
        <v>65</v>
      </c>
      <c r="B1064" s="1" t="s">
        <v>51</v>
      </c>
      <c r="C1064" s="10"/>
      <c r="D1064" s="92">
        <f>'TAB CUMUL AVRIL'!D1064+'TAB mai'!D1064+'TAB juin'!D1064</f>
        <v>320</v>
      </c>
      <c r="E1064" s="92">
        <f>'TAB CUMUL AVRIL'!E1064+'TAB mai'!E1064+'TAB juin'!E1064</f>
        <v>1005</v>
      </c>
      <c r="F1064" s="92">
        <f t="shared" si="374"/>
        <v>-685</v>
      </c>
      <c r="G1064" s="32">
        <f t="shared" si="375"/>
        <v>-0.68159203980099503</v>
      </c>
    </row>
    <row r="1065" spans="1:7" ht="25.5" x14ac:dyDescent="0.2">
      <c r="A1065" s="88">
        <v>68</v>
      </c>
      <c r="B1065" s="16" t="s">
        <v>52</v>
      </c>
      <c r="C1065" s="17"/>
      <c r="D1065" s="92">
        <f>'TAB CUMUL AVRIL'!D1065+'TAB mai'!D1065+'TAB juin'!D1065</f>
        <v>150000</v>
      </c>
      <c r="E1065" s="92">
        <f>'TAB CUMUL AVRIL'!E1065+'TAB mai'!E1065+'TAB juin'!E1065</f>
        <v>89898</v>
      </c>
      <c r="F1065" s="92">
        <f t="shared" si="374"/>
        <v>60102</v>
      </c>
      <c r="G1065" s="32">
        <f t="shared" si="375"/>
        <v>0.66855769872522197</v>
      </c>
    </row>
    <row r="1066" spans="1:7" x14ac:dyDescent="0.2">
      <c r="A1066" s="88">
        <v>78</v>
      </c>
      <c r="B1066" s="2" t="s">
        <v>53</v>
      </c>
      <c r="C1066" s="11"/>
      <c r="D1066" s="92">
        <f>'TAB CUMUL AVRIL'!D1066+'TAB mai'!D1066+'TAB juin'!D1066</f>
        <v>0</v>
      </c>
      <c r="E1066" s="92">
        <f>'TAB CUMUL AVRIL'!E1066+'TAB mai'!E1066+'TAB juin'!E1066</f>
        <v>0</v>
      </c>
      <c r="F1066" s="92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93"/>
      <c r="D1067" s="92">
        <f>D1062+D1063-D1064-D1065+D1066</f>
        <v>-130013</v>
      </c>
      <c r="E1067" s="92">
        <f>E1062+E1063-E1064-E1065+E1066</f>
        <v>-65103</v>
      </c>
      <c r="F1067" s="92">
        <f t="shared" si="374"/>
        <v>-64910</v>
      </c>
      <c r="G1067" s="32">
        <f t="shared" si="375"/>
        <v>0.99703546687556643</v>
      </c>
    </row>
    <row r="1068" spans="1:7" x14ac:dyDescent="0.2">
      <c r="A1068" s="88">
        <v>76</v>
      </c>
      <c r="B1068" s="1" t="s">
        <v>54</v>
      </c>
      <c r="C1068" s="10"/>
      <c r="D1068" s="92">
        <f>'TAB CUMUL AVRIL'!D1068+'TAB mai'!D1068+'TAB juin'!D1068</f>
        <v>0</v>
      </c>
      <c r="E1068" s="92">
        <f>'TAB CUMUL AVRIL'!E1068+'TAB mai'!E1068+'TAB juin'!E1068</f>
        <v>0</v>
      </c>
      <c r="F1068" s="92">
        <f t="shared" si="374"/>
        <v>0</v>
      </c>
      <c r="G1068" s="32" t="e">
        <f t="shared" si="375"/>
        <v>#DIV/0!</v>
      </c>
    </row>
    <row r="1069" spans="1:7" x14ac:dyDescent="0.2">
      <c r="A1069" s="88">
        <v>66</v>
      </c>
      <c r="B1069" s="1" t="s">
        <v>55</v>
      </c>
      <c r="C1069" s="10"/>
      <c r="D1069" s="92">
        <f>'TAB CUMUL AVRIL'!D1069+'TAB mai'!D1069+'TAB juin'!D1069</f>
        <v>0</v>
      </c>
      <c r="E1069" s="92">
        <f>'TAB CUMUL AVRIL'!E1069+'TAB mai'!E1069+'TAB juin'!E1069</f>
        <v>0</v>
      </c>
      <c r="F1069" s="92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92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93"/>
      <c r="D1071" s="92">
        <f>D1067+D1070</f>
        <v>-130013</v>
      </c>
      <c r="E1071" s="92">
        <f>E1067+E1070</f>
        <v>-65103</v>
      </c>
      <c r="F1071" s="92">
        <f t="shared" si="374"/>
        <v>-64910</v>
      </c>
      <c r="G1071" s="32">
        <f t="shared" si="375"/>
        <v>0.99703546687556643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88">
        <v>5</v>
      </c>
      <c r="B1075" s="1" t="s">
        <v>22</v>
      </c>
      <c r="C1075" s="10"/>
      <c r="D1075" s="92">
        <f>'TAB juin'!D1075</f>
        <v>-107283</v>
      </c>
      <c r="E1075" s="92">
        <f>'TAB juin'!E1075</f>
        <v>-157206</v>
      </c>
      <c r="F1075" s="92">
        <f t="shared" ref="F1075" si="376">(D1075-E1075)</f>
        <v>49923</v>
      </c>
      <c r="G1075" s="32">
        <f t="shared" ref="G1075" si="377">F1075/E1075</f>
        <v>-0.31756421510629368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88">
        <v>51</v>
      </c>
      <c r="B1079" s="20" t="s">
        <v>29</v>
      </c>
      <c r="C1079" s="30"/>
      <c r="D1079" s="92">
        <v>0</v>
      </c>
      <c r="E1079" s="92">
        <v>0</v>
      </c>
      <c r="F1079" s="92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88">
        <v>510</v>
      </c>
      <c r="B1080" s="1" t="s">
        <v>7</v>
      </c>
      <c r="C1080" s="10"/>
      <c r="D1080" s="92">
        <v>0</v>
      </c>
      <c r="E1080" s="92">
        <v>0</v>
      </c>
      <c r="F1080" s="92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88">
        <v>41</v>
      </c>
      <c r="B1082" s="1" t="s">
        <v>8</v>
      </c>
      <c r="C1082" s="10"/>
      <c r="D1082" s="92">
        <f>D1086+D1087+D1088</f>
        <v>102570</v>
      </c>
      <c r="E1082" s="92">
        <f>E1086+E1087+E1088</f>
        <v>162972</v>
      </c>
      <c r="F1082" s="92">
        <f t="shared" ref="F1082" si="380">(D1082-E1082)</f>
        <v>-60402</v>
      </c>
      <c r="G1082" s="32">
        <f t="shared" ref="G1082" si="381">F1082/E1082</f>
        <v>-0.37062808335174141</v>
      </c>
    </row>
    <row r="1083" spans="1:7" x14ac:dyDescent="0.2">
      <c r="A1083" s="88"/>
      <c r="B1083" s="1"/>
      <c r="C1083" s="10"/>
      <c r="D1083" s="92"/>
      <c r="E1083" s="92"/>
      <c r="F1083" s="92"/>
      <c r="G1083" s="32"/>
    </row>
    <row r="1084" spans="1:7" x14ac:dyDescent="0.2">
      <c r="A1084" s="88"/>
      <c r="B1084" s="7" t="s">
        <v>6</v>
      </c>
      <c r="C1084" s="29"/>
      <c r="D1084" s="92"/>
      <c r="E1084" s="92"/>
      <c r="F1084" s="92"/>
      <c r="G1084" s="32"/>
    </row>
    <row r="1085" spans="1:7" x14ac:dyDescent="0.2">
      <c r="A1085" s="88"/>
      <c r="B1085" s="1"/>
      <c r="C1085" s="10"/>
      <c r="D1085" s="92"/>
      <c r="E1085" s="92"/>
      <c r="F1085" s="92"/>
      <c r="G1085" s="32"/>
    </row>
    <row r="1086" spans="1:7" x14ac:dyDescent="0.2">
      <c r="A1086" s="88"/>
      <c r="B1086" s="23" t="s">
        <v>23</v>
      </c>
      <c r="C1086" s="10"/>
      <c r="D1086" s="92">
        <f>'TAB juin'!D1086</f>
        <v>0</v>
      </c>
      <c r="E1086" s="92">
        <f>'TAB juin'!E1086</f>
        <v>0</v>
      </c>
      <c r="F1086" s="92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88"/>
      <c r="B1087" s="24" t="s">
        <v>58</v>
      </c>
      <c r="C1087" s="17"/>
      <c r="D1087" s="92">
        <f>'TAB juin'!D1087</f>
        <v>102570</v>
      </c>
      <c r="E1087" s="92">
        <f>'TAB juin'!E1087</f>
        <v>162972</v>
      </c>
      <c r="F1087" s="92">
        <f t="shared" si="382"/>
        <v>-60402</v>
      </c>
      <c r="G1087" s="32">
        <f t="shared" si="383"/>
        <v>-0.37062808335174141</v>
      </c>
    </row>
    <row r="1088" spans="1:7" x14ac:dyDescent="0.2">
      <c r="A1088" s="88"/>
      <c r="B1088" s="23" t="s">
        <v>24</v>
      </c>
      <c r="C1088" s="10"/>
      <c r="D1088" s="92">
        <f>'TAB juin'!D1088</f>
        <v>0</v>
      </c>
      <c r="E1088" s="92">
        <f>'TAB juin'!E1088</f>
        <v>0</v>
      </c>
      <c r="F1088" s="92">
        <f t="shared" si="382"/>
        <v>0</v>
      </c>
      <c r="G1088" s="32" t="e">
        <f t="shared" si="383"/>
        <v>#DIV/0!</v>
      </c>
    </row>
    <row r="1089" spans="1:7" x14ac:dyDescent="0.2">
      <c r="A1089" s="88"/>
      <c r="B1089" s="1"/>
      <c r="C1089" s="10"/>
      <c r="D1089" s="92"/>
      <c r="E1089" s="92"/>
      <c r="F1089" s="92"/>
      <c r="G1089" s="32"/>
    </row>
    <row r="1090" spans="1:7" x14ac:dyDescent="0.2">
      <c r="A1090" s="88"/>
      <c r="B1090" s="8" t="s">
        <v>26</v>
      </c>
      <c r="C1090" s="31"/>
      <c r="D1090" s="92">
        <f>'TAB juin'!D1090</f>
        <v>99711</v>
      </c>
      <c r="E1090" s="92">
        <f>'TAB juin'!E1090</f>
        <v>133593</v>
      </c>
      <c r="F1090" s="92">
        <f t="shared" ref="F1090" si="384">(D1090-E1090)</f>
        <v>-33882</v>
      </c>
      <c r="G1090" s="32">
        <f t="shared" ref="G1090" si="385">F1090/E1090</f>
        <v>-0.25362107296040959</v>
      </c>
    </row>
    <row r="1091" spans="1:7" x14ac:dyDescent="0.2">
      <c r="A1091" s="88"/>
      <c r="B1091" s="8"/>
      <c r="C1091" s="31"/>
      <c r="D1091" s="92"/>
      <c r="E1091" s="92"/>
      <c r="F1091" s="92"/>
      <c r="G1091" s="32"/>
    </row>
    <row r="1092" spans="1:7" x14ac:dyDescent="0.2">
      <c r="A1092" s="88">
        <v>3</v>
      </c>
      <c r="B1092" s="8" t="s">
        <v>15</v>
      </c>
      <c r="C1092" s="31"/>
      <c r="D1092" s="92">
        <f>D1095+D1096+D1097+D1098</f>
        <v>3746</v>
      </c>
      <c r="E1092" s="92">
        <f>E1095+E1096+E1097+E1098</f>
        <v>3403</v>
      </c>
      <c r="F1092" s="92">
        <f t="shared" ref="F1092" si="386">(D1092-E1092)</f>
        <v>343</v>
      </c>
      <c r="G1092" s="32">
        <f t="shared" ref="G1092" si="387">F1092/E1092</f>
        <v>0.10079341757272994</v>
      </c>
    </row>
    <row r="1093" spans="1:7" x14ac:dyDescent="0.2">
      <c r="A1093" s="88"/>
      <c r="B1093" s="7" t="s">
        <v>6</v>
      </c>
      <c r="C1093" s="29"/>
      <c r="D1093" s="92"/>
      <c r="E1093" s="92"/>
      <c r="F1093" s="92"/>
      <c r="G1093" s="32"/>
    </row>
    <row r="1094" spans="1:7" x14ac:dyDescent="0.2">
      <c r="A1094" s="88"/>
      <c r="B1094" s="8"/>
      <c r="C1094" s="31"/>
      <c r="D1094" s="92"/>
      <c r="E1094" s="92"/>
      <c r="F1094" s="92"/>
      <c r="G1094" s="32"/>
    </row>
    <row r="1095" spans="1:7" x14ac:dyDescent="0.2">
      <c r="A1095" s="88">
        <v>30</v>
      </c>
      <c r="B1095" s="25" t="s">
        <v>16</v>
      </c>
      <c r="C1095" s="31"/>
      <c r="D1095" s="92">
        <f>'TAB juin'!D1095</f>
        <v>129</v>
      </c>
      <c r="E1095" s="92">
        <f>'TAB juin'!E1095</f>
        <v>44</v>
      </c>
      <c r="F1095" s="92">
        <f t="shared" ref="F1095:F1098" si="388">(D1095-E1095)</f>
        <v>85</v>
      </c>
      <c r="G1095" s="32">
        <f t="shared" ref="G1095:G1098" si="389">F1095/E1095</f>
        <v>1.9318181818181819</v>
      </c>
    </row>
    <row r="1096" spans="1:7" x14ac:dyDescent="0.2">
      <c r="A1096" s="88">
        <v>31</v>
      </c>
      <c r="B1096" s="25" t="s">
        <v>17</v>
      </c>
      <c r="C1096" s="31"/>
      <c r="D1096" s="92">
        <f>'TAB juin'!D1096</f>
        <v>470</v>
      </c>
      <c r="E1096" s="92">
        <f>'TAB juin'!E1096</f>
        <v>347</v>
      </c>
      <c r="F1096" s="92">
        <f t="shared" si="388"/>
        <v>123</v>
      </c>
      <c r="G1096" s="32">
        <f t="shared" si="389"/>
        <v>0.35446685878962536</v>
      </c>
    </row>
    <row r="1097" spans="1:7" x14ac:dyDescent="0.2">
      <c r="A1097" s="88">
        <v>32</v>
      </c>
      <c r="B1097" s="25" t="s">
        <v>18</v>
      </c>
      <c r="C1097" s="31"/>
      <c r="D1097" s="92">
        <f>'TAB juin'!D1097</f>
        <v>3147</v>
      </c>
      <c r="E1097" s="92">
        <f>'TAB juin'!E1097</f>
        <v>3012</v>
      </c>
      <c r="F1097" s="92">
        <f t="shared" si="388"/>
        <v>135</v>
      </c>
      <c r="G1097" s="32">
        <f t="shared" si="389"/>
        <v>4.4820717131474105E-2</v>
      </c>
    </row>
    <row r="1098" spans="1:7" x14ac:dyDescent="0.2">
      <c r="A1098" s="88">
        <v>37</v>
      </c>
      <c r="B1098" s="25" t="s">
        <v>25</v>
      </c>
      <c r="C1098" s="31"/>
      <c r="D1098" s="92">
        <f>'TAB juin'!D1098</f>
        <v>0</v>
      </c>
      <c r="E1098" s="92">
        <f>'TAB juin'!E1098</f>
        <v>0</v>
      </c>
      <c r="F1098" s="92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92" t="s">
        <v>10</v>
      </c>
      <c r="E1102" s="92" t="s">
        <v>11</v>
      </c>
      <c r="F1102" s="92" t="s">
        <v>12</v>
      </c>
      <c r="G1102" s="32" t="s">
        <v>13</v>
      </c>
    </row>
    <row r="1103" spans="1:7" x14ac:dyDescent="0.2">
      <c r="A1103" s="88">
        <v>700</v>
      </c>
      <c r="B1103" s="1" t="s">
        <v>30</v>
      </c>
      <c r="C1103" s="10"/>
      <c r="D1103" s="92">
        <f>'TAB CUMUL AVRIL'!D1103+'TAB mai'!D1103+'TAB juin'!D1103</f>
        <v>2226</v>
      </c>
      <c r="E1103" s="92">
        <f>'TAB CUMUL AVRIL'!E1103+'TAB mai'!E1103+'TAB juin'!E1103</f>
        <v>1300</v>
      </c>
      <c r="F1103" s="92">
        <f>(D1103-E1103)</f>
        <v>926</v>
      </c>
      <c r="G1103" s="32">
        <f>F1103/E1103</f>
        <v>0.71230769230769231</v>
      </c>
    </row>
    <row r="1104" spans="1:7" x14ac:dyDescent="0.2">
      <c r="A1104" s="88">
        <v>701</v>
      </c>
      <c r="B1104" s="1" t="s">
        <v>31</v>
      </c>
      <c r="C1104" s="10"/>
      <c r="D1104" s="92">
        <f>'TAB CUMUL AVRIL'!D1104+'TAB mai'!D1104+'TAB juin'!D1104</f>
        <v>12911</v>
      </c>
      <c r="E1104" s="92">
        <f>'TAB CUMUL AVRIL'!E1104+'TAB mai'!E1104+'TAB juin'!E1104</f>
        <v>7835</v>
      </c>
      <c r="F1104" s="92">
        <f t="shared" ref="F1104:F1106" si="390">(D1104-E1104)</f>
        <v>5076</v>
      </c>
      <c r="G1104" s="32">
        <f t="shared" ref="G1104:G1106" si="391">F1104/E1104</f>
        <v>0.64786215698787497</v>
      </c>
    </row>
    <row r="1105" spans="1:7" x14ac:dyDescent="0.2">
      <c r="A1105" s="88">
        <v>704</v>
      </c>
      <c r="B1105" s="1" t="s">
        <v>32</v>
      </c>
      <c r="C1105" s="10"/>
      <c r="D1105" s="92">
        <f>'TAB CUMUL AVRIL'!D1105+'TAB mai'!D1105+'TAB juin'!D1105</f>
        <v>0</v>
      </c>
      <c r="E1105" s="92">
        <f>'TAB CUMUL AVRIL'!E1105+'TAB mai'!E1105+'TAB juin'!E1105</f>
        <v>0</v>
      </c>
      <c r="F1105" s="92">
        <f t="shared" si="390"/>
        <v>0</v>
      </c>
      <c r="G1105" s="32" t="e">
        <f t="shared" si="391"/>
        <v>#DIV/0!</v>
      </c>
    </row>
    <row r="1106" spans="1:7" x14ac:dyDescent="0.2">
      <c r="A1106" s="88">
        <v>706</v>
      </c>
      <c r="B1106" s="1" t="s">
        <v>33</v>
      </c>
      <c r="C1106" s="10"/>
      <c r="D1106" s="92">
        <f>'TAB CUMUL AVRIL'!D1106+'TAB mai'!D1106+'TAB juin'!D1106</f>
        <v>47008</v>
      </c>
      <c r="E1106" s="92">
        <f>'TAB CUMUL AVRIL'!E1106+'TAB mai'!E1106+'TAB juin'!E1106</f>
        <v>39172</v>
      </c>
      <c r="F1106" s="92">
        <f t="shared" si="390"/>
        <v>7836</v>
      </c>
      <c r="G1106" s="32">
        <f t="shared" si="391"/>
        <v>0.20004084550188911</v>
      </c>
    </row>
    <row r="1107" spans="1:7" x14ac:dyDescent="0.2">
      <c r="A1107" s="88"/>
      <c r="B1107" s="13" t="s">
        <v>6</v>
      </c>
      <c r="C1107" s="27"/>
      <c r="D1107" s="92">
        <f>'TAB CUMUL AVRIL'!D1107+'TAB mai'!D1107+'TAB juin'!D1107</f>
        <v>0</v>
      </c>
      <c r="E1107" s="92">
        <f>'TAB CUMUL AVRIL'!E1107+'TAB mai'!E1107+'TAB juin'!E1107</f>
        <v>0</v>
      </c>
      <c r="F1107" s="39"/>
      <c r="G1107" s="33"/>
    </row>
    <row r="1108" spans="1:7" x14ac:dyDescent="0.2">
      <c r="A1108" s="88"/>
      <c r="B1108" s="14" t="s">
        <v>19</v>
      </c>
      <c r="C1108" s="11"/>
      <c r="D1108" s="92">
        <f>'TAB CUMUL AVRIL'!D1108+'TAB mai'!D1108+'TAB juin'!D1108</f>
        <v>0</v>
      </c>
      <c r="E1108" s="92">
        <f>'TAB CUMUL AVRIL'!E1108+'TAB mai'!E1108+'TAB juin'!E1108</f>
        <v>0</v>
      </c>
      <c r="F1108" s="92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88"/>
      <c r="B1109" s="14" t="s">
        <v>20</v>
      </c>
      <c r="C1109" s="11"/>
      <c r="D1109" s="92">
        <f>'TAB CUMUL AVRIL'!D1109+'TAB mai'!D1109+'TAB juin'!D1109</f>
        <v>0</v>
      </c>
      <c r="E1109" s="92">
        <f>'TAB CUMUL AVRIL'!E1109+'TAB mai'!E1109+'TAB juin'!E1109</f>
        <v>0</v>
      </c>
      <c r="F1109" s="92">
        <f t="shared" si="392"/>
        <v>0</v>
      </c>
      <c r="G1109" s="32" t="e">
        <f t="shared" si="393"/>
        <v>#DIV/0!</v>
      </c>
    </row>
    <row r="1110" spans="1:7" x14ac:dyDescent="0.2">
      <c r="A1110" s="88"/>
      <c r="B1110" s="14" t="s">
        <v>27</v>
      </c>
      <c r="C1110" s="11"/>
      <c r="D1110" s="92">
        <f>'TAB CUMUL AVRIL'!D1110+'TAB mai'!D1110+'TAB juin'!D1110</f>
        <v>0</v>
      </c>
      <c r="E1110" s="92">
        <f>'TAB CUMUL AVRIL'!E1110+'TAB mai'!E1110+'TAB juin'!E1110</f>
        <v>0</v>
      </c>
      <c r="F1110" s="92">
        <f t="shared" si="392"/>
        <v>0</v>
      </c>
      <c r="G1110" s="32" t="e">
        <f t="shared" si="393"/>
        <v>#DIV/0!</v>
      </c>
    </row>
    <row r="1111" spans="1:7" x14ac:dyDescent="0.2">
      <c r="A1111" s="88">
        <v>706</v>
      </c>
      <c r="B1111" s="2" t="s">
        <v>34</v>
      </c>
      <c r="C1111" s="11"/>
      <c r="D1111" s="92">
        <f>'TAB CUMUL AVRIL'!D1111+'TAB mai'!D1111+'TAB juin'!D1111</f>
        <v>0</v>
      </c>
      <c r="E1111" s="92">
        <f>'TAB CUMUL AVRIL'!E1111+'TAB mai'!E1111+'TAB juin'!E1111</f>
        <v>0</v>
      </c>
      <c r="F1111" s="92">
        <f t="shared" si="392"/>
        <v>0</v>
      </c>
      <c r="G1111" s="32" t="e">
        <f t="shared" si="393"/>
        <v>#DIV/0!</v>
      </c>
    </row>
    <row r="1112" spans="1:7" x14ac:dyDescent="0.2">
      <c r="A1112" s="88" t="s">
        <v>35</v>
      </c>
      <c r="B1112" s="2" t="s">
        <v>36</v>
      </c>
      <c r="C1112" s="11"/>
      <c r="D1112" s="92">
        <f>'TAB CUMUL AVRIL'!D1112+'TAB mai'!D1112+'TAB juin'!D1112</f>
        <v>0</v>
      </c>
      <c r="E1112" s="92">
        <f>'TAB CUMUL AVRIL'!E1112+'TAB mai'!E1112+'TAB juin'!E1112</f>
        <v>0</v>
      </c>
      <c r="F1112" s="92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89"/>
      <c r="D1113" s="40">
        <f>D1103+D1104+D1105+D1106+D1111+D1112</f>
        <v>62145</v>
      </c>
      <c r="E1113" s="40">
        <f>E1103+E1104+E1105+E1106+E1111+E1112</f>
        <v>48307</v>
      </c>
      <c r="F1113" s="40">
        <f t="shared" si="392"/>
        <v>13838</v>
      </c>
      <c r="G1113" s="34">
        <f t="shared" si="393"/>
        <v>0.28645951932432151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92">
        <f>'TAB CUMUL AVRIL'!D1116+'TAB mai'!D1116+'TAB juin'!D1116</f>
        <v>0</v>
      </c>
      <c r="E1116" s="92">
        <f>'TAB CUMUL AVRIL'!E1116+'TAB mai'!E1116+'TAB juin'!E1116</f>
        <v>0</v>
      </c>
      <c r="F1116" s="92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90"/>
      <c r="D1117" s="92"/>
      <c r="E1117" s="92"/>
      <c r="F1117" s="91"/>
      <c r="G1117" s="36"/>
    </row>
    <row r="1118" spans="1:7" x14ac:dyDescent="0.2">
      <c r="A1118" s="88">
        <v>72</v>
      </c>
      <c r="B1118" s="1" t="s">
        <v>37</v>
      </c>
      <c r="C1118" s="10"/>
      <c r="D1118" s="92">
        <f>'TAB CUMUL AVRIL'!D1118+'TAB mai'!D1118+'TAB juin'!D1118</f>
        <v>0</v>
      </c>
      <c r="E1118" s="92">
        <f>'TAB CUMUL AVRIL'!E1118+'TAB mai'!E1118+'TAB juin'!E1118</f>
        <v>0</v>
      </c>
      <c r="F1118" s="92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88">
        <v>73</v>
      </c>
      <c r="B1119" s="1" t="s">
        <v>38</v>
      </c>
      <c r="C1119" s="10"/>
      <c r="D1119" s="92">
        <f>'TAB CUMUL AVRIL'!D1119+'TAB mai'!D1119+'TAB juin'!D1119</f>
        <v>0</v>
      </c>
      <c r="E1119" s="92">
        <f>'TAB CUMUL AVRIL'!E1119+'TAB mai'!E1119+'TAB juin'!E1119</f>
        <v>0</v>
      </c>
      <c r="F1119" s="92">
        <f t="shared" si="396"/>
        <v>0</v>
      </c>
      <c r="G1119" s="32" t="e">
        <f t="shared" si="397"/>
        <v>#DIV/0!</v>
      </c>
    </row>
    <row r="1120" spans="1:7" x14ac:dyDescent="0.2">
      <c r="A1120" s="88">
        <v>74</v>
      </c>
      <c r="B1120" s="2" t="s">
        <v>39</v>
      </c>
      <c r="C1120" s="11"/>
      <c r="D1120" s="92">
        <f>'TAB CUMUL AVRIL'!D1120+'TAB mai'!D1120+'TAB juin'!D1120</f>
        <v>0</v>
      </c>
      <c r="E1120" s="92">
        <f>'TAB CUMUL AVRIL'!E1120+'TAB mai'!E1120+'TAB juin'!E1120</f>
        <v>0</v>
      </c>
      <c r="F1120" s="92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93"/>
      <c r="D1121" s="40">
        <f>D1113+D1118+D1119+D1120</f>
        <v>62145</v>
      </c>
      <c r="E1121" s="40">
        <f>E1113+E1118+E1119+E1120</f>
        <v>48307</v>
      </c>
      <c r="F1121" s="92">
        <f t="shared" si="396"/>
        <v>13838</v>
      </c>
      <c r="G1121" s="32">
        <f t="shared" si="397"/>
        <v>0.28645951932432151</v>
      </c>
    </row>
    <row r="1122" spans="1:7" x14ac:dyDescent="0.2">
      <c r="A1122" s="88">
        <v>60</v>
      </c>
      <c r="B1122" s="3" t="s">
        <v>40</v>
      </c>
      <c r="C1122" s="90"/>
      <c r="D1122" s="91">
        <f>D1123+D1124+D1125</f>
        <v>18134</v>
      </c>
      <c r="E1122" s="91">
        <f>E1123+E1124+E1125</f>
        <v>13391</v>
      </c>
      <c r="F1122" s="92">
        <f t="shared" si="396"/>
        <v>4743</v>
      </c>
      <c r="G1122" s="32">
        <f t="shared" si="397"/>
        <v>0.35419311477858262</v>
      </c>
    </row>
    <row r="1123" spans="1:7" x14ac:dyDescent="0.2">
      <c r="A1123" s="88">
        <v>600</v>
      </c>
      <c r="B1123" s="1" t="s">
        <v>2</v>
      </c>
      <c r="C1123" s="10"/>
      <c r="D1123" s="92">
        <f>'TAB CUMUL AVRIL'!D1123+'TAB mai'!D1123+'TAB juin'!D1123</f>
        <v>3082</v>
      </c>
      <c r="E1123" s="92">
        <f>'TAB CUMUL AVRIL'!E1123+'TAB mai'!E1123+'TAB juin'!E1123</f>
        <v>1222</v>
      </c>
      <c r="F1123" s="92">
        <f t="shared" si="396"/>
        <v>1860</v>
      </c>
      <c r="G1123" s="32">
        <f t="shared" si="397"/>
        <v>1.5220949263502455</v>
      </c>
    </row>
    <row r="1124" spans="1:7" x14ac:dyDescent="0.2">
      <c r="A1124" s="88">
        <v>601</v>
      </c>
      <c r="B1124" s="1" t="s">
        <v>3</v>
      </c>
      <c r="C1124" s="10"/>
      <c r="D1124" s="92">
        <f>'TAB CUMUL AVRIL'!D1124+'TAB mai'!D1124+'TAB juin'!D1124</f>
        <v>15052</v>
      </c>
      <c r="E1124" s="92">
        <f>'TAB CUMUL AVRIL'!E1124+'TAB mai'!E1124+'TAB juin'!E1124</f>
        <v>12169</v>
      </c>
      <c r="F1124" s="92">
        <f t="shared" si="396"/>
        <v>2883</v>
      </c>
      <c r="G1124" s="32">
        <f t="shared" si="397"/>
        <v>0.23691346864984797</v>
      </c>
    </row>
    <row r="1125" spans="1:7" x14ac:dyDescent="0.2">
      <c r="A1125" s="88">
        <v>604</v>
      </c>
      <c r="B1125" s="1" t="s">
        <v>4</v>
      </c>
      <c r="C1125" s="10"/>
      <c r="D1125" s="92">
        <f>'TAB CUMUL AVRIL'!D1125+'TAB mai'!D1125+'TAB juin'!D1125</f>
        <v>0</v>
      </c>
      <c r="E1125" s="92">
        <f>'TAB CUMUL AVRIL'!E1125+'TAB mai'!E1125+'TAB juin'!E1125</f>
        <v>0</v>
      </c>
      <c r="F1125" s="92">
        <f t="shared" si="396"/>
        <v>0</v>
      </c>
      <c r="G1125" s="32" t="e">
        <f t="shared" si="397"/>
        <v>#DIV/0!</v>
      </c>
    </row>
    <row r="1126" spans="1:7" x14ac:dyDescent="0.2">
      <c r="A1126" s="88">
        <v>61</v>
      </c>
      <c r="B1126" s="1" t="s">
        <v>41</v>
      </c>
      <c r="C1126" s="10"/>
      <c r="D1126" s="92">
        <f>'TAB CUMUL AVRIL'!D1126+'TAB mai'!D1126+'TAB juin'!D1126</f>
        <v>4656</v>
      </c>
      <c r="E1126" s="92">
        <f>'TAB CUMUL AVRIL'!E1126+'TAB mai'!E1126+'TAB juin'!E1126</f>
        <v>2153</v>
      </c>
      <c r="F1126" s="92">
        <f t="shared" si="396"/>
        <v>2503</v>
      </c>
      <c r="G1126" s="32">
        <f t="shared" si="397"/>
        <v>1.1625638643752902</v>
      </c>
    </row>
    <row r="1127" spans="1:7" x14ac:dyDescent="0.2">
      <c r="A1127" s="88">
        <v>62</v>
      </c>
      <c r="B1127" s="2" t="s">
        <v>42</v>
      </c>
      <c r="C1127" s="11"/>
      <c r="D1127" s="92">
        <f>'TAB CUMUL AVRIL'!D1127+'TAB mai'!D1127+'TAB juin'!D1127</f>
        <v>5335</v>
      </c>
      <c r="E1127" s="92">
        <f>'TAB CUMUL AVRIL'!E1127+'TAB mai'!E1127+'TAB juin'!E1127</f>
        <v>2346</v>
      </c>
      <c r="F1127" s="92">
        <f t="shared" si="396"/>
        <v>2989</v>
      </c>
      <c r="G1127" s="32">
        <f t="shared" si="397"/>
        <v>1.274083546462063</v>
      </c>
    </row>
    <row r="1128" spans="1:7" ht="25.5" x14ac:dyDescent="0.2">
      <c r="A1128" s="22"/>
      <c r="B1128" s="26" t="s">
        <v>43</v>
      </c>
      <c r="C1128" s="93"/>
      <c r="D1128" s="40">
        <f>D1122+D1126+D1127</f>
        <v>28125</v>
      </c>
      <c r="E1128" s="40">
        <f>E1122+E1126+E1127</f>
        <v>17890</v>
      </c>
      <c r="F1128" s="92">
        <f t="shared" si="396"/>
        <v>10235</v>
      </c>
      <c r="G1128" s="32">
        <f t="shared" si="397"/>
        <v>0.57210732252655117</v>
      </c>
    </row>
    <row r="1129" spans="1:7" ht="25.5" x14ac:dyDescent="0.2">
      <c r="A1129" s="22"/>
      <c r="B1129" s="26" t="s">
        <v>48</v>
      </c>
      <c r="C1129" s="93"/>
      <c r="D1129" s="40">
        <f>D1121-D1128</f>
        <v>34020</v>
      </c>
      <c r="E1129" s="40">
        <f>E1121-E1128</f>
        <v>30417</v>
      </c>
      <c r="F1129" s="92">
        <f t="shared" si="396"/>
        <v>3603</v>
      </c>
      <c r="G1129" s="32">
        <f t="shared" si="397"/>
        <v>0.11845349640003945</v>
      </c>
    </row>
    <row r="1130" spans="1:7" x14ac:dyDescent="0.2">
      <c r="A1130" s="88">
        <v>63</v>
      </c>
      <c r="B1130" s="3" t="s">
        <v>46</v>
      </c>
      <c r="C1130" s="90"/>
      <c r="D1130" s="92">
        <f>'TAB CUMUL AVRIL'!D1130+'TAB mai'!D1130+'TAB juin'!D1130</f>
        <v>51445</v>
      </c>
      <c r="E1130" s="92">
        <f>'TAB CUMUL AVRIL'!E1130+'TAB mai'!E1130+'TAB juin'!E1130</f>
        <v>54432</v>
      </c>
      <c r="F1130" s="92">
        <f t="shared" si="396"/>
        <v>-2987</v>
      </c>
      <c r="G1130" s="32">
        <f t="shared" si="397"/>
        <v>-5.4875808348030568E-2</v>
      </c>
    </row>
    <row r="1131" spans="1:7" x14ac:dyDescent="0.2">
      <c r="A1131" s="88"/>
      <c r="B1131" s="13" t="s">
        <v>6</v>
      </c>
      <c r="C1131" s="27"/>
      <c r="D1131" s="92"/>
      <c r="E1131" s="92"/>
      <c r="F1131" s="92"/>
      <c r="G1131" s="32"/>
    </row>
    <row r="1132" spans="1:7" x14ac:dyDescent="0.2">
      <c r="A1132" s="88">
        <v>631</v>
      </c>
      <c r="B1132" s="15" t="s">
        <v>21</v>
      </c>
      <c r="C1132" s="21"/>
      <c r="D1132" s="92">
        <f>'TAB CUMUL AVRIL'!D1132+'TAB mai'!D1132+'TAB juin'!D1132</f>
        <v>0</v>
      </c>
      <c r="E1132" s="92">
        <f>'TAB CUMUL AVRIL'!E1132+'TAB mai'!E1132+'TAB juin'!E1132</f>
        <v>0</v>
      </c>
      <c r="F1132" s="92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88"/>
      <c r="B1133" s="15"/>
      <c r="C1133" s="21"/>
      <c r="D1133" s="92"/>
      <c r="E1133" s="92"/>
      <c r="F1133" s="92"/>
      <c r="G1133" s="32"/>
    </row>
    <row r="1134" spans="1:7" x14ac:dyDescent="0.2">
      <c r="A1134" s="88">
        <v>64</v>
      </c>
      <c r="B1134" s="2" t="s">
        <v>47</v>
      </c>
      <c r="C1134" s="11"/>
      <c r="D1134" s="92">
        <f>'TAB CUMUL AVRIL'!D1134+'TAB mai'!D1134+'TAB juin'!D1134</f>
        <v>3245</v>
      </c>
      <c r="E1134" s="92">
        <f>'TAB CUMUL AVRIL'!E1134+'TAB mai'!E1134+'TAB juin'!E1134</f>
        <v>3756</v>
      </c>
      <c r="F1134" s="92">
        <f t="shared" ref="F1134:F1144" si="400">(D1134-E1134)</f>
        <v>-511</v>
      </c>
      <c r="G1134" s="32">
        <f t="shared" ref="G1134:G1144" si="401">F1134/E1134</f>
        <v>-0.13604898828541001</v>
      </c>
    </row>
    <row r="1135" spans="1:7" ht="25.5" x14ac:dyDescent="0.2">
      <c r="A1135" s="22"/>
      <c r="B1135" s="26" t="s">
        <v>49</v>
      </c>
      <c r="C1135" s="93"/>
      <c r="D1135" s="92">
        <f>D1129-D1130-D1134</f>
        <v>-20670</v>
      </c>
      <c r="E1135" s="92">
        <f>E1129-E1130-E1134</f>
        <v>-27771</v>
      </c>
      <c r="F1135" s="92">
        <f t="shared" si="400"/>
        <v>7101</v>
      </c>
      <c r="G1135" s="32">
        <f t="shared" si="401"/>
        <v>-0.25569839040725939</v>
      </c>
    </row>
    <row r="1136" spans="1:7" x14ac:dyDescent="0.2">
      <c r="A1136" s="88">
        <v>75</v>
      </c>
      <c r="B1136" s="3" t="s">
        <v>50</v>
      </c>
      <c r="C1136" s="90"/>
      <c r="D1136" s="92">
        <f>'TAB CUMUL AVRIL'!D1136+'TAB mai'!D1136+'TAB juin'!D1136</f>
        <v>1540</v>
      </c>
      <c r="E1136" s="92">
        <f>'TAB CUMUL AVRIL'!E1136+'TAB mai'!E1136+'TAB juin'!E1136</f>
        <v>0</v>
      </c>
      <c r="F1136" s="92">
        <f t="shared" si="400"/>
        <v>1540</v>
      </c>
      <c r="G1136" s="32" t="e">
        <f t="shared" si="401"/>
        <v>#DIV/0!</v>
      </c>
    </row>
    <row r="1137" spans="1:7" x14ac:dyDescent="0.2">
      <c r="A1137" s="88">
        <v>65</v>
      </c>
      <c r="B1137" s="1" t="s">
        <v>51</v>
      </c>
      <c r="C1137" s="10"/>
      <c r="D1137" s="92">
        <f>'TAB CUMUL AVRIL'!D1137+'TAB mai'!D1137+'TAB juin'!D1137</f>
        <v>22947</v>
      </c>
      <c r="E1137" s="92">
        <f>'TAB CUMUL AVRIL'!E1137+'TAB mai'!E1137+'TAB juin'!E1137</f>
        <v>11235</v>
      </c>
      <c r="F1137" s="92">
        <f t="shared" si="400"/>
        <v>11712</v>
      </c>
      <c r="G1137" s="32">
        <f t="shared" si="401"/>
        <v>1.0424566088117491</v>
      </c>
    </row>
    <row r="1138" spans="1:7" ht="25.5" x14ac:dyDescent="0.2">
      <c r="A1138" s="88">
        <v>68</v>
      </c>
      <c r="B1138" s="16" t="s">
        <v>52</v>
      </c>
      <c r="C1138" s="17"/>
      <c r="D1138" s="92">
        <f>'TAB CUMUL AVRIL'!D1138+'TAB mai'!D1138+'TAB juin'!D1138</f>
        <v>8501</v>
      </c>
      <c r="E1138" s="92">
        <f>'TAB CUMUL AVRIL'!E1138+'TAB mai'!E1138+'TAB juin'!E1138</f>
        <v>7972</v>
      </c>
      <c r="F1138" s="92">
        <f t="shared" si="400"/>
        <v>529</v>
      </c>
      <c r="G1138" s="32">
        <f t="shared" si="401"/>
        <v>6.6357250376317109E-2</v>
      </c>
    </row>
    <row r="1139" spans="1:7" x14ac:dyDescent="0.2">
      <c r="A1139" s="88">
        <v>78</v>
      </c>
      <c r="B1139" s="2" t="s">
        <v>53</v>
      </c>
      <c r="C1139" s="11"/>
      <c r="D1139" s="92">
        <f>'TAB CUMUL AVRIL'!D1139+'TAB mai'!D1139+'TAB juin'!D1139</f>
        <v>0</v>
      </c>
      <c r="E1139" s="92">
        <f>'TAB CUMUL AVRIL'!E1139+'TAB mai'!E1139+'TAB juin'!E1139</f>
        <v>0</v>
      </c>
      <c r="F1139" s="92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93"/>
      <c r="D1140" s="92">
        <f>D1135+D1136-D1137-D1138+D1139</f>
        <v>-50578</v>
      </c>
      <c r="E1140" s="92">
        <f>E1135+E1136-E1137-E1138+E1139</f>
        <v>-46978</v>
      </c>
      <c r="F1140" s="92">
        <f t="shared" si="400"/>
        <v>-3600</v>
      </c>
      <c r="G1140" s="32">
        <f t="shared" si="401"/>
        <v>7.6631614798416278E-2</v>
      </c>
    </row>
    <row r="1141" spans="1:7" x14ac:dyDescent="0.2">
      <c r="A1141" s="88">
        <v>76</v>
      </c>
      <c r="B1141" s="1" t="s">
        <v>54</v>
      </c>
      <c r="C1141" s="10"/>
      <c r="D1141" s="92">
        <f>'TAB CUMUL AVRIL'!D1141+'TAB mai'!D1141+'TAB juin'!D1141</f>
        <v>201</v>
      </c>
      <c r="E1141" s="92">
        <f>'TAB CUMUL AVRIL'!E1141+'TAB mai'!E1141+'TAB juin'!E1141</f>
        <v>281</v>
      </c>
      <c r="F1141" s="92">
        <f t="shared" si="400"/>
        <v>-80</v>
      </c>
      <c r="G1141" s="32">
        <f t="shared" si="401"/>
        <v>-0.28469750889679718</v>
      </c>
    </row>
    <row r="1142" spans="1:7" x14ac:dyDescent="0.2">
      <c r="A1142" s="88">
        <v>66</v>
      </c>
      <c r="B1142" s="1" t="s">
        <v>55</v>
      </c>
      <c r="C1142" s="10"/>
      <c r="D1142" s="92">
        <f>'TAB CUMUL AVRIL'!D1142+'TAB mai'!D1142+'TAB juin'!D1142</f>
        <v>0</v>
      </c>
      <c r="E1142" s="92">
        <f>'TAB CUMUL AVRIL'!E1142+'TAB mai'!E1142+'TAB juin'!E1142</f>
        <v>258</v>
      </c>
      <c r="F1142" s="92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92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93"/>
      <c r="D1144" s="92">
        <f>D1140+D1143</f>
        <v>-50377</v>
      </c>
      <c r="E1144" s="92">
        <f>E1140+E1143</f>
        <v>-46955</v>
      </c>
      <c r="F1144" s="92">
        <f t="shared" si="400"/>
        <v>-3422</v>
      </c>
      <c r="G1144" s="32">
        <f t="shared" si="401"/>
        <v>7.2878287722287299E-2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88">
        <v>5</v>
      </c>
      <c r="B1148" s="1" t="s">
        <v>22</v>
      </c>
      <c r="C1148" s="10"/>
      <c r="D1148" s="92">
        <f>'TAB juin'!D1148</f>
        <v>21343</v>
      </c>
      <c r="E1148" s="92">
        <f>'TAB juin'!E1148</f>
        <v>38075</v>
      </c>
      <c r="F1148" s="92">
        <f t="shared" ref="F1148" si="402">(D1148-E1148)</f>
        <v>-16732</v>
      </c>
      <c r="G1148" s="32">
        <f t="shared" ref="G1148" si="403">F1148/E1148</f>
        <v>-0.4394484569927774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88">
        <v>51</v>
      </c>
      <c r="B1152" s="20" t="s">
        <v>29</v>
      </c>
      <c r="C1152" s="30"/>
      <c r="D1152" s="92">
        <v>0</v>
      </c>
      <c r="E1152" s="92">
        <v>0</v>
      </c>
      <c r="F1152" s="92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88">
        <v>510</v>
      </c>
      <c r="B1153" s="1" t="s">
        <v>7</v>
      </c>
      <c r="C1153" s="10"/>
      <c r="D1153" s="92">
        <v>0</v>
      </c>
      <c r="E1153" s="92">
        <v>0</v>
      </c>
      <c r="F1153" s="92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88">
        <v>41</v>
      </c>
      <c r="B1155" s="1" t="s">
        <v>8</v>
      </c>
      <c r="C1155" s="10"/>
      <c r="D1155" s="92">
        <f>D1159+D1160+D1161</f>
        <v>10763</v>
      </c>
      <c r="E1155" s="92">
        <f>E1159+E1160+E1161</f>
        <v>9361</v>
      </c>
      <c r="F1155" s="92">
        <f t="shared" ref="F1155" si="406">(D1155-E1155)</f>
        <v>1402</v>
      </c>
      <c r="G1155" s="32">
        <f t="shared" ref="G1155" si="407">F1155/E1155</f>
        <v>0.14977032368336715</v>
      </c>
    </row>
    <row r="1156" spans="1:7" x14ac:dyDescent="0.2">
      <c r="A1156" s="88"/>
      <c r="B1156" s="1"/>
      <c r="C1156" s="10"/>
      <c r="D1156" s="92"/>
      <c r="E1156" s="92"/>
      <c r="F1156" s="92"/>
      <c r="G1156" s="32"/>
    </row>
    <row r="1157" spans="1:7" x14ac:dyDescent="0.2">
      <c r="A1157" s="88"/>
      <c r="B1157" s="7" t="s">
        <v>6</v>
      </c>
      <c r="C1157" s="29"/>
      <c r="D1157" s="92"/>
      <c r="E1157" s="92"/>
      <c r="F1157" s="92"/>
      <c r="G1157" s="32"/>
    </row>
    <row r="1158" spans="1:7" x14ac:dyDescent="0.2">
      <c r="A1158" s="88"/>
      <c r="B1158" s="1"/>
      <c r="C1158" s="10"/>
      <c r="D1158" s="92"/>
      <c r="E1158" s="92"/>
      <c r="F1158" s="92"/>
      <c r="G1158" s="32"/>
    </row>
    <row r="1159" spans="1:7" x14ac:dyDescent="0.2">
      <c r="A1159" s="88"/>
      <c r="B1159" s="23" t="s">
        <v>23</v>
      </c>
      <c r="C1159" s="10"/>
      <c r="D1159" s="92">
        <f>'TAB juin'!D1159</f>
        <v>3370</v>
      </c>
      <c r="E1159" s="92">
        <f>'TAB juin'!E1159</f>
        <v>2771</v>
      </c>
      <c r="F1159" s="92">
        <f t="shared" ref="F1159:F1161" si="408">(D1159-E1159)</f>
        <v>599</v>
      </c>
      <c r="G1159" s="32">
        <f t="shared" ref="G1159:G1161" si="409">F1159/E1159</f>
        <v>0.21616744857452183</v>
      </c>
    </row>
    <row r="1160" spans="1:7" ht="25.5" x14ac:dyDescent="0.2">
      <c r="A1160" s="88"/>
      <c r="B1160" s="24" t="s">
        <v>58</v>
      </c>
      <c r="C1160" s="17"/>
      <c r="D1160" s="92">
        <f>'TAB juin'!D1160</f>
        <v>7246</v>
      </c>
      <c r="E1160" s="92">
        <f>'TAB juin'!E1160</f>
        <v>6513</v>
      </c>
      <c r="F1160" s="92">
        <f t="shared" si="408"/>
        <v>733</v>
      </c>
      <c r="G1160" s="32">
        <f t="shared" si="409"/>
        <v>0.11254414248426224</v>
      </c>
    </row>
    <row r="1161" spans="1:7" x14ac:dyDescent="0.2">
      <c r="A1161" s="88"/>
      <c r="B1161" s="23" t="s">
        <v>24</v>
      </c>
      <c r="C1161" s="10"/>
      <c r="D1161" s="92">
        <f>'TAB juin'!D1161</f>
        <v>147</v>
      </c>
      <c r="E1161" s="92">
        <f>'TAB juin'!E1161</f>
        <v>77</v>
      </c>
      <c r="F1161" s="92">
        <f t="shared" si="408"/>
        <v>70</v>
      </c>
      <c r="G1161" s="32">
        <f t="shared" si="409"/>
        <v>0.90909090909090906</v>
      </c>
    </row>
    <row r="1162" spans="1:7" x14ac:dyDescent="0.2">
      <c r="A1162" s="88"/>
      <c r="B1162" s="1"/>
      <c r="C1162" s="10"/>
      <c r="D1162" s="92"/>
      <c r="E1162" s="92"/>
      <c r="F1162" s="92"/>
      <c r="G1162" s="32"/>
    </row>
    <row r="1163" spans="1:7" x14ac:dyDescent="0.2">
      <c r="A1163" s="88"/>
      <c r="B1163" s="8" t="s">
        <v>26</v>
      </c>
      <c r="C1163" s="31"/>
      <c r="D1163" s="92">
        <f>'TAB juin'!D1163</f>
        <v>22274</v>
      </c>
      <c r="E1163" s="92">
        <f>'TAB juin'!E1163</f>
        <v>22533</v>
      </c>
      <c r="F1163" s="92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88"/>
      <c r="B1164" s="8"/>
      <c r="C1164" s="31"/>
      <c r="D1164" s="92"/>
      <c r="E1164" s="92"/>
      <c r="F1164" s="92"/>
      <c r="G1164" s="32"/>
    </row>
    <row r="1165" spans="1:7" x14ac:dyDescent="0.2">
      <c r="A1165" s="88">
        <v>3</v>
      </c>
      <c r="B1165" s="8" t="s">
        <v>15</v>
      </c>
      <c r="C1165" s="31"/>
      <c r="D1165" s="92">
        <f>D1168+D1169+D1170+D1171</f>
        <v>23694</v>
      </c>
      <c r="E1165" s="92">
        <f>E1168+E1169+E1170+E1171</f>
        <v>22773</v>
      </c>
      <c r="F1165" s="92">
        <f t="shared" ref="F1165" si="412">(D1165-E1165)</f>
        <v>921</v>
      </c>
      <c r="G1165" s="32">
        <f t="shared" ref="G1165" si="413">F1165/E1165</f>
        <v>4.0442629429587672E-2</v>
      </c>
    </row>
    <row r="1166" spans="1:7" x14ac:dyDescent="0.2">
      <c r="A1166" s="88"/>
      <c r="B1166" s="7" t="s">
        <v>6</v>
      </c>
      <c r="C1166" s="29"/>
      <c r="D1166" s="92"/>
      <c r="E1166" s="92"/>
      <c r="F1166" s="92"/>
      <c r="G1166" s="32"/>
    </row>
    <row r="1167" spans="1:7" x14ac:dyDescent="0.2">
      <c r="A1167" s="88"/>
      <c r="B1167" s="8"/>
      <c r="C1167" s="31"/>
      <c r="D1167" s="92"/>
      <c r="E1167" s="92"/>
      <c r="F1167" s="92"/>
      <c r="G1167" s="32"/>
    </row>
    <row r="1168" spans="1:7" x14ac:dyDescent="0.2">
      <c r="A1168" s="88">
        <v>30</v>
      </c>
      <c r="B1168" s="25" t="s">
        <v>16</v>
      </c>
      <c r="C1168" s="31"/>
      <c r="D1168" s="92">
        <f>'TAB juin'!D1168</f>
        <v>344</v>
      </c>
      <c r="E1168" s="92">
        <f>'TAB juin'!E1168</f>
        <v>169</v>
      </c>
      <c r="F1168" s="92">
        <f t="shared" ref="F1168:F1171" si="414">(D1168-E1168)</f>
        <v>175</v>
      </c>
      <c r="G1168" s="32">
        <f t="shared" ref="G1168:G1171" si="415">F1168/E1168</f>
        <v>1.0355029585798816</v>
      </c>
    </row>
    <row r="1169" spans="1:7" x14ac:dyDescent="0.2">
      <c r="A1169" s="88">
        <v>31</v>
      </c>
      <c r="B1169" s="25" t="s">
        <v>17</v>
      </c>
      <c r="C1169" s="31"/>
      <c r="D1169" s="92">
        <f>'TAB juin'!D1169</f>
        <v>897</v>
      </c>
      <c r="E1169" s="92">
        <f>'TAB juin'!E1169</f>
        <v>460</v>
      </c>
      <c r="F1169" s="92">
        <f t="shared" si="414"/>
        <v>437</v>
      </c>
      <c r="G1169" s="32">
        <f t="shared" si="415"/>
        <v>0.95</v>
      </c>
    </row>
    <row r="1170" spans="1:7" x14ac:dyDescent="0.2">
      <c r="A1170" s="88">
        <v>32</v>
      </c>
      <c r="B1170" s="25" t="s">
        <v>18</v>
      </c>
      <c r="C1170" s="31"/>
      <c r="D1170" s="92">
        <f>'TAB juin'!D1170</f>
        <v>22453</v>
      </c>
      <c r="E1170" s="92">
        <f>'TAB juin'!E1170</f>
        <v>22144</v>
      </c>
      <c r="F1170" s="92">
        <f t="shared" si="414"/>
        <v>309</v>
      </c>
      <c r="G1170" s="32">
        <f t="shared" si="415"/>
        <v>1.3954118497109827E-2</v>
      </c>
    </row>
    <row r="1171" spans="1:7" x14ac:dyDescent="0.2">
      <c r="A1171" s="88">
        <v>37</v>
      </c>
      <c r="B1171" s="25" t="s">
        <v>25</v>
      </c>
      <c r="C1171" s="31"/>
      <c r="D1171" s="92">
        <f>'TAB juin'!D1171</f>
        <v>0</v>
      </c>
      <c r="E1171" s="92">
        <f>'TAB juin'!E1171</f>
        <v>0</v>
      </c>
      <c r="F1171" s="92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92" t="s">
        <v>10</v>
      </c>
      <c r="E1176" s="92" t="s">
        <v>11</v>
      </c>
      <c r="F1176" s="92" t="s">
        <v>12</v>
      </c>
      <c r="G1176" s="32" t="s">
        <v>13</v>
      </c>
    </row>
    <row r="1177" spans="1:7" x14ac:dyDescent="0.2">
      <c r="A1177" s="88">
        <v>700</v>
      </c>
      <c r="B1177" s="1" t="s">
        <v>30</v>
      </c>
      <c r="C1177" s="10"/>
      <c r="D1177" s="92">
        <f>'TAB CUMUL AVRIL'!D1177+'TAB mai'!D1177+'TAB juin'!D1177</f>
        <v>3464</v>
      </c>
      <c r="E1177" s="92">
        <f>'TAB CUMUL AVRIL'!E1177+'TAB mai'!E1177+'TAB juin'!E1177</f>
        <v>0</v>
      </c>
      <c r="F1177" s="92">
        <f>(D1177-E1177)</f>
        <v>3464</v>
      </c>
      <c r="G1177" s="32" t="e">
        <f>F1177/E1177</f>
        <v>#DIV/0!</v>
      </c>
    </row>
    <row r="1178" spans="1:7" x14ac:dyDescent="0.2">
      <c r="A1178" s="88">
        <v>701</v>
      </c>
      <c r="B1178" s="1" t="s">
        <v>31</v>
      </c>
      <c r="C1178" s="10"/>
      <c r="D1178" s="92">
        <f>'TAB CUMUL AVRIL'!D1178+'TAB mai'!D1178+'TAB juin'!D1178</f>
        <v>2816</v>
      </c>
      <c r="E1178" s="92">
        <f>'TAB CUMUL AVRIL'!E1178+'TAB mai'!E1178+'TAB juin'!E1178</f>
        <v>0</v>
      </c>
      <c r="F1178" s="92">
        <f t="shared" ref="F1178:F1180" si="416">(D1178-E1178)</f>
        <v>2816</v>
      </c>
      <c r="G1178" s="32" t="e">
        <f t="shared" ref="G1178:G1180" si="417">F1178/E1178</f>
        <v>#DIV/0!</v>
      </c>
    </row>
    <row r="1179" spans="1:7" x14ac:dyDescent="0.2">
      <c r="A1179" s="88">
        <v>704</v>
      </c>
      <c r="B1179" s="1" t="s">
        <v>32</v>
      </c>
      <c r="C1179" s="10"/>
      <c r="D1179" s="92">
        <f>'TAB CUMUL AVRIL'!D1179+'TAB mai'!D1179+'TAB juin'!D1179</f>
        <v>0</v>
      </c>
      <c r="E1179" s="92">
        <f>'TAB CUMUL AVRIL'!E1179+'TAB mai'!E1179+'TAB juin'!E1179</f>
        <v>0</v>
      </c>
      <c r="F1179" s="92">
        <f t="shared" si="416"/>
        <v>0</v>
      </c>
      <c r="G1179" s="32" t="e">
        <f t="shared" si="417"/>
        <v>#DIV/0!</v>
      </c>
    </row>
    <row r="1180" spans="1:7" x14ac:dyDescent="0.2">
      <c r="A1180" s="88">
        <v>706</v>
      </c>
      <c r="B1180" s="1" t="s">
        <v>33</v>
      </c>
      <c r="C1180" s="10"/>
      <c r="D1180" s="92">
        <f>'TAB CUMUL AVRIL'!D1180+'TAB mai'!D1180+'TAB juin'!D1180</f>
        <v>1627</v>
      </c>
      <c r="E1180" s="92">
        <f>'TAB CUMUL AVRIL'!E1180+'TAB mai'!E1180+'TAB juin'!E1180</f>
        <v>120</v>
      </c>
      <c r="F1180" s="92">
        <f t="shared" si="416"/>
        <v>1507</v>
      </c>
      <c r="G1180" s="32">
        <f t="shared" si="417"/>
        <v>12.558333333333334</v>
      </c>
    </row>
    <row r="1181" spans="1:7" x14ac:dyDescent="0.2">
      <c r="A1181" s="88"/>
      <c r="B1181" s="13" t="s">
        <v>6</v>
      </c>
      <c r="C1181" s="27"/>
      <c r="D1181" s="92">
        <f>'TAB CUMUL AVRIL'!D1181+'TAB mai'!D1181+'TAB juin'!D1181</f>
        <v>0</v>
      </c>
      <c r="E1181" s="92">
        <f>'TAB CUMUL AVRIL'!E1181+'TAB mai'!E1181+'TAB juin'!E1181</f>
        <v>0</v>
      </c>
      <c r="F1181" s="39"/>
      <c r="G1181" s="33"/>
    </row>
    <row r="1182" spans="1:7" x14ac:dyDescent="0.2">
      <c r="A1182" s="88"/>
      <c r="B1182" s="14" t="s">
        <v>19</v>
      </c>
      <c r="C1182" s="11"/>
      <c r="D1182" s="92">
        <f>'TAB CUMUL AVRIL'!D1182+'TAB mai'!D1182+'TAB juin'!D1182</f>
        <v>0</v>
      </c>
      <c r="E1182" s="92">
        <f>'TAB CUMUL AVRIL'!E1182+'TAB mai'!E1182+'TAB juin'!E1182</f>
        <v>0</v>
      </c>
      <c r="F1182" s="92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88"/>
      <c r="B1183" s="14" t="s">
        <v>20</v>
      </c>
      <c r="C1183" s="11"/>
      <c r="D1183" s="92">
        <f>'TAB CUMUL AVRIL'!D1183+'TAB mai'!D1183+'TAB juin'!D1183</f>
        <v>0</v>
      </c>
      <c r="E1183" s="92">
        <f>'TAB CUMUL AVRIL'!E1183+'TAB mai'!E1183+'TAB juin'!E1183</f>
        <v>0</v>
      </c>
      <c r="F1183" s="92">
        <f t="shared" si="418"/>
        <v>0</v>
      </c>
      <c r="G1183" s="32" t="e">
        <f t="shared" si="419"/>
        <v>#DIV/0!</v>
      </c>
    </row>
    <row r="1184" spans="1:7" x14ac:dyDescent="0.2">
      <c r="A1184" s="88"/>
      <c r="B1184" s="14" t="s">
        <v>27</v>
      </c>
      <c r="C1184" s="11"/>
      <c r="D1184" s="92">
        <f>'TAB CUMUL AVRIL'!D1184+'TAB mai'!D1184+'TAB juin'!D1184</f>
        <v>0</v>
      </c>
      <c r="E1184" s="92">
        <f>'TAB CUMUL AVRIL'!E1184+'TAB mai'!E1184+'TAB juin'!E1184</f>
        <v>0</v>
      </c>
      <c r="F1184" s="92">
        <f t="shared" si="418"/>
        <v>0</v>
      </c>
      <c r="G1184" s="32" t="e">
        <f t="shared" si="419"/>
        <v>#DIV/0!</v>
      </c>
    </row>
    <row r="1185" spans="1:7" x14ac:dyDescent="0.2">
      <c r="A1185" s="88">
        <v>706</v>
      </c>
      <c r="B1185" s="2" t="s">
        <v>34</v>
      </c>
      <c r="C1185" s="11"/>
      <c r="D1185" s="92">
        <f>'TAB CUMUL AVRIL'!D1185+'TAB mai'!D1185+'TAB juin'!D1185</f>
        <v>0</v>
      </c>
      <c r="E1185" s="92">
        <f>'TAB CUMUL AVRIL'!E1185+'TAB mai'!E1185+'TAB juin'!E1185</f>
        <v>0</v>
      </c>
      <c r="F1185" s="92">
        <f t="shared" si="418"/>
        <v>0</v>
      </c>
      <c r="G1185" s="32" t="e">
        <f t="shared" si="419"/>
        <v>#DIV/0!</v>
      </c>
    </row>
    <row r="1186" spans="1:7" x14ac:dyDescent="0.2">
      <c r="A1186" s="88" t="s">
        <v>35</v>
      </c>
      <c r="B1186" s="2" t="s">
        <v>36</v>
      </c>
      <c r="C1186" s="11"/>
      <c r="D1186" s="92">
        <f>'TAB CUMUL AVRIL'!D1186+'TAB mai'!D1186+'TAB juin'!D1186</f>
        <v>2</v>
      </c>
      <c r="E1186" s="92">
        <f>'TAB CUMUL AVRIL'!E1186+'TAB mai'!E1186+'TAB juin'!E1186</f>
        <v>0</v>
      </c>
      <c r="F1186" s="92">
        <f t="shared" si="418"/>
        <v>2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89"/>
      <c r="D1187" s="40">
        <f>D1177+D1178+D1179+D1180+D1185+D1186</f>
        <v>7909</v>
      </c>
      <c r="E1187" s="40">
        <f>E1177+E1178+E1179+E1180+E1185+E1186</f>
        <v>120</v>
      </c>
      <c r="F1187" s="40">
        <f t="shared" si="418"/>
        <v>7789</v>
      </c>
      <c r="G1187" s="34">
        <f t="shared" si="419"/>
        <v>64.908333333333331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92">
        <f>'TAB CUMUL AVRIL'!D1190+'TAB mai'!D1190+'TAB juin'!D1190</f>
        <v>0</v>
      </c>
      <c r="E1190" s="92">
        <f>'TAB CUMUL AVRIL'!E1190+'TAB mai'!E1190+'TAB juin'!E1190</f>
        <v>0</v>
      </c>
      <c r="F1190" s="92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90"/>
      <c r="D1191" s="92"/>
      <c r="E1191" s="92"/>
      <c r="F1191" s="91"/>
      <c r="G1191" s="36"/>
    </row>
    <row r="1192" spans="1:7" x14ac:dyDescent="0.2">
      <c r="A1192" s="88">
        <v>72</v>
      </c>
      <c r="B1192" s="1" t="s">
        <v>37</v>
      </c>
      <c r="C1192" s="10"/>
      <c r="D1192" s="92">
        <f>'TAB CUMUL AVRIL'!D1192+'TAB mai'!D1192+'TAB juin'!D1192</f>
        <v>0</v>
      </c>
      <c r="E1192" s="92">
        <f>'TAB CUMUL AVRIL'!E1192+'TAB mai'!E1192+'TAB juin'!E1192</f>
        <v>0</v>
      </c>
      <c r="F1192" s="92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88">
        <v>73</v>
      </c>
      <c r="B1193" s="1" t="s">
        <v>38</v>
      </c>
      <c r="C1193" s="10"/>
      <c r="D1193" s="92">
        <f>'TAB CUMUL AVRIL'!D1193+'TAB mai'!D1193+'TAB juin'!D1193</f>
        <v>0</v>
      </c>
      <c r="E1193" s="92">
        <f>'TAB CUMUL AVRIL'!E1193+'TAB mai'!E1193+'TAB juin'!E1193</f>
        <v>0</v>
      </c>
      <c r="F1193" s="92">
        <f t="shared" si="422"/>
        <v>0</v>
      </c>
      <c r="G1193" s="32" t="e">
        <f t="shared" si="423"/>
        <v>#DIV/0!</v>
      </c>
    </row>
    <row r="1194" spans="1:7" x14ac:dyDescent="0.2">
      <c r="A1194" s="88">
        <v>74</v>
      </c>
      <c r="B1194" s="2" t="s">
        <v>39</v>
      </c>
      <c r="C1194" s="11"/>
      <c r="D1194" s="92">
        <f>'TAB CUMUL AVRIL'!D1194+'TAB mai'!D1194+'TAB juin'!D1194</f>
        <v>0</v>
      </c>
      <c r="E1194" s="92">
        <f>'TAB CUMUL AVRIL'!E1194+'TAB mai'!E1194+'TAB juin'!E1194</f>
        <v>0</v>
      </c>
      <c r="F1194" s="92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93"/>
      <c r="D1195" s="40">
        <f>D1187+D1192+D1193+D1194</f>
        <v>7909</v>
      </c>
      <c r="E1195" s="40">
        <f>E1187+E1192+E1193+E1194</f>
        <v>120</v>
      </c>
      <c r="F1195" s="92">
        <f t="shared" si="422"/>
        <v>7789</v>
      </c>
      <c r="G1195" s="32">
        <f t="shared" si="423"/>
        <v>64.908333333333331</v>
      </c>
    </row>
    <row r="1196" spans="1:7" x14ac:dyDescent="0.2">
      <c r="A1196" s="88">
        <v>60</v>
      </c>
      <c r="B1196" s="3" t="s">
        <v>40</v>
      </c>
      <c r="C1196" s="90"/>
      <c r="D1196" s="91">
        <f>D1197+D1198+D1199</f>
        <v>3548</v>
      </c>
      <c r="E1196" s="91">
        <f>E1197+E1198+E1199</f>
        <v>361</v>
      </c>
      <c r="F1196" s="92">
        <f t="shared" si="422"/>
        <v>3187</v>
      </c>
      <c r="G1196" s="32">
        <f t="shared" si="423"/>
        <v>8.8282548476454288</v>
      </c>
    </row>
    <row r="1197" spans="1:7" x14ac:dyDescent="0.2">
      <c r="A1197" s="88">
        <v>600</v>
      </c>
      <c r="B1197" s="1" t="s">
        <v>2</v>
      </c>
      <c r="C1197" s="10"/>
      <c r="D1197" s="92">
        <f>'TAB CUMUL AVRIL'!D1197+'TAB mai'!D1197+'TAB juin'!D1197</f>
        <v>1377</v>
      </c>
      <c r="E1197" s="92">
        <f>'TAB CUMUL AVRIL'!E1197+'TAB mai'!E1197+'TAB juin'!E1197</f>
        <v>79</v>
      </c>
      <c r="F1197" s="92">
        <f t="shared" si="422"/>
        <v>1298</v>
      </c>
      <c r="G1197" s="32">
        <f t="shared" si="423"/>
        <v>16.430379746835442</v>
      </c>
    </row>
    <row r="1198" spans="1:7" x14ac:dyDescent="0.2">
      <c r="A1198" s="88">
        <v>601</v>
      </c>
      <c r="B1198" s="1" t="s">
        <v>3</v>
      </c>
      <c r="C1198" s="10"/>
      <c r="D1198" s="92">
        <f>'TAB CUMUL AVRIL'!D1198+'TAB mai'!D1198+'TAB juin'!D1198</f>
        <v>2171</v>
      </c>
      <c r="E1198" s="92">
        <f>'TAB CUMUL AVRIL'!E1198+'TAB mai'!E1198+'TAB juin'!E1198</f>
        <v>282</v>
      </c>
      <c r="F1198" s="92">
        <f t="shared" si="422"/>
        <v>1889</v>
      </c>
      <c r="G1198" s="32">
        <f t="shared" si="423"/>
        <v>6.6985815602836878</v>
      </c>
    </row>
    <row r="1199" spans="1:7" x14ac:dyDescent="0.2">
      <c r="A1199" s="88">
        <v>604</v>
      </c>
      <c r="B1199" s="1" t="s">
        <v>4</v>
      </c>
      <c r="C1199" s="10"/>
      <c r="D1199" s="92">
        <f>'TAB CUMUL AVRIL'!D1199+'TAB mai'!D1199+'TAB juin'!D1199</f>
        <v>0</v>
      </c>
      <c r="E1199" s="92">
        <f>'TAB CUMUL AVRIL'!E1199+'TAB mai'!E1199+'TAB juin'!E1199</f>
        <v>0</v>
      </c>
      <c r="F1199" s="92">
        <f t="shared" si="422"/>
        <v>0</v>
      </c>
      <c r="G1199" s="32" t="e">
        <f t="shared" si="423"/>
        <v>#DIV/0!</v>
      </c>
    </row>
    <row r="1200" spans="1:7" x14ac:dyDescent="0.2">
      <c r="A1200" s="88">
        <v>61</v>
      </c>
      <c r="B1200" s="1" t="s">
        <v>41</v>
      </c>
      <c r="C1200" s="10"/>
      <c r="D1200" s="92">
        <f>'TAB CUMUL AVRIL'!D1200+'TAB mai'!D1200+'TAB juin'!D1200</f>
        <v>838</v>
      </c>
      <c r="E1200" s="92">
        <f>'TAB CUMUL AVRIL'!E1200+'TAB mai'!E1200+'TAB juin'!E1200</f>
        <v>1086</v>
      </c>
      <c r="F1200" s="92">
        <f t="shared" si="422"/>
        <v>-248</v>
      </c>
      <c r="G1200" s="32">
        <f t="shared" si="423"/>
        <v>-0.2283609576427256</v>
      </c>
    </row>
    <row r="1201" spans="1:7" x14ac:dyDescent="0.2">
      <c r="A1201" s="88">
        <v>62</v>
      </c>
      <c r="B1201" s="2" t="s">
        <v>42</v>
      </c>
      <c r="C1201" s="11"/>
      <c r="D1201" s="92">
        <f>'TAB CUMUL AVRIL'!D1201+'TAB mai'!D1201+'TAB juin'!D1201</f>
        <v>174</v>
      </c>
      <c r="E1201" s="92">
        <f>'TAB CUMUL AVRIL'!E1201+'TAB mai'!E1201+'TAB juin'!E1201</f>
        <v>358</v>
      </c>
      <c r="F1201" s="92">
        <f t="shared" si="422"/>
        <v>-184</v>
      </c>
      <c r="G1201" s="32">
        <f t="shared" si="423"/>
        <v>-0.51396648044692739</v>
      </c>
    </row>
    <row r="1202" spans="1:7" ht="25.5" x14ac:dyDescent="0.2">
      <c r="A1202" s="22"/>
      <c r="B1202" s="26" t="s">
        <v>43</v>
      </c>
      <c r="C1202" s="93"/>
      <c r="D1202" s="40">
        <f>D1196+D1200+D1201</f>
        <v>4560</v>
      </c>
      <c r="E1202" s="40">
        <f>E1196+E1200+E1201</f>
        <v>1805</v>
      </c>
      <c r="F1202" s="92">
        <f t="shared" si="422"/>
        <v>2755</v>
      </c>
      <c r="G1202" s="32">
        <f t="shared" si="423"/>
        <v>1.5263157894736843</v>
      </c>
    </row>
    <row r="1203" spans="1:7" ht="25.5" x14ac:dyDescent="0.2">
      <c r="A1203" s="22"/>
      <c r="B1203" s="26" t="s">
        <v>48</v>
      </c>
      <c r="C1203" s="93"/>
      <c r="D1203" s="40">
        <f>D1195-D1202</f>
        <v>3349</v>
      </c>
      <c r="E1203" s="40">
        <f>E1195-E1202</f>
        <v>-1685</v>
      </c>
      <c r="F1203" s="92">
        <f t="shared" si="422"/>
        <v>5034</v>
      </c>
      <c r="G1203" s="32">
        <f t="shared" si="423"/>
        <v>-2.9875370919881306</v>
      </c>
    </row>
    <row r="1204" spans="1:7" x14ac:dyDescent="0.2">
      <c r="A1204" s="88">
        <v>63</v>
      </c>
      <c r="B1204" s="3" t="s">
        <v>46</v>
      </c>
      <c r="C1204" s="90"/>
      <c r="D1204" s="92">
        <f>'TAB CUMUL AVRIL'!D1204+'TAB mai'!D1204+'TAB juin'!D1204</f>
        <v>24336</v>
      </c>
      <c r="E1204" s="92">
        <f>'TAB CUMUL AVRIL'!E1204+'TAB mai'!E1204+'TAB juin'!E1204</f>
        <v>21343</v>
      </c>
      <c r="F1204" s="92">
        <f t="shared" si="422"/>
        <v>2993</v>
      </c>
      <c r="G1204" s="32">
        <f t="shared" si="423"/>
        <v>0.14023333177154101</v>
      </c>
    </row>
    <row r="1205" spans="1:7" x14ac:dyDescent="0.2">
      <c r="A1205" s="88"/>
      <c r="B1205" s="13" t="s">
        <v>6</v>
      </c>
      <c r="C1205" s="27"/>
      <c r="D1205" s="92"/>
      <c r="E1205" s="92"/>
      <c r="F1205" s="92"/>
      <c r="G1205" s="32"/>
    </row>
    <row r="1206" spans="1:7" x14ac:dyDescent="0.2">
      <c r="A1206" s="88">
        <v>631</v>
      </c>
      <c r="B1206" s="15" t="s">
        <v>21</v>
      </c>
      <c r="C1206" s="21"/>
      <c r="D1206" s="92">
        <f>'TAB CUMUL AVRIL'!D1206+'TAB mai'!D1206+'TAB juin'!D1206</f>
        <v>0</v>
      </c>
      <c r="E1206" s="92">
        <f>'TAB CUMUL AVRIL'!E1206+'TAB mai'!E1206+'TAB juin'!E1206</f>
        <v>0</v>
      </c>
      <c r="F1206" s="92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88"/>
      <c r="B1207" s="15"/>
      <c r="C1207" s="21"/>
      <c r="D1207" s="92"/>
      <c r="E1207" s="92"/>
      <c r="F1207" s="92"/>
      <c r="G1207" s="32"/>
    </row>
    <row r="1208" spans="1:7" x14ac:dyDescent="0.2">
      <c r="A1208" s="88">
        <v>64</v>
      </c>
      <c r="B1208" s="2" t="s">
        <v>47</v>
      </c>
      <c r="C1208" s="11"/>
      <c r="D1208" s="92">
        <f>'TAB CUMUL AVRIL'!D1208+'TAB mai'!D1208+'TAB juin'!D1208</f>
        <v>691</v>
      </c>
      <c r="E1208" s="92">
        <f>'TAB CUMUL AVRIL'!E1208+'TAB mai'!E1208+'TAB juin'!E1208</f>
        <v>347</v>
      </c>
      <c r="F1208" s="92">
        <f t="shared" ref="F1208:F1218" si="426">(D1208-E1208)</f>
        <v>344</v>
      </c>
      <c r="G1208" s="32">
        <f t="shared" ref="G1208:G1218" si="427">F1208/E1208</f>
        <v>0.99135446685878958</v>
      </c>
    </row>
    <row r="1209" spans="1:7" ht="25.5" x14ac:dyDescent="0.2">
      <c r="A1209" s="22"/>
      <c r="B1209" s="26" t="s">
        <v>49</v>
      </c>
      <c r="C1209" s="93"/>
      <c r="D1209" s="92">
        <f>D1203-D1204-D1208</f>
        <v>-21678</v>
      </c>
      <c r="E1209" s="92">
        <f>E1203-E1204-E1208</f>
        <v>-23375</v>
      </c>
      <c r="F1209" s="92">
        <f t="shared" si="426"/>
        <v>1697</v>
      </c>
      <c r="G1209" s="32">
        <f t="shared" si="427"/>
        <v>-7.2598930481283422E-2</v>
      </c>
    </row>
    <row r="1210" spans="1:7" x14ac:dyDescent="0.2">
      <c r="A1210" s="88">
        <v>75</v>
      </c>
      <c r="B1210" s="3" t="s">
        <v>50</v>
      </c>
      <c r="C1210" s="90"/>
      <c r="D1210" s="92">
        <f>'TAB CUMUL AVRIL'!D1210+'TAB mai'!D1210+'TAB juin'!D1210</f>
        <v>271</v>
      </c>
      <c r="E1210" s="92">
        <f>'TAB CUMUL AVRIL'!E1210+'TAB mai'!E1210+'TAB juin'!E1210</f>
        <v>175</v>
      </c>
      <c r="F1210" s="92">
        <f t="shared" si="426"/>
        <v>96</v>
      </c>
      <c r="G1210" s="32">
        <f t="shared" si="427"/>
        <v>0.5485714285714286</v>
      </c>
    </row>
    <row r="1211" spans="1:7" x14ac:dyDescent="0.2">
      <c r="A1211" s="88">
        <v>65</v>
      </c>
      <c r="B1211" s="1" t="s">
        <v>51</v>
      </c>
      <c r="C1211" s="10"/>
      <c r="D1211" s="92">
        <f>'TAB CUMUL AVRIL'!D1211+'TAB mai'!D1211+'TAB juin'!D1211</f>
        <v>376</v>
      </c>
      <c r="E1211" s="92">
        <f>'TAB CUMUL AVRIL'!E1211+'TAB mai'!E1211+'TAB juin'!E1211</f>
        <v>616</v>
      </c>
      <c r="F1211" s="92">
        <f t="shared" si="426"/>
        <v>-240</v>
      </c>
      <c r="G1211" s="32">
        <f t="shared" si="427"/>
        <v>-0.38961038961038963</v>
      </c>
    </row>
    <row r="1212" spans="1:7" ht="25.5" x14ac:dyDescent="0.2">
      <c r="A1212" s="88">
        <v>68</v>
      </c>
      <c r="B1212" s="16" t="s">
        <v>52</v>
      </c>
      <c r="C1212" s="17"/>
      <c r="D1212" s="92">
        <f>'TAB CUMUL AVRIL'!D1212+'TAB mai'!D1212+'TAB juin'!D1212</f>
        <v>15</v>
      </c>
      <c r="E1212" s="92">
        <f>'TAB CUMUL AVRIL'!E1212+'TAB mai'!E1212+'TAB juin'!E1212</f>
        <v>19</v>
      </c>
      <c r="F1212" s="92">
        <f t="shared" si="426"/>
        <v>-4</v>
      </c>
      <c r="G1212" s="32">
        <f t="shared" si="427"/>
        <v>-0.21052631578947367</v>
      </c>
    </row>
    <row r="1213" spans="1:7" x14ac:dyDescent="0.2">
      <c r="A1213" s="88">
        <v>78</v>
      </c>
      <c r="B1213" s="2" t="s">
        <v>53</v>
      </c>
      <c r="C1213" s="11"/>
      <c r="D1213" s="92">
        <f>'TAB CUMUL AVRIL'!D1213+'TAB mai'!D1213+'TAB juin'!D1213</f>
        <v>0</v>
      </c>
      <c r="E1213" s="92">
        <f>'TAB CUMUL AVRIL'!E1213+'TAB mai'!E1213+'TAB juin'!E1213</f>
        <v>0</v>
      </c>
      <c r="F1213" s="92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93"/>
      <c r="D1214" s="92">
        <f>D1209+D1210-D1211-D1212+D1213</f>
        <v>-21798</v>
      </c>
      <c r="E1214" s="92">
        <f>E1209+E1210-E1211-E1212+E1213</f>
        <v>-23835</v>
      </c>
      <c r="F1214" s="92">
        <f t="shared" si="426"/>
        <v>2037</v>
      </c>
      <c r="G1214" s="32">
        <f t="shared" si="427"/>
        <v>-8.546255506607929E-2</v>
      </c>
    </row>
    <row r="1215" spans="1:7" x14ac:dyDescent="0.2">
      <c r="A1215" s="88">
        <v>76</v>
      </c>
      <c r="B1215" s="1" t="s">
        <v>54</v>
      </c>
      <c r="C1215" s="10"/>
      <c r="D1215" s="92">
        <f>'TAB CUMUL AVRIL'!D1215+'TAB mai'!D1215+'TAB juin'!D1215</f>
        <v>0</v>
      </c>
      <c r="E1215" s="92">
        <f>'TAB CUMUL AVRIL'!E1215+'TAB mai'!E1215+'TAB juin'!E1215</f>
        <v>0</v>
      </c>
      <c r="F1215" s="92">
        <f t="shared" si="426"/>
        <v>0</v>
      </c>
      <c r="G1215" s="32" t="e">
        <f t="shared" si="427"/>
        <v>#DIV/0!</v>
      </c>
    </row>
    <row r="1216" spans="1:7" x14ac:dyDescent="0.2">
      <c r="A1216" s="88">
        <v>66</v>
      </c>
      <c r="B1216" s="1" t="s">
        <v>55</v>
      </c>
      <c r="C1216" s="10"/>
      <c r="D1216" s="92">
        <f>'TAB CUMUL AVRIL'!D1216+'TAB mai'!D1216+'TAB juin'!D1216</f>
        <v>166</v>
      </c>
      <c r="E1216" s="92">
        <f>'TAB CUMUL AVRIL'!E1216+'TAB mai'!E1216+'TAB juin'!E1216</f>
        <v>0</v>
      </c>
      <c r="F1216" s="92">
        <f t="shared" si="426"/>
        <v>166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92">
        <f t="shared" si="426"/>
        <v>-166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93"/>
      <c r="D1218" s="92">
        <f>D1214+D1217</f>
        <v>-21964</v>
      </c>
      <c r="E1218" s="92">
        <f>E1214+E1217</f>
        <v>-23835</v>
      </c>
      <c r="F1218" s="92">
        <f t="shared" si="426"/>
        <v>1871</v>
      </c>
      <c r="G1218" s="32">
        <f t="shared" si="427"/>
        <v>-7.8498007132368361E-2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88">
        <v>5</v>
      </c>
      <c r="B1222" s="1" t="s">
        <v>22</v>
      </c>
      <c r="C1222" s="10"/>
      <c r="D1222" s="92">
        <f>'TAB juin'!D1222</f>
        <v>3340</v>
      </c>
      <c r="E1222" s="92">
        <f>'TAB juin'!E1222</f>
        <v>303</v>
      </c>
      <c r="F1222" s="92">
        <f t="shared" ref="F1222" si="428">(D1222-E1222)</f>
        <v>3037</v>
      </c>
      <c r="G1222" s="32">
        <f t="shared" ref="G1222" si="429">F1222/E1222</f>
        <v>10.023102310231023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88">
        <v>51</v>
      </c>
      <c r="B1226" s="20" t="s">
        <v>29</v>
      </c>
      <c r="C1226" s="30"/>
      <c r="D1226" s="92">
        <v>0</v>
      </c>
      <c r="E1226" s="92">
        <v>0</v>
      </c>
      <c r="F1226" s="92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88">
        <v>510</v>
      </c>
      <c r="B1227" s="1" t="s">
        <v>7</v>
      </c>
      <c r="C1227" s="10"/>
      <c r="D1227" s="92">
        <v>0</v>
      </c>
      <c r="E1227" s="92">
        <v>0</v>
      </c>
      <c r="F1227" s="92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88">
        <v>41</v>
      </c>
      <c r="B1229" s="1" t="s">
        <v>8</v>
      </c>
      <c r="C1229" s="10"/>
      <c r="D1229" s="92">
        <f>D1233+D1234+D1235</f>
        <v>8450</v>
      </c>
      <c r="E1229" s="92">
        <f>E1233+E1234+E1235</f>
        <v>8568</v>
      </c>
      <c r="F1229" s="92">
        <f t="shared" ref="F1229" si="432">(D1229-E1229)</f>
        <v>-118</v>
      </c>
      <c r="G1229" s="32">
        <f t="shared" ref="G1229" si="433">F1229/E1229</f>
        <v>-1.3772175536881419E-2</v>
      </c>
    </row>
    <row r="1230" spans="1:7" x14ac:dyDescent="0.2">
      <c r="A1230" s="88"/>
      <c r="B1230" s="1"/>
      <c r="C1230" s="10"/>
      <c r="D1230" s="92"/>
      <c r="E1230" s="92"/>
      <c r="F1230" s="92"/>
      <c r="G1230" s="32"/>
    </row>
    <row r="1231" spans="1:7" ht="12.75" customHeight="1" x14ac:dyDescent="0.2">
      <c r="A1231" s="88"/>
      <c r="B1231" s="7" t="s">
        <v>6</v>
      </c>
      <c r="C1231" s="29"/>
      <c r="D1231" s="92"/>
      <c r="E1231" s="92"/>
      <c r="F1231" s="92"/>
      <c r="G1231" s="32"/>
    </row>
    <row r="1232" spans="1:7" x14ac:dyDescent="0.2">
      <c r="A1232" s="88"/>
      <c r="B1232" s="1"/>
      <c r="C1232" s="10"/>
      <c r="D1232" s="92"/>
      <c r="E1232" s="92"/>
      <c r="F1232" s="92"/>
      <c r="G1232" s="32"/>
    </row>
    <row r="1233" spans="1:7" x14ac:dyDescent="0.2">
      <c r="A1233" s="88"/>
      <c r="B1233" s="23" t="s">
        <v>23</v>
      </c>
      <c r="C1233" s="10"/>
      <c r="D1233" s="92">
        <f>'TAB juin'!D1233</f>
        <v>6144</v>
      </c>
      <c r="E1233" s="92">
        <f>'TAB juin'!E1233</f>
        <v>6155</v>
      </c>
      <c r="F1233" s="92">
        <f t="shared" ref="F1233:F1235" si="434">(D1233-E1233)</f>
        <v>-11</v>
      </c>
      <c r="G1233" s="32">
        <f t="shared" ref="G1233:G1235" si="435">F1233/E1233</f>
        <v>-1.7871649065800163E-3</v>
      </c>
    </row>
    <row r="1234" spans="1:7" ht="25.5" x14ac:dyDescent="0.2">
      <c r="A1234" s="88"/>
      <c r="B1234" s="24" t="s">
        <v>58</v>
      </c>
      <c r="C1234" s="17"/>
      <c r="D1234" s="92">
        <f>'TAB juin'!D1234</f>
        <v>1074</v>
      </c>
      <c r="E1234" s="92">
        <f>'TAB juin'!E1234</f>
        <v>1156</v>
      </c>
      <c r="F1234" s="92">
        <f t="shared" si="434"/>
        <v>-82</v>
      </c>
      <c r="G1234" s="32">
        <f t="shared" si="435"/>
        <v>-7.0934256055363326E-2</v>
      </c>
    </row>
    <row r="1235" spans="1:7" x14ac:dyDescent="0.2">
      <c r="A1235" s="88"/>
      <c r="B1235" s="23" t="s">
        <v>24</v>
      </c>
      <c r="C1235" s="10"/>
      <c r="D1235" s="92">
        <f>'TAB juin'!D1235</f>
        <v>1232</v>
      </c>
      <c r="E1235" s="92">
        <f>'TAB juin'!E1235</f>
        <v>1257</v>
      </c>
      <c r="F1235" s="92">
        <f t="shared" si="434"/>
        <v>-25</v>
      </c>
      <c r="G1235" s="32">
        <f t="shared" si="435"/>
        <v>-1.9888623707239459E-2</v>
      </c>
    </row>
    <row r="1236" spans="1:7" x14ac:dyDescent="0.2">
      <c r="A1236" s="88"/>
      <c r="B1236" s="1"/>
      <c r="C1236" s="10"/>
      <c r="D1236" s="92"/>
      <c r="E1236" s="92"/>
      <c r="F1236" s="92"/>
      <c r="G1236" s="32"/>
    </row>
    <row r="1237" spans="1:7" x14ac:dyDescent="0.2">
      <c r="A1237" s="88"/>
      <c r="B1237" s="8" t="s">
        <v>26</v>
      </c>
      <c r="C1237" s="31"/>
      <c r="D1237" s="92">
        <f>'TAB juin'!D1237</f>
        <v>11464</v>
      </c>
      <c r="E1237" s="92">
        <f>'TAB juin'!E1237</f>
        <v>4569</v>
      </c>
      <c r="F1237" s="92">
        <f t="shared" ref="F1237" si="436">(D1237-E1237)</f>
        <v>6895</v>
      </c>
      <c r="G1237" s="32">
        <f t="shared" ref="G1237" si="437">F1237/E1237</f>
        <v>1.5090829503173562</v>
      </c>
    </row>
    <row r="1238" spans="1:7" x14ac:dyDescent="0.2">
      <c r="A1238" s="88"/>
      <c r="B1238" s="8"/>
      <c r="C1238" s="31"/>
      <c r="D1238" s="92"/>
      <c r="E1238" s="92"/>
      <c r="F1238" s="92"/>
      <c r="G1238" s="32"/>
    </row>
    <row r="1239" spans="1:7" x14ac:dyDescent="0.2">
      <c r="A1239" s="88">
        <v>3</v>
      </c>
      <c r="B1239" s="8" t="s">
        <v>15</v>
      </c>
      <c r="C1239" s="31"/>
      <c r="D1239" s="92">
        <f>D1242+D1243+D1244+D1245</f>
        <v>3483</v>
      </c>
      <c r="E1239" s="92">
        <f>E1242+E1243+E1244+E1245</f>
        <v>2351</v>
      </c>
      <c r="F1239" s="92">
        <f t="shared" ref="F1239" si="438">(D1239-E1239)</f>
        <v>1132</v>
      </c>
      <c r="G1239" s="32">
        <f t="shared" ref="G1239" si="439">F1239/E1239</f>
        <v>0.48149723521905574</v>
      </c>
    </row>
    <row r="1240" spans="1:7" x14ac:dyDescent="0.2">
      <c r="A1240" s="88"/>
      <c r="B1240" s="7" t="s">
        <v>6</v>
      </c>
      <c r="C1240" s="29"/>
      <c r="D1240" s="92"/>
      <c r="E1240" s="92"/>
      <c r="F1240" s="92"/>
      <c r="G1240" s="32"/>
    </row>
    <row r="1241" spans="1:7" x14ac:dyDescent="0.2">
      <c r="A1241" s="88"/>
      <c r="B1241" s="8"/>
      <c r="C1241" s="31"/>
      <c r="D1241" s="92"/>
      <c r="E1241" s="92"/>
      <c r="F1241" s="92"/>
      <c r="G1241" s="32"/>
    </row>
    <row r="1242" spans="1:7" x14ac:dyDescent="0.2">
      <c r="A1242" s="88">
        <v>30</v>
      </c>
      <c r="B1242" s="25" t="s">
        <v>16</v>
      </c>
      <c r="C1242" s="31"/>
      <c r="D1242" s="92">
        <f>'TAB juin'!D1242</f>
        <v>1697</v>
      </c>
      <c r="E1242" s="92">
        <f>'TAB juin'!E1242</f>
        <v>1356</v>
      </c>
      <c r="F1242" s="92">
        <f t="shared" ref="F1242:F1245" si="440">(D1242-E1242)</f>
        <v>341</v>
      </c>
      <c r="G1242" s="32">
        <f t="shared" ref="G1242:G1245" si="441">F1242/E1242</f>
        <v>0.25147492625368734</v>
      </c>
    </row>
    <row r="1243" spans="1:7" x14ac:dyDescent="0.2">
      <c r="A1243" s="88">
        <v>31</v>
      </c>
      <c r="B1243" s="25" t="s">
        <v>17</v>
      </c>
      <c r="C1243" s="31"/>
      <c r="D1243" s="92">
        <f>'TAB juin'!D1243</f>
        <v>70</v>
      </c>
      <c r="E1243" s="92">
        <f>'TAB juin'!E1243</f>
        <v>0</v>
      </c>
      <c r="F1243" s="92">
        <f t="shared" si="440"/>
        <v>70</v>
      </c>
      <c r="G1243" s="32" t="e">
        <f t="shared" si="441"/>
        <v>#DIV/0!</v>
      </c>
    </row>
    <row r="1244" spans="1:7" x14ac:dyDescent="0.2">
      <c r="A1244" s="88">
        <v>32</v>
      </c>
      <c r="B1244" s="25" t="s">
        <v>18</v>
      </c>
      <c r="C1244" s="31"/>
      <c r="D1244" s="92">
        <f>'TAB juin'!D1244</f>
        <v>1716</v>
      </c>
      <c r="E1244" s="92">
        <f>'TAB juin'!E1244</f>
        <v>995</v>
      </c>
      <c r="F1244" s="92">
        <f t="shared" si="440"/>
        <v>721</v>
      </c>
      <c r="G1244" s="32">
        <f t="shared" si="441"/>
        <v>0.7246231155778895</v>
      </c>
    </row>
    <row r="1245" spans="1:7" x14ac:dyDescent="0.2">
      <c r="A1245" s="88">
        <v>37</v>
      </c>
      <c r="B1245" s="25" t="s">
        <v>25</v>
      </c>
      <c r="C1245" s="31"/>
      <c r="D1245" s="92">
        <f>'TAB juin'!D1245</f>
        <v>0</v>
      </c>
      <c r="E1245" s="92">
        <f>'TAB juin'!E1245</f>
        <v>0</v>
      </c>
      <c r="F1245" s="92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92" t="s">
        <v>10</v>
      </c>
      <c r="E1249" s="92" t="s">
        <v>11</v>
      </c>
      <c r="F1249" s="92" t="s">
        <v>12</v>
      </c>
      <c r="G1249" s="32" t="s">
        <v>13</v>
      </c>
    </row>
    <row r="1250" spans="1:7" x14ac:dyDescent="0.2">
      <c r="A1250" s="88">
        <v>700</v>
      </c>
      <c r="B1250" s="1" t="s">
        <v>30</v>
      </c>
      <c r="C1250" s="10"/>
      <c r="D1250" s="92">
        <f>D4+D79+D153+D227+D300+D373+D446+D519+D592+D665+D738+D811+D884+D957+D1030+D1103+D1177</f>
        <v>284108.56</v>
      </c>
      <c r="E1250" s="92">
        <f>E4+E79+E153+E227+E300+E373+E446+E519+E592+E665+E738+E811+E884+E957+E1030+E1103+E1177</f>
        <v>268512.91000000003</v>
      </c>
      <c r="F1250" s="92">
        <f>(D1250-E1250)</f>
        <v>15595.649999999965</v>
      </c>
      <c r="G1250" s="32">
        <f>F1250/E1250</f>
        <v>5.808156486777475E-2</v>
      </c>
    </row>
    <row r="1251" spans="1:7" x14ac:dyDescent="0.2">
      <c r="A1251" s="88">
        <v>701</v>
      </c>
      <c r="B1251" s="1" t="s">
        <v>31</v>
      </c>
      <c r="C1251" s="10"/>
      <c r="D1251" s="92">
        <f t="shared" ref="D1251:E1253" si="442">D5+D80+D154+D228+D301+D374+D447+D520+D593+D666+D739+D812+D885+D958+D1031+D1104+D1178</f>
        <v>952720.63</v>
      </c>
      <c r="E1251" s="92">
        <f t="shared" si="442"/>
        <v>1079558.33</v>
      </c>
      <c r="F1251" s="92">
        <f t="shared" ref="F1251:F1253" si="443">(D1251-E1251)</f>
        <v>-126837.70000000007</v>
      </c>
      <c r="G1251" s="32">
        <f t="shared" ref="G1251:G1253" si="444">F1251/E1251</f>
        <v>-0.11749036293388618</v>
      </c>
    </row>
    <row r="1252" spans="1:7" x14ac:dyDescent="0.2">
      <c r="A1252" s="88">
        <v>704</v>
      </c>
      <c r="B1252" s="1" t="s">
        <v>32</v>
      </c>
      <c r="C1252" s="10"/>
      <c r="D1252" s="92">
        <f t="shared" si="442"/>
        <v>24960</v>
      </c>
      <c r="E1252" s="92">
        <f t="shared" si="442"/>
        <v>19510</v>
      </c>
      <c r="F1252" s="92">
        <f t="shared" si="443"/>
        <v>5450</v>
      </c>
      <c r="G1252" s="32">
        <f t="shared" si="444"/>
        <v>0.27934392619169657</v>
      </c>
    </row>
    <row r="1253" spans="1:7" x14ac:dyDescent="0.2">
      <c r="A1253" s="88">
        <v>706</v>
      </c>
      <c r="B1253" s="1" t="s">
        <v>33</v>
      </c>
      <c r="C1253" s="10"/>
      <c r="D1253" s="92">
        <f t="shared" si="442"/>
        <v>1848358.969</v>
      </c>
      <c r="E1253" s="92">
        <f t="shared" si="442"/>
        <v>2148585.54</v>
      </c>
      <c r="F1253" s="92">
        <f t="shared" si="443"/>
        <v>-300226.571</v>
      </c>
      <c r="G1253" s="32">
        <f t="shared" si="444"/>
        <v>-0.13973219376688162</v>
      </c>
    </row>
    <row r="1254" spans="1:7" x14ac:dyDescent="0.2">
      <c r="A1254" s="88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88"/>
      <c r="B1255" s="14" t="s">
        <v>19</v>
      </c>
      <c r="C1255" s="11"/>
      <c r="D1255" s="92">
        <f t="shared" ref="D1255:E1257" si="445">D9+D84+D158+D232+D305+D378+D451+D524+D597+D670+D743+D816+D889+D962+D1035+D1108</f>
        <v>0</v>
      </c>
      <c r="E1255" s="92">
        <f t="shared" si="445"/>
        <v>0</v>
      </c>
      <c r="F1255" s="92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88"/>
      <c r="B1256" s="14" t="s">
        <v>20</v>
      </c>
      <c r="C1256" s="11"/>
      <c r="D1256" s="92">
        <f t="shared" si="445"/>
        <v>0</v>
      </c>
      <c r="E1256" s="92">
        <f t="shared" si="445"/>
        <v>0</v>
      </c>
      <c r="F1256" s="92">
        <f t="shared" si="446"/>
        <v>0</v>
      </c>
      <c r="G1256" s="32" t="e">
        <f t="shared" si="447"/>
        <v>#DIV/0!</v>
      </c>
    </row>
    <row r="1257" spans="1:7" x14ac:dyDescent="0.2">
      <c r="A1257" s="88"/>
      <c r="B1257" s="14" t="s">
        <v>27</v>
      </c>
      <c r="C1257" s="11"/>
      <c r="D1257" s="92">
        <f t="shared" si="445"/>
        <v>0</v>
      </c>
      <c r="E1257" s="92">
        <f t="shared" si="445"/>
        <v>0</v>
      </c>
      <c r="F1257" s="92">
        <f t="shared" si="446"/>
        <v>0</v>
      </c>
      <c r="G1257" s="32" t="e">
        <f t="shared" si="447"/>
        <v>#DIV/0!</v>
      </c>
    </row>
    <row r="1258" spans="1:7" x14ac:dyDescent="0.2">
      <c r="A1258" s="88">
        <v>706</v>
      </c>
      <c r="B1258" s="2" t="s">
        <v>34</v>
      </c>
      <c r="C1258" s="11"/>
      <c r="D1258" s="92">
        <f t="shared" ref="D1258:E1259" si="448">D12+D87+D161+D235+D308+D381+D454+D527+D600+D673+D746+D819+D892+D965+D1038+D1111+D1185</f>
        <v>472207.52</v>
      </c>
      <c r="E1258" s="92">
        <f t="shared" si="448"/>
        <v>463641.48</v>
      </c>
      <c r="F1258" s="92">
        <f t="shared" si="446"/>
        <v>8566.0400000000373</v>
      </c>
      <c r="G1258" s="32">
        <f t="shared" si="447"/>
        <v>1.8475568665685473E-2</v>
      </c>
    </row>
    <row r="1259" spans="1:7" x14ac:dyDescent="0.2">
      <c r="A1259" s="88" t="s">
        <v>35</v>
      </c>
      <c r="B1259" s="2" t="s">
        <v>36</v>
      </c>
      <c r="C1259" s="11"/>
      <c r="D1259" s="92">
        <f t="shared" si="448"/>
        <v>14357</v>
      </c>
      <c r="E1259" s="92">
        <f t="shared" si="448"/>
        <v>5955</v>
      </c>
      <c r="F1259" s="92">
        <f t="shared" si="446"/>
        <v>8402</v>
      </c>
      <c r="G1259" s="32">
        <f t="shared" si="447"/>
        <v>1.4109151973131822</v>
      </c>
    </row>
    <row r="1260" spans="1:7" ht="25.5" x14ac:dyDescent="0.2">
      <c r="A1260" s="22"/>
      <c r="B1260" s="26" t="s">
        <v>45</v>
      </c>
      <c r="C1260" s="89"/>
      <c r="D1260" s="40">
        <f>D1250+D1251+D1252+D1253+D1258+D1259</f>
        <v>3596712.679</v>
      </c>
      <c r="E1260" s="40">
        <f>E1250+E1251+E1252+E1253+E1258+E1259</f>
        <v>3985763.2600000002</v>
      </c>
      <c r="F1260" s="40">
        <f t="shared" si="446"/>
        <v>-389050.58100000024</v>
      </c>
      <c r="G1260" s="34">
        <f t="shared" si="447"/>
        <v>-9.7610057502512129E-2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92">
        <f t="shared" ref="D1263:E1263" si="449">D17+D92+D166+D240+D313+D386+D459+D532+D605+D678+D751+D824+D897+D970+D1043+D1116+D1190</f>
        <v>0</v>
      </c>
      <c r="E1263" s="92">
        <f t="shared" si="449"/>
        <v>0</v>
      </c>
      <c r="F1263" s="92">
        <f t="shared" ref="F1263" si="450">(D1263-E1263)</f>
        <v>0</v>
      </c>
      <c r="G1263" s="32" t="e">
        <f t="shared" ref="G1263" si="451">F1263/E1263</f>
        <v>#DIV/0!</v>
      </c>
    </row>
    <row r="1264" spans="1:7" x14ac:dyDescent="0.2">
      <c r="B1264" s="3"/>
      <c r="C1264" s="90"/>
      <c r="D1264" s="92"/>
      <c r="E1264" s="92"/>
      <c r="F1264" s="91"/>
      <c r="G1264" s="36"/>
    </row>
    <row r="1265" spans="1:7" x14ac:dyDescent="0.2">
      <c r="A1265" s="88">
        <v>72</v>
      </c>
      <c r="B1265" s="1" t="s">
        <v>37</v>
      </c>
      <c r="C1265" s="10"/>
      <c r="D1265" s="92">
        <f t="shared" ref="D1265:E1267" si="452">D19+D94+D168+D242+D315+D388+D461+D534+D607+D680+D753+D826+D899+D972+D1045+D1118+D1192</f>
        <v>0</v>
      </c>
      <c r="E1265" s="92">
        <f t="shared" si="452"/>
        <v>0</v>
      </c>
      <c r="F1265" s="92">
        <f t="shared" ref="F1265:F1277" si="453">(D1265-E1265)</f>
        <v>0</v>
      </c>
      <c r="G1265" s="32" t="e">
        <f t="shared" ref="G1265:G1277" si="454">F1265/E1265</f>
        <v>#DIV/0!</v>
      </c>
    </row>
    <row r="1266" spans="1:7" x14ac:dyDescent="0.2">
      <c r="A1266" s="88">
        <v>73</v>
      </c>
      <c r="B1266" s="1" t="s">
        <v>38</v>
      </c>
      <c r="C1266" s="10"/>
      <c r="D1266" s="92">
        <f t="shared" si="452"/>
        <v>1795</v>
      </c>
      <c r="E1266" s="92">
        <f t="shared" si="452"/>
        <v>2869</v>
      </c>
      <c r="F1266" s="92">
        <f t="shared" si="453"/>
        <v>-1074</v>
      </c>
      <c r="G1266" s="32">
        <f t="shared" si="454"/>
        <v>-0.37434646218194495</v>
      </c>
    </row>
    <row r="1267" spans="1:7" x14ac:dyDescent="0.2">
      <c r="A1267" s="88">
        <v>74</v>
      </c>
      <c r="B1267" s="2" t="s">
        <v>39</v>
      </c>
      <c r="C1267" s="11"/>
      <c r="D1267" s="92">
        <f t="shared" si="452"/>
        <v>181</v>
      </c>
      <c r="E1267" s="92">
        <f t="shared" si="452"/>
        <v>0</v>
      </c>
      <c r="F1267" s="92">
        <f t="shared" si="453"/>
        <v>181</v>
      </c>
      <c r="G1267" s="32" t="e">
        <f t="shared" si="454"/>
        <v>#DIV/0!</v>
      </c>
    </row>
    <row r="1268" spans="1:7" ht="25.5" x14ac:dyDescent="0.2">
      <c r="A1268" s="22"/>
      <c r="B1268" s="26" t="s">
        <v>44</v>
      </c>
      <c r="C1268" s="93"/>
      <c r="D1268" s="40">
        <f>D1260+D1265+D1266+D1267</f>
        <v>3598688.679</v>
      </c>
      <c r="E1268" s="40">
        <f>E1260+E1265+E1266+E1267</f>
        <v>3988632.2600000002</v>
      </c>
      <c r="F1268" s="92">
        <f t="shared" si="453"/>
        <v>-389943.58100000024</v>
      </c>
      <c r="G1268" s="32">
        <f t="shared" si="454"/>
        <v>-9.7763733425753369E-2</v>
      </c>
    </row>
    <row r="1269" spans="1:7" x14ac:dyDescent="0.2">
      <c r="A1269" s="88">
        <v>60</v>
      </c>
      <c r="B1269" s="3" t="s">
        <v>40</v>
      </c>
      <c r="C1269" s="90"/>
      <c r="D1269" s="91">
        <f>D1270+D1271+D1272</f>
        <v>841074.45299999998</v>
      </c>
      <c r="E1269" s="91">
        <f>E1270+E1271+E1272</f>
        <v>832660.12400000007</v>
      </c>
      <c r="F1269" s="92">
        <f t="shared" si="453"/>
        <v>8414.3289999999106</v>
      </c>
      <c r="G1269" s="32">
        <f t="shared" si="454"/>
        <v>1.0105358425930711E-2</v>
      </c>
    </row>
    <row r="1270" spans="1:7" x14ac:dyDescent="0.2">
      <c r="A1270" s="88">
        <v>600</v>
      </c>
      <c r="B1270" s="1" t="s">
        <v>2</v>
      </c>
      <c r="C1270" s="10"/>
      <c r="D1270" s="92">
        <f t="shared" ref="D1270:E1274" si="455">D24+D99+D173+D247+D320+D393+D466+D539+D612+D685+D758+D831+D904+D977+D1050+D1123+D1197</f>
        <v>100318.128</v>
      </c>
      <c r="E1270" s="92">
        <f t="shared" si="455"/>
        <v>102494.98</v>
      </c>
      <c r="F1270" s="92">
        <f t="shared" si="453"/>
        <v>-2176.851999999999</v>
      </c>
      <c r="G1270" s="32">
        <f t="shared" si="454"/>
        <v>-2.1238620662202178E-2</v>
      </c>
    </row>
    <row r="1271" spans="1:7" x14ac:dyDescent="0.2">
      <c r="A1271" s="88">
        <v>601</v>
      </c>
      <c r="B1271" s="1" t="s">
        <v>3</v>
      </c>
      <c r="C1271" s="10"/>
      <c r="D1271" s="92">
        <f t="shared" si="455"/>
        <v>563677.598</v>
      </c>
      <c r="E1271" s="92">
        <f t="shared" si="455"/>
        <v>547140.12600000005</v>
      </c>
      <c r="F1271" s="92">
        <f t="shared" si="453"/>
        <v>16537.471999999951</v>
      </c>
      <c r="G1271" s="32">
        <f t="shared" si="454"/>
        <v>3.0225295521461991E-2</v>
      </c>
    </row>
    <row r="1272" spans="1:7" x14ac:dyDescent="0.2">
      <c r="A1272" s="88">
        <v>604</v>
      </c>
      <c r="B1272" s="1" t="s">
        <v>4</v>
      </c>
      <c r="C1272" s="10"/>
      <c r="D1272" s="92">
        <f t="shared" si="455"/>
        <v>177078.72700000001</v>
      </c>
      <c r="E1272" s="92">
        <f t="shared" si="455"/>
        <v>183025.01799999998</v>
      </c>
      <c r="F1272" s="92">
        <f t="shared" si="453"/>
        <v>-5946.2909999999683</v>
      </c>
      <c r="G1272" s="32">
        <f t="shared" si="454"/>
        <v>-3.2488951865585772E-2</v>
      </c>
    </row>
    <row r="1273" spans="1:7" x14ac:dyDescent="0.2">
      <c r="A1273" s="88">
        <v>61</v>
      </c>
      <c r="B1273" s="1" t="s">
        <v>41</v>
      </c>
      <c r="C1273" s="10"/>
      <c r="D1273" s="92">
        <f t="shared" si="455"/>
        <v>133383.215</v>
      </c>
      <c r="E1273" s="92">
        <f t="shared" si="455"/>
        <v>125150.641</v>
      </c>
      <c r="F1273" s="92">
        <f t="shared" si="453"/>
        <v>8232.5739999999932</v>
      </c>
      <c r="G1273" s="32">
        <f t="shared" si="454"/>
        <v>6.578131709289442E-2</v>
      </c>
    </row>
    <row r="1274" spans="1:7" x14ac:dyDescent="0.2">
      <c r="A1274" s="88">
        <v>62</v>
      </c>
      <c r="B1274" s="2" t="s">
        <v>42</v>
      </c>
      <c r="C1274" s="11"/>
      <c r="D1274" s="92">
        <f t="shared" si="455"/>
        <v>186566.45</v>
      </c>
      <c r="E1274" s="92">
        <f t="shared" si="455"/>
        <v>236327.47100000002</v>
      </c>
      <c r="F1274" s="92">
        <f t="shared" si="453"/>
        <v>-49761.021000000008</v>
      </c>
      <c r="G1274" s="32">
        <f t="shared" si="454"/>
        <v>-0.21055961369806223</v>
      </c>
    </row>
    <row r="1275" spans="1:7" ht="25.5" x14ac:dyDescent="0.2">
      <c r="A1275" s="22"/>
      <c r="B1275" s="26" t="s">
        <v>43</v>
      </c>
      <c r="C1275" s="93"/>
      <c r="D1275" s="40">
        <f>D1269+D1273+D1274</f>
        <v>1161024.118</v>
      </c>
      <c r="E1275" s="40">
        <f>E1269+E1273+E1274</f>
        <v>1194138.236</v>
      </c>
      <c r="F1275" s="92">
        <f t="shared" si="453"/>
        <v>-33114.118000000017</v>
      </c>
      <c r="G1275" s="32">
        <f t="shared" si="454"/>
        <v>-2.7730556648887017E-2</v>
      </c>
    </row>
    <row r="1276" spans="1:7" ht="25.5" x14ac:dyDescent="0.2">
      <c r="A1276" s="22"/>
      <c r="B1276" s="26" t="s">
        <v>48</v>
      </c>
      <c r="C1276" s="93"/>
      <c r="D1276" s="40">
        <f>D1268-D1275</f>
        <v>2437664.5609999998</v>
      </c>
      <c r="E1276" s="40">
        <f>E1268-E1275</f>
        <v>2794494.0240000002</v>
      </c>
      <c r="F1276" s="92">
        <f t="shared" si="453"/>
        <v>-356829.46300000045</v>
      </c>
      <c r="G1276" s="32">
        <f t="shared" si="454"/>
        <v>-0.12769018646504016</v>
      </c>
    </row>
    <row r="1277" spans="1:7" x14ac:dyDescent="0.2">
      <c r="A1277" s="88">
        <v>63</v>
      </c>
      <c r="B1277" s="3" t="s">
        <v>46</v>
      </c>
      <c r="C1277" s="90"/>
      <c r="D1277" s="92">
        <f t="shared" ref="D1277:E1279" si="456">D31+D106+D180+D254+D327+D400+D473+D546+D619+D692+D765+D838+D911+D984+D1057+D1130+D1204</f>
        <v>2679378.5640000002</v>
      </c>
      <c r="E1277" s="92">
        <f t="shared" si="456"/>
        <v>2721863.5660000001</v>
      </c>
      <c r="F1277" s="92">
        <f t="shared" si="453"/>
        <v>-42485.001999999862</v>
      </c>
      <c r="G1277" s="32">
        <f t="shared" si="454"/>
        <v>-1.5608791906654979E-2</v>
      </c>
    </row>
    <row r="1278" spans="1:7" x14ac:dyDescent="0.2">
      <c r="A1278" s="88"/>
      <c r="B1278" s="13" t="s">
        <v>6</v>
      </c>
      <c r="C1278" s="27"/>
      <c r="D1278" s="92"/>
      <c r="E1278" s="92"/>
      <c r="F1278" s="92"/>
      <c r="G1278" s="32"/>
    </row>
    <row r="1279" spans="1:7" x14ac:dyDescent="0.2">
      <c r="A1279" s="88">
        <v>631</v>
      </c>
      <c r="B1279" s="15" t="s">
        <v>21</v>
      </c>
      <c r="C1279" s="21"/>
      <c r="D1279" s="92">
        <f t="shared" si="456"/>
        <v>0</v>
      </c>
      <c r="E1279" s="92">
        <f t="shared" si="456"/>
        <v>0</v>
      </c>
      <c r="F1279" s="92">
        <f t="shared" ref="F1279" si="457">(D1279-E1279)</f>
        <v>0</v>
      </c>
      <c r="G1279" s="32" t="e">
        <f t="shared" ref="G1279" si="458">F1279/E1279</f>
        <v>#DIV/0!</v>
      </c>
    </row>
    <row r="1280" spans="1:7" x14ac:dyDescent="0.2">
      <c r="A1280" s="88"/>
      <c r="B1280" s="15"/>
      <c r="C1280" s="21"/>
      <c r="D1280" s="92"/>
      <c r="E1280" s="92"/>
      <c r="F1280" s="92"/>
      <c r="G1280" s="32"/>
    </row>
    <row r="1281" spans="1:7" x14ac:dyDescent="0.2">
      <c r="A1281" s="88">
        <v>64</v>
      </c>
      <c r="B1281" s="2" t="s">
        <v>47</v>
      </c>
      <c r="C1281" s="11"/>
      <c r="D1281" s="92">
        <f>D35+D110+D184+D258+D331+D404+D477+D550+D623+D696+D769+D842+D915+D988+D1061+D1134+D1208</f>
        <v>112724.496</v>
      </c>
      <c r="E1281" s="92">
        <f>E35+E110+E184+E258+E331+E404+E477+E550+E623+E696+E769+E842+E915+E988+E1061+E1134+E1208</f>
        <v>129238.122</v>
      </c>
      <c r="F1281" s="92">
        <f t="shared" ref="F1281:F1291" si="459">(D1281-E1281)</f>
        <v>-16513.626000000004</v>
      </c>
      <c r="G1281" s="32">
        <f t="shared" ref="G1281:G1291" si="460">F1281/E1281</f>
        <v>-0.1277767406740869</v>
      </c>
    </row>
    <row r="1282" spans="1:7" ht="25.5" x14ac:dyDescent="0.2">
      <c r="A1282" s="22"/>
      <c r="B1282" s="26" t="s">
        <v>49</v>
      </c>
      <c r="C1282" s="93"/>
      <c r="D1282" s="92">
        <f>D1276-D1277-D1281</f>
        <v>-354438.49900000048</v>
      </c>
      <c r="E1282" s="92">
        <f>E1276-E1277-E1281</f>
        <v>-56607.663999999902</v>
      </c>
      <c r="F1282" s="92">
        <f t="shared" si="459"/>
        <v>-297830.83500000054</v>
      </c>
      <c r="G1282" s="101">
        <f t="shared" si="460"/>
        <v>5.2613164712114084</v>
      </c>
    </row>
    <row r="1283" spans="1:7" x14ac:dyDescent="0.2">
      <c r="A1283" s="88">
        <v>75</v>
      </c>
      <c r="B1283" s="3" t="s">
        <v>50</v>
      </c>
      <c r="C1283" s="90"/>
      <c r="D1283" s="92">
        <f t="shared" ref="D1283:E1286" si="461">D37+D112+D186+D260+D333+D406+D479+D552+D625+D698+D771+D844+D917+D990+D1063+D1136+D1210</f>
        <v>40734.599000000002</v>
      </c>
      <c r="E1283" s="92">
        <f t="shared" si="461"/>
        <v>47113.782999999996</v>
      </c>
      <c r="F1283" s="92">
        <f t="shared" si="459"/>
        <v>-6379.1839999999938</v>
      </c>
      <c r="G1283" s="32">
        <f t="shared" si="460"/>
        <v>-0.13539952841400985</v>
      </c>
    </row>
    <row r="1284" spans="1:7" x14ac:dyDescent="0.2">
      <c r="A1284" s="88">
        <v>65</v>
      </c>
      <c r="B1284" s="1" t="s">
        <v>51</v>
      </c>
      <c r="C1284" s="10"/>
      <c r="D1284" s="92">
        <f t="shared" si="461"/>
        <v>72993.838000000003</v>
      </c>
      <c r="E1284" s="92">
        <f t="shared" si="461"/>
        <v>71942.232000000004</v>
      </c>
      <c r="F1284" s="92">
        <f t="shared" si="459"/>
        <v>1051.6059999999998</v>
      </c>
      <c r="G1284" s="32">
        <f t="shared" si="460"/>
        <v>1.4617366889589966E-2</v>
      </c>
    </row>
    <row r="1285" spans="1:7" ht="25.5" x14ac:dyDescent="0.2">
      <c r="A1285" s="88">
        <v>68</v>
      </c>
      <c r="B1285" s="16" t="s">
        <v>52</v>
      </c>
      <c r="C1285" s="17"/>
      <c r="D1285" s="92">
        <f t="shared" si="461"/>
        <v>1696777.6570000001</v>
      </c>
      <c r="E1285" s="92">
        <f t="shared" si="461"/>
        <v>1323003.6340000001</v>
      </c>
      <c r="F1285" s="92">
        <f t="shared" si="459"/>
        <v>373774.02300000004</v>
      </c>
      <c r="G1285" s="32">
        <f t="shared" si="460"/>
        <v>0.28251927159861456</v>
      </c>
    </row>
    <row r="1286" spans="1:7" x14ac:dyDescent="0.2">
      <c r="A1286" s="88">
        <v>78</v>
      </c>
      <c r="B1286" s="2" t="s">
        <v>53</v>
      </c>
      <c r="C1286" s="11"/>
      <c r="D1286" s="92">
        <f t="shared" si="461"/>
        <v>139596.58799999999</v>
      </c>
      <c r="E1286" s="92">
        <f t="shared" si="461"/>
        <v>66817.289000000004</v>
      </c>
      <c r="F1286" s="92">
        <f t="shared" si="459"/>
        <v>72779.298999999985</v>
      </c>
      <c r="G1286" s="32">
        <f t="shared" si="460"/>
        <v>1.089228552807642</v>
      </c>
    </row>
    <row r="1287" spans="1:7" ht="25.5" x14ac:dyDescent="0.2">
      <c r="A1287" s="22"/>
      <c r="B1287" s="26" t="s">
        <v>77</v>
      </c>
      <c r="C1287" s="93"/>
      <c r="D1287" s="92">
        <f>D1282+D1283-D1284-D1285+D1286</f>
        <v>-1943878.8070000005</v>
      </c>
      <c r="E1287" s="92">
        <f>E1282+E1283-E1284-E1285+E1286</f>
        <v>-1337622.4579999999</v>
      </c>
      <c r="F1287" s="92">
        <f t="shared" si="459"/>
        <v>-606256.34900000063</v>
      </c>
      <c r="G1287" s="101">
        <f t="shared" si="460"/>
        <v>0.45323427800881066</v>
      </c>
    </row>
    <row r="1288" spans="1:7" x14ac:dyDescent="0.2">
      <c r="A1288" s="88">
        <v>76</v>
      </c>
      <c r="B1288" s="1" t="s">
        <v>54</v>
      </c>
      <c r="C1288" s="10"/>
      <c r="D1288" s="92">
        <f t="shared" ref="D1288:E1289" si="462">D42+D117+D191+D265+D338+D411+D484+D557+D630+D703+D776+D849+D922+D995+D1068+D1141+D1215</f>
        <v>139727.196</v>
      </c>
      <c r="E1288" s="92">
        <f t="shared" si="462"/>
        <v>204086.53399999999</v>
      </c>
      <c r="F1288" s="92">
        <f t="shared" si="459"/>
        <v>-64359.337999999989</v>
      </c>
      <c r="G1288" s="32">
        <f t="shared" si="460"/>
        <v>-0.31535318248875743</v>
      </c>
    </row>
    <row r="1289" spans="1:7" x14ac:dyDescent="0.2">
      <c r="A1289" s="88">
        <v>66</v>
      </c>
      <c r="B1289" s="1" t="s">
        <v>55</v>
      </c>
      <c r="C1289" s="10"/>
      <c r="D1289" s="92">
        <f t="shared" si="462"/>
        <v>22482.445</v>
      </c>
      <c r="E1289" s="92">
        <f t="shared" si="462"/>
        <v>57992.955000000002</v>
      </c>
      <c r="F1289" s="92">
        <f t="shared" si="459"/>
        <v>-35510.51</v>
      </c>
      <c r="G1289" s="32">
        <f t="shared" si="460"/>
        <v>-0.6123245487318244</v>
      </c>
    </row>
    <row r="1290" spans="1:7" x14ac:dyDescent="0.2">
      <c r="B1290" s="2" t="s">
        <v>56</v>
      </c>
      <c r="C1290" s="11"/>
      <c r="D1290" s="39">
        <f>D1288-D1289</f>
        <v>117244.75099999999</v>
      </c>
      <c r="E1290" s="39">
        <f>E1288-E1289</f>
        <v>146093.57899999997</v>
      </c>
      <c r="F1290" s="92">
        <f t="shared" si="459"/>
        <v>-28848.82799999998</v>
      </c>
      <c r="G1290" s="32">
        <f t="shared" si="460"/>
        <v>-0.19746814471565508</v>
      </c>
    </row>
    <row r="1291" spans="1:7" x14ac:dyDescent="0.2">
      <c r="A1291" s="22"/>
      <c r="B1291" s="19" t="s">
        <v>57</v>
      </c>
      <c r="C1291" s="93"/>
      <c r="D1291" s="92">
        <f>D1287+D1290</f>
        <v>-1826634.0560000006</v>
      </c>
      <c r="E1291" s="92">
        <f>E1287+E1290</f>
        <v>-1191528.879</v>
      </c>
      <c r="F1291" s="92">
        <f t="shared" si="459"/>
        <v>-635105.17700000061</v>
      </c>
      <c r="G1291" s="101">
        <f t="shared" si="460"/>
        <v>0.53301702392057648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88">
        <v>5</v>
      </c>
      <c r="B1295" s="1" t="s">
        <v>22</v>
      </c>
      <c r="C1295" s="10"/>
      <c r="D1295" s="92">
        <f t="shared" ref="D1295:E1295" si="463">D49+D124+D198+D272+D345+D418+D491+D564+D637+D710+D783+D856+D929+D1002+D1075+D1148+D1222</f>
        <v>3899009</v>
      </c>
      <c r="E1295" s="92">
        <f t="shared" si="463"/>
        <v>3806505</v>
      </c>
      <c r="F1295" s="92">
        <f t="shared" ref="F1295" si="464">(D1295-E1295)</f>
        <v>92504</v>
      </c>
      <c r="G1295" s="32">
        <f t="shared" ref="G1295" si="465">F1295/E1295</f>
        <v>2.4301557465444022E-2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88">
        <v>51</v>
      </c>
      <c r="B1299" s="20" t="s">
        <v>29</v>
      </c>
      <c r="C1299" s="30"/>
      <c r="D1299" s="92">
        <f t="shared" ref="D1299:E1299" si="466">D53+D128+D202+D276+D349+D422+D495+D568+D641+D714+D787+D860+D933+D1006+D1079+D1152</f>
        <v>0</v>
      </c>
      <c r="E1299" s="92">
        <f t="shared" si="466"/>
        <v>0</v>
      </c>
      <c r="F1299" s="92">
        <f t="shared" ref="F1299:F1300" si="467">(D1299-E1299)</f>
        <v>0</v>
      </c>
      <c r="G1299" s="32" t="e">
        <f t="shared" ref="G1299:G1300" si="468">F1299/E1299</f>
        <v>#DIV/0!</v>
      </c>
    </row>
    <row r="1300" spans="1:7" x14ac:dyDescent="0.2">
      <c r="A1300" s="88">
        <v>510</v>
      </c>
      <c r="B1300" s="1" t="s">
        <v>7</v>
      </c>
      <c r="C1300" s="10"/>
      <c r="D1300" s="92">
        <f t="shared" ref="D1300:E1300" si="469">D54+D129+D203+D277+D350+D423+D496+D569+D642+D715+D788+D861+D934+D1007+D1080+D1153+D1227</f>
        <v>0</v>
      </c>
      <c r="E1300" s="92">
        <f t="shared" si="469"/>
        <v>0</v>
      </c>
      <c r="F1300" s="92">
        <f t="shared" si="467"/>
        <v>0</v>
      </c>
      <c r="G1300" s="32" t="e">
        <f t="shared" si="468"/>
        <v>#DIV/0!</v>
      </c>
    </row>
    <row r="1301" spans="1:7" x14ac:dyDescent="0.2">
      <c r="B1301" s="3"/>
      <c r="C1301" s="28"/>
    </row>
    <row r="1302" spans="1:7" x14ac:dyDescent="0.2">
      <c r="A1302" s="88">
        <v>41</v>
      </c>
      <c r="B1302" s="1" t="s">
        <v>8</v>
      </c>
      <c r="C1302" s="10"/>
      <c r="D1302" s="147">
        <f>D1306+D1307+D1308</f>
        <v>4233412</v>
      </c>
      <c r="E1302" s="147">
        <f>E1306+E1307+E1308</f>
        <v>3911189</v>
      </c>
      <c r="F1302" s="147">
        <f t="shared" ref="F1302" si="470">(D1302-E1302)</f>
        <v>322223</v>
      </c>
      <c r="G1302" s="32">
        <f t="shared" ref="G1302" si="471">F1302/E1302</f>
        <v>8.2384921823005747E-2</v>
      </c>
    </row>
    <row r="1303" spans="1:7" x14ac:dyDescent="0.2">
      <c r="A1303" s="88"/>
      <c r="B1303" s="1"/>
      <c r="C1303" s="10"/>
      <c r="D1303" s="147"/>
      <c r="E1303" s="147"/>
      <c r="F1303" s="147"/>
      <c r="G1303" s="32"/>
    </row>
    <row r="1304" spans="1:7" x14ac:dyDescent="0.2">
      <c r="A1304" s="88"/>
      <c r="B1304" s="7" t="s">
        <v>6</v>
      </c>
      <c r="C1304" s="29"/>
      <c r="D1304" s="147"/>
      <c r="E1304" s="147"/>
      <c r="F1304" s="147"/>
      <c r="G1304" s="32"/>
    </row>
    <row r="1305" spans="1:7" x14ac:dyDescent="0.2">
      <c r="A1305" s="88"/>
      <c r="B1305" s="1"/>
      <c r="C1305" s="10"/>
      <c r="D1305" s="147"/>
      <c r="E1305" s="147"/>
      <c r="F1305" s="147"/>
      <c r="G1305" s="32"/>
    </row>
    <row r="1306" spans="1:7" x14ac:dyDescent="0.2">
      <c r="A1306" s="88"/>
      <c r="B1306" s="23" t="s">
        <v>23</v>
      </c>
      <c r="C1306" s="10"/>
      <c r="D1306" s="147">
        <f t="shared" ref="D1306:E1308" si="472">D60+D135+D209+D283+D356+D429+D502+D575+D648+D721+D794+D867+D940+D1013+D1086+D1159+D1233</f>
        <v>2175471</v>
      </c>
      <c r="E1306" s="147">
        <f t="shared" si="472"/>
        <v>2151091</v>
      </c>
      <c r="F1306" s="147">
        <f t="shared" ref="F1306:F1308" si="473">(D1306-E1306)</f>
        <v>24380</v>
      </c>
      <c r="G1306" s="32">
        <f t="shared" ref="G1306:G1308" si="474">F1306/E1306</f>
        <v>1.1333783647460753E-2</v>
      </c>
    </row>
    <row r="1307" spans="1:7" ht="25.5" x14ac:dyDescent="0.2">
      <c r="A1307" s="88"/>
      <c r="B1307" s="24" t="s">
        <v>58</v>
      </c>
      <c r="C1307" s="17"/>
      <c r="D1307" s="147">
        <f t="shared" si="472"/>
        <v>1184002</v>
      </c>
      <c r="E1307" s="147">
        <f t="shared" si="472"/>
        <v>919718</v>
      </c>
      <c r="F1307" s="147">
        <f t="shared" si="473"/>
        <v>264284</v>
      </c>
      <c r="G1307" s="32">
        <f t="shared" si="474"/>
        <v>0.28735329742377552</v>
      </c>
    </row>
    <row r="1308" spans="1:7" x14ac:dyDescent="0.2">
      <c r="A1308" s="88"/>
      <c r="B1308" s="23" t="s">
        <v>24</v>
      </c>
      <c r="C1308" s="10"/>
      <c r="D1308" s="147">
        <f t="shared" si="472"/>
        <v>873939</v>
      </c>
      <c r="E1308" s="147">
        <f t="shared" si="472"/>
        <v>840380</v>
      </c>
      <c r="F1308" s="147">
        <f t="shared" si="473"/>
        <v>33559</v>
      </c>
      <c r="G1308" s="32">
        <f t="shared" si="474"/>
        <v>3.9933125490849375E-2</v>
      </c>
    </row>
    <row r="1309" spans="1:7" x14ac:dyDescent="0.2">
      <c r="A1309" s="88"/>
      <c r="B1309" s="1"/>
      <c r="C1309" s="10"/>
      <c r="D1309" s="147"/>
      <c r="E1309" s="147"/>
      <c r="F1309" s="147"/>
      <c r="G1309" s="32"/>
    </row>
    <row r="1310" spans="1:7" x14ac:dyDescent="0.2">
      <c r="A1310" s="88"/>
      <c r="B1310" s="8" t="s">
        <v>26</v>
      </c>
      <c r="C1310" s="31"/>
      <c r="D1310" s="147">
        <f>D69+D139+D213+D287+D360+D433+D506+D579+D652+D725+D798+D871+D944+D1017+D1090+D1163+D1237</f>
        <v>1678903</v>
      </c>
      <c r="E1310" s="147">
        <f>E69+E139+E213+E287+E360+E433+E506+E579+E652+E725+E798+E871+E944+E1017+E1090+E1163+E1237</f>
        <v>1690095</v>
      </c>
      <c r="F1310" s="147">
        <f t="shared" ref="F1310" si="475">(D1310-E1310)</f>
        <v>-11192</v>
      </c>
      <c r="G1310" s="32">
        <f t="shared" ref="G1310" si="476">F1310/E1310</f>
        <v>-6.6221129581473231E-3</v>
      </c>
    </row>
    <row r="1311" spans="1:7" x14ac:dyDescent="0.2">
      <c r="A1311" s="88"/>
      <c r="B1311" s="8"/>
      <c r="C1311" s="31"/>
      <c r="D1311" s="147"/>
      <c r="E1311" s="147"/>
      <c r="F1311" s="147"/>
      <c r="G1311" s="32"/>
    </row>
    <row r="1312" spans="1:7" x14ac:dyDescent="0.2">
      <c r="A1312" s="88">
        <v>3</v>
      </c>
      <c r="B1312" s="8" t="s">
        <v>15</v>
      </c>
      <c r="C1312" s="31"/>
      <c r="D1312" s="147">
        <f>D1315+D1316+D1317+D1318</f>
        <v>1707672</v>
      </c>
      <c r="E1312" s="147">
        <f>E1315+E1316+E1317+E1318</f>
        <v>1969412</v>
      </c>
      <c r="F1312" s="147">
        <f t="shared" ref="F1312" si="477">(D1312-E1312)</f>
        <v>-261740</v>
      </c>
      <c r="G1312" s="32">
        <f t="shared" ref="G1312" si="478">F1312/E1312</f>
        <v>-0.13290261255643818</v>
      </c>
    </row>
    <row r="1313" spans="1:7" x14ac:dyDescent="0.2">
      <c r="A1313" s="88"/>
      <c r="B1313" s="7" t="s">
        <v>6</v>
      </c>
      <c r="C1313" s="29"/>
      <c r="D1313" s="147"/>
      <c r="E1313" s="147"/>
      <c r="F1313" s="147"/>
      <c r="G1313" s="32"/>
    </row>
    <row r="1314" spans="1:7" x14ac:dyDescent="0.2">
      <c r="A1314" s="88"/>
      <c r="B1314" s="8"/>
      <c r="C1314" s="31"/>
      <c r="D1314" s="147"/>
      <c r="E1314" s="147"/>
      <c r="F1314" s="147"/>
      <c r="G1314" s="32"/>
    </row>
    <row r="1315" spans="1:7" x14ac:dyDescent="0.2">
      <c r="A1315" s="88">
        <v>30</v>
      </c>
      <c r="B1315" s="25" t="s">
        <v>16</v>
      </c>
      <c r="C1315" s="31"/>
      <c r="D1315" s="147">
        <f t="shared" ref="D1315:E1318" si="479">D69+D144+D218+D292+D365+D438+D511+D584+D657+D730+D803+D876+D949+D1022+D1095+D1168+D1242</f>
        <v>67585</v>
      </c>
      <c r="E1315" s="147">
        <f t="shared" si="479"/>
        <v>59678</v>
      </c>
      <c r="F1315" s="147">
        <f t="shared" ref="F1315:F1318" si="480">(D1315-E1315)</f>
        <v>7907</v>
      </c>
      <c r="G1315" s="32">
        <f t="shared" ref="G1315:G1318" si="481">F1315/E1315</f>
        <v>0.13249438654110393</v>
      </c>
    </row>
    <row r="1316" spans="1:7" x14ac:dyDescent="0.2">
      <c r="A1316" s="88">
        <v>31</v>
      </c>
      <c r="B1316" s="25" t="s">
        <v>17</v>
      </c>
      <c r="C1316" s="31"/>
      <c r="D1316" s="147">
        <f t="shared" si="479"/>
        <v>237702</v>
      </c>
      <c r="E1316" s="147">
        <f t="shared" si="479"/>
        <v>596731</v>
      </c>
      <c r="F1316" s="147">
        <f t="shared" si="480"/>
        <v>-359029</v>
      </c>
      <c r="G1316" s="32">
        <f t="shared" si="481"/>
        <v>-0.60165970931625812</v>
      </c>
    </row>
    <row r="1317" spans="1:7" x14ac:dyDescent="0.2">
      <c r="A1317" s="88">
        <v>32</v>
      </c>
      <c r="B1317" s="25" t="s">
        <v>18</v>
      </c>
      <c r="C1317" s="31"/>
      <c r="D1317" s="147">
        <f t="shared" si="479"/>
        <v>1402385</v>
      </c>
      <c r="E1317" s="147">
        <f t="shared" si="479"/>
        <v>1312591</v>
      </c>
      <c r="F1317" s="147">
        <f t="shared" si="480"/>
        <v>89794</v>
      </c>
      <c r="G1317" s="32">
        <f t="shared" si="481"/>
        <v>6.840973311564684E-2</v>
      </c>
    </row>
    <row r="1318" spans="1:7" x14ac:dyDescent="0.2">
      <c r="A1318" s="88">
        <v>37</v>
      </c>
      <c r="B1318" s="25" t="s">
        <v>25</v>
      </c>
      <c r="C1318" s="31"/>
      <c r="D1318" s="147">
        <f t="shared" si="479"/>
        <v>0</v>
      </c>
      <c r="E1318" s="147">
        <f t="shared" si="479"/>
        <v>412</v>
      </c>
      <c r="F1318" s="147">
        <f t="shared" si="480"/>
        <v>-412</v>
      </c>
      <c r="G1318" s="32">
        <f t="shared" si="481"/>
        <v>-1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juin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8"/>
  <sheetViews>
    <sheetView topLeftCell="A537" workbookViewId="0">
      <selection activeCell="D280" sqref="D280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2" width="6" style="4" bestFit="1" customWidth="1"/>
    <col min="13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11995</v>
      </c>
      <c r="E4" s="190">
        <v>-4483</v>
      </c>
      <c r="F4" s="190">
        <f>(D4-E4)</f>
        <v>16478</v>
      </c>
      <c r="G4" s="32">
        <f>F4/E4</f>
        <v>-3.6756636181128708</v>
      </c>
    </row>
    <row r="5" spans="1:7" x14ac:dyDescent="0.2">
      <c r="A5" s="186">
        <v>701</v>
      </c>
      <c r="B5" s="1" t="s">
        <v>31</v>
      </c>
      <c r="C5" s="10"/>
      <c r="D5" s="190">
        <v>46674</v>
      </c>
      <c r="E5" s="190">
        <v>31823</v>
      </c>
      <c r="F5" s="190">
        <f t="shared" ref="F5:F7" si="0">(D5-E5)</f>
        <v>14851</v>
      </c>
      <c r="G5" s="32">
        <f t="shared" ref="G5:G7" si="1">F5/E5</f>
        <v>0.46667504635012413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95208</v>
      </c>
      <c r="E7" s="190">
        <v>76229</v>
      </c>
      <c r="F7" s="190">
        <f t="shared" si="0"/>
        <v>18979</v>
      </c>
      <c r="G7" s="32">
        <f t="shared" si="1"/>
        <v>0.24897348778024112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-9270</v>
      </c>
      <c r="E12" s="39">
        <v>-15763</v>
      </c>
      <c r="F12" s="190">
        <f t="shared" si="2"/>
        <v>6493</v>
      </c>
      <c r="G12" s="32">
        <f t="shared" si="3"/>
        <v>-0.41191397576603439</v>
      </c>
    </row>
    <row r="13" spans="1:7" x14ac:dyDescent="0.2">
      <c r="A13" s="186" t="s">
        <v>35</v>
      </c>
      <c r="B13" s="2" t="s">
        <v>36</v>
      </c>
      <c r="C13" s="11"/>
      <c r="D13" s="39">
        <v>0</v>
      </c>
      <c r="E13" s="39">
        <v>0</v>
      </c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144607</v>
      </c>
      <c r="E14" s="40">
        <f>E4+E5+E6+E7+E12+E13</f>
        <v>87806</v>
      </c>
      <c r="F14" s="40">
        <f t="shared" si="2"/>
        <v>56801</v>
      </c>
      <c r="G14" s="34">
        <f t="shared" si="3"/>
        <v>0.64689201193540302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144607</v>
      </c>
      <c r="E22" s="40">
        <f>E14+E19+E20+E21</f>
        <v>87806</v>
      </c>
      <c r="F22" s="190">
        <f t="shared" si="6"/>
        <v>56801</v>
      </c>
      <c r="G22" s="32">
        <f t="shared" si="7"/>
        <v>0.64689201193540302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36884</v>
      </c>
      <c r="E23" s="189">
        <f>E24+E25+E26</f>
        <v>20167</v>
      </c>
      <c r="F23" s="190">
        <f t="shared" si="6"/>
        <v>16717</v>
      </c>
      <c r="G23" s="32">
        <f t="shared" si="7"/>
        <v>0.82892844746367833</v>
      </c>
    </row>
    <row r="24" spans="1:7" x14ac:dyDescent="0.2">
      <c r="A24" s="186">
        <v>600</v>
      </c>
      <c r="B24" s="1" t="s">
        <v>2</v>
      </c>
      <c r="C24" s="10"/>
      <c r="D24" s="190">
        <v>7220</v>
      </c>
      <c r="E24" s="190">
        <v>2337</v>
      </c>
      <c r="F24" s="190">
        <f t="shared" si="6"/>
        <v>4883</v>
      </c>
      <c r="G24" s="32">
        <f t="shared" si="7"/>
        <v>2.089430894308943</v>
      </c>
    </row>
    <row r="25" spans="1:7" x14ac:dyDescent="0.2">
      <c r="A25" s="186">
        <v>601</v>
      </c>
      <c r="B25" s="1" t="s">
        <v>3</v>
      </c>
      <c r="C25" s="10"/>
      <c r="D25" s="190">
        <v>12072</v>
      </c>
      <c r="E25" s="190">
        <v>4522</v>
      </c>
      <c r="F25" s="190">
        <f t="shared" si="6"/>
        <v>7550</v>
      </c>
      <c r="G25" s="32">
        <f t="shared" si="7"/>
        <v>1.6696152145068555</v>
      </c>
    </row>
    <row r="26" spans="1:7" x14ac:dyDescent="0.2">
      <c r="A26" s="186">
        <v>604</v>
      </c>
      <c r="B26" s="1" t="s">
        <v>4</v>
      </c>
      <c r="C26" s="10"/>
      <c r="D26" s="190">
        <v>17592</v>
      </c>
      <c r="E26" s="190">
        <v>13308</v>
      </c>
      <c r="F26" s="190">
        <f t="shared" si="6"/>
        <v>4284</v>
      </c>
      <c r="G26" s="32">
        <f t="shared" si="7"/>
        <v>0.32191163210099188</v>
      </c>
    </row>
    <row r="27" spans="1:7" x14ac:dyDescent="0.2">
      <c r="A27" s="186">
        <v>61</v>
      </c>
      <c r="B27" s="1" t="s">
        <v>41</v>
      </c>
      <c r="C27" s="10"/>
      <c r="D27" s="190">
        <v>11601</v>
      </c>
      <c r="E27" s="190">
        <v>11287</v>
      </c>
      <c r="F27" s="190">
        <f t="shared" si="6"/>
        <v>314</v>
      </c>
      <c r="G27" s="32">
        <f t="shared" si="7"/>
        <v>2.7819615486843269E-2</v>
      </c>
    </row>
    <row r="28" spans="1:7" x14ac:dyDescent="0.2">
      <c r="A28" s="186">
        <v>62</v>
      </c>
      <c r="B28" s="2" t="s">
        <v>42</v>
      </c>
      <c r="C28" s="11"/>
      <c r="D28" s="39">
        <v>19937</v>
      </c>
      <c r="E28" s="39">
        <v>16021</v>
      </c>
      <c r="F28" s="190">
        <f t="shared" si="6"/>
        <v>3916</v>
      </c>
      <c r="G28" s="32">
        <f t="shared" si="7"/>
        <v>0.24442918669246613</v>
      </c>
    </row>
    <row r="29" spans="1:7" ht="25.5" x14ac:dyDescent="0.2">
      <c r="A29" s="22"/>
      <c r="B29" s="26" t="s">
        <v>43</v>
      </c>
      <c r="C29" s="191"/>
      <c r="D29" s="40">
        <f>D23+D27+D28</f>
        <v>68422</v>
      </c>
      <c r="E29" s="40">
        <f>E23+E27+E28</f>
        <v>47475</v>
      </c>
      <c r="F29" s="190">
        <f t="shared" si="6"/>
        <v>20947</v>
      </c>
      <c r="G29" s="32">
        <f t="shared" si="7"/>
        <v>0.44122169562927854</v>
      </c>
    </row>
    <row r="30" spans="1:7" ht="25.5" x14ac:dyDescent="0.2">
      <c r="A30" s="22"/>
      <c r="B30" s="26" t="s">
        <v>48</v>
      </c>
      <c r="C30" s="191"/>
      <c r="D30" s="40">
        <f>D22-D29</f>
        <v>76185</v>
      </c>
      <c r="E30" s="40">
        <f>E22-E29</f>
        <v>40331</v>
      </c>
      <c r="F30" s="190">
        <f t="shared" si="6"/>
        <v>35854</v>
      </c>
      <c r="G30" s="32">
        <f t="shared" si="7"/>
        <v>0.8889935781408842</v>
      </c>
    </row>
    <row r="31" spans="1:7" x14ac:dyDescent="0.2">
      <c r="A31" s="186">
        <v>63</v>
      </c>
      <c r="B31" s="3" t="s">
        <v>46</v>
      </c>
      <c r="C31" s="188"/>
      <c r="D31" s="189">
        <v>45345</v>
      </c>
      <c r="E31" s="189">
        <v>90368</v>
      </c>
      <c r="F31" s="190">
        <f t="shared" si="6"/>
        <v>-45023</v>
      </c>
      <c r="G31" s="32">
        <f t="shared" si="7"/>
        <v>-0.49821839589235128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5896</v>
      </c>
      <c r="E35" s="39">
        <v>5338</v>
      </c>
      <c r="F35" s="190">
        <f t="shared" ref="F35:F45" si="10">(D35-E35)</f>
        <v>558</v>
      </c>
      <c r="G35" s="32">
        <f t="shared" ref="G35:G45" si="11">F35/E35</f>
        <v>0.10453353315848632</v>
      </c>
    </row>
    <row r="36" spans="1:7" s="157" customFormat="1" ht="25.5" x14ac:dyDescent="0.2">
      <c r="A36" s="22"/>
      <c r="B36" s="26" t="s">
        <v>49</v>
      </c>
      <c r="C36" s="191"/>
      <c r="D36" s="190">
        <f>D30-D31-D35</f>
        <v>24944</v>
      </c>
      <c r="E36" s="190">
        <f>E30-E31-E35</f>
        <v>-55375</v>
      </c>
      <c r="F36" s="190">
        <f t="shared" si="10"/>
        <v>80319</v>
      </c>
      <c r="G36" s="32">
        <f t="shared" si="11"/>
        <v>-1.4504559819413092</v>
      </c>
    </row>
    <row r="37" spans="1:7" x14ac:dyDescent="0.2">
      <c r="A37" s="186">
        <v>75</v>
      </c>
      <c r="B37" s="3" t="s">
        <v>50</v>
      </c>
      <c r="C37" s="188"/>
      <c r="D37" s="189">
        <v>26</v>
      </c>
      <c r="E37" s="189">
        <v>5599</v>
      </c>
      <c r="F37" s="190">
        <f t="shared" si="10"/>
        <v>-5573</v>
      </c>
      <c r="G37" s="32">
        <f t="shared" si="11"/>
        <v>-0.99535631362743349</v>
      </c>
    </row>
    <row r="38" spans="1:7" x14ac:dyDescent="0.2">
      <c r="A38" s="186">
        <v>65</v>
      </c>
      <c r="B38" s="1" t="s">
        <v>51</v>
      </c>
      <c r="C38" s="10"/>
      <c r="D38" s="190">
        <v>489</v>
      </c>
      <c r="E38" s="190">
        <v>2382</v>
      </c>
      <c r="F38" s="190">
        <f t="shared" si="10"/>
        <v>-1893</v>
      </c>
      <c r="G38" s="32">
        <f t="shared" si="11"/>
        <v>-0.79471032745591941</v>
      </c>
    </row>
    <row r="39" spans="1:7" ht="25.5" x14ac:dyDescent="0.2">
      <c r="A39" s="186">
        <v>68</v>
      </c>
      <c r="B39" s="16" t="s">
        <v>52</v>
      </c>
      <c r="C39" s="17"/>
      <c r="D39" s="190">
        <v>61761</v>
      </c>
      <c r="E39" s="190">
        <v>114346</v>
      </c>
      <c r="F39" s="190">
        <f t="shared" si="10"/>
        <v>-52585</v>
      </c>
      <c r="G39" s="32">
        <f t="shared" si="11"/>
        <v>-0.45987616532279224</v>
      </c>
    </row>
    <row r="40" spans="1:7" x14ac:dyDescent="0.2">
      <c r="A40" s="186">
        <v>78</v>
      </c>
      <c r="B40" s="2" t="s">
        <v>53</v>
      </c>
      <c r="C40" s="11"/>
      <c r="D40" s="39">
        <v>4872</v>
      </c>
      <c r="E40" s="39">
        <v>14009</v>
      </c>
      <c r="F40" s="190">
        <f t="shared" si="10"/>
        <v>-9137</v>
      </c>
      <c r="G40" s="32">
        <f t="shared" si="11"/>
        <v>-0.65222357056178171</v>
      </c>
    </row>
    <row r="41" spans="1:7" s="157" customFormat="1" ht="25.5" x14ac:dyDescent="0.2">
      <c r="A41" s="22"/>
      <c r="B41" s="26" t="s">
        <v>77</v>
      </c>
      <c r="C41" s="191"/>
      <c r="D41" s="190">
        <f>D36+D37-D38-D39+D40</f>
        <v>-32408</v>
      </c>
      <c r="E41" s="190">
        <f>E36+E37-E38-E39+E40</f>
        <v>-152495</v>
      </c>
      <c r="F41" s="190">
        <f t="shared" si="10"/>
        <v>120087</v>
      </c>
      <c r="G41" s="32">
        <f t="shared" si="11"/>
        <v>-0.78748155677235321</v>
      </c>
    </row>
    <row r="42" spans="1:7" x14ac:dyDescent="0.2">
      <c r="A42" s="186">
        <v>76</v>
      </c>
      <c r="B42" s="1" t="s">
        <v>54</v>
      </c>
      <c r="C42" s="10"/>
      <c r="D42" s="190">
        <v>-13284</v>
      </c>
      <c r="E42" s="190">
        <v>128500</v>
      </c>
      <c r="F42" s="190">
        <f t="shared" si="10"/>
        <v>-141784</v>
      </c>
      <c r="G42" s="32">
        <f t="shared" si="11"/>
        <v>-1.1033774319066147</v>
      </c>
    </row>
    <row r="43" spans="1:7" x14ac:dyDescent="0.2">
      <c r="A43" s="186">
        <v>66</v>
      </c>
      <c r="B43" s="1" t="s">
        <v>55</v>
      </c>
      <c r="C43" s="10"/>
      <c r="D43" s="190">
        <v>5585</v>
      </c>
      <c r="E43" s="190">
        <v>1073</v>
      </c>
      <c r="F43" s="190">
        <f t="shared" si="10"/>
        <v>4512</v>
      </c>
      <c r="G43" s="32">
        <f t="shared" si="11"/>
        <v>4.2050326188257223</v>
      </c>
    </row>
    <row r="44" spans="1:7" x14ac:dyDescent="0.2">
      <c r="B44" s="2" t="s">
        <v>56</v>
      </c>
      <c r="C44" s="11"/>
      <c r="D44" s="39">
        <f>D42-D43</f>
        <v>-18869</v>
      </c>
      <c r="E44" s="39">
        <f>E42-E43</f>
        <v>127427</v>
      </c>
      <c r="F44" s="190">
        <f t="shared" si="10"/>
        <v>-146296</v>
      </c>
      <c r="G44" s="32">
        <f t="shared" si="11"/>
        <v>-1.1480769381685201</v>
      </c>
    </row>
    <row r="45" spans="1:7" s="157" customFormat="1" x14ac:dyDescent="0.2">
      <c r="A45" s="22"/>
      <c r="B45" s="19" t="s">
        <v>57</v>
      </c>
      <c r="C45" s="191"/>
      <c r="D45" s="190">
        <f>D41+D44</f>
        <v>-51277</v>
      </c>
      <c r="E45" s="190">
        <f>E41+E44</f>
        <v>-25068</v>
      </c>
      <c r="F45" s="190">
        <f t="shared" si="10"/>
        <v>-26209</v>
      </c>
      <c r="G45" s="32">
        <f t="shared" si="11"/>
        <v>1.0455161959470241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1631878</v>
      </c>
      <c r="E49" s="190">
        <v>653784</v>
      </c>
      <c r="F49" s="190">
        <f t="shared" ref="F49" si="12">(D49-E49)</f>
        <v>978094</v>
      </c>
      <c r="G49" s="32">
        <f t="shared" ref="G49" si="13">F49/E49</f>
        <v>1.4960506834061402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484653</v>
      </c>
      <c r="E56" s="190">
        <f>E60+E61+E62</f>
        <v>587953</v>
      </c>
      <c r="F56" s="190">
        <f t="shared" ref="F56" si="16">(D56-E56)</f>
        <v>-103300</v>
      </c>
      <c r="G56" s="32">
        <f t="shared" ref="G56" si="17">F56/E56</f>
        <v>-0.17569431570210545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127294</v>
      </c>
      <c r="E60" s="190">
        <v>246155</v>
      </c>
      <c r="F60" s="190">
        <f t="shared" ref="F60:F62" si="18">(D60-E60)</f>
        <v>-118861</v>
      </c>
      <c r="G60" s="32">
        <f t="shared" ref="G60:G62" si="19">F60/E60</f>
        <v>-0.48287054904430138</v>
      </c>
    </row>
    <row r="61" spans="1:7" ht="25.5" x14ac:dyDescent="0.2">
      <c r="A61" s="186"/>
      <c r="B61" s="24" t="s">
        <v>58</v>
      </c>
      <c r="C61" s="17"/>
      <c r="D61" s="190">
        <v>49694</v>
      </c>
      <c r="E61" s="190">
        <v>103534</v>
      </c>
      <c r="F61" s="190">
        <f t="shared" si="18"/>
        <v>-53840</v>
      </c>
      <c r="G61" s="32">
        <f t="shared" si="19"/>
        <v>-0.52002240809782296</v>
      </c>
    </row>
    <row r="62" spans="1:7" x14ac:dyDescent="0.2">
      <c r="A62" s="186"/>
      <c r="B62" s="23" t="s">
        <v>24</v>
      </c>
      <c r="C62" s="10"/>
      <c r="D62" s="190">
        <v>307665</v>
      </c>
      <c r="E62" s="190">
        <v>238264</v>
      </c>
      <c r="F62" s="190">
        <f t="shared" si="18"/>
        <v>69401</v>
      </c>
      <c r="G62" s="32">
        <f t="shared" si="19"/>
        <v>0.2912777423362321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358048</v>
      </c>
      <c r="E64" s="190">
        <v>401532</v>
      </c>
      <c r="F64" s="190">
        <f t="shared" ref="F64" si="20">(D64-E64)</f>
        <v>-43484</v>
      </c>
      <c r="G64" s="32">
        <f t="shared" ref="G64" si="21">F64/E64</f>
        <v>-0.10829522927188867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312785</v>
      </c>
      <c r="E66" s="190">
        <f>E69+E70+E71+E72</f>
        <v>318348</v>
      </c>
      <c r="F66" s="190">
        <f t="shared" ref="F66" si="22">(D66-E66)</f>
        <v>-5563</v>
      </c>
      <c r="G66" s="32">
        <f t="shared" ref="G66" si="23">F66/E66</f>
        <v>-1.7474587558269566E-2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13547</v>
      </c>
      <c r="E69" s="190">
        <v>15268</v>
      </c>
      <c r="F69" s="190">
        <f t="shared" ref="F69:F72" si="24">(D69-E69)</f>
        <v>-1721</v>
      </c>
      <c r="G69" s="32">
        <f t="shared" ref="G69:G72" si="25">F69/E69</f>
        <v>-0.1127194131516898</v>
      </c>
    </row>
    <row r="70" spans="1:7" x14ac:dyDescent="0.2">
      <c r="A70" s="186">
        <v>31</v>
      </c>
      <c r="B70" s="25" t="s">
        <v>17</v>
      </c>
      <c r="C70" s="31"/>
      <c r="D70" s="190">
        <v>14114</v>
      </c>
      <c r="E70" s="190">
        <v>18344</v>
      </c>
      <c r="F70" s="190">
        <f t="shared" si="24"/>
        <v>-4230</v>
      </c>
      <c r="G70" s="32">
        <f t="shared" si="25"/>
        <v>-0.23059310946358483</v>
      </c>
    </row>
    <row r="71" spans="1:7" x14ac:dyDescent="0.2">
      <c r="A71" s="186">
        <v>32</v>
      </c>
      <c r="B71" s="25" t="s">
        <v>18</v>
      </c>
      <c r="C71" s="31"/>
      <c r="D71" s="190">
        <v>285124</v>
      </c>
      <c r="E71" s="190">
        <v>284736</v>
      </c>
      <c r="F71" s="190">
        <f t="shared" si="24"/>
        <v>388</v>
      </c>
      <c r="G71" s="32">
        <f t="shared" si="25"/>
        <v>1.362665767588222E-3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8898</v>
      </c>
      <c r="E79" s="190">
        <v>11766</v>
      </c>
      <c r="F79" s="190">
        <f>(D79-E79)</f>
        <v>-2868</v>
      </c>
      <c r="G79" s="32">
        <f>F79/E79</f>
        <v>-0.24375318714941357</v>
      </c>
    </row>
    <row r="80" spans="1:7" x14ac:dyDescent="0.2">
      <c r="A80" s="186">
        <v>701</v>
      </c>
      <c r="B80" s="1" t="s">
        <v>31</v>
      </c>
      <c r="C80" s="10"/>
      <c r="D80" s="190">
        <v>26733</v>
      </c>
      <c r="E80" s="190">
        <v>13813</v>
      </c>
      <c r="F80" s="190">
        <f t="shared" ref="F80:F82" si="26">(D80-E80)</f>
        <v>12920</v>
      </c>
      <c r="G80" s="32">
        <f t="shared" ref="G80:G82" si="27">F80/E80</f>
        <v>0.93535075653370015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42475</v>
      </c>
      <c r="E87" s="39">
        <v>13608</v>
      </c>
      <c r="F87" s="190">
        <f t="shared" si="28"/>
        <v>28867</v>
      </c>
      <c r="G87" s="32">
        <f t="shared" si="29"/>
        <v>2.121325690770135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78106</v>
      </c>
      <c r="E89" s="40">
        <f>E79+E80+E81+E82+E87+E88</f>
        <v>39187</v>
      </c>
      <c r="F89" s="40">
        <f t="shared" si="28"/>
        <v>38919</v>
      </c>
      <c r="G89" s="34">
        <f t="shared" si="29"/>
        <v>0.99316099726950269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78106</v>
      </c>
      <c r="E97" s="40">
        <f>E89+E94+E95+E96</f>
        <v>39187</v>
      </c>
      <c r="F97" s="190">
        <f t="shared" ref="F97:F106" si="34">(D97-E97)</f>
        <v>38919</v>
      </c>
      <c r="G97" s="32">
        <f t="shared" ref="G97:G106" si="35">F97/E97</f>
        <v>0.99316099726950269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21908</v>
      </c>
      <c r="E98" s="189">
        <f>E99+E100+E101</f>
        <v>11647</v>
      </c>
      <c r="F98" s="190">
        <f t="shared" si="34"/>
        <v>10261</v>
      </c>
      <c r="G98" s="32">
        <f t="shared" si="35"/>
        <v>0.88099939898686352</v>
      </c>
    </row>
    <row r="99" spans="1:7" x14ac:dyDescent="0.2">
      <c r="A99" s="186">
        <v>600</v>
      </c>
      <c r="B99" s="1" t="s">
        <v>2</v>
      </c>
      <c r="C99" s="10"/>
      <c r="D99" s="190">
        <v>2336</v>
      </c>
      <c r="E99" s="190">
        <v>2467</v>
      </c>
      <c r="F99" s="190">
        <f t="shared" si="34"/>
        <v>-131</v>
      </c>
      <c r="G99" s="32">
        <f t="shared" si="35"/>
        <v>-5.3100932306445074E-2</v>
      </c>
    </row>
    <row r="100" spans="1:7" x14ac:dyDescent="0.2">
      <c r="A100" s="186">
        <v>601</v>
      </c>
      <c r="B100" s="1" t="s">
        <v>3</v>
      </c>
      <c r="C100" s="10"/>
      <c r="D100" s="190">
        <v>19572</v>
      </c>
      <c r="E100" s="190">
        <v>9180</v>
      </c>
      <c r="F100" s="190">
        <f t="shared" si="34"/>
        <v>10392</v>
      </c>
      <c r="G100" s="32">
        <f t="shared" si="35"/>
        <v>1.1320261437908496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5888</v>
      </c>
      <c r="E103" s="39">
        <v>8024</v>
      </c>
      <c r="F103" s="190">
        <f t="shared" si="34"/>
        <v>-2136</v>
      </c>
      <c r="G103" s="32">
        <f t="shared" si="35"/>
        <v>-0.2662013958125623</v>
      </c>
    </row>
    <row r="104" spans="1:7" ht="25.5" x14ac:dyDescent="0.2">
      <c r="A104" s="22"/>
      <c r="B104" s="26" t="s">
        <v>43</v>
      </c>
      <c r="C104" s="191"/>
      <c r="D104" s="40">
        <f>D98+D102+D103</f>
        <v>27796</v>
      </c>
      <c r="E104" s="40">
        <f>E98+E102+E103</f>
        <v>19671</v>
      </c>
      <c r="F104" s="190">
        <f t="shared" si="34"/>
        <v>8125</v>
      </c>
      <c r="G104" s="32">
        <f t="shared" si="35"/>
        <v>0.41304458339687866</v>
      </c>
    </row>
    <row r="105" spans="1:7" ht="25.5" x14ac:dyDescent="0.2">
      <c r="A105" s="22"/>
      <c r="B105" s="26" t="s">
        <v>48</v>
      </c>
      <c r="C105" s="191"/>
      <c r="D105" s="40">
        <f>D97-D104</f>
        <v>50310</v>
      </c>
      <c r="E105" s="40">
        <f>E97-E104</f>
        <v>19516</v>
      </c>
      <c r="F105" s="190">
        <f t="shared" si="34"/>
        <v>30794</v>
      </c>
      <c r="G105" s="32">
        <f t="shared" si="35"/>
        <v>1.5778848124615701</v>
      </c>
    </row>
    <row r="106" spans="1:7" x14ac:dyDescent="0.2">
      <c r="A106" s="186">
        <v>63</v>
      </c>
      <c r="B106" s="3" t="s">
        <v>46</v>
      </c>
      <c r="C106" s="188"/>
      <c r="D106" s="189">
        <v>50883</v>
      </c>
      <c r="E106" s="189">
        <v>43573</v>
      </c>
      <c r="F106" s="190">
        <f t="shared" si="34"/>
        <v>7310</v>
      </c>
      <c r="G106" s="32">
        <f t="shared" si="35"/>
        <v>0.16776444128244555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1991</v>
      </c>
      <c r="E110" s="39">
        <v>435</v>
      </c>
      <c r="F110" s="190">
        <f t="shared" ref="F110:F120" si="38">(D110-E110)</f>
        <v>1556</v>
      </c>
      <c r="G110" s="32">
        <f t="shared" ref="G110:G120" si="39">F110/E110</f>
        <v>3.5770114942528735</v>
      </c>
    </row>
    <row r="111" spans="1:7" ht="25.5" x14ac:dyDescent="0.2">
      <c r="A111" s="22"/>
      <c r="B111" s="26" t="s">
        <v>49</v>
      </c>
      <c r="C111" s="191"/>
      <c r="D111" s="190">
        <f>D105-D106-D110</f>
        <v>-2564</v>
      </c>
      <c r="E111" s="190">
        <f>E105-E106-E110</f>
        <v>-24492</v>
      </c>
      <c r="F111" s="190">
        <f t="shared" si="38"/>
        <v>21928</v>
      </c>
      <c r="G111" s="32">
        <f t="shared" si="39"/>
        <v>-0.89531275518536668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489</v>
      </c>
      <c r="E113" s="190">
        <v>4213</v>
      </c>
      <c r="F113" s="190">
        <f t="shared" si="38"/>
        <v>-3724</v>
      </c>
      <c r="G113" s="32">
        <f t="shared" si="39"/>
        <v>-0.88393069071920249</v>
      </c>
    </row>
    <row r="114" spans="1:7" ht="25.5" x14ac:dyDescent="0.2">
      <c r="A114" s="186">
        <v>68</v>
      </c>
      <c r="B114" s="16" t="s">
        <v>52</v>
      </c>
      <c r="C114" s="17"/>
      <c r="D114" s="190">
        <v>63729</v>
      </c>
      <c r="E114" s="190">
        <v>89107</v>
      </c>
      <c r="F114" s="190">
        <f t="shared" si="38"/>
        <v>-25378</v>
      </c>
      <c r="G114" s="32">
        <f t="shared" si="39"/>
        <v>-0.28480366301188459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-66782</v>
      </c>
      <c r="E116" s="190">
        <f>E111+E112-E113-E114+E115</f>
        <v>-117812</v>
      </c>
      <c r="F116" s="190">
        <f t="shared" si="38"/>
        <v>51030</v>
      </c>
      <c r="G116" s="32">
        <f t="shared" si="39"/>
        <v>-0.43314772688690456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83</v>
      </c>
      <c r="E118" s="190">
        <v>0</v>
      </c>
      <c r="F118" s="190">
        <f t="shared" si="38"/>
        <v>83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-83</v>
      </c>
      <c r="E119" s="39">
        <f>E117-E118</f>
        <v>0</v>
      </c>
      <c r="F119" s="190">
        <f t="shared" si="38"/>
        <v>-83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-66865</v>
      </c>
      <c r="E120" s="190">
        <f>E116+E119</f>
        <v>-117812</v>
      </c>
      <c r="F120" s="190">
        <f t="shared" si="38"/>
        <v>50947</v>
      </c>
      <c r="G120" s="32">
        <f t="shared" si="39"/>
        <v>-0.43244321461311241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694522</v>
      </c>
      <c r="E124" s="190">
        <v>832337</v>
      </c>
      <c r="F124" s="190">
        <f t="shared" ref="F124" si="40">(D124-E124)</f>
        <v>-137815</v>
      </c>
      <c r="G124" s="32">
        <f t="shared" ref="G124" si="41">F124/E124</f>
        <v>-0.16557596262090957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442753</v>
      </c>
      <c r="E131" s="190">
        <f>E135+E136+E137</f>
        <v>376084</v>
      </c>
      <c r="F131" s="190">
        <f t="shared" ref="F131" si="44">(D131-E131)</f>
        <v>66669</v>
      </c>
      <c r="G131" s="32">
        <f t="shared" ref="G131" si="45">F131/E131</f>
        <v>0.17727156699035321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275230</v>
      </c>
      <c r="E135" s="190">
        <v>124194</v>
      </c>
      <c r="F135" s="190">
        <f t="shared" ref="F135:F137" si="46">(D135-E135)</f>
        <v>151036</v>
      </c>
      <c r="G135" s="32">
        <f t="shared" ref="G135:G137" si="47">F135/E135</f>
        <v>1.2161296036845581</v>
      </c>
    </row>
    <row r="136" spans="1:7" ht="25.5" x14ac:dyDescent="0.2">
      <c r="A136" s="186"/>
      <c r="B136" s="24" t="s">
        <v>58</v>
      </c>
      <c r="C136" s="17"/>
      <c r="D136" s="190">
        <v>72061</v>
      </c>
      <c r="E136" s="190">
        <v>122267</v>
      </c>
      <c r="F136" s="190">
        <f t="shared" si="46"/>
        <v>-50206</v>
      </c>
      <c r="G136" s="32">
        <f t="shared" si="47"/>
        <v>-0.41062592522921149</v>
      </c>
    </row>
    <row r="137" spans="1:7" x14ac:dyDescent="0.2">
      <c r="A137" s="186"/>
      <c r="B137" s="23" t="s">
        <v>24</v>
      </c>
      <c r="C137" s="10"/>
      <c r="D137" s="190">
        <v>95462</v>
      </c>
      <c r="E137" s="190">
        <v>129623</v>
      </c>
      <c r="F137" s="190">
        <f t="shared" si="46"/>
        <v>-34161</v>
      </c>
      <c r="G137" s="32">
        <f t="shared" si="47"/>
        <v>-0.26354119253527536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83905</v>
      </c>
      <c r="E139" s="190">
        <v>88950</v>
      </c>
      <c r="F139" s="190">
        <f t="shared" ref="F139" si="48">(D139-E139)</f>
        <v>-5045</v>
      </c>
      <c r="G139" s="32">
        <f t="shared" ref="G139" si="49">F139/E139</f>
        <v>-5.6717256885890951E-2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363366</v>
      </c>
      <c r="E141" s="190">
        <f>E144+E145+E146+E147</f>
        <v>703197</v>
      </c>
      <c r="F141" s="190">
        <f t="shared" ref="F141" si="50">(D141-E141)</f>
        <v>-339831</v>
      </c>
      <c r="G141" s="32">
        <f t="shared" ref="G141" si="51">F141/E141</f>
        <v>-0.48326571359092829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4412</v>
      </c>
      <c r="E144" s="190">
        <v>6031</v>
      </c>
      <c r="F144" s="190">
        <f t="shared" ref="F144:F147" si="52">(D144-E144)</f>
        <v>-1619</v>
      </c>
      <c r="G144" s="32">
        <f t="shared" ref="G144:G147" si="53">F144/E144</f>
        <v>-0.26844636047090037</v>
      </c>
    </row>
    <row r="145" spans="1:7" x14ac:dyDescent="0.2">
      <c r="A145" s="186">
        <v>31</v>
      </c>
      <c r="B145" s="25" t="s">
        <v>17</v>
      </c>
      <c r="C145" s="31"/>
      <c r="D145" s="190">
        <v>178795</v>
      </c>
      <c r="E145" s="190">
        <v>537030</v>
      </c>
      <c r="F145" s="190">
        <f t="shared" si="52"/>
        <v>-358235</v>
      </c>
      <c r="G145" s="32">
        <f t="shared" si="53"/>
        <v>-0.6670670167402194</v>
      </c>
    </row>
    <row r="146" spans="1:7" x14ac:dyDescent="0.2">
      <c r="A146" s="186">
        <v>32</v>
      </c>
      <c r="B146" s="25" t="s">
        <v>18</v>
      </c>
      <c r="C146" s="31"/>
      <c r="D146" s="190">
        <v>180159</v>
      </c>
      <c r="E146" s="190">
        <v>160136</v>
      </c>
      <c r="F146" s="190">
        <f t="shared" si="52"/>
        <v>20023</v>
      </c>
      <c r="G146" s="32">
        <f t="shared" si="53"/>
        <v>0.12503746815207073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9482</v>
      </c>
      <c r="E153" s="190">
        <v>9332</v>
      </c>
      <c r="F153" s="190">
        <f>(D153-E153)</f>
        <v>150</v>
      </c>
      <c r="G153" s="32">
        <f>F153/E153</f>
        <v>1.607372481783112E-2</v>
      </c>
    </row>
    <row r="154" spans="1:7" x14ac:dyDescent="0.2">
      <c r="A154" s="186">
        <v>701</v>
      </c>
      <c r="B154" s="1" t="s">
        <v>31</v>
      </c>
      <c r="C154" s="10"/>
      <c r="D154" s="190">
        <v>19880</v>
      </c>
      <c r="E154" s="190">
        <v>16581</v>
      </c>
      <c r="F154" s="190">
        <f t="shared" ref="F154:F156" si="54">(D154-E154)</f>
        <v>3299</v>
      </c>
      <c r="G154" s="32">
        <f t="shared" ref="G154:G156" si="55">F154/E154</f>
        <v>0.19896266811410651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19045</v>
      </c>
      <c r="E156" s="190">
        <v>8321</v>
      </c>
      <c r="F156" s="190">
        <f t="shared" si="54"/>
        <v>10724</v>
      </c>
      <c r="G156" s="32">
        <f t="shared" si="55"/>
        <v>1.2887874053599326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48407</v>
      </c>
      <c r="E163" s="40">
        <f>E153+E154+E155+E156+E161+E162</f>
        <v>34234</v>
      </c>
      <c r="F163" s="40">
        <f t="shared" si="56"/>
        <v>14173</v>
      </c>
      <c r="G163" s="34">
        <f t="shared" si="57"/>
        <v>0.41400362213004616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48407</v>
      </c>
      <c r="E171" s="40">
        <f>E163+E168+E169+E170</f>
        <v>34234</v>
      </c>
      <c r="F171" s="190">
        <f t="shared" ref="F171:F180" si="62">(D171-E171)</f>
        <v>14173</v>
      </c>
      <c r="G171" s="32">
        <f t="shared" ref="G171:G180" si="63">F171/E171</f>
        <v>0.41400362213004616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10482</v>
      </c>
      <c r="E172" s="189">
        <f>E173+E174+E175</f>
        <v>15295</v>
      </c>
      <c r="F172" s="190">
        <f t="shared" si="62"/>
        <v>-4813</v>
      </c>
      <c r="G172" s="32">
        <f t="shared" si="63"/>
        <v>-0.31467799934619156</v>
      </c>
    </row>
    <row r="173" spans="1:7" x14ac:dyDescent="0.2">
      <c r="A173" s="186">
        <v>600</v>
      </c>
      <c r="B173" s="1" t="s">
        <v>2</v>
      </c>
      <c r="C173" s="10"/>
      <c r="D173" s="190">
        <v>1800</v>
      </c>
      <c r="E173" s="190">
        <v>2643</v>
      </c>
      <c r="F173" s="190">
        <f t="shared" si="62"/>
        <v>-843</v>
      </c>
      <c r="G173" s="32">
        <f t="shared" si="63"/>
        <v>-0.31895573212258799</v>
      </c>
    </row>
    <row r="174" spans="1:7" x14ac:dyDescent="0.2">
      <c r="A174" s="186">
        <v>601</v>
      </c>
      <c r="B174" s="1" t="s">
        <v>3</v>
      </c>
      <c r="C174" s="10"/>
      <c r="D174" s="190">
        <v>6188</v>
      </c>
      <c r="E174" s="190">
        <v>5349</v>
      </c>
      <c r="F174" s="190">
        <f t="shared" si="62"/>
        <v>839</v>
      </c>
      <c r="G174" s="32">
        <f t="shared" si="63"/>
        <v>0.15685174799027857</v>
      </c>
    </row>
    <row r="175" spans="1:7" x14ac:dyDescent="0.2">
      <c r="A175" s="186">
        <v>604</v>
      </c>
      <c r="B175" s="1" t="s">
        <v>4</v>
      </c>
      <c r="C175" s="10"/>
      <c r="D175" s="190">
        <v>2494</v>
      </c>
      <c r="E175" s="190">
        <v>7303</v>
      </c>
      <c r="F175" s="190">
        <f t="shared" si="62"/>
        <v>-4809</v>
      </c>
      <c r="G175" s="32">
        <f t="shared" si="63"/>
        <v>-0.65849650828426676</v>
      </c>
    </row>
    <row r="176" spans="1:7" x14ac:dyDescent="0.2">
      <c r="A176" s="186">
        <v>61</v>
      </c>
      <c r="B176" s="1" t="s">
        <v>41</v>
      </c>
      <c r="C176" s="10"/>
      <c r="D176" s="190">
        <v>95</v>
      </c>
      <c r="E176" s="190">
        <v>1254</v>
      </c>
      <c r="F176" s="190">
        <f t="shared" si="62"/>
        <v>-1159</v>
      </c>
      <c r="G176" s="32">
        <f t="shared" si="63"/>
        <v>-0.9242424242424242</v>
      </c>
    </row>
    <row r="177" spans="1:7" x14ac:dyDescent="0.2">
      <c r="A177" s="186">
        <v>62</v>
      </c>
      <c r="B177" s="2" t="s">
        <v>42</v>
      </c>
      <c r="C177" s="11"/>
      <c r="D177" s="39">
        <v>298</v>
      </c>
      <c r="E177" s="39">
        <v>1213</v>
      </c>
      <c r="F177" s="190">
        <f t="shared" si="62"/>
        <v>-915</v>
      </c>
      <c r="G177" s="32">
        <f t="shared" si="63"/>
        <v>-0.75432811211871398</v>
      </c>
    </row>
    <row r="178" spans="1:7" ht="25.5" x14ac:dyDescent="0.2">
      <c r="A178" s="22"/>
      <c r="B178" s="26" t="s">
        <v>43</v>
      </c>
      <c r="C178" s="191"/>
      <c r="D178" s="40">
        <f>D172+D176+D177</f>
        <v>10875</v>
      </c>
      <c r="E178" s="40">
        <f>E172+E176+E177</f>
        <v>17762</v>
      </c>
      <c r="F178" s="190">
        <f t="shared" si="62"/>
        <v>-6887</v>
      </c>
      <c r="G178" s="32">
        <f t="shared" si="63"/>
        <v>-0.38773786735727961</v>
      </c>
    </row>
    <row r="179" spans="1:7" ht="25.5" x14ac:dyDescent="0.2">
      <c r="A179" s="22"/>
      <c r="B179" s="26" t="s">
        <v>48</v>
      </c>
      <c r="C179" s="191"/>
      <c r="D179" s="40">
        <f>D171-D178</f>
        <v>37532</v>
      </c>
      <c r="E179" s="40">
        <f>E171-E178</f>
        <v>16472</v>
      </c>
      <c r="F179" s="190">
        <f t="shared" si="62"/>
        <v>21060</v>
      </c>
      <c r="G179" s="32">
        <f t="shared" si="63"/>
        <v>1.278533268576979</v>
      </c>
    </row>
    <row r="180" spans="1:7" x14ac:dyDescent="0.2">
      <c r="A180" s="186">
        <v>63</v>
      </c>
      <c r="B180" s="3" t="s">
        <v>46</v>
      </c>
      <c r="C180" s="188"/>
      <c r="D180" s="189">
        <v>49629</v>
      </c>
      <c r="E180" s="189">
        <v>48786</v>
      </c>
      <c r="F180" s="190">
        <f t="shared" si="62"/>
        <v>843</v>
      </c>
      <c r="G180" s="32">
        <f t="shared" si="63"/>
        <v>1.7279547411142539E-2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1212</v>
      </c>
      <c r="E184" s="39">
        <v>1244</v>
      </c>
      <c r="F184" s="190">
        <f t="shared" ref="F184:F194" si="66">(D184-E184)</f>
        <v>-32</v>
      </c>
      <c r="G184" s="32">
        <f t="shared" ref="G184:G194" si="67">F184/E184</f>
        <v>-2.5723472668810289E-2</v>
      </c>
    </row>
    <row r="185" spans="1:7" ht="25.5" x14ac:dyDescent="0.2">
      <c r="A185" s="22"/>
      <c r="B185" s="26" t="s">
        <v>49</v>
      </c>
      <c r="C185" s="191"/>
      <c r="D185" s="190">
        <f>D179-D180-D184</f>
        <v>-13309</v>
      </c>
      <c r="E185" s="190">
        <f>E179-E180-E184</f>
        <v>-33558</v>
      </c>
      <c r="F185" s="190">
        <f t="shared" si="66"/>
        <v>20249</v>
      </c>
      <c r="G185" s="32">
        <f t="shared" si="67"/>
        <v>-0.60340306335300076</v>
      </c>
    </row>
    <row r="186" spans="1:7" x14ac:dyDescent="0.2">
      <c r="A186" s="186">
        <v>75</v>
      </c>
      <c r="B186" s="3" t="s">
        <v>50</v>
      </c>
      <c r="C186" s="188"/>
      <c r="D186" s="189">
        <v>80</v>
      </c>
      <c r="E186" s="189">
        <v>610</v>
      </c>
      <c r="F186" s="190">
        <f t="shared" si="66"/>
        <v>-530</v>
      </c>
      <c r="G186" s="32">
        <f t="shared" si="67"/>
        <v>-0.86885245901639341</v>
      </c>
    </row>
    <row r="187" spans="1:7" x14ac:dyDescent="0.2">
      <c r="A187" s="186">
        <v>65</v>
      </c>
      <c r="B187" s="1" t="s">
        <v>51</v>
      </c>
      <c r="C187" s="10"/>
      <c r="D187" s="190">
        <v>2</v>
      </c>
      <c r="E187" s="190">
        <v>190</v>
      </c>
      <c r="F187" s="190">
        <f t="shared" si="66"/>
        <v>-188</v>
      </c>
      <c r="G187" s="32">
        <f t="shared" si="67"/>
        <v>-0.98947368421052628</v>
      </c>
    </row>
    <row r="188" spans="1:7" ht="25.5" x14ac:dyDescent="0.2">
      <c r="A188" s="186">
        <v>68</v>
      </c>
      <c r="B188" s="16" t="s">
        <v>52</v>
      </c>
      <c r="C188" s="17"/>
      <c r="D188" s="190">
        <v>0</v>
      </c>
      <c r="E188" s="190">
        <v>0</v>
      </c>
      <c r="F188" s="190">
        <f t="shared" si="66"/>
        <v>0</v>
      </c>
      <c r="G188" s="32" t="e">
        <f t="shared" si="67"/>
        <v>#DIV/0!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-13231</v>
      </c>
      <c r="E190" s="190">
        <f>E185+E186-E187-E188+E189</f>
        <v>-33138</v>
      </c>
      <c r="F190" s="190">
        <f t="shared" si="66"/>
        <v>19907</v>
      </c>
      <c r="G190" s="32">
        <f t="shared" si="67"/>
        <v>-0.60073027943750379</v>
      </c>
    </row>
    <row r="191" spans="1:7" x14ac:dyDescent="0.2">
      <c r="A191" s="186">
        <v>76</v>
      </c>
      <c r="B191" s="1" t="s">
        <v>54</v>
      </c>
      <c r="C191" s="10"/>
      <c r="D191" s="190">
        <v>573</v>
      </c>
      <c r="E191" s="190">
        <v>8741</v>
      </c>
      <c r="F191" s="190">
        <f t="shared" si="66"/>
        <v>-8168</v>
      </c>
      <c r="G191" s="32">
        <f t="shared" si="67"/>
        <v>-0.93444685962704499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573</v>
      </c>
      <c r="E193" s="39">
        <f>E191-E192</f>
        <v>8741</v>
      </c>
      <c r="F193" s="190">
        <f t="shared" si="66"/>
        <v>-8168</v>
      </c>
      <c r="G193" s="32">
        <f t="shared" si="67"/>
        <v>-0.93444685962704499</v>
      </c>
    </row>
    <row r="194" spans="1:7" x14ac:dyDescent="0.2">
      <c r="A194" s="22"/>
      <c r="B194" s="19" t="s">
        <v>57</v>
      </c>
      <c r="C194" s="191"/>
      <c r="D194" s="190">
        <f>D190+D193</f>
        <v>-12658</v>
      </c>
      <c r="E194" s="190">
        <f>E190+E193</f>
        <v>-24397</v>
      </c>
      <c r="F194" s="190">
        <f t="shared" si="66"/>
        <v>11739</v>
      </c>
      <c r="G194" s="32">
        <f t="shared" si="67"/>
        <v>-0.4811657170963643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400469</v>
      </c>
      <c r="E198" s="190">
        <v>272106</v>
      </c>
      <c r="F198" s="190">
        <f t="shared" ref="F198" si="68">(D198-E198)</f>
        <v>128363</v>
      </c>
      <c r="G198" s="32">
        <f t="shared" ref="G198" si="69">F198/E198</f>
        <v>0.47173895467207633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278422</v>
      </c>
      <c r="E205" s="190">
        <f>E209+E210+E211</f>
        <v>228199</v>
      </c>
      <c r="F205" s="190">
        <f t="shared" ref="F205" si="72">(D205-E205)</f>
        <v>50223</v>
      </c>
      <c r="G205" s="32">
        <f t="shared" ref="G205" si="73">F205/E205</f>
        <v>0.22008422473367542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145095</v>
      </c>
      <c r="E209" s="190">
        <v>77053</v>
      </c>
      <c r="F209" s="190">
        <f t="shared" ref="F209:F211" si="74">(D209-E209)</f>
        <v>68042</v>
      </c>
      <c r="G209" s="32">
        <f t="shared" ref="G209:G211" si="75">F209/E209</f>
        <v>0.88305452091417591</v>
      </c>
    </row>
    <row r="210" spans="1:7" ht="25.5" x14ac:dyDescent="0.2">
      <c r="A210" s="186"/>
      <c r="B210" s="24" t="s">
        <v>58</v>
      </c>
      <c r="C210" s="17"/>
      <c r="D210" s="190">
        <v>85634</v>
      </c>
      <c r="E210" s="190">
        <v>86510</v>
      </c>
      <c r="F210" s="190">
        <f t="shared" si="74"/>
        <v>-876</v>
      </c>
      <c r="G210" s="32">
        <f t="shared" si="75"/>
        <v>-1.0125996994567102E-2</v>
      </c>
    </row>
    <row r="211" spans="1:7" x14ac:dyDescent="0.2">
      <c r="A211" s="186"/>
      <c r="B211" s="23" t="s">
        <v>24</v>
      </c>
      <c r="C211" s="10"/>
      <c r="D211" s="190">
        <v>47693</v>
      </c>
      <c r="E211" s="190">
        <v>64636</v>
      </c>
      <c r="F211" s="190">
        <f t="shared" si="74"/>
        <v>-16943</v>
      </c>
      <c r="G211" s="32">
        <f t="shared" si="75"/>
        <v>-0.26212946345689708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233608</v>
      </c>
      <c r="E213" s="190">
        <v>276256</v>
      </c>
      <c r="F213" s="190">
        <f t="shared" ref="F213" si="76">(D213-E213)</f>
        <v>-42648</v>
      </c>
      <c r="G213" s="32">
        <f t="shared" ref="G213" si="77">F213/E213</f>
        <v>-0.15437854743426388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488042</v>
      </c>
      <c r="E215" s="190">
        <f>E218+E219+E220+E221</f>
        <v>519544</v>
      </c>
      <c r="F215" s="190">
        <f t="shared" ref="F215" si="78">(D215-E215)</f>
        <v>-31502</v>
      </c>
      <c r="G215" s="32">
        <f t="shared" ref="G215" si="79">F215/E215</f>
        <v>-6.0633940532466936E-2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18108</v>
      </c>
      <c r="E218" s="190">
        <v>28351</v>
      </c>
      <c r="F218" s="190">
        <f t="shared" ref="F218:F221" si="80">(D218-E218)</f>
        <v>-10243</v>
      </c>
      <c r="G218" s="32">
        <f t="shared" ref="G218:G221" si="81">F218/E218</f>
        <v>-0.36129237063948361</v>
      </c>
    </row>
    <row r="219" spans="1:7" x14ac:dyDescent="0.2">
      <c r="A219" s="186">
        <v>31</v>
      </c>
      <c r="B219" s="25" t="s">
        <v>17</v>
      </c>
      <c r="C219" s="31"/>
      <c r="D219" s="190">
        <v>5868</v>
      </c>
      <c r="E219" s="190">
        <v>5530</v>
      </c>
      <c r="F219" s="190">
        <f t="shared" si="80"/>
        <v>338</v>
      </c>
      <c r="G219" s="32">
        <f t="shared" si="81"/>
        <v>6.1121157323688967E-2</v>
      </c>
    </row>
    <row r="220" spans="1:7" x14ac:dyDescent="0.2">
      <c r="A220" s="186">
        <v>32</v>
      </c>
      <c r="B220" s="25" t="s">
        <v>18</v>
      </c>
      <c r="C220" s="31"/>
      <c r="D220" s="190">
        <v>463679</v>
      </c>
      <c r="E220" s="190">
        <v>485276</v>
      </c>
      <c r="F220" s="190">
        <f t="shared" si="80"/>
        <v>-21597</v>
      </c>
      <c r="G220" s="32">
        <f t="shared" si="81"/>
        <v>-4.4504570594877967E-2</v>
      </c>
    </row>
    <row r="221" spans="1:7" x14ac:dyDescent="0.2">
      <c r="A221" s="186">
        <v>37</v>
      </c>
      <c r="B221" s="25" t="s">
        <v>25</v>
      </c>
      <c r="C221" s="31"/>
      <c r="D221" s="190"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215">
        <v>29662</v>
      </c>
      <c r="E230" s="215">
        <v>17923</v>
      </c>
      <c r="F230" s="190">
        <f t="shared" si="82"/>
        <v>11739</v>
      </c>
      <c r="G230" s="32">
        <f t="shared" si="83"/>
        <v>0.65496847625955479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29662</v>
      </c>
      <c r="E237" s="40">
        <f>E227+E228+E229+E230+E235+E236</f>
        <v>17923</v>
      </c>
      <c r="F237" s="40">
        <f t="shared" si="84"/>
        <v>11739</v>
      </c>
      <c r="G237" s="34">
        <f t="shared" si="85"/>
        <v>0.65496847625955479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29662</v>
      </c>
      <c r="E245" s="40">
        <f>E237+E242+E243+E244</f>
        <v>17923</v>
      </c>
      <c r="F245" s="190">
        <f t="shared" ref="F245:F254" si="90">(D245-E245)</f>
        <v>11739</v>
      </c>
      <c r="G245" s="32">
        <f t="shared" ref="G245:G254" si="91">F245/E245</f>
        <v>0.65496847625955479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6369</v>
      </c>
      <c r="E246" s="189">
        <f>E247+E248+E249</f>
        <v>4246</v>
      </c>
      <c r="F246" s="190">
        <f t="shared" si="90"/>
        <v>2123</v>
      </c>
      <c r="G246" s="32">
        <f t="shared" si="91"/>
        <v>0.5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6369</v>
      </c>
      <c r="E248" s="190">
        <v>4246</v>
      </c>
      <c r="F248" s="190">
        <f t="shared" si="90"/>
        <v>2123</v>
      </c>
      <c r="G248" s="32">
        <f t="shared" si="91"/>
        <v>0.5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1329</v>
      </c>
      <c r="E250" s="190">
        <v>320</v>
      </c>
      <c r="F250" s="190">
        <f t="shared" si="90"/>
        <v>1009</v>
      </c>
      <c r="G250" s="32">
        <f t="shared" si="91"/>
        <v>3.1531250000000002</v>
      </c>
    </row>
    <row r="251" spans="1:7" x14ac:dyDescent="0.2">
      <c r="A251" s="186">
        <v>62</v>
      </c>
      <c r="B251" s="2" t="s">
        <v>42</v>
      </c>
      <c r="C251" s="11"/>
      <c r="D251" s="39">
        <v>1125</v>
      </c>
      <c r="E251" s="39">
        <v>411</v>
      </c>
      <c r="F251" s="190">
        <f t="shared" si="90"/>
        <v>714</v>
      </c>
      <c r="G251" s="32">
        <f t="shared" si="91"/>
        <v>1.7372262773722629</v>
      </c>
    </row>
    <row r="252" spans="1:7" ht="25.5" x14ac:dyDescent="0.2">
      <c r="A252" s="22"/>
      <c r="B252" s="26" t="s">
        <v>43</v>
      </c>
      <c r="C252" s="191"/>
      <c r="D252" s="40">
        <f>D246+D250+D251</f>
        <v>8823</v>
      </c>
      <c r="E252" s="40">
        <f>E246+E250+E251</f>
        <v>4977</v>
      </c>
      <c r="F252" s="190">
        <f t="shared" si="90"/>
        <v>3846</v>
      </c>
      <c r="G252" s="32">
        <f t="shared" si="91"/>
        <v>0.77275467148884869</v>
      </c>
    </row>
    <row r="253" spans="1:7" ht="25.5" x14ac:dyDescent="0.2">
      <c r="A253" s="22"/>
      <c r="B253" s="26" t="s">
        <v>48</v>
      </c>
      <c r="C253" s="191"/>
      <c r="D253" s="40">
        <f>D245-D252</f>
        <v>20839</v>
      </c>
      <c r="E253" s="40">
        <f>E245-E252</f>
        <v>12946</v>
      </c>
      <c r="F253" s="190">
        <f t="shared" si="90"/>
        <v>7893</v>
      </c>
      <c r="G253" s="32">
        <f t="shared" si="91"/>
        <v>0.60968638961841493</v>
      </c>
    </row>
    <row r="254" spans="1:7" x14ac:dyDescent="0.2">
      <c r="A254" s="186">
        <v>63</v>
      </c>
      <c r="B254" s="3" t="s">
        <v>46</v>
      </c>
      <c r="C254" s="188"/>
      <c r="D254" s="189">
        <v>22762</v>
      </c>
      <c r="E254" s="189">
        <v>18978</v>
      </c>
      <c r="F254" s="190">
        <f t="shared" si="90"/>
        <v>3784</v>
      </c>
      <c r="G254" s="32">
        <f t="shared" si="91"/>
        <v>0.19938876593950891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573</v>
      </c>
      <c r="E258" s="39">
        <v>299</v>
      </c>
      <c r="F258" s="190">
        <f t="shared" ref="F258:F268" si="94">(D258-E258)</f>
        <v>274</v>
      </c>
      <c r="G258" s="32">
        <f t="shared" ref="G258:G268" si="95">F258/E258</f>
        <v>0.91638795986622068</v>
      </c>
    </row>
    <row r="259" spans="1:7" ht="25.5" x14ac:dyDescent="0.2">
      <c r="A259" s="22"/>
      <c r="B259" s="26" t="s">
        <v>49</v>
      </c>
      <c r="C259" s="191"/>
      <c r="D259" s="190">
        <f>D253-D254-D258</f>
        <v>-2496</v>
      </c>
      <c r="E259" s="190">
        <f>E253-E254-E258</f>
        <v>-6331</v>
      </c>
      <c r="F259" s="190">
        <f t="shared" si="94"/>
        <v>3835</v>
      </c>
      <c r="G259" s="32">
        <f t="shared" si="95"/>
        <v>-0.60574948665297745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193</v>
      </c>
      <c r="F260" s="190">
        <f t="shared" si="94"/>
        <v>-193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21</v>
      </c>
      <c r="E261" s="190">
        <v>270</v>
      </c>
      <c r="F261" s="190">
        <f t="shared" si="94"/>
        <v>-249</v>
      </c>
      <c r="G261" s="32">
        <f t="shared" si="95"/>
        <v>-0.92222222222222228</v>
      </c>
    </row>
    <row r="262" spans="1:7" ht="25.5" x14ac:dyDescent="0.2">
      <c r="A262" s="186">
        <v>68</v>
      </c>
      <c r="B262" s="16" t="s">
        <v>52</v>
      </c>
      <c r="C262" s="17"/>
      <c r="D262" s="190">
        <v>5668</v>
      </c>
      <c r="E262" s="190">
        <v>5380</v>
      </c>
      <c r="F262" s="190">
        <f t="shared" si="94"/>
        <v>288</v>
      </c>
      <c r="G262" s="32">
        <f t="shared" si="95"/>
        <v>5.3531598513011154E-2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-8185</v>
      </c>
      <c r="E264" s="190">
        <f>E259+E260-E261-E262+E263</f>
        <v>-11788</v>
      </c>
      <c r="F264" s="190">
        <f t="shared" si="94"/>
        <v>3603</v>
      </c>
      <c r="G264" s="32">
        <f t="shared" si="95"/>
        <v>-0.30564981336952834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-8185</v>
      </c>
      <c r="E268" s="190">
        <f>E264+E267</f>
        <v>-11788</v>
      </c>
      <c r="F268" s="190">
        <f t="shared" si="94"/>
        <v>3603</v>
      </c>
      <c r="G268" s="32">
        <f t="shared" si="95"/>
        <v>-0.30564981336952834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110432</v>
      </c>
      <c r="E272" s="190">
        <v>143230</v>
      </c>
      <c r="F272" s="190">
        <f t="shared" ref="F272" si="96">(D272-E272)</f>
        <v>-32798</v>
      </c>
      <c r="G272" s="32">
        <f t="shared" ref="G272" si="97">F272/E272</f>
        <v>-0.22898834043147384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129558</v>
      </c>
      <c r="E279" s="190">
        <f>E283+E284+E285</f>
        <v>84666</v>
      </c>
      <c r="F279" s="190">
        <f t="shared" ref="F279" si="100">(D279-E279)</f>
        <v>44892</v>
      </c>
      <c r="G279" s="32">
        <f t="shared" ref="G279" si="101">F279/E279</f>
        <v>0.53022464743816877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17306</v>
      </c>
      <c r="E283" s="190">
        <v>40325</v>
      </c>
      <c r="F283" s="190">
        <f t="shared" ref="F283:F285" si="102">(D283-E283)</f>
        <v>-23019</v>
      </c>
      <c r="G283" s="32">
        <f t="shared" ref="G283:G285" si="103">F283/E283</f>
        <v>-0.57083694978301303</v>
      </c>
    </row>
    <row r="284" spans="1:7" ht="25.5" x14ac:dyDescent="0.2">
      <c r="A284" s="186"/>
      <c r="B284" s="24" t="s">
        <v>58</v>
      </c>
      <c r="C284" s="17"/>
      <c r="D284" s="190">
        <v>110303</v>
      </c>
      <c r="E284" s="190">
        <v>42398</v>
      </c>
      <c r="F284" s="190">
        <f t="shared" si="102"/>
        <v>67905</v>
      </c>
      <c r="G284" s="32">
        <f t="shared" si="103"/>
        <v>1.6016085664418134</v>
      </c>
    </row>
    <row r="285" spans="1:7" x14ac:dyDescent="0.2">
      <c r="A285" s="186"/>
      <c r="B285" s="23" t="s">
        <v>24</v>
      </c>
      <c r="C285" s="10"/>
      <c r="D285" s="190">
        <v>1949</v>
      </c>
      <c r="E285" s="190">
        <v>1943</v>
      </c>
      <c r="F285" s="190">
        <f t="shared" si="102"/>
        <v>6</v>
      </c>
      <c r="G285" s="32">
        <f t="shared" si="103"/>
        <v>3.0880082346886259E-3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72995</v>
      </c>
      <c r="E287" s="190">
        <v>60184</v>
      </c>
      <c r="F287" s="190">
        <f t="shared" ref="F287" si="104">(D287-E287)</f>
        <v>12811</v>
      </c>
      <c r="G287" s="32">
        <f t="shared" ref="G287" si="105">F287/E287</f>
        <v>0.21286388408879436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26916</v>
      </c>
      <c r="E289" s="190">
        <f>E292+E293+E294+E295</f>
        <v>32965</v>
      </c>
      <c r="F289" s="190">
        <f t="shared" ref="F289" si="106">(D289-E289)</f>
        <v>-6049</v>
      </c>
      <c r="G289" s="32">
        <f t="shared" ref="G289" si="107">F289/E289</f>
        <v>-0.18349764902168966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480</v>
      </c>
      <c r="E292" s="190">
        <v>683</v>
      </c>
      <c r="F292" s="190">
        <f t="shared" ref="F292:F295" si="108">(D292-E292)</f>
        <v>-203</v>
      </c>
      <c r="G292" s="32">
        <f t="shared" ref="G292:G295" si="109">F292/E292</f>
        <v>-0.29721815519765737</v>
      </c>
    </row>
    <row r="293" spans="1:7" x14ac:dyDescent="0.2">
      <c r="A293" s="186">
        <v>31</v>
      </c>
      <c r="B293" s="25" t="s">
        <v>17</v>
      </c>
      <c r="C293" s="31"/>
      <c r="D293" s="190">
        <v>0</v>
      </c>
      <c r="E293" s="190">
        <v>0</v>
      </c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26436</v>
      </c>
      <c r="E294" s="190">
        <v>32282</v>
      </c>
      <c r="F294" s="190">
        <f t="shared" si="108"/>
        <v>-5846</v>
      </c>
      <c r="G294" s="32">
        <f t="shared" si="109"/>
        <v>-0.18109163001053219</v>
      </c>
    </row>
    <row r="295" spans="1:7" x14ac:dyDescent="0.2">
      <c r="A295" s="186">
        <v>37</v>
      </c>
      <c r="B295" s="25" t="s">
        <v>25</v>
      </c>
      <c r="C295" s="31"/>
      <c r="D295" s="190">
        <v>0</v>
      </c>
      <c r="E295" s="190">
        <v>0</v>
      </c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1082</v>
      </c>
      <c r="E300" s="190">
        <v>1236</v>
      </c>
      <c r="F300" s="190">
        <f>(D300-E300)</f>
        <v>-154</v>
      </c>
      <c r="G300" s="32">
        <f>F300/E300</f>
        <v>-0.12459546925566344</v>
      </c>
    </row>
    <row r="301" spans="1:7" x14ac:dyDescent="0.2">
      <c r="A301" s="186">
        <v>701</v>
      </c>
      <c r="B301" s="1" t="s">
        <v>31</v>
      </c>
      <c r="C301" s="10"/>
      <c r="D301" s="190">
        <v>11929</v>
      </c>
      <c r="E301" s="190">
        <v>16399</v>
      </c>
      <c r="F301" s="190">
        <f t="shared" ref="F301:F303" si="110">(D301-E301)</f>
        <v>-4470</v>
      </c>
      <c r="G301" s="32">
        <f t="shared" ref="G301:G303" si="111">F301/E301</f>
        <v>-0.27257759619488992</v>
      </c>
    </row>
    <row r="302" spans="1:7" x14ac:dyDescent="0.2">
      <c r="A302" s="186">
        <v>704</v>
      </c>
      <c r="B302" s="1" t="s">
        <v>32</v>
      </c>
      <c r="C302" s="10"/>
      <c r="D302" s="190">
        <v>1323</v>
      </c>
      <c r="E302" s="190">
        <v>13</v>
      </c>
      <c r="F302" s="190">
        <f t="shared" si="110"/>
        <v>1310</v>
      </c>
      <c r="G302" s="32">
        <f t="shared" si="111"/>
        <v>100.76923076923077</v>
      </c>
    </row>
    <row r="303" spans="1:7" x14ac:dyDescent="0.2">
      <c r="A303" s="186">
        <v>706</v>
      </c>
      <c r="B303" s="1" t="s">
        <v>33</v>
      </c>
      <c r="C303" s="10"/>
      <c r="D303" s="190">
        <v>10447</v>
      </c>
      <c r="E303" s="190">
        <v>8759</v>
      </c>
      <c r="F303" s="190">
        <f t="shared" si="110"/>
        <v>1688</v>
      </c>
      <c r="G303" s="32">
        <f t="shared" si="111"/>
        <v>0.19271606347756592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0</v>
      </c>
      <c r="E308" s="39">
        <v>0</v>
      </c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125</v>
      </c>
      <c r="E309" s="39">
        <v>10</v>
      </c>
      <c r="F309" s="190">
        <f t="shared" si="112"/>
        <v>115</v>
      </c>
      <c r="G309" s="32">
        <f t="shared" si="113"/>
        <v>11.5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24906</v>
      </c>
      <c r="E310" s="40">
        <f>E300+E301+E302+E303+E308+E309</f>
        <v>26417</v>
      </c>
      <c r="F310" s="40">
        <f t="shared" si="112"/>
        <v>-1511</v>
      </c>
      <c r="G310" s="34">
        <f t="shared" si="113"/>
        <v>-5.719801642881478E-2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24906</v>
      </c>
      <c r="E318" s="40">
        <f>E310+E315+E316+E317</f>
        <v>26417</v>
      </c>
      <c r="F318" s="190">
        <f t="shared" ref="F318:F327" si="118">(D318-E318)</f>
        <v>-1511</v>
      </c>
      <c r="G318" s="32">
        <f t="shared" ref="G318:G327" si="119">F318/E318</f>
        <v>-5.719801642881478E-2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5596</v>
      </c>
      <c r="E319" s="189">
        <f>E320+E321+E322</f>
        <v>6225</v>
      </c>
      <c r="F319" s="190">
        <f t="shared" si="118"/>
        <v>-629</v>
      </c>
      <c r="G319" s="32">
        <f t="shared" si="119"/>
        <v>-0.1010441767068273</v>
      </c>
    </row>
    <row r="320" spans="1:7" x14ac:dyDescent="0.2">
      <c r="A320" s="186">
        <v>600</v>
      </c>
      <c r="B320" s="1" t="s">
        <v>2</v>
      </c>
      <c r="C320" s="10"/>
      <c r="D320" s="190">
        <v>282</v>
      </c>
      <c r="E320" s="190">
        <v>474</v>
      </c>
      <c r="F320" s="190">
        <f t="shared" si="118"/>
        <v>-192</v>
      </c>
      <c r="G320" s="32">
        <f t="shared" si="119"/>
        <v>-0.4050632911392405</v>
      </c>
    </row>
    <row r="321" spans="1:10" x14ac:dyDescent="0.2">
      <c r="A321" s="186">
        <v>601</v>
      </c>
      <c r="B321" s="1" t="s">
        <v>3</v>
      </c>
      <c r="C321" s="10"/>
      <c r="D321" s="190">
        <v>3495</v>
      </c>
      <c r="E321" s="190">
        <v>2858</v>
      </c>
      <c r="F321" s="190">
        <f t="shared" si="118"/>
        <v>637</v>
      </c>
      <c r="G321" s="32">
        <f t="shared" si="119"/>
        <v>0.22288313505948215</v>
      </c>
    </row>
    <row r="322" spans="1:10" x14ac:dyDescent="0.2">
      <c r="A322" s="186">
        <v>604</v>
      </c>
      <c r="B322" s="1" t="s">
        <v>4</v>
      </c>
      <c r="C322" s="10"/>
      <c r="D322" s="190">
        <f>1438+381</f>
        <v>1819</v>
      </c>
      <c r="E322" s="190">
        <v>2893</v>
      </c>
      <c r="F322" s="190">
        <f t="shared" si="118"/>
        <v>-1074</v>
      </c>
      <c r="G322" s="32">
        <f t="shared" si="119"/>
        <v>-0.37124092637400624</v>
      </c>
      <c r="J322" s="4">
        <f>5596-5215</f>
        <v>381</v>
      </c>
    </row>
    <row r="323" spans="1:10" x14ac:dyDescent="0.2">
      <c r="A323" s="186">
        <v>61</v>
      </c>
      <c r="B323" s="1" t="s">
        <v>41</v>
      </c>
      <c r="C323" s="10"/>
      <c r="D323" s="190">
        <v>424</v>
      </c>
      <c r="E323" s="190">
        <v>224</v>
      </c>
      <c r="F323" s="190">
        <f t="shared" si="118"/>
        <v>200</v>
      </c>
      <c r="G323" s="32">
        <f t="shared" si="119"/>
        <v>0.8928571428571429</v>
      </c>
    </row>
    <row r="324" spans="1:10" x14ac:dyDescent="0.2">
      <c r="A324" s="186">
        <v>62</v>
      </c>
      <c r="B324" s="2" t="s">
        <v>42</v>
      </c>
      <c r="C324" s="11"/>
      <c r="D324" s="39">
        <v>64</v>
      </c>
      <c r="E324" s="39">
        <v>260</v>
      </c>
      <c r="F324" s="190">
        <f t="shared" si="118"/>
        <v>-196</v>
      </c>
      <c r="G324" s="32">
        <f t="shared" si="119"/>
        <v>-0.75384615384615383</v>
      </c>
    </row>
    <row r="325" spans="1:10" ht="25.5" x14ac:dyDescent="0.2">
      <c r="A325" s="22"/>
      <c r="B325" s="26" t="s">
        <v>43</v>
      </c>
      <c r="C325" s="191"/>
      <c r="D325" s="40">
        <f>D319+D323+D324</f>
        <v>6084</v>
      </c>
      <c r="E325" s="40">
        <f>E319+E323+E324</f>
        <v>6709</v>
      </c>
      <c r="F325" s="190">
        <f t="shared" si="118"/>
        <v>-625</v>
      </c>
      <c r="G325" s="32">
        <f t="shared" si="119"/>
        <v>-9.31584438813534E-2</v>
      </c>
    </row>
    <row r="326" spans="1:10" ht="25.5" x14ac:dyDescent="0.2">
      <c r="A326" s="22"/>
      <c r="B326" s="26" t="s">
        <v>48</v>
      </c>
      <c r="C326" s="191"/>
      <c r="D326" s="40">
        <f>D318-D325</f>
        <v>18822</v>
      </c>
      <c r="E326" s="40">
        <f>E318-E325</f>
        <v>19708</v>
      </c>
      <c r="F326" s="190">
        <f t="shared" si="118"/>
        <v>-886</v>
      </c>
      <c r="G326" s="32">
        <f t="shared" si="119"/>
        <v>-4.4956362898315408E-2</v>
      </c>
    </row>
    <row r="327" spans="1:10" x14ac:dyDescent="0.2">
      <c r="A327" s="186">
        <v>63</v>
      </c>
      <c r="B327" s="3" t="s">
        <v>46</v>
      </c>
      <c r="C327" s="188"/>
      <c r="D327" s="189">
        <v>23306</v>
      </c>
      <c r="E327" s="189">
        <v>26744</v>
      </c>
      <c r="F327" s="190">
        <f t="shared" si="118"/>
        <v>-3438</v>
      </c>
      <c r="G327" s="32">
        <f t="shared" si="119"/>
        <v>-0.12855219862399042</v>
      </c>
    </row>
    <row r="328" spans="1:10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10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10" x14ac:dyDescent="0.2">
      <c r="A330" s="186"/>
      <c r="B330" s="15"/>
      <c r="C330" s="21"/>
      <c r="D330" s="190"/>
      <c r="E330" s="190"/>
      <c r="F330" s="190"/>
      <c r="G330" s="32"/>
    </row>
    <row r="331" spans="1:10" x14ac:dyDescent="0.2">
      <c r="A331" s="186">
        <v>64</v>
      </c>
      <c r="B331" s="2" t="s">
        <v>47</v>
      </c>
      <c r="C331" s="11"/>
      <c r="D331" s="39">
        <v>759</v>
      </c>
      <c r="E331" s="39">
        <v>759</v>
      </c>
      <c r="F331" s="190">
        <f t="shared" ref="F331:F341" si="122">(D331-E331)</f>
        <v>0</v>
      </c>
      <c r="G331" s="32">
        <f t="shared" ref="G331:G341" si="123">F331/E331</f>
        <v>0</v>
      </c>
    </row>
    <row r="332" spans="1:10" ht="25.5" x14ac:dyDescent="0.2">
      <c r="A332" s="22"/>
      <c r="B332" s="26" t="s">
        <v>49</v>
      </c>
      <c r="C332" s="191"/>
      <c r="D332" s="190">
        <f>D326-D327-D331</f>
        <v>-5243</v>
      </c>
      <c r="E332" s="190">
        <f>E326-E327-E331</f>
        <v>-7795</v>
      </c>
      <c r="F332" s="190">
        <f t="shared" si="122"/>
        <v>2552</v>
      </c>
      <c r="G332" s="32">
        <f t="shared" si="123"/>
        <v>-0.32738935214881332</v>
      </c>
    </row>
    <row r="333" spans="1:10" x14ac:dyDescent="0.2">
      <c r="A333" s="186">
        <v>75</v>
      </c>
      <c r="B333" s="3" t="s">
        <v>50</v>
      </c>
      <c r="C333" s="188"/>
      <c r="D333" s="189">
        <v>33</v>
      </c>
      <c r="E333" s="189">
        <v>916</v>
      </c>
      <c r="F333" s="190">
        <f t="shared" si="122"/>
        <v>-883</v>
      </c>
      <c r="G333" s="32">
        <f t="shared" si="123"/>
        <v>-0.96397379912663761</v>
      </c>
    </row>
    <row r="334" spans="1:10" x14ac:dyDescent="0.2">
      <c r="A334" s="186">
        <v>65</v>
      </c>
      <c r="B334" s="1" t="s">
        <v>51</v>
      </c>
      <c r="C334" s="10"/>
      <c r="D334" s="190">
        <v>5</v>
      </c>
      <c r="E334" s="190">
        <v>199</v>
      </c>
      <c r="F334" s="190">
        <f t="shared" si="122"/>
        <v>-194</v>
      </c>
      <c r="G334" s="32">
        <f t="shared" si="123"/>
        <v>-0.97487437185929648</v>
      </c>
    </row>
    <row r="335" spans="1:10" ht="25.5" x14ac:dyDescent="0.2">
      <c r="A335" s="186">
        <v>68</v>
      </c>
      <c r="B335" s="16" t="s">
        <v>52</v>
      </c>
      <c r="C335" s="17"/>
      <c r="D335" s="190">
        <v>3000</v>
      </c>
      <c r="E335" s="190">
        <v>2500</v>
      </c>
      <c r="F335" s="190">
        <f t="shared" si="122"/>
        <v>500</v>
      </c>
      <c r="G335" s="32">
        <f t="shared" si="123"/>
        <v>0.2</v>
      </c>
    </row>
    <row r="336" spans="1:10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-8215</v>
      </c>
      <c r="E337" s="190">
        <f>E332+E333-E334-E335+E336</f>
        <v>-9578</v>
      </c>
      <c r="F337" s="190">
        <f t="shared" si="122"/>
        <v>1363</v>
      </c>
      <c r="G337" s="32">
        <f t="shared" si="123"/>
        <v>-0.142305282940071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-8215</v>
      </c>
      <c r="E341" s="190">
        <f>E337+E340</f>
        <v>-9578</v>
      </c>
      <c r="F341" s="190">
        <f t="shared" si="122"/>
        <v>1363</v>
      </c>
      <c r="G341" s="32">
        <f t="shared" si="123"/>
        <v>-0.142305282940071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112357</v>
      </c>
      <c r="E345" s="190">
        <v>463679</v>
      </c>
      <c r="F345" s="190">
        <f t="shared" ref="F345" si="124">(D345-E345)</f>
        <v>-351322</v>
      </c>
      <c r="G345" s="32">
        <f t="shared" ref="G345" si="125">F345/E345</f>
        <v>-0.75768365615005207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141352</v>
      </c>
      <c r="E352" s="190">
        <f>E356+E357+E358</f>
        <v>117413</v>
      </c>
      <c r="F352" s="190">
        <f t="shared" ref="F352" si="128">(D352-E352)</f>
        <v>23939</v>
      </c>
      <c r="G352" s="32">
        <f t="shared" ref="G352" si="129">F352/E352</f>
        <v>0.20388713345200277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99844</v>
      </c>
      <c r="E356" s="190">
        <v>72716</v>
      </c>
      <c r="F356" s="190">
        <f t="shared" ref="F356:F358" si="130">(D356-E356)</f>
        <v>27128</v>
      </c>
      <c r="G356" s="32">
        <f t="shared" ref="G356:G358" si="131">F356/E356</f>
        <v>0.37306782551295453</v>
      </c>
    </row>
    <row r="357" spans="1:7" ht="25.5" x14ac:dyDescent="0.2">
      <c r="A357" s="186"/>
      <c r="B357" s="24" t="s">
        <v>58</v>
      </c>
      <c r="C357" s="17"/>
      <c r="D357" s="190">
        <v>32805</v>
      </c>
      <c r="E357" s="190">
        <v>38495</v>
      </c>
      <c r="F357" s="190">
        <f t="shared" si="130"/>
        <v>-5690</v>
      </c>
      <c r="G357" s="32">
        <f t="shared" si="131"/>
        <v>-0.14781140407845175</v>
      </c>
    </row>
    <row r="358" spans="1:7" x14ac:dyDescent="0.2">
      <c r="A358" s="186"/>
      <c r="B358" s="23" t="s">
        <v>24</v>
      </c>
      <c r="C358" s="10"/>
      <c r="D358" s="190">
        <v>8703</v>
      </c>
      <c r="E358" s="190">
        <v>6202</v>
      </c>
      <c r="F358" s="190">
        <f t="shared" si="130"/>
        <v>2501</v>
      </c>
      <c r="G358" s="32">
        <f t="shared" si="131"/>
        <v>0.40325701386649471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98397</v>
      </c>
      <c r="E360" s="190">
        <v>27034</v>
      </c>
      <c r="F360" s="190">
        <f t="shared" ref="F360" si="132">(D360-E360)</f>
        <v>71363</v>
      </c>
      <c r="G360" s="32">
        <f t="shared" ref="G360" si="133">F360/E360</f>
        <v>2.6397499445143153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91642</v>
      </c>
      <c r="E362" s="190">
        <f>E365+E366+E367+E368</f>
        <v>67229</v>
      </c>
      <c r="F362" s="190">
        <f t="shared" ref="F362" si="134">(D362-E362)</f>
        <v>24413</v>
      </c>
      <c r="G362" s="32">
        <f t="shared" ref="G362" si="135">F362/E362</f>
        <v>0.36313198173407307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5715</v>
      </c>
      <c r="E365" s="190">
        <v>4664</v>
      </c>
      <c r="F365" s="190">
        <f t="shared" ref="F365:F368" si="136">(D365-E365)</f>
        <v>1051</v>
      </c>
      <c r="G365" s="32">
        <f t="shared" ref="G365:G368" si="137">F365/E365</f>
        <v>0.22534305317324185</v>
      </c>
    </row>
    <row r="366" spans="1:7" x14ac:dyDescent="0.2">
      <c r="A366" s="186">
        <v>31</v>
      </c>
      <c r="B366" s="25" t="s">
        <v>17</v>
      </c>
      <c r="C366" s="31"/>
      <c r="D366" s="190">
        <v>1959</v>
      </c>
      <c r="E366" s="190">
        <v>2043</v>
      </c>
      <c r="F366" s="190">
        <f t="shared" si="136"/>
        <v>-84</v>
      </c>
      <c r="G366" s="32">
        <f t="shared" si="137"/>
        <v>-4.1116005873715125E-2</v>
      </c>
    </row>
    <row r="367" spans="1:7" x14ac:dyDescent="0.2">
      <c r="A367" s="186">
        <v>32</v>
      </c>
      <c r="B367" s="25" t="s">
        <v>18</v>
      </c>
      <c r="C367" s="31"/>
      <c r="D367" s="190">
        <v>83968</v>
      </c>
      <c r="E367" s="190">
        <v>60522</v>
      </c>
      <c r="F367" s="190">
        <f t="shared" si="136"/>
        <v>23446</v>
      </c>
      <c r="G367" s="32">
        <f t="shared" si="137"/>
        <v>0.38739631869402863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5104</v>
      </c>
      <c r="E373" s="190">
        <v>3958</v>
      </c>
      <c r="F373" s="190">
        <f>(D373-E373)</f>
        <v>1146</v>
      </c>
      <c r="G373" s="32">
        <f>F373/E373</f>
        <v>0.28954017180394137</v>
      </c>
    </row>
    <row r="374" spans="1:7" x14ac:dyDescent="0.2">
      <c r="A374" s="186">
        <v>701</v>
      </c>
      <c r="B374" s="1" t="s">
        <v>31</v>
      </c>
      <c r="C374" s="10"/>
      <c r="D374" s="190">
        <v>53926</v>
      </c>
      <c r="E374" s="190">
        <v>35012</v>
      </c>
      <c r="F374" s="190">
        <f t="shared" ref="F374:F376" si="138">(D374-E374)</f>
        <v>18914</v>
      </c>
      <c r="G374" s="32">
        <f t="shared" ref="G374:G376" si="139">F374/E374</f>
        <v>0.54021478350279906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33918</v>
      </c>
      <c r="E376" s="190">
        <v>30483</v>
      </c>
      <c r="F376" s="190">
        <f t="shared" si="138"/>
        <v>3435</v>
      </c>
      <c r="G376" s="32">
        <f t="shared" si="139"/>
        <v>0.11268575927566185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92948</v>
      </c>
      <c r="E383" s="40">
        <f>E373+E374+E375+E376+E381+E382</f>
        <v>69453</v>
      </c>
      <c r="F383" s="40">
        <f t="shared" si="140"/>
        <v>23495</v>
      </c>
      <c r="G383" s="34">
        <f t="shared" si="141"/>
        <v>0.33828632312499102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92948</v>
      </c>
      <c r="E391" s="40">
        <f>E383+E388+E389+E390</f>
        <v>69453</v>
      </c>
      <c r="F391" s="190">
        <f t="shared" ref="F391:F400" si="146">(D391-E391)</f>
        <v>23495</v>
      </c>
      <c r="G391" s="32">
        <f t="shared" ref="G391:G400" si="147">F391/E391</f>
        <v>0.33828632312499102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11933</v>
      </c>
      <c r="E392" s="189">
        <f>E393+E394+E395</f>
        <v>3648</v>
      </c>
      <c r="F392" s="190">
        <f t="shared" si="146"/>
        <v>8285</v>
      </c>
      <c r="G392" s="32">
        <f t="shared" si="147"/>
        <v>2.271107456140351</v>
      </c>
    </row>
    <row r="393" spans="1:7" x14ac:dyDescent="0.2">
      <c r="A393" s="186">
        <v>600</v>
      </c>
      <c r="B393" s="1" t="s">
        <v>2</v>
      </c>
      <c r="C393" s="10"/>
      <c r="D393" s="190">
        <v>1080</v>
      </c>
      <c r="E393" s="190">
        <v>364</v>
      </c>
      <c r="F393" s="190">
        <f t="shared" si="146"/>
        <v>716</v>
      </c>
      <c r="G393" s="32">
        <f t="shared" si="147"/>
        <v>1.9670329670329669</v>
      </c>
    </row>
    <row r="394" spans="1:7" x14ac:dyDescent="0.2">
      <c r="A394" s="186">
        <v>601</v>
      </c>
      <c r="B394" s="1" t="s">
        <v>3</v>
      </c>
      <c r="C394" s="10"/>
      <c r="D394" s="190">
        <v>10853</v>
      </c>
      <c r="E394" s="190">
        <v>3284</v>
      </c>
      <c r="F394" s="190">
        <f t="shared" si="146"/>
        <v>7569</v>
      </c>
      <c r="G394" s="32">
        <f t="shared" si="147"/>
        <v>2.3048112058465287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3573</v>
      </c>
      <c r="E396" s="190">
        <v>2462</v>
      </c>
      <c r="F396" s="190">
        <f t="shared" si="146"/>
        <v>1111</v>
      </c>
      <c r="G396" s="32">
        <f t="shared" si="147"/>
        <v>0.45125913891145408</v>
      </c>
    </row>
    <row r="397" spans="1:7" x14ac:dyDescent="0.2">
      <c r="A397" s="186">
        <v>62</v>
      </c>
      <c r="B397" s="2" t="s">
        <v>42</v>
      </c>
      <c r="C397" s="11"/>
      <c r="D397" s="39">
        <v>849</v>
      </c>
      <c r="E397" s="39">
        <v>387</v>
      </c>
      <c r="F397" s="190">
        <f t="shared" si="146"/>
        <v>462</v>
      </c>
      <c r="G397" s="32">
        <f t="shared" si="147"/>
        <v>1.193798449612403</v>
      </c>
    </row>
    <row r="398" spans="1:7" ht="25.5" x14ac:dyDescent="0.2">
      <c r="A398" s="22"/>
      <c r="B398" s="26" t="s">
        <v>43</v>
      </c>
      <c r="C398" s="191"/>
      <c r="D398" s="40">
        <f>D392+D396+D397</f>
        <v>16355</v>
      </c>
      <c r="E398" s="40">
        <f>E392+E396+E397</f>
        <v>6497</v>
      </c>
      <c r="F398" s="190">
        <f t="shared" si="146"/>
        <v>9858</v>
      </c>
      <c r="G398" s="32">
        <f t="shared" si="147"/>
        <v>1.5173156841619209</v>
      </c>
    </row>
    <row r="399" spans="1:7" ht="25.5" x14ac:dyDescent="0.2">
      <c r="A399" s="22"/>
      <c r="B399" s="26" t="s">
        <v>48</v>
      </c>
      <c r="C399" s="191"/>
      <c r="D399" s="40">
        <f>D391-D398</f>
        <v>76593</v>
      </c>
      <c r="E399" s="40">
        <f>E391-E398</f>
        <v>62956</v>
      </c>
      <c r="F399" s="190">
        <f t="shared" si="146"/>
        <v>13637</v>
      </c>
      <c r="G399" s="32">
        <f t="shared" si="147"/>
        <v>0.21661160175360569</v>
      </c>
    </row>
    <row r="400" spans="1:7" x14ac:dyDescent="0.2">
      <c r="A400" s="186">
        <v>63</v>
      </c>
      <c r="B400" s="3" t="s">
        <v>46</v>
      </c>
      <c r="C400" s="188"/>
      <c r="D400" s="189">
        <v>43044</v>
      </c>
      <c r="E400" s="189">
        <v>31113</v>
      </c>
      <c r="F400" s="190">
        <f t="shared" si="146"/>
        <v>11931</v>
      </c>
      <c r="G400" s="32">
        <f t="shared" si="147"/>
        <v>0.38347314627326196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2788</v>
      </c>
      <c r="E404" s="39">
        <v>3312</v>
      </c>
      <c r="F404" s="190">
        <f t="shared" ref="F404:F414" si="150">(D404-E404)</f>
        <v>-524</v>
      </c>
      <c r="G404" s="32">
        <f t="shared" ref="G404:G414" si="151">F404/E404</f>
        <v>-0.15821256038647344</v>
      </c>
    </row>
    <row r="405" spans="1:7" ht="25.5" x14ac:dyDescent="0.2">
      <c r="A405" s="22"/>
      <c r="B405" s="26" t="s">
        <v>49</v>
      </c>
      <c r="C405" s="191"/>
      <c r="D405" s="190">
        <f>D399-D400-D404</f>
        <v>30761</v>
      </c>
      <c r="E405" s="190">
        <f>E399-E400-E404</f>
        <v>28531</v>
      </c>
      <c r="F405" s="190">
        <f t="shared" si="150"/>
        <v>2230</v>
      </c>
      <c r="G405" s="32">
        <f t="shared" si="151"/>
        <v>7.8160597245101812E-2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21761</v>
      </c>
      <c r="E410" s="190">
        <f>E405+E406-E407-E408+E409</f>
        <v>21531</v>
      </c>
      <c r="F410" s="190">
        <f t="shared" si="150"/>
        <v>230</v>
      </c>
      <c r="G410" s="32">
        <f t="shared" si="151"/>
        <v>1.0682272072825228E-2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21661</v>
      </c>
      <c r="E414" s="190">
        <f>E410+E413</f>
        <v>21431</v>
      </c>
      <c r="F414" s="190">
        <f t="shared" si="150"/>
        <v>230</v>
      </c>
      <c r="G414" s="32">
        <f t="shared" si="151"/>
        <v>1.073211702673697E-2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-67885</v>
      </c>
      <c r="E418" s="190">
        <v>6084</v>
      </c>
      <c r="F418" s="190">
        <f t="shared" ref="F418" si="152">(D418-E418)</f>
        <v>-73969</v>
      </c>
      <c r="G418" s="32">
        <f t="shared" ref="G418" si="153">F418/E418</f>
        <v>-12.157955292570676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901662</v>
      </c>
      <c r="E425" s="190">
        <f>E429+E430+E431</f>
        <v>743438</v>
      </c>
      <c r="F425" s="190">
        <f t="shared" ref="F425" si="156">(D425-E425)</f>
        <v>158224</v>
      </c>
      <c r="G425" s="32">
        <f t="shared" ref="G425" si="157">F425/E425</f>
        <v>0.21282743147377453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714519</v>
      </c>
      <c r="E429" s="190">
        <v>615171</v>
      </c>
      <c r="F429" s="190">
        <f t="shared" ref="F429:F431" si="158">(D429-E429)</f>
        <v>99348</v>
      </c>
      <c r="G429" s="32">
        <f t="shared" ref="G429:G431" si="159">F429/E429</f>
        <v>0.16149655949321409</v>
      </c>
    </row>
    <row r="430" spans="1:7" ht="25.5" x14ac:dyDescent="0.2">
      <c r="A430" s="186"/>
      <c r="B430" s="24" t="s">
        <v>58</v>
      </c>
      <c r="C430" s="17"/>
      <c r="D430" s="190">
        <v>182945</v>
      </c>
      <c r="E430" s="190">
        <v>122913</v>
      </c>
      <c r="F430" s="190">
        <f t="shared" si="158"/>
        <v>60032</v>
      </c>
      <c r="G430" s="32">
        <f t="shared" si="159"/>
        <v>0.48841050173700096</v>
      </c>
    </row>
    <row r="431" spans="1:7" x14ac:dyDescent="0.2">
      <c r="A431" s="186"/>
      <c r="B431" s="23" t="s">
        <v>24</v>
      </c>
      <c r="C431" s="10"/>
      <c r="D431" s="190">
        <v>4198</v>
      </c>
      <c r="E431" s="190">
        <v>5354</v>
      </c>
      <c r="F431" s="190">
        <f t="shared" si="158"/>
        <v>-1156</v>
      </c>
      <c r="G431" s="32">
        <f t="shared" si="159"/>
        <v>-0.21591333582368322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192930</v>
      </c>
      <c r="E433" s="190">
        <v>189566</v>
      </c>
      <c r="F433" s="190">
        <f t="shared" ref="F433" si="160">(D433-E433)</f>
        <v>3364</v>
      </c>
      <c r="G433" s="32">
        <f t="shared" ref="G433" si="161">F433/E433</f>
        <v>1.7745798297162992E-2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115700</v>
      </c>
      <c r="E435" s="190">
        <f>E438+E439+E440+E441</f>
        <v>37594</v>
      </c>
      <c r="F435" s="190">
        <f t="shared" ref="F435" si="162">(D435-E435)</f>
        <v>78106</v>
      </c>
      <c r="G435" s="32">
        <f t="shared" ref="G435" si="163">F435/E435</f>
        <v>2.0776187689524925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2115</v>
      </c>
      <c r="E438" s="190">
        <v>2062</v>
      </c>
      <c r="F438" s="190">
        <f t="shared" ref="F438:F441" si="164">(D438-E438)</f>
        <v>53</v>
      </c>
      <c r="G438" s="32">
        <f t="shared" ref="G438:G441" si="165">F438/E438</f>
        <v>2.5703200775945685E-2</v>
      </c>
    </row>
    <row r="439" spans="1:7" x14ac:dyDescent="0.2">
      <c r="A439" s="186">
        <v>31</v>
      </c>
      <c r="B439" s="25" t="s">
        <v>17</v>
      </c>
      <c r="C439" s="31"/>
      <c r="D439" s="190">
        <v>1236</v>
      </c>
      <c r="E439" s="190">
        <v>1065</v>
      </c>
      <c r="F439" s="190">
        <f t="shared" si="164"/>
        <v>171</v>
      </c>
      <c r="G439" s="32">
        <f t="shared" si="165"/>
        <v>0.16056338028169015</v>
      </c>
    </row>
    <row r="440" spans="1:7" x14ac:dyDescent="0.2">
      <c r="A440" s="186">
        <v>32</v>
      </c>
      <c r="B440" s="25" t="s">
        <v>18</v>
      </c>
      <c r="C440" s="31"/>
      <c r="D440" s="190">
        <v>112349</v>
      </c>
      <c r="E440" s="190">
        <v>34467</v>
      </c>
      <c r="F440" s="190">
        <f t="shared" si="164"/>
        <v>77882</v>
      </c>
      <c r="G440" s="32">
        <f t="shared" si="165"/>
        <v>2.2596106420634228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3599</v>
      </c>
      <c r="E446" s="190">
        <v>1760</v>
      </c>
      <c r="F446" s="190">
        <f>(D446-E446)</f>
        <v>1839</v>
      </c>
      <c r="G446" s="32">
        <f>F446/E446</f>
        <v>1.0448863636363637</v>
      </c>
    </row>
    <row r="447" spans="1:7" x14ac:dyDescent="0.2">
      <c r="A447" s="186">
        <v>701</v>
      </c>
      <c r="B447" s="1" t="s">
        <v>31</v>
      </c>
      <c r="C447" s="10"/>
      <c r="D447" s="190">
        <v>53994</v>
      </c>
      <c r="E447" s="190">
        <v>22564</v>
      </c>
      <c r="F447" s="190">
        <f t="shared" ref="F447:F449" si="166">(D447-E447)</f>
        <v>31430</v>
      </c>
      <c r="G447" s="32">
        <f t="shared" ref="G447:G449" si="167">F447/E447</f>
        <v>1.3929267860308456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17146</v>
      </c>
      <c r="E449" s="190">
        <v>18418</v>
      </c>
      <c r="F449" s="190">
        <f t="shared" si="166"/>
        <v>-1272</v>
      </c>
      <c r="G449" s="32">
        <f t="shared" si="167"/>
        <v>-6.9062873276142897E-2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74739</v>
      </c>
      <c r="E456" s="40">
        <f>E446+E447+E448+E449+E454+E455</f>
        <v>42742</v>
      </c>
      <c r="F456" s="40">
        <f t="shared" si="168"/>
        <v>31997</v>
      </c>
      <c r="G456" s="34">
        <f t="shared" si="169"/>
        <v>0.74860792662954467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74739</v>
      </c>
      <c r="E464" s="40">
        <f>E456+E461+E462+E463</f>
        <v>42742</v>
      </c>
      <c r="F464" s="190">
        <f t="shared" ref="F464:F473" si="174">(D464-E464)</f>
        <v>31997</v>
      </c>
      <c r="G464" s="32">
        <f t="shared" ref="G464:G473" si="175">F464/E464</f>
        <v>0.74860792662954467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22563</v>
      </c>
      <c r="E465" s="189">
        <f>E466+E467+E468</f>
        <v>13452</v>
      </c>
      <c r="F465" s="190">
        <f t="shared" si="174"/>
        <v>9111</v>
      </c>
      <c r="G465" s="32">
        <f t="shared" si="175"/>
        <v>0.67729705619982161</v>
      </c>
    </row>
    <row r="466" spans="1:7" x14ac:dyDescent="0.2">
      <c r="A466" s="186">
        <v>600</v>
      </c>
      <c r="B466" s="1" t="s">
        <v>2</v>
      </c>
      <c r="C466" s="10"/>
      <c r="D466" s="190">
        <v>892</v>
      </c>
      <c r="E466" s="190">
        <v>249</v>
      </c>
      <c r="F466" s="190">
        <f t="shared" si="174"/>
        <v>643</v>
      </c>
      <c r="G466" s="32">
        <f t="shared" si="175"/>
        <v>2.5823293172690764</v>
      </c>
    </row>
    <row r="467" spans="1:7" x14ac:dyDescent="0.2">
      <c r="A467" s="186">
        <v>601</v>
      </c>
      <c r="B467" s="1" t="s">
        <v>3</v>
      </c>
      <c r="C467" s="10"/>
      <c r="D467" s="190">
        <v>13586</v>
      </c>
      <c r="E467" s="190">
        <v>7613</v>
      </c>
      <c r="F467" s="190">
        <f t="shared" si="174"/>
        <v>5973</v>
      </c>
      <c r="G467" s="32">
        <f t="shared" si="175"/>
        <v>0.78457900958886118</v>
      </c>
    </row>
    <row r="468" spans="1:7" x14ac:dyDescent="0.2">
      <c r="A468" s="186">
        <v>604</v>
      </c>
      <c r="B468" s="1" t="s">
        <v>4</v>
      </c>
      <c r="C468" s="10"/>
      <c r="D468" s="190">
        <f>22563-14478</f>
        <v>8085</v>
      </c>
      <c r="E468" s="190">
        <f>13452-7862</f>
        <v>5590</v>
      </c>
      <c r="F468" s="190">
        <f t="shared" si="174"/>
        <v>2495</v>
      </c>
      <c r="G468" s="32">
        <f t="shared" si="175"/>
        <v>0.44633273703041143</v>
      </c>
    </row>
    <row r="469" spans="1:7" x14ac:dyDescent="0.2">
      <c r="A469" s="186">
        <v>61</v>
      </c>
      <c r="B469" s="1" t="s">
        <v>41</v>
      </c>
      <c r="C469" s="10"/>
      <c r="D469" s="190">
        <v>1838</v>
      </c>
      <c r="E469" s="190">
        <v>623</v>
      </c>
      <c r="F469" s="190">
        <f t="shared" si="174"/>
        <v>1215</v>
      </c>
      <c r="G469" s="32">
        <f t="shared" si="175"/>
        <v>1.9502407704654896</v>
      </c>
    </row>
    <row r="470" spans="1:7" x14ac:dyDescent="0.2">
      <c r="A470" s="186">
        <v>62</v>
      </c>
      <c r="B470" s="2" t="s">
        <v>42</v>
      </c>
      <c r="C470" s="11"/>
      <c r="D470" s="39">
        <v>2239</v>
      </c>
      <c r="E470" s="39">
        <v>440</v>
      </c>
      <c r="F470" s="190">
        <f t="shared" si="174"/>
        <v>1799</v>
      </c>
      <c r="G470" s="32">
        <f t="shared" si="175"/>
        <v>4.0886363636363638</v>
      </c>
    </row>
    <row r="471" spans="1:7" ht="25.5" x14ac:dyDescent="0.2">
      <c r="A471" s="22"/>
      <c r="B471" s="26" t="s">
        <v>43</v>
      </c>
      <c r="C471" s="191"/>
      <c r="D471" s="40">
        <f>D465+D469+D470</f>
        <v>26640</v>
      </c>
      <c r="E471" s="40">
        <f>E465+E469+E470</f>
        <v>14515</v>
      </c>
      <c r="F471" s="190">
        <f t="shared" si="174"/>
        <v>12125</v>
      </c>
      <c r="G471" s="32">
        <f t="shared" si="175"/>
        <v>0.83534274888046844</v>
      </c>
    </row>
    <row r="472" spans="1:7" ht="25.5" x14ac:dyDescent="0.2">
      <c r="A472" s="22"/>
      <c r="B472" s="26" t="s">
        <v>48</v>
      </c>
      <c r="C472" s="191"/>
      <c r="D472" s="40">
        <f>D464-D471</f>
        <v>48099</v>
      </c>
      <c r="E472" s="40">
        <f>E464-E471</f>
        <v>28227</v>
      </c>
      <c r="F472" s="190">
        <f t="shared" si="174"/>
        <v>19872</v>
      </c>
      <c r="G472" s="32">
        <f t="shared" si="175"/>
        <v>0.70400680199808696</v>
      </c>
    </row>
    <row r="473" spans="1:7" x14ac:dyDescent="0.2">
      <c r="A473" s="186">
        <v>63</v>
      </c>
      <c r="B473" s="3" t="s">
        <v>46</v>
      </c>
      <c r="C473" s="188"/>
      <c r="D473" s="189">
        <v>33809</v>
      </c>
      <c r="E473" s="189">
        <v>27886</v>
      </c>
      <c r="F473" s="190">
        <f t="shared" si="174"/>
        <v>5923</v>
      </c>
      <c r="G473" s="32">
        <f t="shared" si="175"/>
        <v>0.21240048769992112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1735</v>
      </c>
      <c r="E477" s="39">
        <v>1282</v>
      </c>
      <c r="F477" s="190">
        <f t="shared" ref="F477:F487" si="178">(D477-E477)</f>
        <v>453</v>
      </c>
      <c r="G477" s="32">
        <f t="shared" ref="G477:G487" si="179">F477/E477</f>
        <v>0.3533541341653666</v>
      </c>
    </row>
    <row r="478" spans="1:7" ht="25.5" x14ac:dyDescent="0.2">
      <c r="A478" s="22"/>
      <c r="B478" s="26" t="s">
        <v>49</v>
      </c>
      <c r="C478" s="191"/>
      <c r="D478" s="190">
        <f>D472-D473-D477</f>
        <v>12555</v>
      </c>
      <c r="E478" s="190">
        <f>E472-E473-E477</f>
        <v>-941</v>
      </c>
      <c r="F478" s="190">
        <f t="shared" si="178"/>
        <v>13496</v>
      </c>
      <c r="G478" s="32">
        <f t="shared" si="179"/>
        <v>-14.342189160467587</v>
      </c>
    </row>
    <row r="479" spans="1:7" x14ac:dyDescent="0.2">
      <c r="A479" s="186">
        <v>75</v>
      </c>
      <c r="B479" s="3" t="s">
        <v>50</v>
      </c>
      <c r="C479" s="188"/>
      <c r="D479" s="189">
        <v>4252</v>
      </c>
      <c r="E479" s="189">
        <v>20</v>
      </c>
      <c r="F479" s="190">
        <f t="shared" si="178"/>
        <v>4232</v>
      </c>
      <c r="G479" s="32">
        <f t="shared" si="179"/>
        <v>211.6</v>
      </c>
    </row>
    <row r="480" spans="1:7" x14ac:dyDescent="0.2">
      <c r="A480" s="186">
        <v>65</v>
      </c>
      <c r="B480" s="1" t="s">
        <v>51</v>
      </c>
      <c r="C480" s="10"/>
      <c r="D480" s="190">
        <v>366</v>
      </c>
      <c r="E480" s="190">
        <v>1515</v>
      </c>
      <c r="F480" s="190">
        <f t="shared" si="178"/>
        <v>-1149</v>
      </c>
      <c r="G480" s="32">
        <f t="shared" si="179"/>
        <v>-0.75841584158415842</v>
      </c>
    </row>
    <row r="481" spans="1:7" ht="25.5" x14ac:dyDescent="0.2">
      <c r="A481" s="186">
        <v>68</v>
      </c>
      <c r="B481" s="16" t="s">
        <v>52</v>
      </c>
      <c r="C481" s="17"/>
      <c r="D481" s="190">
        <v>27323</v>
      </c>
      <c r="E481" s="190">
        <v>225</v>
      </c>
      <c r="F481" s="190">
        <f t="shared" si="178"/>
        <v>27098</v>
      </c>
      <c r="G481" s="32">
        <f t="shared" si="179"/>
        <v>120.43555555555555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-10882</v>
      </c>
      <c r="E483" s="190">
        <f>E478+E479-E480-E481+E482</f>
        <v>-2661</v>
      </c>
      <c r="F483" s="190">
        <f t="shared" si="178"/>
        <v>-8221</v>
      </c>
      <c r="G483" s="32">
        <f t="shared" si="179"/>
        <v>3.0894400601277714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-10882</v>
      </c>
      <c r="E487" s="190">
        <f>E483+E486</f>
        <v>-2661</v>
      </c>
      <c r="F487" s="190">
        <f t="shared" si="178"/>
        <v>-8221</v>
      </c>
      <c r="G487" s="32">
        <f t="shared" si="179"/>
        <v>3.0894400601277714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693248</v>
      </c>
      <c r="E491" s="190">
        <v>717917</v>
      </c>
      <c r="F491" s="190">
        <f t="shared" ref="F491" si="180">(D491-E491)</f>
        <v>-24669</v>
      </c>
      <c r="G491" s="32">
        <f t="shared" ref="G491" si="181">F491/E491</f>
        <v>-3.4361910917278742E-2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844545</v>
      </c>
      <c r="E498" s="190">
        <f>E502+E503+E504</f>
        <v>686924</v>
      </c>
      <c r="F498" s="190">
        <f t="shared" ref="F498" si="184">(D498-E498)</f>
        <v>157621</v>
      </c>
      <c r="G498" s="32">
        <f t="shared" ref="G498" si="185">F498/E498</f>
        <v>0.22945915414223408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337818</v>
      </c>
      <c r="E502" s="190">
        <v>398416</v>
      </c>
      <c r="F502" s="190">
        <f t="shared" ref="F502:F504" si="186">(D502-E502)</f>
        <v>-60598</v>
      </c>
      <c r="G502" s="32">
        <f t="shared" ref="G502:G504" si="187">F502/E502</f>
        <v>-0.15209730532910326</v>
      </c>
    </row>
    <row r="503" spans="1:7" ht="25.5" x14ac:dyDescent="0.2">
      <c r="A503" s="186"/>
      <c r="B503" s="24" t="s">
        <v>58</v>
      </c>
      <c r="C503" s="17"/>
      <c r="D503" s="190">
        <v>211136</v>
      </c>
      <c r="E503" s="190">
        <v>89300</v>
      </c>
      <c r="F503" s="190">
        <f t="shared" si="186"/>
        <v>121836</v>
      </c>
      <c r="G503" s="32">
        <f t="shared" si="187"/>
        <v>1.3643449048152296</v>
      </c>
    </row>
    <row r="504" spans="1:7" x14ac:dyDescent="0.2">
      <c r="A504" s="186"/>
      <c r="B504" s="23" t="s">
        <v>24</v>
      </c>
      <c r="C504" s="10"/>
      <c r="D504" s="190">
        <v>295591</v>
      </c>
      <c r="E504" s="190">
        <v>199208</v>
      </c>
      <c r="F504" s="190">
        <f t="shared" si="186"/>
        <v>96383</v>
      </c>
      <c r="G504" s="32">
        <f t="shared" si="187"/>
        <v>0.48383097064374925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147447</v>
      </c>
      <c r="E506" s="190">
        <v>192105</v>
      </c>
      <c r="F506" s="190">
        <f t="shared" ref="F506" si="188">(D506-E506)</f>
        <v>-44658</v>
      </c>
      <c r="G506" s="32">
        <f t="shared" ref="G506" si="189">F506/E506</f>
        <v>-0.23246661981728742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63679</v>
      </c>
      <c r="E508" s="190">
        <f>E511+E512+E513+E514</f>
        <v>55707</v>
      </c>
      <c r="F508" s="190">
        <f t="shared" ref="F508" si="190">(D508-E508)</f>
        <v>7972</v>
      </c>
      <c r="G508" s="32">
        <f t="shared" ref="G508" si="191">F508/E508</f>
        <v>0.14310589333476942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1381</v>
      </c>
      <c r="E511" s="190">
        <v>1392</v>
      </c>
      <c r="F511" s="190">
        <f t="shared" ref="F511:F514" si="192">(D511-E511)</f>
        <v>-11</v>
      </c>
      <c r="G511" s="32">
        <f t="shared" ref="G511:G514" si="193">F511/E511</f>
        <v>-7.9022988505747134E-3</v>
      </c>
    </row>
    <row r="512" spans="1:7" x14ac:dyDescent="0.2">
      <c r="A512" s="186">
        <v>31</v>
      </c>
      <c r="B512" s="25" t="s">
        <v>17</v>
      </c>
      <c r="C512" s="31"/>
      <c r="D512" s="190">
        <v>4476</v>
      </c>
      <c r="E512" s="190">
        <v>4467</v>
      </c>
      <c r="F512" s="190">
        <f t="shared" si="192"/>
        <v>9</v>
      </c>
      <c r="G512" s="32">
        <f t="shared" si="193"/>
        <v>2.0147750167897917E-3</v>
      </c>
    </row>
    <row r="513" spans="1:7" x14ac:dyDescent="0.2">
      <c r="A513" s="186">
        <v>32</v>
      </c>
      <c r="B513" s="25" t="s">
        <v>18</v>
      </c>
      <c r="C513" s="31"/>
      <c r="D513" s="190">
        <v>57822</v>
      </c>
      <c r="E513" s="190">
        <v>49848</v>
      </c>
      <c r="F513" s="190">
        <f t="shared" si="192"/>
        <v>7974</v>
      </c>
      <c r="G513" s="32">
        <f t="shared" si="193"/>
        <v>0.1599662975445354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4687</v>
      </c>
      <c r="E519" s="190">
        <v>0</v>
      </c>
      <c r="F519" s="190">
        <f>(D519-E519)</f>
        <v>4687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>
        <v>38829</v>
      </c>
      <c r="E520" s="190">
        <v>0</v>
      </c>
      <c r="F520" s="190">
        <f t="shared" ref="F520:F522" si="194">(D520-E520)</f>
        <v>38829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29299</v>
      </c>
      <c r="E522" s="190">
        <v>0</v>
      </c>
      <c r="F522" s="190">
        <f t="shared" si="194"/>
        <v>29299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2055</v>
      </c>
      <c r="E528" s="39">
        <v>0</v>
      </c>
      <c r="F528" s="190">
        <f t="shared" si="196"/>
        <v>2055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74870</v>
      </c>
      <c r="E529" s="40">
        <f>E519+E520+E521+E522+E527+E528</f>
        <v>0</v>
      </c>
      <c r="F529" s="40">
        <f t="shared" si="196"/>
        <v>74870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74870</v>
      </c>
      <c r="E537" s="40">
        <f>E529+E534+E535+E536</f>
        <v>0</v>
      </c>
      <c r="F537" s="190">
        <f t="shared" ref="F537:F546" si="202">(D537-E537)</f>
        <v>74870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14458</v>
      </c>
      <c r="E538" s="189">
        <f>E539+E540+E541</f>
        <v>0</v>
      </c>
      <c r="F538" s="190">
        <f t="shared" si="202"/>
        <v>14458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>
        <v>828</v>
      </c>
      <c r="E539" s="190">
        <v>0</v>
      </c>
      <c r="F539" s="190">
        <f t="shared" si="202"/>
        <v>828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>
        <v>11065</v>
      </c>
      <c r="E540" s="190">
        <v>0</v>
      </c>
      <c r="F540" s="190">
        <f t="shared" si="202"/>
        <v>11065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>
        <v>2565</v>
      </c>
      <c r="E541" s="190">
        <v>0</v>
      </c>
      <c r="F541" s="190">
        <f t="shared" si="202"/>
        <v>2565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>
        <v>662</v>
      </c>
      <c r="E542" s="190">
        <v>0</v>
      </c>
      <c r="F542" s="190">
        <f t="shared" si="202"/>
        <v>662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>
        <v>258</v>
      </c>
      <c r="E543" s="39">
        <v>0</v>
      </c>
      <c r="F543" s="190">
        <f t="shared" si="202"/>
        <v>258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15378</v>
      </c>
      <c r="E544" s="40">
        <f>E538+E542+E543</f>
        <v>0</v>
      </c>
      <c r="F544" s="190">
        <f t="shared" si="202"/>
        <v>15378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59492</v>
      </c>
      <c r="E545" s="40">
        <f>E537-E544</f>
        <v>0</v>
      </c>
      <c r="F545" s="190">
        <f t="shared" si="202"/>
        <v>59492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>
        <v>23203</v>
      </c>
      <c r="E546" s="189">
        <v>14000</v>
      </c>
      <c r="F546" s="190">
        <f t="shared" si="202"/>
        <v>9203</v>
      </c>
      <c r="G546" s="32">
        <f t="shared" si="203"/>
        <v>0.65735714285714286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2246</v>
      </c>
      <c r="E550" s="39">
        <v>0</v>
      </c>
      <c r="F550" s="190">
        <f t="shared" ref="F550:F560" si="206">(D550-E550)</f>
        <v>2246</v>
      </c>
      <c r="G550" s="32" t="e">
        <f t="shared" ref="G550:G560" si="207">F550/E550</f>
        <v>#DIV/0!</v>
      </c>
    </row>
    <row r="551" spans="1:7" ht="25.5" x14ac:dyDescent="0.2">
      <c r="A551" s="22"/>
      <c r="B551" s="26" t="s">
        <v>49</v>
      </c>
      <c r="C551" s="191"/>
      <c r="D551" s="190">
        <f>D545-D546-D550</f>
        <v>34043</v>
      </c>
      <c r="E551" s="190">
        <f>E545-E546-E550</f>
        <v>-14000</v>
      </c>
      <c r="F551" s="190">
        <f t="shared" si="206"/>
        <v>48043</v>
      </c>
      <c r="G551" s="32">
        <f t="shared" si="207"/>
        <v>-3.4316428571428572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/>
      <c r="E554" s="190"/>
      <c r="F554" s="190">
        <f t="shared" si="206"/>
        <v>0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34043</v>
      </c>
      <c r="E556" s="190">
        <f>E551+E552-E553-E554+E555</f>
        <v>-14000</v>
      </c>
      <c r="F556" s="190">
        <f t="shared" si="206"/>
        <v>48043</v>
      </c>
      <c r="G556" s="32">
        <f t="shared" si="207"/>
        <v>-3.4316428571428572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34043</v>
      </c>
      <c r="E560" s="190">
        <f>E556+E559</f>
        <v>-14000</v>
      </c>
      <c r="F560" s="190">
        <f t="shared" si="206"/>
        <v>48043</v>
      </c>
      <c r="G560" s="32">
        <f t="shared" si="207"/>
        <v>-3.4316428571428572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-75012</v>
      </c>
      <c r="E564" s="190">
        <v>-76730</v>
      </c>
      <c r="F564" s="190">
        <f t="shared" ref="F564" si="208">(D564-E564)</f>
        <v>1718</v>
      </c>
      <c r="G564" s="32">
        <f t="shared" ref="G564" si="209">F564/E564</f>
        <v>-2.2390199400495244E-2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68094</v>
      </c>
      <c r="E571" s="190">
        <f>E575+E576+E577</f>
        <v>90942</v>
      </c>
      <c r="F571" s="190">
        <f t="shared" ref="F571" si="212">(D571-E571)</f>
        <v>-22848</v>
      </c>
      <c r="G571" s="32">
        <f t="shared" ref="G571" si="213">F571/E571</f>
        <v>-0.25123705218710829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19357</v>
      </c>
      <c r="E575" s="190">
        <v>16627</v>
      </c>
      <c r="F575" s="190">
        <f t="shared" ref="F575:F577" si="214">(D575-E575)</f>
        <v>2730</v>
      </c>
      <c r="G575" s="32">
        <f t="shared" ref="G575:G577" si="215">F575/E575</f>
        <v>0.16419077404222049</v>
      </c>
    </row>
    <row r="576" spans="1:7" ht="25.5" x14ac:dyDescent="0.2">
      <c r="A576" s="186"/>
      <c r="B576" s="24" t="s">
        <v>58</v>
      </c>
      <c r="C576" s="17"/>
      <c r="D576" s="190">
        <v>41737</v>
      </c>
      <c r="E576" s="190">
        <v>46365</v>
      </c>
      <c r="F576" s="190">
        <f t="shared" si="214"/>
        <v>-4628</v>
      </c>
      <c r="G576" s="32">
        <f t="shared" si="215"/>
        <v>-9.9816672058664943E-2</v>
      </c>
    </row>
    <row r="577" spans="1:7" x14ac:dyDescent="0.2">
      <c r="A577" s="186"/>
      <c r="B577" s="23" t="s">
        <v>24</v>
      </c>
      <c r="C577" s="10"/>
      <c r="D577" s="190">
        <v>7000</v>
      </c>
      <c r="E577" s="190">
        <v>27950</v>
      </c>
      <c r="F577" s="190">
        <f t="shared" si="214"/>
        <v>-20950</v>
      </c>
      <c r="G577" s="32">
        <f t="shared" si="215"/>
        <v>-0.74955277280858679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86765</v>
      </c>
      <c r="E579" s="190">
        <v>50097</v>
      </c>
      <c r="F579" s="190">
        <f t="shared" ref="F579" si="216">(D579-E579)</f>
        <v>36668</v>
      </c>
      <c r="G579" s="32">
        <f t="shared" ref="G579" si="217">F579/E579</f>
        <v>0.73194003632952076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20585</v>
      </c>
      <c r="E581" s="190">
        <f>E584+E585+E586+E587</f>
        <v>21720</v>
      </c>
      <c r="F581" s="190">
        <f t="shared" ref="F581" si="218">(D581-E581)</f>
        <v>-1135</v>
      </c>
      <c r="G581" s="32">
        <f t="shared" ref="G581" si="219">F581/E581</f>
        <v>-5.2255985267034989E-2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476</v>
      </c>
      <c r="E584" s="190">
        <v>629</v>
      </c>
      <c r="F584" s="190">
        <f t="shared" ref="F584:F587" si="220">(D584-E584)</f>
        <v>-153</v>
      </c>
      <c r="G584" s="32">
        <f t="shared" ref="G584:G587" si="221">F584/E584</f>
        <v>-0.24324324324324326</v>
      </c>
    </row>
    <row r="585" spans="1:7" x14ac:dyDescent="0.2">
      <c r="A585" s="186">
        <v>31</v>
      </c>
      <c r="B585" s="25" t="s">
        <v>17</v>
      </c>
      <c r="C585" s="31"/>
      <c r="D585" s="190">
        <v>825</v>
      </c>
      <c r="E585" s="190">
        <v>3101</v>
      </c>
      <c r="F585" s="190">
        <f t="shared" si="220"/>
        <v>-2276</v>
      </c>
      <c r="G585" s="32">
        <f t="shared" si="221"/>
        <v>-0.73395678813286036</v>
      </c>
    </row>
    <row r="586" spans="1:7" x14ac:dyDescent="0.2">
      <c r="A586" s="186">
        <v>32</v>
      </c>
      <c r="B586" s="25" t="s">
        <v>18</v>
      </c>
      <c r="C586" s="31"/>
      <c r="D586" s="190">
        <v>19284</v>
      </c>
      <c r="E586" s="190">
        <v>17990</v>
      </c>
      <c r="F586" s="190">
        <f t="shared" si="220"/>
        <v>1294</v>
      </c>
      <c r="G586" s="32">
        <f t="shared" si="221"/>
        <v>7.192884936075597E-2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1367</v>
      </c>
      <c r="E592" s="190">
        <v>838</v>
      </c>
      <c r="F592" s="190">
        <f>(D592-E592)</f>
        <v>529</v>
      </c>
      <c r="G592" s="32">
        <f>F592/E592</f>
        <v>0.63126491646778038</v>
      </c>
    </row>
    <row r="593" spans="1:7" x14ac:dyDescent="0.2">
      <c r="A593" s="186">
        <v>701</v>
      </c>
      <c r="B593" s="1" t="s">
        <v>31</v>
      </c>
      <c r="C593" s="10"/>
      <c r="D593" s="190">
        <v>42478</v>
      </c>
      <c r="E593" s="190">
        <v>27924</v>
      </c>
      <c r="F593" s="190">
        <f t="shared" ref="F593:F595" si="222">(D593-E593)</f>
        <v>14554</v>
      </c>
      <c r="G593" s="32">
        <f t="shared" ref="G593:G595" si="223">F593/E593</f>
        <v>0.52120040108866927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50102</v>
      </c>
      <c r="E595" s="190">
        <v>20245</v>
      </c>
      <c r="F595" s="190">
        <f t="shared" si="222"/>
        <v>29857</v>
      </c>
      <c r="G595" s="32">
        <f t="shared" si="223"/>
        <v>1.4747838972585823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93947</v>
      </c>
      <c r="E602" s="40">
        <f>E592+E593+E594+E595+E600+E601</f>
        <v>49007</v>
      </c>
      <c r="F602" s="40">
        <f t="shared" si="224"/>
        <v>44940</v>
      </c>
      <c r="G602" s="34">
        <f t="shared" si="225"/>
        <v>0.91701185544922159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93947</v>
      </c>
      <c r="E610" s="40">
        <f>E602+E607+E608+E609</f>
        <v>49007</v>
      </c>
      <c r="F610" s="190">
        <f t="shared" ref="F610:F619" si="230">(D610-E610)</f>
        <v>44940</v>
      </c>
      <c r="G610" s="32">
        <f t="shared" ref="G610:G619" si="231">F610/E610</f>
        <v>0.91701185544922159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23968</v>
      </c>
      <c r="E611" s="189">
        <f>E612+E613+E614</f>
        <v>5053</v>
      </c>
      <c r="F611" s="190">
        <f t="shared" si="230"/>
        <v>18915</v>
      </c>
      <c r="G611" s="32">
        <f t="shared" si="231"/>
        <v>3.7433207995250348</v>
      </c>
    </row>
    <row r="612" spans="1:7" x14ac:dyDescent="0.2">
      <c r="A612" s="186">
        <v>600</v>
      </c>
      <c r="B612" s="1" t="s">
        <v>2</v>
      </c>
      <c r="C612" s="10"/>
      <c r="D612" s="190">
        <v>8753</v>
      </c>
      <c r="E612" s="190">
        <v>236</v>
      </c>
      <c r="F612" s="190">
        <f t="shared" si="230"/>
        <v>8517</v>
      </c>
      <c r="G612" s="32">
        <f t="shared" si="231"/>
        <v>36.08898305084746</v>
      </c>
    </row>
    <row r="613" spans="1:7" x14ac:dyDescent="0.2">
      <c r="A613" s="186">
        <v>601</v>
      </c>
      <c r="B613" s="1" t="s">
        <v>3</v>
      </c>
      <c r="C613" s="10"/>
      <c r="D613" s="190">
        <v>15215</v>
      </c>
      <c r="E613" s="190">
        <v>4817</v>
      </c>
      <c r="F613" s="190">
        <f t="shared" si="230"/>
        <v>10398</v>
      </c>
      <c r="G613" s="32">
        <f t="shared" si="231"/>
        <v>2.1586049408345445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595</v>
      </c>
      <c r="E615" s="190">
        <v>1107</v>
      </c>
      <c r="F615" s="190">
        <f t="shared" si="230"/>
        <v>-512</v>
      </c>
      <c r="G615" s="32">
        <f t="shared" si="231"/>
        <v>-0.46251129177958444</v>
      </c>
    </row>
    <row r="616" spans="1:7" x14ac:dyDescent="0.2">
      <c r="A616" s="186">
        <v>62</v>
      </c>
      <c r="B616" s="2" t="s">
        <v>42</v>
      </c>
      <c r="C616" s="11"/>
      <c r="D616" s="39">
        <v>301</v>
      </c>
      <c r="E616" s="39">
        <v>4353</v>
      </c>
      <c r="F616" s="190">
        <f t="shared" si="230"/>
        <v>-4052</v>
      </c>
      <c r="G616" s="32">
        <f t="shared" si="231"/>
        <v>-0.93085228577992185</v>
      </c>
    </row>
    <row r="617" spans="1:7" ht="25.5" x14ac:dyDescent="0.2">
      <c r="A617" s="22"/>
      <c r="B617" s="26" t="s">
        <v>43</v>
      </c>
      <c r="C617" s="191"/>
      <c r="D617" s="40">
        <f>D611+D615+D616</f>
        <v>24864</v>
      </c>
      <c r="E617" s="40">
        <f>E611+E615+E616</f>
        <v>10513</v>
      </c>
      <c r="F617" s="190">
        <f t="shared" si="230"/>
        <v>14351</v>
      </c>
      <c r="G617" s="32">
        <f t="shared" si="231"/>
        <v>1.3650718158470465</v>
      </c>
    </row>
    <row r="618" spans="1:7" ht="25.5" x14ac:dyDescent="0.2">
      <c r="A618" s="22"/>
      <c r="B618" s="26" t="s">
        <v>48</v>
      </c>
      <c r="C618" s="191"/>
      <c r="D618" s="40">
        <f>D610-D617</f>
        <v>69083</v>
      </c>
      <c r="E618" s="40">
        <f>E610-E617</f>
        <v>38494</v>
      </c>
      <c r="F618" s="190">
        <f t="shared" si="230"/>
        <v>30589</v>
      </c>
      <c r="G618" s="32">
        <f t="shared" si="231"/>
        <v>0.79464332103704471</v>
      </c>
    </row>
    <row r="619" spans="1:7" x14ac:dyDescent="0.2">
      <c r="A619" s="186">
        <v>63</v>
      </c>
      <c r="B619" s="3" t="s">
        <v>46</v>
      </c>
      <c r="C619" s="188"/>
      <c r="D619" s="189">
        <v>17864</v>
      </c>
      <c r="E619" s="189">
        <v>10227</v>
      </c>
      <c r="F619" s="190">
        <f t="shared" si="230"/>
        <v>7637</v>
      </c>
      <c r="G619" s="32">
        <f t="shared" si="231"/>
        <v>0.74674880219028061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2818</v>
      </c>
      <c r="E623" s="39">
        <v>1661</v>
      </c>
      <c r="F623" s="190">
        <f t="shared" ref="F623:F633" si="234">(D623-E623)</f>
        <v>1157</v>
      </c>
      <c r="G623" s="32">
        <f t="shared" ref="G623:G633" si="235">F623/E623</f>
        <v>0.69656833232992177</v>
      </c>
    </row>
    <row r="624" spans="1:7" ht="25.5" x14ac:dyDescent="0.2">
      <c r="A624" s="22"/>
      <c r="B624" s="26" t="s">
        <v>49</v>
      </c>
      <c r="C624" s="191"/>
      <c r="D624" s="190">
        <f>D618-D619-D623</f>
        <v>48401</v>
      </c>
      <c r="E624" s="190">
        <f>E618-E619-E623</f>
        <v>26606</v>
      </c>
      <c r="F624" s="190">
        <f t="shared" si="234"/>
        <v>21795</v>
      </c>
      <c r="G624" s="32">
        <f t="shared" si="235"/>
        <v>0.81917612568593545</v>
      </c>
    </row>
    <row r="625" spans="1:7" x14ac:dyDescent="0.2">
      <c r="A625" s="186">
        <v>75</v>
      </c>
      <c r="B625" s="3" t="s">
        <v>50</v>
      </c>
      <c r="C625" s="188"/>
      <c r="D625" s="189">
        <v>0</v>
      </c>
      <c r="E625" s="189">
        <v>0</v>
      </c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>
        <v>1289</v>
      </c>
      <c r="E626" s="190">
        <v>0</v>
      </c>
      <c r="F626" s="190">
        <f t="shared" si="234"/>
        <v>1289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5490</v>
      </c>
      <c r="E627" s="190">
        <v>5490</v>
      </c>
      <c r="F627" s="190">
        <f t="shared" si="234"/>
        <v>0</v>
      </c>
      <c r="G627" s="32">
        <f t="shared" si="235"/>
        <v>0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41622</v>
      </c>
      <c r="E629" s="190">
        <f>E624+E625-E626-E627+E628</f>
        <v>21116</v>
      </c>
      <c r="F629" s="190">
        <f t="shared" si="234"/>
        <v>20506</v>
      </c>
      <c r="G629" s="32">
        <f t="shared" si="235"/>
        <v>0.97111195302140552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41622</v>
      </c>
      <c r="E633" s="190">
        <f>E629+E632</f>
        <v>21116</v>
      </c>
      <c r="F633" s="190">
        <f t="shared" si="234"/>
        <v>20506</v>
      </c>
      <c r="G633" s="32">
        <f t="shared" si="235"/>
        <v>0.97111195302140552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57950</v>
      </c>
      <c r="E637" s="190">
        <v>174573</v>
      </c>
      <c r="F637" s="190">
        <f t="shared" ref="F637" si="236">(D637-E637)</f>
        <v>-116623</v>
      </c>
      <c r="G637" s="32">
        <f t="shared" ref="G637" si="237">F637/E637</f>
        <v>-0.66804717797139301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76627</v>
      </c>
      <c r="E644" s="190">
        <f>E648+E649+E650</f>
        <v>15734</v>
      </c>
      <c r="F644" s="190">
        <f t="shared" ref="F644" si="240">(D644-E644)</f>
        <v>60893</v>
      </c>
      <c r="G644" s="32">
        <f t="shared" ref="G644" si="241">F644/E644</f>
        <v>3.8701538070420747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57332</v>
      </c>
      <c r="E648" s="190">
        <v>7281</v>
      </c>
      <c r="F648" s="190">
        <f t="shared" ref="F648:F650" si="242">(D648-E648)</f>
        <v>50051</v>
      </c>
      <c r="G648" s="32">
        <f t="shared" ref="G648:G650" si="243">F648/E648</f>
        <v>6.8741931053426724</v>
      </c>
    </row>
    <row r="649" spans="1:7" ht="25.5" x14ac:dyDescent="0.2">
      <c r="A649" s="186"/>
      <c r="B649" s="24" t="s">
        <v>58</v>
      </c>
      <c r="C649" s="17"/>
      <c r="D649" s="190">
        <v>15034</v>
      </c>
      <c r="E649" s="190">
        <v>8453</v>
      </c>
      <c r="F649" s="190">
        <f t="shared" si="242"/>
        <v>6581</v>
      </c>
      <c r="G649" s="32">
        <f t="shared" si="243"/>
        <v>0.7785401632556489</v>
      </c>
    </row>
    <row r="650" spans="1:7" x14ac:dyDescent="0.2">
      <c r="A650" s="186"/>
      <c r="B650" s="23" t="s">
        <v>24</v>
      </c>
      <c r="C650" s="10"/>
      <c r="D650" s="190">
        <v>4261</v>
      </c>
      <c r="E650" s="190">
        <v>0</v>
      </c>
      <c r="F650" s="190">
        <f t="shared" si="242"/>
        <v>4261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160680</v>
      </c>
      <c r="E652" s="190">
        <v>258580</v>
      </c>
      <c r="F652" s="190">
        <f t="shared" ref="F652" si="244">(D652-E652)</f>
        <v>-97900</v>
      </c>
      <c r="G652" s="32">
        <f t="shared" ref="G652" si="245">F652/E652</f>
        <v>-0.37860623404749016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22052</v>
      </c>
      <c r="E654" s="190">
        <f>E657+E658+E659+E660</f>
        <v>15602</v>
      </c>
      <c r="F654" s="190">
        <f t="shared" ref="F654" si="246">(D654-E654)</f>
        <v>6450</v>
      </c>
      <c r="G654" s="32">
        <f t="shared" ref="G654" si="247">F654/E654</f>
        <v>0.41340853736700423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820</v>
      </c>
      <c r="E657" s="190">
        <v>140</v>
      </c>
      <c r="F657" s="190">
        <f t="shared" ref="F657:F660" si="248">(D657-E657)</f>
        <v>680</v>
      </c>
      <c r="G657" s="32">
        <f t="shared" ref="G657:G660" si="249">F657/E657</f>
        <v>4.8571428571428568</v>
      </c>
    </row>
    <row r="658" spans="1:7" x14ac:dyDescent="0.2">
      <c r="A658" s="186">
        <v>31</v>
      </c>
      <c r="B658" s="25" t="s">
        <v>17</v>
      </c>
      <c r="C658" s="31"/>
      <c r="D658" s="190">
        <v>2984</v>
      </c>
      <c r="E658" s="190">
        <v>2977</v>
      </c>
      <c r="F658" s="190">
        <f t="shared" si="248"/>
        <v>7</v>
      </c>
      <c r="G658" s="32">
        <f t="shared" si="249"/>
        <v>2.3513604299630502E-3</v>
      </c>
    </row>
    <row r="659" spans="1:7" x14ac:dyDescent="0.2">
      <c r="A659" s="186">
        <v>32</v>
      </c>
      <c r="B659" s="25" t="s">
        <v>18</v>
      </c>
      <c r="C659" s="31"/>
      <c r="D659" s="190">
        <v>18248</v>
      </c>
      <c r="E659" s="190">
        <v>12485</v>
      </c>
      <c r="F659" s="190">
        <f t="shared" si="248"/>
        <v>5763</v>
      </c>
      <c r="G659" s="32">
        <f t="shared" si="249"/>
        <v>0.46159391269523425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27480</v>
      </c>
      <c r="E668" s="190">
        <v>37764</v>
      </c>
      <c r="F668" s="190">
        <f t="shared" si="250"/>
        <v>-10284</v>
      </c>
      <c r="G668" s="32">
        <f t="shared" si="251"/>
        <v>-0.27232284715602162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27480</v>
      </c>
      <c r="E675" s="40">
        <f>E665+E666+E667+E668+E673+E674</f>
        <v>37764</v>
      </c>
      <c r="F675" s="40">
        <f t="shared" si="252"/>
        <v>-10284</v>
      </c>
      <c r="G675" s="34">
        <f t="shared" si="253"/>
        <v>-0.27232284715602162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27480</v>
      </c>
      <c r="E683" s="40">
        <f>E675+E680+E681+E682</f>
        <v>37764</v>
      </c>
      <c r="F683" s="190">
        <f t="shared" ref="F683:F692" si="258">(D683-E683)</f>
        <v>-10284</v>
      </c>
      <c r="G683" s="32">
        <f t="shared" ref="G683:G692" si="259">F683/E683</f>
        <v>-0.27232284715602162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7376</v>
      </c>
      <c r="E684" s="189">
        <f>E685+E686+E687</f>
        <v>8727</v>
      </c>
      <c r="F684" s="190">
        <f t="shared" si="258"/>
        <v>-1351</v>
      </c>
      <c r="G684" s="32">
        <f t="shared" si="259"/>
        <v>-0.15480692104961613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7376</v>
      </c>
      <c r="E686" s="190">
        <v>8727</v>
      </c>
      <c r="F686" s="190">
        <f t="shared" si="258"/>
        <v>-1351</v>
      </c>
      <c r="G686" s="32">
        <f t="shared" si="259"/>
        <v>-0.15480692104961613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128</v>
      </c>
      <c r="E688" s="190">
        <v>200</v>
      </c>
      <c r="F688" s="190">
        <f t="shared" si="258"/>
        <v>-72</v>
      </c>
      <c r="G688" s="32">
        <f t="shared" si="259"/>
        <v>-0.36</v>
      </c>
    </row>
    <row r="689" spans="1:7" x14ac:dyDescent="0.2">
      <c r="A689" s="186">
        <v>62</v>
      </c>
      <c r="B689" s="2" t="s">
        <v>42</v>
      </c>
      <c r="C689" s="11"/>
      <c r="D689" s="39">
        <v>493</v>
      </c>
      <c r="E689" s="39">
        <v>439</v>
      </c>
      <c r="F689" s="190">
        <f t="shared" si="258"/>
        <v>54</v>
      </c>
      <c r="G689" s="32">
        <f t="shared" si="259"/>
        <v>0.12300683371298406</v>
      </c>
    </row>
    <row r="690" spans="1:7" ht="25.5" x14ac:dyDescent="0.2">
      <c r="A690" s="22"/>
      <c r="B690" s="26" t="s">
        <v>43</v>
      </c>
      <c r="C690" s="191"/>
      <c r="D690" s="40">
        <f>D684+D688+D689</f>
        <v>7997</v>
      </c>
      <c r="E690" s="40">
        <f>E684+E688+E689</f>
        <v>9366</v>
      </c>
      <c r="F690" s="190">
        <f t="shared" si="258"/>
        <v>-1369</v>
      </c>
      <c r="G690" s="32">
        <f t="shared" si="259"/>
        <v>-0.14616698697416186</v>
      </c>
    </row>
    <row r="691" spans="1:7" ht="25.5" x14ac:dyDescent="0.2">
      <c r="A691" s="22"/>
      <c r="B691" s="26" t="s">
        <v>48</v>
      </c>
      <c r="C691" s="191"/>
      <c r="D691" s="40">
        <f>D683-D690</f>
        <v>19483</v>
      </c>
      <c r="E691" s="40">
        <f>E683-E690</f>
        <v>28398</v>
      </c>
      <c r="F691" s="190">
        <f t="shared" si="258"/>
        <v>-8915</v>
      </c>
      <c r="G691" s="32">
        <f t="shared" si="259"/>
        <v>-0.31393055849003448</v>
      </c>
    </row>
    <row r="692" spans="1:7" x14ac:dyDescent="0.2">
      <c r="A692" s="186">
        <v>63</v>
      </c>
      <c r="B692" s="3" t="s">
        <v>46</v>
      </c>
      <c r="C692" s="188"/>
      <c r="D692" s="189">
        <v>26404</v>
      </c>
      <c r="E692" s="189">
        <v>31736</v>
      </c>
      <c r="F692" s="190">
        <f t="shared" si="258"/>
        <v>-5332</v>
      </c>
      <c r="G692" s="32">
        <f t="shared" si="259"/>
        <v>-0.16801109150491556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890</v>
      </c>
      <c r="E696" s="39">
        <v>1184</v>
      </c>
      <c r="F696" s="190">
        <f t="shared" ref="F696:F706" si="262">(D696-E696)</f>
        <v>-294</v>
      </c>
      <c r="G696" s="32">
        <f t="shared" ref="G696:G706" si="263">F696/E696</f>
        <v>-0.2483108108108108</v>
      </c>
    </row>
    <row r="697" spans="1:7" ht="25.5" x14ac:dyDescent="0.2">
      <c r="A697" s="22"/>
      <c r="B697" s="26" t="s">
        <v>49</v>
      </c>
      <c r="C697" s="191"/>
      <c r="D697" s="190">
        <f>D691-D692-D696</f>
        <v>-7811</v>
      </c>
      <c r="E697" s="190">
        <f>E691-E692-E696</f>
        <v>-4522</v>
      </c>
      <c r="F697" s="190">
        <f t="shared" si="262"/>
        <v>-3289</v>
      </c>
      <c r="G697" s="32">
        <f t="shared" si="263"/>
        <v>0.72733303847854935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0</v>
      </c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60</v>
      </c>
      <c r="E699" s="190">
        <v>61</v>
      </c>
      <c r="F699" s="190">
        <f t="shared" si="262"/>
        <v>-1</v>
      </c>
      <c r="G699" s="32">
        <f t="shared" si="263"/>
        <v>-1.6393442622950821E-2</v>
      </c>
    </row>
    <row r="700" spans="1:7" ht="25.5" x14ac:dyDescent="0.2">
      <c r="A700" s="186">
        <v>68</v>
      </c>
      <c r="B700" s="16" t="s">
        <v>52</v>
      </c>
      <c r="C700" s="17"/>
      <c r="D700" s="190">
        <v>5413</v>
      </c>
      <c r="E700" s="190">
        <v>6782</v>
      </c>
      <c r="F700" s="190">
        <f t="shared" si="262"/>
        <v>-1369</v>
      </c>
      <c r="G700" s="32">
        <f t="shared" si="263"/>
        <v>-0.20185785903863168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-13284</v>
      </c>
      <c r="E702" s="190">
        <f>E697+E698-E699-E700+E701</f>
        <v>-11073</v>
      </c>
      <c r="F702" s="190">
        <f t="shared" si="262"/>
        <v>-2211</v>
      </c>
      <c r="G702" s="32">
        <f t="shared" si="263"/>
        <v>0.19967488485505283</v>
      </c>
    </row>
    <row r="703" spans="1:7" x14ac:dyDescent="0.2">
      <c r="A703" s="186">
        <v>76</v>
      </c>
      <c r="B703" s="1" t="s">
        <v>54</v>
      </c>
      <c r="C703" s="10"/>
      <c r="D703" s="190">
        <v>1444</v>
      </c>
      <c r="E703" s="190">
        <v>1349</v>
      </c>
      <c r="F703" s="190">
        <f t="shared" si="262"/>
        <v>95</v>
      </c>
      <c r="G703" s="32">
        <f t="shared" si="263"/>
        <v>7.0422535211267609E-2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1444</v>
      </c>
      <c r="E705" s="39">
        <f>E703-E704</f>
        <v>1349</v>
      </c>
      <c r="F705" s="190">
        <f t="shared" si="262"/>
        <v>95</v>
      </c>
      <c r="G705" s="32">
        <f t="shared" si="263"/>
        <v>7.0422535211267609E-2</v>
      </c>
    </row>
    <row r="706" spans="1:7" x14ac:dyDescent="0.2">
      <c r="A706" s="22"/>
      <c r="B706" s="19" t="s">
        <v>57</v>
      </c>
      <c r="C706" s="191"/>
      <c r="D706" s="190">
        <f>D702+D705</f>
        <v>-11840</v>
      </c>
      <c r="E706" s="190">
        <f>E702+E705</f>
        <v>-9724</v>
      </c>
      <c r="F706" s="190">
        <f t="shared" si="262"/>
        <v>-2116</v>
      </c>
      <c r="G706" s="32">
        <f t="shared" si="263"/>
        <v>0.21760592348827643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616742</v>
      </c>
      <c r="E710" s="190">
        <v>645588</v>
      </c>
      <c r="F710" s="190">
        <f t="shared" ref="F710" si="264">(D710-E710)</f>
        <v>-28846</v>
      </c>
      <c r="G710" s="32">
        <f t="shared" ref="G710" si="265">F710/E710</f>
        <v>-4.4681747492208657E-2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218896</v>
      </c>
      <c r="E717" s="190">
        <f>E721+E722+E723</f>
        <v>215810</v>
      </c>
      <c r="F717" s="190">
        <f t="shared" ref="F717" si="268">(D717-E717)</f>
        <v>3086</v>
      </c>
      <c r="G717" s="32">
        <f t="shared" ref="G717" si="269">F717/E717</f>
        <v>1.429961540243733E-2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57019</v>
      </c>
      <c r="E721" s="190">
        <v>125224</v>
      </c>
      <c r="F721" s="190">
        <f t="shared" ref="F721:F723" si="270">(D721-E721)</f>
        <v>-68205</v>
      </c>
      <c r="G721" s="32">
        <f t="shared" ref="G721:G723" si="271">F721/E721</f>
        <v>-0.54466396217977386</v>
      </c>
    </row>
    <row r="722" spans="1:7" ht="25.5" x14ac:dyDescent="0.2">
      <c r="A722" s="186"/>
      <c r="B722" s="24" t="s">
        <v>58</v>
      </c>
      <c r="C722" s="17"/>
      <c r="D722" s="190">
        <v>151336</v>
      </c>
      <c r="E722" s="190">
        <v>77448</v>
      </c>
      <c r="F722" s="190">
        <f t="shared" si="270"/>
        <v>73888</v>
      </c>
      <c r="G722" s="32">
        <f t="shared" si="271"/>
        <v>0.95403367420720997</v>
      </c>
    </row>
    <row r="723" spans="1:7" x14ac:dyDescent="0.2">
      <c r="A723" s="186"/>
      <c r="B723" s="23" t="s">
        <v>24</v>
      </c>
      <c r="C723" s="10"/>
      <c r="D723" s="190">
        <v>10541</v>
      </c>
      <c r="E723" s="190">
        <v>13138</v>
      </c>
      <c r="F723" s="190">
        <f t="shared" si="270"/>
        <v>-2597</v>
      </c>
      <c r="G723" s="32">
        <f t="shared" si="271"/>
        <v>-0.19767087836809255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71371</v>
      </c>
      <c r="E725" s="190">
        <v>44587</v>
      </c>
      <c r="F725" s="190">
        <f t="shared" ref="F725" si="272">(D725-E725)</f>
        <v>26784</v>
      </c>
      <c r="G725" s="32">
        <f t="shared" ref="G725" si="273">F725/E725</f>
        <v>0.60071321237131903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28737</v>
      </c>
      <c r="E727" s="190">
        <f>E730+E731+E732+E733</f>
        <v>28459</v>
      </c>
      <c r="F727" s="190">
        <f t="shared" ref="F727" si="274">(D727-E727)</f>
        <v>278</v>
      </c>
      <c r="G727" s="32">
        <f t="shared" ref="G727" si="275">F727/E727</f>
        <v>9.7684388067043812E-3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429</v>
      </c>
      <c r="E730" s="190">
        <v>649</v>
      </c>
      <c r="F730" s="190">
        <f t="shared" ref="F730:F733" si="276">(D730-E730)</f>
        <v>-220</v>
      </c>
      <c r="G730" s="32">
        <f t="shared" ref="G730:G733" si="277">F730/E730</f>
        <v>-0.33898305084745761</v>
      </c>
    </row>
    <row r="731" spans="1:7" x14ac:dyDescent="0.2">
      <c r="A731" s="186">
        <v>31</v>
      </c>
      <c r="B731" s="25" t="s">
        <v>17</v>
      </c>
      <c r="C731" s="31"/>
      <c r="D731" s="190">
        <v>11275</v>
      </c>
      <c r="E731" s="190">
        <v>9005</v>
      </c>
      <c r="F731" s="190">
        <f t="shared" si="276"/>
        <v>2270</v>
      </c>
      <c r="G731" s="32">
        <f t="shared" si="277"/>
        <v>0.25208217656857301</v>
      </c>
    </row>
    <row r="732" spans="1:7" x14ac:dyDescent="0.2">
      <c r="A732" s="186">
        <v>32</v>
      </c>
      <c r="B732" s="25" t="s">
        <v>18</v>
      </c>
      <c r="C732" s="31"/>
      <c r="D732" s="190">
        <v>17033</v>
      </c>
      <c r="E732" s="190">
        <v>18805</v>
      </c>
      <c r="F732" s="190">
        <f t="shared" si="276"/>
        <v>-1772</v>
      </c>
      <c r="G732" s="32">
        <f t="shared" si="277"/>
        <v>-9.4230257910130288E-2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7069</v>
      </c>
      <c r="E738" s="190">
        <v>8759</v>
      </c>
      <c r="F738" s="190">
        <f>(D738-E738)</f>
        <v>-1690</v>
      </c>
      <c r="G738" s="32">
        <f>F738/E738</f>
        <v>-0.19294440004566732</v>
      </c>
    </row>
    <row r="739" spans="1:7" x14ac:dyDescent="0.2">
      <c r="A739" s="186">
        <v>701</v>
      </c>
      <c r="B739" s="1" t="s">
        <v>31</v>
      </c>
      <c r="C739" s="10"/>
      <c r="D739" s="190">
        <v>5801</v>
      </c>
      <c r="E739" s="190">
        <v>4078</v>
      </c>
      <c r="F739" s="190">
        <f t="shared" ref="F739:F741" si="278">(D739-E739)</f>
        <v>1723</v>
      </c>
      <c r="G739" s="32">
        <f t="shared" ref="G739:G741" si="279">F739/E739</f>
        <v>0.42251103482099067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9681</v>
      </c>
      <c r="E741" s="190">
        <v>2287</v>
      </c>
      <c r="F741" s="190">
        <f t="shared" si="278"/>
        <v>7394</v>
      </c>
      <c r="G741" s="32">
        <f t="shared" si="279"/>
        <v>3.2330564057717535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685</v>
      </c>
      <c r="E746" s="39">
        <v>169</v>
      </c>
      <c r="F746" s="190">
        <f t="shared" si="280"/>
        <v>516</v>
      </c>
      <c r="G746" s="32">
        <f t="shared" si="281"/>
        <v>3.0532544378698225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23236</v>
      </c>
      <c r="E748" s="40">
        <f>E738+E739+E740+E741+E746+E747</f>
        <v>15293</v>
      </c>
      <c r="F748" s="40">
        <f t="shared" si="280"/>
        <v>7943</v>
      </c>
      <c r="G748" s="34">
        <f t="shared" si="281"/>
        <v>0.51938795527365467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23236</v>
      </c>
      <c r="E756" s="40">
        <f>E748+E753+E754+E755</f>
        <v>15293</v>
      </c>
      <c r="F756" s="190">
        <f t="shared" ref="F756:F765" si="286">(D756-E756)</f>
        <v>7943</v>
      </c>
      <c r="G756" s="32">
        <f t="shared" ref="G756:G765" si="287">F756/E756</f>
        <v>0.51938795527365467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6639</v>
      </c>
      <c r="E757" s="189">
        <f>E758+E759+E760</f>
        <v>4489</v>
      </c>
      <c r="F757" s="190">
        <f t="shared" si="286"/>
        <v>2150</v>
      </c>
      <c r="G757" s="32">
        <f t="shared" si="287"/>
        <v>0.47894854087770106</v>
      </c>
    </row>
    <row r="758" spans="1:7" x14ac:dyDescent="0.2">
      <c r="A758" s="186">
        <v>600</v>
      </c>
      <c r="B758" s="1" t="s">
        <v>2</v>
      </c>
      <c r="C758" s="10"/>
      <c r="D758" s="190">
        <v>2052</v>
      </c>
      <c r="E758" s="190">
        <v>2146</v>
      </c>
      <c r="F758" s="190">
        <f t="shared" si="286"/>
        <v>-94</v>
      </c>
      <c r="G758" s="32">
        <f t="shared" si="287"/>
        <v>-4.3802423112767941E-2</v>
      </c>
    </row>
    <row r="759" spans="1:7" x14ac:dyDescent="0.2">
      <c r="A759" s="186">
        <v>601</v>
      </c>
      <c r="B759" s="1" t="s">
        <v>3</v>
      </c>
      <c r="C759" s="10"/>
      <c r="D759" s="190">
        <v>4587</v>
      </c>
      <c r="E759" s="190">
        <v>2343</v>
      </c>
      <c r="F759" s="190">
        <f t="shared" si="286"/>
        <v>2244</v>
      </c>
      <c r="G759" s="32">
        <f t="shared" si="287"/>
        <v>0.95774647887323938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1393</v>
      </c>
      <c r="E761" s="190">
        <v>921</v>
      </c>
      <c r="F761" s="190">
        <f t="shared" si="286"/>
        <v>472</v>
      </c>
      <c r="G761" s="32">
        <f t="shared" si="287"/>
        <v>0.51248642779587406</v>
      </c>
    </row>
    <row r="762" spans="1:7" x14ac:dyDescent="0.2">
      <c r="A762" s="186">
        <v>62</v>
      </c>
      <c r="B762" s="2" t="s">
        <v>42</v>
      </c>
      <c r="C762" s="11"/>
      <c r="D762" s="39">
        <v>140</v>
      </c>
      <c r="E762" s="39">
        <v>357</v>
      </c>
      <c r="F762" s="190">
        <f t="shared" si="286"/>
        <v>-217</v>
      </c>
      <c r="G762" s="32">
        <f t="shared" si="287"/>
        <v>-0.60784313725490191</v>
      </c>
    </row>
    <row r="763" spans="1:7" ht="25.5" x14ac:dyDescent="0.2">
      <c r="A763" s="22"/>
      <c r="B763" s="26" t="s">
        <v>43</v>
      </c>
      <c r="C763" s="191"/>
      <c r="D763" s="40">
        <f>D757+D761+D762</f>
        <v>8172</v>
      </c>
      <c r="E763" s="40">
        <f>E757+E761+E762</f>
        <v>5767</v>
      </c>
      <c r="F763" s="190">
        <f t="shared" si="286"/>
        <v>2405</v>
      </c>
      <c r="G763" s="32">
        <f t="shared" si="287"/>
        <v>0.41702791746141843</v>
      </c>
    </row>
    <row r="764" spans="1:7" ht="25.5" x14ac:dyDescent="0.2">
      <c r="A764" s="22"/>
      <c r="B764" s="26" t="s">
        <v>48</v>
      </c>
      <c r="C764" s="191"/>
      <c r="D764" s="40">
        <f>D756-D763</f>
        <v>15064</v>
      </c>
      <c r="E764" s="40">
        <f>E756-E763</f>
        <v>9526</v>
      </c>
      <c r="F764" s="190">
        <f t="shared" si="286"/>
        <v>5538</v>
      </c>
      <c r="G764" s="32">
        <f t="shared" si="287"/>
        <v>0.58135628805374762</v>
      </c>
    </row>
    <row r="765" spans="1:7" x14ac:dyDescent="0.2">
      <c r="A765" s="186">
        <v>63</v>
      </c>
      <c r="B765" s="3" t="s">
        <v>46</v>
      </c>
      <c r="C765" s="188"/>
      <c r="D765" s="189">
        <v>15663</v>
      </c>
      <c r="E765" s="189">
        <v>10889</v>
      </c>
      <c r="F765" s="190">
        <f t="shared" si="286"/>
        <v>4774</v>
      </c>
      <c r="G765" s="32">
        <f t="shared" si="287"/>
        <v>0.43842409771328866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780</v>
      </c>
      <c r="E769" s="39">
        <v>659</v>
      </c>
      <c r="F769" s="190">
        <f t="shared" ref="F769:F779" si="290">(D769-E769)</f>
        <v>121</v>
      </c>
      <c r="G769" s="32">
        <f t="shared" ref="G769:G779" si="291">F769/E769</f>
        <v>0.18361153262518967</v>
      </c>
    </row>
    <row r="770" spans="1:7" ht="25.5" x14ac:dyDescent="0.2">
      <c r="A770" s="22"/>
      <c r="B770" s="26" t="s">
        <v>49</v>
      </c>
      <c r="C770" s="191"/>
      <c r="D770" s="190">
        <f>D764-D765-D769</f>
        <v>-1379</v>
      </c>
      <c r="E770" s="190">
        <f>E764-E765-E769</f>
        <v>-2022</v>
      </c>
      <c r="F770" s="190">
        <f t="shared" si="290"/>
        <v>643</v>
      </c>
      <c r="G770" s="32">
        <f t="shared" si="291"/>
        <v>-0.31800197823936699</v>
      </c>
    </row>
    <row r="771" spans="1:7" x14ac:dyDescent="0.2">
      <c r="A771" s="186">
        <v>75</v>
      </c>
      <c r="B771" s="3" t="s">
        <v>50</v>
      </c>
      <c r="C771" s="188"/>
      <c r="D771" s="189">
        <v>593</v>
      </c>
      <c r="E771" s="189">
        <v>60</v>
      </c>
      <c r="F771" s="190">
        <f t="shared" si="290"/>
        <v>533</v>
      </c>
      <c r="G771" s="32">
        <f t="shared" si="291"/>
        <v>8.8833333333333329</v>
      </c>
    </row>
    <row r="772" spans="1:7" x14ac:dyDescent="0.2">
      <c r="A772" s="186">
        <v>65</v>
      </c>
      <c r="B772" s="1" t="s">
        <v>51</v>
      </c>
      <c r="C772" s="10"/>
      <c r="D772" s="190">
        <v>124</v>
      </c>
      <c r="E772" s="190">
        <v>240</v>
      </c>
      <c r="F772" s="190">
        <f t="shared" si="290"/>
        <v>-116</v>
      </c>
      <c r="G772" s="32">
        <f t="shared" si="291"/>
        <v>-0.48333333333333334</v>
      </c>
    </row>
    <row r="773" spans="1:7" ht="25.5" x14ac:dyDescent="0.2">
      <c r="A773" s="186">
        <v>68</v>
      </c>
      <c r="B773" s="16" t="s">
        <v>52</v>
      </c>
      <c r="C773" s="17"/>
      <c r="D773" s="190">
        <v>12479</v>
      </c>
      <c r="E773" s="190">
        <v>5830</v>
      </c>
      <c r="F773" s="190">
        <f t="shared" si="290"/>
        <v>6649</v>
      </c>
      <c r="G773" s="32">
        <f t="shared" si="291"/>
        <v>1.1404802744425386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-13389</v>
      </c>
      <c r="E775" s="190">
        <f>E770+E771-E772-E773+E774</f>
        <v>-8032</v>
      </c>
      <c r="F775" s="190">
        <f t="shared" si="290"/>
        <v>-5357</v>
      </c>
      <c r="G775" s="32">
        <f t="shared" si="291"/>
        <v>0.66695717131474108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-13389</v>
      </c>
      <c r="E779" s="190">
        <f>E775+E778</f>
        <v>-8032</v>
      </c>
      <c r="F779" s="190">
        <f t="shared" si="290"/>
        <v>-5357</v>
      </c>
      <c r="G779" s="32">
        <f t="shared" si="291"/>
        <v>0.66695717131474108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87710</v>
      </c>
      <c r="E783" s="190">
        <v>78368</v>
      </c>
      <c r="F783" s="190">
        <f t="shared" ref="F783" si="292">(D783-E783)</f>
        <v>9342</v>
      </c>
      <c r="G783" s="32">
        <f t="shared" ref="G783" si="293">F783/E783</f>
        <v>0.11920681910984075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196966</v>
      </c>
      <c r="E790" s="190">
        <f>E794+E795+E796</f>
        <v>135217</v>
      </c>
      <c r="F790" s="190">
        <f t="shared" ref="F790" si="296">(D790-E790)</f>
        <v>61749</v>
      </c>
      <c r="G790" s="32">
        <f t="shared" ref="G790" si="297">F790/E790</f>
        <v>0.45666595176641989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129161</v>
      </c>
      <c r="E794" s="190">
        <v>80640</v>
      </c>
      <c r="F794" s="190">
        <f t="shared" ref="F794:F796" si="298">(D794-E794)</f>
        <v>48521</v>
      </c>
      <c r="G794" s="32">
        <f t="shared" ref="G794:G796" si="299">F794/E794</f>
        <v>0.60169890873015874</v>
      </c>
    </row>
    <row r="795" spans="1:7" ht="25.5" x14ac:dyDescent="0.2">
      <c r="A795" s="186"/>
      <c r="B795" s="24" t="s">
        <v>58</v>
      </c>
      <c r="C795" s="17"/>
      <c r="D795" s="190">
        <v>49329</v>
      </c>
      <c r="E795" s="190">
        <v>49117</v>
      </c>
      <c r="F795" s="190">
        <f t="shared" si="298"/>
        <v>212</v>
      </c>
      <c r="G795" s="32">
        <f t="shared" si="299"/>
        <v>4.3162245251135043E-3</v>
      </c>
    </row>
    <row r="796" spans="1:7" x14ac:dyDescent="0.2">
      <c r="A796" s="186"/>
      <c r="B796" s="23" t="s">
        <v>24</v>
      </c>
      <c r="C796" s="10"/>
      <c r="D796" s="190">
        <v>18476</v>
      </c>
      <c r="E796" s="190">
        <v>5460</v>
      </c>
      <c r="F796" s="190">
        <f t="shared" si="298"/>
        <v>13016</v>
      </c>
      <c r="G796" s="32">
        <f t="shared" si="299"/>
        <v>2.3838827838827839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35294</v>
      </c>
      <c r="E798" s="190">
        <v>10581</v>
      </c>
      <c r="F798" s="190">
        <f t="shared" ref="F798" si="300">(D798-E798)</f>
        <v>24713</v>
      </c>
      <c r="G798" s="32">
        <f t="shared" ref="G798" si="301">F798/E798</f>
        <v>2.3356015499480201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25215</v>
      </c>
      <c r="E800" s="190">
        <f>E803+E804+E805+E806</f>
        <v>13349</v>
      </c>
      <c r="F800" s="190">
        <f t="shared" ref="F800" si="302">(D800-E800)</f>
        <v>11866</v>
      </c>
      <c r="G800" s="32">
        <f t="shared" ref="G800" si="303">F800/E800</f>
        <v>0.88890553599520561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11594</v>
      </c>
      <c r="E803" s="190">
        <v>3367</v>
      </c>
      <c r="F803" s="190">
        <f t="shared" ref="F803:F806" si="304">(D803-E803)</f>
        <v>8227</v>
      </c>
      <c r="G803" s="32">
        <f t="shared" ref="G803:G806" si="305">F803/E803</f>
        <v>2.4434214434214434</v>
      </c>
    </row>
    <row r="804" spans="1:7" x14ac:dyDescent="0.2">
      <c r="A804" s="186">
        <v>31</v>
      </c>
      <c r="B804" s="25" t="s">
        <v>17</v>
      </c>
      <c r="C804" s="31"/>
      <c r="D804" s="190">
        <v>2016</v>
      </c>
      <c r="E804" s="190">
        <v>1687</v>
      </c>
      <c r="F804" s="190">
        <f t="shared" si="304"/>
        <v>329</v>
      </c>
      <c r="G804" s="32">
        <f t="shared" si="305"/>
        <v>0.19502074688796681</v>
      </c>
    </row>
    <row r="805" spans="1:7" x14ac:dyDescent="0.2">
      <c r="A805" s="186">
        <v>32</v>
      </c>
      <c r="B805" s="25" t="s">
        <v>18</v>
      </c>
      <c r="C805" s="31"/>
      <c r="D805" s="190">
        <v>11605</v>
      </c>
      <c r="E805" s="190">
        <v>8295</v>
      </c>
      <c r="F805" s="190">
        <f t="shared" si="304"/>
        <v>3310</v>
      </c>
      <c r="G805" s="32">
        <f t="shared" si="305"/>
        <v>0.39903556359252562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6571</v>
      </c>
      <c r="E811" s="190">
        <v>3851</v>
      </c>
      <c r="F811" s="190">
        <f>(D811-E811)</f>
        <v>2720</v>
      </c>
      <c r="G811" s="32">
        <f>F811/E811</f>
        <v>0.70631004933783437</v>
      </c>
    </row>
    <row r="812" spans="1:7" x14ac:dyDescent="0.2">
      <c r="A812" s="186">
        <v>701</v>
      </c>
      <c r="B812" s="1" t="s">
        <v>31</v>
      </c>
      <c r="C812" s="10"/>
      <c r="D812" s="190">
        <v>1181</v>
      </c>
      <c r="E812" s="190">
        <v>10251</v>
      </c>
      <c r="F812" s="190">
        <f t="shared" ref="F812:F814" si="306">(D812-E812)</f>
        <v>-9070</v>
      </c>
      <c r="G812" s="32">
        <f t="shared" ref="G812:G814" si="307">F812/E812</f>
        <v>-0.88479172763632818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586</v>
      </c>
      <c r="E814" s="190">
        <v>2984</v>
      </c>
      <c r="F814" s="190">
        <f t="shared" si="306"/>
        <v>-2398</v>
      </c>
      <c r="G814" s="32">
        <f t="shared" si="307"/>
        <v>-0.8036193029490617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8338</v>
      </c>
      <c r="E821" s="40">
        <f>E811+E812+E813+E814+E819+E820</f>
        <v>17086</v>
      </c>
      <c r="F821" s="40">
        <f t="shared" si="308"/>
        <v>-8748</v>
      </c>
      <c r="G821" s="34">
        <f t="shared" si="309"/>
        <v>-0.51199812712162007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8338</v>
      </c>
      <c r="E829" s="40">
        <f>E821+E826+E827+E828</f>
        <v>17086</v>
      </c>
      <c r="F829" s="190">
        <f t="shared" ref="F829:F838" si="314">(D829-E829)</f>
        <v>-8748</v>
      </c>
      <c r="G829" s="32">
        <f t="shared" ref="G829:G838" si="315">F829/E829</f>
        <v>-0.51199812712162007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2911</v>
      </c>
      <c r="E830" s="189">
        <f>E831+E832+E833</f>
        <v>4568</v>
      </c>
      <c r="F830" s="190">
        <f t="shared" si="314"/>
        <v>-1657</v>
      </c>
      <c r="G830" s="32">
        <f t="shared" si="315"/>
        <v>-0.36274080560420313</v>
      </c>
    </row>
    <row r="831" spans="1:7" x14ac:dyDescent="0.2">
      <c r="A831" s="186">
        <v>600</v>
      </c>
      <c r="B831" s="1" t="s">
        <v>2</v>
      </c>
      <c r="C831" s="10"/>
      <c r="D831" s="190">
        <v>2701</v>
      </c>
      <c r="E831" s="190">
        <v>3955</v>
      </c>
      <c r="F831" s="190">
        <f t="shared" si="314"/>
        <v>-1254</v>
      </c>
      <c r="G831" s="32">
        <f t="shared" si="315"/>
        <v>-0.3170670037926675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0</v>
      </c>
      <c r="F832" s="190">
        <f t="shared" si="314"/>
        <v>0</v>
      </c>
      <c r="G832" s="32" t="e">
        <f t="shared" si="315"/>
        <v>#DIV/0!</v>
      </c>
    </row>
    <row r="833" spans="1:7" x14ac:dyDescent="0.2">
      <c r="A833" s="186">
        <v>604</v>
      </c>
      <c r="B833" s="1" t="s">
        <v>4</v>
      </c>
      <c r="C833" s="10"/>
      <c r="D833" s="190">
        <v>210</v>
      </c>
      <c r="E833" s="190">
        <v>613</v>
      </c>
      <c r="F833" s="190">
        <f t="shared" si="314"/>
        <v>-403</v>
      </c>
      <c r="G833" s="32">
        <f t="shared" si="315"/>
        <v>-0.65742251223491033</v>
      </c>
    </row>
    <row r="834" spans="1:7" x14ac:dyDescent="0.2">
      <c r="A834" s="186">
        <v>61</v>
      </c>
      <c r="B834" s="1" t="s">
        <v>41</v>
      </c>
      <c r="C834" s="10"/>
      <c r="D834" s="190">
        <v>92</v>
      </c>
      <c r="E834" s="190">
        <v>132</v>
      </c>
      <c r="F834" s="190">
        <f t="shared" si="314"/>
        <v>-40</v>
      </c>
      <c r="G834" s="32">
        <f t="shared" si="315"/>
        <v>-0.30303030303030304</v>
      </c>
    </row>
    <row r="835" spans="1:7" x14ac:dyDescent="0.2">
      <c r="A835" s="186">
        <v>62</v>
      </c>
      <c r="B835" s="2" t="s">
        <v>42</v>
      </c>
      <c r="C835" s="11"/>
      <c r="D835" s="39">
        <v>218</v>
      </c>
      <c r="E835" s="39">
        <v>773</v>
      </c>
      <c r="F835" s="190">
        <f t="shared" si="314"/>
        <v>-555</v>
      </c>
      <c r="G835" s="32">
        <f t="shared" si="315"/>
        <v>-0.71798188874514879</v>
      </c>
    </row>
    <row r="836" spans="1:7" ht="25.5" x14ac:dyDescent="0.2">
      <c r="A836" s="22"/>
      <c r="B836" s="26" t="s">
        <v>43</v>
      </c>
      <c r="C836" s="191"/>
      <c r="D836" s="40">
        <f>D830+D834+D835</f>
        <v>3221</v>
      </c>
      <c r="E836" s="40">
        <f>E830+E834+E835</f>
        <v>5473</v>
      </c>
      <c r="F836" s="190">
        <f t="shared" si="314"/>
        <v>-2252</v>
      </c>
      <c r="G836" s="32">
        <f t="shared" si="315"/>
        <v>-0.41147451123698153</v>
      </c>
    </row>
    <row r="837" spans="1:7" ht="25.5" x14ac:dyDescent="0.2">
      <c r="A837" s="22"/>
      <c r="B837" s="26" t="s">
        <v>48</v>
      </c>
      <c r="C837" s="191"/>
      <c r="D837" s="40">
        <f>D829-D836</f>
        <v>5117</v>
      </c>
      <c r="E837" s="40">
        <f>E829-E836</f>
        <v>11613</v>
      </c>
      <c r="F837" s="190">
        <f t="shared" si="314"/>
        <v>-6496</v>
      </c>
      <c r="G837" s="32">
        <f t="shared" si="315"/>
        <v>-0.55937311633514164</v>
      </c>
    </row>
    <row r="838" spans="1:7" x14ac:dyDescent="0.2">
      <c r="A838" s="186">
        <v>63</v>
      </c>
      <c r="B838" s="3" t="s">
        <v>46</v>
      </c>
      <c r="C838" s="188"/>
      <c r="D838" s="189">
        <v>7613</v>
      </c>
      <c r="E838" s="189">
        <v>6000</v>
      </c>
      <c r="F838" s="190">
        <f t="shared" si="314"/>
        <v>1613</v>
      </c>
      <c r="G838" s="32">
        <f t="shared" si="315"/>
        <v>0.26883333333333331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167</v>
      </c>
      <c r="E842" s="39">
        <v>342</v>
      </c>
      <c r="F842" s="190">
        <f t="shared" ref="F842:F852" si="318">(D842-E842)</f>
        <v>-175</v>
      </c>
      <c r="G842" s="32">
        <f t="shared" ref="G842:G852" si="319">F842/E842</f>
        <v>-0.51169590643274854</v>
      </c>
    </row>
    <row r="843" spans="1:7" ht="25.5" x14ac:dyDescent="0.2">
      <c r="A843" s="22"/>
      <c r="B843" s="26" t="s">
        <v>49</v>
      </c>
      <c r="C843" s="191"/>
      <c r="D843" s="190">
        <f>D837-D838-D842</f>
        <v>-2663</v>
      </c>
      <c r="E843" s="190">
        <f>E837-E838-E842</f>
        <v>5271</v>
      </c>
      <c r="F843" s="190">
        <f t="shared" si="318"/>
        <v>-7934</v>
      </c>
      <c r="G843" s="32">
        <f t="shared" si="319"/>
        <v>-1.5052172263327641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210</v>
      </c>
      <c r="E845" s="190">
        <v>150</v>
      </c>
      <c r="F845" s="190">
        <f t="shared" si="318"/>
        <v>60</v>
      </c>
      <c r="G845" s="32">
        <f t="shared" si="319"/>
        <v>0.4</v>
      </c>
    </row>
    <row r="846" spans="1:7" ht="25.5" x14ac:dyDescent="0.2">
      <c r="A846" s="186">
        <v>68</v>
      </c>
      <c r="B846" s="16" t="s">
        <v>52</v>
      </c>
      <c r="C846" s="17"/>
      <c r="D846" s="190">
        <v>706</v>
      </c>
      <c r="E846" s="190">
        <v>898</v>
      </c>
      <c r="F846" s="190">
        <f t="shared" si="318"/>
        <v>-192</v>
      </c>
      <c r="G846" s="32">
        <f t="shared" si="319"/>
        <v>-0.21380846325167038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-3579</v>
      </c>
      <c r="E848" s="190">
        <f>E843+E844-E845-E846+E847</f>
        <v>4223</v>
      </c>
      <c r="F848" s="190">
        <f t="shared" si="318"/>
        <v>-7802</v>
      </c>
      <c r="G848" s="32">
        <f t="shared" si="319"/>
        <v>-1.8475017759886336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-3579</v>
      </c>
      <c r="E852" s="190">
        <f>E848+E851</f>
        <v>4223</v>
      </c>
      <c r="F852" s="190">
        <f t="shared" si="318"/>
        <v>-7802</v>
      </c>
      <c r="G852" s="32">
        <f t="shared" si="319"/>
        <v>-1.8475017759886336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24388</v>
      </c>
      <c r="E856" s="190">
        <v>51399</v>
      </c>
      <c r="F856" s="190">
        <f t="shared" ref="F856" si="320">(D856-E856)</f>
        <v>-27011</v>
      </c>
      <c r="G856" s="32">
        <f t="shared" ref="G856" si="321">F856/E856</f>
        <v>-0.52551606062374756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118130</v>
      </c>
      <c r="E863" s="190">
        <f>E867+E868+E869</f>
        <v>36340</v>
      </c>
      <c r="F863" s="190">
        <f t="shared" ref="F863" si="324">(D863-E863)</f>
        <v>81790</v>
      </c>
      <c r="G863" s="32">
        <f t="shared" ref="G863" si="325">F863/E863</f>
        <v>2.2506879471656576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91342</v>
      </c>
      <c r="E867" s="190">
        <v>15514</v>
      </c>
      <c r="F867" s="190">
        <f t="shared" ref="F867:F869" si="326">(D867-E867)</f>
        <v>75828</v>
      </c>
      <c r="G867" s="32">
        <f t="shared" ref="G867:G869" si="327">F867/E867</f>
        <v>4.8877143225473763</v>
      </c>
    </row>
    <row r="868" spans="1:7" ht="25.5" x14ac:dyDescent="0.2">
      <c r="A868" s="186"/>
      <c r="B868" s="24" t="s">
        <v>58</v>
      </c>
      <c r="C868" s="17"/>
      <c r="D868" s="190">
        <v>26788</v>
      </c>
      <c r="E868" s="190">
        <v>20826</v>
      </c>
      <c r="F868" s="190">
        <f t="shared" si="326"/>
        <v>5962</v>
      </c>
      <c r="G868" s="32">
        <f t="shared" si="327"/>
        <v>0.28627676942283686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12500</v>
      </c>
      <c r="E871" s="190">
        <v>13174</v>
      </c>
      <c r="F871" s="190">
        <f t="shared" ref="F871" si="328">(D871-E871)</f>
        <v>-674</v>
      </c>
      <c r="G871" s="32">
        <f t="shared" ref="G871" si="329">F871/E871</f>
        <v>-5.1161378472749354E-2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6847</v>
      </c>
      <c r="E873" s="190">
        <f>E876+E877+E878+E879</f>
        <v>6572</v>
      </c>
      <c r="F873" s="190">
        <f t="shared" ref="F873" si="330">(D873-E873)</f>
        <v>275</v>
      </c>
      <c r="G873" s="32">
        <f t="shared" ref="G873" si="331">F873/E873</f>
        <v>4.1844187461959829E-2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2032</v>
      </c>
      <c r="E876" s="190">
        <v>1546</v>
      </c>
      <c r="F876" s="190">
        <f t="shared" ref="F876:F879" si="332">(D876-E876)</f>
        <v>486</v>
      </c>
      <c r="G876" s="32">
        <f t="shared" ref="G876:G879" si="333">F876/E876</f>
        <v>0.314359637774903</v>
      </c>
    </row>
    <row r="877" spans="1:7" x14ac:dyDescent="0.2">
      <c r="A877" s="186">
        <v>31</v>
      </c>
      <c r="B877" s="25" t="s">
        <v>17</v>
      </c>
      <c r="C877" s="31"/>
      <c r="D877" s="190">
        <v>4815</v>
      </c>
      <c r="E877" s="190">
        <v>5026</v>
      </c>
      <c r="F877" s="190">
        <f t="shared" si="332"/>
        <v>-211</v>
      </c>
      <c r="G877" s="32">
        <f t="shared" si="333"/>
        <v>-4.1981695185037804E-2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16218</v>
      </c>
      <c r="E887" s="190">
        <v>29582</v>
      </c>
      <c r="F887" s="190">
        <f t="shared" si="334"/>
        <v>-13364</v>
      </c>
      <c r="G887" s="32">
        <f t="shared" si="335"/>
        <v>-0.45176120613886822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16218</v>
      </c>
      <c r="E894" s="40">
        <f>E884+E885+E886+E887+E892+E893</f>
        <v>29582</v>
      </c>
      <c r="F894" s="40">
        <f t="shared" si="336"/>
        <v>-13364</v>
      </c>
      <c r="G894" s="34">
        <f t="shared" si="337"/>
        <v>-0.45176120613886822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16218</v>
      </c>
      <c r="E902" s="40">
        <f>E894+E899+E900+E901</f>
        <v>29582</v>
      </c>
      <c r="F902" s="190">
        <f t="shared" ref="F902:F911" si="342">(D902-E902)</f>
        <v>-13364</v>
      </c>
      <c r="G902" s="32">
        <f t="shared" ref="G902:G911" si="343">F902/E902</f>
        <v>-0.45176120613886822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5078</v>
      </c>
      <c r="E903" s="189">
        <f>E904+E905+E906</f>
        <v>8716</v>
      </c>
      <c r="F903" s="190">
        <f t="shared" si="342"/>
        <v>-3638</v>
      </c>
      <c r="G903" s="32">
        <f t="shared" si="343"/>
        <v>-0.41739329967875172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5078</v>
      </c>
      <c r="E905" s="190">
        <v>8716</v>
      </c>
      <c r="F905" s="190">
        <f t="shared" si="342"/>
        <v>-3638</v>
      </c>
      <c r="G905" s="32">
        <f t="shared" si="343"/>
        <v>-0.41739329967875172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9</v>
      </c>
      <c r="E907" s="190">
        <v>329</v>
      </c>
      <c r="F907" s="190">
        <f t="shared" si="342"/>
        <v>-320</v>
      </c>
      <c r="G907" s="32">
        <f t="shared" si="343"/>
        <v>-0.97264437689969607</v>
      </c>
    </row>
    <row r="908" spans="1:7" x14ac:dyDescent="0.2">
      <c r="A908" s="186">
        <v>62</v>
      </c>
      <c r="B908" s="2" t="s">
        <v>42</v>
      </c>
      <c r="C908" s="11"/>
      <c r="D908" s="39">
        <v>588</v>
      </c>
      <c r="E908" s="39">
        <v>508</v>
      </c>
      <c r="F908" s="190">
        <f t="shared" si="342"/>
        <v>80</v>
      </c>
      <c r="G908" s="32">
        <f t="shared" si="343"/>
        <v>0.15748031496062992</v>
      </c>
    </row>
    <row r="909" spans="1:7" ht="25.5" x14ac:dyDescent="0.2">
      <c r="A909" s="22"/>
      <c r="B909" s="26" t="s">
        <v>43</v>
      </c>
      <c r="C909" s="191"/>
      <c r="D909" s="40">
        <f>D903+D907+D908</f>
        <v>5675</v>
      </c>
      <c r="E909" s="40">
        <f>E903+E907+E908</f>
        <v>9553</v>
      </c>
      <c r="F909" s="190">
        <f t="shared" si="342"/>
        <v>-3878</v>
      </c>
      <c r="G909" s="32">
        <f t="shared" si="343"/>
        <v>-0.4059457761959594</v>
      </c>
    </row>
    <row r="910" spans="1:7" ht="25.5" x14ac:dyDescent="0.2">
      <c r="A910" s="22"/>
      <c r="B910" s="26" t="s">
        <v>48</v>
      </c>
      <c r="C910" s="191"/>
      <c r="D910" s="40">
        <f>D902-D909</f>
        <v>10543</v>
      </c>
      <c r="E910" s="40">
        <f>E902-E909</f>
        <v>20029</v>
      </c>
      <c r="F910" s="190">
        <f t="shared" si="342"/>
        <v>-9486</v>
      </c>
      <c r="G910" s="32">
        <f t="shared" si="343"/>
        <v>-0.47361326077188076</v>
      </c>
    </row>
    <row r="911" spans="1:7" x14ac:dyDescent="0.2">
      <c r="A911" s="186">
        <v>63</v>
      </c>
      <c r="B911" s="3" t="s">
        <v>46</v>
      </c>
      <c r="C911" s="188"/>
      <c r="D911" s="189">
        <v>12286</v>
      </c>
      <c r="E911" s="189">
        <v>8267</v>
      </c>
      <c r="F911" s="190">
        <f t="shared" si="342"/>
        <v>4019</v>
      </c>
      <c r="G911" s="32">
        <f t="shared" si="343"/>
        <v>0.48614975202612798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372</v>
      </c>
      <c r="E915" s="39">
        <v>924</v>
      </c>
      <c r="F915" s="190">
        <f t="shared" ref="F915:F925" si="346">(D915-E915)</f>
        <v>-552</v>
      </c>
      <c r="G915" s="32">
        <f t="shared" ref="G915:G925" si="347">F915/E915</f>
        <v>-0.59740259740259738</v>
      </c>
    </row>
    <row r="916" spans="1:7" ht="25.5" x14ac:dyDescent="0.2">
      <c r="A916" s="22"/>
      <c r="B916" s="26" t="s">
        <v>49</v>
      </c>
      <c r="C916" s="191"/>
      <c r="D916" s="190">
        <f>D910-D911-D915</f>
        <v>-2115</v>
      </c>
      <c r="E916" s="190">
        <f>E910-E911-E915</f>
        <v>10838</v>
      </c>
      <c r="F916" s="190">
        <f t="shared" si="346"/>
        <v>-12953</v>
      </c>
      <c r="G916" s="32">
        <f t="shared" si="347"/>
        <v>-1.1951467060343237</v>
      </c>
    </row>
    <row r="917" spans="1:7" x14ac:dyDescent="0.2">
      <c r="A917" s="186">
        <v>75</v>
      </c>
      <c r="B917" s="3" t="s">
        <v>50</v>
      </c>
      <c r="C917" s="188"/>
      <c r="D917" s="189">
        <v>19</v>
      </c>
      <c r="E917" s="189">
        <v>11</v>
      </c>
      <c r="F917" s="190">
        <f t="shared" si="346"/>
        <v>8</v>
      </c>
      <c r="G917" s="32">
        <f t="shared" si="347"/>
        <v>0.72727272727272729</v>
      </c>
    </row>
    <row r="918" spans="1:7" x14ac:dyDescent="0.2">
      <c r="A918" s="186">
        <v>65</v>
      </c>
      <c r="B918" s="1" t="s">
        <v>51</v>
      </c>
      <c r="C918" s="10"/>
      <c r="D918" s="190">
        <v>0</v>
      </c>
      <c r="E918" s="190">
        <v>180</v>
      </c>
      <c r="F918" s="190">
        <f t="shared" si="346"/>
        <v>-180</v>
      </c>
      <c r="G918" s="32">
        <f t="shared" si="347"/>
        <v>-1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0</v>
      </c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202</v>
      </c>
      <c r="F920" s="190">
        <f t="shared" si="346"/>
        <v>-202</v>
      </c>
      <c r="G920" s="32">
        <f t="shared" si="347"/>
        <v>-1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-2096</v>
      </c>
      <c r="E921" s="190">
        <f>E916+E917-E918-E919+E920</f>
        <v>10871</v>
      </c>
      <c r="F921" s="190">
        <f t="shared" si="346"/>
        <v>-12967</v>
      </c>
      <c r="G921" s="32">
        <f t="shared" si="347"/>
        <v>-1.1928065495354614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-2096</v>
      </c>
      <c r="E925" s="190">
        <f>E921+E924</f>
        <v>10871</v>
      </c>
      <c r="F925" s="190">
        <f t="shared" si="346"/>
        <v>-12967</v>
      </c>
      <c r="G925" s="32">
        <f t="shared" si="347"/>
        <v>-1.1928065495354614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22047</v>
      </c>
      <c r="E929" s="190">
        <v>12949</v>
      </c>
      <c r="F929" s="190">
        <f t="shared" ref="F929" si="348">(D929-E929)</f>
        <v>9098</v>
      </c>
      <c r="G929" s="32">
        <f t="shared" ref="G929" si="349">F929/E929</f>
        <v>0.70260251756892422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65422</v>
      </c>
      <c r="E936" s="190">
        <f>E940+E941+E942</f>
        <v>68922</v>
      </c>
      <c r="F936" s="190">
        <f t="shared" ref="F936" si="352">(D936-E936)</f>
        <v>-3500</v>
      </c>
      <c r="G936" s="32">
        <f t="shared" ref="G936" si="353">F936/E936</f>
        <v>-5.078204346942921E-2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20409</v>
      </c>
      <c r="E940" s="190">
        <v>20908</v>
      </c>
      <c r="F940" s="190">
        <f t="shared" ref="F940:F942" si="354">(D940-E940)</f>
        <v>-499</v>
      </c>
      <c r="G940" s="32">
        <f t="shared" ref="G940:G942" si="355">F940/E940</f>
        <v>-2.3866462598048595E-2</v>
      </c>
    </row>
    <row r="941" spans="1:7" ht="25.5" x14ac:dyDescent="0.2">
      <c r="A941" s="186"/>
      <c r="B941" s="24" t="s">
        <v>58</v>
      </c>
      <c r="C941" s="17"/>
      <c r="D941" s="190">
        <v>29796</v>
      </c>
      <c r="E941" s="190">
        <v>46363</v>
      </c>
      <c r="F941" s="190">
        <f t="shared" si="354"/>
        <v>-16567</v>
      </c>
      <c r="G941" s="32">
        <f t="shared" si="355"/>
        <v>-0.35733235554213488</v>
      </c>
    </row>
    <row r="942" spans="1:7" x14ac:dyDescent="0.2">
      <c r="A942" s="186"/>
      <c r="B942" s="23" t="s">
        <v>24</v>
      </c>
      <c r="C942" s="10"/>
      <c r="D942" s="190">
        <f>2042+13175</f>
        <v>15217</v>
      </c>
      <c r="E942" s="190">
        <v>1651</v>
      </c>
      <c r="F942" s="190">
        <f t="shared" si="354"/>
        <v>13566</v>
      </c>
      <c r="G942" s="32">
        <f t="shared" si="355"/>
        <v>8.2168382798304052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217055</v>
      </c>
      <c r="E944" s="190">
        <v>217546</v>
      </c>
      <c r="F944" s="190">
        <f t="shared" ref="F944" si="356">(D944-E944)</f>
        <v>-491</v>
      </c>
      <c r="G944" s="32">
        <f t="shared" ref="G944" si="357">F944/E944</f>
        <v>-2.2569939231243045E-3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44210</v>
      </c>
      <c r="E946" s="190">
        <f>E949+E950+E951+E952</f>
        <v>37588</v>
      </c>
      <c r="F946" s="190">
        <f t="shared" ref="F946" si="358">(D946-E946)</f>
        <v>6622</v>
      </c>
      <c r="G946" s="32">
        <f t="shared" ref="G946" si="359">F946/E946</f>
        <v>0.17617324678088753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5192</v>
      </c>
      <c r="E949" s="190">
        <v>1483</v>
      </c>
      <c r="F949" s="190">
        <f t="shared" ref="F949:F952" si="360">(D949-E949)</f>
        <v>3709</v>
      </c>
      <c r="G949" s="32">
        <f t="shared" ref="G949:G952" si="361">F949/E949</f>
        <v>2.5010114632501685</v>
      </c>
    </row>
    <row r="950" spans="1:7" x14ac:dyDescent="0.2">
      <c r="A950" s="186">
        <v>31</v>
      </c>
      <c r="B950" s="25" t="s">
        <v>17</v>
      </c>
      <c r="C950" s="31"/>
      <c r="D950" s="190">
        <v>1059</v>
      </c>
      <c r="E950" s="190">
        <v>1046</v>
      </c>
      <c r="F950" s="190">
        <f t="shared" si="360"/>
        <v>13</v>
      </c>
      <c r="G950" s="32">
        <f t="shared" si="361"/>
        <v>1.24282982791587E-2</v>
      </c>
    </row>
    <row r="951" spans="1:7" x14ac:dyDescent="0.2">
      <c r="A951" s="186">
        <v>32</v>
      </c>
      <c r="B951" s="25" t="s">
        <v>18</v>
      </c>
      <c r="C951" s="31"/>
      <c r="D951" s="190">
        <v>37959</v>
      </c>
      <c r="E951" s="190">
        <v>35059</v>
      </c>
      <c r="F951" s="190">
        <f t="shared" si="360"/>
        <v>2900</v>
      </c>
      <c r="G951" s="32">
        <f t="shared" si="361"/>
        <v>8.2717704441085033E-2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0</v>
      </c>
      <c r="F952" s="190">
        <f t="shared" si="360"/>
        <v>0</v>
      </c>
      <c r="G952" s="32" t="e">
        <f t="shared" si="361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978</v>
      </c>
      <c r="E957" s="190">
        <v>1356</v>
      </c>
      <c r="F957" s="190">
        <f>(D957-E957)</f>
        <v>-378</v>
      </c>
      <c r="G957" s="32">
        <f>F957/E957</f>
        <v>-0.27876106194690264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33754</v>
      </c>
      <c r="E960" s="190">
        <v>32058</v>
      </c>
      <c r="F960" s="190">
        <f t="shared" si="362"/>
        <v>1696</v>
      </c>
      <c r="G960" s="32">
        <f t="shared" si="363"/>
        <v>5.2904111298271883E-2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9</v>
      </c>
      <c r="E965" s="39">
        <v>0</v>
      </c>
      <c r="F965" s="190">
        <f t="shared" si="364"/>
        <v>9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>
        <v>17</v>
      </c>
      <c r="E966" s="39">
        <v>0</v>
      </c>
      <c r="F966" s="190">
        <f t="shared" si="364"/>
        <v>17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34758</v>
      </c>
      <c r="E967" s="40">
        <f>E957+E958+E959+E960+E965+E966</f>
        <v>33414</v>
      </c>
      <c r="F967" s="40">
        <f t="shared" si="364"/>
        <v>1344</v>
      </c>
      <c r="G967" s="34">
        <f t="shared" si="365"/>
        <v>4.0222661159992817E-2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34758</v>
      </c>
      <c r="E975" s="40">
        <f>E967+E972+E973+E974</f>
        <v>33414</v>
      </c>
      <c r="F975" s="190">
        <f t="shared" ref="F975:F984" si="370">(D975-E975)</f>
        <v>1344</v>
      </c>
      <c r="G975" s="32">
        <f t="shared" ref="G975:G984" si="371">F975/E975</f>
        <v>4.0222661159992817E-2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9866</v>
      </c>
      <c r="E976" s="189">
        <f>E977+E978+E979</f>
        <v>7540</v>
      </c>
      <c r="F976" s="190">
        <f t="shared" si="370"/>
        <v>2326</v>
      </c>
      <c r="G976" s="32">
        <f t="shared" si="371"/>
        <v>0.30848806366047743</v>
      </c>
    </row>
    <row r="977" spans="1:7" x14ac:dyDescent="0.2">
      <c r="A977" s="186">
        <v>600</v>
      </c>
      <c r="B977" s="1" t="s">
        <v>2</v>
      </c>
      <c r="C977" s="10"/>
      <c r="D977" s="190">
        <v>649</v>
      </c>
      <c r="E977" s="190">
        <v>426</v>
      </c>
      <c r="F977" s="190">
        <f t="shared" si="370"/>
        <v>223</v>
      </c>
      <c r="G977" s="32">
        <f t="shared" si="371"/>
        <v>0.52347417840375587</v>
      </c>
    </row>
    <row r="978" spans="1:7" x14ac:dyDescent="0.2">
      <c r="A978" s="186">
        <v>601</v>
      </c>
      <c r="B978" s="1" t="s">
        <v>3</v>
      </c>
      <c r="C978" s="10"/>
      <c r="D978" s="190">
        <v>7098</v>
      </c>
      <c r="E978" s="190">
        <v>5975</v>
      </c>
      <c r="F978" s="190">
        <f t="shared" si="370"/>
        <v>1123</v>
      </c>
      <c r="G978" s="32">
        <f t="shared" si="371"/>
        <v>0.18794979079497909</v>
      </c>
    </row>
    <row r="979" spans="1:7" x14ac:dyDescent="0.2">
      <c r="A979" s="186">
        <v>604</v>
      </c>
      <c r="B979" s="1" t="s">
        <v>4</v>
      </c>
      <c r="C979" s="10"/>
      <c r="D979" s="190">
        <v>2119</v>
      </c>
      <c r="E979" s="190">
        <v>1139</v>
      </c>
      <c r="F979" s="190">
        <f t="shared" si="370"/>
        <v>980</v>
      </c>
      <c r="G979" s="32">
        <f t="shared" si="371"/>
        <v>0.8604038630377524</v>
      </c>
    </row>
    <row r="980" spans="1:7" x14ac:dyDescent="0.2">
      <c r="A980" s="186">
        <v>61</v>
      </c>
      <c r="B980" s="1" t="s">
        <v>41</v>
      </c>
      <c r="C980" s="10"/>
      <c r="D980" s="190">
        <v>430</v>
      </c>
      <c r="E980" s="190">
        <v>1201</v>
      </c>
      <c r="F980" s="190">
        <f t="shared" si="370"/>
        <v>-771</v>
      </c>
      <c r="G980" s="32">
        <f t="shared" si="371"/>
        <v>-0.64196502914238129</v>
      </c>
    </row>
    <row r="981" spans="1:7" x14ac:dyDescent="0.2">
      <c r="A981" s="186">
        <v>62</v>
      </c>
      <c r="B981" s="2" t="s">
        <v>42</v>
      </c>
      <c r="C981" s="11"/>
      <c r="D981" s="39">
        <v>1573</v>
      </c>
      <c r="E981" s="39">
        <v>859</v>
      </c>
      <c r="F981" s="190">
        <f t="shared" si="370"/>
        <v>714</v>
      </c>
      <c r="G981" s="32">
        <f t="shared" si="371"/>
        <v>0.83119906868451687</v>
      </c>
    </row>
    <row r="982" spans="1:7" ht="25.5" x14ac:dyDescent="0.2">
      <c r="A982" s="22"/>
      <c r="B982" s="26" t="s">
        <v>43</v>
      </c>
      <c r="C982" s="191"/>
      <c r="D982" s="40">
        <f>D976+D980+D981</f>
        <v>11869</v>
      </c>
      <c r="E982" s="40">
        <f>E976+E980+E981</f>
        <v>9600</v>
      </c>
      <c r="F982" s="190">
        <f t="shared" si="370"/>
        <v>2269</v>
      </c>
      <c r="G982" s="32">
        <f t="shared" si="371"/>
        <v>0.23635416666666667</v>
      </c>
    </row>
    <row r="983" spans="1:7" ht="25.5" x14ac:dyDescent="0.2">
      <c r="A983" s="22"/>
      <c r="B983" s="26" t="s">
        <v>48</v>
      </c>
      <c r="C983" s="191"/>
      <c r="D983" s="40">
        <f>D975-D982</f>
        <v>22889</v>
      </c>
      <c r="E983" s="40">
        <f>E975-E982</f>
        <v>23814</v>
      </c>
      <c r="F983" s="190">
        <f t="shared" si="370"/>
        <v>-925</v>
      </c>
      <c r="G983" s="32">
        <f t="shared" si="371"/>
        <v>-3.8842697572856306E-2</v>
      </c>
    </row>
    <row r="984" spans="1:7" x14ac:dyDescent="0.2">
      <c r="A984" s="186">
        <v>63</v>
      </c>
      <c r="B984" s="3" t="s">
        <v>46</v>
      </c>
      <c r="C984" s="188"/>
      <c r="D984" s="189">
        <v>47237</v>
      </c>
      <c r="E984" s="189">
        <v>50592</v>
      </c>
      <c r="F984" s="190">
        <f t="shared" si="370"/>
        <v>-3355</v>
      </c>
      <c r="G984" s="32">
        <f t="shared" si="371"/>
        <v>-6.631483238456673E-2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1196</v>
      </c>
      <c r="E988" s="39">
        <v>901</v>
      </c>
      <c r="F988" s="190">
        <f t="shared" ref="F988:F998" si="374">(D988-E988)</f>
        <v>295</v>
      </c>
      <c r="G988" s="32">
        <f t="shared" ref="G988:G998" si="375">F988/E988</f>
        <v>0.32741398446170922</v>
      </c>
    </row>
    <row r="989" spans="1:7" ht="25.5" x14ac:dyDescent="0.2">
      <c r="A989" s="22"/>
      <c r="B989" s="26" t="s">
        <v>49</v>
      </c>
      <c r="C989" s="191"/>
      <c r="D989" s="190">
        <f>D983-D984-D988</f>
        <v>-25544</v>
      </c>
      <c r="E989" s="190">
        <f>E983-E984-E988</f>
        <v>-27679</v>
      </c>
      <c r="F989" s="190">
        <f t="shared" si="374"/>
        <v>2135</v>
      </c>
      <c r="G989" s="32">
        <f t="shared" si="375"/>
        <v>-7.713428953358141E-2</v>
      </c>
    </row>
    <row r="990" spans="1:7" x14ac:dyDescent="0.2">
      <c r="A990" s="186">
        <v>75</v>
      </c>
      <c r="B990" s="3" t="s">
        <v>50</v>
      </c>
      <c r="C990" s="188"/>
      <c r="D990" s="189">
        <v>6</v>
      </c>
      <c r="E990" s="189">
        <v>186</v>
      </c>
      <c r="F990" s="190">
        <f t="shared" si="374"/>
        <v>-180</v>
      </c>
      <c r="G990" s="32">
        <f t="shared" si="375"/>
        <v>-0.967741935483871</v>
      </c>
    </row>
    <row r="991" spans="1:7" x14ac:dyDescent="0.2">
      <c r="A991" s="186">
        <v>65</v>
      </c>
      <c r="B991" s="1" t="s">
        <v>51</v>
      </c>
      <c r="C991" s="10"/>
      <c r="D991" s="190">
        <v>621</v>
      </c>
      <c r="E991" s="190">
        <v>606</v>
      </c>
      <c r="F991" s="190">
        <f t="shared" si="374"/>
        <v>15</v>
      </c>
      <c r="G991" s="32">
        <f t="shared" si="375"/>
        <v>2.4752475247524754E-2</v>
      </c>
    </row>
    <row r="992" spans="1:7" ht="25.5" x14ac:dyDescent="0.2">
      <c r="A992" s="186">
        <v>68</v>
      </c>
      <c r="B992" s="16" t="s">
        <v>52</v>
      </c>
      <c r="C992" s="17"/>
      <c r="D992" s="190">
        <v>11016</v>
      </c>
      <c r="E992" s="190">
        <v>14453</v>
      </c>
      <c r="F992" s="190">
        <f t="shared" si="374"/>
        <v>-3437</v>
      </c>
      <c r="G992" s="32">
        <f t="shared" si="375"/>
        <v>-0.2378052999377292</v>
      </c>
    </row>
    <row r="993" spans="1:7" x14ac:dyDescent="0.2">
      <c r="A993" s="186">
        <v>78</v>
      </c>
      <c r="B993" s="2" t="s">
        <v>53</v>
      </c>
      <c r="C993" s="11"/>
      <c r="D993" s="39">
        <v>17</v>
      </c>
      <c r="E993" s="39">
        <v>30</v>
      </c>
      <c r="F993" s="190">
        <f t="shared" si="374"/>
        <v>-13</v>
      </c>
      <c r="G993" s="32">
        <f t="shared" si="375"/>
        <v>-0.43333333333333335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-37158</v>
      </c>
      <c r="E994" s="190">
        <f>E989+E990-E991-E992+E993</f>
        <v>-42522</v>
      </c>
      <c r="F994" s="190">
        <f t="shared" si="374"/>
        <v>5364</v>
      </c>
      <c r="G994" s="32">
        <f t="shared" si="375"/>
        <v>-0.12614646535910823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-37158</v>
      </c>
      <c r="E998" s="190">
        <f>E994+E997</f>
        <v>-42522</v>
      </c>
      <c r="F998" s="190">
        <f t="shared" si="374"/>
        <v>5364</v>
      </c>
      <c r="G998" s="32">
        <f t="shared" si="375"/>
        <v>-0.12614646535910823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30748</v>
      </c>
      <c r="E1002" s="190">
        <v>31610</v>
      </c>
      <c r="F1002" s="190">
        <f t="shared" ref="F1002" si="376">(D1002-E1002)</f>
        <v>-862</v>
      </c>
      <c r="G1002" s="32">
        <f t="shared" ref="G1002" si="377">F1002/E1002</f>
        <v>-2.7269851312875671E-2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34928</v>
      </c>
      <c r="E1009" s="190">
        <f>E1013+E1014+E1015</f>
        <v>23614</v>
      </c>
      <c r="F1009" s="190">
        <f t="shared" ref="F1009" si="380">(D1009-E1009)</f>
        <v>11314</v>
      </c>
      <c r="G1009" s="32">
        <f t="shared" ref="G1009" si="381">F1009/E1009</f>
        <v>0.47912255441687135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12866+7477</f>
        <v>20343</v>
      </c>
      <c r="E1013" s="190">
        <v>12184</v>
      </c>
      <c r="F1013" s="190">
        <f t="shared" ref="F1013:F1015" si="382">(D1013-E1013)</f>
        <v>8159</v>
      </c>
      <c r="G1013" s="32">
        <f t="shared" ref="G1013:G1015" si="383">F1013/E1013</f>
        <v>0.66964871963230466</v>
      </c>
    </row>
    <row r="1014" spans="1:7" ht="25.5" x14ac:dyDescent="0.2">
      <c r="A1014" s="186"/>
      <c r="B1014" s="24" t="s">
        <v>58</v>
      </c>
      <c r="C1014" s="17"/>
      <c r="D1014" s="190">
        <v>14341</v>
      </c>
      <c r="E1014" s="190">
        <v>11277</v>
      </c>
      <c r="F1014" s="190">
        <f t="shared" si="382"/>
        <v>3064</v>
      </c>
      <c r="G1014" s="32">
        <f t="shared" si="383"/>
        <v>0.27170346723419347</v>
      </c>
    </row>
    <row r="1015" spans="1:7" x14ac:dyDescent="0.2">
      <c r="A1015" s="186"/>
      <c r="B1015" s="23" t="s">
        <v>24</v>
      </c>
      <c r="C1015" s="10"/>
      <c r="D1015" s="190">
        <v>244</v>
      </c>
      <c r="E1015" s="190">
        <v>153</v>
      </c>
      <c r="F1015" s="190">
        <f t="shared" si="382"/>
        <v>91</v>
      </c>
      <c r="G1015" s="32">
        <f t="shared" si="383"/>
        <v>0.59477124183006536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130890</v>
      </c>
      <c r="E1017" s="190">
        <v>120659</v>
      </c>
      <c r="F1017" s="190">
        <f t="shared" ref="F1017" si="384">(D1017-E1017)</f>
        <v>10231</v>
      </c>
      <c r="G1017" s="32">
        <f t="shared" ref="G1017" si="385">F1017/E1017</f>
        <v>8.4792680197913126E-2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98655</v>
      </c>
      <c r="E1019" s="190">
        <f>E1022+E1023+E1024+E1025</f>
        <v>95671</v>
      </c>
      <c r="F1019" s="190">
        <f t="shared" ref="F1019" si="386">(D1019-E1019)</f>
        <v>2984</v>
      </c>
      <c r="G1019" s="32">
        <f t="shared" ref="G1019" si="387">F1019/E1019</f>
        <v>3.1190224833021502E-2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798</v>
      </c>
      <c r="E1022" s="190">
        <v>1904</v>
      </c>
      <c r="F1022" s="190">
        <f t="shared" ref="F1022:F1025" si="388">(D1022-E1022)</f>
        <v>-1106</v>
      </c>
      <c r="G1022" s="32">
        <f t="shared" ref="G1022:G1025" si="389">F1022/E1022</f>
        <v>-0.58088235294117652</v>
      </c>
    </row>
    <row r="1023" spans="1:7" x14ac:dyDescent="0.2">
      <c r="A1023" s="186">
        <v>31</v>
      </c>
      <c r="B1023" s="25" t="s">
        <v>17</v>
      </c>
      <c r="C1023" s="31"/>
      <c r="D1023" s="190">
        <v>3826</v>
      </c>
      <c r="E1023" s="190">
        <v>4381</v>
      </c>
      <c r="F1023" s="190">
        <f t="shared" si="388"/>
        <v>-555</v>
      </c>
      <c r="G1023" s="32">
        <f t="shared" si="389"/>
        <v>-0.12668340561515637</v>
      </c>
    </row>
    <row r="1024" spans="1:7" x14ac:dyDescent="0.2">
      <c r="A1024" s="186">
        <v>32</v>
      </c>
      <c r="B1024" s="25" t="s">
        <v>18</v>
      </c>
      <c r="C1024" s="31"/>
      <c r="D1024" s="190">
        <v>94031</v>
      </c>
      <c r="E1024" s="190">
        <v>89386</v>
      </c>
      <c r="F1024" s="190">
        <f t="shared" si="388"/>
        <v>4645</v>
      </c>
      <c r="G1024" s="32">
        <f t="shared" si="389"/>
        <v>5.1965632201910812E-2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765</v>
      </c>
      <c r="E1030" s="190">
        <v>0</v>
      </c>
      <c r="F1030" s="190">
        <f>(D1030-E1030)</f>
        <v>765</v>
      </c>
      <c r="G1030" s="32" t="e">
        <f>F1030/E1030</f>
        <v>#DIV/0!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>
        <v>38760</v>
      </c>
      <c r="E1033" s="190">
        <v>32285</v>
      </c>
      <c r="F1033" s="190">
        <f t="shared" si="390"/>
        <v>6475</v>
      </c>
      <c r="G1033" s="32">
        <f t="shared" si="391"/>
        <v>0.20055753445872695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/>
      <c r="E1038" s="39"/>
      <c r="F1038" s="190">
        <f t="shared" si="392"/>
        <v>0</v>
      </c>
      <c r="G1038" s="32" t="e">
        <f t="shared" si="393"/>
        <v>#DIV/0!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2942</v>
      </c>
      <c r="E1039" s="39">
        <v>0</v>
      </c>
      <c r="F1039" s="190">
        <f t="shared" si="392"/>
        <v>2942</v>
      </c>
      <c r="G1039" s="32" t="e">
        <f t="shared" si="393"/>
        <v>#DIV/0!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42467</v>
      </c>
      <c r="E1040" s="40">
        <f>E1030+E1031+E1032+E1033+E1038+E1039</f>
        <v>32285</v>
      </c>
      <c r="F1040" s="40">
        <f t="shared" si="392"/>
        <v>10182</v>
      </c>
      <c r="G1040" s="34">
        <f t="shared" si="393"/>
        <v>0.31537865881988542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42467</v>
      </c>
      <c r="E1048" s="40">
        <f>E1040+E1045+E1046+E1047</f>
        <v>32285</v>
      </c>
      <c r="F1048" s="190">
        <f t="shared" ref="F1048:F1057" si="398">(D1048-E1048)</f>
        <v>10182</v>
      </c>
      <c r="G1048" s="32">
        <f t="shared" ref="G1048:G1057" si="399">F1048/E1048</f>
        <v>0.31537865881988542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18022</v>
      </c>
      <c r="E1049" s="189">
        <f>E1050+E1051+E1052</f>
        <v>510</v>
      </c>
      <c r="F1049" s="190">
        <f t="shared" si="398"/>
        <v>17512</v>
      </c>
      <c r="G1049" s="32">
        <f t="shared" si="399"/>
        <v>34.337254901960783</v>
      </c>
    </row>
    <row r="1050" spans="1:7" x14ac:dyDescent="0.2">
      <c r="A1050" s="186">
        <v>600</v>
      </c>
      <c r="B1050" s="1" t="s">
        <v>2</v>
      </c>
      <c r="C1050" s="10"/>
      <c r="D1050" s="190">
        <v>290</v>
      </c>
      <c r="E1050" s="190">
        <v>0</v>
      </c>
      <c r="F1050" s="190">
        <f t="shared" si="398"/>
        <v>290</v>
      </c>
      <c r="G1050" s="32" t="e">
        <f t="shared" si="399"/>
        <v>#DIV/0!</v>
      </c>
    </row>
    <row r="1051" spans="1:7" x14ac:dyDescent="0.2">
      <c r="A1051" s="186">
        <v>601</v>
      </c>
      <c r="B1051" s="1" t="s">
        <v>3</v>
      </c>
      <c r="C1051" s="10"/>
      <c r="D1051" s="190">
        <v>3939</v>
      </c>
      <c r="E1051" s="190">
        <v>0</v>
      </c>
      <c r="F1051" s="190">
        <f t="shared" si="398"/>
        <v>3939</v>
      </c>
      <c r="G1051" s="32" t="e">
        <f t="shared" si="399"/>
        <v>#DIV/0!</v>
      </c>
    </row>
    <row r="1052" spans="1:7" x14ac:dyDescent="0.2">
      <c r="A1052" s="186">
        <v>604</v>
      </c>
      <c r="B1052" s="1" t="s">
        <v>4</v>
      </c>
      <c r="C1052" s="10"/>
      <c r="D1052" s="190">
        <v>13793</v>
      </c>
      <c r="E1052" s="190">
        <v>510</v>
      </c>
      <c r="F1052" s="190">
        <f t="shared" si="398"/>
        <v>13283</v>
      </c>
      <c r="G1052" s="32">
        <f t="shared" si="399"/>
        <v>26.045098039215688</v>
      </c>
    </row>
    <row r="1053" spans="1:7" x14ac:dyDescent="0.2">
      <c r="A1053" s="186">
        <v>61</v>
      </c>
      <c r="B1053" s="1" t="s">
        <v>41</v>
      </c>
      <c r="C1053" s="10"/>
      <c r="D1053" s="190">
        <v>24</v>
      </c>
      <c r="E1053" s="190">
        <v>222</v>
      </c>
      <c r="F1053" s="190">
        <f t="shared" si="398"/>
        <v>-198</v>
      </c>
      <c r="G1053" s="32">
        <f t="shared" si="399"/>
        <v>-0.89189189189189189</v>
      </c>
    </row>
    <row r="1054" spans="1:7" x14ac:dyDescent="0.2">
      <c r="A1054" s="186">
        <v>62</v>
      </c>
      <c r="B1054" s="2" t="s">
        <v>42</v>
      </c>
      <c r="C1054" s="11"/>
      <c r="D1054" s="39">
        <v>81</v>
      </c>
      <c r="E1054" s="39">
        <v>275</v>
      </c>
      <c r="F1054" s="190">
        <f t="shared" si="398"/>
        <v>-194</v>
      </c>
      <c r="G1054" s="32">
        <f t="shared" si="399"/>
        <v>-0.70545454545454545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18127</v>
      </c>
      <c r="E1055" s="40">
        <f>E1049+E1053+E1054</f>
        <v>1007</v>
      </c>
      <c r="F1055" s="190">
        <f t="shared" si="398"/>
        <v>17120</v>
      </c>
      <c r="G1055" s="32">
        <f t="shared" si="399"/>
        <v>17.000993048659385</v>
      </c>
    </row>
    <row r="1056" spans="1:7" ht="25.5" x14ac:dyDescent="0.2">
      <c r="A1056" s="22"/>
      <c r="B1056" s="26" t="s">
        <v>48</v>
      </c>
      <c r="C1056" s="191"/>
      <c r="D1056" s="40">
        <f>D1048-D1055</f>
        <v>24340</v>
      </c>
      <c r="E1056" s="40">
        <f>E1048-E1055</f>
        <v>31278</v>
      </c>
      <c r="F1056" s="190">
        <f t="shared" si="398"/>
        <v>-6938</v>
      </c>
      <c r="G1056" s="32">
        <f t="shared" si="399"/>
        <v>-0.22181725174243877</v>
      </c>
    </row>
    <row r="1057" spans="1:7" x14ac:dyDescent="0.2">
      <c r="A1057" s="186">
        <v>63</v>
      </c>
      <c r="B1057" s="3" t="s">
        <v>46</v>
      </c>
      <c r="C1057" s="188"/>
      <c r="D1057" s="189">
        <v>20224</v>
      </c>
      <c r="E1057" s="189">
        <v>13448</v>
      </c>
      <c r="F1057" s="190">
        <f t="shared" si="398"/>
        <v>6776</v>
      </c>
      <c r="G1057" s="32">
        <f t="shared" si="399"/>
        <v>0.50386674598453307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0</v>
      </c>
      <c r="F1061" s="190">
        <f t="shared" ref="F1061:F1071" si="402">(D1061-E1061)</f>
        <v>0</v>
      </c>
      <c r="G1061" s="32" t="e">
        <f t="shared" ref="G1061:G1071" si="403">F1061/E1061</f>
        <v>#DIV/0!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4116</v>
      </c>
      <c r="E1062" s="190">
        <f>E1056-E1057-E1061</f>
        <v>17830</v>
      </c>
      <c r="F1062" s="190">
        <f t="shared" si="402"/>
        <v>-13714</v>
      </c>
      <c r="G1062" s="32">
        <f t="shared" si="403"/>
        <v>-0.76915311273135167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0</v>
      </c>
      <c r="F1063" s="190">
        <f t="shared" si="402"/>
        <v>0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0</v>
      </c>
      <c r="F1064" s="190">
        <f t="shared" si="402"/>
        <v>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>
        <v>0</v>
      </c>
      <c r="E1065" s="190">
        <v>0</v>
      </c>
      <c r="F1065" s="190">
        <f t="shared" si="402"/>
        <v>0</v>
      </c>
      <c r="G1065" s="32" t="e">
        <f t="shared" si="403"/>
        <v>#DIV/0!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4116</v>
      </c>
      <c r="E1067" s="190">
        <f>E1062+E1063-E1064-E1065+E1066</f>
        <v>17830</v>
      </c>
      <c r="F1067" s="190">
        <f t="shared" si="402"/>
        <v>-13714</v>
      </c>
      <c r="G1067" s="32">
        <f t="shared" si="403"/>
        <v>-0.76915311273135167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4116</v>
      </c>
      <c r="E1071" s="190">
        <f>E1067+E1070</f>
        <v>17830</v>
      </c>
      <c r="F1071" s="190">
        <f t="shared" si="402"/>
        <v>-13714</v>
      </c>
      <c r="G1071" s="32">
        <f t="shared" si="403"/>
        <v>-0.76915311273135167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-44370</v>
      </c>
      <c r="E1075" s="190">
        <v>150174</v>
      </c>
      <c r="F1075" s="190">
        <f t="shared" ref="F1075" si="404">(D1075-E1075)</f>
        <v>-194544</v>
      </c>
      <c r="G1075" s="32">
        <f t="shared" ref="G1075" si="405">F1075/E1075</f>
        <v>-1.2954572695673019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127549</v>
      </c>
      <c r="E1082" s="190">
        <f>E1086+E1087+E1088</f>
        <v>199130</v>
      </c>
      <c r="F1082" s="190">
        <f t="shared" ref="F1082" si="408">(D1082-E1082)</f>
        <v>-71581</v>
      </c>
      <c r="G1082" s="32">
        <f t="shared" ref="G1082" si="409">F1082/E1082</f>
        <v>-0.35946868879626376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>
        <v>127549</v>
      </c>
      <c r="E1086" s="190">
        <v>199130</v>
      </c>
      <c r="F1086" s="190">
        <f t="shared" ref="F1086:F1088" si="410">(D1086-E1086)</f>
        <v>-71581</v>
      </c>
      <c r="G1086" s="32">
        <f t="shared" ref="G1086:G1088" si="411">F1086/E1086</f>
        <v>-0.35946868879626376</v>
      </c>
    </row>
    <row r="1087" spans="1:7" ht="25.5" x14ac:dyDescent="0.2">
      <c r="A1087" s="186"/>
      <c r="B1087" s="24" t="s">
        <v>58</v>
      </c>
      <c r="C1087" s="17"/>
      <c r="D1087" s="190"/>
      <c r="E1087" s="190"/>
      <c r="F1087" s="190">
        <f t="shared" si="410"/>
        <v>0</v>
      </c>
      <c r="G1087" s="32" t="e">
        <f t="shared" si="411"/>
        <v>#DIV/0!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120169</v>
      </c>
      <c r="E1090" s="190">
        <v>135333</v>
      </c>
      <c r="F1090" s="190">
        <f t="shared" ref="F1090" si="412">(D1090-E1090)</f>
        <v>-15164</v>
      </c>
      <c r="G1090" s="32">
        <f t="shared" ref="G1090" si="413">F1090/E1090</f>
        <v>-0.11204953706782529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6745</v>
      </c>
      <c r="E1092" s="190">
        <f>E1095+E1096+E1097+E1098</f>
        <v>6434</v>
      </c>
      <c r="F1092" s="190">
        <f t="shared" ref="F1092" si="414">(D1092-E1092)</f>
        <v>311</v>
      </c>
      <c r="G1092" s="32">
        <f t="shared" ref="G1092" si="415">F1092/E1092</f>
        <v>4.8336959900528442E-2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341</v>
      </c>
      <c r="E1095" s="190">
        <v>0</v>
      </c>
      <c r="F1095" s="190">
        <f t="shared" ref="F1095:F1098" si="416">(D1095-E1095)</f>
        <v>341</v>
      </c>
      <c r="G1095" s="32" t="e">
        <f t="shared" ref="G1095:G1098" si="417">F1095/E1095</f>
        <v>#DIV/0!</v>
      </c>
    </row>
    <row r="1096" spans="1:7" x14ac:dyDescent="0.2">
      <c r="A1096" s="186">
        <v>31</v>
      </c>
      <c r="B1096" s="25" t="s">
        <v>17</v>
      </c>
      <c r="C1096" s="31"/>
      <c r="D1096" s="190">
        <v>3611</v>
      </c>
      <c r="E1096" s="190">
        <v>930</v>
      </c>
      <c r="F1096" s="190">
        <f t="shared" si="416"/>
        <v>2681</v>
      </c>
      <c r="G1096" s="32">
        <f t="shared" si="417"/>
        <v>2.8827956989247312</v>
      </c>
    </row>
    <row r="1097" spans="1:7" x14ac:dyDescent="0.2">
      <c r="A1097" s="186">
        <v>32</v>
      </c>
      <c r="B1097" s="25" t="s">
        <v>18</v>
      </c>
      <c r="C1097" s="31"/>
      <c r="D1097" s="190">
        <v>2793</v>
      </c>
      <c r="E1097" s="190">
        <v>5504</v>
      </c>
      <c r="F1097" s="190">
        <f t="shared" si="416"/>
        <v>-2711</v>
      </c>
      <c r="G1097" s="32">
        <f t="shared" si="417"/>
        <v>-0.49255087209302323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599</v>
      </c>
      <c r="E1103" s="190">
        <v>1206</v>
      </c>
      <c r="F1103" s="190">
        <f>(D1103-E1103)</f>
        <v>-607</v>
      </c>
      <c r="G1103" s="32">
        <f>F1103/E1103</f>
        <v>-0.50331674958540629</v>
      </c>
    </row>
    <row r="1104" spans="1:7" x14ac:dyDescent="0.2">
      <c r="A1104" s="186">
        <v>701</v>
      </c>
      <c r="B1104" s="1" t="s">
        <v>31</v>
      </c>
      <c r="C1104" s="10"/>
      <c r="D1104" s="190">
        <v>11050</v>
      </c>
      <c r="E1104" s="190">
        <v>16536</v>
      </c>
      <c r="F1104" s="190">
        <f t="shared" ref="F1104:F1106" si="418">(D1104-E1104)</f>
        <v>-5486</v>
      </c>
      <c r="G1104" s="32">
        <f t="shared" ref="G1104:G1106" si="419">F1104/E1104</f>
        <v>-0.33176100628930816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6949</v>
      </c>
      <c r="E1106" s="190">
        <v>2269</v>
      </c>
      <c r="F1106" s="190">
        <f t="shared" si="418"/>
        <v>4680</v>
      </c>
      <c r="G1106" s="32">
        <f t="shared" si="419"/>
        <v>2.0625826355222565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18598</v>
      </c>
      <c r="E1113" s="40">
        <f>E1103+E1104+E1105+E1106+E1111+E1112</f>
        <v>20011</v>
      </c>
      <c r="F1113" s="40">
        <f t="shared" si="420"/>
        <v>-1413</v>
      </c>
      <c r="G1113" s="34">
        <f t="shared" si="421"/>
        <v>-7.0611163859877063E-2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18598</v>
      </c>
      <c r="E1121" s="40">
        <f>E1113+E1118+E1119+E1120</f>
        <v>20011</v>
      </c>
      <c r="F1121" s="190">
        <f t="shared" ref="F1121:F1130" si="426">(D1121-E1121)</f>
        <v>-1413</v>
      </c>
      <c r="G1121" s="32">
        <f t="shared" ref="G1121:G1130" si="427">F1121/E1121</f>
        <v>-7.0611163859877063E-2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7991</v>
      </c>
      <c r="E1122" s="189">
        <f>E1123+E1124+E1125</f>
        <v>7417</v>
      </c>
      <c r="F1122" s="190">
        <f t="shared" si="426"/>
        <v>574</v>
      </c>
      <c r="G1122" s="32">
        <f t="shared" si="427"/>
        <v>7.7389780234596195E-2</v>
      </c>
    </row>
    <row r="1123" spans="1:7" x14ac:dyDescent="0.2">
      <c r="A1123" s="186">
        <v>600</v>
      </c>
      <c r="B1123" s="1" t="s">
        <v>2</v>
      </c>
      <c r="C1123" s="10"/>
      <c r="D1123" s="190">
        <v>391</v>
      </c>
      <c r="E1123" s="190">
        <v>403</v>
      </c>
      <c r="F1123" s="190">
        <f t="shared" si="426"/>
        <v>-12</v>
      </c>
      <c r="G1123" s="32">
        <f t="shared" si="427"/>
        <v>-2.9776674937965261E-2</v>
      </c>
    </row>
    <row r="1124" spans="1:7" x14ac:dyDescent="0.2">
      <c r="A1124" s="186">
        <v>601</v>
      </c>
      <c r="B1124" s="1" t="s">
        <v>3</v>
      </c>
      <c r="C1124" s="10"/>
      <c r="D1124" s="190">
        <v>7600</v>
      </c>
      <c r="E1124" s="190">
        <v>7014</v>
      </c>
      <c r="F1124" s="190">
        <f t="shared" si="426"/>
        <v>586</v>
      </c>
      <c r="G1124" s="32">
        <f t="shared" si="427"/>
        <v>8.3547191331622472E-2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748</v>
      </c>
      <c r="E1126" s="190">
        <v>902</v>
      </c>
      <c r="F1126" s="190">
        <f t="shared" si="426"/>
        <v>-154</v>
      </c>
      <c r="G1126" s="32">
        <f t="shared" si="427"/>
        <v>-0.17073170731707318</v>
      </c>
    </row>
    <row r="1127" spans="1:7" x14ac:dyDescent="0.2">
      <c r="A1127" s="186">
        <v>62</v>
      </c>
      <c r="B1127" s="2" t="s">
        <v>42</v>
      </c>
      <c r="C1127" s="11"/>
      <c r="D1127" s="39">
        <v>260</v>
      </c>
      <c r="E1127" s="39">
        <v>158</v>
      </c>
      <c r="F1127" s="190">
        <f t="shared" si="426"/>
        <v>102</v>
      </c>
      <c r="G1127" s="32">
        <f t="shared" si="427"/>
        <v>0.64556962025316456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8999</v>
      </c>
      <c r="E1128" s="40">
        <f>E1122+E1126+E1127</f>
        <v>8477</v>
      </c>
      <c r="F1128" s="190">
        <f t="shared" si="426"/>
        <v>522</v>
      </c>
      <c r="G1128" s="32">
        <f t="shared" si="427"/>
        <v>6.1578388580865874E-2</v>
      </c>
    </row>
    <row r="1129" spans="1:7" ht="25.5" x14ac:dyDescent="0.2">
      <c r="A1129" s="22"/>
      <c r="B1129" s="26" t="s">
        <v>48</v>
      </c>
      <c r="C1129" s="191"/>
      <c r="D1129" s="40">
        <f>D1121-D1128</f>
        <v>9599</v>
      </c>
      <c r="E1129" s="40">
        <f>E1121-E1128</f>
        <v>11534</v>
      </c>
      <c r="F1129" s="190">
        <f t="shared" si="426"/>
        <v>-1935</v>
      </c>
      <c r="G1129" s="32">
        <f t="shared" si="427"/>
        <v>-0.16776486908271199</v>
      </c>
    </row>
    <row r="1130" spans="1:7" x14ac:dyDescent="0.2">
      <c r="A1130" s="186">
        <v>63</v>
      </c>
      <c r="B1130" s="3" t="s">
        <v>46</v>
      </c>
      <c r="C1130" s="188"/>
      <c r="D1130" s="189">
        <v>6929</v>
      </c>
      <c r="E1130" s="189">
        <v>6892</v>
      </c>
      <c r="F1130" s="190">
        <f t="shared" si="426"/>
        <v>37</v>
      </c>
      <c r="G1130" s="32">
        <f t="shared" si="427"/>
        <v>5.3685432385374345E-3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617</v>
      </c>
      <c r="E1134" s="39">
        <v>317</v>
      </c>
      <c r="F1134" s="190">
        <f t="shared" ref="F1134:F1144" si="430">(D1134-E1134)</f>
        <v>300</v>
      </c>
      <c r="G1134" s="32">
        <f t="shared" ref="G1134:G1144" si="431">F1134/E1134</f>
        <v>0.94637223974763407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2053</v>
      </c>
      <c r="E1135" s="190">
        <f>E1129-E1130-E1134</f>
        <v>4325</v>
      </c>
      <c r="F1135" s="190">
        <f t="shared" si="430"/>
        <v>-2272</v>
      </c>
      <c r="G1135" s="32">
        <f t="shared" si="431"/>
        <v>-0.52531791907514447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3615</v>
      </c>
      <c r="E1137" s="190">
        <v>2080</v>
      </c>
      <c r="F1137" s="190">
        <f t="shared" si="430"/>
        <v>1535</v>
      </c>
      <c r="G1137" s="32">
        <f t="shared" si="431"/>
        <v>0.73798076923076927</v>
      </c>
    </row>
    <row r="1138" spans="1:7" ht="25.5" x14ac:dyDescent="0.2">
      <c r="A1138" s="186">
        <v>68</v>
      </c>
      <c r="B1138" s="16" t="s">
        <v>52</v>
      </c>
      <c r="C1138" s="17"/>
      <c r="D1138" s="190">
        <v>1461</v>
      </c>
      <c r="E1138" s="190">
        <v>1318</v>
      </c>
      <c r="F1138" s="190">
        <f t="shared" si="430"/>
        <v>143</v>
      </c>
      <c r="G1138" s="32">
        <f t="shared" si="431"/>
        <v>0.10849772382397573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-3023</v>
      </c>
      <c r="E1140" s="190">
        <f>E1135+E1136-E1137-E1138+E1139</f>
        <v>927</v>
      </c>
      <c r="F1140" s="190">
        <f t="shared" si="430"/>
        <v>-3950</v>
      </c>
      <c r="G1140" s="32">
        <f t="shared" si="431"/>
        <v>-4.261057173678533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-3023</v>
      </c>
      <c r="E1144" s="190">
        <f>E1140+E1143</f>
        <v>927</v>
      </c>
      <c r="F1144" s="190">
        <f t="shared" si="430"/>
        <v>-3950</v>
      </c>
      <c r="G1144" s="32">
        <f t="shared" si="431"/>
        <v>-4.261057173678533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19923</v>
      </c>
      <c r="E1148" s="190">
        <v>26223</v>
      </c>
      <c r="F1148" s="190">
        <f t="shared" ref="F1148" si="432">(D1148-E1148)</f>
        <v>-6300</v>
      </c>
      <c r="G1148" s="32">
        <f t="shared" ref="G1148" si="433">F1148/E1148</f>
        <v>-0.24024711131449492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12750</v>
      </c>
      <c r="E1155" s="190">
        <f>E1159+E1160+E1161</f>
        <v>32387</v>
      </c>
      <c r="F1155" s="190">
        <f t="shared" ref="F1155" si="436">(D1155-E1155)</f>
        <v>-19637</v>
      </c>
      <c r="G1155" s="32">
        <f t="shared" ref="G1155" si="437">F1155/E1155</f>
        <v>-0.6063235248710902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4987</v>
      </c>
      <c r="E1159" s="190">
        <v>25797</v>
      </c>
      <c r="F1159" s="190">
        <f t="shared" ref="F1159:F1161" si="438">(D1159-E1159)</f>
        <v>-20810</v>
      </c>
      <c r="G1159" s="32">
        <f t="shared" ref="G1159:G1161" si="439">F1159/E1159</f>
        <v>-0.80668294762956938</v>
      </c>
    </row>
    <row r="1160" spans="1:7" ht="25.5" x14ac:dyDescent="0.2">
      <c r="A1160" s="186"/>
      <c r="B1160" s="24" t="s">
        <v>58</v>
      </c>
      <c r="C1160" s="17"/>
      <c r="D1160" s="190">
        <v>7616</v>
      </c>
      <c r="E1160" s="190">
        <v>6513</v>
      </c>
      <c r="F1160" s="190">
        <f t="shared" si="438"/>
        <v>1103</v>
      </c>
      <c r="G1160" s="32">
        <f t="shared" si="439"/>
        <v>0.16935360049132503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15">
        <f>'TAB juin'!D1163</f>
        <v>22274</v>
      </c>
      <c r="E1163" s="215">
        <f>'TAB juin'!E1163</f>
        <v>22533</v>
      </c>
      <c r="F1163" s="19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22854</v>
      </c>
      <c r="E1165" s="190">
        <f>E1168+E1169+E1170+E1171</f>
        <v>23476</v>
      </c>
      <c r="F1165" s="190">
        <f t="shared" ref="F1165" si="442">(D1165-E1165)</f>
        <v>-622</v>
      </c>
      <c r="G1165" s="32">
        <f t="shared" ref="G1165" si="443">F1165/E1165</f>
        <v>-2.6495143976827399E-2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228</v>
      </c>
      <c r="E1168" s="190">
        <v>178</v>
      </c>
      <c r="F1168" s="190">
        <f t="shared" ref="F1168:F1171" si="444">(D1168-E1168)</f>
        <v>50</v>
      </c>
      <c r="G1168" s="32">
        <f t="shared" ref="G1168:G1171" si="445">F1168/E1168</f>
        <v>0.2808988764044944</v>
      </c>
    </row>
    <row r="1169" spans="1:7" x14ac:dyDescent="0.2">
      <c r="A1169" s="186">
        <v>31</v>
      </c>
      <c r="B1169" s="25" t="s">
        <v>17</v>
      </c>
      <c r="C1169" s="31"/>
      <c r="D1169" s="190">
        <v>709</v>
      </c>
      <c r="E1169" s="190">
        <v>677</v>
      </c>
      <c r="F1169" s="190">
        <f t="shared" si="444"/>
        <v>32</v>
      </c>
      <c r="G1169" s="32">
        <f t="shared" si="445"/>
        <v>4.7267355982274745E-2</v>
      </c>
    </row>
    <row r="1170" spans="1:7" x14ac:dyDescent="0.2">
      <c r="A1170" s="186">
        <v>32</v>
      </c>
      <c r="B1170" s="25" t="s">
        <v>18</v>
      </c>
      <c r="C1170" s="31"/>
      <c r="D1170" s="190">
        <v>21917</v>
      </c>
      <c r="E1170" s="190">
        <v>22621</v>
      </c>
      <c r="F1170" s="190">
        <f t="shared" si="444"/>
        <v>-704</v>
      </c>
      <c r="G1170" s="32">
        <f t="shared" si="445"/>
        <v>-3.1121524247380752E-2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1092</v>
      </c>
      <c r="E1177" s="190">
        <v>0</v>
      </c>
      <c r="F1177" s="190">
        <f>(D1177-E1177)</f>
        <v>1092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168</v>
      </c>
      <c r="E1178" s="190">
        <v>0</v>
      </c>
      <c r="F1178" s="190">
        <f t="shared" ref="F1178:F1180" si="446">(D1178-E1178)</f>
        <v>168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>
        <v>0</v>
      </c>
      <c r="E1179" s="190">
        <v>0</v>
      </c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135</v>
      </c>
      <c r="E1180" s="190">
        <v>0</v>
      </c>
      <c r="F1180" s="190">
        <f t="shared" si="446"/>
        <v>135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1395</v>
      </c>
      <c r="E1187" s="40">
        <f>E1177+E1178+E1179+E1180+E1185+E1186</f>
        <v>0</v>
      </c>
      <c r="F1187" s="40">
        <f t="shared" si="448"/>
        <v>1395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1395</v>
      </c>
      <c r="E1195" s="40">
        <f>E1187+E1192+E1193+E1194</f>
        <v>0</v>
      </c>
      <c r="F1195" s="190">
        <f t="shared" ref="F1195:F1204" si="454">(D1195-E1195)</f>
        <v>1395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676</v>
      </c>
      <c r="E1196" s="189">
        <f>E1197+E1198+E1199</f>
        <v>38</v>
      </c>
      <c r="F1196" s="190">
        <f t="shared" si="454"/>
        <v>638</v>
      </c>
      <c r="G1196" s="32">
        <f t="shared" si="455"/>
        <v>16.789473684210527</v>
      </c>
    </row>
    <row r="1197" spans="1:7" x14ac:dyDescent="0.2">
      <c r="A1197" s="186">
        <v>600</v>
      </c>
      <c r="B1197" s="1" t="s">
        <v>2</v>
      </c>
      <c r="C1197" s="10"/>
      <c r="D1197" s="190">
        <v>382</v>
      </c>
      <c r="E1197" s="190">
        <v>0</v>
      </c>
      <c r="F1197" s="190">
        <f t="shared" si="454"/>
        <v>382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294</v>
      </c>
      <c r="E1198" s="190">
        <v>38</v>
      </c>
      <c r="F1198" s="190">
        <f t="shared" si="454"/>
        <v>256</v>
      </c>
      <c r="G1198" s="32">
        <f t="shared" si="455"/>
        <v>6.7368421052631575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269</v>
      </c>
      <c r="E1200" s="190">
        <v>27</v>
      </c>
      <c r="F1200" s="190">
        <f t="shared" si="454"/>
        <v>242</v>
      </c>
      <c r="G1200" s="32">
        <f t="shared" si="455"/>
        <v>8.9629629629629637</v>
      </c>
    </row>
    <row r="1201" spans="1:7" x14ac:dyDescent="0.2">
      <c r="A1201" s="186">
        <v>62</v>
      </c>
      <c r="B1201" s="2" t="s">
        <v>42</v>
      </c>
      <c r="C1201" s="11"/>
      <c r="D1201" s="39">
        <v>13</v>
      </c>
      <c r="E1201" s="39">
        <v>0</v>
      </c>
      <c r="F1201" s="190">
        <f t="shared" si="454"/>
        <v>13</v>
      </c>
      <c r="G1201" s="32" t="e">
        <f t="shared" si="455"/>
        <v>#DIV/0!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958</v>
      </c>
      <c r="E1202" s="40">
        <f>E1196+E1200+E1201</f>
        <v>65</v>
      </c>
      <c r="F1202" s="190">
        <f t="shared" si="454"/>
        <v>893</v>
      </c>
      <c r="G1202" s="32">
        <f t="shared" si="455"/>
        <v>13.738461538461538</v>
      </c>
    </row>
    <row r="1203" spans="1:7" ht="25.5" x14ac:dyDescent="0.2">
      <c r="A1203" s="22"/>
      <c r="B1203" s="26" t="s">
        <v>48</v>
      </c>
      <c r="C1203" s="191"/>
      <c r="D1203" s="40">
        <f>D1195-D1202</f>
        <v>437</v>
      </c>
      <c r="E1203" s="40">
        <f>E1195-E1202</f>
        <v>-65</v>
      </c>
      <c r="F1203" s="190">
        <f t="shared" si="454"/>
        <v>502</v>
      </c>
      <c r="G1203" s="32">
        <f t="shared" si="455"/>
        <v>-7.7230769230769232</v>
      </c>
    </row>
    <row r="1204" spans="1:7" x14ac:dyDescent="0.2">
      <c r="A1204" s="186">
        <v>63</v>
      </c>
      <c r="B1204" s="3" t="s">
        <v>46</v>
      </c>
      <c r="C1204" s="188"/>
      <c r="D1204" s="189">
        <v>3606</v>
      </c>
      <c r="E1204" s="189">
        <v>3702</v>
      </c>
      <c r="F1204" s="190">
        <f t="shared" si="454"/>
        <v>-96</v>
      </c>
      <c r="G1204" s="32">
        <f t="shared" si="455"/>
        <v>-2.5931928687196109E-2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308</v>
      </c>
      <c r="E1208" s="39">
        <v>63</v>
      </c>
      <c r="F1208" s="190">
        <f t="shared" ref="F1208:F1218" si="458">(D1208-E1208)</f>
        <v>245</v>
      </c>
      <c r="G1208" s="32">
        <f t="shared" ref="G1208:G1218" si="459">F1208/E1208</f>
        <v>3.8888888888888888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-3477</v>
      </c>
      <c r="E1209" s="190">
        <f>E1203-E1204-E1208</f>
        <v>-3830</v>
      </c>
      <c r="F1209" s="190">
        <f t="shared" si="458"/>
        <v>353</v>
      </c>
      <c r="G1209" s="32">
        <f t="shared" si="459"/>
        <v>-9.2167101827676234E-2</v>
      </c>
    </row>
    <row r="1210" spans="1:7" x14ac:dyDescent="0.2">
      <c r="A1210" s="186">
        <v>75</v>
      </c>
      <c r="B1210" s="3" t="s">
        <v>50</v>
      </c>
      <c r="C1210" s="188"/>
      <c r="D1210" s="189">
        <v>1870</v>
      </c>
      <c r="E1210" s="189">
        <v>0</v>
      </c>
      <c r="F1210" s="190">
        <f t="shared" si="458"/>
        <v>1870</v>
      </c>
      <c r="G1210" s="32" t="e">
        <f t="shared" si="459"/>
        <v>#DIV/0!</v>
      </c>
    </row>
    <row r="1211" spans="1:7" x14ac:dyDescent="0.2">
      <c r="A1211" s="186">
        <v>65</v>
      </c>
      <c r="B1211" s="1" t="s">
        <v>51</v>
      </c>
      <c r="C1211" s="10"/>
      <c r="D1211" s="190">
        <v>53</v>
      </c>
      <c r="E1211" s="190">
        <v>0</v>
      </c>
      <c r="F1211" s="190">
        <f t="shared" si="458"/>
        <v>53</v>
      </c>
      <c r="G1211" s="32" t="e">
        <f t="shared" si="459"/>
        <v>#DIV/0!</v>
      </c>
    </row>
    <row r="1212" spans="1:7" ht="25.5" x14ac:dyDescent="0.2">
      <c r="A1212" s="186">
        <v>68</v>
      </c>
      <c r="B1212" s="16" t="s">
        <v>52</v>
      </c>
      <c r="C1212" s="17"/>
      <c r="D1212" s="190">
        <v>4</v>
      </c>
      <c r="E1212" s="190">
        <v>4</v>
      </c>
      <c r="F1212" s="190">
        <f t="shared" si="458"/>
        <v>0</v>
      </c>
      <c r="G1212" s="32">
        <f t="shared" si="459"/>
        <v>0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-1664</v>
      </c>
      <c r="E1214" s="190">
        <f>E1209+E1210-E1211-E1212+E1213</f>
        <v>-3834</v>
      </c>
      <c r="F1214" s="190">
        <f t="shared" si="458"/>
        <v>2170</v>
      </c>
      <c r="G1214" s="32">
        <f t="shared" si="459"/>
        <v>-0.56598852373500264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0</v>
      </c>
      <c r="E1216" s="190">
        <v>0</v>
      </c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-1664</v>
      </c>
      <c r="E1218" s="190">
        <f>E1214+E1217</f>
        <v>-3834</v>
      </c>
      <c r="F1218" s="190">
        <f t="shared" si="458"/>
        <v>2170</v>
      </c>
      <c r="G1218" s="32">
        <f t="shared" si="459"/>
        <v>-0.56598852373500264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-1202</v>
      </c>
      <c r="E1222" s="190">
        <v>240</v>
      </c>
      <c r="F1222" s="190">
        <f t="shared" ref="F1222" si="460">(D1222-E1222)</f>
        <v>-1442</v>
      </c>
      <c r="G1222" s="32">
        <f t="shared" ref="G1222" si="461">F1222/E1222</f>
        <v>-6.0083333333333337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8568</v>
      </c>
      <c r="F1229" s="190">
        <f t="shared" ref="F1229" si="464">(D1229-E1229)</f>
        <v>-118</v>
      </c>
      <c r="G1229" s="32">
        <f t="shared" ref="G1229" si="465">F1229/E1229</f>
        <v>-1.3772175536881419E-2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6155</v>
      </c>
      <c r="F1233" s="190">
        <f t="shared" ref="F1233:F1235" si="466">(D1233-E1233)</f>
        <v>-11</v>
      </c>
      <c r="G1233" s="32">
        <f t="shared" ref="G1233:G1235" si="467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1156</v>
      </c>
      <c r="F1234" s="190">
        <f t="shared" si="466"/>
        <v>-82</v>
      </c>
      <c r="G1234" s="32">
        <f t="shared" si="467"/>
        <v>-7.0934256055363326E-2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1257</v>
      </c>
      <c r="F1235" s="190">
        <f t="shared" si="466"/>
        <v>-25</v>
      </c>
      <c r="G1235" s="32">
        <f t="shared" si="467"/>
        <v>-1.9888623707239459E-2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12520</v>
      </c>
      <c r="E1237" s="190">
        <v>4603</v>
      </c>
      <c r="F1237" s="190">
        <f t="shared" ref="F1237" si="468">(D1237-E1237)</f>
        <v>7917</v>
      </c>
      <c r="G1237" s="32">
        <f t="shared" ref="G1237" si="469">F1237/E1237</f>
        <v>1.7199652400608298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3379</v>
      </c>
      <c r="E1239" s="190">
        <f>E1242+E1243+E1244+E1245</f>
        <v>2344</v>
      </c>
      <c r="F1239" s="190">
        <f t="shared" ref="F1239" si="470">(D1239-E1239)</f>
        <v>1035</v>
      </c>
      <c r="G1239" s="32">
        <f t="shared" ref="G1239" si="471">F1239/E1239</f>
        <v>0.44155290102389078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1604</v>
      </c>
      <c r="E1242" s="190">
        <v>1356</v>
      </c>
      <c r="F1242" s="190">
        <f t="shared" ref="F1242:F1245" si="472">(D1242-E1242)</f>
        <v>248</v>
      </c>
      <c r="G1242" s="32">
        <f t="shared" ref="G1242:G1245" si="473">F1242/E1242</f>
        <v>0.18289085545722714</v>
      </c>
    </row>
    <row r="1243" spans="1:7" x14ac:dyDescent="0.2">
      <c r="A1243" s="186">
        <v>31</v>
      </c>
      <c r="B1243" s="25" t="s">
        <v>17</v>
      </c>
      <c r="C1243" s="31"/>
      <c r="D1243" s="190">
        <v>84</v>
      </c>
      <c r="E1243" s="190">
        <v>0</v>
      </c>
      <c r="F1243" s="190">
        <f t="shared" si="472"/>
        <v>84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1691</v>
      </c>
      <c r="E1244" s="190">
        <v>988</v>
      </c>
      <c r="F1244" s="190">
        <f t="shared" si="472"/>
        <v>703</v>
      </c>
      <c r="G1244" s="32">
        <f t="shared" si="473"/>
        <v>0.71153846153846156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63288</v>
      </c>
      <c r="E1250" s="190">
        <f>E4+E79+E153+E227+E300+E373+E446+E519+E592+E665+E738+E811+E884+E957+E1030+E1103+E1177</f>
        <v>39579</v>
      </c>
      <c r="F1250" s="190">
        <f>(D1250-E1250)</f>
        <v>23709</v>
      </c>
      <c r="G1250" s="32">
        <f>F1250/E1250</f>
        <v>0.5990297885242174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312643</v>
      </c>
      <c r="E1251" s="190">
        <f t="shared" si="474"/>
        <v>194981</v>
      </c>
      <c r="F1251" s="190">
        <f t="shared" ref="F1251:F1253" si="475">(D1251-E1251)</f>
        <v>117662</v>
      </c>
      <c r="G1251" s="32">
        <f t="shared" ref="G1251:G1253" si="476">F1251/E1251</f>
        <v>0.60345366984475413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1323</v>
      </c>
      <c r="E1252" s="190">
        <f t="shared" si="474"/>
        <v>13</v>
      </c>
      <c r="F1252" s="190">
        <f t="shared" si="475"/>
        <v>1310</v>
      </c>
      <c r="G1252" s="32">
        <f t="shared" si="476"/>
        <v>100.76923076923077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418390</v>
      </c>
      <c r="E1253" s="190">
        <f t="shared" si="474"/>
        <v>319607</v>
      </c>
      <c r="F1253" s="190">
        <f t="shared" si="475"/>
        <v>98783</v>
      </c>
      <c r="G1253" s="32">
        <f t="shared" si="476"/>
        <v>0.30907645952685642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33899</v>
      </c>
      <c r="E1258" s="190">
        <f t="shared" si="480"/>
        <v>-1986</v>
      </c>
      <c r="F1258" s="190">
        <f t="shared" si="478"/>
        <v>35885</v>
      </c>
      <c r="G1258" s="32">
        <f t="shared" si="479"/>
        <v>-18.068982880161126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5139</v>
      </c>
      <c r="E1259" s="190">
        <f t="shared" si="480"/>
        <v>10</v>
      </c>
      <c r="F1259" s="190">
        <f t="shared" si="478"/>
        <v>5129</v>
      </c>
      <c r="G1259" s="32">
        <f t="shared" si="479"/>
        <v>512.9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834682</v>
      </c>
      <c r="E1260" s="40">
        <f>E1250+E1251+E1252+E1253+E1258+E1259</f>
        <v>552204</v>
      </c>
      <c r="F1260" s="40">
        <f t="shared" si="478"/>
        <v>282478</v>
      </c>
      <c r="G1260" s="34">
        <f t="shared" si="479"/>
        <v>0.51154645746861671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834682</v>
      </c>
      <c r="E1268" s="40">
        <f>E1260+E1265+E1266+E1267</f>
        <v>552204</v>
      </c>
      <c r="F1268" s="190">
        <f t="shared" si="484"/>
        <v>282478</v>
      </c>
      <c r="G1268" s="32">
        <f t="shared" si="485"/>
        <v>0.51154645746861671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212720</v>
      </c>
      <c r="E1269" s="189">
        <f>E1270+E1271+E1272</f>
        <v>121738</v>
      </c>
      <c r="F1269" s="190">
        <f t="shared" si="484"/>
        <v>90982</v>
      </c>
      <c r="G1269" s="32">
        <f t="shared" si="485"/>
        <v>0.74735908262005291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29656</v>
      </c>
      <c r="E1270" s="190">
        <f t="shared" si="486"/>
        <v>15700</v>
      </c>
      <c r="F1270" s="190">
        <f t="shared" si="484"/>
        <v>13956</v>
      </c>
      <c r="G1270" s="32">
        <f t="shared" si="485"/>
        <v>0.8889171974522293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134387</v>
      </c>
      <c r="E1271" s="190">
        <f t="shared" si="486"/>
        <v>74682</v>
      </c>
      <c r="F1271" s="190">
        <f t="shared" si="484"/>
        <v>59705</v>
      </c>
      <c r="G1271" s="32">
        <f t="shared" si="485"/>
        <v>0.79945636164002032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48677</v>
      </c>
      <c r="E1272" s="190">
        <f t="shared" si="486"/>
        <v>31356</v>
      </c>
      <c r="F1272" s="190">
        <f t="shared" si="484"/>
        <v>17321</v>
      </c>
      <c r="G1272" s="32">
        <f t="shared" si="485"/>
        <v>0.55239826508483225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23210</v>
      </c>
      <c r="E1273" s="190">
        <f t="shared" si="486"/>
        <v>21211</v>
      </c>
      <c r="F1273" s="190">
        <f t="shared" si="484"/>
        <v>1999</v>
      </c>
      <c r="G1273" s="32">
        <f t="shared" si="485"/>
        <v>9.4243552873509023E-2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34325</v>
      </c>
      <c r="E1274" s="190">
        <f t="shared" si="486"/>
        <v>34478</v>
      </c>
      <c r="F1274" s="190">
        <f t="shared" si="484"/>
        <v>-153</v>
      </c>
      <c r="G1274" s="32">
        <f t="shared" si="485"/>
        <v>-4.4376123905098906E-3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270255</v>
      </c>
      <c r="E1275" s="40">
        <f>E1269+E1273+E1274</f>
        <v>177427</v>
      </c>
      <c r="F1275" s="190">
        <f t="shared" si="484"/>
        <v>92828</v>
      </c>
      <c r="G1275" s="32">
        <f t="shared" si="485"/>
        <v>0.52318981891143967</v>
      </c>
    </row>
    <row r="1276" spans="1:7" ht="25.5" x14ac:dyDescent="0.2">
      <c r="A1276" s="22"/>
      <c r="B1276" s="26" t="s">
        <v>48</v>
      </c>
      <c r="C1276" s="191"/>
      <c r="D1276" s="40">
        <f>D1268-D1275</f>
        <v>564427</v>
      </c>
      <c r="E1276" s="40">
        <f>E1268-E1275</f>
        <v>374777</v>
      </c>
      <c r="F1276" s="190">
        <f t="shared" si="484"/>
        <v>189650</v>
      </c>
      <c r="G1276" s="32">
        <f t="shared" si="485"/>
        <v>0.50603425503699528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449807</v>
      </c>
      <c r="E1277" s="190">
        <f t="shared" si="487"/>
        <v>443201</v>
      </c>
      <c r="F1277" s="190">
        <f t="shared" si="484"/>
        <v>6606</v>
      </c>
      <c r="G1277" s="32">
        <f t="shared" si="485"/>
        <v>1.490520102617097E-2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24348</v>
      </c>
      <c r="E1281" s="190">
        <f>E35+E110+E184+E258+E331+E404+E477+E550+E623+E696+E769+E842+E915+E988+E1061+E1134+E1208</f>
        <v>18720</v>
      </c>
      <c r="F1281" s="190">
        <f t="shared" ref="F1281:F1291" si="490">(D1281-E1281)</f>
        <v>5628</v>
      </c>
      <c r="G1281" s="32">
        <f t="shared" ref="G1281:G1291" si="491">F1281/E1281</f>
        <v>0.30064102564102563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90272</v>
      </c>
      <c r="E1282" s="190">
        <f>E1276-E1277-E1281</f>
        <v>-87144</v>
      </c>
      <c r="F1282" s="190">
        <f t="shared" si="490"/>
        <v>177416</v>
      </c>
      <c r="G1282" s="32">
        <f t="shared" si="491"/>
        <v>-2.0358946112182137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6879</v>
      </c>
      <c r="E1283" s="190">
        <f t="shared" si="492"/>
        <v>7595</v>
      </c>
      <c r="F1283" s="190">
        <f t="shared" si="490"/>
        <v>-716</v>
      </c>
      <c r="G1283" s="32">
        <f t="shared" si="491"/>
        <v>-9.4272547728768932E-2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7344</v>
      </c>
      <c r="E1284" s="190">
        <f t="shared" si="492"/>
        <v>12086</v>
      </c>
      <c r="F1284" s="190">
        <f t="shared" si="490"/>
        <v>-4742</v>
      </c>
      <c r="G1284" s="32">
        <f t="shared" si="491"/>
        <v>-0.39235479066688733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207050</v>
      </c>
      <c r="E1285" s="190">
        <f t="shared" si="492"/>
        <v>253333</v>
      </c>
      <c r="F1285" s="190">
        <f t="shared" si="490"/>
        <v>-46283</v>
      </c>
      <c r="G1285" s="32">
        <f t="shared" si="491"/>
        <v>-0.18269629302143819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4889</v>
      </c>
      <c r="E1286" s="190">
        <f t="shared" si="492"/>
        <v>14533</v>
      </c>
      <c r="F1286" s="190">
        <f t="shared" si="490"/>
        <v>-9644</v>
      </c>
      <c r="G1286" s="32">
        <f t="shared" si="491"/>
        <v>-0.66359320167893754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-112354</v>
      </c>
      <c r="E1287" s="190">
        <f>E1282+E1283-E1284-E1285+E1286</f>
        <v>-330435</v>
      </c>
      <c r="F1287" s="190">
        <f t="shared" si="490"/>
        <v>218081</v>
      </c>
      <c r="G1287" s="32">
        <f t="shared" si="491"/>
        <v>-0.65998153948582927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-11267</v>
      </c>
      <c r="E1288" s="190">
        <f t="shared" si="493"/>
        <v>138590</v>
      </c>
      <c r="F1288" s="190">
        <f t="shared" si="490"/>
        <v>-149857</v>
      </c>
      <c r="G1288" s="32">
        <f t="shared" si="491"/>
        <v>-1.0812973519012916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5768</v>
      </c>
      <c r="E1289" s="190">
        <f t="shared" si="493"/>
        <v>1173</v>
      </c>
      <c r="F1289" s="190">
        <f t="shared" si="490"/>
        <v>4595</v>
      </c>
      <c r="G1289" s="32">
        <f t="shared" si="491"/>
        <v>3.9173060528559249</v>
      </c>
    </row>
    <row r="1290" spans="1:7" x14ac:dyDescent="0.2">
      <c r="B1290" s="2" t="s">
        <v>56</v>
      </c>
      <c r="C1290" s="11"/>
      <c r="D1290" s="39">
        <f>D1288-D1289</f>
        <v>-17035</v>
      </c>
      <c r="E1290" s="39">
        <f>E1288-E1289</f>
        <v>137417</v>
      </c>
      <c r="F1290" s="190">
        <f t="shared" si="490"/>
        <v>-154452</v>
      </c>
      <c r="G1290" s="32">
        <f t="shared" si="491"/>
        <v>-1.123965739319007</v>
      </c>
    </row>
    <row r="1291" spans="1:7" x14ac:dyDescent="0.2">
      <c r="A1291" s="22"/>
      <c r="B1291" s="19" t="s">
        <v>57</v>
      </c>
      <c r="C1291" s="191"/>
      <c r="D1291" s="190">
        <f>D1287+D1290</f>
        <v>-129389</v>
      </c>
      <c r="E1291" s="190">
        <f>E1287+E1290</f>
        <v>-193018</v>
      </c>
      <c r="F1291" s="190">
        <f t="shared" si="490"/>
        <v>63629</v>
      </c>
      <c r="G1291" s="32">
        <f t="shared" si="491"/>
        <v>-0.32965319296645906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4313945</v>
      </c>
      <c r="E1295" s="40">
        <f t="shared" si="494"/>
        <v>4183531</v>
      </c>
      <c r="F1295" s="40">
        <f t="shared" ref="F1295" si="495">(D1295-E1295)</f>
        <v>130414</v>
      </c>
      <c r="G1295" s="32">
        <f t="shared" ref="G1295" si="496">F1295/E1295</f>
        <v>3.1173188390381235E-2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4150757</v>
      </c>
      <c r="E1302" s="40">
        <f>E1306+E1307+E1308</f>
        <v>3651341</v>
      </c>
      <c r="F1302" s="40">
        <f t="shared" ref="F1302" si="501">(D1302-E1302)</f>
        <v>499416</v>
      </c>
      <c r="G1302" s="32">
        <f t="shared" ref="G1302" si="502">F1302/E1302</f>
        <v>0.1367760502237397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2250749</v>
      </c>
      <c r="E1306" s="190">
        <f t="shared" si="503"/>
        <v>2083490</v>
      </c>
      <c r="F1306" s="190">
        <f t="shared" ref="F1306:F1308" si="504">(D1306-E1306)</f>
        <v>167259</v>
      </c>
      <c r="G1306" s="32">
        <f t="shared" ref="G1306:G1308" si="505">F1306/E1306</f>
        <v>8.0278283073112897E-2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1081629</v>
      </c>
      <c r="E1307" s="190">
        <f t="shared" si="503"/>
        <v>872935</v>
      </c>
      <c r="F1307" s="190">
        <f t="shared" si="504"/>
        <v>208694</v>
      </c>
      <c r="G1307" s="32">
        <f t="shared" si="505"/>
        <v>0.23907163763625011</v>
      </c>
    </row>
    <row r="1308" spans="1:7" x14ac:dyDescent="0.2">
      <c r="A1308" s="186"/>
      <c r="B1308" s="23" t="s">
        <v>24</v>
      </c>
      <c r="C1308" s="10"/>
      <c r="D1308" s="190">
        <f t="shared" si="503"/>
        <v>818379</v>
      </c>
      <c r="E1308" s="190">
        <f t="shared" si="503"/>
        <v>694916</v>
      </c>
      <c r="F1308" s="190">
        <f t="shared" si="504"/>
        <v>123463</v>
      </c>
      <c r="G1308" s="32">
        <f t="shared" si="505"/>
        <v>0.17766607762664841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2056848</v>
      </c>
      <c r="E1310" s="190">
        <f t="shared" si="506"/>
        <v>2113320</v>
      </c>
      <c r="F1310" s="190">
        <f t="shared" ref="F1310" si="507">(D1310-E1310)</f>
        <v>-56472</v>
      </c>
      <c r="G1310" s="32">
        <f t="shared" ref="G1310" si="508">F1310/E1310</f>
        <v>-2.6721935154165009E-2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1741409</v>
      </c>
      <c r="E1312" s="190">
        <f>E1315+E1316+E1317+E1318</f>
        <v>1985799</v>
      </c>
      <c r="F1312" s="190">
        <f t="shared" ref="F1312" si="509">(D1312-E1312)</f>
        <v>-244390</v>
      </c>
      <c r="G1312" s="32">
        <f t="shared" ref="G1312" si="510">F1312/E1312</f>
        <v>-0.12306885037206686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69272</v>
      </c>
      <c r="E1315" s="190">
        <f t="shared" si="511"/>
        <v>69703</v>
      </c>
      <c r="F1315" s="190">
        <f t="shared" ref="F1315:F1318" si="512">(D1315-E1315)</f>
        <v>-431</v>
      </c>
      <c r="G1315" s="32">
        <f t="shared" ref="G1315:G1318" si="513">F1315/E1315</f>
        <v>-6.183378046855946E-3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237652</v>
      </c>
      <c r="E1316" s="190">
        <f t="shared" si="511"/>
        <v>597309</v>
      </c>
      <c r="F1316" s="190">
        <f t="shared" si="512"/>
        <v>-359657</v>
      </c>
      <c r="G1316" s="32">
        <f t="shared" si="513"/>
        <v>-0.60212888136626097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1434098</v>
      </c>
      <c r="E1317" s="190">
        <f t="shared" si="511"/>
        <v>1318400</v>
      </c>
      <c r="F1317" s="190">
        <f t="shared" si="512"/>
        <v>115698</v>
      </c>
      <c r="G1317" s="32">
        <f t="shared" si="513"/>
        <v>8.7756371359223304E-2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387</v>
      </c>
      <c r="E1318" s="190">
        <f t="shared" si="511"/>
        <v>387</v>
      </c>
      <c r="F1318" s="190">
        <f t="shared" si="512"/>
        <v>0</v>
      </c>
      <c r="G1318" s="32">
        <f t="shared" si="513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juillet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312" workbookViewId="0">
      <selection activeCell="F1339" sqref="F1339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99" t="s">
        <v>10</v>
      </c>
      <c r="E3" s="99" t="s">
        <v>11</v>
      </c>
      <c r="F3" s="99" t="s">
        <v>12</v>
      </c>
      <c r="G3" s="32" t="s">
        <v>13</v>
      </c>
    </row>
    <row r="4" spans="1:7" x14ac:dyDescent="0.2">
      <c r="A4" s="95">
        <v>700</v>
      </c>
      <c r="B4" s="1" t="s">
        <v>30</v>
      </c>
      <c r="C4" s="10"/>
      <c r="D4" s="99">
        <f>'cumul juin 21'!D4+'TAB juillet'!D4</f>
        <v>61614.559999999998</v>
      </c>
      <c r="E4" s="99">
        <f>'cumul juin 21'!E4+'TAB juillet'!E4</f>
        <v>49656.91</v>
      </c>
      <c r="F4" s="99">
        <f>(D5-E5)</f>
        <v>-53534.700000000012</v>
      </c>
      <c r="G4" s="32">
        <f>F4/E5</f>
        <v>-0.16283659129502068</v>
      </c>
    </row>
    <row r="5" spans="1:7" x14ac:dyDescent="0.2">
      <c r="A5" s="95">
        <v>701</v>
      </c>
      <c r="B5" s="1" t="s">
        <v>31</v>
      </c>
      <c r="C5" s="10"/>
      <c r="D5" s="99">
        <f>'cumul juin 21'!D5+'TAB juillet'!D5</f>
        <v>275228.63</v>
      </c>
      <c r="E5" s="99">
        <f>'cumul juin 21'!E5+'TAB juillet'!E5</f>
        <v>328763.33</v>
      </c>
      <c r="F5" s="99">
        <f t="shared" ref="F5:F7" si="0">(D6-E6)</f>
        <v>0</v>
      </c>
      <c r="G5" s="32" t="e">
        <f>F5/E6</f>
        <v>#DIV/0!</v>
      </c>
    </row>
    <row r="6" spans="1:7" x14ac:dyDescent="0.2">
      <c r="A6" s="95">
        <v>704</v>
      </c>
      <c r="B6" s="1" t="s">
        <v>32</v>
      </c>
      <c r="C6" s="10"/>
      <c r="D6" s="99">
        <f>'cumul juin 21'!D6+'TAB juillet'!D6</f>
        <v>0</v>
      </c>
      <c r="E6" s="99">
        <f>'cumul juin 21'!E6+'TAB juillet'!E6</f>
        <v>0</v>
      </c>
      <c r="F6" s="99">
        <f t="shared" si="0"/>
        <v>-181089.57100000005</v>
      </c>
      <c r="G6" s="32" t="e">
        <f t="shared" ref="G6:G7" si="1">F6/E6</f>
        <v>#DIV/0!</v>
      </c>
    </row>
    <row r="7" spans="1:7" x14ac:dyDescent="0.2">
      <c r="A7" s="95">
        <v>706</v>
      </c>
      <c r="B7" s="1" t="s">
        <v>33</v>
      </c>
      <c r="C7" s="10"/>
      <c r="D7" s="99">
        <f>'cumul juin 21'!D7+'TAB juillet'!D7</f>
        <v>432348.96899999998</v>
      </c>
      <c r="E7" s="99">
        <f>'cumul juin 21'!E7+'TAB juillet'!E7</f>
        <v>613438.54</v>
      </c>
      <c r="F7" s="99">
        <f t="shared" si="0"/>
        <v>0</v>
      </c>
      <c r="G7" s="32">
        <f t="shared" si="1"/>
        <v>0</v>
      </c>
    </row>
    <row r="8" spans="1:7" x14ac:dyDescent="0.2">
      <c r="A8" s="95"/>
      <c r="B8" s="13" t="s">
        <v>6</v>
      </c>
      <c r="C8" s="27"/>
      <c r="D8" s="99"/>
      <c r="E8" s="99"/>
      <c r="F8" s="39"/>
      <c r="G8" s="33"/>
    </row>
    <row r="9" spans="1:7" x14ac:dyDescent="0.2">
      <c r="A9" s="95"/>
      <c r="B9" s="14" t="s">
        <v>19</v>
      </c>
      <c r="C9" s="11"/>
      <c r="D9" s="99"/>
      <c r="E9" s="99"/>
      <c r="F9" s="99">
        <f t="shared" ref="F9:F13" si="2">(D9-E9)</f>
        <v>0</v>
      </c>
      <c r="G9" s="32" t="e">
        <f t="shared" ref="G9:G13" si="3">F9/E9</f>
        <v>#DIV/0!</v>
      </c>
    </row>
    <row r="10" spans="1:7" x14ac:dyDescent="0.2">
      <c r="A10" s="95"/>
      <c r="B10" s="14" t="s">
        <v>20</v>
      </c>
      <c r="C10" s="11"/>
      <c r="D10" s="99"/>
      <c r="E10" s="99"/>
      <c r="F10" s="99">
        <f t="shared" si="2"/>
        <v>0</v>
      </c>
      <c r="G10" s="32" t="e">
        <f t="shared" si="3"/>
        <v>#DIV/0!</v>
      </c>
    </row>
    <row r="11" spans="1:7" x14ac:dyDescent="0.2">
      <c r="A11" s="95"/>
      <c r="B11" s="14" t="s">
        <v>27</v>
      </c>
      <c r="C11" s="11"/>
      <c r="D11" s="99"/>
      <c r="E11" s="99"/>
      <c r="F11" s="99">
        <f t="shared" si="2"/>
        <v>0</v>
      </c>
      <c r="G11" s="32" t="e">
        <f t="shared" si="3"/>
        <v>#DIV/0!</v>
      </c>
    </row>
    <row r="12" spans="1:7" x14ac:dyDescent="0.2">
      <c r="A12" s="95">
        <v>706</v>
      </c>
      <c r="B12" s="2" t="s">
        <v>34</v>
      </c>
      <c r="C12" s="11"/>
      <c r="D12" s="99">
        <f>'cumul juin 21'!D12+'TAB juillet'!D12</f>
        <v>67846.52</v>
      </c>
      <c r="E12" s="99">
        <f>'cumul juin 21'!E12+'TAB juillet'!E12</f>
        <v>109109.48</v>
      </c>
      <c r="F12" s="99">
        <f t="shared" si="2"/>
        <v>-41262.959999999992</v>
      </c>
      <c r="G12" s="32">
        <f t="shared" si="3"/>
        <v>-0.37817942125652138</v>
      </c>
    </row>
    <row r="13" spans="1:7" x14ac:dyDescent="0.2">
      <c r="A13" s="95" t="s">
        <v>35</v>
      </c>
      <c r="B13" s="2" t="s">
        <v>36</v>
      </c>
      <c r="C13" s="11"/>
      <c r="D13" s="99">
        <f>'cumul juin 21'!D13+'TAB juillet'!D13</f>
        <v>0</v>
      </c>
      <c r="E13" s="99">
        <f>'cumul juin 21'!E13+'TAB juillet'!E13</f>
        <v>0</v>
      </c>
      <c r="F13" s="99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96"/>
      <c r="D14" s="40">
        <f>D4+D5+D6+D7+D12+D13</f>
        <v>837038.679</v>
      </c>
      <c r="E14" s="40">
        <f>E4+E5+E6+E7+E12+E13</f>
        <v>1100968.26</v>
      </c>
      <c r="F14" s="40">
        <f>(D14-E14)</f>
        <v>-263929.58100000001</v>
      </c>
      <c r="G14" s="34">
        <f>F14/E14</f>
        <v>-0.23972496809308563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99">
        <f>'cumul juin 21'!D17+'TAB juillet'!D17</f>
        <v>0</v>
      </c>
      <c r="E17" s="99">
        <f>'cumul juin 21'!E17+'TAB juillet'!E17</f>
        <v>0</v>
      </c>
      <c r="F17" s="99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97"/>
      <c r="D18" s="99">
        <f>'cumul juin 21'!D18+'TAB juillet'!D18</f>
        <v>0</v>
      </c>
      <c r="E18" s="99">
        <f>'cumul juin 21'!E18+'TAB juillet'!E18</f>
        <v>0</v>
      </c>
      <c r="F18" s="98"/>
      <c r="G18" s="36"/>
    </row>
    <row r="19" spans="1:7" x14ac:dyDescent="0.2">
      <c r="A19" s="95">
        <v>72</v>
      </c>
      <c r="B19" s="1" t="s">
        <v>37</v>
      </c>
      <c r="C19" s="10"/>
      <c r="D19" s="99">
        <f>'cumul juin 21'!D19+'TAB juillet'!D19</f>
        <v>0</v>
      </c>
      <c r="E19" s="99">
        <f>'cumul juin 21'!E19+'TAB juillet'!E19</f>
        <v>0</v>
      </c>
      <c r="F19" s="99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95">
        <v>73</v>
      </c>
      <c r="B20" s="1" t="s">
        <v>38</v>
      </c>
      <c r="C20" s="10"/>
      <c r="D20" s="99">
        <f>'cumul juin 21'!D20+'TAB juillet'!D20</f>
        <v>1133</v>
      </c>
      <c r="E20" s="99">
        <f>'cumul juin 21'!E20+'TAB juillet'!E20</f>
        <v>2869</v>
      </c>
      <c r="F20" s="99">
        <f t="shared" si="6"/>
        <v>-1736</v>
      </c>
      <c r="G20" s="32">
        <f t="shared" si="7"/>
        <v>-0.60508888114325554</v>
      </c>
    </row>
    <row r="21" spans="1:7" x14ac:dyDescent="0.2">
      <c r="A21" s="95">
        <v>74</v>
      </c>
      <c r="B21" s="2" t="s">
        <v>39</v>
      </c>
      <c r="C21" s="11"/>
      <c r="D21" s="99">
        <f>'cumul juin 21'!D21+'TAB juillet'!D21</f>
        <v>181</v>
      </c>
      <c r="E21" s="99">
        <f>'cumul juin 21'!E21+'TAB juillet'!E21</f>
        <v>0</v>
      </c>
      <c r="F21" s="99">
        <f t="shared" si="6"/>
        <v>181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00"/>
      <c r="D22" s="40">
        <f>D14+D19+D20+D21</f>
        <v>838352.679</v>
      </c>
      <c r="E22" s="40">
        <f>E14+E19+E20+E21</f>
        <v>1103837.26</v>
      </c>
      <c r="F22" s="99">
        <f t="shared" si="6"/>
        <v>-265484.58100000001</v>
      </c>
      <c r="G22" s="32">
        <f t="shared" si="7"/>
        <v>-0.24051061747997166</v>
      </c>
    </row>
    <row r="23" spans="1:7" x14ac:dyDescent="0.2">
      <c r="A23" s="95">
        <v>60</v>
      </c>
      <c r="B23" s="3" t="s">
        <v>40</v>
      </c>
      <c r="C23" s="97"/>
      <c r="D23" s="98">
        <f>D24+D25+D26</f>
        <v>210448.63099999999</v>
      </c>
      <c r="E23" s="98">
        <f>E24+E25+E26</f>
        <v>221840.84399999998</v>
      </c>
      <c r="F23" s="99">
        <f t="shared" si="6"/>
        <v>-11392.212999999989</v>
      </c>
      <c r="G23" s="32">
        <f t="shared" si="7"/>
        <v>-5.1353090777097793E-2</v>
      </c>
    </row>
    <row r="24" spans="1:7" x14ac:dyDescent="0.2">
      <c r="A24" s="95">
        <v>600</v>
      </c>
      <c r="B24" s="1" t="s">
        <v>2</v>
      </c>
      <c r="C24" s="10"/>
      <c r="D24" s="99">
        <f>'cumul juin 21'!D24+'TAB juillet'!D24</f>
        <v>41979.254000000001</v>
      </c>
      <c r="E24" s="99">
        <f>'cumul juin 21'!E24+'TAB juillet'!E24</f>
        <v>41402.479999999996</v>
      </c>
      <c r="F24" s="99">
        <f t="shared" si="6"/>
        <v>576.77400000000489</v>
      </c>
      <c r="G24" s="32">
        <f t="shared" si="7"/>
        <v>1.3930904622138697E-2</v>
      </c>
    </row>
    <row r="25" spans="1:7" x14ac:dyDescent="0.2">
      <c r="A25" s="95">
        <v>601</v>
      </c>
      <c r="B25" s="1" t="s">
        <v>3</v>
      </c>
      <c r="C25" s="10"/>
      <c r="D25" s="99">
        <f>'cumul juin 21'!D25+'TAB juillet'!D25</f>
        <v>77657.649999999994</v>
      </c>
      <c r="E25" s="99">
        <f>'cumul juin 21'!E25+'TAB juillet'!E25</f>
        <v>91294.34599999999</v>
      </c>
      <c r="F25" s="99">
        <f t="shared" si="6"/>
        <v>-13636.695999999996</v>
      </c>
      <c r="G25" s="32">
        <f t="shared" si="7"/>
        <v>-0.14937065215407752</v>
      </c>
    </row>
    <row r="26" spans="1:7" x14ac:dyDescent="0.2">
      <c r="A26" s="95">
        <v>604</v>
      </c>
      <c r="B26" s="1" t="s">
        <v>4</v>
      </c>
      <c r="C26" s="10"/>
      <c r="D26" s="99">
        <f>'cumul juin 21'!D26+'TAB juillet'!D26</f>
        <v>90811.726999999999</v>
      </c>
      <c r="E26" s="99">
        <f>'cumul juin 21'!E26+'TAB juillet'!E26</f>
        <v>89144.017999999996</v>
      </c>
      <c r="F26" s="99">
        <f t="shared" si="6"/>
        <v>1667.7090000000026</v>
      </c>
      <c r="G26" s="32">
        <f t="shared" si="7"/>
        <v>1.870803041433473E-2</v>
      </c>
    </row>
    <row r="27" spans="1:7" x14ac:dyDescent="0.2">
      <c r="A27" s="95">
        <v>61</v>
      </c>
      <c r="B27" s="1" t="s">
        <v>41</v>
      </c>
      <c r="C27" s="10"/>
      <c r="D27" s="99">
        <f>'cumul juin 21'!D27+'TAB juillet'!D27</f>
        <v>78730.214999999997</v>
      </c>
      <c r="E27" s="99">
        <f>'cumul juin 21'!E27+'TAB juillet'!E27</f>
        <v>75707.641000000003</v>
      </c>
      <c r="F27" s="99">
        <f t="shared" si="6"/>
        <v>3022.5739999999932</v>
      </c>
      <c r="G27" s="32">
        <f t="shared" si="7"/>
        <v>3.9924292450216392E-2</v>
      </c>
    </row>
    <row r="28" spans="1:7" x14ac:dyDescent="0.2">
      <c r="A28" s="95">
        <v>62</v>
      </c>
      <c r="B28" s="2" t="s">
        <v>42</v>
      </c>
      <c r="C28" s="11"/>
      <c r="D28" s="99">
        <f>'cumul juin 21'!D28+'TAB juillet'!D28</f>
        <v>86164.45</v>
      </c>
      <c r="E28" s="99">
        <f>'cumul juin 21'!E28+'TAB juillet'!E28</f>
        <v>136855.47100000002</v>
      </c>
      <c r="F28" s="99">
        <f t="shared" si="6"/>
        <v>-50691.021000000022</v>
      </c>
      <c r="G28" s="32">
        <f t="shared" si="7"/>
        <v>-0.37039820644072036</v>
      </c>
    </row>
    <row r="29" spans="1:7" ht="25.5" x14ac:dyDescent="0.2">
      <c r="A29" s="22"/>
      <c r="B29" s="26" t="s">
        <v>43</v>
      </c>
      <c r="C29" s="100"/>
      <c r="D29" s="40">
        <f>D23+D27+D28</f>
        <v>375343.29600000003</v>
      </c>
      <c r="E29" s="40">
        <f>E23+E27+E28</f>
        <v>434403.95600000001</v>
      </c>
      <c r="F29" s="99">
        <f t="shared" si="6"/>
        <v>-59060.659999999974</v>
      </c>
      <c r="G29" s="32">
        <f t="shared" si="7"/>
        <v>-0.13595792391909059</v>
      </c>
    </row>
    <row r="30" spans="1:7" ht="25.5" x14ac:dyDescent="0.2">
      <c r="A30" s="22"/>
      <c r="B30" s="26" t="s">
        <v>48</v>
      </c>
      <c r="C30" s="100"/>
      <c r="D30" s="40">
        <f>D22-D29</f>
        <v>463009.38299999997</v>
      </c>
      <c r="E30" s="40">
        <f>E22-E29</f>
        <v>669433.304</v>
      </c>
      <c r="F30" s="99">
        <f t="shared" si="6"/>
        <v>-206423.92100000003</v>
      </c>
      <c r="G30" s="32">
        <f t="shared" si="7"/>
        <v>-0.308356216768086</v>
      </c>
    </row>
    <row r="31" spans="1:7" x14ac:dyDescent="0.2">
      <c r="A31" s="95">
        <v>63</v>
      </c>
      <c r="B31" s="3" t="s">
        <v>46</v>
      </c>
      <c r="C31" s="97"/>
      <c r="D31" s="99">
        <f>'cumul juin 21'!D31+'TAB juillet'!D31</f>
        <v>497046.56400000001</v>
      </c>
      <c r="E31" s="99">
        <f>'cumul juin 21'!E31+'TAB juillet'!E31</f>
        <v>678238.56599999999</v>
      </c>
      <c r="F31" s="99">
        <f t="shared" si="6"/>
        <v>-181192.00199999998</v>
      </c>
      <c r="G31" s="32">
        <f t="shared" si="7"/>
        <v>-0.26715083907511089</v>
      </c>
    </row>
    <row r="32" spans="1:7" x14ac:dyDescent="0.2">
      <c r="A32" s="95"/>
      <c r="B32" s="13" t="s">
        <v>6</v>
      </c>
      <c r="C32" s="27"/>
      <c r="D32" s="99">
        <f>'cumul juin 21'!D32+'TAB juillet'!D32</f>
        <v>0</v>
      </c>
      <c r="E32" s="99">
        <f>'cumul juin 21'!E32+'TAB juillet'!E32</f>
        <v>0</v>
      </c>
      <c r="F32" s="99"/>
      <c r="G32" s="32"/>
    </row>
    <row r="33" spans="1:7" x14ac:dyDescent="0.2">
      <c r="A33" s="95">
        <v>631</v>
      </c>
      <c r="B33" s="15" t="s">
        <v>21</v>
      </c>
      <c r="C33" s="21"/>
      <c r="D33" s="99">
        <f>'cumul juin 21'!D33+'TAB juillet'!D33</f>
        <v>0</v>
      </c>
      <c r="E33" s="99">
        <f>'cumul juin 21'!E33+'TAB juillet'!E33</f>
        <v>0</v>
      </c>
      <c r="F33" s="99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95"/>
      <c r="B34" s="15"/>
      <c r="C34" s="21"/>
      <c r="D34" s="99">
        <f>'cumul juin 21'!D34+'TAB juillet'!D34</f>
        <v>0</v>
      </c>
      <c r="E34" s="99">
        <f>'cumul juin 21'!E34+'TAB juillet'!E34</f>
        <v>0</v>
      </c>
      <c r="F34" s="99"/>
      <c r="G34" s="32"/>
    </row>
    <row r="35" spans="1:7" x14ac:dyDescent="0.2">
      <c r="A35" s="95">
        <v>64</v>
      </c>
      <c r="B35" s="2" t="s">
        <v>47</v>
      </c>
      <c r="C35" s="11"/>
      <c r="D35" s="99">
        <f>'cumul juin 21'!D35+'TAB juillet'!D35</f>
        <v>33382.495999999999</v>
      </c>
      <c r="E35" s="99">
        <f>'cumul juin 21'!E35+'TAB juillet'!E35</f>
        <v>38386.122000000003</v>
      </c>
      <c r="F35" s="99">
        <f t="shared" ref="F35:F45" si="10">(D35-E35)</f>
        <v>-5003.6260000000038</v>
      </c>
      <c r="G35" s="32">
        <f t="shared" ref="G35:G45" si="11">F35/E35</f>
        <v>-0.13034986967425372</v>
      </c>
    </row>
    <row r="36" spans="1:7" ht="25.5" x14ac:dyDescent="0.2">
      <c r="A36" s="22"/>
      <c r="B36" s="26" t="s">
        <v>49</v>
      </c>
      <c r="C36" s="100"/>
      <c r="D36" s="99">
        <f>D30-D31-D35</f>
        <v>-67419.67700000004</v>
      </c>
      <c r="E36" s="99">
        <f>E30-E31-E35</f>
        <v>-47191.383999999991</v>
      </c>
      <c r="F36" s="99">
        <f t="shared" si="10"/>
        <v>-20228.293000000049</v>
      </c>
      <c r="G36" s="32">
        <f t="shared" si="11"/>
        <v>0.4286437753128845</v>
      </c>
    </row>
    <row r="37" spans="1:7" x14ac:dyDescent="0.2">
      <c r="A37" s="95">
        <v>75</v>
      </c>
      <c r="B37" s="3" t="s">
        <v>50</v>
      </c>
      <c r="C37" s="97"/>
      <c r="D37" s="99">
        <f>'cumul juin 21'!D37+'TAB juillet'!D37</f>
        <v>26771.599000000002</v>
      </c>
      <c r="E37" s="99">
        <f>'cumul juin 21'!E37+'TAB juillet'!E37</f>
        <v>30023.782999999999</v>
      </c>
      <c r="F37" s="99">
        <f t="shared" si="10"/>
        <v>-3252.1839999999975</v>
      </c>
      <c r="G37" s="32">
        <f t="shared" si="11"/>
        <v>-0.10832026064137212</v>
      </c>
    </row>
    <row r="38" spans="1:7" x14ac:dyDescent="0.2">
      <c r="A38" s="95">
        <v>65</v>
      </c>
      <c r="B38" s="1" t="s">
        <v>51</v>
      </c>
      <c r="C38" s="10"/>
      <c r="D38" s="99">
        <f>'cumul juin 21'!D38+'TAB juillet'!D38</f>
        <v>18558.838000000003</v>
      </c>
      <c r="E38" s="99">
        <f>'cumul juin 21'!E38+'TAB juillet'!E38</f>
        <v>8020.232</v>
      </c>
      <c r="F38" s="99">
        <f t="shared" si="10"/>
        <v>10538.606000000003</v>
      </c>
      <c r="G38" s="32">
        <f t="shared" si="11"/>
        <v>1.3140026373301923</v>
      </c>
    </row>
    <row r="39" spans="1:7" ht="25.5" x14ac:dyDescent="0.2">
      <c r="A39" s="95">
        <v>68</v>
      </c>
      <c r="B39" s="16" t="s">
        <v>52</v>
      </c>
      <c r="C39" s="17"/>
      <c r="D39" s="99">
        <f>'cumul juin 21'!D39+'TAB juillet'!D39</f>
        <v>458675.65700000001</v>
      </c>
      <c r="E39" s="99">
        <f>'cumul juin 21'!E39+'TAB juillet'!E39</f>
        <v>359033.63399999996</v>
      </c>
      <c r="F39" s="99">
        <f t="shared" si="10"/>
        <v>99642.023000000045</v>
      </c>
      <c r="G39" s="32">
        <f t="shared" si="11"/>
        <v>0.27752838053049944</v>
      </c>
    </row>
    <row r="40" spans="1:7" x14ac:dyDescent="0.2">
      <c r="A40" s="95">
        <v>78</v>
      </c>
      <c r="B40" s="2" t="s">
        <v>53</v>
      </c>
      <c r="C40" s="11"/>
      <c r="D40" s="99">
        <f>'cumul juin 21'!D40+'TAB juillet'!D40</f>
        <v>97580.588000000003</v>
      </c>
      <c r="E40" s="99">
        <f>'cumul juin 21'!E40+'TAB juillet'!E40</f>
        <v>33532.289000000004</v>
      </c>
      <c r="F40" s="99">
        <f t="shared" si="10"/>
        <v>64048.298999999999</v>
      </c>
      <c r="G40" s="32">
        <f t="shared" si="11"/>
        <v>1.9100485206959772</v>
      </c>
    </row>
    <row r="41" spans="1:7" ht="25.5" x14ac:dyDescent="0.2">
      <c r="A41" s="22"/>
      <c r="B41" s="26" t="s">
        <v>77</v>
      </c>
      <c r="C41" s="100"/>
      <c r="D41" s="99">
        <f>D36+D37-D38-D39+D40</f>
        <v>-420301.98500000004</v>
      </c>
      <c r="E41" s="99">
        <f>E36+E37-E38-E39+E40</f>
        <v>-350689.17799999996</v>
      </c>
      <c r="F41" s="99">
        <f t="shared" si="10"/>
        <v>-69612.807000000088</v>
      </c>
      <c r="G41" s="32">
        <f t="shared" si="11"/>
        <v>0.19850286626181574</v>
      </c>
    </row>
    <row r="42" spans="1:7" x14ac:dyDescent="0.2">
      <c r="A42" s="95">
        <v>76</v>
      </c>
      <c r="B42" s="1" t="s">
        <v>54</v>
      </c>
      <c r="C42" s="10"/>
      <c r="D42" s="99">
        <f>'cumul juin 21'!D42+'TAB juillet'!D42</f>
        <v>101912.196</v>
      </c>
      <c r="E42" s="99">
        <f>'cumul juin 21'!E42+'TAB juillet'!E42</f>
        <v>306780.53399999999</v>
      </c>
      <c r="F42" s="99">
        <f t="shared" si="10"/>
        <v>-204868.33799999999</v>
      </c>
      <c r="G42" s="32">
        <f t="shared" si="11"/>
        <v>-0.66780096940570555</v>
      </c>
    </row>
    <row r="43" spans="1:7" x14ac:dyDescent="0.2">
      <c r="A43" s="95">
        <v>66</v>
      </c>
      <c r="B43" s="1" t="s">
        <v>55</v>
      </c>
      <c r="C43" s="10"/>
      <c r="D43" s="99">
        <f>'cumul juin 21'!D43+'TAB juillet'!D43</f>
        <v>15276.445</v>
      </c>
      <c r="E43" s="99">
        <f>'cumul juin 21'!E43+'TAB juillet'!E43</f>
        <v>2632.9549999999999</v>
      </c>
      <c r="F43" s="99">
        <f t="shared" si="10"/>
        <v>12643.49</v>
      </c>
      <c r="G43" s="32">
        <f t="shared" si="11"/>
        <v>4.8020152262381997</v>
      </c>
    </row>
    <row r="44" spans="1:7" x14ac:dyDescent="0.2">
      <c r="B44" s="2" t="s">
        <v>56</v>
      </c>
      <c r="C44" s="11"/>
      <c r="D44" s="39">
        <f>D42-D43</f>
        <v>86635.750999999989</v>
      </c>
      <c r="E44" s="39">
        <f>E42-E43</f>
        <v>304147.57899999997</v>
      </c>
      <c r="F44" s="99">
        <f t="shared" si="10"/>
        <v>-217511.82799999998</v>
      </c>
      <c r="G44" s="32">
        <f t="shared" si="11"/>
        <v>-0.71515225837125607</v>
      </c>
    </row>
    <row r="45" spans="1:7" x14ac:dyDescent="0.2">
      <c r="A45" s="22"/>
      <c r="B45" s="19" t="s">
        <v>57</v>
      </c>
      <c r="C45" s="100"/>
      <c r="D45" s="99">
        <f>D41+D44</f>
        <v>-333666.23400000005</v>
      </c>
      <c r="E45" s="99">
        <f>E41+E44</f>
        <v>-46541.598999999987</v>
      </c>
      <c r="F45" s="99">
        <f t="shared" si="10"/>
        <v>-287124.63500000007</v>
      </c>
      <c r="G45" s="32">
        <f t="shared" si="11"/>
        <v>6.1692043498548506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95">
        <v>5</v>
      </c>
      <c r="B49" s="1" t="s">
        <v>22</v>
      </c>
      <c r="C49" s="10"/>
      <c r="D49" s="99">
        <f>'TAB juillet'!D49</f>
        <v>1631878</v>
      </c>
      <c r="E49" s="99">
        <f>'TAB juillet'!E49</f>
        <v>653784</v>
      </c>
      <c r="F49" s="99">
        <f t="shared" ref="F49" si="12">(D49-E49)</f>
        <v>978094</v>
      </c>
      <c r="G49" s="32">
        <f t="shared" ref="G49" si="13">F49/E49</f>
        <v>1.4960506834061402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95">
        <v>51</v>
      </c>
      <c r="B53" s="20" t="s">
        <v>29</v>
      </c>
      <c r="C53" s="30"/>
      <c r="D53" s="99">
        <v>0</v>
      </c>
      <c r="E53" s="99">
        <v>0</v>
      </c>
      <c r="F53" s="99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95">
        <v>510</v>
      </c>
      <c r="B54" s="1" t="s">
        <v>7</v>
      </c>
      <c r="C54" s="10"/>
      <c r="D54" s="99">
        <v>0</v>
      </c>
      <c r="E54" s="99">
        <v>0</v>
      </c>
      <c r="F54" s="99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95">
        <v>41</v>
      </c>
      <c r="B56" s="1" t="s">
        <v>8</v>
      </c>
      <c r="C56" s="10"/>
      <c r="D56" s="99">
        <f>D60+D61+D62</f>
        <v>484653</v>
      </c>
      <c r="E56" s="99">
        <f>E60+E61+E62</f>
        <v>587953</v>
      </c>
      <c r="F56" s="99">
        <f t="shared" ref="F56" si="16">(D56-E56)</f>
        <v>-103300</v>
      </c>
      <c r="G56" s="32">
        <f t="shared" ref="G56" si="17">F56/E56</f>
        <v>-0.17569431570210545</v>
      </c>
    </row>
    <row r="57" spans="1:7" x14ac:dyDescent="0.2">
      <c r="A57" s="95"/>
      <c r="B57" s="1"/>
      <c r="C57" s="10"/>
      <c r="D57" s="99"/>
      <c r="E57" s="99"/>
      <c r="F57" s="99"/>
      <c r="G57" s="32"/>
    </row>
    <row r="58" spans="1:7" x14ac:dyDescent="0.2">
      <c r="A58" s="95"/>
      <c r="B58" s="7" t="s">
        <v>6</v>
      </c>
      <c r="C58" s="29"/>
      <c r="D58" s="99"/>
      <c r="E58" s="99"/>
      <c r="F58" s="99"/>
      <c r="G58" s="32"/>
    </row>
    <row r="59" spans="1:7" x14ac:dyDescent="0.2">
      <c r="A59" s="95"/>
      <c r="B59" s="1"/>
      <c r="C59" s="10"/>
      <c r="D59" s="99"/>
      <c r="E59" s="99"/>
      <c r="F59" s="99"/>
      <c r="G59" s="32"/>
    </row>
    <row r="60" spans="1:7" x14ac:dyDescent="0.2">
      <c r="A60" s="95"/>
      <c r="B60" s="23" t="s">
        <v>23</v>
      </c>
      <c r="C60" s="10"/>
      <c r="D60" s="99">
        <f>'TAB juillet'!D60</f>
        <v>127294</v>
      </c>
      <c r="E60" s="99">
        <f>'TAB juillet'!E60</f>
        <v>246155</v>
      </c>
      <c r="F60" s="99">
        <f t="shared" ref="F60:F62" si="18">(D60-E60)</f>
        <v>-118861</v>
      </c>
      <c r="G60" s="32">
        <f t="shared" ref="G60:G62" si="19">F60/E60</f>
        <v>-0.48287054904430138</v>
      </c>
    </row>
    <row r="61" spans="1:7" ht="25.5" x14ac:dyDescent="0.2">
      <c r="A61" s="95"/>
      <c r="B61" s="24" t="s">
        <v>58</v>
      </c>
      <c r="C61" s="17"/>
      <c r="D61" s="99">
        <f>'TAB juillet'!D61</f>
        <v>49694</v>
      </c>
      <c r="E61" s="99">
        <f>'TAB juillet'!E61</f>
        <v>103534</v>
      </c>
      <c r="F61" s="99">
        <f t="shared" si="18"/>
        <v>-53840</v>
      </c>
      <c r="G61" s="32">
        <f t="shared" si="19"/>
        <v>-0.52002240809782296</v>
      </c>
    </row>
    <row r="62" spans="1:7" x14ac:dyDescent="0.2">
      <c r="A62" s="95"/>
      <c r="B62" s="23" t="s">
        <v>24</v>
      </c>
      <c r="C62" s="10"/>
      <c r="D62" s="99">
        <f>'TAB juillet'!D62</f>
        <v>307665</v>
      </c>
      <c r="E62" s="99">
        <f>'TAB juillet'!E62</f>
        <v>238264</v>
      </c>
      <c r="F62" s="99">
        <f t="shared" si="18"/>
        <v>69401</v>
      </c>
      <c r="G62" s="32">
        <f t="shared" si="19"/>
        <v>0.2912777423362321</v>
      </c>
    </row>
    <row r="63" spans="1:7" x14ac:dyDescent="0.2">
      <c r="A63" s="95"/>
      <c r="B63" s="1"/>
      <c r="C63" s="10"/>
      <c r="D63" s="99"/>
      <c r="E63" s="99"/>
      <c r="F63" s="99"/>
      <c r="G63" s="32"/>
    </row>
    <row r="64" spans="1:7" x14ac:dyDescent="0.2">
      <c r="A64" s="95"/>
      <c r="B64" s="8" t="s">
        <v>26</v>
      </c>
      <c r="C64" s="31"/>
      <c r="D64" s="99">
        <f>'TAB juillet'!D64</f>
        <v>358048</v>
      </c>
      <c r="E64" s="99">
        <f>'TAB juillet'!E64</f>
        <v>401532</v>
      </c>
      <c r="F64" s="99">
        <f t="shared" ref="F64" si="20">(D64-E64)</f>
        <v>-43484</v>
      </c>
      <c r="G64" s="32">
        <f t="shared" ref="G64" si="21">F64/E64</f>
        <v>-0.10829522927188867</v>
      </c>
    </row>
    <row r="65" spans="1:7" x14ac:dyDescent="0.2">
      <c r="A65" s="95"/>
      <c r="B65" s="8"/>
      <c r="C65" s="31"/>
      <c r="D65" s="99"/>
      <c r="E65" s="99"/>
      <c r="F65" s="99"/>
      <c r="G65" s="32"/>
    </row>
    <row r="66" spans="1:7" x14ac:dyDescent="0.2">
      <c r="A66" s="95">
        <v>3</v>
      </c>
      <c r="B66" s="8" t="s">
        <v>15</v>
      </c>
      <c r="C66" s="31"/>
      <c r="D66" s="99">
        <f>D69+D70+D71+D72</f>
        <v>312785</v>
      </c>
      <c r="E66" s="99">
        <f>E69+E70+E71+E72</f>
        <v>318348</v>
      </c>
      <c r="F66" s="99">
        <f t="shared" ref="F66" si="22">(D66-E66)</f>
        <v>-5563</v>
      </c>
      <c r="G66" s="32">
        <f t="shared" ref="G66" si="23">F66/E66</f>
        <v>-1.7474587558269566E-2</v>
      </c>
    </row>
    <row r="67" spans="1:7" x14ac:dyDescent="0.2">
      <c r="A67" s="95"/>
      <c r="B67" s="7" t="s">
        <v>6</v>
      </c>
      <c r="C67" s="29"/>
      <c r="D67" s="99"/>
      <c r="E67" s="99"/>
      <c r="F67" s="99"/>
      <c r="G67" s="32"/>
    </row>
    <row r="68" spans="1:7" x14ac:dyDescent="0.2">
      <c r="A68" s="95"/>
      <c r="B68" s="8"/>
      <c r="C68" s="31"/>
      <c r="D68" s="99"/>
      <c r="E68" s="99"/>
      <c r="F68" s="99"/>
      <c r="G68" s="32"/>
    </row>
    <row r="69" spans="1:7" x14ac:dyDescent="0.2">
      <c r="A69" s="95">
        <v>30</v>
      </c>
      <c r="B69" s="25" t="s">
        <v>16</v>
      </c>
      <c r="C69" s="31"/>
      <c r="D69" s="99">
        <f>'TAB juillet'!D69</f>
        <v>13547</v>
      </c>
      <c r="E69" s="99">
        <f>'TAB juillet'!E69</f>
        <v>15268</v>
      </c>
      <c r="F69" s="99">
        <f t="shared" ref="F69:F72" si="24">(D69-E69)</f>
        <v>-1721</v>
      </c>
      <c r="G69" s="32">
        <f t="shared" ref="G69:G72" si="25">F69/E69</f>
        <v>-0.1127194131516898</v>
      </c>
    </row>
    <row r="70" spans="1:7" x14ac:dyDescent="0.2">
      <c r="A70" s="95">
        <v>31</v>
      </c>
      <c r="B70" s="25" t="s">
        <v>17</v>
      </c>
      <c r="C70" s="31"/>
      <c r="D70" s="99">
        <f>'TAB juillet'!D70</f>
        <v>14114</v>
      </c>
      <c r="E70" s="99">
        <f>'TAB juillet'!E70</f>
        <v>18344</v>
      </c>
      <c r="F70" s="99">
        <f t="shared" si="24"/>
        <v>-4230</v>
      </c>
      <c r="G70" s="32">
        <f t="shared" si="25"/>
        <v>-0.23059310946358483</v>
      </c>
    </row>
    <row r="71" spans="1:7" x14ac:dyDescent="0.2">
      <c r="A71" s="95">
        <v>32</v>
      </c>
      <c r="B71" s="25" t="s">
        <v>18</v>
      </c>
      <c r="C71" s="31"/>
      <c r="D71" s="99">
        <f>'TAB juillet'!D71</f>
        <v>285124</v>
      </c>
      <c r="E71" s="99">
        <f>'TAB juillet'!E71</f>
        <v>284736</v>
      </c>
      <c r="F71" s="99">
        <f t="shared" si="24"/>
        <v>388</v>
      </c>
      <c r="G71" s="32">
        <f t="shared" si="25"/>
        <v>1.362665767588222E-3</v>
      </c>
    </row>
    <row r="72" spans="1:7" x14ac:dyDescent="0.2">
      <c r="A72" s="95">
        <v>37</v>
      </c>
      <c r="B72" s="25" t="s">
        <v>25</v>
      </c>
      <c r="C72" s="31"/>
      <c r="D72" s="99">
        <f>'TAB juillet'!D72</f>
        <v>0</v>
      </c>
      <c r="E72" s="99">
        <f>'TAB juillet'!E72</f>
        <v>0</v>
      </c>
      <c r="F72" s="99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99" t="s">
        <v>10</v>
      </c>
      <c r="E78" s="99" t="s">
        <v>11</v>
      </c>
      <c r="F78" s="99" t="s">
        <v>12</v>
      </c>
      <c r="G78" s="32" t="s">
        <v>13</v>
      </c>
    </row>
    <row r="79" spans="1:7" x14ac:dyDescent="0.2">
      <c r="A79" s="95">
        <v>700</v>
      </c>
      <c r="B79" s="1" t="s">
        <v>30</v>
      </c>
      <c r="C79" s="10"/>
      <c r="D79" s="99">
        <f>'cumul juin 21'!D79+'TAB juillet'!D79</f>
        <v>54175</v>
      </c>
      <c r="E79" s="99">
        <f>'cumul juin 21'!E79+'TAB juillet'!E79</f>
        <v>43269</v>
      </c>
      <c r="F79" s="99">
        <f>(D80-E80)</f>
        <v>40650</v>
      </c>
      <c r="G79" s="32">
        <f>F79/E80</f>
        <v>0.30284743641321354</v>
      </c>
    </row>
    <row r="80" spans="1:7" x14ac:dyDescent="0.2">
      <c r="A80" s="95">
        <v>701</v>
      </c>
      <c r="B80" s="1" t="s">
        <v>31</v>
      </c>
      <c r="C80" s="10"/>
      <c r="D80" s="99">
        <f>'cumul juin 21'!D80+'TAB juillet'!D80</f>
        <v>174876</v>
      </c>
      <c r="E80" s="99">
        <f>'cumul juin 21'!E80+'TAB juillet'!E80</f>
        <v>134226</v>
      </c>
      <c r="F80" s="99">
        <f t="shared" ref="F80:F82" si="26">(D81-E81)</f>
        <v>0</v>
      </c>
      <c r="G80" s="32" t="e">
        <f>F80/E81</f>
        <v>#DIV/0!</v>
      </c>
    </row>
    <row r="81" spans="1:7" x14ac:dyDescent="0.2">
      <c r="A81" s="95">
        <v>704</v>
      </c>
      <c r="B81" s="1" t="s">
        <v>32</v>
      </c>
      <c r="C81" s="10"/>
      <c r="D81" s="99">
        <f>'cumul juin 21'!D81+'TAB juillet'!D81</f>
        <v>0</v>
      </c>
      <c r="E81" s="99">
        <f>'cumul juin 21'!E81+'TAB juillet'!E81</f>
        <v>0</v>
      </c>
      <c r="F81" s="99">
        <f t="shared" si="26"/>
        <v>0</v>
      </c>
      <c r="G81" s="32" t="e">
        <f t="shared" ref="G81:G82" si="27">F81/E81</f>
        <v>#DIV/0!</v>
      </c>
    </row>
    <row r="82" spans="1:7" x14ac:dyDescent="0.2">
      <c r="A82" s="95">
        <v>706</v>
      </c>
      <c r="B82" s="1" t="s">
        <v>33</v>
      </c>
      <c r="C82" s="10"/>
      <c r="D82" s="99">
        <f>'cumul juin 21'!D82+'TAB juillet'!D82</f>
        <v>0</v>
      </c>
      <c r="E82" s="99">
        <f>'cumul juin 21'!E82+'TAB juillet'!E82</f>
        <v>0</v>
      </c>
      <c r="F82" s="99">
        <f t="shared" si="26"/>
        <v>0</v>
      </c>
      <c r="G82" s="32" t="e">
        <f t="shared" si="27"/>
        <v>#DIV/0!</v>
      </c>
    </row>
    <row r="83" spans="1:7" x14ac:dyDescent="0.2">
      <c r="A83" s="95"/>
      <c r="B83" s="13" t="s">
        <v>6</v>
      </c>
      <c r="C83" s="27"/>
      <c r="D83" s="99"/>
      <c r="E83" s="99"/>
      <c r="F83" s="39"/>
      <c r="G83" s="33"/>
    </row>
    <row r="84" spans="1:7" x14ac:dyDescent="0.2">
      <c r="A84" s="95"/>
      <c r="B84" s="14" t="s">
        <v>19</v>
      </c>
      <c r="C84" s="11"/>
      <c r="D84" s="99"/>
      <c r="E84" s="99"/>
      <c r="F84" s="99">
        <f t="shared" ref="F84:F88" si="28">(D84-E84)</f>
        <v>0</v>
      </c>
      <c r="G84" s="32" t="e">
        <f t="shared" ref="G84:G88" si="29">F84/E84</f>
        <v>#DIV/0!</v>
      </c>
    </row>
    <row r="85" spans="1:7" x14ac:dyDescent="0.2">
      <c r="A85" s="95"/>
      <c r="B85" s="14" t="s">
        <v>20</v>
      </c>
      <c r="C85" s="11"/>
      <c r="D85" s="99"/>
      <c r="E85" s="99"/>
      <c r="F85" s="99">
        <f t="shared" si="28"/>
        <v>0</v>
      </c>
      <c r="G85" s="32" t="e">
        <f t="shared" si="29"/>
        <v>#DIV/0!</v>
      </c>
    </row>
    <row r="86" spans="1:7" x14ac:dyDescent="0.2">
      <c r="A86" s="95"/>
      <c r="B86" s="14" t="s">
        <v>27</v>
      </c>
      <c r="C86" s="11"/>
      <c r="D86" s="99"/>
      <c r="E86" s="99"/>
      <c r="F86" s="99">
        <f t="shared" si="28"/>
        <v>0</v>
      </c>
      <c r="G86" s="32" t="e">
        <f t="shared" si="29"/>
        <v>#DIV/0!</v>
      </c>
    </row>
    <row r="87" spans="1:7" x14ac:dyDescent="0.2">
      <c r="A87" s="95">
        <v>706</v>
      </c>
      <c r="B87" s="2" t="s">
        <v>34</v>
      </c>
      <c r="C87" s="11"/>
      <c r="D87" s="99">
        <f>'cumul juin 21'!D87+'TAB juillet'!D87</f>
        <v>253883</v>
      </c>
      <c r="E87" s="99">
        <f>'cumul juin 21'!E87+'TAB juillet'!E87</f>
        <v>229778</v>
      </c>
      <c r="F87" s="99">
        <f t="shared" si="28"/>
        <v>24105</v>
      </c>
      <c r="G87" s="32">
        <f t="shared" si="29"/>
        <v>0.10490560454003429</v>
      </c>
    </row>
    <row r="88" spans="1:7" x14ac:dyDescent="0.2">
      <c r="A88" s="95" t="s">
        <v>35</v>
      </c>
      <c r="B88" s="2" t="s">
        <v>36</v>
      </c>
      <c r="C88" s="11"/>
      <c r="D88" s="99">
        <f>'cumul juin 21'!D88+'TAB juillet'!D88</f>
        <v>0</v>
      </c>
      <c r="E88" s="99">
        <f>'cumul juin 21'!E88+'TAB juillet'!E88</f>
        <v>0</v>
      </c>
      <c r="F88" s="99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96"/>
      <c r="D89" s="40">
        <f>D79+D80+D81+D82+D87+D88</f>
        <v>482934</v>
      </c>
      <c r="E89" s="40">
        <f>E79+E80+E81+E82+E87+E88</f>
        <v>407273</v>
      </c>
      <c r="F89" s="40">
        <f>(D89-E89)</f>
        <v>75661</v>
      </c>
      <c r="G89" s="34">
        <f>F89/E89</f>
        <v>0.18577465238304527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99">
        <f>'cumul juin 21'!D92+'TAB juillet'!D92</f>
        <v>0</v>
      </c>
      <c r="E92" s="99">
        <f>'cumul juin 21'!E92+'TAB juillet'!E92</f>
        <v>0</v>
      </c>
      <c r="F92" s="99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97"/>
      <c r="D93" s="99">
        <f>'cumul juin 21'!D93+'TAB juillet'!D93</f>
        <v>0</v>
      </c>
      <c r="E93" s="99">
        <f>'cumul juin 21'!E93+'TAB juillet'!E93</f>
        <v>0</v>
      </c>
      <c r="F93" s="98"/>
      <c r="G93" s="36"/>
    </row>
    <row r="94" spans="1:7" x14ac:dyDescent="0.2">
      <c r="A94" s="95">
        <v>72</v>
      </c>
      <c r="B94" s="1" t="s">
        <v>37</v>
      </c>
      <c r="C94" s="10"/>
      <c r="D94" s="99">
        <f>'cumul juin 21'!D94+'TAB juillet'!D94</f>
        <v>0</v>
      </c>
      <c r="E94" s="99">
        <f>'cumul juin 21'!E94+'TAB juillet'!E94</f>
        <v>0</v>
      </c>
      <c r="F94" s="99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95">
        <v>73</v>
      </c>
      <c r="B95" s="1" t="s">
        <v>38</v>
      </c>
      <c r="C95" s="10"/>
      <c r="D95" s="99">
        <f>'cumul juin 21'!D95+'TAB juillet'!D95</f>
        <v>0</v>
      </c>
      <c r="E95" s="99">
        <f>'cumul juin 21'!E95+'TAB juillet'!E95</f>
        <v>0</v>
      </c>
      <c r="F95" s="99">
        <f t="shared" si="32"/>
        <v>0</v>
      </c>
      <c r="G95" s="32" t="e">
        <f t="shared" si="33"/>
        <v>#DIV/0!</v>
      </c>
    </row>
    <row r="96" spans="1:7" x14ac:dyDescent="0.2">
      <c r="A96" s="95">
        <v>74</v>
      </c>
      <c r="B96" s="2" t="s">
        <v>39</v>
      </c>
      <c r="C96" s="11"/>
      <c r="D96" s="99">
        <f>'cumul juin 21'!D96+'TAB juillet'!D96</f>
        <v>0</v>
      </c>
      <c r="E96" s="99">
        <f>'cumul juin 21'!E96+'TAB juillet'!E96</f>
        <v>0</v>
      </c>
      <c r="F96" s="99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00"/>
      <c r="D97" s="40">
        <f>D89+D94+D95+D96</f>
        <v>482934</v>
      </c>
      <c r="E97" s="40">
        <f>E89+E94+E95+E96</f>
        <v>407273</v>
      </c>
      <c r="F97" s="99">
        <f t="shared" si="32"/>
        <v>75661</v>
      </c>
      <c r="G97" s="32">
        <f t="shared" si="33"/>
        <v>0.18577465238304527</v>
      </c>
    </row>
    <row r="98" spans="1:7" x14ac:dyDescent="0.2">
      <c r="A98" s="95">
        <v>60</v>
      </c>
      <c r="B98" s="3" t="s">
        <v>40</v>
      </c>
      <c r="C98" s="97"/>
      <c r="D98" s="98">
        <f>D99+D100+D101</f>
        <v>129763</v>
      </c>
      <c r="E98" s="98">
        <f>E99+E100+E101</f>
        <v>102187</v>
      </c>
      <c r="F98" s="99">
        <f t="shared" si="32"/>
        <v>27576</v>
      </c>
      <c r="G98" s="32">
        <f t="shared" si="33"/>
        <v>0.26985820114104536</v>
      </c>
    </row>
    <row r="99" spans="1:7" x14ac:dyDescent="0.2">
      <c r="A99" s="95">
        <v>600</v>
      </c>
      <c r="B99" s="1" t="s">
        <v>2</v>
      </c>
      <c r="C99" s="10"/>
      <c r="D99" s="99">
        <f>'cumul juin 21'!D99+'TAB juillet'!D99</f>
        <v>15900</v>
      </c>
      <c r="E99" s="99">
        <f>'cumul juin 21'!E99+'TAB juillet'!E99</f>
        <v>12284</v>
      </c>
      <c r="F99" s="99">
        <f t="shared" si="32"/>
        <v>3616</v>
      </c>
      <c r="G99" s="32">
        <f t="shared" si="33"/>
        <v>0.29436665581243893</v>
      </c>
    </row>
    <row r="100" spans="1:7" x14ac:dyDescent="0.2">
      <c r="A100" s="95">
        <v>601</v>
      </c>
      <c r="B100" s="1" t="s">
        <v>3</v>
      </c>
      <c r="C100" s="10"/>
      <c r="D100" s="99">
        <f>'cumul juin 21'!D100+'TAB juillet'!D100</f>
        <v>113863</v>
      </c>
      <c r="E100" s="99">
        <f>'cumul juin 21'!E100+'TAB juillet'!E100</f>
        <v>89903</v>
      </c>
      <c r="F100" s="99">
        <f t="shared" si="32"/>
        <v>23960</v>
      </c>
      <c r="G100" s="32">
        <f t="shared" si="33"/>
        <v>0.26650946019598903</v>
      </c>
    </row>
    <row r="101" spans="1:7" x14ac:dyDescent="0.2">
      <c r="A101" s="95">
        <v>604</v>
      </c>
      <c r="B101" s="1" t="s">
        <v>4</v>
      </c>
      <c r="C101" s="10"/>
      <c r="D101" s="99">
        <f>'cumul juin 21'!D101+'TAB juillet'!D101</f>
        <v>0</v>
      </c>
      <c r="E101" s="99">
        <f>'cumul juin 21'!E101+'TAB juillet'!E101</f>
        <v>0</v>
      </c>
      <c r="F101" s="99">
        <f t="shared" si="32"/>
        <v>0</v>
      </c>
      <c r="G101" s="32" t="e">
        <f t="shared" si="33"/>
        <v>#DIV/0!</v>
      </c>
    </row>
    <row r="102" spans="1:7" x14ac:dyDescent="0.2">
      <c r="A102" s="95">
        <v>61</v>
      </c>
      <c r="B102" s="1" t="s">
        <v>41</v>
      </c>
      <c r="C102" s="10"/>
      <c r="D102" s="99">
        <f>'cumul juin 21'!D102+'TAB juillet'!D102</f>
        <v>0</v>
      </c>
      <c r="E102" s="99">
        <f>'cumul juin 21'!E102+'TAB juillet'!E102</f>
        <v>0</v>
      </c>
      <c r="F102" s="99">
        <f t="shared" si="32"/>
        <v>0</v>
      </c>
      <c r="G102" s="32" t="e">
        <f t="shared" si="33"/>
        <v>#DIV/0!</v>
      </c>
    </row>
    <row r="103" spans="1:7" x14ac:dyDescent="0.2">
      <c r="A103" s="95">
        <v>62</v>
      </c>
      <c r="B103" s="2" t="s">
        <v>42</v>
      </c>
      <c r="C103" s="11"/>
      <c r="D103" s="99">
        <f>'cumul juin 21'!D103+'TAB juillet'!D103</f>
        <v>40196</v>
      </c>
      <c r="E103" s="99">
        <f>'cumul juin 21'!E103+'TAB juillet'!E103</f>
        <v>50003</v>
      </c>
      <c r="F103" s="99">
        <f t="shared" si="32"/>
        <v>-9807</v>
      </c>
      <c r="G103" s="32">
        <f t="shared" si="33"/>
        <v>-0.19612823230606163</v>
      </c>
    </row>
    <row r="104" spans="1:7" ht="25.5" x14ac:dyDescent="0.2">
      <c r="A104" s="22"/>
      <c r="B104" s="26" t="s">
        <v>43</v>
      </c>
      <c r="C104" s="100"/>
      <c r="D104" s="40">
        <f>D98+D102+D103</f>
        <v>169959</v>
      </c>
      <c r="E104" s="40">
        <f>E98+E102+E103</f>
        <v>152190</v>
      </c>
      <c r="F104" s="99">
        <f t="shared" si="32"/>
        <v>17769</v>
      </c>
      <c r="G104" s="32">
        <f t="shared" si="33"/>
        <v>0.11675537157500493</v>
      </c>
    </row>
    <row r="105" spans="1:7" ht="25.5" x14ac:dyDescent="0.2">
      <c r="A105" s="22"/>
      <c r="B105" s="26" t="s">
        <v>48</v>
      </c>
      <c r="C105" s="100"/>
      <c r="D105" s="40">
        <f>D97-D104</f>
        <v>312975</v>
      </c>
      <c r="E105" s="40">
        <f>E97-E104</f>
        <v>255083</v>
      </c>
      <c r="F105" s="99">
        <f t="shared" si="32"/>
        <v>57892</v>
      </c>
      <c r="G105" s="32">
        <f t="shared" si="33"/>
        <v>0.2269535798151974</v>
      </c>
    </row>
    <row r="106" spans="1:7" x14ac:dyDescent="0.2">
      <c r="A106" s="95">
        <v>63</v>
      </c>
      <c r="B106" s="3" t="s">
        <v>46</v>
      </c>
      <c r="C106" s="97"/>
      <c r="D106" s="99">
        <f>'cumul juin 21'!D106+'TAB juillet'!D106</f>
        <v>310798</v>
      </c>
      <c r="E106" s="99">
        <f>'cumul juin 21'!E106+'TAB juillet'!E106</f>
        <v>328556</v>
      </c>
      <c r="F106" s="99">
        <f t="shared" si="32"/>
        <v>-17758</v>
      </c>
      <c r="G106" s="32">
        <f t="shared" si="33"/>
        <v>-5.4048624891951447E-2</v>
      </c>
    </row>
    <row r="107" spans="1:7" x14ac:dyDescent="0.2">
      <c r="A107" s="95"/>
      <c r="B107" s="13" t="s">
        <v>6</v>
      </c>
      <c r="C107" s="27"/>
      <c r="D107" s="99">
        <f>'cumul juin 21'!D107+'TAB juillet'!D107</f>
        <v>0</v>
      </c>
      <c r="E107" s="99">
        <f>'cumul juin 21'!E107+'TAB juillet'!E107</f>
        <v>0</v>
      </c>
      <c r="F107" s="99"/>
      <c r="G107" s="32"/>
    </row>
    <row r="108" spans="1:7" x14ac:dyDescent="0.2">
      <c r="A108" s="95">
        <v>631</v>
      </c>
      <c r="B108" s="15" t="s">
        <v>21</v>
      </c>
      <c r="C108" s="21"/>
      <c r="D108" s="99">
        <f>'cumul juin 21'!D108+'TAB juillet'!D108</f>
        <v>0</v>
      </c>
      <c r="E108" s="99">
        <f>'cumul juin 21'!E108+'TAB juillet'!E108</f>
        <v>0</v>
      </c>
      <c r="F108" s="99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95"/>
      <c r="B109" s="15"/>
      <c r="C109" s="21"/>
      <c r="D109" s="99">
        <f>'cumul juin 21'!D109+'TAB juillet'!D109</f>
        <v>0</v>
      </c>
      <c r="E109" s="99">
        <f>'cumul juin 21'!E109+'TAB juillet'!E109</f>
        <v>0</v>
      </c>
      <c r="F109" s="99"/>
      <c r="G109" s="32"/>
    </row>
    <row r="110" spans="1:7" x14ac:dyDescent="0.2">
      <c r="A110" s="95">
        <v>64</v>
      </c>
      <c r="B110" s="2" t="s">
        <v>47</v>
      </c>
      <c r="C110" s="11"/>
      <c r="D110" s="99">
        <f>'cumul juin 21'!D110+'TAB juillet'!D110</f>
        <v>12506</v>
      </c>
      <c r="E110" s="99">
        <f>'cumul juin 21'!E110+'TAB juillet'!E110</f>
        <v>11215</v>
      </c>
      <c r="F110" s="99">
        <f t="shared" ref="F110:F120" si="36">(D110-E110)</f>
        <v>1291</v>
      </c>
      <c r="G110" s="32">
        <f t="shared" ref="G110:G120" si="37">F110/E110</f>
        <v>0.11511368702630406</v>
      </c>
    </row>
    <row r="111" spans="1:7" ht="25.5" x14ac:dyDescent="0.2">
      <c r="A111" s="22"/>
      <c r="B111" s="26" t="s">
        <v>49</v>
      </c>
      <c r="C111" s="100"/>
      <c r="D111" s="99">
        <f>D105-D106-D110</f>
        <v>-10329</v>
      </c>
      <c r="E111" s="99">
        <f>E105-E106-E110</f>
        <v>-84688</v>
      </c>
      <c r="F111" s="99">
        <f t="shared" si="36"/>
        <v>74359</v>
      </c>
      <c r="G111" s="32">
        <f t="shared" si="37"/>
        <v>-0.87803466843000189</v>
      </c>
    </row>
    <row r="112" spans="1:7" x14ac:dyDescent="0.2">
      <c r="A112" s="95">
        <v>75</v>
      </c>
      <c r="B112" s="3" t="s">
        <v>50</v>
      </c>
      <c r="C112" s="97"/>
      <c r="D112" s="99">
        <f>'cumul juin 21'!D112+'TAB juillet'!D112</f>
        <v>0</v>
      </c>
      <c r="E112" s="99">
        <f>'cumul juin 21'!E112+'TAB juillet'!E112</f>
        <v>0</v>
      </c>
      <c r="F112" s="99">
        <f t="shared" si="36"/>
        <v>0</v>
      </c>
      <c r="G112" s="32" t="e">
        <f t="shared" si="37"/>
        <v>#DIV/0!</v>
      </c>
    </row>
    <row r="113" spans="1:7" x14ac:dyDescent="0.2">
      <c r="A113" s="95">
        <v>65</v>
      </c>
      <c r="B113" s="1" t="s">
        <v>51</v>
      </c>
      <c r="C113" s="10"/>
      <c r="D113" s="99">
        <f>'cumul juin 21'!D113+'TAB juillet'!D113</f>
        <v>2333</v>
      </c>
      <c r="E113" s="99">
        <f>'cumul juin 21'!E113+'TAB juillet'!E113</f>
        <v>35827</v>
      </c>
      <c r="F113" s="99">
        <f t="shared" si="36"/>
        <v>-33494</v>
      </c>
      <c r="G113" s="32">
        <f t="shared" si="37"/>
        <v>-0.93488151394199903</v>
      </c>
    </row>
    <row r="114" spans="1:7" ht="25.5" x14ac:dyDescent="0.2">
      <c r="A114" s="95">
        <v>68</v>
      </c>
      <c r="B114" s="16" t="s">
        <v>52</v>
      </c>
      <c r="C114" s="17"/>
      <c r="D114" s="99">
        <f>'cumul juin 21'!D114+'TAB juillet'!D114</f>
        <v>447097</v>
      </c>
      <c r="E114" s="99">
        <f>'cumul juin 21'!E114+'TAB juillet'!E114</f>
        <v>456319</v>
      </c>
      <c r="F114" s="99">
        <f t="shared" si="36"/>
        <v>-9222</v>
      </c>
      <c r="G114" s="32">
        <f t="shared" si="37"/>
        <v>-2.0209546391888131E-2</v>
      </c>
    </row>
    <row r="115" spans="1:7" x14ac:dyDescent="0.2">
      <c r="A115" s="95">
        <v>78</v>
      </c>
      <c r="B115" s="2" t="s">
        <v>53</v>
      </c>
      <c r="C115" s="11"/>
      <c r="D115" s="99">
        <f>'cumul juin 21'!D115+'TAB juillet'!D115</f>
        <v>0</v>
      </c>
      <c r="E115" s="99">
        <f>'cumul juin 21'!E115+'TAB juillet'!E115</f>
        <v>0</v>
      </c>
      <c r="F115" s="99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00"/>
      <c r="D116" s="99">
        <f>D111+D112-D113-D114+D115</f>
        <v>-459759</v>
      </c>
      <c r="E116" s="99">
        <f>E111+E112-E113-E114+E115</f>
        <v>-576834</v>
      </c>
      <c r="F116" s="99">
        <f t="shared" si="36"/>
        <v>117075</v>
      </c>
      <c r="G116" s="32">
        <f t="shared" si="37"/>
        <v>-0.20296133723046839</v>
      </c>
    </row>
    <row r="117" spans="1:7" x14ac:dyDescent="0.2">
      <c r="A117" s="95">
        <v>76</v>
      </c>
      <c r="B117" s="1" t="s">
        <v>54</v>
      </c>
      <c r="C117" s="10"/>
      <c r="D117" s="99">
        <f>'cumul juin 21'!D117+'TAB juillet'!D117</f>
        <v>0</v>
      </c>
      <c r="E117" s="99">
        <f>'cumul juin 21'!E117+'TAB juillet'!E117</f>
        <v>0</v>
      </c>
      <c r="F117" s="99">
        <f t="shared" si="36"/>
        <v>0</v>
      </c>
      <c r="G117" s="32" t="e">
        <f t="shared" si="37"/>
        <v>#DIV/0!</v>
      </c>
    </row>
    <row r="118" spans="1:7" x14ac:dyDescent="0.2">
      <c r="A118" s="95">
        <v>66</v>
      </c>
      <c r="B118" s="1" t="s">
        <v>55</v>
      </c>
      <c r="C118" s="10"/>
      <c r="D118" s="99">
        <f>'cumul juin 21'!D118+'TAB juillet'!D118</f>
        <v>6920</v>
      </c>
      <c r="E118" s="99">
        <f>'cumul juin 21'!E118+'TAB juillet'!E118</f>
        <v>42974</v>
      </c>
      <c r="F118" s="99">
        <f t="shared" si="36"/>
        <v>-36054</v>
      </c>
      <c r="G118" s="32">
        <f t="shared" si="37"/>
        <v>-0.83897240191743849</v>
      </c>
    </row>
    <row r="119" spans="1:7" x14ac:dyDescent="0.2">
      <c r="B119" s="2" t="s">
        <v>56</v>
      </c>
      <c r="C119" s="11"/>
      <c r="D119" s="39">
        <f>D117-D118</f>
        <v>-6920</v>
      </c>
      <c r="E119" s="39">
        <f>E117-E118</f>
        <v>-42974</v>
      </c>
      <c r="F119" s="99">
        <f t="shared" si="36"/>
        <v>36054</v>
      </c>
      <c r="G119" s="32">
        <f t="shared" si="37"/>
        <v>-0.83897240191743849</v>
      </c>
    </row>
    <row r="120" spans="1:7" x14ac:dyDescent="0.2">
      <c r="A120" s="22"/>
      <c r="B120" s="19" t="s">
        <v>57</v>
      </c>
      <c r="C120" s="100"/>
      <c r="D120" s="99">
        <f>D116+D119</f>
        <v>-466679</v>
      </c>
      <c r="E120" s="99">
        <f>E116+E119</f>
        <v>-619808</v>
      </c>
      <c r="F120" s="99">
        <f t="shared" si="36"/>
        <v>153129</v>
      </c>
      <c r="G120" s="32">
        <f t="shared" si="37"/>
        <v>-0.24705876658578141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95">
        <v>5</v>
      </c>
      <c r="B124" s="1" t="s">
        <v>22</v>
      </c>
      <c r="C124" s="10"/>
      <c r="D124" s="99">
        <f>'TAB juillet'!D124</f>
        <v>694522</v>
      </c>
      <c r="E124" s="99">
        <f>'TAB juillet'!E124</f>
        <v>832337</v>
      </c>
      <c r="F124" s="99">
        <f t="shared" ref="F124" si="38">(D124-E124)</f>
        <v>-137815</v>
      </c>
      <c r="G124" s="32">
        <f t="shared" ref="G124" si="39">F124/E124</f>
        <v>-0.16557596262090957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95">
        <v>51</v>
      </c>
      <c r="B128" s="20" t="s">
        <v>29</v>
      </c>
      <c r="C128" s="30"/>
      <c r="D128" s="99">
        <v>0</v>
      </c>
      <c r="E128" s="99">
        <v>0</v>
      </c>
      <c r="F128" s="99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95">
        <v>510</v>
      </c>
      <c r="B129" s="1" t="s">
        <v>7</v>
      </c>
      <c r="C129" s="10"/>
      <c r="D129" s="99">
        <v>0</v>
      </c>
      <c r="E129" s="99">
        <v>0</v>
      </c>
      <c r="F129" s="99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95">
        <v>41</v>
      </c>
      <c r="B131" s="1" t="s">
        <v>8</v>
      </c>
      <c r="C131" s="10"/>
      <c r="D131" s="99">
        <f>D135+D136+D137</f>
        <v>442753</v>
      </c>
      <c r="E131" s="99">
        <f>E135+E136+E137</f>
        <v>376084</v>
      </c>
      <c r="F131" s="99">
        <f t="shared" ref="F131" si="42">(D131-E131)</f>
        <v>66669</v>
      </c>
      <c r="G131" s="32">
        <f t="shared" ref="G131" si="43">F131/E131</f>
        <v>0.17727156699035321</v>
      </c>
    </row>
    <row r="132" spans="1:7" x14ac:dyDescent="0.2">
      <c r="A132" s="95"/>
      <c r="B132" s="1"/>
      <c r="C132" s="10"/>
      <c r="D132" s="99"/>
      <c r="E132" s="99"/>
      <c r="F132" s="99"/>
      <c r="G132" s="32"/>
    </row>
    <row r="133" spans="1:7" x14ac:dyDescent="0.2">
      <c r="A133" s="95"/>
      <c r="B133" s="7" t="s">
        <v>6</v>
      </c>
      <c r="C133" s="29"/>
      <c r="D133" s="99"/>
      <c r="E133" s="99"/>
      <c r="F133" s="99"/>
      <c r="G133" s="32"/>
    </row>
    <row r="134" spans="1:7" x14ac:dyDescent="0.2">
      <c r="A134" s="95"/>
      <c r="B134" s="1"/>
      <c r="C134" s="10"/>
      <c r="D134" s="99"/>
      <c r="E134" s="99"/>
      <c r="F134" s="99"/>
      <c r="G134" s="32"/>
    </row>
    <row r="135" spans="1:7" x14ac:dyDescent="0.2">
      <c r="A135" s="95"/>
      <c r="B135" s="23" t="s">
        <v>23</v>
      </c>
      <c r="C135" s="10"/>
      <c r="D135" s="99">
        <f>'TAB juillet'!D135</f>
        <v>275230</v>
      </c>
      <c r="E135" s="99">
        <f>'TAB juillet'!E135</f>
        <v>124194</v>
      </c>
      <c r="F135" s="99">
        <f t="shared" ref="F135:F137" si="44">(D135-E135)</f>
        <v>151036</v>
      </c>
      <c r="G135" s="32">
        <f t="shared" ref="G135:G137" si="45">F135/E135</f>
        <v>1.2161296036845581</v>
      </c>
    </row>
    <row r="136" spans="1:7" ht="25.5" x14ac:dyDescent="0.2">
      <c r="A136" s="95"/>
      <c r="B136" s="24" t="s">
        <v>58</v>
      </c>
      <c r="C136" s="17"/>
      <c r="D136" s="99">
        <f>'TAB juillet'!D136</f>
        <v>72061</v>
      </c>
      <c r="E136" s="99">
        <f>'TAB juillet'!E136</f>
        <v>122267</v>
      </c>
      <c r="F136" s="99">
        <f t="shared" si="44"/>
        <v>-50206</v>
      </c>
      <c r="G136" s="32">
        <f t="shared" si="45"/>
        <v>-0.41062592522921149</v>
      </c>
    </row>
    <row r="137" spans="1:7" x14ac:dyDescent="0.2">
      <c r="A137" s="95"/>
      <c r="B137" s="23" t="s">
        <v>24</v>
      </c>
      <c r="C137" s="10"/>
      <c r="D137" s="99">
        <f>'TAB juillet'!D137</f>
        <v>95462</v>
      </c>
      <c r="E137" s="99">
        <f>'TAB juillet'!E137</f>
        <v>129623</v>
      </c>
      <c r="F137" s="99">
        <f t="shared" si="44"/>
        <v>-34161</v>
      </c>
      <c r="G137" s="32">
        <f t="shared" si="45"/>
        <v>-0.26354119253527536</v>
      </c>
    </row>
    <row r="138" spans="1:7" x14ac:dyDescent="0.2">
      <c r="A138" s="95"/>
      <c r="B138" s="1"/>
      <c r="C138" s="10"/>
      <c r="D138" s="99"/>
      <c r="E138" s="99"/>
      <c r="F138" s="99"/>
      <c r="G138" s="32"/>
    </row>
    <row r="139" spans="1:7" x14ac:dyDescent="0.2">
      <c r="A139" s="95"/>
      <c r="B139" s="8" t="s">
        <v>26</v>
      </c>
      <c r="C139" s="31"/>
      <c r="D139" s="99">
        <f>'TAB juillet'!D139</f>
        <v>83905</v>
      </c>
      <c r="E139" s="99">
        <f>'TAB juillet'!E139</f>
        <v>88950</v>
      </c>
      <c r="F139" s="99">
        <f t="shared" ref="F139" si="46">(D139-E139)</f>
        <v>-5045</v>
      </c>
      <c r="G139" s="32">
        <f t="shared" ref="G139" si="47">F139/E139</f>
        <v>-5.6717256885890951E-2</v>
      </c>
    </row>
    <row r="140" spans="1:7" x14ac:dyDescent="0.2">
      <c r="A140" s="95"/>
      <c r="B140" s="8"/>
      <c r="C140" s="31"/>
      <c r="D140" s="99"/>
      <c r="E140" s="99"/>
      <c r="F140" s="99"/>
      <c r="G140" s="32"/>
    </row>
    <row r="141" spans="1:7" x14ac:dyDescent="0.2">
      <c r="A141" s="95">
        <v>3</v>
      </c>
      <c r="B141" s="8" t="s">
        <v>15</v>
      </c>
      <c r="C141" s="31"/>
      <c r="D141" s="99">
        <f>D144+D145+D146+D147</f>
        <v>363366</v>
      </c>
      <c r="E141" s="99">
        <f>E144+E145+E146+E147</f>
        <v>703197</v>
      </c>
      <c r="F141" s="99">
        <f t="shared" ref="F141" si="48">(D141-E141)</f>
        <v>-339831</v>
      </c>
      <c r="G141" s="32">
        <f t="shared" ref="G141" si="49">F141/E141</f>
        <v>-0.48326571359092829</v>
      </c>
    </row>
    <row r="142" spans="1:7" x14ac:dyDescent="0.2">
      <c r="A142" s="95"/>
      <c r="B142" s="7" t="s">
        <v>6</v>
      </c>
      <c r="C142" s="29"/>
      <c r="D142" s="99"/>
      <c r="E142" s="99"/>
      <c r="F142" s="99"/>
      <c r="G142" s="32"/>
    </row>
    <row r="143" spans="1:7" x14ac:dyDescent="0.2">
      <c r="A143" s="95"/>
      <c r="B143" s="8"/>
      <c r="C143" s="31"/>
      <c r="D143" s="99"/>
      <c r="E143" s="99"/>
      <c r="F143" s="99"/>
      <c r="G143" s="32"/>
    </row>
    <row r="144" spans="1:7" x14ac:dyDescent="0.2">
      <c r="A144" s="95">
        <v>30</v>
      </c>
      <c r="B144" s="25" t="s">
        <v>16</v>
      </c>
      <c r="C144" s="31"/>
      <c r="D144" s="99">
        <f>'TAB juillet'!D144</f>
        <v>4412</v>
      </c>
      <c r="E144" s="99">
        <f>'TAB juillet'!E144</f>
        <v>6031</v>
      </c>
      <c r="F144" s="99">
        <f t="shared" ref="F144:F147" si="50">(D144-E144)</f>
        <v>-1619</v>
      </c>
      <c r="G144" s="32">
        <f t="shared" ref="G144:G147" si="51">F144/E144</f>
        <v>-0.26844636047090037</v>
      </c>
    </row>
    <row r="145" spans="1:7" x14ac:dyDescent="0.2">
      <c r="A145" s="95">
        <v>31</v>
      </c>
      <c r="B145" s="25" t="s">
        <v>17</v>
      </c>
      <c r="C145" s="31"/>
      <c r="D145" s="99">
        <f>'TAB juillet'!D145</f>
        <v>178795</v>
      </c>
      <c r="E145" s="99">
        <f>'TAB juillet'!E145</f>
        <v>537030</v>
      </c>
      <c r="F145" s="99">
        <f t="shared" si="50"/>
        <v>-358235</v>
      </c>
      <c r="G145" s="32">
        <f t="shared" si="51"/>
        <v>-0.6670670167402194</v>
      </c>
    </row>
    <row r="146" spans="1:7" x14ac:dyDescent="0.2">
      <c r="A146" s="95">
        <v>32</v>
      </c>
      <c r="B146" s="25" t="s">
        <v>18</v>
      </c>
      <c r="C146" s="31"/>
      <c r="D146" s="99">
        <f>'TAB juillet'!D146</f>
        <v>180159</v>
      </c>
      <c r="E146" s="99">
        <f>'TAB juillet'!E146</f>
        <v>160136</v>
      </c>
      <c r="F146" s="99">
        <f t="shared" si="50"/>
        <v>20023</v>
      </c>
      <c r="G146" s="32">
        <f t="shared" si="51"/>
        <v>0.12503746815207073</v>
      </c>
    </row>
    <row r="147" spans="1:7" x14ac:dyDescent="0.2">
      <c r="A147" s="95">
        <v>37</v>
      </c>
      <c r="B147" s="25" t="s">
        <v>25</v>
      </c>
      <c r="C147" s="31"/>
      <c r="D147" s="99">
        <f>'TAB juillet'!D147</f>
        <v>0</v>
      </c>
      <c r="E147" s="99">
        <f>'TAB juillet'!E147</f>
        <v>0</v>
      </c>
      <c r="F147" s="99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99" t="s">
        <v>10</v>
      </c>
      <c r="E152" s="99" t="s">
        <v>11</v>
      </c>
      <c r="F152" s="99" t="s">
        <v>12</v>
      </c>
      <c r="G152" s="32" t="s">
        <v>13</v>
      </c>
    </row>
    <row r="153" spans="1:7" x14ac:dyDescent="0.2">
      <c r="A153" s="95">
        <v>700</v>
      </c>
      <c r="B153" s="1" t="s">
        <v>30</v>
      </c>
      <c r="C153" s="10"/>
      <c r="D153" s="99">
        <f>'cumul juin 21'!D153+'TAB juillet'!D153</f>
        <v>70049</v>
      </c>
      <c r="E153" s="99">
        <f>'cumul juin 21'!E153+'TAB juillet'!E153</f>
        <v>78722</v>
      </c>
      <c r="F153" s="99">
        <f>(D154-E154)</f>
        <v>22692</v>
      </c>
      <c r="G153" s="32">
        <f>F153/E154</f>
        <v>0.16937994043487023</v>
      </c>
    </row>
    <row r="154" spans="1:7" x14ac:dyDescent="0.2">
      <c r="A154" s="95">
        <v>701</v>
      </c>
      <c r="B154" s="1" t="s">
        <v>31</v>
      </c>
      <c r="C154" s="10"/>
      <c r="D154" s="99">
        <f>'cumul juin 21'!D154+'TAB juillet'!D154</f>
        <v>156663</v>
      </c>
      <c r="E154" s="99">
        <f>'cumul juin 21'!E154+'TAB juillet'!E154</f>
        <v>133971</v>
      </c>
      <c r="F154" s="99">
        <f t="shared" ref="F154:F156" si="52">(D155-E155)</f>
        <v>0</v>
      </c>
      <c r="G154" s="32" t="e">
        <f>F154/E155</f>
        <v>#DIV/0!</v>
      </c>
    </row>
    <row r="155" spans="1:7" x14ac:dyDescent="0.2">
      <c r="A155" s="95">
        <v>704</v>
      </c>
      <c r="B155" s="1" t="s">
        <v>32</v>
      </c>
      <c r="C155" s="10"/>
      <c r="D155" s="99">
        <f>'cumul juin 21'!D155+'TAB juillet'!D155</f>
        <v>0</v>
      </c>
      <c r="E155" s="99">
        <f>'cumul juin 21'!E155+'TAB juillet'!E155</f>
        <v>0</v>
      </c>
      <c r="F155" s="99">
        <f t="shared" si="52"/>
        <v>63783</v>
      </c>
      <c r="G155" s="32" t="e">
        <f t="shared" ref="G155:G156" si="53">F155/E155</f>
        <v>#DIV/0!</v>
      </c>
    </row>
    <row r="156" spans="1:7" x14ac:dyDescent="0.2">
      <c r="A156" s="95">
        <v>706</v>
      </c>
      <c r="B156" s="1" t="s">
        <v>33</v>
      </c>
      <c r="C156" s="10"/>
      <c r="D156" s="99">
        <f>'cumul juin 21'!D156+'TAB juillet'!D156</f>
        <v>168529</v>
      </c>
      <c r="E156" s="99">
        <f>'cumul juin 21'!E156+'TAB juillet'!E156</f>
        <v>104746</v>
      </c>
      <c r="F156" s="99">
        <f t="shared" si="52"/>
        <v>0</v>
      </c>
      <c r="G156" s="32">
        <f t="shared" si="53"/>
        <v>0</v>
      </c>
    </row>
    <row r="157" spans="1:7" x14ac:dyDescent="0.2">
      <c r="A157" s="95"/>
      <c r="B157" s="13" t="s">
        <v>6</v>
      </c>
      <c r="C157" s="27"/>
      <c r="D157" s="99"/>
      <c r="E157" s="99"/>
      <c r="F157" s="39"/>
      <c r="G157" s="33"/>
    </row>
    <row r="158" spans="1:7" x14ac:dyDescent="0.2">
      <c r="A158" s="95"/>
      <c r="B158" s="14" t="s">
        <v>19</v>
      </c>
      <c r="C158" s="11"/>
      <c r="D158" s="99"/>
      <c r="E158" s="99"/>
      <c r="F158" s="99">
        <f t="shared" ref="F158:F162" si="54">(D158-E158)</f>
        <v>0</v>
      </c>
      <c r="G158" s="32" t="e">
        <f t="shared" ref="G158:G162" si="55">F158/E158</f>
        <v>#DIV/0!</v>
      </c>
    </row>
    <row r="159" spans="1:7" x14ac:dyDescent="0.2">
      <c r="A159" s="95"/>
      <c r="B159" s="14" t="s">
        <v>20</v>
      </c>
      <c r="C159" s="11"/>
      <c r="D159" s="99"/>
      <c r="E159" s="99"/>
      <c r="F159" s="99">
        <f t="shared" si="54"/>
        <v>0</v>
      </c>
      <c r="G159" s="32" t="e">
        <f t="shared" si="55"/>
        <v>#DIV/0!</v>
      </c>
    </row>
    <row r="160" spans="1:7" x14ac:dyDescent="0.2">
      <c r="A160" s="95"/>
      <c r="B160" s="14" t="s">
        <v>27</v>
      </c>
      <c r="C160" s="11"/>
      <c r="D160" s="99"/>
      <c r="E160" s="99"/>
      <c r="F160" s="99">
        <f t="shared" si="54"/>
        <v>0</v>
      </c>
      <c r="G160" s="32" t="e">
        <f t="shared" si="55"/>
        <v>#DIV/0!</v>
      </c>
    </row>
    <row r="161" spans="1:7" x14ac:dyDescent="0.2">
      <c r="A161" s="95">
        <v>706</v>
      </c>
      <c r="B161" s="2" t="s">
        <v>34</v>
      </c>
      <c r="C161" s="11"/>
      <c r="D161" s="99">
        <f>'cumul juin 21'!D161+'TAB juillet'!D161</f>
        <v>0</v>
      </c>
      <c r="E161" s="99">
        <f>'cumul juin 21'!E161+'TAB juillet'!E161</f>
        <v>0</v>
      </c>
      <c r="F161" s="99">
        <f t="shared" si="54"/>
        <v>0</v>
      </c>
      <c r="G161" s="32" t="e">
        <f t="shared" si="55"/>
        <v>#DIV/0!</v>
      </c>
    </row>
    <row r="162" spans="1:7" x14ac:dyDescent="0.2">
      <c r="A162" s="95" t="s">
        <v>35</v>
      </c>
      <c r="B162" s="2" t="s">
        <v>36</v>
      </c>
      <c r="C162" s="11"/>
      <c r="D162" s="99">
        <f>'cumul juin 21'!D162+'TAB juillet'!D162</f>
        <v>0</v>
      </c>
      <c r="E162" s="99">
        <f>'cumul juin 21'!E162+'TAB juillet'!E162</f>
        <v>0</v>
      </c>
      <c r="F162" s="99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96"/>
      <c r="D163" s="40">
        <f>D153+D154+D155+D156+D161+D162</f>
        <v>395241</v>
      </c>
      <c r="E163" s="40">
        <f>E153+E154+E155+E156+E161+E162</f>
        <v>317439</v>
      </c>
      <c r="F163" s="40">
        <f>(D163-E163)</f>
        <v>77802</v>
      </c>
      <c r="G163" s="34">
        <f>F163/E163</f>
        <v>0.24509275797869826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99">
        <f>'cumul juin 21'!D166+'TAB juillet'!D166</f>
        <v>0</v>
      </c>
      <c r="E166" s="99">
        <f>'cumul juin 21'!E166+'TAB juillet'!E166</f>
        <v>0</v>
      </c>
      <c r="F166" s="99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97"/>
      <c r="D167" s="99">
        <f>'cumul juin 21'!D167+'TAB juillet'!D167</f>
        <v>0</v>
      </c>
      <c r="E167" s="99">
        <f>'cumul juin 21'!E167+'TAB juillet'!E167</f>
        <v>0</v>
      </c>
      <c r="F167" s="98"/>
      <c r="G167" s="36"/>
    </row>
    <row r="168" spans="1:7" x14ac:dyDescent="0.2">
      <c r="A168" s="95">
        <v>72</v>
      </c>
      <c r="B168" s="1" t="s">
        <v>37</v>
      </c>
      <c r="C168" s="10"/>
      <c r="D168" s="99">
        <f>'cumul juin 21'!D168+'TAB juillet'!D168</f>
        <v>0</v>
      </c>
      <c r="E168" s="99">
        <f>'cumul juin 21'!E168+'TAB juillet'!E168</f>
        <v>0</v>
      </c>
      <c r="F168" s="99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95">
        <v>73</v>
      </c>
      <c r="B169" s="1" t="s">
        <v>38</v>
      </c>
      <c r="C169" s="10"/>
      <c r="D169" s="99">
        <f>'cumul juin 21'!D169+'TAB juillet'!D169</f>
        <v>0</v>
      </c>
      <c r="E169" s="99">
        <f>'cumul juin 21'!E169+'TAB juillet'!E169</f>
        <v>0</v>
      </c>
      <c r="F169" s="99">
        <f t="shared" si="58"/>
        <v>0</v>
      </c>
      <c r="G169" s="32" t="e">
        <f t="shared" si="59"/>
        <v>#DIV/0!</v>
      </c>
    </row>
    <row r="170" spans="1:7" x14ac:dyDescent="0.2">
      <c r="A170" s="95">
        <v>74</v>
      </c>
      <c r="B170" s="2" t="s">
        <v>39</v>
      </c>
      <c r="C170" s="11"/>
      <c r="D170" s="99">
        <f>'cumul juin 21'!D170+'TAB juillet'!D170</f>
        <v>0</v>
      </c>
      <c r="E170" s="99">
        <f>'cumul juin 21'!E170+'TAB juillet'!E170</f>
        <v>0</v>
      </c>
      <c r="F170" s="99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00"/>
      <c r="D171" s="40">
        <f>D163+D168+D169+D170</f>
        <v>395241</v>
      </c>
      <c r="E171" s="40">
        <f>E163+E168+E169+E170</f>
        <v>317439</v>
      </c>
      <c r="F171" s="99">
        <f t="shared" si="58"/>
        <v>77802</v>
      </c>
      <c r="G171" s="32">
        <f t="shared" si="59"/>
        <v>0.24509275797869826</v>
      </c>
    </row>
    <row r="172" spans="1:7" x14ac:dyDescent="0.2">
      <c r="A172" s="95">
        <v>60</v>
      </c>
      <c r="B172" s="3" t="s">
        <v>40</v>
      </c>
      <c r="C172" s="97"/>
      <c r="D172" s="98">
        <f>D173+D174+D175</f>
        <v>66781</v>
      </c>
      <c r="E172" s="98">
        <f>E173+E174+E175</f>
        <v>97558</v>
      </c>
      <c r="F172" s="99">
        <f t="shared" si="58"/>
        <v>-30777</v>
      </c>
      <c r="G172" s="32">
        <f t="shared" si="59"/>
        <v>-0.31547387195309456</v>
      </c>
    </row>
    <row r="173" spans="1:7" x14ac:dyDescent="0.2">
      <c r="A173" s="95">
        <v>600</v>
      </c>
      <c r="B173" s="1" t="s">
        <v>2</v>
      </c>
      <c r="C173" s="10"/>
      <c r="D173" s="99">
        <f>'cumul juin 21'!D173+'TAB juillet'!D173</f>
        <v>8189</v>
      </c>
      <c r="E173" s="99">
        <f>'cumul juin 21'!E173+'TAB juillet'!E173</f>
        <v>13038</v>
      </c>
      <c r="F173" s="99">
        <f t="shared" si="58"/>
        <v>-4849</v>
      </c>
      <c r="G173" s="32">
        <f t="shared" si="59"/>
        <v>-0.37191287007209695</v>
      </c>
    </row>
    <row r="174" spans="1:7" x14ac:dyDescent="0.2">
      <c r="A174" s="95">
        <v>601</v>
      </c>
      <c r="B174" s="1" t="s">
        <v>3</v>
      </c>
      <c r="C174" s="10"/>
      <c r="D174" s="99">
        <f>'cumul juin 21'!D174+'TAB juillet'!D174</f>
        <v>30382</v>
      </c>
      <c r="E174" s="99">
        <f>'cumul juin 21'!E174+'TAB juillet'!E174</f>
        <v>44081</v>
      </c>
      <c r="F174" s="99">
        <f t="shared" si="58"/>
        <v>-13699</v>
      </c>
      <c r="G174" s="32">
        <f t="shared" si="59"/>
        <v>-0.31076881195980127</v>
      </c>
    </row>
    <row r="175" spans="1:7" x14ac:dyDescent="0.2">
      <c r="A175" s="95">
        <v>604</v>
      </c>
      <c r="B175" s="1" t="s">
        <v>4</v>
      </c>
      <c r="C175" s="10"/>
      <c r="D175" s="99">
        <f>'cumul juin 21'!D175+'TAB juillet'!D175</f>
        <v>28210</v>
      </c>
      <c r="E175" s="99">
        <f>'cumul juin 21'!E175+'TAB juillet'!E175</f>
        <v>40439</v>
      </c>
      <c r="F175" s="99">
        <f t="shared" si="58"/>
        <v>-12229</v>
      </c>
      <c r="G175" s="32">
        <f t="shared" si="59"/>
        <v>-0.30240609312792105</v>
      </c>
    </row>
    <row r="176" spans="1:7" x14ac:dyDescent="0.2">
      <c r="A176" s="95">
        <v>61</v>
      </c>
      <c r="B176" s="1" t="s">
        <v>41</v>
      </c>
      <c r="C176" s="10"/>
      <c r="D176" s="99">
        <f>'cumul juin 21'!D176+'TAB juillet'!D176</f>
        <v>4435</v>
      </c>
      <c r="E176" s="99">
        <f>'cumul juin 21'!E176+'TAB juillet'!E176</f>
        <v>14404</v>
      </c>
      <c r="F176" s="99">
        <f t="shared" si="58"/>
        <v>-9969</v>
      </c>
      <c r="G176" s="32">
        <f t="shared" si="59"/>
        <v>-0.69209941682865872</v>
      </c>
    </row>
    <row r="177" spans="1:7" x14ac:dyDescent="0.2">
      <c r="A177" s="95">
        <v>62</v>
      </c>
      <c r="B177" s="2" t="s">
        <v>42</v>
      </c>
      <c r="C177" s="11"/>
      <c r="D177" s="99">
        <f>'cumul juin 21'!D177+'TAB juillet'!D177</f>
        <v>3562</v>
      </c>
      <c r="E177" s="99">
        <f>'cumul juin 21'!E177+'TAB juillet'!E177</f>
        <v>22016</v>
      </c>
      <c r="F177" s="99">
        <f t="shared" si="58"/>
        <v>-18454</v>
      </c>
      <c r="G177" s="32">
        <f t="shared" si="59"/>
        <v>-0.83820857558139539</v>
      </c>
    </row>
    <row r="178" spans="1:7" ht="25.5" x14ac:dyDescent="0.2">
      <c r="A178" s="22"/>
      <c r="B178" s="26" t="s">
        <v>43</v>
      </c>
      <c r="C178" s="100"/>
      <c r="D178" s="40">
        <f>D172+D176+D177</f>
        <v>74778</v>
      </c>
      <c r="E178" s="40">
        <f>E172+E176+E177</f>
        <v>133978</v>
      </c>
      <c r="F178" s="99">
        <f t="shared" si="58"/>
        <v>-59200</v>
      </c>
      <c r="G178" s="32">
        <f t="shared" si="59"/>
        <v>-0.44186358954455207</v>
      </c>
    </row>
    <row r="179" spans="1:7" ht="25.5" x14ac:dyDescent="0.2">
      <c r="A179" s="22"/>
      <c r="B179" s="26" t="s">
        <v>48</v>
      </c>
      <c r="C179" s="100"/>
      <c r="D179" s="40">
        <f>D171-D178</f>
        <v>320463</v>
      </c>
      <c r="E179" s="40">
        <f>E171-E178</f>
        <v>183461</v>
      </c>
      <c r="F179" s="99">
        <f t="shared" si="58"/>
        <v>137002</v>
      </c>
      <c r="G179" s="32">
        <f t="shared" si="59"/>
        <v>0.74676361733556451</v>
      </c>
    </row>
    <row r="180" spans="1:7" x14ac:dyDescent="0.2">
      <c r="A180" s="95">
        <v>63</v>
      </c>
      <c r="B180" s="3" t="s">
        <v>46</v>
      </c>
      <c r="C180" s="97"/>
      <c r="D180" s="99">
        <f>'cumul juin 21'!D180+'TAB juillet'!D180</f>
        <v>347256</v>
      </c>
      <c r="E180" s="99">
        <f>'cumul juin 21'!E180+'TAB juillet'!E180</f>
        <v>356393</v>
      </c>
      <c r="F180" s="99">
        <f t="shared" si="58"/>
        <v>-9137</v>
      </c>
      <c r="G180" s="32">
        <f t="shared" si="59"/>
        <v>-2.563742834455222E-2</v>
      </c>
    </row>
    <row r="181" spans="1:7" x14ac:dyDescent="0.2">
      <c r="A181" s="95"/>
      <c r="B181" s="13" t="s">
        <v>6</v>
      </c>
      <c r="C181" s="27"/>
      <c r="D181" s="99">
        <f>'cumul juin 21'!D181+'TAB juillet'!D181</f>
        <v>0</v>
      </c>
      <c r="E181" s="99">
        <f>'cumul juin 21'!E181+'TAB juillet'!E181</f>
        <v>0</v>
      </c>
      <c r="F181" s="99"/>
      <c r="G181" s="32"/>
    </row>
    <row r="182" spans="1:7" x14ac:dyDescent="0.2">
      <c r="A182" s="95">
        <v>631</v>
      </c>
      <c r="B182" s="15" t="s">
        <v>21</v>
      </c>
      <c r="C182" s="21"/>
      <c r="D182" s="99">
        <f>'cumul juin 21'!D182+'TAB juillet'!D182</f>
        <v>0</v>
      </c>
      <c r="E182" s="99">
        <f>'cumul juin 21'!E182+'TAB juillet'!E182</f>
        <v>0</v>
      </c>
      <c r="F182" s="99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95"/>
      <c r="B183" s="15"/>
      <c r="C183" s="21"/>
      <c r="D183" s="99">
        <f>'cumul juin 21'!D183+'TAB juillet'!D183</f>
        <v>0</v>
      </c>
      <c r="E183" s="99">
        <f>'cumul juin 21'!E183+'TAB juillet'!E183</f>
        <v>0</v>
      </c>
      <c r="F183" s="99"/>
      <c r="G183" s="32"/>
    </row>
    <row r="184" spans="1:7" x14ac:dyDescent="0.2">
      <c r="A184" s="95">
        <v>64</v>
      </c>
      <c r="B184" s="2" t="s">
        <v>47</v>
      </c>
      <c r="C184" s="11"/>
      <c r="D184" s="99">
        <f>'cumul juin 21'!D184+'TAB juillet'!D184</f>
        <v>7733</v>
      </c>
      <c r="E184" s="99">
        <f>'cumul juin 21'!E184+'TAB juillet'!E184</f>
        <v>12013</v>
      </c>
      <c r="F184" s="99">
        <f t="shared" ref="F184:F194" si="62">(D184-E184)</f>
        <v>-4280</v>
      </c>
      <c r="G184" s="32">
        <f t="shared" ref="G184:G194" si="63">F184/E184</f>
        <v>-0.35628069591276118</v>
      </c>
    </row>
    <row r="185" spans="1:7" ht="25.5" x14ac:dyDescent="0.2">
      <c r="A185" s="22"/>
      <c r="B185" s="26" t="s">
        <v>49</v>
      </c>
      <c r="C185" s="100"/>
      <c r="D185" s="99">
        <f>D179-D180-D184</f>
        <v>-34526</v>
      </c>
      <c r="E185" s="99">
        <f>E179-E180-E184</f>
        <v>-184945</v>
      </c>
      <c r="F185" s="99">
        <f t="shared" si="62"/>
        <v>150419</v>
      </c>
      <c r="G185" s="32">
        <f t="shared" si="63"/>
        <v>-0.81331747276217259</v>
      </c>
    </row>
    <row r="186" spans="1:7" x14ac:dyDescent="0.2">
      <c r="A186" s="95">
        <v>75</v>
      </c>
      <c r="B186" s="3" t="s">
        <v>50</v>
      </c>
      <c r="C186" s="97"/>
      <c r="D186" s="99">
        <f>'cumul juin 21'!D186+'TAB juillet'!D186</f>
        <v>414</v>
      </c>
      <c r="E186" s="99">
        <f>'cumul juin 21'!E186+'TAB juillet'!E186</f>
        <v>2307</v>
      </c>
      <c r="F186" s="99">
        <f t="shared" si="62"/>
        <v>-1893</v>
      </c>
      <c r="G186" s="32">
        <f t="shared" si="63"/>
        <v>-0.8205461638491548</v>
      </c>
    </row>
    <row r="187" spans="1:7" x14ac:dyDescent="0.2">
      <c r="A187" s="95">
        <v>65</v>
      </c>
      <c r="B187" s="1" t="s">
        <v>51</v>
      </c>
      <c r="C187" s="10"/>
      <c r="D187" s="99">
        <f>'cumul juin 21'!D187+'TAB juillet'!D187</f>
        <v>2767</v>
      </c>
      <c r="E187" s="99">
        <f>'cumul juin 21'!E187+'TAB juillet'!E187</f>
        <v>3765</v>
      </c>
      <c r="F187" s="99">
        <f t="shared" si="62"/>
        <v>-998</v>
      </c>
      <c r="G187" s="32">
        <f t="shared" si="63"/>
        <v>-0.26507304116865871</v>
      </c>
    </row>
    <row r="188" spans="1:7" ht="25.5" x14ac:dyDescent="0.2">
      <c r="A188" s="95">
        <v>68</v>
      </c>
      <c r="B188" s="16" t="s">
        <v>52</v>
      </c>
      <c r="C188" s="17"/>
      <c r="D188" s="99">
        <f>'cumul juin 21'!D188+'TAB juillet'!D188</f>
        <v>310302</v>
      </c>
      <c r="E188" s="99">
        <f>'cumul juin 21'!E188+'TAB juillet'!E188</f>
        <v>315121</v>
      </c>
      <c r="F188" s="99">
        <f t="shared" si="62"/>
        <v>-4819</v>
      </c>
      <c r="G188" s="32">
        <f t="shared" si="63"/>
        <v>-1.5292538421749106E-2</v>
      </c>
    </row>
    <row r="189" spans="1:7" x14ac:dyDescent="0.2">
      <c r="A189" s="95">
        <v>78</v>
      </c>
      <c r="B189" s="2" t="s">
        <v>53</v>
      </c>
      <c r="C189" s="11"/>
      <c r="D189" s="99">
        <f>'cumul juin 21'!D189+'TAB juillet'!D189</f>
        <v>0</v>
      </c>
      <c r="E189" s="99">
        <f>'cumul juin 21'!E189+'TAB juillet'!E189</f>
        <v>0</v>
      </c>
      <c r="F189" s="99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00"/>
      <c r="D190" s="99">
        <f>D185+D186-D187-D188+D189</f>
        <v>-347181</v>
      </c>
      <c r="E190" s="99">
        <f>E185+E186-E187-E188+E189</f>
        <v>-501524</v>
      </c>
      <c r="F190" s="99">
        <f t="shared" si="62"/>
        <v>154343</v>
      </c>
      <c r="G190" s="32">
        <f t="shared" si="63"/>
        <v>-0.30774798414432808</v>
      </c>
    </row>
    <row r="191" spans="1:7" x14ac:dyDescent="0.2">
      <c r="A191" s="95">
        <v>76</v>
      </c>
      <c r="B191" s="1" t="s">
        <v>54</v>
      </c>
      <c r="C191" s="10"/>
      <c r="D191" s="99">
        <f>'cumul juin 21'!D191+'TAB juillet'!D191</f>
        <v>18973</v>
      </c>
      <c r="E191" s="99">
        <f>'cumul juin 21'!E191+'TAB juillet'!E191</f>
        <v>16408</v>
      </c>
      <c r="F191" s="99">
        <f t="shared" si="62"/>
        <v>2565</v>
      </c>
      <c r="G191" s="32">
        <f t="shared" si="63"/>
        <v>0.15632618235007315</v>
      </c>
    </row>
    <row r="192" spans="1:7" x14ac:dyDescent="0.2">
      <c r="A192" s="95">
        <v>66</v>
      </c>
      <c r="B192" s="1" t="s">
        <v>55</v>
      </c>
      <c r="C192" s="10"/>
      <c r="D192" s="99">
        <f>'cumul juin 21'!D192+'TAB juillet'!D192</f>
        <v>6858</v>
      </c>
      <c r="E192" s="99">
        <f>'cumul juin 21'!E192+'TAB juillet'!E192</f>
        <v>11522</v>
      </c>
      <c r="F192" s="99">
        <f t="shared" si="62"/>
        <v>-4664</v>
      </c>
      <c r="G192" s="32">
        <f t="shared" si="63"/>
        <v>-0.40479083492449225</v>
      </c>
    </row>
    <row r="193" spans="1:7" x14ac:dyDescent="0.2">
      <c r="B193" s="2" t="s">
        <v>56</v>
      </c>
      <c r="C193" s="11"/>
      <c r="D193" s="39">
        <f>D191-D192</f>
        <v>12115</v>
      </c>
      <c r="E193" s="39">
        <f>E191-E192</f>
        <v>4886</v>
      </c>
      <c r="F193" s="99">
        <f t="shared" si="62"/>
        <v>7229</v>
      </c>
      <c r="G193" s="32">
        <f t="shared" si="63"/>
        <v>1.4795333606221859</v>
      </c>
    </row>
    <row r="194" spans="1:7" x14ac:dyDescent="0.2">
      <c r="A194" s="22"/>
      <c r="B194" s="19" t="s">
        <v>57</v>
      </c>
      <c r="C194" s="100"/>
      <c r="D194" s="99">
        <f>D190+D193</f>
        <v>-335066</v>
      </c>
      <c r="E194" s="99">
        <f>E190+E193</f>
        <v>-496638</v>
      </c>
      <c r="F194" s="99">
        <f t="shared" si="62"/>
        <v>161572</v>
      </c>
      <c r="G194" s="32">
        <f t="shared" si="63"/>
        <v>-0.32533152920235664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95">
        <v>5</v>
      </c>
      <c r="B198" s="1" t="s">
        <v>22</v>
      </c>
      <c r="C198" s="10"/>
      <c r="D198" s="99">
        <f>'TAB juillet'!D198</f>
        <v>400469</v>
      </c>
      <c r="E198" s="99">
        <f>'TAB juillet'!E198</f>
        <v>272106</v>
      </c>
      <c r="F198" s="99">
        <f t="shared" ref="F198" si="64">(D198-E198)</f>
        <v>128363</v>
      </c>
      <c r="G198" s="32">
        <f t="shared" ref="G198" si="65">F198/E198</f>
        <v>0.47173895467207633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95">
        <v>51</v>
      </c>
      <c r="B202" s="20" t="s">
        <v>29</v>
      </c>
      <c r="C202" s="30"/>
      <c r="D202" s="99">
        <v>0</v>
      </c>
      <c r="E202" s="99">
        <v>0</v>
      </c>
      <c r="F202" s="99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95">
        <v>510</v>
      </c>
      <c r="B203" s="1" t="s">
        <v>7</v>
      </c>
      <c r="C203" s="10"/>
      <c r="D203" s="99">
        <v>0</v>
      </c>
      <c r="E203" s="99">
        <v>0</v>
      </c>
      <c r="F203" s="99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95">
        <v>41</v>
      </c>
      <c r="B205" s="1" t="s">
        <v>8</v>
      </c>
      <c r="C205" s="10"/>
      <c r="D205" s="99">
        <f>D209+D210+D211</f>
        <v>278422</v>
      </c>
      <c r="E205" s="99">
        <f>E209+E210+E211</f>
        <v>228199</v>
      </c>
      <c r="F205" s="99">
        <f t="shared" ref="F205" si="68">(D205-E205)</f>
        <v>50223</v>
      </c>
      <c r="G205" s="32">
        <f t="shared" ref="G205" si="69">F205/E205</f>
        <v>0.22008422473367542</v>
      </c>
    </row>
    <row r="206" spans="1:7" x14ac:dyDescent="0.2">
      <c r="A206" s="95"/>
      <c r="B206" s="1"/>
      <c r="C206" s="10"/>
      <c r="D206" s="99"/>
      <c r="E206" s="99"/>
      <c r="F206" s="99"/>
      <c r="G206" s="32"/>
    </row>
    <row r="207" spans="1:7" x14ac:dyDescent="0.2">
      <c r="A207" s="95"/>
      <c r="B207" s="7" t="s">
        <v>6</v>
      </c>
      <c r="C207" s="29"/>
      <c r="D207" s="99"/>
      <c r="E207" s="99"/>
      <c r="F207" s="99"/>
      <c r="G207" s="32"/>
    </row>
    <row r="208" spans="1:7" x14ac:dyDescent="0.2">
      <c r="A208" s="95"/>
      <c r="B208" s="1"/>
      <c r="C208" s="10"/>
      <c r="D208" s="99"/>
      <c r="E208" s="99"/>
      <c r="F208" s="99"/>
      <c r="G208" s="32"/>
    </row>
    <row r="209" spans="1:7" x14ac:dyDescent="0.2">
      <c r="A209" s="95"/>
      <c r="B209" s="23" t="s">
        <v>23</v>
      </c>
      <c r="C209" s="10"/>
      <c r="D209" s="99">
        <f>'TAB juillet'!D209</f>
        <v>145095</v>
      </c>
      <c r="E209" s="99">
        <f>'TAB juillet'!E209</f>
        <v>77053</v>
      </c>
      <c r="F209" s="99">
        <f t="shared" ref="F209:F211" si="70">(D209-E209)</f>
        <v>68042</v>
      </c>
      <c r="G209" s="32">
        <f t="shared" ref="G209:G211" si="71">F209/E209</f>
        <v>0.88305452091417591</v>
      </c>
    </row>
    <row r="210" spans="1:7" ht="25.5" x14ac:dyDescent="0.2">
      <c r="A210" s="95"/>
      <c r="B210" s="24" t="s">
        <v>58</v>
      </c>
      <c r="C210" s="17"/>
      <c r="D210" s="99">
        <f>'TAB juillet'!D210</f>
        <v>85634</v>
      </c>
      <c r="E210" s="99">
        <f>'TAB juillet'!E210</f>
        <v>86510</v>
      </c>
      <c r="F210" s="99">
        <f t="shared" si="70"/>
        <v>-876</v>
      </c>
      <c r="G210" s="32">
        <f t="shared" si="71"/>
        <v>-1.0125996994567102E-2</v>
      </c>
    </row>
    <row r="211" spans="1:7" x14ac:dyDescent="0.2">
      <c r="A211" s="95"/>
      <c r="B211" s="23" t="s">
        <v>24</v>
      </c>
      <c r="C211" s="10"/>
      <c r="D211" s="99">
        <f>'TAB juillet'!D211</f>
        <v>47693</v>
      </c>
      <c r="E211" s="99">
        <f>'TAB juillet'!E211</f>
        <v>64636</v>
      </c>
      <c r="F211" s="99">
        <f t="shared" si="70"/>
        <v>-16943</v>
      </c>
      <c r="G211" s="32">
        <f t="shared" si="71"/>
        <v>-0.26212946345689708</v>
      </c>
    </row>
    <row r="212" spans="1:7" x14ac:dyDescent="0.2">
      <c r="A212" s="95"/>
      <c r="B212" s="1"/>
      <c r="C212" s="10"/>
      <c r="D212" s="99"/>
      <c r="E212" s="99"/>
      <c r="F212" s="99"/>
      <c r="G212" s="32"/>
    </row>
    <row r="213" spans="1:7" x14ac:dyDescent="0.2">
      <c r="A213" s="95"/>
      <c r="B213" s="8" t="s">
        <v>26</v>
      </c>
      <c r="C213" s="31"/>
      <c r="D213" s="99">
        <f>'TAB juillet'!D213</f>
        <v>233608</v>
      </c>
      <c r="E213" s="99">
        <f>'TAB juillet'!E213</f>
        <v>276256</v>
      </c>
      <c r="F213" s="99">
        <f t="shared" ref="F213" si="72">(D213-E213)</f>
        <v>-42648</v>
      </c>
      <c r="G213" s="32">
        <f t="shared" ref="G213" si="73">F213/E213</f>
        <v>-0.15437854743426388</v>
      </c>
    </row>
    <row r="214" spans="1:7" x14ac:dyDescent="0.2">
      <c r="A214" s="95"/>
      <c r="B214" s="8"/>
      <c r="C214" s="31"/>
      <c r="D214" s="99"/>
      <c r="E214" s="99"/>
      <c r="F214" s="99"/>
      <c r="G214" s="32"/>
    </row>
    <row r="215" spans="1:7" x14ac:dyDescent="0.2">
      <c r="A215" s="95">
        <v>3</v>
      </c>
      <c r="B215" s="8" t="s">
        <v>15</v>
      </c>
      <c r="C215" s="31"/>
      <c r="D215" s="99">
        <f>D218+D219+D220+D221</f>
        <v>488042</v>
      </c>
      <c r="E215" s="99">
        <f>E218+E219+E220+E221</f>
        <v>519544</v>
      </c>
      <c r="F215" s="99">
        <f t="shared" ref="F215" si="74">(D215-E215)</f>
        <v>-31502</v>
      </c>
      <c r="G215" s="32">
        <f t="shared" ref="G215" si="75">F215/E215</f>
        <v>-6.0633940532466936E-2</v>
      </c>
    </row>
    <row r="216" spans="1:7" x14ac:dyDescent="0.2">
      <c r="A216" s="95"/>
      <c r="B216" s="7" t="s">
        <v>6</v>
      </c>
      <c r="C216" s="29"/>
      <c r="D216" s="99"/>
      <c r="E216" s="99"/>
      <c r="F216" s="99"/>
      <c r="G216" s="32"/>
    </row>
    <row r="217" spans="1:7" x14ac:dyDescent="0.2">
      <c r="A217" s="95"/>
      <c r="B217" s="8"/>
      <c r="C217" s="31"/>
      <c r="D217" s="99"/>
      <c r="E217" s="99"/>
      <c r="F217" s="99"/>
      <c r="G217" s="32"/>
    </row>
    <row r="218" spans="1:7" x14ac:dyDescent="0.2">
      <c r="A218" s="95">
        <v>30</v>
      </c>
      <c r="B218" s="25" t="s">
        <v>16</v>
      </c>
      <c r="C218" s="31"/>
      <c r="D218" s="99">
        <f>'TAB juillet'!D218</f>
        <v>18108</v>
      </c>
      <c r="E218" s="99">
        <f>'TAB juillet'!E218</f>
        <v>28351</v>
      </c>
      <c r="F218" s="99">
        <f t="shared" ref="F218:F221" si="76">(D218-E218)</f>
        <v>-10243</v>
      </c>
      <c r="G218" s="32">
        <f t="shared" ref="G218:G221" si="77">F218/E218</f>
        <v>-0.36129237063948361</v>
      </c>
    </row>
    <row r="219" spans="1:7" x14ac:dyDescent="0.2">
      <c r="A219" s="95">
        <v>31</v>
      </c>
      <c r="B219" s="25" t="s">
        <v>17</v>
      </c>
      <c r="C219" s="31"/>
      <c r="D219" s="99">
        <f>'TAB juillet'!D219</f>
        <v>5868</v>
      </c>
      <c r="E219" s="99">
        <f>'TAB juillet'!E219</f>
        <v>5530</v>
      </c>
      <c r="F219" s="99">
        <f t="shared" si="76"/>
        <v>338</v>
      </c>
      <c r="G219" s="32">
        <f t="shared" si="77"/>
        <v>6.1121157323688967E-2</v>
      </c>
    </row>
    <row r="220" spans="1:7" x14ac:dyDescent="0.2">
      <c r="A220" s="95">
        <v>32</v>
      </c>
      <c r="B220" s="25" t="s">
        <v>18</v>
      </c>
      <c r="C220" s="31"/>
      <c r="D220" s="99">
        <f>'TAB juillet'!D220</f>
        <v>463679</v>
      </c>
      <c r="E220" s="99">
        <f>'TAB juillet'!E220</f>
        <v>485276</v>
      </c>
      <c r="F220" s="99">
        <f t="shared" si="76"/>
        <v>-21597</v>
      </c>
      <c r="G220" s="32">
        <f t="shared" si="77"/>
        <v>-4.4504570594877967E-2</v>
      </c>
    </row>
    <row r="221" spans="1:7" x14ac:dyDescent="0.2">
      <c r="A221" s="95">
        <v>37</v>
      </c>
      <c r="B221" s="25" t="s">
        <v>25</v>
      </c>
      <c r="C221" s="31"/>
      <c r="D221" s="99">
        <f>'TAB juillet'!D221</f>
        <v>387</v>
      </c>
      <c r="E221" s="99">
        <f>'TAB juillet'!E221</f>
        <v>387</v>
      </c>
      <c r="F221" s="99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99" t="s">
        <v>10</v>
      </c>
      <c r="E226" s="99" t="s">
        <v>11</v>
      </c>
      <c r="F226" s="99" t="s">
        <v>12</v>
      </c>
      <c r="G226" s="32" t="s">
        <v>13</v>
      </c>
    </row>
    <row r="227" spans="1:7" x14ac:dyDescent="0.2">
      <c r="A227" s="95">
        <v>700</v>
      </c>
      <c r="B227" s="1" t="s">
        <v>30</v>
      </c>
      <c r="C227" s="10"/>
      <c r="D227" s="99">
        <f>'cumul juin 21'!D227+'TAB juillet'!D227</f>
        <v>0</v>
      </c>
      <c r="E227" s="99">
        <f>'cumul juin 21'!E227+'TAB juillet'!E227</f>
        <v>0</v>
      </c>
      <c r="F227" s="99">
        <f>(D228-E228)</f>
        <v>0</v>
      </c>
      <c r="G227" s="32" t="e">
        <f>F227/E228</f>
        <v>#DIV/0!</v>
      </c>
    </row>
    <row r="228" spans="1:7" x14ac:dyDescent="0.2">
      <c r="A228" s="95">
        <v>701</v>
      </c>
      <c r="B228" s="1" t="s">
        <v>31</v>
      </c>
      <c r="C228" s="10"/>
      <c r="D228" s="99">
        <f>'cumul juin 21'!D228+'TAB juillet'!D228</f>
        <v>0</v>
      </c>
      <c r="E228" s="99">
        <f>'cumul juin 21'!E228+'TAB juillet'!E228</f>
        <v>0</v>
      </c>
      <c r="F228" s="99">
        <f t="shared" ref="F228:F230" si="78">(D229-E229)</f>
        <v>0</v>
      </c>
      <c r="G228" s="32" t="e">
        <f>F228/E229</f>
        <v>#DIV/0!</v>
      </c>
    </row>
    <row r="229" spans="1:7" x14ac:dyDescent="0.2">
      <c r="A229" s="95">
        <v>704</v>
      </c>
      <c r="B229" s="1" t="s">
        <v>32</v>
      </c>
      <c r="C229" s="10"/>
      <c r="D229" s="99">
        <f>'cumul juin 21'!D229+'TAB juillet'!D229</f>
        <v>0</v>
      </c>
      <c r="E229" s="99">
        <f>'cumul juin 21'!E229+'TAB juillet'!E229</f>
        <v>0</v>
      </c>
      <c r="F229" s="99">
        <f t="shared" si="78"/>
        <v>50389</v>
      </c>
      <c r="G229" s="32" t="e">
        <f t="shared" ref="G229:G230" si="79">F229/E229</f>
        <v>#DIV/0!</v>
      </c>
    </row>
    <row r="230" spans="1:7" x14ac:dyDescent="0.2">
      <c r="A230" s="95">
        <v>706</v>
      </c>
      <c r="B230" s="1" t="s">
        <v>33</v>
      </c>
      <c r="C230" s="10"/>
      <c r="D230" s="99">
        <f>'cumul juin 21'!D230+'TAB juillet'!D230</f>
        <v>177415</v>
      </c>
      <c r="E230" s="99">
        <f>'cumul juin 21'!E230+'TAB juillet'!E230</f>
        <v>127026</v>
      </c>
      <c r="F230" s="99">
        <f t="shared" si="78"/>
        <v>0</v>
      </c>
      <c r="G230" s="32">
        <f t="shared" si="79"/>
        <v>0</v>
      </c>
    </row>
    <row r="231" spans="1:7" x14ac:dyDescent="0.2">
      <c r="A231" s="95"/>
      <c r="B231" s="13" t="s">
        <v>6</v>
      </c>
      <c r="C231" s="27"/>
      <c r="D231" s="99"/>
      <c r="E231" s="99"/>
      <c r="F231" s="39"/>
      <c r="G231" s="33"/>
    </row>
    <row r="232" spans="1:7" x14ac:dyDescent="0.2">
      <c r="A232" s="95"/>
      <c r="B232" s="14" t="s">
        <v>19</v>
      </c>
      <c r="C232" s="11"/>
      <c r="D232" s="99"/>
      <c r="E232" s="99"/>
      <c r="F232" s="99">
        <f t="shared" ref="F232:F236" si="80">(D232-E232)</f>
        <v>0</v>
      </c>
      <c r="G232" s="32" t="e">
        <f t="shared" ref="G232:G236" si="81">F232/E232</f>
        <v>#DIV/0!</v>
      </c>
    </row>
    <row r="233" spans="1:7" x14ac:dyDescent="0.2">
      <c r="A233" s="95"/>
      <c r="B233" s="14" t="s">
        <v>20</v>
      </c>
      <c r="C233" s="11"/>
      <c r="D233" s="99"/>
      <c r="E233" s="99"/>
      <c r="F233" s="99">
        <f t="shared" si="80"/>
        <v>0</v>
      </c>
      <c r="G233" s="32" t="e">
        <f t="shared" si="81"/>
        <v>#DIV/0!</v>
      </c>
    </row>
    <row r="234" spans="1:7" x14ac:dyDescent="0.2">
      <c r="A234" s="95"/>
      <c r="B234" s="14" t="s">
        <v>27</v>
      </c>
      <c r="C234" s="11"/>
      <c r="D234" s="99"/>
      <c r="E234" s="99"/>
      <c r="F234" s="99">
        <f t="shared" si="80"/>
        <v>0</v>
      </c>
      <c r="G234" s="32" t="e">
        <f t="shared" si="81"/>
        <v>#DIV/0!</v>
      </c>
    </row>
    <row r="235" spans="1:7" x14ac:dyDescent="0.2">
      <c r="A235" s="95">
        <v>706</v>
      </c>
      <c r="B235" s="2" t="s">
        <v>34</v>
      </c>
      <c r="C235" s="11"/>
      <c r="D235" s="99">
        <f>'cumul juin 21'!D235+'TAB juillet'!D235</f>
        <v>0</v>
      </c>
      <c r="E235" s="99">
        <f>'cumul juin 21'!E235+'TAB juillet'!E235</f>
        <v>0</v>
      </c>
      <c r="F235" s="99">
        <f t="shared" si="80"/>
        <v>0</v>
      </c>
      <c r="G235" s="32" t="e">
        <f t="shared" si="81"/>
        <v>#DIV/0!</v>
      </c>
    </row>
    <row r="236" spans="1:7" x14ac:dyDescent="0.2">
      <c r="A236" s="95" t="s">
        <v>35</v>
      </c>
      <c r="B236" s="2" t="s">
        <v>36</v>
      </c>
      <c r="C236" s="11"/>
      <c r="D236" s="99">
        <f>'cumul juin 21'!D236+'TAB juillet'!D236</f>
        <v>0</v>
      </c>
      <c r="E236" s="99">
        <f>'cumul juin 21'!E236+'TAB juillet'!E236</f>
        <v>0</v>
      </c>
      <c r="F236" s="99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96"/>
      <c r="D237" s="40">
        <f>D227+D228+D229+D230+D235+D236</f>
        <v>177415</v>
      </c>
      <c r="E237" s="40">
        <f>E227+E228+E229+E230+E235+E236</f>
        <v>127026</v>
      </c>
      <c r="F237" s="40">
        <f>(D237-E237)</f>
        <v>50389</v>
      </c>
      <c r="G237" s="34">
        <f>F237/E237</f>
        <v>0.39668256892289766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99">
        <f>'cumul juin 21'!D240+'TAB juillet'!D240</f>
        <v>0</v>
      </c>
      <c r="E240" s="99">
        <f>'cumul juin 21'!E240+'TAB juillet'!E240</f>
        <v>0</v>
      </c>
      <c r="F240" s="99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97"/>
      <c r="D241" s="99">
        <f>'cumul juin 21'!D241+'TAB juillet'!D241</f>
        <v>0</v>
      </c>
      <c r="E241" s="99">
        <f>'cumul juin 21'!E241+'TAB juillet'!E241</f>
        <v>0</v>
      </c>
      <c r="F241" s="98"/>
      <c r="G241" s="36"/>
    </row>
    <row r="242" spans="1:7" x14ac:dyDescent="0.2">
      <c r="A242" s="95">
        <v>72</v>
      </c>
      <c r="B242" s="1" t="s">
        <v>37</v>
      </c>
      <c r="C242" s="10"/>
      <c r="D242" s="99">
        <f>'cumul juin 21'!D242+'TAB juillet'!D242</f>
        <v>0</v>
      </c>
      <c r="E242" s="99">
        <f>'cumul juin 21'!E242+'TAB juillet'!E242</f>
        <v>0</v>
      </c>
      <c r="F242" s="99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95">
        <v>73</v>
      </c>
      <c r="B243" s="1" t="s">
        <v>38</v>
      </c>
      <c r="C243" s="10"/>
      <c r="D243" s="99">
        <f>'cumul juin 21'!D243+'TAB juillet'!D243</f>
        <v>0</v>
      </c>
      <c r="E243" s="99">
        <f>'cumul juin 21'!E243+'TAB juillet'!E243</f>
        <v>0</v>
      </c>
      <c r="F243" s="99">
        <f t="shared" si="84"/>
        <v>0</v>
      </c>
      <c r="G243" s="32" t="e">
        <f t="shared" si="85"/>
        <v>#DIV/0!</v>
      </c>
    </row>
    <row r="244" spans="1:7" x14ac:dyDescent="0.2">
      <c r="A244" s="95">
        <v>74</v>
      </c>
      <c r="B244" s="2" t="s">
        <v>39</v>
      </c>
      <c r="C244" s="11"/>
      <c r="D244" s="99">
        <f>'cumul juin 21'!D244+'TAB juillet'!D244</f>
        <v>0</v>
      </c>
      <c r="E244" s="99">
        <f>'cumul juin 21'!E244+'TAB juillet'!E244</f>
        <v>0</v>
      </c>
      <c r="F244" s="99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00"/>
      <c r="D245" s="40">
        <f>D237+D242+D243+D244</f>
        <v>177415</v>
      </c>
      <c r="E245" s="40">
        <f>E237+E242+E243+E244</f>
        <v>127026</v>
      </c>
      <c r="F245" s="99">
        <f t="shared" si="84"/>
        <v>50389</v>
      </c>
      <c r="G245" s="32">
        <f t="shared" si="85"/>
        <v>0.39668256892289766</v>
      </c>
    </row>
    <row r="246" spans="1:7" x14ac:dyDescent="0.2">
      <c r="A246" s="95">
        <v>60</v>
      </c>
      <c r="B246" s="3" t="s">
        <v>40</v>
      </c>
      <c r="C246" s="97"/>
      <c r="D246" s="98">
        <f>D247+D248+D249</f>
        <v>45271</v>
      </c>
      <c r="E246" s="98">
        <f>E247+E248+E249</f>
        <v>34968</v>
      </c>
      <c r="F246" s="99">
        <f t="shared" si="84"/>
        <v>10303</v>
      </c>
      <c r="G246" s="32">
        <f t="shared" si="85"/>
        <v>0.29464081445893386</v>
      </c>
    </row>
    <row r="247" spans="1:7" x14ac:dyDescent="0.2">
      <c r="A247" s="95">
        <v>600</v>
      </c>
      <c r="B247" s="1" t="s">
        <v>2</v>
      </c>
      <c r="C247" s="10"/>
      <c r="D247" s="99">
        <f>'cumul juin 21'!D247+'TAB juillet'!D247</f>
        <v>0</v>
      </c>
      <c r="E247" s="99">
        <f>'cumul juin 21'!E247+'TAB juillet'!E247</f>
        <v>0</v>
      </c>
      <c r="F247" s="99">
        <f t="shared" si="84"/>
        <v>0</v>
      </c>
      <c r="G247" s="32" t="e">
        <f t="shared" si="85"/>
        <v>#DIV/0!</v>
      </c>
    </row>
    <row r="248" spans="1:7" x14ac:dyDescent="0.2">
      <c r="A248" s="95">
        <v>601</v>
      </c>
      <c r="B248" s="1" t="s">
        <v>3</v>
      </c>
      <c r="C248" s="10"/>
      <c r="D248" s="99">
        <f>'cumul juin 21'!D248+'TAB juillet'!D248</f>
        <v>45271</v>
      </c>
      <c r="E248" s="99">
        <f>'cumul juin 21'!E248+'TAB juillet'!E248</f>
        <v>34968</v>
      </c>
      <c r="F248" s="99">
        <f t="shared" si="84"/>
        <v>10303</v>
      </c>
      <c r="G248" s="32">
        <f t="shared" si="85"/>
        <v>0.29464081445893386</v>
      </c>
    </row>
    <row r="249" spans="1:7" x14ac:dyDescent="0.2">
      <c r="A249" s="95">
        <v>604</v>
      </c>
      <c r="B249" s="1" t="s">
        <v>4</v>
      </c>
      <c r="C249" s="10"/>
      <c r="D249" s="99">
        <f>'cumul juin 21'!D249+'TAB juillet'!D249</f>
        <v>0</v>
      </c>
      <c r="E249" s="99">
        <f>'cumul juin 21'!E249+'TAB juillet'!E249</f>
        <v>0</v>
      </c>
      <c r="F249" s="99">
        <f t="shared" si="84"/>
        <v>0</v>
      </c>
      <c r="G249" s="32" t="e">
        <f t="shared" si="85"/>
        <v>#DIV/0!</v>
      </c>
    </row>
    <row r="250" spans="1:7" x14ac:dyDescent="0.2">
      <c r="A250" s="95">
        <v>61</v>
      </c>
      <c r="B250" s="1" t="s">
        <v>41</v>
      </c>
      <c r="C250" s="10"/>
      <c r="D250" s="99">
        <f>'cumul juin 21'!D250+'TAB juillet'!D250</f>
        <v>2594</v>
      </c>
      <c r="E250" s="99">
        <f>'cumul juin 21'!E250+'TAB juillet'!E250</f>
        <v>1737</v>
      </c>
      <c r="F250" s="99">
        <f t="shared" si="84"/>
        <v>857</v>
      </c>
      <c r="G250" s="32">
        <f t="shared" si="85"/>
        <v>0.49337938975244677</v>
      </c>
    </row>
    <row r="251" spans="1:7" x14ac:dyDescent="0.2">
      <c r="A251" s="95">
        <v>62</v>
      </c>
      <c r="B251" s="2" t="s">
        <v>42</v>
      </c>
      <c r="C251" s="11"/>
      <c r="D251" s="99">
        <f>'cumul juin 21'!D251+'TAB juillet'!D251</f>
        <v>5517</v>
      </c>
      <c r="E251" s="99">
        <f>'cumul juin 21'!E251+'TAB juillet'!E251</f>
        <v>7569</v>
      </c>
      <c r="F251" s="99">
        <f t="shared" si="84"/>
        <v>-2052</v>
      </c>
      <c r="G251" s="32">
        <f t="shared" si="85"/>
        <v>-0.27110582639714625</v>
      </c>
    </row>
    <row r="252" spans="1:7" ht="25.5" x14ac:dyDescent="0.2">
      <c r="A252" s="22"/>
      <c r="B252" s="26" t="s">
        <v>43</v>
      </c>
      <c r="C252" s="100"/>
      <c r="D252" s="40">
        <f>D246+D250+D251</f>
        <v>53382</v>
      </c>
      <c r="E252" s="40">
        <f>E246+E250+E251</f>
        <v>44274</v>
      </c>
      <c r="F252" s="99">
        <f t="shared" si="84"/>
        <v>9108</v>
      </c>
      <c r="G252" s="32">
        <f t="shared" si="85"/>
        <v>0.20571893210462122</v>
      </c>
    </row>
    <row r="253" spans="1:7" ht="25.5" x14ac:dyDescent="0.2">
      <c r="A253" s="22"/>
      <c r="B253" s="26" t="s">
        <v>48</v>
      </c>
      <c r="C253" s="100"/>
      <c r="D253" s="40">
        <f>D245-D252</f>
        <v>124033</v>
      </c>
      <c r="E253" s="40">
        <f>E245-E252</f>
        <v>82752</v>
      </c>
      <c r="F253" s="99">
        <f t="shared" si="84"/>
        <v>41281</v>
      </c>
      <c r="G253" s="32">
        <f t="shared" si="85"/>
        <v>0.49885199149265275</v>
      </c>
    </row>
    <row r="254" spans="1:7" x14ac:dyDescent="0.2">
      <c r="A254" s="95">
        <v>63</v>
      </c>
      <c r="B254" s="3" t="s">
        <v>46</v>
      </c>
      <c r="C254" s="97"/>
      <c r="D254" s="99">
        <f>'cumul juin 21'!D254+'TAB juillet'!D254</f>
        <v>155471</v>
      </c>
      <c r="E254" s="99">
        <f>'cumul juin 21'!E254+'TAB juillet'!E254</f>
        <v>158950</v>
      </c>
      <c r="F254" s="99">
        <f t="shared" si="84"/>
        <v>-3479</v>
      </c>
      <c r="G254" s="32">
        <f t="shared" si="85"/>
        <v>-2.1887385970430953E-2</v>
      </c>
    </row>
    <row r="255" spans="1:7" x14ac:dyDescent="0.2">
      <c r="A255" s="95"/>
      <c r="B255" s="13" t="s">
        <v>6</v>
      </c>
      <c r="C255" s="27"/>
      <c r="D255" s="99">
        <f>'cumul juin 21'!D255+'TAB juillet'!D255</f>
        <v>0</v>
      </c>
      <c r="E255" s="99">
        <f>'cumul juin 21'!E255+'TAB juillet'!E255</f>
        <v>0</v>
      </c>
      <c r="F255" s="99"/>
      <c r="G255" s="32"/>
    </row>
    <row r="256" spans="1:7" x14ac:dyDescent="0.2">
      <c r="A256" s="95">
        <v>631</v>
      </c>
      <c r="B256" s="15" t="s">
        <v>21</v>
      </c>
      <c r="C256" s="21"/>
      <c r="D256" s="99">
        <f>'cumul juin 21'!D256+'TAB juillet'!D256</f>
        <v>0</v>
      </c>
      <c r="E256" s="99">
        <f>'cumul juin 21'!E256+'TAB juillet'!E256</f>
        <v>0</v>
      </c>
      <c r="F256" s="99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95"/>
      <c r="B257" s="15"/>
      <c r="C257" s="21"/>
      <c r="D257" s="99">
        <f>'cumul juin 21'!D257+'TAB juillet'!D257</f>
        <v>0</v>
      </c>
      <c r="E257" s="99">
        <f>'cumul juin 21'!E257+'TAB juillet'!E257</f>
        <v>0</v>
      </c>
      <c r="F257" s="99"/>
      <c r="G257" s="32"/>
    </row>
    <row r="258" spans="1:7" x14ac:dyDescent="0.2">
      <c r="A258" s="95">
        <v>64</v>
      </c>
      <c r="B258" s="2" t="s">
        <v>47</v>
      </c>
      <c r="C258" s="11"/>
      <c r="D258" s="99">
        <f>'cumul juin 21'!D258+'TAB juillet'!D258</f>
        <v>4879</v>
      </c>
      <c r="E258" s="99">
        <f>'cumul juin 21'!E258+'TAB juillet'!E258</f>
        <v>3826</v>
      </c>
      <c r="F258" s="99">
        <f t="shared" ref="F258:F268" si="88">(D258-E258)</f>
        <v>1053</v>
      </c>
      <c r="G258" s="32">
        <f t="shared" ref="G258:G268" si="89">F258/E258</f>
        <v>0.27522216414009409</v>
      </c>
    </row>
    <row r="259" spans="1:7" ht="25.5" x14ac:dyDescent="0.2">
      <c r="A259" s="22"/>
      <c r="B259" s="26" t="s">
        <v>49</v>
      </c>
      <c r="C259" s="100"/>
      <c r="D259" s="99">
        <f>D253-D254-D258</f>
        <v>-36317</v>
      </c>
      <c r="E259" s="99">
        <f>E253-E254-E258</f>
        <v>-80024</v>
      </c>
      <c r="F259" s="99">
        <f t="shared" si="88"/>
        <v>43707</v>
      </c>
      <c r="G259" s="32">
        <f t="shared" si="89"/>
        <v>-0.54617364790562828</v>
      </c>
    </row>
    <row r="260" spans="1:7" x14ac:dyDescent="0.2">
      <c r="A260" s="95">
        <v>75</v>
      </c>
      <c r="B260" s="3" t="s">
        <v>50</v>
      </c>
      <c r="C260" s="97"/>
      <c r="D260" s="99">
        <f>'cumul juin 21'!D260+'TAB juillet'!D260</f>
        <v>0</v>
      </c>
      <c r="E260" s="99">
        <f>'cumul juin 21'!E260+'TAB juillet'!E260</f>
        <v>1341</v>
      </c>
      <c r="F260" s="99">
        <f t="shared" si="88"/>
        <v>-1341</v>
      </c>
      <c r="G260" s="32">
        <f t="shared" si="89"/>
        <v>-1</v>
      </c>
    </row>
    <row r="261" spans="1:7" x14ac:dyDescent="0.2">
      <c r="A261" s="95">
        <v>65</v>
      </c>
      <c r="B261" s="1" t="s">
        <v>51</v>
      </c>
      <c r="C261" s="10"/>
      <c r="D261" s="99">
        <f>'cumul juin 21'!D261+'TAB juillet'!D261</f>
        <v>810</v>
      </c>
      <c r="E261" s="99">
        <f>'cumul juin 21'!E261+'TAB juillet'!E261</f>
        <v>824</v>
      </c>
      <c r="F261" s="99">
        <f t="shared" si="88"/>
        <v>-14</v>
      </c>
      <c r="G261" s="32">
        <f t="shared" si="89"/>
        <v>-1.6990291262135922E-2</v>
      </c>
    </row>
    <row r="262" spans="1:7" ht="25.5" x14ac:dyDescent="0.2">
      <c r="A262" s="95">
        <v>68</v>
      </c>
      <c r="B262" s="16" t="s">
        <v>52</v>
      </c>
      <c r="C262" s="17"/>
      <c r="D262" s="99">
        <f>'cumul juin 21'!D262+'TAB juillet'!D262</f>
        <v>38811</v>
      </c>
      <c r="E262" s="99">
        <f>'cumul juin 21'!E262+'TAB juillet'!E262</f>
        <v>35730</v>
      </c>
      <c r="F262" s="99">
        <f t="shared" si="88"/>
        <v>3081</v>
      </c>
      <c r="G262" s="32">
        <f t="shared" si="89"/>
        <v>8.6230058774139376E-2</v>
      </c>
    </row>
    <row r="263" spans="1:7" x14ac:dyDescent="0.2">
      <c r="A263" s="95">
        <v>78</v>
      </c>
      <c r="B263" s="2" t="s">
        <v>53</v>
      </c>
      <c r="C263" s="11"/>
      <c r="D263" s="99">
        <f>'cumul juin 21'!D263+'TAB juillet'!D263</f>
        <v>0</v>
      </c>
      <c r="E263" s="99">
        <f>'cumul juin 21'!E263+'TAB juillet'!E263</f>
        <v>0</v>
      </c>
      <c r="F263" s="99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00"/>
      <c r="D264" s="99">
        <f>D259+D260-D261-D262+D263</f>
        <v>-75938</v>
      </c>
      <c r="E264" s="99">
        <f>E259+E260-E261-E262+E263</f>
        <v>-115237</v>
      </c>
      <c r="F264" s="99">
        <f t="shared" si="88"/>
        <v>39299</v>
      </c>
      <c r="G264" s="32">
        <f t="shared" si="89"/>
        <v>-0.34102762133689701</v>
      </c>
    </row>
    <row r="265" spans="1:7" x14ac:dyDescent="0.2">
      <c r="A265" s="95">
        <v>76</v>
      </c>
      <c r="B265" s="1" t="s">
        <v>54</v>
      </c>
      <c r="C265" s="10"/>
      <c r="D265" s="99">
        <f>'cumul juin 21'!D265+'TAB juillet'!D265</f>
        <v>0</v>
      </c>
      <c r="E265" s="99">
        <f>'cumul juin 21'!E265+'TAB juillet'!E265</f>
        <v>0</v>
      </c>
      <c r="F265" s="99">
        <f t="shared" si="88"/>
        <v>0</v>
      </c>
      <c r="G265" s="32" t="e">
        <f t="shared" si="89"/>
        <v>#DIV/0!</v>
      </c>
    </row>
    <row r="266" spans="1:7" x14ac:dyDescent="0.2">
      <c r="A266" s="95">
        <v>66</v>
      </c>
      <c r="B266" s="1" t="s">
        <v>55</v>
      </c>
      <c r="C266" s="10"/>
      <c r="D266" s="99">
        <f>'cumul juin 21'!D266+'TAB juillet'!D266</f>
        <v>0</v>
      </c>
      <c r="E266" s="99">
        <f>'cumul juin 21'!E266+'TAB juillet'!E266</f>
        <v>0</v>
      </c>
      <c r="F266" s="99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99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00"/>
      <c r="D268" s="99">
        <f>D264+D267</f>
        <v>-75938</v>
      </c>
      <c r="E268" s="99">
        <f>E264+E267</f>
        <v>-115237</v>
      </c>
      <c r="F268" s="99">
        <f t="shared" si="88"/>
        <v>39299</v>
      </c>
      <c r="G268" s="32">
        <f t="shared" si="89"/>
        <v>-0.34102762133689701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95">
        <v>5</v>
      </c>
      <c r="B272" s="1" t="s">
        <v>22</v>
      </c>
      <c r="C272" s="10"/>
      <c r="D272" s="99">
        <f>'TAB juillet'!D272</f>
        <v>110432</v>
      </c>
      <c r="E272" s="99">
        <f>'TAB juillet'!E272</f>
        <v>143230</v>
      </c>
      <c r="F272" s="99">
        <f t="shared" ref="F272" si="90">(D272-E272)</f>
        <v>-32798</v>
      </c>
      <c r="G272" s="32">
        <f t="shared" ref="G272" si="91">F272/E272</f>
        <v>-0.22898834043147384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95">
        <v>51</v>
      </c>
      <c r="B276" s="20" t="s">
        <v>29</v>
      </c>
      <c r="C276" s="30"/>
      <c r="D276" s="99">
        <v>0</v>
      </c>
      <c r="E276" s="99">
        <v>0</v>
      </c>
      <c r="F276" s="99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95">
        <v>510</v>
      </c>
      <c r="B277" s="1" t="s">
        <v>7</v>
      </c>
      <c r="C277" s="10"/>
      <c r="D277" s="99">
        <v>0</v>
      </c>
      <c r="E277" s="99">
        <v>0</v>
      </c>
      <c r="F277" s="99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95">
        <v>41</v>
      </c>
      <c r="B279" s="1" t="s">
        <v>8</v>
      </c>
      <c r="C279" s="10"/>
      <c r="D279" s="99">
        <f>D283+D284+D285</f>
        <v>129558</v>
      </c>
      <c r="E279" s="99">
        <f>E283+E284+E285</f>
        <v>84666</v>
      </c>
      <c r="F279" s="99">
        <f t="shared" ref="F279" si="94">(D279-E279)</f>
        <v>44892</v>
      </c>
      <c r="G279" s="32">
        <f t="shared" ref="G279" si="95">F279/E279</f>
        <v>0.53022464743816877</v>
      </c>
    </row>
    <row r="280" spans="1:7" x14ac:dyDescent="0.2">
      <c r="A280" s="95"/>
      <c r="B280" s="1"/>
      <c r="C280" s="10"/>
      <c r="D280" s="99"/>
      <c r="E280" s="99"/>
      <c r="F280" s="99"/>
      <c r="G280" s="32"/>
    </row>
    <row r="281" spans="1:7" x14ac:dyDescent="0.2">
      <c r="A281" s="95"/>
      <c r="B281" s="7" t="s">
        <v>6</v>
      </c>
      <c r="C281" s="29"/>
      <c r="D281" s="99"/>
      <c r="E281" s="99"/>
      <c r="F281" s="99"/>
      <c r="G281" s="32"/>
    </row>
    <row r="282" spans="1:7" x14ac:dyDescent="0.2">
      <c r="A282" s="95"/>
      <c r="B282" s="1"/>
      <c r="C282" s="10"/>
      <c r="D282" s="99"/>
      <c r="E282" s="99"/>
      <c r="F282" s="99"/>
      <c r="G282" s="32"/>
    </row>
    <row r="283" spans="1:7" x14ac:dyDescent="0.2">
      <c r="A283" s="95"/>
      <c r="B283" s="23" t="s">
        <v>23</v>
      </c>
      <c r="C283" s="10"/>
      <c r="D283" s="99">
        <f>'TAB juillet'!D283</f>
        <v>17306</v>
      </c>
      <c r="E283" s="99">
        <f>'TAB juillet'!E283</f>
        <v>40325</v>
      </c>
      <c r="F283" s="99">
        <f t="shared" ref="F283:F285" si="96">(D283-E283)</f>
        <v>-23019</v>
      </c>
      <c r="G283" s="32">
        <f t="shared" ref="G283:G285" si="97">F283/E283</f>
        <v>-0.57083694978301303</v>
      </c>
    </row>
    <row r="284" spans="1:7" ht="25.5" x14ac:dyDescent="0.2">
      <c r="A284" s="95"/>
      <c r="B284" s="24" t="s">
        <v>58</v>
      </c>
      <c r="C284" s="17"/>
      <c r="D284" s="99">
        <f>'TAB juillet'!D284</f>
        <v>110303</v>
      </c>
      <c r="E284" s="99">
        <f>'TAB juillet'!E284</f>
        <v>42398</v>
      </c>
      <c r="F284" s="99">
        <f t="shared" si="96"/>
        <v>67905</v>
      </c>
      <c r="G284" s="32">
        <f t="shared" si="97"/>
        <v>1.6016085664418134</v>
      </c>
    </row>
    <row r="285" spans="1:7" x14ac:dyDescent="0.2">
      <c r="A285" s="95"/>
      <c r="B285" s="23" t="s">
        <v>24</v>
      </c>
      <c r="C285" s="10"/>
      <c r="D285" s="99">
        <f>'TAB juillet'!D285</f>
        <v>1949</v>
      </c>
      <c r="E285" s="99">
        <f>'TAB juillet'!E285</f>
        <v>1943</v>
      </c>
      <c r="F285" s="99">
        <f t="shared" si="96"/>
        <v>6</v>
      </c>
      <c r="G285" s="32">
        <f t="shared" si="97"/>
        <v>3.0880082346886259E-3</v>
      </c>
    </row>
    <row r="286" spans="1:7" x14ac:dyDescent="0.2">
      <c r="A286" s="95"/>
      <c r="B286" s="1"/>
      <c r="C286" s="10"/>
      <c r="D286" s="99"/>
      <c r="E286" s="99"/>
      <c r="F286" s="99"/>
      <c r="G286" s="32"/>
    </row>
    <row r="287" spans="1:7" x14ac:dyDescent="0.2">
      <c r="A287" s="95"/>
      <c r="B287" s="8" t="s">
        <v>26</v>
      </c>
      <c r="C287" s="31"/>
      <c r="D287" s="99">
        <f>'TAB juillet'!D287</f>
        <v>72995</v>
      </c>
      <c r="E287" s="99">
        <f>'TAB juillet'!E287</f>
        <v>60184</v>
      </c>
      <c r="F287" s="99">
        <f t="shared" ref="F287" si="98">(D287-E287)</f>
        <v>12811</v>
      </c>
      <c r="G287" s="32">
        <f t="shared" ref="G287" si="99">F287/E287</f>
        <v>0.21286388408879436</v>
      </c>
    </row>
    <row r="288" spans="1:7" x14ac:dyDescent="0.2">
      <c r="A288" s="95"/>
      <c r="B288" s="8"/>
      <c r="C288" s="31"/>
      <c r="D288" s="99"/>
      <c r="E288" s="99"/>
      <c r="F288" s="99"/>
      <c r="G288" s="32"/>
    </row>
    <row r="289" spans="1:7" x14ac:dyDescent="0.2">
      <c r="A289" s="95">
        <v>3</v>
      </c>
      <c r="B289" s="8" t="s">
        <v>15</v>
      </c>
      <c r="C289" s="31"/>
      <c r="D289" s="99">
        <f>D292+D293+D294+D295</f>
        <v>26916</v>
      </c>
      <c r="E289" s="99">
        <f>E292+E293+E294+E295</f>
        <v>32965</v>
      </c>
      <c r="F289" s="99">
        <f t="shared" ref="F289" si="100">(D289-E289)</f>
        <v>-6049</v>
      </c>
      <c r="G289" s="32">
        <f t="shared" ref="G289" si="101">F289/E289</f>
        <v>-0.18349764902168966</v>
      </c>
    </row>
    <row r="290" spans="1:7" x14ac:dyDescent="0.2">
      <c r="A290" s="95"/>
      <c r="B290" s="7" t="s">
        <v>6</v>
      </c>
      <c r="C290" s="29"/>
      <c r="D290" s="99"/>
      <c r="E290" s="99"/>
      <c r="F290" s="99"/>
      <c r="G290" s="32"/>
    </row>
    <row r="291" spans="1:7" x14ac:dyDescent="0.2">
      <c r="A291" s="95"/>
      <c r="B291" s="8"/>
      <c r="C291" s="31"/>
      <c r="D291" s="99"/>
      <c r="E291" s="99"/>
      <c r="F291" s="99"/>
      <c r="G291" s="32"/>
    </row>
    <row r="292" spans="1:7" x14ac:dyDescent="0.2">
      <c r="A292" s="95">
        <v>30</v>
      </c>
      <c r="B292" s="25" t="s">
        <v>16</v>
      </c>
      <c r="C292" s="31"/>
      <c r="D292" s="99">
        <f>'TAB juillet'!D292</f>
        <v>480</v>
      </c>
      <c r="E292" s="99">
        <f>'TAB juillet'!E292</f>
        <v>683</v>
      </c>
      <c r="F292" s="99">
        <f t="shared" ref="F292:F295" si="102">(D292-E292)</f>
        <v>-203</v>
      </c>
      <c r="G292" s="32">
        <f t="shared" ref="G292:G295" si="103">F292/E292</f>
        <v>-0.29721815519765737</v>
      </c>
    </row>
    <row r="293" spans="1:7" x14ac:dyDescent="0.2">
      <c r="A293" s="95">
        <v>31</v>
      </c>
      <c r="B293" s="25" t="s">
        <v>17</v>
      </c>
      <c r="C293" s="31"/>
      <c r="D293" s="99">
        <f>'TAB juillet'!D293</f>
        <v>0</v>
      </c>
      <c r="E293" s="99">
        <f>'TAB juillet'!E293</f>
        <v>0</v>
      </c>
      <c r="F293" s="99">
        <f t="shared" si="102"/>
        <v>0</v>
      </c>
      <c r="G293" s="32" t="e">
        <f t="shared" si="103"/>
        <v>#DIV/0!</v>
      </c>
    </row>
    <row r="294" spans="1:7" x14ac:dyDescent="0.2">
      <c r="A294" s="95">
        <v>32</v>
      </c>
      <c r="B294" s="25" t="s">
        <v>18</v>
      </c>
      <c r="C294" s="31"/>
      <c r="D294" s="99">
        <f>'TAB juillet'!D294</f>
        <v>26436</v>
      </c>
      <c r="E294" s="99">
        <f>'TAB juillet'!E294</f>
        <v>32282</v>
      </c>
      <c r="F294" s="99">
        <f t="shared" si="102"/>
        <v>-5846</v>
      </c>
      <c r="G294" s="32">
        <f t="shared" si="103"/>
        <v>-0.18109163001053219</v>
      </c>
    </row>
    <row r="295" spans="1:7" x14ac:dyDescent="0.2">
      <c r="A295" s="95">
        <v>37</v>
      </c>
      <c r="B295" s="25" t="s">
        <v>25</v>
      </c>
      <c r="C295" s="31"/>
      <c r="D295" s="99">
        <f>'TAB juillet'!D295</f>
        <v>0</v>
      </c>
      <c r="E295" s="99">
        <f>'TAB juillet'!E295</f>
        <v>0</v>
      </c>
      <c r="F295" s="99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99" t="s">
        <v>10</v>
      </c>
      <c r="E299" s="99" t="s">
        <v>11</v>
      </c>
      <c r="F299" s="99" t="s">
        <v>12</v>
      </c>
      <c r="G299" s="32" t="s">
        <v>13</v>
      </c>
    </row>
    <row r="300" spans="1:7" ht="12.75" customHeight="1" x14ac:dyDescent="0.2">
      <c r="A300" s="95">
        <v>700</v>
      </c>
      <c r="B300" s="1" t="s">
        <v>30</v>
      </c>
      <c r="C300" s="10"/>
      <c r="D300" s="99">
        <f>'cumul juin 21'!D300+'TAB juillet'!D300</f>
        <v>7939</v>
      </c>
      <c r="E300" s="99">
        <f>'cumul juin 21'!E300+'TAB juillet'!E300</f>
        <v>12572</v>
      </c>
      <c r="F300" s="99">
        <f>(D301-E301)</f>
        <v>-924</v>
      </c>
      <c r="G300" s="32">
        <f>F300/E301</f>
        <v>-1.2170225096479328E-2</v>
      </c>
    </row>
    <row r="301" spans="1:7" x14ac:dyDescent="0.2">
      <c r="A301" s="95">
        <v>701</v>
      </c>
      <c r="B301" s="1" t="s">
        <v>31</v>
      </c>
      <c r="C301" s="10"/>
      <c r="D301" s="99">
        <f>'cumul juin 21'!D301+'TAB juillet'!D301</f>
        <v>74999</v>
      </c>
      <c r="E301" s="99">
        <f>'cumul juin 21'!E301+'TAB juillet'!E301</f>
        <v>75923</v>
      </c>
      <c r="F301" s="99">
        <f t="shared" ref="F301:F303" si="104">(D302-E302)</f>
        <v>6760</v>
      </c>
      <c r="G301" s="32">
        <f>F301/E302</f>
        <v>0.34625825948880806</v>
      </c>
    </row>
    <row r="302" spans="1:7" x14ac:dyDescent="0.2">
      <c r="A302" s="95">
        <v>704</v>
      </c>
      <c r="B302" s="1" t="s">
        <v>32</v>
      </c>
      <c r="C302" s="10"/>
      <c r="D302" s="99">
        <f>'cumul juin 21'!D302+'TAB juillet'!D302</f>
        <v>26283</v>
      </c>
      <c r="E302" s="99">
        <f>'cumul juin 21'!E302+'TAB juillet'!E302</f>
        <v>19523</v>
      </c>
      <c r="F302" s="99">
        <f t="shared" si="104"/>
        <v>17129</v>
      </c>
      <c r="G302" s="32">
        <f t="shared" ref="G302:G303" si="105">F302/E302</f>
        <v>0.87737540337038367</v>
      </c>
    </row>
    <row r="303" spans="1:7" x14ac:dyDescent="0.2">
      <c r="A303" s="95">
        <v>706</v>
      </c>
      <c r="B303" s="1" t="s">
        <v>33</v>
      </c>
      <c r="C303" s="10"/>
      <c r="D303" s="99">
        <f>'cumul juin 21'!D303+'TAB juillet'!D303</f>
        <v>80942</v>
      </c>
      <c r="E303" s="99">
        <f>'cumul juin 21'!E303+'TAB juillet'!E303</f>
        <v>63813</v>
      </c>
      <c r="F303" s="99">
        <f t="shared" si="104"/>
        <v>0</v>
      </c>
      <c r="G303" s="32">
        <f t="shared" si="105"/>
        <v>0</v>
      </c>
    </row>
    <row r="304" spans="1:7" x14ac:dyDescent="0.2">
      <c r="A304" s="95"/>
      <c r="B304" s="13" t="s">
        <v>6</v>
      </c>
      <c r="C304" s="27"/>
      <c r="D304" s="99"/>
      <c r="E304" s="99"/>
      <c r="F304" s="39"/>
      <c r="G304" s="33"/>
    </row>
    <row r="305" spans="1:7" x14ac:dyDescent="0.2">
      <c r="A305" s="95"/>
      <c r="B305" s="14" t="s">
        <v>19</v>
      </c>
      <c r="C305" s="11"/>
      <c r="D305" s="99"/>
      <c r="E305" s="99"/>
      <c r="F305" s="99">
        <f t="shared" ref="F305:F309" si="106">(D305-E305)</f>
        <v>0</v>
      </c>
      <c r="G305" s="32" t="e">
        <f t="shared" ref="G305:G309" si="107">F305/E305</f>
        <v>#DIV/0!</v>
      </c>
    </row>
    <row r="306" spans="1:7" x14ac:dyDescent="0.2">
      <c r="A306" s="95"/>
      <c r="B306" s="14" t="s">
        <v>20</v>
      </c>
      <c r="C306" s="11"/>
      <c r="D306" s="99"/>
      <c r="E306" s="99"/>
      <c r="F306" s="99">
        <f t="shared" si="106"/>
        <v>0</v>
      </c>
      <c r="G306" s="32" t="e">
        <f t="shared" si="107"/>
        <v>#DIV/0!</v>
      </c>
    </row>
    <row r="307" spans="1:7" x14ac:dyDescent="0.2">
      <c r="A307" s="95"/>
      <c r="B307" s="14" t="s">
        <v>27</v>
      </c>
      <c r="C307" s="11"/>
      <c r="D307" s="99"/>
      <c r="E307" s="99"/>
      <c r="F307" s="99">
        <f t="shared" si="106"/>
        <v>0</v>
      </c>
      <c r="G307" s="32" t="e">
        <f t="shared" si="107"/>
        <v>#DIV/0!</v>
      </c>
    </row>
    <row r="308" spans="1:7" x14ac:dyDescent="0.2">
      <c r="A308" s="95">
        <v>706</v>
      </c>
      <c r="B308" s="2" t="s">
        <v>34</v>
      </c>
      <c r="C308" s="11"/>
      <c r="D308" s="99">
        <f>'cumul juin 21'!D308+'TAB juillet'!D308</f>
        <v>193</v>
      </c>
      <c r="E308" s="99">
        <f>'cumul juin 21'!E308+'TAB juillet'!E308</f>
        <v>12</v>
      </c>
      <c r="F308" s="99">
        <f t="shared" si="106"/>
        <v>181</v>
      </c>
      <c r="G308" s="32">
        <f t="shared" si="107"/>
        <v>15.083333333333334</v>
      </c>
    </row>
    <row r="309" spans="1:7" x14ac:dyDescent="0.2">
      <c r="A309" s="95" t="s">
        <v>35</v>
      </c>
      <c r="B309" s="2" t="s">
        <v>36</v>
      </c>
      <c r="C309" s="11"/>
      <c r="D309" s="99">
        <f>'cumul juin 21'!D309+'TAB juillet'!D309</f>
        <v>1719</v>
      </c>
      <c r="E309" s="99">
        <f>'cumul juin 21'!E309+'TAB juillet'!E309</f>
        <v>310</v>
      </c>
      <c r="F309" s="99">
        <f t="shared" si="106"/>
        <v>1409</v>
      </c>
      <c r="G309" s="32">
        <f t="shared" si="107"/>
        <v>4.5451612903225804</v>
      </c>
    </row>
    <row r="310" spans="1:7" ht="25.5" x14ac:dyDescent="0.2">
      <c r="A310" s="22"/>
      <c r="B310" s="26" t="s">
        <v>45</v>
      </c>
      <c r="C310" s="96"/>
      <c r="D310" s="40">
        <f>D300+D301+D302+D303+D308+D309</f>
        <v>192075</v>
      </c>
      <c r="E310" s="40">
        <f>E300+E301+E302+E303+E308+E309</f>
        <v>172153</v>
      </c>
      <c r="F310" s="40">
        <f>(D310-E310)</f>
        <v>19922</v>
      </c>
      <c r="G310" s="34">
        <f>F310/E310</f>
        <v>0.11572264206839265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99">
        <f>'cumul juin 21'!D313+'TAB juillet'!D313</f>
        <v>0</v>
      </c>
      <c r="E313" s="99">
        <f>'cumul juin 21'!E313+'TAB juillet'!E313</f>
        <v>0</v>
      </c>
      <c r="F313" s="99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97"/>
      <c r="D314" s="99">
        <f>'cumul juin 21'!D314+'TAB juillet'!D314</f>
        <v>0</v>
      </c>
      <c r="E314" s="99">
        <f>'cumul juin 21'!E314+'TAB juillet'!E314</f>
        <v>0</v>
      </c>
      <c r="F314" s="98"/>
      <c r="G314" s="36"/>
    </row>
    <row r="315" spans="1:7" x14ac:dyDescent="0.2">
      <c r="A315" s="95">
        <v>72</v>
      </c>
      <c r="B315" s="1" t="s">
        <v>37</v>
      </c>
      <c r="C315" s="10"/>
      <c r="D315" s="99">
        <f>'cumul juin 21'!D315+'TAB juillet'!D315</f>
        <v>0</v>
      </c>
      <c r="E315" s="99">
        <f>'cumul juin 21'!E315+'TAB juillet'!E315</f>
        <v>0</v>
      </c>
      <c r="F315" s="99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95">
        <v>73</v>
      </c>
      <c r="B316" s="1" t="s">
        <v>38</v>
      </c>
      <c r="C316" s="10"/>
      <c r="D316" s="99">
        <f>'cumul juin 21'!D316+'TAB juillet'!D316</f>
        <v>29</v>
      </c>
      <c r="E316" s="99">
        <f>'cumul juin 21'!E316+'TAB juillet'!E316</f>
        <v>0</v>
      </c>
      <c r="F316" s="99">
        <f t="shared" si="110"/>
        <v>29</v>
      </c>
      <c r="G316" s="32" t="e">
        <f t="shared" si="111"/>
        <v>#DIV/0!</v>
      </c>
    </row>
    <row r="317" spans="1:7" x14ac:dyDescent="0.2">
      <c r="A317" s="95">
        <v>74</v>
      </c>
      <c r="B317" s="2" t="s">
        <v>39</v>
      </c>
      <c r="C317" s="11"/>
      <c r="D317" s="99">
        <f>'cumul juin 21'!D317+'TAB juillet'!D317</f>
        <v>0</v>
      </c>
      <c r="E317" s="99">
        <f>'cumul juin 21'!E317+'TAB juillet'!E317</f>
        <v>0</v>
      </c>
      <c r="F317" s="99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00"/>
      <c r="D318" s="40">
        <f>D310+D315+D316+D317</f>
        <v>192104</v>
      </c>
      <c r="E318" s="40">
        <f>E310+E315+E316+E317</f>
        <v>172153</v>
      </c>
      <c r="F318" s="99">
        <f t="shared" si="110"/>
        <v>19951</v>
      </c>
      <c r="G318" s="32">
        <f t="shared" si="111"/>
        <v>0.1158910968731303</v>
      </c>
    </row>
    <row r="319" spans="1:7" x14ac:dyDescent="0.2">
      <c r="A319" s="95">
        <v>60</v>
      </c>
      <c r="B319" s="3" t="s">
        <v>40</v>
      </c>
      <c r="C319" s="97"/>
      <c r="D319" s="98">
        <f>D320+D321+D322</f>
        <v>51874</v>
      </c>
      <c r="E319" s="98">
        <f>E320+E321+E322</f>
        <v>55404</v>
      </c>
      <c r="F319" s="99">
        <f t="shared" si="110"/>
        <v>-3530</v>
      </c>
      <c r="G319" s="32">
        <f t="shared" si="111"/>
        <v>-6.3713811277164106E-2</v>
      </c>
    </row>
    <row r="320" spans="1:7" x14ac:dyDescent="0.2">
      <c r="A320" s="95">
        <v>600</v>
      </c>
      <c r="B320" s="1" t="s">
        <v>2</v>
      </c>
      <c r="C320" s="10"/>
      <c r="D320" s="99">
        <f>'cumul juin 21'!D320+'TAB juillet'!D320</f>
        <v>3448</v>
      </c>
      <c r="E320" s="99">
        <f>'cumul juin 21'!E320+'TAB juillet'!E320</f>
        <v>4815</v>
      </c>
      <c r="F320" s="99">
        <f t="shared" si="110"/>
        <v>-1367</v>
      </c>
      <c r="G320" s="32">
        <f t="shared" si="111"/>
        <v>-0.28390446521287643</v>
      </c>
    </row>
    <row r="321" spans="1:7" x14ac:dyDescent="0.2">
      <c r="A321" s="95">
        <v>601</v>
      </c>
      <c r="B321" s="1" t="s">
        <v>3</v>
      </c>
      <c r="C321" s="10"/>
      <c r="D321" s="99">
        <f>'cumul juin 21'!D321+'TAB juillet'!D321</f>
        <v>29661</v>
      </c>
      <c r="E321" s="99">
        <f>'cumul juin 21'!E321+'TAB juillet'!E321</f>
        <v>28882</v>
      </c>
      <c r="F321" s="99">
        <f t="shared" si="110"/>
        <v>779</v>
      </c>
      <c r="G321" s="32">
        <f t="shared" si="111"/>
        <v>2.6971816356208021E-2</v>
      </c>
    </row>
    <row r="322" spans="1:7" x14ac:dyDescent="0.2">
      <c r="A322" s="95">
        <v>604</v>
      </c>
      <c r="B322" s="1" t="s">
        <v>4</v>
      </c>
      <c r="C322" s="10"/>
      <c r="D322" s="99">
        <f>'cumul juin 21'!D322+'TAB juillet'!D322</f>
        <v>18765</v>
      </c>
      <c r="E322" s="99">
        <f>'cumul juin 21'!E322+'TAB juillet'!E322</f>
        <v>21707</v>
      </c>
      <c r="F322" s="99">
        <f t="shared" si="110"/>
        <v>-2942</v>
      </c>
      <c r="G322" s="32">
        <f t="shared" si="111"/>
        <v>-0.13553231676417746</v>
      </c>
    </row>
    <row r="323" spans="1:7" x14ac:dyDescent="0.2">
      <c r="A323" s="95">
        <v>61</v>
      </c>
      <c r="B323" s="1" t="s">
        <v>41</v>
      </c>
      <c r="C323" s="10"/>
      <c r="D323" s="99">
        <f>'cumul juin 21'!D323+'TAB juillet'!D323</f>
        <v>4541</v>
      </c>
      <c r="E323" s="99">
        <f>'cumul juin 21'!E323+'TAB juillet'!E323</f>
        <v>2367</v>
      </c>
      <c r="F323" s="99">
        <f t="shared" si="110"/>
        <v>2174</v>
      </c>
      <c r="G323" s="32">
        <f t="shared" si="111"/>
        <v>0.9184621884241656</v>
      </c>
    </row>
    <row r="324" spans="1:7" x14ac:dyDescent="0.2">
      <c r="A324" s="95">
        <v>62</v>
      </c>
      <c r="B324" s="2" t="s">
        <v>42</v>
      </c>
      <c r="C324" s="11"/>
      <c r="D324" s="99">
        <f>'cumul juin 21'!D324+'TAB juillet'!D324</f>
        <v>1347</v>
      </c>
      <c r="E324" s="99">
        <f>'cumul juin 21'!E324+'TAB juillet'!E324</f>
        <v>1625</v>
      </c>
      <c r="F324" s="99">
        <f t="shared" si="110"/>
        <v>-278</v>
      </c>
      <c r="G324" s="32">
        <f t="shared" si="111"/>
        <v>-0.17107692307692307</v>
      </c>
    </row>
    <row r="325" spans="1:7" ht="25.5" x14ac:dyDescent="0.2">
      <c r="A325" s="22"/>
      <c r="B325" s="26" t="s">
        <v>43</v>
      </c>
      <c r="C325" s="100"/>
      <c r="D325" s="40">
        <f>D319+D323+D324</f>
        <v>57762</v>
      </c>
      <c r="E325" s="40">
        <f>E319+E323+E324</f>
        <v>59396</v>
      </c>
      <c r="F325" s="99">
        <f t="shared" si="110"/>
        <v>-1634</v>
      </c>
      <c r="G325" s="32">
        <f t="shared" si="111"/>
        <v>-2.7510270051855343E-2</v>
      </c>
    </row>
    <row r="326" spans="1:7" ht="25.5" x14ac:dyDescent="0.2">
      <c r="A326" s="22"/>
      <c r="B326" s="26" t="s">
        <v>48</v>
      </c>
      <c r="C326" s="100"/>
      <c r="D326" s="40">
        <f>D318-D325</f>
        <v>134342</v>
      </c>
      <c r="E326" s="40">
        <f>E318-E325</f>
        <v>112757</v>
      </c>
      <c r="F326" s="99">
        <f t="shared" si="110"/>
        <v>21585</v>
      </c>
      <c r="G326" s="32">
        <f t="shared" si="111"/>
        <v>0.19142935693571131</v>
      </c>
    </row>
    <row r="327" spans="1:7" x14ac:dyDescent="0.2">
      <c r="A327" s="95">
        <v>63</v>
      </c>
      <c r="B327" s="3" t="s">
        <v>46</v>
      </c>
      <c r="C327" s="97"/>
      <c r="D327" s="99">
        <f>'cumul juin 21'!D327+'TAB juillet'!D327</f>
        <v>137575</v>
      </c>
      <c r="E327" s="99">
        <f>'cumul juin 21'!E327+'TAB juillet'!E327</f>
        <v>158805</v>
      </c>
      <c r="F327" s="99">
        <f t="shared" si="110"/>
        <v>-21230</v>
      </c>
      <c r="G327" s="32">
        <f t="shared" si="111"/>
        <v>-0.13368596706652813</v>
      </c>
    </row>
    <row r="328" spans="1:7" x14ac:dyDescent="0.2">
      <c r="A328" s="95"/>
      <c r="B328" s="13" t="s">
        <v>6</v>
      </c>
      <c r="C328" s="27"/>
      <c r="D328" s="99">
        <f>'cumul juin 21'!D328+'TAB juillet'!D328</f>
        <v>0</v>
      </c>
      <c r="E328" s="99">
        <f>'cumul juin 21'!E328+'TAB juillet'!E328</f>
        <v>0</v>
      </c>
      <c r="F328" s="99"/>
      <c r="G328" s="32"/>
    </row>
    <row r="329" spans="1:7" x14ac:dyDescent="0.2">
      <c r="A329" s="95">
        <v>631</v>
      </c>
      <c r="B329" s="15" t="s">
        <v>21</v>
      </c>
      <c r="C329" s="21"/>
      <c r="D329" s="99">
        <f>'cumul juin 21'!D329+'TAB juillet'!D329</f>
        <v>0</v>
      </c>
      <c r="E329" s="99">
        <f>'cumul juin 21'!E329+'TAB juillet'!E329</f>
        <v>0</v>
      </c>
      <c r="F329" s="99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95"/>
      <c r="B330" s="15"/>
      <c r="C330" s="21"/>
      <c r="D330" s="99">
        <f>'cumul juin 21'!D330+'TAB juillet'!D330</f>
        <v>0</v>
      </c>
      <c r="E330" s="99">
        <f>'cumul juin 21'!E330+'TAB juillet'!E330</f>
        <v>0</v>
      </c>
      <c r="F330" s="99"/>
      <c r="G330" s="32"/>
    </row>
    <row r="331" spans="1:7" x14ac:dyDescent="0.2">
      <c r="A331" s="95">
        <v>64</v>
      </c>
      <c r="B331" s="2" t="s">
        <v>47</v>
      </c>
      <c r="C331" s="11"/>
      <c r="D331" s="99">
        <f>'cumul juin 21'!D331+'TAB juillet'!D331</f>
        <v>6224</v>
      </c>
      <c r="E331" s="99">
        <f>'cumul juin 21'!E331+'TAB juillet'!E331</f>
        <v>5469</v>
      </c>
      <c r="F331" s="99">
        <f t="shared" ref="F331:F341" si="114">(D331-E331)</f>
        <v>755</v>
      </c>
      <c r="G331" s="32">
        <f t="shared" ref="G331:G341" si="115">F331/E331</f>
        <v>0.13805083196196746</v>
      </c>
    </row>
    <row r="332" spans="1:7" ht="25.5" x14ac:dyDescent="0.2">
      <c r="A332" s="22"/>
      <c r="B332" s="26" t="s">
        <v>49</v>
      </c>
      <c r="C332" s="100"/>
      <c r="D332" s="99">
        <f>D326-D327-D331</f>
        <v>-9457</v>
      </c>
      <c r="E332" s="99">
        <f>E326-E327-E331</f>
        <v>-51517</v>
      </c>
      <c r="F332" s="99">
        <f t="shared" si="114"/>
        <v>42060</v>
      </c>
      <c r="G332" s="32">
        <f t="shared" si="115"/>
        <v>-0.81642952811693226</v>
      </c>
    </row>
    <row r="333" spans="1:7" x14ac:dyDescent="0.2">
      <c r="A333" s="95">
        <v>75</v>
      </c>
      <c r="B333" s="3" t="s">
        <v>50</v>
      </c>
      <c r="C333" s="97"/>
      <c r="D333" s="99">
        <f>'cumul juin 21'!D333+'TAB juillet'!D333</f>
        <v>301</v>
      </c>
      <c r="E333" s="99">
        <f>'cumul juin 21'!E333+'TAB juillet'!E333</f>
        <v>1335</v>
      </c>
      <c r="F333" s="99">
        <f t="shared" si="114"/>
        <v>-1034</v>
      </c>
      <c r="G333" s="32">
        <f t="shared" si="115"/>
        <v>-0.77453183520599256</v>
      </c>
    </row>
    <row r="334" spans="1:7" x14ac:dyDescent="0.2">
      <c r="A334" s="95">
        <v>65</v>
      </c>
      <c r="B334" s="1" t="s">
        <v>51</v>
      </c>
      <c r="C334" s="10"/>
      <c r="D334" s="99">
        <f>'cumul juin 21'!D334+'TAB juillet'!D334</f>
        <v>652</v>
      </c>
      <c r="E334" s="99">
        <f>'cumul juin 21'!E334+'TAB juillet'!E334</f>
        <v>414</v>
      </c>
      <c r="F334" s="99">
        <f t="shared" si="114"/>
        <v>238</v>
      </c>
      <c r="G334" s="32">
        <f t="shared" si="115"/>
        <v>0.5748792270531401</v>
      </c>
    </row>
    <row r="335" spans="1:7" ht="25.5" x14ac:dyDescent="0.2">
      <c r="A335" s="95">
        <v>68</v>
      </c>
      <c r="B335" s="16" t="s">
        <v>52</v>
      </c>
      <c r="C335" s="17"/>
      <c r="D335" s="99">
        <f>'cumul juin 21'!D335+'TAB juillet'!D335</f>
        <v>15000</v>
      </c>
      <c r="E335" s="99">
        <f>'cumul juin 21'!E335+'TAB juillet'!E335</f>
        <v>19357</v>
      </c>
      <c r="F335" s="99">
        <f t="shared" si="114"/>
        <v>-4357</v>
      </c>
      <c r="G335" s="32">
        <f t="shared" si="115"/>
        <v>-0.22508653200392623</v>
      </c>
    </row>
    <row r="336" spans="1:7" x14ac:dyDescent="0.2">
      <c r="A336" s="95">
        <v>78</v>
      </c>
      <c r="B336" s="2" t="s">
        <v>53</v>
      </c>
      <c r="C336" s="11"/>
      <c r="D336" s="99">
        <f>'cumul juin 21'!D336+'TAB juillet'!D336</f>
        <v>0</v>
      </c>
      <c r="E336" s="99">
        <f>'cumul juin 21'!E336+'TAB juillet'!E336</f>
        <v>0</v>
      </c>
      <c r="F336" s="99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00"/>
      <c r="D337" s="99">
        <f>D332+D333-D334-D335+D336</f>
        <v>-24808</v>
      </c>
      <c r="E337" s="99">
        <f>E332+E333-E334-E335+E336</f>
        <v>-69953</v>
      </c>
      <c r="F337" s="99">
        <f t="shared" si="114"/>
        <v>45145</v>
      </c>
      <c r="G337" s="32">
        <f t="shared" si="115"/>
        <v>-0.64536188583763388</v>
      </c>
    </row>
    <row r="338" spans="1:7" x14ac:dyDescent="0.2">
      <c r="A338" s="95">
        <v>76</v>
      </c>
      <c r="B338" s="1" t="s">
        <v>54</v>
      </c>
      <c r="C338" s="10"/>
      <c r="D338" s="99">
        <f>'cumul juin 21'!D338+'TAB juillet'!D338</f>
        <v>0</v>
      </c>
      <c r="E338" s="99">
        <f>'cumul juin 21'!E338+'TAB juillet'!E338</f>
        <v>0</v>
      </c>
      <c r="F338" s="99">
        <f t="shared" si="114"/>
        <v>0</v>
      </c>
      <c r="G338" s="32" t="e">
        <f t="shared" si="115"/>
        <v>#DIV/0!</v>
      </c>
    </row>
    <row r="339" spans="1:7" x14ac:dyDescent="0.2">
      <c r="A339" s="95">
        <v>66</v>
      </c>
      <c r="B339" s="1" t="s">
        <v>55</v>
      </c>
      <c r="C339" s="10"/>
      <c r="D339" s="99">
        <f>'cumul juin 21'!D339+'TAB juillet'!D339</f>
        <v>0</v>
      </c>
      <c r="E339" s="99">
        <f>'cumul juin 21'!E339+'TAB juillet'!E339</f>
        <v>0</v>
      </c>
      <c r="F339" s="99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99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00"/>
      <c r="D341" s="99">
        <f>D337+D340</f>
        <v>-24808</v>
      </c>
      <c r="E341" s="99">
        <f>E337+E340</f>
        <v>-69953</v>
      </c>
      <c r="F341" s="99">
        <f t="shared" si="114"/>
        <v>45145</v>
      </c>
      <c r="G341" s="32">
        <f t="shared" si="115"/>
        <v>-0.64536188583763388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95">
        <v>5</v>
      </c>
      <c r="B345" s="1" t="s">
        <v>22</v>
      </c>
      <c r="C345" s="10"/>
      <c r="D345" s="99">
        <f>'TAB juillet'!D345</f>
        <v>112357</v>
      </c>
      <c r="E345" s="99">
        <f>'TAB juillet'!E345</f>
        <v>463679</v>
      </c>
      <c r="F345" s="99">
        <f t="shared" ref="F345" si="116">(D345-E345)</f>
        <v>-351322</v>
      </c>
      <c r="G345" s="32">
        <f t="shared" ref="G345" si="117">F345/E345</f>
        <v>-0.75768365615005207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95">
        <v>51</v>
      </c>
      <c r="B349" s="20" t="s">
        <v>29</v>
      </c>
      <c r="C349" s="30"/>
      <c r="D349" s="99">
        <v>0</v>
      </c>
      <c r="E349" s="99">
        <v>0</v>
      </c>
      <c r="F349" s="99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95">
        <v>510</v>
      </c>
      <c r="B350" s="1" t="s">
        <v>7</v>
      </c>
      <c r="C350" s="10"/>
      <c r="D350" s="99">
        <v>0</v>
      </c>
      <c r="E350" s="99">
        <v>0</v>
      </c>
      <c r="F350" s="99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95">
        <v>41</v>
      </c>
      <c r="B352" s="1" t="s">
        <v>8</v>
      </c>
      <c r="C352" s="10"/>
      <c r="D352" s="99">
        <f>D356+D357+D358</f>
        <v>141352</v>
      </c>
      <c r="E352" s="99">
        <f>E356+E357+E358</f>
        <v>117413</v>
      </c>
      <c r="F352" s="99">
        <f t="shared" ref="F352" si="120">(D352-E352)</f>
        <v>23939</v>
      </c>
      <c r="G352" s="32">
        <f t="shared" ref="G352" si="121">F352/E352</f>
        <v>0.20388713345200277</v>
      </c>
    </row>
    <row r="353" spans="1:7" x14ac:dyDescent="0.2">
      <c r="A353" s="95"/>
      <c r="B353" s="1"/>
      <c r="C353" s="10"/>
      <c r="D353" s="99"/>
      <c r="E353" s="99"/>
      <c r="F353" s="99"/>
      <c r="G353" s="32"/>
    </row>
    <row r="354" spans="1:7" x14ac:dyDescent="0.2">
      <c r="A354" s="95"/>
      <c r="B354" s="7" t="s">
        <v>6</v>
      </c>
      <c r="C354" s="29"/>
      <c r="D354" s="99"/>
      <c r="E354" s="99"/>
      <c r="F354" s="99"/>
      <c r="G354" s="32"/>
    </row>
    <row r="355" spans="1:7" x14ac:dyDescent="0.2">
      <c r="A355" s="95"/>
      <c r="B355" s="1"/>
      <c r="C355" s="10"/>
      <c r="D355" s="99"/>
      <c r="E355" s="99"/>
      <c r="F355" s="99"/>
      <c r="G355" s="32"/>
    </row>
    <row r="356" spans="1:7" x14ac:dyDescent="0.2">
      <c r="A356" s="95"/>
      <c r="B356" s="23" t="s">
        <v>23</v>
      </c>
      <c r="C356" s="10"/>
      <c r="D356" s="99">
        <f>'TAB juillet'!D356</f>
        <v>99844</v>
      </c>
      <c r="E356" s="99">
        <f>'TAB juillet'!E356</f>
        <v>72716</v>
      </c>
      <c r="F356" s="99">
        <f t="shared" ref="F356:F358" si="122">(D356-E356)</f>
        <v>27128</v>
      </c>
      <c r="G356" s="32">
        <f t="shared" ref="G356:G358" si="123">F356/E356</f>
        <v>0.37306782551295453</v>
      </c>
    </row>
    <row r="357" spans="1:7" ht="25.5" x14ac:dyDescent="0.2">
      <c r="A357" s="95"/>
      <c r="B357" s="24" t="s">
        <v>58</v>
      </c>
      <c r="C357" s="17"/>
      <c r="D357" s="99">
        <f>'TAB juillet'!D357</f>
        <v>32805</v>
      </c>
      <c r="E357" s="99">
        <f>'TAB juillet'!E357</f>
        <v>38495</v>
      </c>
      <c r="F357" s="99">
        <f t="shared" si="122"/>
        <v>-5690</v>
      </c>
      <c r="G357" s="32">
        <f t="shared" si="123"/>
        <v>-0.14781140407845175</v>
      </c>
    </row>
    <row r="358" spans="1:7" x14ac:dyDescent="0.2">
      <c r="A358" s="95"/>
      <c r="B358" s="23" t="s">
        <v>24</v>
      </c>
      <c r="C358" s="10"/>
      <c r="D358" s="99">
        <f>'TAB juillet'!D358</f>
        <v>8703</v>
      </c>
      <c r="E358" s="99">
        <f>'TAB juillet'!E358</f>
        <v>6202</v>
      </c>
      <c r="F358" s="99">
        <f t="shared" si="122"/>
        <v>2501</v>
      </c>
      <c r="G358" s="32">
        <f t="shared" si="123"/>
        <v>0.40325701386649471</v>
      </c>
    </row>
    <row r="359" spans="1:7" x14ac:dyDescent="0.2">
      <c r="A359" s="95"/>
      <c r="B359" s="1"/>
      <c r="C359" s="10"/>
      <c r="D359" s="99"/>
      <c r="E359" s="99"/>
      <c r="F359" s="99"/>
      <c r="G359" s="32"/>
    </row>
    <row r="360" spans="1:7" x14ac:dyDescent="0.2">
      <c r="A360" s="95"/>
      <c r="B360" s="8" t="s">
        <v>26</v>
      </c>
      <c r="C360" s="31"/>
      <c r="D360" s="99">
        <f>'TAB juillet'!D360</f>
        <v>98397</v>
      </c>
      <c r="E360" s="99">
        <f>'TAB juillet'!E360</f>
        <v>27034</v>
      </c>
      <c r="F360" s="99">
        <f t="shared" ref="F360" si="124">(D360-E360)</f>
        <v>71363</v>
      </c>
      <c r="G360" s="32">
        <f t="shared" ref="G360" si="125">F360/E360</f>
        <v>2.6397499445143153</v>
      </c>
    </row>
    <row r="361" spans="1:7" x14ac:dyDescent="0.2">
      <c r="A361" s="95"/>
      <c r="B361" s="8"/>
      <c r="C361" s="31"/>
      <c r="D361" s="99"/>
      <c r="E361" s="99"/>
      <c r="F361" s="99"/>
      <c r="G361" s="32"/>
    </row>
    <row r="362" spans="1:7" x14ac:dyDescent="0.2">
      <c r="A362" s="95">
        <v>3</v>
      </c>
      <c r="B362" s="8" t="s">
        <v>15</v>
      </c>
      <c r="C362" s="31"/>
      <c r="D362" s="99">
        <f>D365+D366+D367+D368</f>
        <v>91642</v>
      </c>
      <c r="E362" s="99">
        <f>E365+E366+E367+E368</f>
        <v>67229</v>
      </c>
      <c r="F362" s="99">
        <f t="shared" ref="F362" si="126">(D362-E362)</f>
        <v>24413</v>
      </c>
      <c r="G362" s="32">
        <f t="shared" ref="G362" si="127">F362/E362</f>
        <v>0.36313198173407307</v>
      </c>
    </row>
    <row r="363" spans="1:7" x14ac:dyDescent="0.2">
      <c r="A363" s="95"/>
      <c r="B363" s="7" t="s">
        <v>6</v>
      </c>
      <c r="C363" s="29"/>
      <c r="D363" s="99"/>
      <c r="E363" s="99"/>
      <c r="F363" s="99"/>
      <c r="G363" s="32"/>
    </row>
    <row r="364" spans="1:7" x14ac:dyDescent="0.2">
      <c r="A364" s="95"/>
      <c r="B364" s="8"/>
      <c r="C364" s="31"/>
      <c r="D364" s="99"/>
      <c r="E364" s="99"/>
      <c r="F364" s="99"/>
      <c r="G364" s="32"/>
    </row>
    <row r="365" spans="1:7" x14ac:dyDescent="0.2">
      <c r="A365" s="95">
        <v>30</v>
      </c>
      <c r="B365" s="25" t="s">
        <v>16</v>
      </c>
      <c r="C365" s="31"/>
      <c r="D365" s="99">
        <f>'TAB juillet'!D365</f>
        <v>5715</v>
      </c>
      <c r="E365" s="99">
        <f>'TAB juillet'!E365</f>
        <v>4664</v>
      </c>
      <c r="F365" s="99">
        <f t="shared" ref="F365:F368" si="128">(D365-E365)</f>
        <v>1051</v>
      </c>
      <c r="G365" s="32">
        <f t="shared" ref="G365:G368" si="129">F365/E365</f>
        <v>0.22534305317324185</v>
      </c>
    </row>
    <row r="366" spans="1:7" x14ac:dyDescent="0.2">
      <c r="A366" s="95">
        <v>31</v>
      </c>
      <c r="B366" s="25" t="s">
        <v>17</v>
      </c>
      <c r="C366" s="31"/>
      <c r="D366" s="99">
        <f>'TAB juillet'!D366</f>
        <v>1959</v>
      </c>
      <c r="E366" s="99">
        <f>'TAB juillet'!E366</f>
        <v>2043</v>
      </c>
      <c r="F366" s="99">
        <f t="shared" si="128"/>
        <v>-84</v>
      </c>
      <c r="G366" s="32">
        <f t="shared" si="129"/>
        <v>-4.1116005873715125E-2</v>
      </c>
    </row>
    <row r="367" spans="1:7" x14ac:dyDescent="0.2">
      <c r="A367" s="95">
        <v>32</v>
      </c>
      <c r="B367" s="25" t="s">
        <v>18</v>
      </c>
      <c r="C367" s="31"/>
      <c r="D367" s="99">
        <f>'TAB juillet'!D367</f>
        <v>83968</v>
      </c>
      <c r="E367" s="99">
        <f>'TAB juillet'!E367</f>
        <v>60522</v>
      </c>
      <c r="F367" s="99">
        <f t="shared" si="128"/>
        <v>23446</v>
      </c>
      <c r="G367" s="32">
        <f t="shared" si="129"/>
        <v>0.38739631869402863</v>
      </c>
    </row>
    <row r="368" spans="1:7" x14ac:dyDescent="0.2">
      <c r="A368" s="95">
        <v>37</v>
      </c>
      <c r="B368" s="25" t="s">
        <v>25</v>
      </c>
      <c r="C368" s="31"/>
      <c r="D368" s="99">
        <f>'TAB juillet'!D368</f>
        <v>0</v>
      </c>
      <c r="E368" s="99">
        <f>'TAB juillet'!E368</f>
        <v>0</v>
      </c>
      <c r="F368" s="99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99" t="s">
        <v>10</v>
      </c>
      <c r="E372" s="99" t="s">
        <v>11</v>
      </c>
      <c r="F372" s="99" t="s">
        <v>12</v>
      </c>
      <c r="G372" s="32" t="s">
        <v>13</v>
      </c>
    </row>
    <row r="373" spans="1:7" x14ac:dyDescent="0.2">
      <c r="A373" s="95">
        <v>700</v>
      </c>
      <c r="B373" s="1" t="s">
        <v>30</v>
      </c>
      <c r="C373" s="10"/>
      <c r="D373" s="99">
        <f>'cumul juin 21'!D373+'TAB juillet'!D373</f>
        <v>23911</v>
      </c>
      <c r="E373" s="99">
        <f>'cumul juin 21'!E373+'TAB juillet'!E373</f>
        <v>19204</v>
      </c>
      <c r="F373" s="99">
        <f>(D374-E374)</f>
        <v>46194</v>
      </c>
      <c r="G373" s="32">
        <f>F373/E374</f>
        <v>0.35651220942796286</v>
      </c>
    </row>
    <row r="374" spans="1:7" x14ac:dyDescent="0.2">
      <c r="A374" s="95">
        <v>701</v>
      </c>
      <c r="B374" s="1" t="s">
        <v>31</v>
      </c>
      <c r="C374" s="10"/>
      <c r="D374" s="99">
        <f>'cumul juin 21'!D374+'TAB juillet'!D374</f>
        <v>175766</v>
      </c>
      <c r="E374" s="99">
        <f>'cumul juin 21'!E374+'TAB juillet'!E374</f>
        <v>129572</v>
      </c>
      <c r="F374" s="99">
        <f t="shared" ref="F374:F376" si="130">(D375-E375)</f>
        <v>0</v>
      </c>
      <c r="G374" s="32" t="e">
        <f>F374/E375</f>
        <v>#DIV/0!</v>
      </c>
    </row>
    <row r="375" spans="1:7" x14ac:dyDescent="0.2">
      <c r="A375" s="95">
        <v>704</v>
      </c>
      <c r="B375" s="1" t="s">
        <v>32</v>
      </c>
      <c r="C375" s="10"/>
      <c r="D375" s="99">
        <f>'cumul juin 21'!D375+'TAB juillet'!D375</f>
        <v>0</v>
      </c>
      <c r="E375" s="99">
        <f>'cumul juin 21'!E375+'TAB juillet'!E375</f>
        <v>0</v>
      </c>
      <c r="F375" s="99">
        <f t="shared" si="130"/>
        <v>-44296</v>
      </c>
      <c r="G375" s="32" t="e">
        <f t="shared" ref="G375:G376" si="131">F375/E375</f>
        <v>#DIV/0!</v>
      </c>
    </row>
    <row r="376" spans="1:7" x14ac:dyDescent="0.2">
      <c r="A376" s="95">
        <v>706</v>
      </c>
      <c r="B376" s="1" t="s">
        <v>33</v>
      </c>
      <c r="C376" s="10"/>
      <c r="D376" s="99">
        <f>'cumul juin 21'!D376+'TAB juillet'!D376</f>
        <v>184949</v>
      </c>
      <c r="E376" s="99">
        <f>'cumul juin 21'!E376+'TAB juillet'!E376</f>
        <v>229245</v>
      </c>
      <c r="F376" s="99">
        <f t="shared" si="130"/>
        <v>0</v>
      </c>
      <c r="G376" s="32">
        <f t="shared" si="131"/>
        <v>0</v>
      </c>
    </row>
    <row r="377" spans="1:7" x14ac:dyDescent="0.2">
      <c r="A377" s="95"/>
      <c r="B377" s="13" t="s">
        <v>6</v>
      </c>
      <c r="C377" s="27"/>
      <c r="D377" s="99"/>
      <c r="E377" s="99"/>
      <c r="F377" s="39"/>
      <c r="G377" s="33"/>
    </row>
    <row r="378" spans="1:7" x14ac:dyDescent="0.2">
      <c r="A378" s="95"/>
      <c r="B378" s="14" t="s">
        <v>19</v>
      </c>
      <c r="C378" s="11"/>
      <c r="D378" s="99"/>
      <c r="E378" s="99"/>
      <c r="F378" s="99">
        <f t="shared" ref="F378:F382" si="132">(D378-E378)</f>
        <v>0</v>
      </c>
      <c r="G378" s="32" t="e">
        <f t="shared" ref="G378:G382" si="133">F378/E378</f>
        <v>#DIV/0!</v>
      </c>
    </row>
    <row r="379" spans="1:7" x14ac:dyDescent="0.2">
      <c r="A379" s="95"/>
      <c r="B379" s="14" t="s">
        <v>20</v>
      </c>
      <c r="C379" s="11"/>
      <c r="D379" s="99"/>
      <c r="E379" s="99"/>
      <c r="F379" s="99">
        <f t="shared" si="132"/>
        <v>0</v>
      </c>
      <c r="G379" s="32" t="e">
        <f t="shared" si="133"/>
        <v>#DIV/0!</v>
      </c>
    </row>
    <row r="380" spans="1:7" x14ac:dyDescent="0.2">
      <c r="A380" s="95"/>
      <c r="B380" s="14" t="s">
        <v>27</v>
      </c>
      <c r="C380" s="11"/>
      <c r="D380" s="99"/>
      <c r="E380" s="99"/>
      <c r="F380" s="99">
        <f t="shared" si="132"/>
        <v>0</v>
      </c>
      <c r="G380" s="32" t="e">
        <f t="shared" si="133"/>
        <v>#DIV/0!</v>
      </c>
    </row>
    <row r="381" spans="1:7" x14ac:dyDescent="0.2">
      <c r="A381" s="95">
        <v>706</v>
      </c>
      <c r="B381" s="2" t="s">
        <v>34</v>
      </c>
      <c r="C381" s="11"/>
      <c r="D381" s="99">
        <f>'cumul juin 21'!D381+'TAB juillet'!D381</f>
        <v>0</v>
      </c>
      <c r="E381" s="99">
        <f>'cumul juin 21'!E381+'TAB juillet'!E381</f>
        <v>0</v>
      </c>
      <c r="F381" s="99">
        <f t="shared" si="132"/>
        <v>0</v>
      </c>
      <c r="G381" s="32" t="e">
        <f t="shared" si="133"/>
        <v>#DIV/0!</v>
      </c>
    </row>
    <row r="382" spans="1:7" x14ac:dyDescent="0.2">
      <c r="A382" s="95" t="s">
        <v>35</v>
      </c>
      <c r="B382" s="2" t="s">
        <v>36</v>
      </c>
      <c r="C382" s="11"/>
      <c r="D382" s="99">
        <f>'cumul juin 21'!D382+'TAB juillet'!D382</f>
        <v>0</v>
      </c>
      <c r="E382" s="99">
        <f>'cumul juin 21'!E382+'TAB juillet'!E382</f>
        <v>0</v>
      </c>
      <c r="F382" s="99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96"/>
      <c r="D383" s="40">
        <f>D373+D374+D375+D376+D381+D382</f>
        <v>384626</v>
      </c>
      <c r="E383" s="40">
        <f>E373+E374+E375+E376+E381+E382</f>
        <v>378021</v>
      </c>
      <c r="F383" s="40">
        <f>(D383-E383)</f>
        <v>6605</v>
      </c>
      <c r="G383" s="34">
        <f>F383/E383</f>
        <v>1.7472574274974142E-2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99">
        <f>'cumul juin 21'!D386+'TAB juillet'!D386</f>
        <v>0</v>
      </c>
      <c r="E386" s="99">
        <f>'cumul juin 21'!E386+'TAB juillet'!E386</f>
        <v>0</v>
      </c>
      <c r="F386" s="99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97"/>
      <c r="D387" s="99">
        <f>'cumul juin 21'!D387+'TAB juillet'!D387</f>
        <v>0</v>
      </c>
      <c r="E387" s="99">
        <f>'cumul juin 21'!E387+'TAB juillet'!E387</f>
        <v>0</v>
      </c>
      <c r="F387" s="98"/>
      <c r="G387" s="36"/>
    </row>
    <row r="388" spans="1:7" x14ac:dyDescent="0.2">
      <c r="A388" s="95">
        <v>72</v>
      </c>
      <c r="B388" s="1" t="s">
        <v>37</v>
      </c>
      <c r="C388" s="10"/>
      <c r="D388" s="99">
        <f>'cumul juin 21'!D388+'TAB juillet'!D388</f>
        <v>0</v>
      </c>
      <c r="E388" s="99">
        <f>'cumul juin 21'!E388+'TAB juillet'!E388</f>
        <v>0</v>
      </c>
      <c r="F388" s="99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95">
        <v>73</v>
      </c>
      <c r="B389" s="1" t="s">
        <v>38</v>
      </c>
      <c r="C389" s="10"/>
      <c r="D389" s="99">
        <f>'cumul juin 21'!D389+'TAB juillet'!D389</f>
        <v>0</v>
      </c>
      <c r="E389" s="99">
        <f>'cumul juin 21'!E389+'TAB juillet'!E389</f>
        <v>0</v>
      </c>
      <c r="F389" s="99">
        <f t="shared" si="136"/>
        <v>0</v>
      </c>
      <c r="G389" s="32" t="e">
        <f t="shared" si="137"/>
        <v>#DIV/0!</v>
      </c>
    </row>
    <row r="390" spans="1:7" x14ac:dyDescent="0.2">
      <c r="A390" s="95">
        <v>74</v>
      </c>
      <c r="B390" s="2" t="s">
        <v>39</v>
      </c>
      <c r="C390" s="11"/>
      <c r="D390" s="99">
        <f>'cumul juin 21'!D390+'TAB juillet'!D390</f>
        <v>0</v>
      </c>
      <c r="E390" s="99">
        <f>'cumul juin 21'!E390+'TAB juillet'!E390</f>
        <v>0</v>
      </c>
      <c r="F390" s="99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00"/>
      <c r="D391" s="40">
        <f>D383+D388+D389+D390</f>
        <v>384626</v>
      </c>
      <c r="E391" s="40">
        <f>E383+E388+E389+E390</f>
        <v>378021</v>
      </c>
      <c r="F391" s="99">
        <f t="shared" si="136"/>
        <v>6605</v>
      </c>
      <c r="G391" s="32">
        <f t="shared" si="137"/>
        <v>1.7472574274974142E-2</v>
      </c>
    </row>
    <row r="392" spans="1:7" x14ac:dyDescent="0.2">
      <c r="A392" s="95">
        <v>60</v>
      </c>
      <c r="B392" s="3" t="s">
        <v>40</v>
      </c>
      <c r="C392" s="97"/>
      <c r="D392" s="98">
        <f>D393+D394+D395</f>
        <v>49648</v>
      </c>
      <c r="E392" s="98">
        <f>E393+E394+E395</f>
        <v>42992</v>
      </c>
      <c r="F392" s="99">
        <f t="shared" si="136"/>
        <v>6656</v>
      </c>
      <c r="G392" s="32">
        <f t="shared" si="137"/>
        <v>0.15481950130256791</v>
      </c>
    </row>
    <row r="393" spans="1:7" x14ac:dyDescent="0.2">
      <c r="A393" s="95">
        <v>600</v>
      </c>
      <c r="B393" s="1" t="s">
        <v>2</v>
      </c>
      <c r="C393" s="10"/>
      <c r="D393" s="99">
        <f>'cumul juin 21'!D393+'TAB juillet'!D393</f>
        <v>5812</v>
      </c>
      <c r="E393" s="99">
        <f>'cumul juin 21'!E393+'TAB juillet'!E393</f>
        <v>5321</v>
      </c>
      <c r="F393" s="99">
        <f t="shared" si="136"/>
        <v>491</v>
      </c>
      <c r="G393" s="32">
        <f t="shared" si="137"/>
        <v>9.2275887990979133E-2</v>
      </c>
    </row>
    <row r="394" spans="1:7" x14ac:dyDescent="0.2">
      <c r="A394" s="95">
        <v>601</v>
      </c>
      <c r="B394" s="1" t="s">
        <v>3</v>
      </c>
      <c r="C394" s="10"/>
      <c r="D394" s="99">
        <f>'cumul juin 21'!D394+'TAB juillet'!D394</f>
        <v>43836</v>
      </c>
      <c r="E394" s="99">
        <f>'cumul juin 21'!E394+'TAB juillet'!E394</f>
        <v>37671</v>
      </c>
      <c r="F394" s="99">
        <f t="shared" si="136"/>
        <v>6165</v>
      </c>
      <c r="G394" s="32">
        <f t="shared" si="137"/>
        <v>0.16365373895038623</v>
      </c>
    </row>
    <row r="395" spans="1:7" x14ac:dyDescent="0.2">
      <c r="A395" s="95">
        <v>604</v>
      </c>
      <c r="B395" s="1" t="s">
        <v>4</v>
      </c>
      <c r="C395" s="10"/>
      <c r="D395" s="99">
        <f>'cumul juin 21'!D395+'TAB juillet'!D395</f>
        <v>0</v>
      </c>
      <c r="E395" s="99">
        <f>'cumul juin 21'!E395+'TAB juillet'!E395</f>
        <v>0</v>
      </c>
      <c r="F395" s="99">
        <f t="shared" si="136"/>
        <v>0</v>
      </c>
      <c r="G395" s="32" t="e">
        <f t="shared" si="137"/>
        <v>#DIV/0!</v>
      </c>
    </row>
    <row r="396" spans="1:7" x14ac:dyDescent="0.2">
      <c r="A396" s="95">
        <v>61</v>
      </c>
      <c r="B396" s="1" t="s">
        <v>41</v>
      </c>
      <c r="C396" s="10"/>
      <c r="D396" s="99">
        <f>'cumul juin 21'!D396+'TAB juillet'!D396</f>
        <v>15209</v>
      </c>
      <c r="E396" s="99">
        <f>'cumul juin 21'!E396+'TAB juillet'!E396</f>
        <v>11261</v>
      </c>
      <c r="F396" s="99">
        <f t="shared" si="136"/>
        <v>3948</v>
      </c>
      <c r="G396" s="32">
        <f t="shared" si="137"/>
        <v>0.35059053370038185</v>
      </c>
    </row>
    <row r="397" spans="1:7" x14ac:dyDescent="0.2">
      <c r="A397" s="95">
        <v>62</v>
      </c>
      <c r="B397" s="2" t="s">
        <v>42</v>
      </c>
      <c r="C397" s="11"/>
      <c r="D397" s="99">
        <f>'cumul juin 21'!D397+'TAB juillet'!D397</f>
        <v>7761</v>
      </c>
      <c r="E397" s="99">
        <f>'cumul juin 21'!E397+'TAB juillet'!E397</f>
        <v>4958</v>
      </c>
      <c r="F397" s="99">
        <f t="shared" si="136"/>
        <v>2803</v>
      </c>
      <c r="G397" s="32">
        <f t="shared" si="137"/>
        <v>0.56534893102057282</v>
      </c>
    </row>
    <row r="398" spans="1:7" ht="25.5" x14ac:dyDescent="0.2">
      <c r="A398" s="22"/>
      <c r="B398" s="26" t="s">
        <v>43</v>
      </c>
      <c r="C398" s="100"/>
      <c r="D398" s="40">
        <f>D392+D396+D397</f>
        <v>72618</v>
      </c>
      <c r="E398" s="40">
        <f>E392+E396+E397</f>
        <v>59211</v>
      </c>
      <c r="F398" s="99">
        <f t="shared" si="136"/>
        <v>13407</v>
      </c>
      <c r="G398" s="32">
        <f t="shared" si="137"/>
        <v>0.22642752191315804</v>
      </c>
    </row>
    <row r="399" spans="1:7" ht="25.5" x14ac:dyDescent="0.2">
      <c r="A399" s="22"/>
      <c r="B399" s="26" t="s">
        <v>48</v>
      </c>
      <c r="C399" s="100"/>
      <c r="D399" s="40">
        <f>D391-D398</f>
        <v>312008</v>
      </c>
      <c r="E399" s="40">
        <f>E391-E398</f>
        <v>318810</v>
      </c>
      <c r="F399" s="99">
        <f t="shared" si="136"/>
        <v>-6802</v>
      </c>
      <c r="G399" s="32">
        <f t="shared" si="137"/>
        <v>-2.1335591731752455E-2</v>
      </c>
    </row>
    <row r="400" spans="1:7" x14ac:dyDescent="0.2">
      <c r="A400" s="95">
        <v>63</v>
      </c>
      <c r="B400" s="3" t="s">
        <v>46</v>
      </c>
      <c r="C400" s="97"/>
      <c r="D400" s="99">
        <f>'cumul juin 21'!D400+'TAB juillet'!D400</f>
        <v>262275</v>
      </c>
      <c r="E400" s="99">
        <f>'cumul juin 21'!E400+'TAB juillet'!E400</f>
        <v>226237</v>
      </c>
      <c r="F400" s="99">
        <f t="shared" si="136"/>
        <v>36038</v>
      </c>
      <c r="G400" s="32">
        <f t="shared" si="137"/>
        <v>0.15929313065502107</v>
      </c>
    </row>
    <row r="401" spans="1:7" x14ac:dyDescent="0.2">
      <c r="A401" s="95"/>
      <c r="B401" s="13" t="s">
        <v>6</v>
      </c>
      <c r="C401" s="27"/>
      <c r="D401" s="99">
        <f>'cumul juin 21'!D401+'TAB juillet'!D401</f>
        <v>0</v>
      </c>
      <c r="E401" s="99">
        <f>'cumul juin 21'!E401+'TAB juillet'!E401</f>
        <v>0</v>
      </c>
      <c r="F401" s="99"/>
      <c r="G401" s="32"/>
    </row>
    <row r="402" spans="1:7" x14ac:dyDescent="0.2">
      <c r="A402" s="95">
        <v>631</v>
      </c>
      <c r="B402" s="15" t="s">
        <v>21</v>
      </c>
      <c r="C402" s="21"/>
      <c r="D402" s="99">
        <f>'cumul juin 21'!D402+'TAB juillet'!D402</f>
        <v>0</v>
      </c>
      <c r="E402" s="99">
        <f>'cumul juin 21'!E402+'TAB juillet'!E402</f>
        <v>0</v>
      </c>
      <c r="F402" s="99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95"/>
      <c r="B403" s="15"/>
      <c r="C403" s="21"/>
      <c r="D403" s="99">
        <f>'cumul juin 21'!D403+'TAB juillet'!D403</f>
        <v>0</v>
      </c>
      <c r="E403" s="99">
        <f>'cumul juin 21'!E403+'TAB juillet'!E403</f>
        <v>0</v>
      </c>
      <c r="F403" s="99"/>
      <c r="G403" s="32"/>
    </row>
    <row r="404" spans="1:7" x14ac:dyDescent="0.2">
      <c r="A404" s="95">
        <v>64</v>
      </c>
      <c r="B404" s="2" t="s">
        <v>47</v>
      </c>
      <c r="C404" s="11"/>
      <c r="D404" s="99">
        <f>'cumul juin 21'!D404+'TAB juillet'!D404</f>
        <v>11396</v>
      </c>
      <c r="E404" s="99">
        <f>'cumul juin 21'!E404+'TAB juillet'!E404</f>
        <v>12337</v>
      </c>
      <c r="F404" s="99">
        <f t="shared" ref="F404:F414" si="140">(D404-E404)</f>
        <v>-941</v>
      </c>
      <c r="G404" s="32">
        <f t="shared" ref="G404:G414" si="141">F404/E404</f>
        <v>-7.6274621058604206E-2</v>
      </c>
    </row>
    <row r="405" spans="1:7" ht="25.5" x14ac:dyDescent="0.2">
      <c r="A405" s="22"/>
      <c r="B405" s="26" t="s">
        <v>49</v>
      </c>
      <c r="C405" s="100"/>
      <c r="D405" s="99">
        <f>D399-D400-D404</f>
        <v>38337</v>
      </c>
      <c r="E405" s="99">
        <f>E399-E400-E404</f>
        <v>80236</v>
      </c>
      <c r="F405" s="99">
        <f t="shared" si="140"/>
        <v>-41899</v>
      </c>
      <c r="G405" s="32">
        <f t="shared" si="141"/>
        <v>-0.52219701879455604</v>
      </c>
    </row>
    <row r="406" spans="1:7" x14ac:dyDescent="0.2">
      <c r="A406" s="95">
        <v>75</v>
      </c>
      <c r="B406" s="3" t="s">
        <v>50</v>
      </c>
      <c r="C406" s="97"/>
      <c r="D406" s="99">
        <f>'cumul juin 21'!D406+'TAB juillet'!D406</f>
        <v>0</v>
      </c>
      <c r="E406" s="99">
        <f>'cumul juin 21'!E406+'TAB juillet'!E406</f>
        <v>0</v>
      </c>
      <c r="F406" s="99">
        <f t="shared" si="140"/>
        <v>0</v>
      </c>
      <c r="G406" s="32" t="e">
        <f t="shared" si="141"/>
        <v>#DIV/0!</v>
      </c>
    </row>
    <row r="407" spans="1:7" x14ac:dyDescent="0.2">
      <c r="A407" s="95">
        <v>65</v>
      </c>
      <c r="B407" s="1" t="s">
        <v>51</v>
      </c>
      <c r="C407" s="10"/>
      <c r="D407" s="99">
        <f>'cumul juin 21'!D407+'TAB juillet'!D407</f>
        <v>0</v>
      </c>
      <c r="E407" s="99">
        <f>'cumul juin 21'!E407+'TAB juillet'!E407</f>
        <v>0</v>
      </c>
      <c r="F407" s="99">
        <f t="shared" si="140"/>
        <v>0</v>
      </c>
      <c r="G407" s="32" t="e">
        <f t="shared" si="141"/>
        <v>#DIV/0!</v>
      </c>
    </row>
    <row r="408" spans="1:7" ht="25.5" x14ac:dyDescent="0.2">
      <c r="A408" s="95">
        <v>68</v>
      </c>
      <c r="B408" s="16" t="s">
        <v>52</v>
      </c>
      <c r="C408" s="17"/>
      <c r="D408" s="99">
        <f>'cumul juin 21'!D408+'TAB juillet'!D408</f>
        <v>62500</v>
      </c>
      <c r="E408" s="99">
        <f>'cumul juin 21'!E408+'TAB juillet'!E408</f>
        <v>49000</v>
      </c>
      <c r="F408" s="99">
        <f t="shared" si="140"/>
        <v>13500</v>
      </c>
      <c r="G408" s="32">
        <f t="shared" si="141"/>
        <v>0.27551020408163263</v>
      </c>
    </row>
    <row r="409" spans="1:7" x14ac:dyDescent="0.2">
      <c r="A409" s="95">
        <v>78</v>
      </c>
      <c r="B409" s="2" t="s">
        <v>53</v>
      </c>
      <c r="C409" s="11"/>
      <c r="D409" s="99">
        <f>'cumul juin 21'!D409+'TAB juillet'!D409</f>
        <v>0</v>
      </c>
      <c r="E409" s="99">
        <f>'cumul juin 21'!E409+'TAB juillet'!E409</f>
        <v>0</v>
      </c>
      <c r="F409" s="99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00"/>
      <c r="D410" s="99">
        <f>D405+D406-D407-D408+D409</f>
        <v>-24163</v>
      </c>
      <c r="E410" s="99">
        <f>E405+E406-E407-E408+E409</f>
        <v>31236</v>
      </c>
      <c r="F410" s="99">
        <f t="shared" si="140"/>
        <v>-55399</v>
      </c>
      <c r="G410" s="32">
        <f t="shared" si="141"/>
        <v>-1.7735625560250992</v>
      </c>
    </row>
    <row r="411" spans="1:7" x14ac:dyDescent="0.2">
      <c r="A411" s="95">
        <v>76</v>
      </c>
      <c r="B411" s="1" t="s">
        <v>54</v>
      </c>
      <c r="C411" s="10"/>
      <c r="D411" s="99">
        <f>'cumul juin 21'!D411+'TAB juillet'!D411</f>
        <v>0</v>
      </c>
      <c r="E411" s="99">
        <f>'cumul juin 21'!E411+'TAB juillet'!E411</f>
        <v>0</v>
      </c>
      <c r="F411" s="99">
        <f t="shared" si="140"/>
        <v>0</v>
      </c>
      <c r="G411" s="32" t="e">
        <f t="shared" si="141"/>
        <v>#DIV/0!</v>
      </c>
    </row>
    <row r="412" spans="1:7" x14ac:dyDescent="0.2">
      <c r="A412" s="95">
        <v>66</v>
      </c>
      <c r="B412" s="1" t="s">
        <v>55</v>
      </c>
      <c r="C412" s="10"/>
      <c r="D412" s="99">
        <f>'cumul juin 21'!D412+'TAB juillet'!D412</f>
        <v>700</v>
      </c>
      <c r="E412" s="99">
        <f>'cumul juin 21'!E412+'TAB juillet'!E412</f>
        <v>700</v>
      </c>
      <c r="F412" s="99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-700</v>
      </c>
      <c r="E413" s="39">
        <f>E411-E412</f>
        <v>-700</v>
      </c>
      <c r="F413" s="99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00"/>
      <c r="D414" s="99">
        <f>D410+D413</f>
        <v>-24863</v>
      </c>
      <c r="E414" s="99">
        <f>E410+E413</f>
        <v>30536</v>
      </c>
      <c r="F414" s="99">
        <f t="shared" si="140"/>
        <v>-55399</v>
      </c>
      <c r="G414" s="32">
        <f t="shared" si="141"/>
        <v>-1.8142192821587635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95">
        <v>5</v>
      </c>
      <c r="B418" s="1" t="s">
        <v>22</v>
      </c>
      <c r="C418" s="10"/>
      <c r="D418" s="99">
        <f>'TAB juillet'!D418</f>
        <v>-67885</v>
      </c>
      <c r="E418" s="99">
        <f>'TAB juillet'!E418</f>
        <v>6084</v>
      </c>
      <c r="F418" s="99">
        <f t="shared" ref="F418" si="142">(D418-E418)</f>
        <v>-73969</v>
      </c>
      <c r="G418" s="32">
        <f t="shared" ref="G418" si="143">F418/E418</f>
        <v>-12.157955292570676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95">
        <v>51</v>
      </c>
      <c r="B422" s="20" t="s">
        <v>29</v>
      </c>
      <c r="C422" s="30"/>
      <c r="D422" s="99">
        <v>0</v>
      </c>
      <c r="E422" s="99">
        <v>0</v>
      </c>
      <c r="F422" s="99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95">
        <v>510</v>
      </c>
      <c r="B423" s="1" t="s">
        <v>7</v>
      </c>
      <c r="C423" s="10"/>
      <c r="D423" s="99">
        <v>0</v>
      </c>
      <c r="E423" s="99">
        <v>0</v>
      </c>
      <c r="F423" s="99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95">
        <v>41</v>
      </c>
      <c r="B425" s="1" t="s">
        <v>8</v>
      </c>
      <c r="C425" s="10"/>
      <c r="D425" s="99">
        <f>D429+D430+D431</f>
        <v>901662</v>
      </c>
      <c r="E425" s="99">
        <f>E429+E430+E431</f>
        <v>743438</v>
      </c>
      <c r="F425" s="99">
        <f t="shared" ref="F425" si="146">(D425-E425)</f>
        <v>158224</v>
      </c>
      <c r="G425" s="32">
        <f t="shared" ref="G425" si="147">F425/E425</f>
        <v>0.21282743147377453</v>
      </c>
    </row>
    <row r="426" spans="1:7" x14ac:dyDescent="0.2">
      <c r="A426" s="95"/>
      <c r="B426" s="1"/>
      <c r="C426" s="10"/>
      <c r="D426" s="99"/>
      <c r="E426" s="99"/>
      <c r="F426" s="99"/>
      <c r="G426" s="32"/>
    </row>
    <row r="427" spans="1:7" x14ac:dyDescent="0.2">
      <c r="A427" s="95"/>
      <c r="B427" s="7" t="s">
        <v>6</v>
      </c>
      <c r="C427" s="29"/>
      <c r="D427" s="99"/>
      <c r="E427" s="99"/>
      <c r="F427" s="99"/>
      <c r="G427" s="32"/>
    </row>
    <row r="428" spans="1:7" x14ac:dyDescent="0.2">
      <c r="A428" s="95"/>
      <c r="B428" s="1"/>
      <c r="C428" s="10"/>
      <c r="D428" s="99"/>
      <c r="E428" s="99"/>
      <c r="F428" s="99"/>
      <c r="G428" s="32"/>
    </row>
    <row r="429" spans="1:7" x14ac:dyDescent="0.2">
      <c r="A429" s="95"/>
      <c r="B429" s="23" t="s">
        <v>23</v>
      </c>
      <c r="C429" s="10"/>
      <c r="D429" s="99">
        <f>'TAB juillet'!D429</f>
        <v>714519</v>
      </c>
      <c r="E429" s="99">
        <f>'TAB juillet'!E429</f>
        <v>615171</v>
      </c>
      <c r="F429" s="99">
        <f t="shared" ref="F429:F431" si="148">(D429-E429)</f>
        <v>99348</v>
      </c>
      <c r="G429" s="32">
        <f t="shared" ref="G429:G431" si="149">F429/E429</f>
        <v>0.16149655949321409</v>
      </c>
    </row>
    <row r="430" spans="1:7" ht="25.5" x14ac:dyDescent="0.2">
      <c r="A430" s="95"/>
      <c r="B430" s="24" t="s">
        <v>58</v>
      </c>
      <c r="C430" s="17"/>
      <c r="D430" s="99">
        <f>'TAB juillet'!D430</f>
        <v>182945</v>
      </c>
      <c r="E430" s="99">
        <f>'TAB juillet'!E430</f>
        <v>122913</v>
      </c>
      <c r="F430" s="99">
        <f t="shared" si="148"/>
        <v>60032</v>
      </c>
      <c r="G430" s="32">
        <f t="shared" si="149"/>
        <v>0.48841050173700096</v>
      </c>
    </row>
    <row r="431" spans="1:7" x14ac:dyDescent="0.2">
      <c r="A431" s="95"/>
      <c r="B431" s="23" t="s">
        <v>24</v>
      </c>
      <c r="C431" s="10"/>
      <c r="D431" s="99">
        <f>'TAB juillet'!D431</f>
        <v>4198</v>
      </c>
      <c r="E431" s="99">
        <f>'TAB juillet'!E431</f>
        <v>5354</v>
      </c>
      <c r="F431" s="99">
        <f t="shared" si="148"/>
        <v>-1156</v>
      </c>
      <c r="G431" s="32">
        <f t="shared" si="149"/>
        <v>-0.21591333582368322</v>
      </c>
    </row>
    <row r="432" spans="1:7" x14ac:dyDescent="0.2">
      <c r="A432" s="95"/>
      <c r="B432" s="1"/>
      <c r="C432" s="10"/>
      <c r="D432" s="99"/>
      <c r="E432" s="99"/>
      <c r="F432" s="99"/>
      <c r="G432" s="32"/>
    </row>
    <row r="433" spans="1:7" x14ac:dyDescent="0.2">
      <c r="A433" s="95"/>
      <c r="B433" s="8" t="s">
        <v>26</v>
      </c>
      <c r="C433" s="31"/>
      <c r="D433" s="99">
        <f>'TAB juillet'!D433</f>
        <v>192930</v>
      </c>
      <c r="E433" s="99">
        <f>'TAB juillet'!E433</f>
        <v>189566</v>
      </c>
      <c r="F433" s="99">
        <f t="shared" ref="F433" si="150">(D433-E433)</f>
        <v>3364</v>
      </c>
      <c r="G433" s="32">
        <f t="shared" ref="G433" si="151">F433/E433</f>
        <v>1.7745798297162992E-2</v>
      </c>
    </row>
    <row r="434" spans="1:7" x14ac:dyDescent="0.2">
      <c r="A434" s="95"/>
      <c r="B434" s="8"/>
      <c r="C434" s="31"/>
      <c r="D434" s="99"/>
      <c r="E434" s="99"/>
      <c r="F434" s="99"/>
      <c r="G434" s="32"/>
    </row>
    <row r="435" spans="1:7" x14ac:dyDescent="0.2">
      <c r="A435" s="95">
        <v>3</v>
      </c>
      <c r="B435" s="8" t="s">
        <v>15</v>
      </c>
      <c r="C435" s="31"/>
      <c r="D435" s="99">
        <f>D438+D439+D440+D441</f>
        <v>115700</v>
      </c>
      <c r="E435" s="99">
        <f>E438+E439+E440+E441</f>
        <v>37594</v>
      </c>
      <c r="F435" s="99">
        <f t="shared" ref="F435" si="152">(D435-E435)</f>
        <v>78106</v>
      </c>
      <c r="G435" s="32">
        <f t="shared" ref="G435" si="153">F435/E435</f>
        <v>2.0776187689524925</v>
      </c>
    </row>
    <row r="436" spans="1:7" x14ac:dyDescent="0.2">
      <c r="A436" s="95"/>
      <c r="B436" s="7" t="s">
        <v>6</v>
      </c>
      <c r="C436" s="29"/>
      <c r="D436" s="99"/>
      <c r="E436" s="99"/>
      <c r="F436" s="99"/>
      <c r="G436" s="32"/>
    </row>
    <row r="437" spans="1:7" x14ac:dyDescent="0.2">
      <c r="A437" s="95"/>
      <c r="B437" s="8"/>
      <c r="C437" s="31"/>
      <c r="D437" s="99"/>
      <c r="E437" s="99"/>
      <c r="F437" s="99"/>
      <c r="G437" s="32"/>
    </row>
    <row r="438" spans="1:7" x14ac:dyDescent="0.2">
      <c r="A438" s="95">
        <v>30</v>
      </c>
      <c r="B438" s="25" t="s">
        <v>16</v>
      </c>
      <c r="C438" s="31"/>
      <c r="D438" s="99">
        <f>'TAB juillet'!D438</f>
        <v>2115</v>
      </c>
      <c r="E438" s="99">
        <f>'TAB juillet'!E438</f>
        <v>2062</v>
      </c>
      <c r="F438" s="99">
        <f t="shared" ref="F438:F441" si="154">(D438-E438)</f>
        <v>53</v>
      </c>
      <c r="G438" s="32">
        <f t="shared" ref="G438:G441" si="155">F438/E438</f>
        <v>2.5703200775945685E-2</v>
      </c>
    </row>
    <row r="439" spans="1:7" x14ac:dyDescent="0.2">
      <c r="A439" s="95">
        <v>31</v>
      </c>
      <c r="B439" s="25" t="s">
        <v>17</v>
      </c>
      <c r="C439" s="31"/>
      <c r="D439" s="99">
        <f>'TAB juillet'!D439</f>
        <v>1236</v>
      </c>
      <c r="E439" s="99">
        <f>'TAB juillet'!E439</f>
        <v>1065</v>
      </c>
      <c r="F439" s="99">
        <f t="shared" si="154"/>
        <v>171</v>
      </c>
      <c r="G439" s="32">
        <f t="shared" si="155"/>
        <v>0.16056338028169015</v>
      </c>
    </row>
    <row r="440" spans="1:7" x14ac:dyDescent="0.2">
      <c r="A440" s="95">
        <v>32</v>
      </c>
      <c r="B440" s="25" t="s">
        <v>18</v>
      </c>
      <c r="C440" s="31"/>
      <c r="D440" s="99">
        <f>'TAB juillet'!D440</f>
        <v>112349</v>
      </c>
      <c r="E440" s="99">
        <f>'TAB juillet'!E440</f>
        <v>34467</v>
      </c>
      <c r="F440" s="99">
        <f t="shared" si="154"/>
        <v>77882</v>
      </c>
      <c r="G440" s="32">
        <f t="shared" si="155"/>
        <v>2.2596106420634228</v>
      </c>
    </row>
    <row r="441" spans="1:7" x14ac:dyDescent="0.2">
      <c r="A441" s="95">
        <v>37</v>
      </c>
      <c r="B441" s="25" t="s">
        <v>25</v>
      </c>
      <c r="C441" s="31"/>
      <c r="D441" s="99">
        <f>'TAB juillet'!D441</f>
        <v>0</v>
      </c>
      <c r="E441" s="99">
        <f>'TAB juillet'!E441</f>
        <v>0</v>
      </c>
      <c r="F441" s="99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99" t="s">
        <v>10</v>
      </c>
      <c r="E445" s="99" t="s">
        <v>11</v>
      </c>
      <c r="F445" s="99" t="s">
        <v>12</v>
      </c>
      <c r="G445" s="32" t="s">
        <v>13</v>
      </c>
    </row>
    <row r="446" spans="1:7" x14ac:dyDescent="0.2">
      <c r="A446" s="95">
        <v>700</v>
      </c>
      <c r="B446" s="1" t="s">
        <v>30</v>
      </c>
      <c r="C446" s="10"/>
      <c r="D446" s="99">
        <f>'cumul juin 21'!D446+'TAB juillet'!D446</f>
        <v>13504</v>
      </c>
      <c r="E446" s="99">
        <f>'cumul juin 21'!E446+'TAB juillet'!E446</f>
        <v>27471</v>
      </c>
      <c r="F446" s="99">
        <f>(D447-E447)</f>
        <v>-80485</v>
      </c>
      <c r="G446" s="32">
        <f>F446/E447</f>
        <v>-0.36529794351123557</v>
      </c>
    </row>
    <row r="447" spans="1:7" x14ac:dyDescent="0.2">
      <c r="A447" s="95">
        <v>701</v>
      </c>
      <c r="B447" s="1" t="s">
        <v>31</v>
      </c>
      <c r="C447" s="10"/>
      <c r="D447" s="99">
        <f>'cumul juin 21'!D447+'TAB juillet'!D447</f>
        <v>139842</v>
      </c>
      <c r="E447" s="99">
        <f>'cumul juin 21'!E447+'TAB juillet'!E447</f>
        <v>220327</v>
      </c>
      <c r="F447" s="99">
        <f t="shared" ref="F447:F449" si="156">(D448-E448)</f>
        <v>0</v>
      </c>
      <c r="G447" s="32" t="e">
        <f>F447/E448</f>
        <v>#DIV/0!</v>
      </c>
    </row>
    <row r="448" spans="1:7" x14ac:dyDescent="0.2">
      <c r="A448" s="95">
        <v>704</v>
      </c>
      <c r="B448" s="1" t="s">
        <v>32</v>
      </c>
      <c r="C448" s="10"/>
      <c r="D448" s="99">
        <f>'cumul juin 21'!D448+'TAB juillet'!D448</f>
        <v>0</v>
      </c>
      <c r="E448" s="99">
        <f>'cumul juin 21'!E448+'TAB juillet'!E448</f>
        <v>0</v>
      </c>
      <c r="F448" s="99">
        <f t="shared" si="156"/>
        <v>-114986</v>
      </c>
      <c r="G448" s="32" t="e">
        <f t="shared" ref="G448:G449" si="157">F448/E448</f>
        <v>#DIV/0!</v>
      </c>
    </row>
    <row r="449" spans="1:7" x14ac:dyDescent="0.2">
      <c r="A449" s="95">
        <v>706</v>
      </c>
      <c r="B449" s="1" t="s">
        <v>33</v>
      </c>
      <c r="C449" s="10"/>
      <c r="D449" s="99">
        <f>'cumul juin 21'!D449+'TAB juillet'!D449</f>
        <v>76115</v>
      </c>
      <c r="E449" s="99">
        <f>'cumul juin 21'!E449+'TAB juillet'!E449</f>
        <v>191101</v>
      </c>
      <c r="F449" s="99">
        <f t="shared" si="156"/>
        <v>0</v>
      </c>
      <c r="G449" s="32">
        <f t="shared" si="157"/>
        <v>0</v>
      </c>
    </row>
    <row r="450" spans="1:7" x14ac:dyDescent="0.2">
      <c r="A450" s="95"/>
      <c r="B450" s="13" t="s">
        <v>6</v>
      </c>
      <c r="C450" s="27"/>
      <c r="D450" s="99"/>
      <c r="E450" s="99"/>
      <c r="F450" s="39"/>
      <c r="G450" s="33"/>
    </row>
    <row r="451" spans="1:7" x14ac:dyDescent="0.2">
      <c r="A451" s="95"/>
      <c r="B451" s="14" t="s">
        <v>19</v>
      </c>
      <c r="C451" s="11"/>
      <c r="D451" s="99"/>
      <c r="E451" s="99"/>
      <c r="F451" s="99">
        <f t="shared" ref="F451:F455" si="158">(D451-E451)</f>
        <v>0</v>
      </c>
      <c r="G451" s="32" t="e">
        <f t="shared" ref="G451:G455" si="159">F451/E451</f>
        <v>#DIV/0!</v>
      </c>
    </row>
    <row r="452" spans="1:7" x14ac:dyDescent="0.2">
      <c r="A452" s="95"/>
      <c r="B452" s="14" t="s">
        <v>20</v>
      </c>
      <c r="C452" s="11"/>
      <c r="D452" s="99"/>
      <c r="E452" s="99"/>
      <c r="F452" s="99">
        <f t="shared" si="158"/>
        <v>0</v>
      </c>
      <c r="G452" s="32" t="e">
        <f t="shared" si="159"/>
        <v>#DIV/0!</v>
      </c>
    </row>
    <row r="453" spans="1:7" x14ac:dyDescent="0.2">
      <c r="A453" s="95"/>
      <c r="B453" s="14" t="s">
        <v>27</v>
      </c>
      <c r="C453" s="11"/>
      <c r="D453" s="99"/>
      <c r="E453" s="99"/>
      <c r="F453" s="99">
        <f t="shared" si="158"/>
        <v>0</v>
      </c>
      <c r="G453" s="32" t="e">
        <f t="shared" si="159"/>
        <v>#DIV/0!</v>
      </c>
    </row>
    <row r="454" spans="1:7" x14ac:dyDescent="0.2">
      <c r="A454" s="95">
        <v>706</v>
      </c>
      <c r="B454" s="2" t="s">
        <v>34</v>
      </c>
      <c r="C454" s="11"/>
      <c r="D454" s="99">
        <f>'cumul juin 21'!D454+'TAB juillet'!D454</f>
        <v>0</v>
      </c>
      <c r="E454" s="99">
        <f>'cumul juin 21'!E454+'TAB juillet'!E454</f>
        <v>0</v>
      </c>
      <c r="F454" s="99">
        <f t="shared" si="158"/>
        <v>0</v>
      </c>
      <c r="G454" s="32" t="e">
        <f t="shared" si="159"/>
        <v>#DIV/0!</v>
      </c>
    </row>
    <row r="455" spans="1:7" x14ac:dyDescent="0.2">
      <c r="A455" s="95" t="s">
        <v>35</v>
      </c>
      <c r="B455" s="2" t="s">
        <v>36</v>
      </c>
      <c r="C455" s="11"/>
      <c r="D455" s="99">
        <f>'cumul juin 21'!D455+'TAB juillet'!D455</f>
        <v>0</v>
      </c>
      <c r="E455" s="99">
        <f>'cumul juin 21'!E455+'TAB juillet'!E455</f>
        <v>0</v>
      </c>
      <c r="F455" s="99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96"/>
      <c r="D456" s="40">
        <f>D446+D447+D448+D449+D454+D455</f>
        <v>229461</v>
      </c>
      <c r="E456" s="40">
        <f>E446+E447+E448+E449+E454+E455</f>
        <v>438899</v>
      </c>
      <c r="F456" s="40">
        <f>(D456-E456)</f>
        <v>-209438</v>
      </c>
      <c r="G456" s="34">
        <f>F456/E456</f>
        <v>-0.47718951284919764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99">
        <f>'cumul juin 21'!D459+'TAB juillet'!D459</f>
        <v>0</v>
      </c>
      <c r="E459" s="99">
        <f>'cumul juin 21'!E459+'TAB juillet'!E459</f>
        <v>0</v>
      </c>
      <c r="F459" s="99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97"/>
      <c r="D460" s="99">
        <f>'cumul juin 21'!D460+'TAB juillet'!D460</f>
        <v>0</v>
      </c>
      <c r="E460" s="99">
        <f>'cumul juin 21'!E460+'TAB juillet'!E460</f>
        <v>0</v>
      </c>
      <c r="F460" s="98"/>
      <c r="G460" s="36"/>
    </row>
    <row r="461" spans="1:7" x14ac:dyDescent="0.2">
      <c r="A461" s="95">
        <v>72</v>
      </c>
      <c r="B461" s="1" t="s">
        <v>37</v>
      </c>
      <c r="C461" s="10"/>
      <c r="D461" s="99">
        <f>'cumul juin 21'!D461+'TAB juillet'!D461</f>
        <v>0</v>
      </c>
      <c r="E461" s="99">
        <f>'cumul juin 21'!E461+'TAB juillet'!E461</f>
        <v>0</v>
      </c>
      <c r="F461" s="99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95">
        <v>73</v>
      </c>
      <c r="B462" s="1" t="s">
        <v>38</v>
      </c>
      <c r="C462" s="10"/>
      <c r="D462" s="99">
        <f>'cumul juin 21'!D462+'TAB juillet'!D462</f>
        <v>0</v>
      </c>
      <c r="E462" s="99">
        <f>'cumul juin 21'!E462+'TAB juillet'!E462</f>
        <v>0</v>
      </c>
      <c r="F462" s="99">
        <f t="shared" si="162"/>
        <v>0</v>
      </c>
      <c r="G462" s="32" t="e">
        <f t="shared" si="163"/>
        <v>#DIV/0!</v>
      </c>
    </row>
    <row r="463" spans="1:7" x14ac:dyDescent="0.2">
      <c r="A463" s="95">
        <v>74</v>
      </c>
      <c r="B463" s="2" t="s">
        <v>39</v>
      </c>
      <c r="C463" s="11"/>
      <c r="D463" s="99">
        <f>'cumul juin 21'!D463+'TAB juillet'!D463</f>
        <v>0</v>
      </c>
      <c r="E463" s="99">
        <f>'cumul juin 21'!E463+'TAB juillet'!E463</f>
        <v>0</v>
      </c>
      <c r="F463" s="99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00"/>
      <c r="D464" s="40">
        <f>D456+D461+D462+D463</f>
        <v>229461</v>
      </c>
      <c r="E464" s="40">
        <f>E456+E461+E462+E463</f>
        <v>438899</v>
      </c>
      <c r="F464" s="99">
        <f t="shared" si="162"/>
        <v>-209438</v>
      </c>
      <c r="G464" s="32">
        <f t="shared" si="163"/>
        <v>-0.47718951284919764</v>
      </c>
    </row>
    <row r="465" spans="1:7" x14ac:dyDescent="0.2">
      <c r="A465" s="95">
        <v>60</v>
      </c>
      <c r="B465" s="3" t="s">
        <v>40</v>
      </c>
      <c r="C465" s="97"/>
      <c r="D465" s="98">
        <f>D466+D467+D468</f>
        <v>70945.822</v>
      </c>
      <c r="E465" s="98">
        <f>E466+E467+E468</f>
        <v>72910.28</v>
      </c>
      <c r="F465" s="99">
        <f t="shared" si="162"/>
        <v>-1964.4579999999987</v>
      </c>
      <c r="G465" s="32">
        <f t="shared" si="163"/>
        <v>-2.6943498228233369E-2</v>
      </c>
    </row>
    <row r="466" spans="1:7" x14ac:dyDescent="0.2">
      <c r="A466" s="95">
        <v>600</v>
      </c>
      <c r="B466" s="1" t="s">
        <v>2</v>
      </c>
      <c r="C466" s="10"/>
      <c r="D466" s="99">
        <f>'cumul juin 21'!D466+'TAB juillet'!D466</f>
        <v>3352.8739999999998</v>
      </c>
      <c r="E466" s="99">
        <f>'cumul juin 21'!E466+'TAB juillet'!E466</f>
        <v>4345.5</v>
      </c>
      <c r="F466" s="99">
        <f t="shared" si="162"/>
        <v>-992.6260000000002</v>
      </c>
      <c r="G466" s="32">
        <f t="shared" si="163"/>
        <v>-0.2284261880105857</v>
      </c>
    </row>
    <row r="467" spans="1:7" x14ac:dyDescent="0.2">
      <c r="A467" s="95">
        <v>601</v>
      </c>
      <c r="B467" s="1" t="s">
        <v>3</v>
      </c>
      <c r="C467" s="10"/>
      <c r="D467" s="99">
        <f>'cumul juin 21'!D467+'TAB juillet'!D467</f>
        <v>38036.948000000004</v>
      </c>
      <c r="E467" s="99">
        <f>'cumul juin 21'!E467+'TAB juillet'!E467</f>
        <v>36490.78</v>
      </c>
      <c r="F467" s="99">
        <f t="shared" si="162"/>
        <v>1546.1680000000051</v>
      </c>
      <c r="G467" s="32">
        <f t="shared" si="163"/>
        <v>4.237147027276493E-2</v>
      </c>
    </row>
    <row r="468" spans="1:7" x14ac:dyDescent="0.2">
      <c r="A468" s="95">
        <v>604</v>
      </c>
      <c r="B468" s="1" t="s">
        <v>4</v>
      </c>
      <c r="C468" s="10"/>
      <c r="D468" s="99">
        <f>'cumul juin 21'!D468+'TAB juillet'!D468</f>
        <v>29556</v>
      </c>
      <c r="E468" s="99">
        <f>'cumul juin 21'!E468+'TAB juillet'!E468</f>
        <v>32074</v>
      </c>
      <c r="F468" s="99">
        <f t="shared" si="162"/>
        <v>-2518</v>
      </c>
      <c r="G468" s="32">
        <f t="shared" si="163"/>
        <v>-7.8505954979110809E-2</v>
      </c>
    </row>
    <row r="469" spans="1:7" x14ac:dyDescent="0.2">
      <c r="A469" s="95">
        <v>61</v>
      </c>
      <c r="B469" s="1" t="s">
        <v>41</v>
      </c>
      <c r="C469" s="10"/>
      <c r="D469" s="99">
        <f>'cumul juin 21'!D469+'TAB juillet'!D469</f>
        <v>4565</v>
      </c>
      <c r="E469" s="99">
        <f>'cumul juin 21'!E469+'TAB juillet'!E469</f>
        <v>5928</v>
      </c>
      <c r="F469" s="99">
        <f t="shared" si="162"/>
        <v>-1363</v>
      </c>
      <c r="G469" s="32">
        <f t="shared" si="163"/>
        <v>-0.22992577597840755</v>
      </c>
    </row>
    <row r="470" spans="1:7" x14ac:dyDescent="0.2">
      <c r="A470" s="95">
        <v>62</v>
      </c>
      <c r="B470" s="2" t="s">
        <v>42</v>
      </c>
      <c r="C470" s="11"/>
      <c r="D470" s="99">
        <f>'cumul juin 21'!D470+'TAB juillet'!D470</f>
        <v>9421</v>
      </c>
      <c r="E470" s="99">
        <f>'cumul juin 21'!E470+'TAB juillet'!E470</f>
        <v>3872</v>
      </c>
      <c r="F470" s="99">
        <f t="shared" si="162"/>
        <v>5549</v>
      </c>
      <c r="G470" s="32">
        <f t="shared" si="163"/>
        <v>1.4331095041322315</v>
      </c>
    </row>
    <row r="471" spans="1:7" ht="25.5" x14ac:dyDescent="0.2">
      <c r="A471" s="22"/>
      <c r="B471" s="26" t="s">
        <v>43</v>
      </c>
      <c r="C471" s="100"/>
      <c r="D471" s="40">
        <f>D465+D469+D470</f>
        <v>84931.822</v>
      </c>
      <c r="E471" s="40">
        <f>E465+E469+E470</f>
        <v>82710.28</v>
      </c>
      <c r="F471" s="99">
        <f t="shared" si="162"/>
        <v>2221.5420000000013</v>
      </c>
      <c r="G471" s="32">
        <f t="shared" si="163"/>
        <v>2.6859321477330281E-2</v>
      </c>
    </row>
    <row r="472" spans="1:7" ht="25.5" x14ac:dyDescent="0.2">
      <c r="A472" s="22"/>
      <c r="B472" s="26" t="s">
        <v>48</v>
      </c>
      <c r="C472" s="100"/>
      <c r="D472" s="40">
        <f>D464-D471</f>
        <v>144529.17800000001</v>
      </c>
      <c r="E472" s="40">
        <f>E464-E471</f>
        <v>356188.72</v>
      </c>
      <c r="F472" s="99">
        <f t="shared" si="162"/>
        <v>-211659.54199999996</v>
      </c>
      <c r="G472" s="32">
        <f t="shared" si="163"/>
        <v>-0.59423426435289695</v>
      </c>
    </row>
    <row r="473" spans="1:7" x14ac:dyDescent="0.2">
      <c r="A473" s="95">
        <v>63</v>
      </c>
      <c r="B473" s="3" t="s">
        <v>46</v>
      </c>
      <c r="C473" s="97"/>
      <c r="D473" s="99">
        <f>'cumul juin 21'!D473+'TAB juillet'!D473</f>
        <v>211897</v>
      </c>
      <c r="E473" s="99">
        <f>'cumul juin 21'!E473+'TAB juillet'!E473</f>
        <v>204329</v>
      </c>
      <c r="F473" s="99">
        <f t="shared" si="162"/>
        <v>7568</v>
      </c>
      <c r="G473" s="32">
        <f t="shared" si="163"/>
        <v>3.7038305869455633E-2</v>
      </c>
    </row>
    <row r="474" spans="1:7" x14ac:dyDescent="0.2">
      <c r="A474" s="95"/>
      <c r="B474" s="13" t="s">
        <v>6</v>
      </c>
      <c r="C474" s="27"/>
      <c r="D474" s="99">
        <f>'cumul juin 21'!D474+'TAB juillet'!D474</f>
        <v>0</v>
      </c>
      <c r="E474" s="99">
        <f>'cumul juin 21'!E474+'TAB juillet'!E474</f>
        <v>0</v>
      </c>
      <c r="F474" s="99"/>
      <c r="G474" s="32"/>
    </row>
    <row r="475" spans="1:7" x14ac:dyDescent="0.2">
      <c r="A475" s="95">
        <v>631</v>
      </c>
      <c r="B475" s="15" t="s">
        <v>21</v>
      </c>
      <c r="C475" s="21"/>
      <c r="D475" s="99">
        <f>'cumul juin 21'!D475+'TAB juillet'!D475</f>
        <v>0</v>
      </c>
      <c r="E475" s="99">
        <f>'cumul juin 21'!E475+'TAB juillet'!E475</f>
        <v>0</v>
      </c>
      <c r="F475" s="99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95"/>
      <c r="B476" s="15"/>
      <c r="C476" s="21"/>
      <c r="D476" s="99">
        <f>'cumul juin 21'!D476+'TAB juillet'!D476</f>
        <v>0</v>
      </c>
      <c r="E476" s="99">
        <f>'cumul juin 21'!E476+'TAB juillet'!E476</f>
        <v>0</v>
      </c>
      <c r="F476" s="99"/>
      <c r="G476" s="32"/>
    </row>
    <row r="477" spans="1:7" x14ac:dyDescent="0.2">
      <c r="A477" s="95">
        <v>64</v>
      </c>
      <c r="B477" s="2" t="s">
        <v>47</v>
      </c>
      <c r="C477" s="11"/>
      <c r="D477" s="99">
        <f>'cumul juin 21'!D477+'TAB juillet'!D477</f>
        <v>6990</v>
      </c>
      <c r="E477" s="99">
        <f>'cumul juin 21'!E477+'TAB juillet'!E477</f>
        <v>13317</v>
      </c>
      <c r="F477" s="99">
        <f t="shared" ref="F477:F487" si="166">(D477-E477)</f>
        <v>-6327</v>
      </c>
      <c r="G477" s="32">
        <f t="shared" ref="G477:G487" si="167">F477/E477</f>
        <v>-0.47510700608245099</v>
      </c>
    </row>
    <row r="478" spans="1:7" ht="25.5" x14ac:dyDescent="0.2">
      <c r="A478" s="22"/>
      <c r="B478" s="26" t="s">
        <v>49</v>
      </c>
      <c r="C478" s="100"/>
      <c r="D478" s="99">
        <f>D472-D473-D477</f>
        <v>-74357.821999999986</v>
      </c>
      <c r="E478" s="99">
        <f>E472-E473-E477</f>
        <v>138542.71999999997</v>
      </c>
      <c r="F478" s="99">
        <f t="shared" si="166"/>
        <v>-212900.54199999996</v>
      </c>
      <c r="G478" s="32">
        <f t="shared" si="167"/>
        <v>-1.5367140330433819</v>
      </c>
    </row>
    <row r="479" spans="1:7" x14ac:dyDescent="0.2">
      <c r="A479" s="95">
        <v>75</v>
      </c>
      <c r="B479" s="3" t="s">
        <v>50</v>
      </c>
      <c r="C479" s="97"/>
      <c r="D479" s="99">
        <f>'cumul juin 21'!D479+'TAB juillet'!D479</f>
        <v>5859</v>
      </c>
      <c r="E479" s="99">
        <f>'cumul juin 21'!E479+'TAB juillet'!E479</f>
        <v>9905</v>
      </c>
      <c r="F479" s="99">
        <f t="shared" si="166"/>
        <v>-4046</v>
      </c>
      <c r="G479" s="32">
        <f t="shared" si="167"/>
        <v>-0.40848056537102473</v>
      </c>
    </row>
    <row r="480" spans="1:7" x14ac:dyDescent="0.2">
      <c r="A480" s="95">
        <v>65</v>
      </c>
      <c r="B480" s="1" t="s">
        <v>51</v>
      </c>
      <c r="C480" s="10"/>
      <c r="D480" s="99">
        <f>'cumul juin 21'!D480+'TAB juillet'!D480</f>
        <v>10584</v>
      </c>
      <c r="E480" s="99">
        <f>'cumul juin 21'!E480+'TAB juillet'!E480</f>
        <v>10855</v>
      </c>
      <c r="F480" s="99">
        <f t="shared" si="166"/>
        <v>-271</v>
      </c>
      <c r="G480" s="32">
        <f t="shared" si="167"/>
        <v>-2.4965453707968679E-2</v>
      </c>
    </row>
    <row r="481" spans="1:7" ht="25.5" x14ac:dyDescent="0.2">
      <c r="A481" s="95">
        <v>68</v>
      </c>
      <c r="B481" s="16" t="s">
        <v>52</v>
      </c>
      <c r="C481" s="17"/>
      <c r="D481" s="99">
        <f>'cumul juin 21'!D481+'TAB juillet'!D481</f>
        <v>151813</v>
      </c>
      <c r="E481" s="99">
        <f>'cumul juin 21'!E481+'TAB juillet'!E481</f>
        <v>1594</v>
      </c>
      <c r="F481" s="99">
        <f t="shared" si="166"/>
        <v>150219</v>
      </c>
      <c r="G481" s="32">
        <f t="shared" si="167"/>
        <v>94.240276035131743</v>
      </c>
    </row>
    <row r="482" spans="1:7" x14ac:dyDescent="0.2">
      <c r="A482" s="95">
        <v>78</v>
      </c>
      <c r="B482" s="2" t="s">
        <v>53</v>
      </c>
      <c r="C482" s="11"/>
      <c r="D482" s="99">
        <f>'cumul juin 21'!D482+'TAB juillet'!D482</f>
        <v>0</v>
      </c>
      <c r="E482" s="99">
        <f>'cumul juin 21'!E482+'TAB juillet'!E482</f>
        <v>0</v>
      </c>
      <c r="F482" s="99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00"/>
      <c r="D483" s="99">
        <f>D478+D479-D480-D481+D482</f>
        <v>-230895.82199999999</v>
      </c>
      <c r="E483" s="99">
        <f>E478+E479-E480-E481+E482</f>
        <v>135998.71999999997</v>
      </c>
      <c r="F483" s="99">
        <f t="shared" si="166"/>
        <v>-366894.54199999996</v>
      </c>
      <c r="G483" s="32">
        <f t="shared" si="167"/>
        <v>-2.6977793761588349</v>
      </c>
    </row>
    <row r="484" spans="1:7" x14ac:dyDescent="0.2">
      <c r="A484" s="95">
        <v>76</v>
      </c>
      <c r="B484" s="1" t="s">
        <v>54</v>
      </c>
      <c r="C484" s="10"/>
      <c r="D484" s="99">
        <f>'cumul juin 21'!D484+'TAB juillet'!D484</f>
        <v>0</v>
      </c>
      <c r="E484" s="99">
        <f>'cumul juin 21'!E484+'TAB juillet'!E484</f>
        <v>9828</v>
      </c>
      <c r="F484" s="99">
        <f t="shared" si="166"/>
        <v>-9828</v>
      </c>
      <c r="G484" s="32">
        <f t="shared" si="167"/>
        <v>-1</v>
      </c>
    </row>
    <row r="485" spans="1:7" x14ac:dyDescent="0.2">
      <c r="A485" s="95">
        <v>66</v>
      </c>
      <c r="B485" s="1" t="s">
        <v>55</v>
      </c>
      <c r="C485" s="10"/>
      <c r="D485" s="99">
        <f>'cumul juin 21'!D485+'TAB juillet'!D485</f>
        <v>0</v>
      </c>
      <c r="E485" s="99">
        <f>'cumul juin 21'!E485+'TAB juillet'!E485</f>
        <v>0</v>
      </c>
      <c r="F485" s="99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9828</v>
      </c>
      <c r="F486" s="99">
        <f t="shared" si="166"/>
        <v>-9828</v>
      </c>
      <c r="G486" s="32">
        <f t="shared" si="167"/>
        <v>-1</v>
      </c>
    </row>
    <row r="487" spans="1:7" x14ac:dyDescent="0.2">
      <c r="A487" s="22"/>
      <c r="B487" s="19" t="s">
        <v>57</v>
      </c>
      <c r="C487" s="100"/>
      <c r="D487" s="99">
        <f>D483+D486</f>
        <v>-230895.82199999999</v>
      </c>
      <c r="E487" s="99">
        <f>E483+E486</f>
        <v>145826.71999999997</v>
      </c>
      <c r="F487" s="99">
        <f t="shared" si="166"/>
        <v>-376722.54199999996</v>
      </c>
      <c r="G487" s="32">
        <f t="shared" si="167"/>
        <v>-2.5833574395693741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95">
        <v>5</v>
      </c>
      <c r="B491" s="1" t="s">
        <v>22</v>
      </c>
      <c r="C491" s="10"/>
      <c r="D491" s="99">
        <f>'TAB juillet'!D491</f>
        <v>693248</v>
      </c>
      <c r="E491" s="99">
        <f>'TAB juillet'!E491</f>
        <v>717917</v>
      </c>
      <c r="F491" s="99">
        <f t="shared" ref="F491" si="168">(D491-E491)</f>
        <v>-24669</v>
      </c>
      <c r="G491" s="32">
        <f t="shared" ref="G491" si="169">F491/E491</f>
        <v>-3.4361910917278742E-2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95">
        <v>51</v>
      </c>
      <c r="B495" s="20" t="s">
        <v>29</v>
      </c>
      <c r="C495" s="30"/>
      <c r="D495" s="99">
        <v>0</v>
      </c>
      <c r="E495" s="99">
        <v>0</v>
      </c>
      <c r="F495" s="99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95">
        <v>510</v>
      </c>
      <c r="B496" s="1" t="s">
        <v>7</v>
      </c>
      <c r="C496" s="10"/>
      <c r="D496" s="99">
        <v>0</v>
      </c>
      <c r="E496" s="99">
        <v>0</v>
      </c>
      <c r="F496" s="99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95">
        <v>41</v>
      </c>
      <c r="B498" s="1" t="s">
        <v>8</v>
      </c>
      <c r="C498" s="10"/>
      <c r="D498" s="99">
        <f>D502+D503+D504</f>
        <v>844545</v>
      </c>
      <c r="E498" s="99">
        <f>E502+E503+E504</f>
        <v>686924</v>
      </c>
      <c r="F498" s="99">
        <f t="shared" ref="F498" si="172">(D498-E498)</f>
        <v>157621</v>
      </c>
      <c r="G498" s="32">
        <f t="shared" ref="G498" si="173">F498/E498</f>
        <v>0.22945915414223408</v>
      </c>
    </row>
    <row r="499" spans="1:7" x14ac:dyDescent="0.2">
      <c r="A499" s="95"/>
      <c r="B499" s="1"/>
      <c r="C499" s="10"/>
      <c r="D499" s="99"/>
      <c r="E499" s="99"/>
      <c r="F499" s="99"/>
      <c r="G499" s="32"/>
    </row>
    <row r="500" spans="1:7" x14ac:dyDescent="0.2">
      <c r="A500" s="95"/>
      <c r="B500" s="7" t="s">
        <v>6</v>
      </c>
      <c r="C500" s="29"/>
      <c r="D500" s="99"/>
      <c r="E500" s="99"/>
      <c r="F500" s="99"/>
      <c r="G500" s="32"/>
    </row>
    <row r="501" spans="1:7" x14ac:dyDescent="0.2">
      <c r="A501" s="95"/>
      <c r="B501" s="1"/>
      <c r="C501" s="10"/>
      <c r="D501" s="99"/>
      <c r="E501" s="99"/>
      <c r="F501" s="99"/>
      <c r="G501" s="32"/>
    </row>
    <row r="502" spans="1:7" x14ac:dyDescent="0.2">
      <c r="A502" s="95"/>
      <c r="B502" s="23" t="s">
        <v>23</v>
      </c>
      <c r="C502" s="10"/>
      <c r="D502" s="99">
        <f>'TAB juillet'!D502</f>
        <v>337818</v>
      </c>
      <c r="E502" s="99">
        <f>'TAB juillet'!E502</f>
        <v>398416</v>
      </c>
      <c r="F502" s="99">
        <f t="shared" ref="F502:F504" si="174">(D502-E502)</f>
        <v>-60598</v>
      </c>
      <c r="G502" s="32">
        <f t="shared" ref="G502:G504" si="175">F502/E502</f>
        <v>-0.15209730532910326</v>
      </c>
    </row>
    <row r="503" spans="1:7" ht="25.5" x14ac:dyDescent="0.2">
      <c r="A503" s="95"/>
      <c r="B503" s="24" t="s">
        <v>58</v>
      </c>
      <c r="C503" s="17"/>
      <c r="D503" s="99">
        <f>'TAB juillet'!D503</f>
        <v>211136</v>
      </c>
      <c r="E503" s="99">
        <f>'TAB juillet'!E503</f>
        <v>89300</v>
      </c>
      <c r="F503" s="99">
        <f t="shared" si="174"/>
        <v>121836</v>
      </c>
      <c r="G503" s="32">
        <f t="shared" si="175"/>
        <v>1.3643449048152296</v>
      </c>
    </row>
    <row r="504" spans="1:7" x14ac:dyDescent="0.2">
      <c r="A504" s="95"/>
      <c r="B504" s="23" t="s">
        <v>24</v>
      </c>
      <c r="C504" s="10"/>
      <c r="D504" s="99">
        <f>'TAB juillet'!D504</f>
        <v>295591</v>
      </c>
      <c r="E504" s="99">
        <f>'TAB juillet'!E504</f>
        <v>199208</v>
      </c>
      <c r="F504" s="99">
        <f t="shared" si="174"/>
        <v>96383</v>
      </c>
      <c r="G504" s="32">
        <f t="shared" si="175"/>
        <v>0.48383097064374925</v>
      </c>
    </row>
    <row r="505" spans="1:7" x14ac:dyDescent="0.2">
      <c r="A505" s="95"/>
      <c r="B505" s="1"/>
      <c r="C505" s="10"/>
      <c r="D505" s="99"/>
      <c r="E505" s="99"/>
      <c r="F505" s="99"/>
      <c r="G505" s="32"/>
    </row>
    <row r="506" spans="1:7" x14ac:dyDescent="0.2">
      <c r="A506" s="95"/>
      <c r="B506" s="8" t="s">
        <v>26</v>
      </c>
      <c r="C506" s="31"/>
      <c r="D506" s="99">
        <f>'TAB juillet'!D506</f>
        <v>147447</v>
      </c>
      <c r="E506" s="99">
        <f>'TAB juillet'!E506</f>
        <v>192105</v>
      </c>
      <c r="F506" s="99">
        <f t="shared" ref="F506" si="176">(D506-E506)</f>
        <v>-44658</v>
      </c>
      <c r="G506" s="32">
        <f t="shared" ref="G506" si="177">F506/E506</f>
        <v>-0.23246661981728742</v>
      </c>
    </row>
    <row r="507" spans="1:7" x14ac:dyDescent="0.2">
      <c r="A507" s="95"/>
      <c r="B507" s="8"/>
      <c r="C507" s="31"/>
      <c r="D507" s="99"/>
      <c r="E507" s="99"/>
      <c r="F507" s="99"/>
      <c r="G507" s="32"/>
    </row>
    <row r="508" spans="1:7" x14ac:dyDescent="0.2">
      <c r="A508" s="95">
        <v>3</v>
      </c>
      <c r="B508" s="8" t="s">
        <v>15</v>
      </c>
      <c r="C508" s="31"/>
      <c r="D508" s="99">
        <f>D511+D512+D513+D514</f>
        <v>63679</v>
      </c>
      <c r="E508" s="99">
        <f>E511+E512+E513+E514</f>
        <v>55707</v>
      </c>
      <c r="F508" s="99">
        <f t="shared" ref="F508" si="178">(D508-E508)</f>
        <v>7972</v>
      </c>
      <c r="G508" s="32">
        <f t="shared" ref="G508" si="179">F508/E508</f>
        <v>0.14310589333476942</v>
      </c>
    </row>
    <row r="509" spans="1:7" x14ac:dyDescent="0.2">
      <c r="A509" s="95"/>
      <c r="B509" s="7" t="s">
        <v>6</v>
      </c>
      <c r="C509" s="29"/>
      <c r="D509" s="99"/>
      <c r="E509" s="99"/>
      <c r="F509" s="99"/>
      <c r="G509" s="32"/>
    </row>
    <row r="510" spans="1:7" x14ac:dyDescent="0.2">
      <c r="A510" s="95"/>
      <c r="B510" s="8"/>
      <c r="C510" s="31"/>
      <c r="D510" s="99"/>
      <c r="E510" s="99"/>
      <c r="F510" s="99"/>
      <c r="G510" s="32"/>
    </row>
    <row r="511" spans="1:7" x14ac:dyDescent="0.2">
      <c r="A511" s="95">
        <v>30</v>
      </c>
      <c r="B511" s="25" t="s">
        <v>16</v>
      </c>
      <c r="C511" s="31"/>
      <c r="D511" s="99">
        <f>'TAB juillet'!D511</f>
        <v>1381</v>
      </c>
      <c r="E511" s="99">
        <f>'TAB juillet'!E511</f>
        <v>1392</v>
      </c>
      <c r="F511" s="99">
        <f t="shared" ref="F511:F514" si="180">(D511-E511)</f>
        <v>-11</v>
      </c>
      <c r="G511" s="32">
        <f t="shared" ref="G511:G514" si="181">F511/E511</f>
        <v>-7.9022988505747134E-3</v>
      </c>
    </row>
    <row r="512" spans="1:7" x14ac:dyDescent="0.2">
      <c r="A512" s="95">
        <v>31</v>
      </c>
      <c r="B512" s="25" t="s">
        <v>17</v>
      </c>
      <c r="C512" s="31"/>
      <c r="D512" s="99">
        <f>'TAB juillet'!D512</f>
        <v>4476</v>
      </c>
      <c r="E512" s="99">
        <f>'TAB juillet'!E512</f>
        <v>4467</v>
      </c>
      <c r="F512" s="99">
        <f t="shared" si="180"/>
        <v>9</v>
      </c>
      <c r="G512" s="32">
        <f t="shared" si="181"/>
        <v>2.0147750167897917E-3</v>
      </c>
    </row>
    <row r="513" spans="1:7" x14ac:dyDescent="0.2">
      <c r="A513" s="95">
        <v>32</v>
      </c>
      <c r="B513" s="25" t="s">
        <v>18</v>
      </c>
      <c r="C513" s="31"/>
      <c r="D513" s="99">
        <f>'TAB juillet'!D513</f>
        <v>57822</v>
      </c>
      <c r="E513" s="99">
        <f>'TAB juillet'!E513</f>
        <v>49848</v>
      </c>
      <c r="F513" s="99">
        <f t="shared" si="180"/>
        <v>7974</v>
      </c>
      <c r="G513" s="32">
        <f t="shared" si="181"/>
        <v>0.1599662975445354</v>
      </c>
    </row>
    <row r="514" spans="1:7" x14ac:dyDescent="0.2">
      <c r="A514" s="95">
        <v>37</v>
      </c>
      <c r="B514" s="25" t="s">
        <v>25</v>
      </c>
      <c r="C514" s="31"/>
      <c r="D514" s="99">
        <f>'TAB juillet'!D514</f>
        <v>0</v>
      </c>
      <c r="E514" s="99">
        <f>'TAB juillet'!E514</f>
        <v>0</v>
      </c>
      <c r="F514" s="99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99" t="s">
        <v>10</v>
      </c>
      <c r="E518" s="99" t="s">
        <v>11</v>
      </c>
      <c r="F518" s="99" t="s">
        <v>12</v>
      </c>
      <c r="G518" s="32" t="s">
        <v>13</v>
      </c>
    </row>
    <row r="519" spans="1:7" x14ac:dyDescent="0.2">
      <c r="A519" s="95">
        <v>700</v>
      </c>
      <c r="B519" s="1" t="s">
        <v>30</v>
      </c>
      <c r="C519" s="10"/>
      <c r="D519" s="99">
        <f>'cumul juin 21'!D519+'TAB juillet'!D519</f>
        <v>14463</v>
      </c>
      <c r="E519" s="99">
        <f>'cumul juin 21'!E519+'TAB juillet'!E519</f>
        <v>5274</v>
      </c>
      <c r="F519" s="99">
        <f>(D520-E520)</f>
        <v>30066</v>
      </c>
      <c r="G519" s="32">
        <f>F519/E520</f>
        <v>1.1516892668352103</v>
      </c>
    </row>
    <row r="520" spans="1:7" x14ac:dyDescent="0.2">
      <c r="A520" s="95">
        <v>701</v>
      </c>
      <c r="B520" s="1" t="s">
        <v>31</v>
      </c>
      <c r="C520" s="10"/>
      <c r="D520" s="99">
        <f>'cumul juin 21'!D520+'TAB juillet'!D520</f>
        <v>56172</v>
      </c>
      <c r="E520" s="99">
        <f>'cumul juin 21'!E520+'TAB juillet'!E520</f>
        <v>26106</v>
      </c>
      <c r="F520" s="99">
        <f t="shared" ref="F520:F522" si="182">(D521-E521)</f>
        <v>0</v>
      </c>
      <c r="G520" s="32" t="e">
        <f>F520/E521</f>
        <v>#DIV/0!</v>
      </c>
    </row>
    <row r="521" spans="1:7" x14ac:dyDescent="0.2">
      <c r="A521" s="95">
        <v>704</v>
      </c>
      <c r="B521" s="1" t="s">
        <v>32</v>
      </c>
      <c r="C521" s="10"/>
      <c r="D521" s="99">
        <f>'cumul juin 21'!D521+'TAB juillet'!D521</f>
        <v>0</v>
      </c>
      <c r="E521" s="99">
        <f>'cumul juin 21'!E521+'TAB juillet'!E521</f>
        <v>0</v>
      </c>
      <c r="F521" s="99">
        <f t="shared" si="182"/>
        <v>63035</v>
      </c>
      <c r="G521" s="32" t="e">
        <f t="shared" ref="G521:G522" si="183">F521/E521</f>
        <v>#DIV/0!</v>
      </c>
    </row>
    <row r="522" spans="1:7" x14ac:dyDescent="0.2">
      <c r="A522" s="95">
        <v>706</v>
      </c>
      <c r="B522" s="1" t="s">
        <v>33</v>
      </c>
      <c r="C522" s="10"/>
      <c r="D522" s="99">
        <f>'cumul juin 21'!D522+'TAB juillet'!D522</f>
        <v>97291</v>
      </c>
      <c r="E522" s="99">
        <f>'cumul juin 21'!E522+'TAB juillet'!E522</f>
        <v>34256</v>
      </c>
      <c r="F522" s="99">
        <f t="shared" si="182"/>
        <v>0</v>
      </c>
      <c r="G522" s="32">
        <f t="shared" si="183"/>
        <v>0</v>
      </c>
    </row>
    <row r="523" spans="1:7" x14ac:dyDescent="0.2">
      <c r="A523" s="95"/>
      <c r="B523" s="13" t="s">
        <v>6</v>
      </c>
      <c r="C523" s="27"/>
      <c r="D523" s="99"/>
      <c r="E523" s="99"/>
      <c r="F523" s="39"/>
      <c r="G523" s="33"/>
    </row>
    <row r="524" spans="1:7" x14ac:dyDescent="0.2">
      <c r="A524" s="95"/>
      <c r="B524" s="14" t="s">
        <v>19</v>
      </c>
      <c r="C524" s="11"/>
      <c r="D524" s="99"/>
      <c r="E524" s="99"/>
      <c r="F524" s="99">
        <f t="shared" ref="F524:F528" si="184">(D524-E524)</f>
        <v>0</v>
      </c>
      <c r="G524" s="32" t="e">
        <f t="shared" ref="G524:G528" si="185">F524/E524</f>
        <v>#DIV/0!</v>
      </c>
    </row>
    <row r="525" spans="1:7" x14ac:dyDescent="0.2">
      <c r="A525" s="95"/>
      <c r="B525" s="14" t="s">
        <v>20</v>
      </c>
      <c r="C525" s="11"/>
      <c r="D525" s="99"/>
      <c r="E525" s="99"/>
      <c r="F525" s="99">
        <f t="shared" si="184"/>
        <v>0</v>
      </c>
      <c r="G525" s="32" t="e">
        <f t="shared" si="185"/>
        <v>#DIV/0!</v>
      </c>
    </row>
    <row r="526" spans="1:7" x14ac:dyDescent="0.2">
      <c r="A526" s="95"/>
      <c r="B526" s="14" t="s">
        <v>27</v>
      </c>
      <c r="C526" s="11"/>
      <c r="D526" s="99"/>
      <c r="E526" s="99"/>
      <c r="F526" s="99">
        <f t="shared" si="184"/>
        <v>0</v>
      </c>
      <c r="G526" s="32" t="e">
        <f t="shared" si="185"/>
        <v>#DIV/0!</v>
      </c>
    </row>
    <row r="527" spans="1:7" x14ac:dyDescent="0.2">
      <c r="A527" s="95">
        <v>706</v>
      </c>
      <c r="B527" s="2" t="s">
        <v>34</v>
      </c>
      <c r="C527" s="11"/>
      <c r="D527" s="99">
        <f>'cumul juin 21'!D527+'TAB juillet'!D527</f>
        <v>0</v>
      </c>
      <c r="E527" s="99">
        <f>'cumul juin 21'!E527+'TAB juillet'!E527</f>
        <v>0</v>
      </c>
      <c r="F527" s="99">
        <f t="shared" si="184"/>
        <v>0</v>
      </c>
      <c r="G527" s="32" t="e">
        <f t="shared" si="185"/>
        <v>#DIV/0!</v>
      </c>
    </row>
    <row r="528" spans="1:7" x14ac:dyDescent="0.2">
      <c r="A528" s="95" t="s">
        <v>35</v>
      </c>
      <c r="B528" s="2" t="s">
        <v>36</v>
      </c>
      <c r="C528" s="11"/>
      <c r="D528" s="99">
        <f>'cumul juin 21'!D528+'TAB juillet'!D528</f>
        <v>3984</v>
      </c>
      <c r="E528" s="99">
        <f>'cumul juin 21'!E528+'TAB juillet'!E528</f>
        <v>0</v>
      </c>
      <c r="F528" s="99">
        <f t="shared" si="184"/>
        <v>3984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96"/>
      <c r="D529" s="40">
        <f>D519+D520+D521+D522+D527+D528</f>
        <v>171910</v>
      </c>
      <c r="E529" s="40">
        <f>E519+E520+E521+E522+E527+E528</f>
        <v>65636</v>
      </c>
      <c r="F529" s="40">
        <f>(D529-E529)</f>
        <v>106274</v>
      </c>
      <c r="G529" s="34">
        <f>F529/E529</f>
        <v>1.6191419343043452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99">
        <f>'cumul juin 21'!D532+'TAB juillet'!D532</f>
        <v>0</v>
      </c>
      <c r="E532" s="99">
        <f>'cumul juin 21'!E532+'TAB juillet'!E532</f>
        <v>0</v>
      </c>
      <c r="F532" s="99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97"/>
      <c r="D533" s="99">
        <f>'cumul juin 21'!D533+'TAB juillet'!D533</f>
        <v>0</v>
      </c>
      <c r="E533" s="99">
        <f>'cumul juin 21'!E533+'TAB juillet'!E533</f>
        <v>0</v>
      </c>
      <c r="F533" s="98"/>
      <c r="G533" s="36"/>
    </row>
    <row r="534" spans="1:7" x14ac:dyDescent="0.2">
      <c r="A534" s="95">
        <v>72</v>
      </c>
      <c r="B534" s="1" t="s">
        <v>37</v>
      </c>
      <c r="C534" s="10"/>
      <c r="D534" s="99">
        <f>'cumul juin 21'!D534+'TAB juillet'!D534</f>
        <v>0</v>
      </c>
      <c r="E534" s="99">
        <f>'cumul juin 21'!E534+'TAB juillet'!E534</f>
        <v>0</v>
      </c>
      <c r="F534" s="99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95">
        <v>73</v>
      </c>
      <c r="B535" s="1" t="s">
        <v>38</v>
      </c>
      <c r="C535" s="10"/>
      <c r="D535" s="99">
        <f>'cumul juin 21'!D535+'TAB juillet'!D535</f>
        <v>0</v>
      </c>
      <c r="E535" s="99">
        <f>'cumul juin 21'!E535+'TAB juillet'!E535</f>
        <v>0</v>
      </c>
      <c r="F535" s="99">
        <f t="shared" si="188"/>
        <v>0</v>
      </c>
      <c r="G535" s="32" t="e">
        <f t="shared" si="189"/>
        <v>#DIV/0!</v>
      </c>
    </row>
    <row r="536" spans="1:7" x14ac:dyDescent="0.2">
      <c r="A536" s="95">
        <v>74</v>
      </c>
      <c r="B536" s="2" t="s">
        <v>39</v>
      </c>
      <c r="C536" s="11"/>
      <c r="D536" s="99">
        <f>'cumul juin 21'!D536+'TAB juillet'!D536</f>
        <v>0</v>
      </c>
      <c r="E536" s="99">
        <f>'cumul juin 21'!E536+'TAB juillet'!E536</f>
        <v>0</v>
      </c>
      <c r="F536" s="99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00"/>
      <c r="D537" s="40">
        <f>D529+D534+D535+D536</f>
        <v>171910</v>
      </c>
      <c r="E537" s="40">
        <f>E529+E534+E535+E536</f>
        <v>65636</v>
      </c>
      <c r="F537" s="99">
        <f t="shared" si="188"/>
        <v>106274</v>
      </c>
      <c r="G537" s="32">
        <f t="shared" si="189"/>
        <v>1.6191419343043452</v>
      </c>
    </row>
    <row r="538" spans="1:7" x14ac:dyDescent="0.2">
      <c r="A538" s="95">
        <v>60</v>
      </c>
      <c r="B538" s="3" t="s">
        <v>40</v>
      </c>
      <c r="C538" s="97"/>
      <c r="D538" s="98">
        <f>D539+D540+D541</f>
        <v>30075</v>
      </c>
      <c r="E538" s="98">
        <f>E539+E540+E541</f>
        <v>6762</v>
      </c>
      <c r="F538" s="99">
        <f t="shared" si="188"/>
        <v>23313</v>
      </c>
      <c r="G538" s="32">
        <f t="shared" si="189"/>
        <v>3.4476486246672584</v>
      </c>
    </row>
    <row r="539" spans="1:7" x14ac:dyDescent="0.2">
      <c r="A539" s="95">
        <v>600</v>
      </c>
      <c r="B539" s="1" t="s">
        <v>2</v>
      </c>
      <c r="C539" s="10"/>
      <c r="D539" s="99">
        <f>'cumul juin 21'!D539+'TAB juillet'!D539</f>
        <v>3069</v>
      </c>
      <c r="E539" s="99">
        <f>'cumul juin 21'!E539+'TAB juillet'!E539</f>
        <v>600</v>
      </c>
      <c r="F539" s="99">
        <f t="shared" si="188"/>
        <v>2469</v>
      </c>
      <c r="G539" s="32">
        <f t="shared" si="189"/>
        <v>4.1150000000000002</v>
      </c>
    </row>
    <row r="540" spans="1:7" x14ac:dyDescent="0.2">
      <c r="A540" s="95">
        <v>601</v>
      </c>
      <c r="B540" s="1" t="s">
        <v>3</v>
      </c>
      <c r="C540" s="10"/>
      <c r="D540" s="99">
        <f>'cumul juin 21'!D540+'TAB juillet'!D540</f>
        <v>18526</v>
      </c>
      <c r="E540" s="99">
        <f>'cumul juin 21'!E540+'TAB juillet'!E540</f>
        <v>4556</v>
      </c>
      <c r="F540" s="99">
        <f t="shared" si="188"/>
        <v>13970</v>
      </c>
      <c r="G540" s="32">
        <f t="shared" si="189"/>
        <v>3.0662862159789288</v>
      </c>
    </row>
    <row r="541" spans="1:7" x14ac:dyDescent="0.2">
      <c r="A541" s="95">
        <v>604</v>
      </c>
      <c r="B541" s="1" t="s">
        <v>4</v>
      </c>
      <c r="C541" s="10"/>
      <c r="D541" s="99">
        <f>'cumul juin 21'!D541+'TAB juillet'!D541</f>
        <v>8480</v>
      </c>
      <c r="E541" s="99">
        <f>'cumul juin 21'!E541+'TAB juillet'!E541</f>
        <v>1606</v>
      </c>
      <c r="F541" s="99">
        <f t="shared" si="188"/>
        <v>6874</v>
      </c>
      <c r="G541" s="32">
        <f t="shared" si="189"/>
        <v>4.2801992528019923</v>
      </c>
    </row>
    <row r="542" spans="1:7" x14ac:dyDescent="0.2">
      <c r="A542" s="95">
        <v>61</v>
      </c>
      <c r="B542" s="1" t="s">
        <v>41</v>
      </c>
      <c r="C542" s="10"/>
      <c r="D542" s="99">
        <f>'cumul juin 21'!D542+'TAB juillet'!D542</f>
        <v>3227</v>
      </c>
      <c r="E542" s="99">
        <f>'cumul juin 21'!E542+'TAB juillet'!E542</f>
        <v>1358</v>
      </c>
      <c r="F542" s="99">
        <f t="shared" si="188"/>
        <v>1869</v>
      </c>
      <c r="G542" s="32">
        <f t="shared" si="189"/>
        <v>1.3762886597938144</v>
      </c>
    </row>
    <row r="543" spans="1:7" x14ac:dyDescent="0.2">
      <c r="A543" s="95">
        <v>62</v>
      </c>
      <c r="B543" s="2" t="s">
        <v>42</v>
      </c>
      <c r="C543" s="11"/>
      <c r="D543" s="99">
        <f>'cumul juin 21'!D543+'TAB juillet'!D543</f>
        <v>5732</v>
      </c>
      <c r="E543" s="99">
        <f>'cumul juin 21'!E543+'TAB juillet'!E543</f>
        <v>1139</v>
      </c>
      <c r="F543" s="99">
        <f t="shared" si="188"/>
        <v>4593</v>
      </c>
      <c r="G543" s="32">
        <f t="shared" si="189"/>
        <v>4.0324846356453028</v>
      </c>
    </row>
    <row r="544" spans="1:7" ht="25.5" x14ac:dyDescent="0.2">
      <c r="A544" s="22"/>
      <c r="B544" s="26" t="s">
        <v>43</v>
      </c>
      <c r="C544" s="100"/>
      <c r="D544" s="40">
        <f>D538+D542+D543</f>
        <v>39034</v>
      </c>
      <c r="E544" s="40">
        <f>E538+E542+E543</f>
        <v>9259</v>
      </c>
      <c r="F544" s="99">
        <f t="shared" si="188"/>
        <v>29775</v>
      </c>
      <c r="G544" s="32">
        <f t="shared" si="189"/>
        <v>3.2157900421211796</v>
      </c>
    </row>
    <row r="545" spans="1:7" ht="25.5" x14ac:dyDescent="0.2">
      <c r="A545" s="22"/>
      <c r="B545" s="26" t="s">
        <v>48</v>
      </c>
      <c r="C545" s="100"/>
      <c r="D545" s="40">
        <f>D537-D544</f>
        <v>132876</v>
      </c>
      <c r="E545" s="40">
        <f>E537-E544</f>
        <v>56377</v>
      </c>
      <c r="F545" s="99">
        <f t="shared" si="188"/>
        <v>76499</v>
      </c>
      <c r="G545" s="32">
        <f t="shared" si="189"/>
        <v>1.3569186015573727</v>
      </c>
    </row>
    <row r="546" spans="1:7" x14ac:dyDescent="0.2">
      <c r="A546" s="95">
        <v>63</v>
      </c>
      <c r="B546" s="3" t="s">
        <v>46</v>
      </c>
      <c r="C546" s="97"/>
      <c r="D546" s="99">
        <f>'cumul juin 21'!D546+'TAB juillet'!D546</f>
        <v>146503</v>
      </c>
      <c r="E546" s="99">
        <f>'cumul juin 21'!E546+'TAB juillet'!E546</f>
        <v>116023</v>
      </c>
      <c r="F546" s="99">
        <f t="shared" si="188"/>
        <v>30480</v>
      </c>
      <c r="G546" s="32">
        <f t="shared" si="189"/>
        <v>0.26270653232548719</v>
      </c>
    </row>
    <row r="547" spans="1:7" x14ac:dyDescent="0.2">
      <c r="A547" s="95"/>
      <c r="B547" s="13" t="s">
        <v>6</v>
      </c>
      <c r="C547" s="27"/>
      <c r="D547" s="99">
        <f>'cumul juin 21'!D547+'TAB juillet'!D547</f>
        <v>0</v>
      </c>
      <c r="E547" s="99">
        <f>'cumul juin 21'!E547+'TAB juillet'!E547</f>
        <v>0</v>
      </c>
      <c r="F547" s="99"/>
      <c r="G547" s="32"/>
    </row>
    <row r="548" spans="1:7" x14ac:dyDescent="0.2">
      <c r="A548" s="95">
        <v>631</v>
      </c>
      <c r="B548" s="15" t="s">
        <v>21</v>
      </c>
      <c r="C548" s="21"/>
      <c r="D548" s="99">
        <f>'cumul juin 21'!D548+'TAB juillet'!D548</f>
        <v>0</v>
      </c>
      <c r="E548" s="99">
        <f>'cumul juin 21'!E548+'TAB juillet'!E548</f>
        <v>0</v>
      </c>
      <c r="F548" s="99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95"/>
      <c r="B549" s="15"/>
      <c r="C549" s="21"/>
      <c r="D549" s="99">
        <f>'cumul juin 21'!D549+'TAB juillet'!D549</f>
        <v>0</v>
      </c>
      <c r="E549" s="99">
        <f>'cumul juin 21'!E549+'TAB juillet'!E549</f>
        <v>0</v>
      </c>
      <c r="F549" s="99"/>
      <c r="G549" s="32"/>
    </row>
    <row r="550" spans="1:7" x14ac:dyDescent="0.2">
      <c r="A550" s="95">
        <v>64</v>
      </c>
      <c r="B550" s="2" t="s">
        <v>47</v>
      </c>
      <c r="C550" s="11"/>
      <c r="D550" s="99">
        <f>'cumul juin 21'!D550+'TAB juillet'!D550</f>
        <v>5887</v>
      </c>
      <c r="E550" s="99">
        <f>'cumul juin 21'!E550+'TAB juillet'!E550</f>
        <v>1685</v>
      </c>
      <c r="F550" s="99">
        <f t="shared" ref="F550:F560" si="192">(D550-E550)</f>
        <v>4202</v>
      </c>
      <c r="G550" s="32">
        <f t="shared" ref="G550:G560" si="193">F550/E550</f>
        <v>2.4937685459940653</v>
      </c>
    </row>
    <row r="551" spans="1:7" ht="25.5" x14ac:dyDescent="0.2">
      <c r="A551" s="22"/>
      <c r="B551" s="26" t="s">
        <v>49</v>
      </c>
      <c r="C551" s="100"/>
      <c r="D551" s="99">
        <f>D545-D546-D550</f>
        <v>-19514</v>
      </c>
      <c r="E551" s="99">
        <f>E545-E546-E550</f>
        <v>-61331</v>
      </c>
      <c r="F551" s="99">
        <f t="shared" si="192"/>
        <v>41817</v>
      </c>
      <c r="G551" s="32">
        <f t="shared" si="193"/>
        <v>-0.68182485203241427</v>
      </c>
    </row>
    <row r="552" spans="1:7" x14ac:dyDescent="0.2">
      <c r="A552" s="95">
        <v>75</v>
      </c>
      <c r="B552" s="3" t="s">
        <v>50</v>
      </c>
      <c r="C552" s="97"/>
      <c r="D552" s="99">
        <f>'cumul juin 21'!D552+'TAB juillet'!D552</f>
        <v>12</v>
      </c>
      <c r="E552" s="99">
        <f>'cumul juin 21'!E552+'TAB juillet'!E552</f>
        <v>20</v>
      </c>
      <c r="F552" s="99">
        <f t="shared" si="192"/>
        <v>-8</v>
      </c>
      <c r="G552" s="32">
        <f t="shared" si="193"/>
        <v>-0.4</v>
      </c>
    </row>
    <row r="553" spans="1:7" x14ac:dyDescent="0.2">
      <c r="A553" s="95">
        <v>65</v>
      </c>
      <c r="B553" s="1" t="s">
        <v>51</v>
      </c>
      <c r="C553" s="10"/>
      <c r="D553" s="99">
        <f>'cumul juin 21'!D553+'TAB juillet'!D553</f>
        <v>211</v>
      </c>
      <c r="E553" s="99">
        <f>'cumul juin 21'!E553+'TAB juillet'!E553</f>
        <v>444</v>
      </c>
      <c r="F553" s="99">
        <f t="shared" si="192"/>
        <v>-233</v>
      </c>
      <c r="G553" s="32">
        <f t="shared" si="193"/>
        <v>-0.52477477477477474</v>
      </c>
    </row>
    <row r="554" spans="1:7" ht="25.5" x14ac:dyDescent="0.2">
      <c r="A554" s="95">
        <v>68</v>
      </c>
      <c r="B554" s="16" t="s">
        <v>52</v>
      </c>
      <c r="C554" s="17"/>
      <c r="D554" s="99">
        <f>'cumul juin 21'!D554+'TAB juillet'!D554</f>
        <v>11086</v>
      </c>
      <c r="E554" s="99">
        <f>'cumul juin 21'!E554+'TAB juillet'!E554</f>
        <v>3815</v>
      </c>
      <c r="F554" s="99">
        <f t="shared" si="192"/>
        <v>7271</v>
      </c>
      <c r="G554" s="32">
        <f t="shared" si="193"/>
        <v>1.9058977719528178</v>
      </c>
    </row>
    <row r="555" spans="1:7" x14ac:dyDescent="0.2">
      <c r="A555" s="95">
        <v>78</v>
      </c>
      <c r="B555" s="2" t="s">
        <v>53</v>
      </c>
      <c r="C555" s="11"/>
      <c r="D555" s="99">
        <f>'cumul juin 21'!D555+'TAB juillet'!D555</f>
        <v>284</v>
      </c>
      <c r="E555" s="99">
        <f>'cumul juin 21'!E555+'TAB juillet'!E555</f>
        <v>0</v>
      </c>
      <c r="F555" s="99">
        <f t="shared" si="192"/>
        <v>284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100"/>
      <c r="D556" s="99">
        <f>D551+D552-D553-D554+D555</f>
        <v>-30515</v>
      </c>
      <c r="E556" s="99">
        <f>E551+E552-E553-E554+E555</f>
        <v>-65570</v>
      </c>
      <c r="F556" s="99">
        <f t="shared" si="192"/>
        <v>35055</v>
      </c>
      <c r="G556" s="32">
        <f t="shared" si="193"/>
        <v>-0.53461949062071068</v>
      </c>
    </row>
    <row r="557" spans="1:7" x14ac:dyDescent="0.2">
      <c r="A557" s="95">
        <v>76</v>
      </c>
      <c r="B557" s="1" t="s">
        <v>54</v>
      </c>
      <c r="C557" s="10"/>
      <c r="D557" s="99">
        <f>'cumul juin 21'!D557+'TAB juillet'!D557</f>
        <v>0</v>
      </c>
      <c r="E557" s="99">
        <f>'cumul juin 21'!E557+'TAB juillet'!E557</f>
        <v>0</v>
      </c>
      <c r="F557" s="99">
        <f t="shared" si="192"/>
        <v>0</v>
      </c>
      <c r="G557" s="32" t="e">
        <f t="shared" si="193"/>
        <v>#DIV/0!</v>
      </c>
    </row>
    <row r="558" spans="1:7" x14ac:dyDescent="0.2">
      <c r="A558" s="95">
        <v>66</v>
      </c>
      <c r="B558" s="1" t="s">
        <v>55</v>
      </c>
      <c r="C558" s="10"/>
      <c r="D558" s="99">
        <f>'cumul juin 21'!D558+'TAB juillet'!D558</f>
        <v>0</v>
      </c>
      <c r="E558" s="99">
        <f>'cumul juin 21'!E558+'TAB juillet'!E558</f>
        <v>0</v>
      </c>
      <c r="F558" s="99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99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00"/>
      <c r="D560" s="99">
        <f>D556+D559</f>
        <v>-30515</v>
      </c>
      <c r="E560" s="99">
        <f>E556+E559</f>
        <v>-65570</v>
      </c>
      <c r="F560" s="99">
        <f t="shared" si="192"/>
        <v>35055</v>
      </c>
      <c r="G560" s="32">
        <f t="shared" si="193"/>
        <v>-0.53461949062071068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95">
        <v>5</v>
      </c>
      <c r="B564" s="1" t="s">
        <v>22</v>
      </c>
      <c r="C564" s="10"/>
      <c r="D564" s="99">
        <f>'TAB juillet'!D564</f>
        <v>-75012</v>
      </c>
      <c r="E564" s="99">
        <f>'TAB juillet'!E564</f>
        <v>-76730</v>
      </c>
      <c r="F564" s="99">
        <f t="shared" ref="F564" si="194">(D564-E564)</f>
        <v>1718</v>
      </c>
      <c r="G564" s="32">
        <f t="shared" ref="G564" si="195">F564/E564</f>
        <v>-2.2390199400495244E-2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95">
        <v>51</v>
      </c>
      <c r="B568" s="20" t="s">
        <v>29</v>
      </c>
      <c r="C568" s="30"/>
      <c r="D568" s="99">
        <v>0</v>
      </c>
      <c r="E568" s="99">
        <v>0</v>
      </c>
      <c r="F568" s="99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95">
        <v>510</v>
      </c>
      <c r="B569" s="1" t="s">
        <v>7</v>
      </c>
      <c r="C569" s="10"/>
      <c r="D569" s="99">
        <v>0</v>
      </c>
      <c r="E569" s="99">
        <v>0</v>
      </c>
      <c r="F569" s="99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95">
        <v>41</v>
      </c>
      <c r="B571" s="1" t="s">
        <v>8</v>
      </c>
      <c r="C571" s="10"/>
      <c r="D571" s="99">
        <f>D575+D576+D577</f>
        <v>68094</v>
      </c>
      <c r="E571" s="99">
        <f>E575+E576+E577</f>
        <v>90942</v>
      </c>
      <c r="F571" s="99">
        <f t="shared" ref="F571" si="198">(D571-E571)</f>
        <v>-22848</v>
      </c>
      <c r="G571" s="32">
        <f t="shared" ref="G571" si="199">F571/E571</f>
        <v>-0.25123705218710829</v>
      </c>
    </row>
    <row r="572" spans="1:7" x14ac:dyDescent="0.2">
      <c r="A572" s="95"/>
      <c r="B572" s="1"/>
      <c r="C572" s="10"/>
      <c r="D572" s="99"/>
      <c r="E572" s="99"/>
      <c r="F572" s="99"/>
      <c r="G572" s="32"/>
    </row>
    <row r="573" spans="1:7" x14ac:dyDescent="0.2">
      <c r="A573" s="95"/>
      <c r="B573" s="7" t="s">
        <v>6</v>
      </c>
      <c r="C573" s="29"/>
      <c r="D573" s="99"/>
      <c r="E573" s="99"/>
      <c r="F573" s="99"/>
      <c r="G573" s="32"/>
    </row>
    <row r="574" spans="1:7" x14ac:dyDescent="0.2">
      <c r="A574" s="95"/>
      <c r="B574" s="1"/>
      <c r="C574" s="10"/>
      <c r="D574" s="99"/>
      <c r="E574" s="99"/>
      <c r="F574" s="99"/>
      <c r="G574" s="32"/>
    </row>
    <row r="575" spans="1:7" x14ac:dyDescent="0.2">
      <c r="A575" s="95"/>
      <c r="B575" s="23" t="s">
        <v>23</v>
      </c>
      <c r="C575" s="10"/>
      <c r="D575" s="99">
        <f>'TAB juillet'!D575</f>
        <v>19357</v>
      </c>
      <c r="E575" s="99">
        <f>'TAB juillet'!E575</f>
        <v>16627</v>
      </c>
      <c r="F575" s="99">
        <f t="shared" ref="F575:F577" si="200">(D575-E575)</f>
        <v>2730</v>
      </c>
      <c r="G575" s="32">
        <f t="shared" ref="G575:G577" si="201">F575/E575</f>
        <v>0.16419077404222049</v>
      </c>
    </row>
    <row r="576" spans="1:7" ht="25.5" x14ac:dyDescent="0.2">
      <c r="A576" s="95"/>
      <c r="B576" s="24" t="s">
        <v>58</v>
      </c>
      <c r="C576" s="17"/>
      <c r="D576" s="99">
        <f>'TAB juillet'!D576</f>
        <v>41737</v>
      </c>
      <c r="E576" s="99">
        <f>'TAB juillet'!E576</f>
        <v>46365</v>
      </c>
      <c r="F576" s="99">
        <f t="shared" si="200"/>
        <v>-4628</v>
      </c>
      <c r="G576" s="32">
        <f t="shared" si="201"/>
        <v>-9.9816672058664943E-2</v>
      </c>
    </row>
    <row r="577" spans="1:7" x14ac:dyDescent="0.2">
      <c r="A577" s="95"/>
      <c r="B577" s="23" t="s">
        <v>24</v>
      </c>
      <c r="C577" s="10"/>
      <c r="D577" s="99">
        <f>'TAB juillet'!D577</f>
        <v>7000</v>
      </c>
      <c r="E577" s="99">
        <f>'TAB juillet'!E577</f>
        <v>27950</v>
      </c>
      <c r="F577" s="99">
        <f t="shared" si="200"/>
        <v>-20950</v>
      </c>
      <c r="G577" s="32">
        <f t="shared" si="201"/>
        <v>-0.74955277280858679</v>
      </c>
    </row>
    <row r="578" spans="1:7" x14ac:dyDescent="0.2">
      <c r="A578" s="95"/>
      <c r="B578" s="1"/>
      <c r="C578" s="10"/>
      <c r="D578" s="99"/>
      <c r="E578" s="99"/>
      <c r="F578" s="99"/>
      <c r="G578" s="32"/>
    </row>
    <row r="579" spans="1:7" x14ac:dyDescent="0.2">
      <c r="A579" s="95"/>
      <c r="B579" s="8" t="s">
        <v>26</v>
      </c>
      <c r="C579" s="31"/>
      <c r="D579" s="99">
        <f>'TAB juillet'!D579</f>
        <v>86765</v>
      </c>
      <c r="E579" s="99">
        <f>'TAB juillet'!E579</f>
        <v>50097</v>
      </c>
      <c r="F579" s="99">
        <f t="shared" ref="F579" si="202">(D579-E579)</f>
        <v>36668</v>
      </c>
      <c r="G579" s="32">
        <f t="shared" ref="G579" si="203">F579/E579</f>
        <v>0.73194003632952076</v>
      </c>
    </row>
    <row r="580" spans="1:7" x14ac:dyDescent="0.2">
      <c r="A580" s="95"/>
      <c r="B580" s="8"/>
      <c r="C580" s="31"/>
      <c r="D580" s="99"/>
      <c r="E580" s="99"/>
      <c r="F580" s="99"/>
      <c r="G580" s="32"/>
    </row>
    <row r="581" spans="1:7" x14ac:dyDescent="0.2">
      <c r="A581" s="95">
        <v>3</v>
      </c>
      <c r="B581" s="8" t="s">
        <v>15</v>
      </c>
      <c r="C581" s="31"/>
      <c r="D581" s="99">
        <f>D584+D585+D586+D587</f>
        <v>20585</v>
      </c>
      <c r="E581" s="99">
        <f>E584+E585+E586+E587</f>
        <v>21720</v>
      </c>
      <c r="F581" s="99">
        <f t="shared" ref="F581" si="204">(D581-E581)</f>
        <v>-1135</v>
      </c>
      <c r="G581" s="32">
        <f t="shared" ref="G581" si="205">F581/E581</f>
        <v>-5.2255985267034989E-2</v>
      </c>
    </row>
    <row r="582" spans="1:7" x14ac:dyDescent="0.2">
      <c r="A582" s="95"/>
      <c r="B582" s="7" t="s">
        <v>6</v>
      </c>
      <c r="C582" s="29"/>
      <c r="D582" s="99"/>
      <c r="E582" s="99"/>
      <c r="F582" s="99"/>
      <c r="G582" s="32"/>
    </row>
    <row r="583" spans="1:7" x14ac:dyDescent="0.2">
      <c r="A583" s="95"/>
      <c r="B583" s="8"/>
      <c r="C583" s="31"/>
      <c r="D583" s="99"/>
      <c r="E583" s="99"/>
      <c r="F583" s="99"/>
      <c r="G583" s="32"/>
    </row>
    <row r="584" spans="1:7" x14ac:dyDescent="0.2">
      <c r="A584" s="95">
        <v>30</v>
      </c>
      <c r="B584" s="25" t="s">
        <v>16</v>
      </c>
      <c r="C584" s="31"/>
      <c r="D584" s="99">
        <f>'TAB juillet'!D584</f>
        <v>476</v>
      </c>
      <c r="E584" s="99">
        <f>'TAB juillet'!E584</f>
        <v>629</v>
      </c>
      <c r="F584" s="99">
        <f t="shared" ref="F584:F587" si="206">(D584-E584)</f>
        <v>-153</v>
      </c>
      <c r="G584" s="32">
        <f t="shared" ref="G584:G587" si="207">F584/E584</f>
        <v>-0.24324324324324326</v>
      </c>
    </row>
    <row r="585" spans="1:7" x14ac:dyDescent="0.2">
      <c r="A585" s="95">
        <v>31</v>
      </c>
      <c r="B585" s="25" t="s">
        <v>17</v>
      </c>
      <c r="C585" s="31"/>
      <c r="D585" s="99">
        <f>'TAB juillet'!D585</f>
        <v>825</v>
      </c>
      <c r="E585" s="99">
        <f>'TAB juillet'!E585</f>
        <v>3101</v>
      </c>
      <c r="F585" s="99">
        <f t="shared" si="206"/>
        <v>-2276</v>
      </c>
      <c r="G585" s="32">
        <f t="shared" si="207"/>
        <v>-0.73395678813286036</v>
      </c>
    </row>
    <row r="586" spans="1:7" x14ac:dyDescent="0.2">
      <c r="A586" s="95">
        <v>32</v>
      </c>
      <c r="B586" s="25" t="s">
        <v>18</v>
      </c>
      <c r="C586" s="31"/>
      <c r="D586" s="99">
        <f>'TAB juillet'!D586</f>
        <v>19284</v>
      </c>
      <c r="E586" s="99">
        <f>'TAB juillet'!E586</f>
        <v>17990</v>
      </c>
      <c r="F586" s="99">
        <f t="shared" si="206"/>
        <v>1294</v>
      </c>
      <c r="G586" s="32">
        <f t="shared" si="207"/>
        <v>7.192884936075597E-2</v>
      </c>
    </row>
    <row r="587" spans="1:7" x14ac:dyDescent="0.2">
      <c r="A587" s="95">
        <v>37</v>
      </c>
      <c r="B587" s="25" t="s">
        <v>25</v>
      </c>
      <c r="C587" s="31"/>
      <c r="D587" s="99">
        <f>'TAB juillet'!D587</f>
        <v>0</v>
      </c>
      <c r="E587" s="99">
        <f>'TAB juillet'!E587</f>
        <v>0</v>
      </c>
      <c r="F587" s="99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99" t="s">
        <v>10</v>
      </c>
      <c r="E591" s="99" t="s">
        <v>11</v>
      </c>
      <c r="F591" s="99" t="s">
        <v>12</v>
      </c>
      <c r="G591" s="32" t="s">
        <v>13</v>
      </c>
    </row>
    <row r="592" spans="1:7" x14ac:dyDescent="0.2">
      <c r="A592" s="95">
        <v>700</v>
      </c>
      <c r="B592" s="1" t="s">
        <v>30</v>
      </c>
      <c r="C592" s="10"/>
      <c r="D592" s="99">
        <f>'cumul juin 21'!D592+'TAB juillet'!D592</f>
        <v>4012</v>
      </c>
      <c r="E592" s="99">
        <f>'cumul juin 21'!E592+'TAB juillet'!E592</f>
        <v>2477</v>
      </c>
      <c r="F592" s="99">
        <f>(D593-E593)</f>
        <v>-15377</v>
      </c>
      <c r="G592" s="32">
        <f>F592/E593</f>
        <v>-0.12306621101409375</v>
      </c>
    </row>
    <row r="593" spans="1:7" x14ac:dyDescent="0.2">
      <c r="A593" s="95">
        <v>701</v>
      </c>
      <c r="B593" s="1" t="s">
        <v>31</v>
      </c>
      <c r="C593" s="10"/>
      <c r="D593" s="99">
        <f>'cumul juin 21'!D593+'TAB juillet'!D593</f>
        <v>109572</v>
      </c>
      <c r="E593" s="99">
        <f>'cumul juin 21'!E593+'TAB juillet'!E593</f>
        <v>124949</v>
      </c>
      <c r="F593" s="99">
        <f t="shared" ref="F593:F595" si="208">(D594-E594)</f>
        <v>0</v>
      </c>
      <c r="G593" s="32" t="e">
        <f>F593/E594</f>
        <v>#DIV/0!</v>
      </c>
    </row>
    <row r="594" spans="1:7" x14ac:dyDescent="0.2">
      <c r="A594" s="95">
        <v>704</v>
      </c>
      <c r="B594" s="1" t="s">
        <v>32</v>
      </c>
      <c r="C594" s="10"/>
      <c r="D594" s="99">
        <f>'cumul juin 21'!D594+'TAB juillet'!D594</f>
        <v>0</v>
      </c>
      <c r="E594" s="99">
        <f>'cumul juin 21'!E594+'TAB juillet'!E594</f>
        <v>0</v>
      </c>
      <c r="F594" s="99">
        <f t="shared" si="208"/>
        <v>-8472</v>
      </c>
      <c r="G594" s="32" t="e">
        <f t="shared" ref="G594:G595" si="209">F594/E594</f>
        <v>#DIV/0!</v>
      </c>
    </row>
    <row r="595" spans="1:7" x14ac:dyDescent="0.2">
      <c r="A595" s="95">
        <v>706</v>
      </c>
      <c r="B595" s="1" t="s">
        <v>33</v>
      </c>
      <c r="C595" s="10"/>
      <c r="D595" s="99">
        <f>'cumul juin 21'!D595+'TAB juillet'!D595</f>
        <v>95979</v>
      </c>
      <c r="E595" s="99">
        <f>'cumul juin 21'!E595+'TAB juillet'!E595</f>
        <v>104451</v>
      </c>
      <c r="F595" s="99">
        <f t="shared" si="208"/>
        <v>0</v>
      </c>
      <c r="G595" s="32">
        <f t="shared" si="209"/>
        <v>0</v>
      </c>
    </row>
    <row r="596" spans="1:7" x14ac:dyDescent="0.2">
      <c r="A596" s="95"/>
      <c r="B596" s="13" t="s">
        <v>6</v>
      </c>
      <c r="C596" s="27"/>
      <c r="D596" s="99"/>
      <c r="E596" s="99"/>
      <c r="F596" s="39"/>
      <c r="G596" s="33"/>
    </row>
    <row r="597" spans="1:7" x14ac:dyDescent="0.2">
      <c r="A597" s="95"/>
      <c r="B597" s="14" t="s">
        <v>19</v>
      </c>
      <c r="C597" s="11"/>
      <c r="D597" s="99"/>
      <c r="E597" s="99"/>
      <c r="F597" s="99">
        <f t="shared" ref="F597:F601" si="210">(D597-E597)</f>
        <v>0</v>
      </c>
      <c r="G597" s="32" t="e">
        <f t="shared" ref="G597:G601" si="211">F597/E597</f>
        <v>#DIV/0!</v>
      </c>
    </row>
    <row r="598" spans="1:7" x14ac:dyDescent="0.2">
      <c r="A598" s="95"/>
      <c r="B598" s="14" t="s">
        <v>20</v>
      </c>
      <c r="C598" s="11"/>
      <c r="D598" s="99"/>
      <c r="E598" s="99"/>
      <c r="F598" s="99">
        <f t="shared" si="210"/>
        <v>0</v>
      </c>
      <c r="G598" s="32" t="e">
        <f t="shared" si="211"/>
        <v>#DIV/0!</v>
      </c>
    </row>
    <row r="599" spans="1:7" x14ac:dyDescent="0.2">
      <c r="A599" s="95"/>
      <c r="B599" s="14" t="s">
        <v>27</v>
      </c>
      <c r="C599" s="11"/>
      <c r="D599" s="99"/>
      <c r="E599" s="99"/>
      <c r="F599" s="99">
        <f t="shared" si="210"/>
        <v>0</v>
      </c>
      <c r="G599" s="32" t="e">
        <f t="shared" si="211"/>
        <v>#DIV/0!</v>
      </c>
    </row>
    <row r="600" spans="1:7" x14ac:dyDescent="0.2">
      <c r="A600" s="95">
        <v>706</v>
      </c>
      <c r="B600" s="2" t="s">
        <v>34</v>
      </c>
      <c r="C600" s="11"/>
      <c r="D600" s="99">
        <f>'cumul juin 21'!D600+'TAB juillet'!D600</f>
        <v>255</v>
      </c>
      <c r="E600" s="99">
        <f>'cumul juin 21'!E600+'TAB juillet'!E600</f>
        <v>0</v>
      </c>
      <c r="F600" s="99">
        <f t="shared" si="210"/>
        <v>255</v>
      </c>
      <c r="G600" s="32" t="e">
        <f t="shared" si="211"/>
        <v>#DIV/0!</v>
      </c>
    </row>
    <row r="601" spans="1:7" x14ac:dyDescent="0.2">
      <c r="A601" s="95" t="s">
        <v>35</v>
      </c>
      <c r="B601" s="2" t="s">
        <v>36</v>
      </c>
      <c r="C601" s="11"/>
      <c r="D601" s="99">
        <f>'cumul juin 21'!D601+'TAB juillet'!D601</f>
        <v>481</v>
      </c>
      <c r="E601" s="99">
        <f>'cumul juin 21'!E601+'TAB juillet'!E601</f>
        <v>0</v>
      </c>
      <c r="F601" s="99">
        <f t="shared" si="210"/>
        <v>481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96"/>
      <c r="D602" s="40">
        <f>D592+D593+D594+D595+D600+D601</f>
        <v>210299</v>
      </c>
      <c r="E602" s="40">
        <f>E592+E593+E594+E595+E600+E601</f>
        <v>231877</v>
      </c>
      <c r="F602" s="40">
        <f>(D602-E602)</f>
        <v>-21578</v>
      </c>
      <c r="G602" s="34">
        <f>F602/E602</f>
        <v>-9.3057957451579937E-2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99">
        <f>'cumul juin 21'!D605+'TAB juillet'!D605</f>
        <v>0</v>
      </c>
      <c r="E605" s="99">
        <f>'cumul juin 21'!E605+'TAB juillet'!E605</f>
        <v>0</v>
      </c>
      <c r="F605" s="99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97"/>
      <c r="D606" s="99">
        <f>'cumul juin 21'!D606+'TAB juillet'!D606</f>
        <v>0</v>
      </c>
      <c r="E606" s="99">
        <f>'cumul juin 21'!E606+'TAB juillet'!E606</f>
        <v>0</v>
      </c>
      <c r="F606" s="98"/>
      <c r="G606" s="36"/>
    </row>
    <row r="607" spans="1:7" x14ac:dyDescent="0.2">
      <c r="A607" s="95">
        <v>72</v>
      </c>
      <c r="B607" s="1" t="s">
        <v>37</v>
      </c>
      <c r="C607" s="10"/>
      <c r="D607" s="99">
        <f>'cumul juin 21'!D607+'TAB juillet'!D607</f>
        <v>0</v>
      </c>
      <c r="E607" s="99">
        <f>'cumul juin 21'!E607+'TAB juillet'!E607</f>
        <v>0</v>
      </c>
      <c r="F607" s="99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95">
        <v>73</v>
      </c>
      <c r="B608" s="1" t="s">
        <v>38</v>
      </c>
      <c r="C608" s="10"/>
      <c r="D608" s="99">
        <f>'cumul juin 21'!D608+'TAB juillet'!D608</f>
        <v>0</v>
      </c>
      <c r="E608" s="99">
        <f>'cumul juin 21'!E608+'TAB juillet'!E608</f>
        <v>0</v>
      </c>
      <c r="F608" s="99">
        <f t="shared" si="214"/>
        <v>0</v>
      </c>
      <c r="G608" s="32" t="e">
        <f t="shared" si="215"/>
        <v>#DIV/0!</v>
      </c>
    </row>
    <row r="609" spans="1:7" x14ac:dyDescent="0.2">
      <c r="A609" s="95">
        <v>74</v>
      </c>
      <c r="B609" s="2" t="s">
        <v>39</v>
      </c>
      <c r="C609" s="11"/>
      <c r="D609" s="99">
        <f>'cumul juin 21'!D609+'TAB juillet'!D609</f>
        <v>0</v>
      </c>
      <c r="E609" s="99">
        <f>'cumul juin 21'!E609+'TAB juillet'!E609</f>
        <v>0</v>
      </c>
      <c r="F609" s="99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00"/>
      <c r="D610" s="40">
        <f>D602+D607+D608+D609</f>
        <v>210299</v>
      </c>
      <c r="E610" s="40">
        <f>E602+E607+E608+E609</f>
        <v>231877</v>
      </c>
      <c r="F610" s="99">
        <f t="shared" si="214"/>
        <v>-21578</v>
      </c>
      <c r="G610" s="32">
        <f t="shared" si="215"/>
        <v>-9.3057957451579937E-2</v>
      </c>
    </row>
    <row r="611" spans="1:7" x14ac:dyDescent="0.2">
      <c r="A611" s="95">
        <v>60</v>
      </c>
      <c r="B611" s="3" t="s">
        <v>40</v>
      </c>
      <c r="C611" s="97"/>
      <c r="D611" s="98">
        <f>D612+D613+D614</f>
        <v>64486</v>
      </c>
      <c r="E611" s="98">
        <f>E612+E613+E614</f>
        <v>30548</v>
      </c>
      <c r="F611" s="99">
        <f t="shared" si="214"/>
        <v>33938</v>
      </c>
      <c r="G611" s="32">
        <f t="shared" si="215"/>
        <v>1.1109728951158833</v>
      </c>
    </row>
    <row r="612" spans="1:7" x14ac:dyDescent="0.2">
      <c r="A612" s="95">
        <v>600</v>
      </c>
      <c r="B612" s="1" t="s">
        <v>2</v>
      </c>
      <c r="C612" s="10"/>
      <c r="D612" s="99">
        <f>'cumul juin 21'!D612+'TAB juillet'!D612</f>
        <v>10161</v>
      </c>
      <c r="E612" s="99">
        <f>'cumul juin 21'!E612+'TAB juillet'!E612</f>
        <v>1186</v>
      </c>
      <c r="F612" s="99">
        <f t="shared" si="214"/>
        <v>8975</v>
      </c>
      <c r="G612" s="32">
        <f t="shared" si="215"/>
        <v>7.5674536256323774</v>
      </c>
    </row>
    <row r="613" spans="1:7" x14ac:dyDescent="0.2">
      <c r="A613" s="95">
        <v>601</v>
      </c>
      <c r="B613" s="1" t="s">
        <v>3</v>
      </c>
      <c r="C613" s="10"/>
      <c r="D613" s="99">
        <f>'cumul juin 21'!D613+'TAB juillet'!D613</f>
        <v>54325</v>
      </c>
      <c r="E613" s="99">
        <f>'cumul juin 21'!E613+'TAB juillet'!E613</f>
        <v>29362</v>
      </c>
      <c r="F613" s="99">
        <f t="shared" si="214"/>
        <v>24963</v>
      </c>
      <c r="G613" s="32">
        <f t="shared" si="215"/>
        <v>0.85018050541516244</v>
      </c>
    </row>
    <row r="614" spans="1:7" x14ac:dyDescent="0.2">
      <c r="A614" s="95">
        <v>604</v>
      </c>
      <c r="B614" s="1" t="s">
        <v>4</v>
      </c>
      <c r="C614" s="10"/>
      <c r="D614" s="99">
        <f>'cumul juin 21'!D614+'TAB juillet'!D614</f>
        <v>0</v>
      </c>
      <c r="E614" s="99">
        <f>'cumul juin 21'!E614+'TAB juillet'!E614</f>
        <v>0</v>
      </c>
      <c r="F614" s="99">
        <f t="shared" si="214"/>
        <v>0</v>
      </c>
      <c r="G614" s="32" t="e">
        <f t="shared" si="215"/>
        <v>#DIV/0!</v>
      </c>
    </row>
    <row r="615" spans="1:7" x14ac:dyDescent="0.2">
      <c r="A615" s="95">
        <v>61</v>
      </c>
      <c r="B615" s="1" t="s">
        <v>41</v>
      </c>
      <c r="C615" s="10"/>
      <c r="D615" s="99">
        <f>'cumul juin 21'!D615+'TAB juillet'!D615</f>
        <v>9826</v>
      </c>
      <c r="E615" s="99">
        <f>'cumul juin 21'!E615+'TAB juillet'!E615</f>
        <v>9771</v>
      </c>
      <c r="F615" s="99">
        <f t="shared" si="214"/>
        <v>55</v>
      </c>
      <c r="G615" s="32">
        <f t="shared" si="215"/>
        <v>5.628901852420428E-3</v>
      </c>
    </row>
    <row r="616" spans="1:7" x14ac:dyDescent="0.2">
      <c r="A616" s="95">
        <v>62</v>
      </c>
      <c r="B616" s="2" t="s">
        <v>42</v>
      </c>
      <c r="C616" s="11"/>
      <c r="D616" s="99">
        <f>'cumul juin 21'!D616+'TAB juillet'!D616</f>
        <v>7209</v>
      </c>
      <c r="E616" s="99">
        <f>'cumul juin 21'!E616+'TAB juillet'!E616</f>
        <v>13412</v>
      </c>
      <c r="F616" s="99">
        <f t="shared" si="214"/>
        <v>-6203</v>
      </c>
      <c r="G616" s="32">
        <f t="shared" si="215"/>
        <v>-0.46249627199522814</v>
      </c>
    </row>
    <row r="617" spans="1:7" ht="25.5" x14ac:dyDescent="0.2">
      <c r="A617" s="22"/>
      <c r="B617" s="26" t="s">
        <v>43</v>
      </c>
      <c r="C617" s="100"/>
      <c r="D617" s="40">
        <f>D611+D615+D616</f>
        <v>81521</v>
      </c>
      <c r="E617" s="40">
        <f>E611+E615+E616</f>
        <v>53731</v>
      </c>
      <c r="F617" s="99">
        <f t="shared" si="214"/>
        <v>27790</v>
      </c>
      <c r="G617" s="32">
        <f t="shared" si="215"/>
        <v>0.51720608214996933</v>
      </c>
    </row>
    <row r="618" spans="1:7" ht="25.5" x14ac:dyDescent="0.2">
      <c r="A618" s="22"/>
      <c r="B618" s="26" t="s">
        <v>48</v>
      </c>
      <c r="C618" s="100"/>
      <c r="D618" s="40">
        <f>D610-D617</f>
        <v>128778</v>
      </c>
      <c r="E618" s="40">
        <f>E610-E617</f>
        <v>178146</v>
      </c>
      <c r="F618" s="99">
        <f t="shared" si="214"/>
        <v>-49368</v>
      </c>
      <c r="G618" s="32">
        <f t="shared" si="215"/>
        <v>-0.2771210131016133</v>
      </c>
    </row>
    <row r="619" spans="1:7" x14ac:dyDescent="0.2">
      <c r="A619" s="95">
        <v>63</v>
      </c>
      <c r="B619" s="3" t="s">
        <v>46</v>
      </c>
      <c r="C619" s="97"/>
      <c r="D619" s="99">
        <f>'cumul juin 21'!D619+'TAB juillet'!D619</f>
        <v>110307</v>
      </c>
      <c r="E619" s="99">
        <f>'cumul juin 21'!E619+'TAB juillet'!E619</f>
        <v>82524</v>
      </c>
      <c r="F619" s="99">
        <f t="shared" si="214"/>
        <v>27783</v>
      </c>
      <c r="G619" s="32">
        <f t="shared" si="215"/>
        <v>0.33666569725170858</v>
      </c>
    </row>
    <row r="620" spans="1:7" x14ac:dyDescent="0.2">
      <c r="A620" s="95"/>
      <c r="B620" s="13" t="s">
        <v>6</v>
      </c>
      <c r="C620" s="27"/>
      <c r="D620" s="99">
        <f>'cumul juin 21'!D620+'TAB juillet'!D620</f>
        <v>0</v>
      </c>
      <c r="E620" s="99">
        <f>'cumul juin 21'!E620+'TAB juillet'!E620</f>
        <v>0</v>
      </c>
      <c r="F620" s="99"/>
      <c r="G620" s="32"/>
    </row>
    <row r="621" spans="1:7" x14ac:dyDescent="0.2">
      <c r="A621" s="95">
        <v>631</v>
      </c>
      <c r="B621" s="15" t="s">
        <v>21</v>
      </c>
      <c r="C621" s="21"/>
      <c r="D621" s="99">
        <f>'cumul juin 21'!D621+'TAB juillet'!D621</f>
        <v>0</v>
      </c>
      <c r="E621" s="99">
        <f>'cumul juin 21'!E621+'TAB juillet'!E621</f>
        <v>0</v>
      </c>
      <c r="F621" s="99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95"/>
      <c r="B622" s="15"/>
      <c r="C622" s="21"/>
      <c r="D622" s="99">
        <f>'cumul juin 21'!D622+'TAB juillet'!D622</f>
        <v>0</v>
      </c>
      <c r="E622" s="99">
        <f>'cumul juin 21'!E622+'TAB juillet'!E622</f>
        <v>0</v>
      </c>
      <c r="F622" s="99"/>
      <c r="G622" s="32"/>
    </row>
    <row r="623" spans="1:7" x14ac:dyDescent="0.2">
      <c r="A623" s="95">
        <v>64</v>
      </c>
      <c r="B623" s="2" t="s">
        <v>47</v>
      </c>
      <c r="C623" s="11"/>
      <c r="D623" s="99">
        <f>'cumul juin 21'!D623+'TAB juillet'!D623</f>
        <v>6530</v>
      </c>
      <c r="E623" s="99">
        <f>'cumul juin 21'!E623+'TAB juillet'!E623</f>
        <v>7147</v>
      </c>
      <c r="F623" s="99">
        <f t="shared" ref="F623:F633" si="218">(D623-E623)</f>
        <v>-617</v>
      </c>
      <c r="G623" s="32">
        <f t="shared" ref="G623:G633" si="219">F623/E623</f>
        <v>-8.6329928641387998E-2</v>
      </c>
    </row>
    <row r="624" spans="1:7" ht="25.5" x14ac:dyDescent="0.2">
      <c r="A624" s="22"/>
      <c r="B624" s="26" t="s">
        <v>49</v>
      </c>
      <c r="C624" s="100"/>
      <c r="D624" s="99">
        <f>D618-D619-D623</f>
        <v>11941</v>
      </c>
      <c r="E624" s="99">
        <f>E618-E619-E623</f>
        <v>88475</v>
      </c>
      <c r="F624" s="99">
        <f t="shared" si="218"/>
        <v>-76534</v>
      </c>
      <c r="G624" s="32">
        <f t="shared" si="219"/>
        <v>-0.86503532071206557</v>
      </c>
    </row>
    <row r="625" spans="1:7" x14ac:dyDescent="0.2">
      <c r="A625" s="95">
        <v>75</v>
      </c>
      <c r="B625" s="3" t="s">
        <v>50</v>
      </c>
      <c r="C625" s="97"/>
      <c r="D625" s="99">
        <f>'cumul juin 21'!D625+'TAB juillet'!D625</f>
        <v>534</v>
      </c>
      <c r="E625" s="99">
        <f>'cumul juin 21'!E625+'TAB juillet'!E625</f>
        <v>790</v>
      </c>
      <c r="F625" s="99">
        <f t="shared" si="218"/>
        <v>-256</v>
      </c>
      <c r="G625" s="32">
        <f t="shared" si="219"/>
        <v>-0.32405063291139241</v>
      </c>
    </row>
    <row r="626" spans="1:7" x14ac:dyDescent="0.2">
      <c r="A626" s="95">
        <v>65</v>
      </c>
      <c r="B626" s="1" t="s">
        <v>51</v>
      </c>
      <c r="C626" s="10"/>
      <c r="D626" s="99">
        <f>'cumul juin 21'!D626+'TAB juillet'!D626</f>
        <v>2422</v>
      </c>
      <c r="E626" s="99">
        <f>'cumul juin 21'!E626+'TAB juillet'!E626</f>
        <v>342</v>
      </c>
      <c r="F626" s="99">
        <f t="shared" si="218"/>
        <v>2080</v>
      </c>
      <c r="G626" s="32">
        <f t="shared" si="219"/>
        <v>6.0818713450292394</v>
      </c>
    </row>
    <row r="627" spans="1:7" ht="25.5" x14ac:dyDescent="0.2">
      <c r="A627" s="95">
        <v>68</v>
      </c>
      <c r="B627" s="16" t="s">
        <v>52</v>
      </c>
      <c r="C627" s="17"/>
      <c r="D627" s="99">
        <f>'cumul juin 21'!D627+'TAB juillet'!D627</f>
        <v>33489</v>
      </c>
      <c r="E627" s="99">
        <f>'cumul juin 21'!E627+'TAB juillet'!E627</f>
        <v>41487</v>
      </c>
      <c r="F627" s="99">
        <f t="shared" si="218"/>
        <v>-7998</v>
      </c>
      <c r="G627" s="32">
        <f t="shared" si="219"/>
        <v>-0.19278328150987056</v>
      </c>
    </row>
    <row r="628" spans="1:7" x14ac:dyDescent="0.2">
      <c r="A628" s="95">
        <v>78</v>
      </c>
      <c r="B628" s="2" t="s">
        <v>53</v>
      </c>
      <c r="C628" s="11"/>
      <c r="D628" s="99">
        <f>'cumul juin 21'!D628+'TAB juillet'!D628</f>
        <v>0</v>
      </c>
      <c r="E628" s="99">
        <f>'cumul juin 21'!E628+'TAB juillet'!E628</f>
        <v>0</v>
      </c>
      <c r="F628" s="99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00"/>
      <c r="D629" s="99">
        <f>D624+D625-D626-D627+D628</f>
        <v>-23436</v>
      </c>
      <c r="E629" s="99">
        <f>E624+E625-E626-E627+E628</f>
        <v>47436</v>
      </c>
      <c r="F629" s="99">
        <f t="shared" si="218"/>
        <v>-70872</v>
      </c>
      <c r="G629" s="32">
        <f t="shared" si="219"/>
        <v>-1.4940551479888693</v>
      </c>
    </row>
    <row r="630" spans="1:7" x14ac:dyDescent="0.2">
      <c r="A630" s="95">
        <v>76</v>
      </c>
      <c r="B630" s="1" t="s">
        <v>54</v>
      </c>
      <c r="C630" s="10"/>
      <c r="D630" s="99">
        <f>'cumul juin 21'!D630+'TAB juillet'!D630</f>
        <v>0</v>
      </c>
      <c r="E630" s="99">
        <f>'cumul juin 21'!E630+'TAB juillet'!E630</f>
        <v>0</v>
      </c>
      <c r="F630" s="99">
        <f t="shared" si="218"/>
        <v>0</v>
      </c>
      <c r="G630" s="32" t="e">
        <f t="shared" si="219"/>
        <v>#DIV/0!</v>
      </c>
    </row>
    <row r="631" spans="1:7" x14ac:dyDescent="0.2">
      <c r="A631" s="95">
        <v>66</v>
      </c>
      <c r="B631" s="1" t="s">
        <v>55</v>
      </c>
      <c r="C631" s="10"/>
      <c r="D631" s="99">
        <f>'cumul juin 21'!D631+'TAB juillet'!D631</f>
        <v>0</v>
      </c>
      <c r="E631" s="99">
        <f>'cumul juin 21'!E631+'TAB juillet'!E631</f>
        <v>0</v>
      </c>
      <c r="F631" s="99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99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00"/>
      <c r="D633" s="99">
        <f>D629+D632</f>
        <v>-23436</v>
      </c>
      <c r="E633" s="99">
        <f>E629+E632</f>
        <v>47436</v>
      </c>
      <c r="F633" s="99">
        <f t="shared" si="218"/>
        <v>-70872</v>
      </c>
      <c r="G633" s="32">
        <f t="shared" si="219"/>
        <v>-1.4940551479888693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95">
        <v>5</v>
      </c>
      <c r="B637" s="1" t="s">
        <v>22</v>
      </c>
      <c r="C637" s="10"/>
      <c r="D637" s="99">
        <f>'TAB juillet'!D637</f>
        <v>57950</v>
      </c>
      <c r="E637" s="99">
        <f>'TAB juillet'!E637</f>
        <v>174573</v>
      </c>
      <c r="F637" s="99">
        <f t="shared" ref="F637" si="220">(D637-E637)</f>
        <v>-116623</v>
      </c>
      <c r="G637" s="32">
        <f t="shared" ref="G637" si="221">F637/E637</f>
        <v>-0.66804717797139301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95">
        <v>51</v>
      </c>
      <c r="B641" s="20" t="s">
        <v>29</v>
      </c>
      <c r="C641" s="30"/>
      <c r="D641" s="99">
        <v>0</v>
      </c>
      <c r="E641" s="99">
        <v>0</v>
      </c>
      <c r="F641" s="99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95">
        <v>510</v>
      </c>
      <c r="B642" s="1" t="s">
        <v>7</v>
      </c>
      <c r="C642" s="10"/>
      <c r="D642" s="99">
        <v>0</v>
      </c>
      <c r="E642" s="99">
        <v>0</v>
      </c>
      <c r="F642" s="99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95">
        <v>41</v>
      </c>
      <c r="B644" s="1" t="s">
        <v>8</v>
      </c>
      <c r="C644" s="10"/>
      <c r="D644" s="99">
        <f>D648+D649+D650</f>
        <v>76627</v>
      </c>
      <c r="E644" s="99">
        <f>E648+E649+E650</f>
        <v>15734</v>
      </c>
      <c r="F644" s="99">
        <f t="shared" ref="F644" si="224">(D644-E644)</f>
        <v>60893</v>
      </c>
      <c r="G644" s="32">
        <f t="shared" ref="G644" si="225">F644/E644</f>
        <v>3.8701538070420747</v>
      </c>
    </row>
    <row r="645" spans="1:7" x14ac:dyDescent="0.2">
      <c r="A645" s="95"/>
      <c r="B645" s="1"/>
      <c r="C645" s="10"/>
      <c r="D645" s="99"/>
      <c r="E645" s="99"/>
      <c r="F645" s="99"/>
      <c r="G645" s="32"/>
    </row>
    <row r="646" spans="1:7" x14ac:dyDescent="0.2">
      <c r="A646" s="95"/>
      <c r="B646" s="7" t="s">
        <v>6</v>
      </c>
      <c r="C646" s="29"/>
      <c r="D646" s="99"/>
      <c r="E646" s="99"/>
      <c r="F646" s="99"/>
      <c r="G646" s="32"/>
    </row>
    <row r="647" spans="1:7" x14ac:dyDescent="0.2">
      <c r="A647" s="95"/>
      <c r="B647" s="1"/>
      <c r="C647" s="10"/>
      <c r="D647" s="99"/>
      <c r="E647" s="99"/>
      <c r="F647" s="99"/>
      <c r="G647" s="32"/>
    </row>
    <row r="648" spans="1:7" x14ac:dyDescent="0.2">
      <c r="A648" s="95"/>
      <c r="B648" s="23" t="s">
        <v>23</v>
      </c>
      <c r="C648" s="10"/>
      <c r="D648" s="99">
        <f>'TAB juillet'!D648</f>
        <v>57332</v>
      </c>
      <c r="E648" s="99">
        <f>'TAB juillet'!E648</f>
        <v>7281</v>
      </c>
      <c r="F648" s="99">
        <f t="shared" ref="F648:F650" si="226">(D648-E648)</f>
        <v>50051</v>
      </c>
      <c r="G648" s="32">
        <f t="shared" ref="G648:G650" si="227">F648/E648</f>
        <v>6.8741931053426724</v>
      </c>
    </row>
    <row r="649" spans="1:7" ht="25.5" x14ac:dyDescent="0.2">
      <c r="A649" s="95"/>
      <c r="B649" s="24" t="s">
        <v>58</v>
      </c>
      <c r="C649" s="17"/>
      <c r="D649" s="99">
        <f>'TAB juillet'!D649</f>
        <v>15034</v>
      </c>
      <c r="E649" s="99">
        <f>'TAB juillet'!E649</f>
        <v>8453</v>
      </c>
      <c r="F649" s="99">
        <f t="shared" si="226"/>
        <v>6581</v>
      </c>
      <c r="G649" s="32">
        <f t="shared" si="227"/>
        <v>0.7785401632556489</v>
      </c>
    </row>
    <row r="650" spans="1:7" x14ac:dyDescent="0.2">
      <c r="A650" s="95"/>
      <c r="B650" s="23" t="s">
        <v>24</v>
      </c>
      <c r="C650" s="10"/>
      <c r="D650" s="99">
        <f>'TAB juillet'!D650</f>
        <v>4261</v>
      </c>
      <c r="E650" s="99">
        <f>'TAB juillet'!E650</f>
        <v>0</v>
      </c>
      <c r="F650" s="99">
        <f t="shared" si="226"/>
        <v>4261</v>
      </c>
      <c r="G650" s="32" t="e">
        <f t="shared" si="227"/>
        <v>#DIV/0!</v>
      </c>
    </row>
    <row r="651" spans="1:7" x14ac:dyDescent="0.2">
      <c r="A651" s="95"/>
      <c r="B651" s="1"/>
      <c r="C651" s="10"/>
      <c r="D651" s="99"/>
      <c r="E651" s="99"/>
      <c r="F651" s="99"/>
      <c r="G651" s="32"/>
    </row>
    <row r="652" spans="1:7" x14ac:dyDescent="0.2">
      <c r="A652" s="95"/>
      <c r="B652" s="8" t="s">
        <v>26</v>
      </c>
      <c r="C652" s="31"/>
      <c r="D652" s="99">
        <f>'TAB juillet'!D652</f>
        <v>160680</v>
      </c>
      <c r="E652" s="99">
        <f>'TAB juillet'!E652</f>
        <v>258580</v>
      </c>
      <c r="F652" s="99">
        <f t="shared" ref="F652" si="228">(D652-E652)</f>
        <v>-97900</v>
      </c>
      <c r="G652" s="32">
        <f t="shared" ref="G652" si="229">F652/E652</f>
        <v>-0.37860623404749016</v>
      </c>
    </row>
    <row r="653" spans="1:7" x14ac:dyDescent="0.2">
      <c r="A653" s="95"/>
      <c r="B653" s="8"/>
      <c r="C653" s="31"/>
      <c r="D653" s="99"/>
      <c r="E653" s="99"/>
      <c r="F653" s="99"/>
      <c r="G653" s="32"/>
    </row>
    <row r="654" spans="1:7" x14ac:dyDescent="0.2">
      <c r="A654" s="95">
        <v>3</v>
      </c>
      <c r="B654" s="8" t="s">
        <v>15</v>
      </c>
      <c r="C654" s="31"/>
      <c r="D654" s="99">
        <f>D657+D658+D659+D660</f>
        <v>22052</v>
      </c>
      <c r="E654" s="99">
        <f>E657+E658+E659+E660</f>
        <v>15602</v>
      </c>
      <c r="F654" s="99">
        <f t="shared" ref="F654" si="230">(D654-E654)</f>
        <v>6450</v>
      </c>
      <c r="G654" s="32">
        <f t="shared" ref="G654" si="231">F654/E654</f>
        <v>0.41340853736700423</v>
      </c>
    </row>
    <row r="655" spans="1:7" x14ac:dyDescent="0.2">
      <c r="A655" s="95"/>
      <c r="B655" s="7" t="s">
        <v>6</v>
      </c>
      <c r="C655" s="29"/>
      <c r="D655" s="99"/>
      <c r="E655" s="99"/>
      <c r="F655" s="99"/>
      <c r="G655" s="32"/>
    </row>
    <row r="656" spans="1:7" x14ac:dyDescent="0.2">
      <c r="A656" s="95"/>
      <c r="B656" s="8"/>
      <c r="C656" s="31"/>
      <c r="D656" s="99"/>
      <c r="E656" s="99"/>
      <c r="F656" s="99"/>
      <c r="G656" s="32"/>
    </row>
    <row r="657" spans="1:7" x14ac:dyDescent="0.2">
      <c r="A657" s="95">
        <v>30</v>
      </c>
      <c r="B657" s="25" t="s">
        <v>16</v>
      </c>
      <c r="C657" s="31"/>
      <c r="D657" s="99">
        <f>'TAB juillet'!D657</f>
        <v>820</v>
      </c>
      <c r="E657" s="99">
        <f>'TAB juillet'!E657</f>
        <v>140</v>
      </c>
      <c r="F657" s="99">
        <f t="shared" ref="F657:F660" si="232">(D657-E657)</f>
        <v>680</v>
      </c>
      <c r="G657" s="32">
        <f t="shared" ref="G657:G660" si="233">F657/E657</f>
        <v>4.8571428571428568</v>
      </c>
    </row>
    <row r="658" spans="1:7" x14ac:dyDescent="0.2">
      <c r="A658" s="95">
        <v>31</v>
      </c>
      <c r="B658" s="25" t="s">
        <v>17</v>
      </c>
      <c r="C658" s="31"/>
      <c r="D658" s="99">
        <f>'TAB juillet'!D658</f>
        <v>2984</v>
      </c>
      <c r="E658" s="99">
        <f>'TAB juillet'!E658</f>
        <v>2977</v>
      </c>
      <c r="F658" s="99">
        <f t="shared" si="232"/>
        <v>7</v>
      </c>
      <c r="G658" s="32">
        <f t="shared" si="233"/>
        <v>2.3513604299630502E-3</v>
      </c>
    </row>
    <row r="659" spans="1:7" x14ac:dyDescent="0.2">
      <c r="A659" s="95">
        <v>32</v>
      </c>
      <c r="B659" s="25" t="s">
        <v>18</v>
      </c>
      <c r="C659" s="31"/>
      <c r="D659" s="99">
        <f>'TAB juillet'!D659</f>
        <v>18248</v>
      </c>
      <c r="E659" s="99">
        <f>'TAB juillet'!E659</f>
        <v>12485</v>
      </c>
      <c r="F659" s="99">
        <f t="shared" si="232"/>
        <v>5763</v>
      </c>
      <c r="G659" s="32">
        <f t="shared" si="233"/>
        <v>0.46159391269523425</v>
      </c>
    </row>
    <row r="660" spans="1:7" x14ac:dyDescent="0.2">
      <c r="A660" s="95">
        <v>37</v>
      </c>
      <c r="B660" s="25" t="s">
        <v>25</v>
      </c>
      <c r="C660" s="31"/>
      <c r="D660" s="99">
        <f>'TAB juillet'!D660</f>
        <v>0</v>
      </c>
      <c r="E660" s="99">
        <f>'TAB juillet'!E660</f>
        <v>0</v>
      </c>
      <c r="F660" s="99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99" t="s">
        <v>10</v>
      </c>
      <c r="E664" s="99" t="s">
        <v>11</v>
      </c>
      <c r="F664" s="99" t="s">
        <v>12</v>
      </c>
      <c r="G664" s="32" t="s">
        <v>13</v>
      </c>
    </row>
    <row r="665" spans="1:7" x14ac:dyDescent="0.2">
      <c r="A665" s="95">
        <v>700</v>
      </c>
      <c r="B665" s="1" t="s">
        <v>30</v>
      </c>
      <c r="C665" s="10"/>
      <c r="D665" s="99">
        <f>'cumul juin 21'!D665+'TAB juillet'!D665</f>
        <v>0</v>
      </c>
      <c r="E665" s="99">
        <f>'cumul juin 21'!E665+'TAB juillet'!E665</f>
        <v>0</v>
      </c>
      <c r="F665" s="99">
        <f>(D666-E666)</f>
        <v>0</v>
      </c>
      <c r="G665" s="32" t="e">
        <f>F665/E666</f>
        <v>#DIV/0!</v>
      </c>
    </row>
    <row r="666" spans="1:7" x14ac:dyDescent="0.2">
      <c r="A666" s="95">
        <v>701</v>
      </c>
      <c r="B666" s="1" t="s">
        <v>31</v>
      </c>
      <c r="C666" s="10"/>
      <c r="D666" s="99">
        <f>'cumul juin 21'!D666+'TAB juillet'!D666</f>
        <v>0</v>
      </c>
      <c r="E666" s="99">
        <f>'cumul juin 21'!E666+'TAB juillet'!E666</f>
        <v>0</v>
      </c>
      <c r="F666" s="99">
        <f t="shared" ref="F666:F668" si="234">(D667-E667)</f>
        <v>0</v>
      </c>
      <c r="G666" s="32" t="e">
        <f>F666/E667</f>
        <v>#DIV/0!</v>
      </c>
    </row>
    <row r="667" spans="1:7" x14ac:dyDescent="0.2">
      <c r="A667" s="95">
        <v>704</v>
      </c>
      <c r="B667" s="1" t="s">
        <v>32</v>
      </c>
      <c r="C667" s="10"/>
      <c r="D667" s="99">
        <f>'cumul juin 21'!D667+'TAB juillet'!D667</f>
        <v>0</v>
      </c>
      <c r="E667" s="99">
        <f>'cumul juin 21'!E667+'TAB juillet'!E667</f>
        <v>0</v>
      </c>
      <c r="F667" s="99">
        <f t="shared" si="234"/>
        <v>9821</v>
      </c>
      <c r="G667" s="32" t="e">
        <f t="shared" ref="G667:G668" si="235">F667/E667</f>
        <v>#DIV/0!</v>
      </c>
    </row>
    <row r="668" spans="1:7" x14ac:dyDescent="0.2">
      <c r="A668" s="95">
        <v>706</v>
      </c>
      <c r="B668" s="1" t="s">
        <v>33</v>
      </c>
      <c r="C668" s="10"/>
      <c r="D668" s="99">
        <f>'cumul juin 21'!D668+'TAB juillet'!D668</f>
        <v>272006</v>
      </c>
      <c r="E668" s="99">
        <f>'cumul juin 21'!E668+'TAB juillet'!E668</f>
        <v>262185</v>
      </c>
      <c r="F668" s="99">
        <f t="shared" si="234"/>
        <v>0</v>
      </c>
      <c r="G668" s="32">
        <f t="shared" si="235"/>
        <v>0</v>
      </c>
    </row>
    <row r="669" spans="1:7" x14ac:dyDescent="0.2">
      <c r="A669" s="95"/>
      <c r="B669" s="13" t="s">
        <v>6</v>
      </c>
      <c r="C669" s="27"/>
      <c r="D669" s="99"/>
      <c r="E669" s="99"/>
      <c r="F669" s="39"/>
      <c r="G669" s="33"/>
    </row>
    <row r="670" spans="1:7" x14ac:dyDescent="0.2">
      <c r="A670" s="95"/>
      <c r="B670" s="14" t="s">
        <v>19</v>
      </c>
      <c r="C670" s="11"/>
      <c r="D670" s="99"/>
      <c r="E670" s="99"/>
      <c r="F670" s="99">
        <f t="shared" ref="F670:F674" si="236">(D670-E670)</f>
        <v>0</v>
      </c>
      <c r="G670" s="32" t="e">
        <f t="shared" ref="G670:G674" si="237">F670/E670</f>
        <v>#DIV/0!</v>
      </c>
    </row>
    <row r="671" spans="1:7" x14ac:dyDescent="0.2">
      <c r="A671" s="95"/>
      <c r="B671" s="14" t="s">
        <v>20</v>
      </c>
      <c r="C671" s="11"/>
      <c r="D671" s="99"/>
      <c r="E671" s="99"/>
      <c r="F671" s="99">
        <f t="shared" si="236"/>
        <v>0</v>
      </c>
      <c r="G671" s="32" t="e">
        <f t="shared" si="237"/>
        <v>#DIV/0!</v>
      </c>
    </row>
    <row r="672" spans="1:7" x14ac:dyDescent="0.2">
      <c r="A672" s="95"/>
      <c r="B672" s="14" t="s">
        <v>27</v>
      </c>
      <c r="C672" s="11"/>
      <c r="D672" s="99"/>
      <c r="E672" s="99"/>
      <c r="F672" s="99">
        <f t="shared" si="236"/>
        <v>0</v>
      </c>
      <c r="G672" s="32" t="e">
        <f t="shared" si="237"/>
        <v>#DIV/0!</v>
      </c>
    </row>
    <row r="673" spans="1:7" x14ac:dyDescent="0.2">
      <c r="A673" s="95">
        <v>706</v>
      </c>
      <c r="B673" s="2" t="s">
        <v>34</v>
      </c>
      <c r="C673" s="11"/>
      <c r="D673" s="99">
        <f>'cumul juin 21'!D673+'TAB juillet'!D673</f>
        <v>0</v>
      </c>
      <c r="E673" s="99">
        <f>'cumul juin 21'!E673+'TAB juillet'!E673</f>
        <v>0</v>
      </c>
      <c r="F673" s="99">
        <f t="shared" si="236"/>
        <v>0</v>
      </c>
      <c r="G673" s="32" t="e">
        <f t="shared" si="237"/>
        <v>#DIV/0!</v>
      </c>
    </row>
    <row r="674" spans="1:7" x14ac:dyDescent="0.2">
      <c r="A674" s="95" t="s">
        <v>35</v>
      </c>
      <c r="B674" s="2" t="s">
        <v>36</v>
      </c>
      <c r="C674" s="11"/>
      <c r="D674" s="99">
        <f>'cumul juin 21'!D674+'TAB juillet'!D674</f>
        <v>0</v>
      </c>
      <c r="E674" s="99">
        <f>'cumul juin 21'!E674+'TAB juillet'!E674</f>
        <v>0</v>
      </c>
      <c r="F674" s="99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96"/>
      <c r="D675" s="40">
        <f>D665+D666+D667+D668+D673+D674</f>
        <v>272006</v>
      </c>
      <c r="E675" s="40">
        <f>E665+E666+E667+E668+E673+E674</f>
        <v>262185</v>
      </c>
      <c r="F675" s="40">
        <f>(D675-E675)</f>
        <v>9821</v>
      </c>
      <c r="G675" s="34">
        <f>F675/E675</f>
        <v>3.7458283273261249E-2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99">
        <f>'cumul juin 21'!D678+'TAB juillet'!D678</f>
        <v>0</v>
      </c>
      <c r="E678" s="99">
        <f>'cumul juin 21'!E678+'TAB juillet'!E678</f>
        <v>0</v>
      </c>
      <c r="F678" s="99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97"/>
      <c r="D679" s="99">
        <f>'cumul juin 21'!D679+'TAB juillet'!D679</f>
        <v>0</v>
      </c>
      <c r="E679" s="99">
        <f>'cumul juin 21'!E679+'TAB juillet'!E679</f>
        <v>0</v>
      </c>
      <c r="F679" s="98"/>
      <c r="G679" s="36"/>
    </row>
    <row r="680" spans="1:7" x14ac:dyDescent="0.2">
      <c r="A680" s="95">
        <v>72</v>
      </c>
      <c r="B680" s="1" t="s">
        <v>37</v>
      </c>
      <c r="C680" s="10"/>
      <c r="D680" s="99">
        <f>'cumul juin 21'!D680+'TAB juillet'!D680</f>
        <v>0</v>
      </c>
      <c r="E680" s="99">
        <f>'cumul juin 21'!E680+'TAB juillet'!E680</f>
        <v>0</v>
      </c>
      <c r="F680" s="99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95">
        <v>73</v>
      </c>
      <c r="B681" s="1" t="s">
        <v>38</v>
      </c>
      <c r="C681" s="10"/>
      <c r="D681" s="99">
        <f>'cumul juin 21'!D681+'TAB juillet'!D681</f>
        <v>0</v>
      </c>
      <c r="E681" s="99">
        <f>'cumul juin 21'!E681+'TAB juillet'!E681</f>
        <v>0</v>
      </c>
      <c r="F681" s="99">
        <f t="shared" si="240"/>
        <v>0</v>
      </c>
      <c r="G681" s="32" t="e">
        <f t="shared" si="241"/>
        <v>#DIV/0!</v>
      </c>
    </row>
    <row r="682" spans="1:7" x14ac:dyDescent="0.2">
      <c r="A682" s="95">
        <v>74</v>
      </c>
      <c r="B682" s="2" t="s">
        <v>39</v>
      </c>
      <c r="C682" s="11"/>
      <c r="D682" s="99">
        <f>'cumul juin 21'!D682+'TAB juillet'!D682</f>
        <v>0</v>
      </c>
      <c r="E682" s="99">
        <f>'cumul juin 21'!E682+'TAB juillet'!E682</f>
        <v>0</v>
      </c>
      <c r="F682" s="99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00"/>
      <c r="D683" s="40">
        <f>D675+D680+D681+D682</f>
        <v>272006</v>
      </c>
      <c r="E683" s="40">
        <f>E675+E680+E681+E682</f>
        <v>262185</v>
      </c>
      <c r="F683" s="99">
        <f t="shared" si="240"/>
        <v>9821</v>
      </c>
      <c r="G683" s="32">
        <f t="shared" si="241"/>
        <v>3.7458283273261249E-2</v>
      </c>
    </row>
    <row r="684" spans="1:7" x14ac:dyDescent="0.2">
      <c r="A684" s="95">
        <v>60</v>
      </c>
      <c r="B684" s="3" t="s">
        <v>40</v>
      </c>
      <c r="C684" s="97"/>
      <c r="D684" s="98">
        <f>D685+D686+D687</f>
        <v>70552</v>
      </c>
      <c r="E684" s="98">
        <f>E685+E686+E687</f>
        <v>63871</v>
      </c>
      <c r="F684" s="99">
        <f t="shared" si="240"/>
        <v>6681</v>
      </c>
      <c r="G684" s="32">
        <f t="shared" si="241"/>
        <v>0.10460146232249377</v>
      </c>
    </row>
    <row r="685" spans="1:7" x14ac:dyDescent="0.2">
      <c r="A685" s="95">
        <v>600</v>
      </c>
      <c r="B685" s="1" t="s">
        <v>2</v>
      </c>
      <c r="C685" s="10"/>
      <c r="D685" s="99">
        <f>'cumul juin 21'!D685+'TAB juillet'!D685</f>
        <v>0</v>
      </c>
      <c r="E685" s="99">
        <f>'cumul juin 21'!E685+'TAB juillet'!E685</f>
        <v>0</v>
      </c>
      <c r="F685" s="99">
        <f t="shared" si="240"/>
        <v>0</v>
      </c>
      <c r="G685" s="32" t="e">
        <f t="shared" si="241"/>
        <v>#DIV/0!</v>
      </c>
    </row>
    <row r="686" spans="1:7" x14ac:dyDescent="0.2">
      <c r="A686" s="95">
        <v>601</v>
      </c>
      <c r="B686" s="1" t="s">
        <v>3</v>
      </c>
      <c r="C686" s="10"/>
      <c r="D686" s="99">
        <f>'cumul juin 21'!D686+'TAB juillet'!D686</f>
        <v>70552</v>
      </c>
      <c r="E686" s="99">
        <f>'cumul juin 21'!E686+'TAB juillet'!E686</f>
        <v>63871</v>
      </c>
      <c r="F686" s="99">
        <f t="shared" si="240"/>
        <v>6681</v>
      </c>
      <c r="G686" s="32">
        <f t="shared" si="241"/>
        <v>0.10460146232249377</v>
      </c>
    </row>
    <row r="687" spans="1:7" x14ac:dyDescent="0.2">
      <c r="A687" s="95">
        <v>604</v>
      </c>
      <c r="B687" s="1" t="s">
        <v>4</v>
      </c>
      <c r="C687" s="10"/>
      <c r="D687" s="99">
        <f>'cumul juin 21'!D687+'TAB juillet'!D687</f>
        <v>0</v>
      </c>
      <c r="E687" s="99">
        <f>'cumul juin 21'!E687+'TAB juillet'!E687</f>
        <v>0</v>
      </c>
      <c r="F687" s="99">
        <f t="shared" si="240"/>
        <v>0</v>
      </c>
      <c r="G687" s="32" t="e">
        <f t="shared" si="241"/>
        <v>#DIV/0!</v>
      </c>
    </row>
    <row r="688" spans="1:7" x14ac:dyDescent="0.2">
      <c r="A688" s="95">
        <v>61</v>
      </c>
      <c r="B688" s="1" t="s">
        <v>41</v>
      </c>
      <c r="C688" s="10"/>
      <c r="D688" s="99">
        <f>'cumul juin 21'!D688+'TAB juillet'!D688</f>
        <v>3043</v>
      </c>
      <c r="E688" s="99">
        <f>'cumul juin 21'!E688+'TAB juillet'!E688</f>
        <v>4650</v>
      </c>
      <c r="F688" s="99">
        <f t="shared" si="240"/>
        <v>-1607</v>
      </c>
      <c r="G688" s="32">
        <f t="shared" si="241"/>
        <v>-0.34559139784946236</v>
      </c>
    </row>
    <row r="689" spans="1:7" x14ac:dyDescent="0.2">
      <c r="A689" s="95">
        <v>62</v>
      </c>
      <c r="B689" s="2" t="s">
        <v>42</v>
      </c>
      <c r="C689" s="11"/>
      <c r="D689" s="99">
        <f>'cumul juin 21'!D689+'TAB juillet'!D689</f>
        <v>5762</v>
      </c>
      <c r="E689" s="99">
        <f>'cumul juin 21'!E689+'TAB juillet'!E689</f>
        <v>4009</v>
      </c>
      <c r="F689" s="99">
        <f t="shared" si="240"/>
        <v>1753</v>
      </c>
      <c r="G689" s="32">
        <f t="shared" si="241"/>
        <v>0.43726615115989026</v>
      </c>
    </row>
    <row r="690" spans="1:7" ht="25.5" x14ac:dyDescent="0.2">
      <c r="A690" s="22"/>
      <c r="B690" s="26" t="s">
        <v>43</v>
      </c>
      <c r="C690" s="100"/>
      <c r="D690" s="40">
        <f>D684+D688+D689</f>
        <v>79357</v>
      </c>
      <c r="E690" s="40">
        <f>E684+E688+E689</f>
        <v>72530</v>
      </c>
      <c r="F690" s="99">
        <f t="shared" si="240"/>
        <v>6827</v>
      </c>
      <c r="G690" s="32">
        <f t="shared" si="241"/>
        <v>9.4126568316558662E-2</v>
      </c>
    </row>
    <row r="691" spans="1:7" ht="25.5" x14ac:dyDescent="0.2">
      <c r="A691" s="22"/>
      <c r="B691" s="26" t="s">
        <v>48</v>
      </c>
      <c r="C691" s="100"/>
      <c r="D691" s="40">
        <f>D683-D690</f>
        <v>192649</v>
      </c>
      <c r="E691" s="40">
        <f>E683-E690</f>
        <v>189655</v>
      </c>
      <c r="F691" s="99">
        <f t="shared" si="240"/>
        <v>2994</v>
      </c>
      <c r="G691" s="32">
        <f t="shared" si="241"/>
        <v>1.5786559805963461E-2</v>
      </c>
    </row>
    <row r="692" spans="1:7" x14ac:dyDescent="0.2">
      <c r="A692" s="95">
        <v>63</v>
      </c>
      <c r="B692" s="3" t="s">
        <v>46</v>
      </c>
      <c r="C692" s="97"/>
      <c r="D692" s="99">
        <f>'cumul juin 21'!D692+'TAB juillet'!D692</f>
        <v>167096</v>
      </c>
      <c r="E692" s="99">
        <f>'cumul juin 21'!E692+'TAB juillet'!E692</f>
        <v>155468</v>
      </c>
      <c r="F692" s="99">
        <f t="shared" si="240"/>
        <v>11628</v>
      </c>
      <c r="G692" s="32">
        <f t="shared" si="241"/>
        <v>7.4793526642138577E-2</v>
      </c>
    </row>
    <row r="693" spans="1:7" x14ac:dyDescent="0.2">
      <c r="A693" s="95"/>
      <c r="B693" s="13" t="s">
        <v>6</v>
      </c>
      <c r="C693" s="27"/>
      <c r="D693" s="99">
        <f>'cumul juin 21'!D693+'TAB juillet'!D693</f>
        <v>0</v>
      </c>
      <c r="E693" s="99">
        <f>'cumul juin 21'!E693+'TAB juillet'!E693</f>
        <v>0</v>
      </c>
      <c r="F693" s="99"/>
      <c r="G693" s="32"/>
    </row>
    <row r="694" spans="1:7" x14ac:dyDescent="0.2">
      <c r="A694" s="95">
        <v>631</v>
      </c>
      <c r="B694" s="15" t="s">
        <v>21</v>
      </c>
      <c r="C694" s="21"/>
      <c r="D694" s="99">
        <f>'cumul juin 21'!D694+'TAB juillet'!D694</f>
        <v>0</v>
      </c>
      <c r="E694" s="99">
        <f>'cumul juin 21'!E694+'TAB juillet'!E694</f>
        <v>0</v>
      </c>
      <c r="F694" s="99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95"/>
      <c r="B695" s="15"/>
      <c r="C695" s="21"/>
      <c r="D695" s="99">
        <f>'cumul juin 21'!D695+'TAB juillet'!D695</f>
        <v>0</v>
      </c>
      <c r="E695" s="99">
        <f>'cumul juin 21'!E695+'TAB juillet'!E695</f>
        <v>0</v>
      </c>
      <c r="F695" s="99"/>
      <c r="G695" s="32"/>
    </row>
    <row r="696" spans="1:7" x14ac:dyDescent="0.2">
      <c r="A696" s="95">
        <v>64</v>
      </c>
      <c r="B696" s="2" t="s">
        <v>47</v>
      </c>
      <c r="C696" s="11"/>
      <c r="D696" s="99">
        <f>'cumul juin 21'!D696+'TAB juillet'!D696</f>
        <v>8858</v>
      </c>
      <c r="E696" s="99">
        <f>'cumul juin 21'!E696+'TAB juillet'!E696</f>
        <v>8499</v>
      </c>
      <c r="F696" s="99">
        <f t="shared" ref="F696:F706" si="244">(D696-E696)</f>
        <v>359</v>
      </c>
      <c r="G696" s="32">
        <f t="shared" ref="G696:G706" si="245">F696/E696</f>
        <v>4.2240263560418871E-2</v>
      </c>
    </row>
    <row r="697" spans="1:7" ht="25.5" x14ac:dyDescent="0.2">
      <c r="A697" s="22"/>
      <c r="B697" s="26" t="s">
        <v>49</v>
      </c>
      <c r="C697" s="100"/>
      <c r="D697" s="99">
        <f>D691-D692-D696</f>
        <v>16695</v>
      </c>
      <c r="E697" s="99">
        <f>E691-E692-E696</f>
        <v>25688</v>
      </c>
      <c r="F697" s="99">
        <f t="shared" si="244"/>
        <v>-8993</v>
      </c>
      <c r="G697" s="32">
        <f t="shared" si="245"/>
        <v>-0.35008564310183743</v>
      </c>
    </row>
    <row r="698" spans="1:7" x14ac:dyDescent="0.2">
      <c r="A698" s="95">
        <v>75</v>
      </c>
      <c r="B698" s="3" t="s">
        <v>50</v>
      </c>
      <c r="C698" s="97"/>
      <c r="D698" s="99">
        <f>'cumul juin 21'!D698+'TAB juillet'!D698</f>
        <v>319</v>
      </c>
      <c r="E698" s="99">
        <f>'cumul juin 21'!E698+'TAB juillet'!E698</f>
        <v>1</v>
      </c>
      <c r="F698" s="99">
        <f t="shared" si="244"/>
        <v>318</v>
      </c>
      <c r="G698" s="32">
        <f t="shared" si="245"/>
        <v>318</v>
      </c>
    </row>
    <row r="699" spans="1:7" x14ac:dyDescent="0.2">
      <c r="A699" s="95">
        <v>65</v>
      </c>
      <c r="B699" s="1" t="s">
        <v>51</v>
      </c>
      <c r="C699" s="10"/>
      <c r="D699" s="99">
        <f>'cumul juin 21'!D699+'TAB juillet'!D699</f>
        <v>1174</v>
      </c>
      <c r="E699" s="99">
        <f>'cumul juin 21'!E699+'TAB juillet'!E699</f>
        <v>907</v>
      </c>
      <c r="F699" s="99">
        <f t="shared" si="244"/>
        <v>267</v>
      </c>
      <c r="G699" s="32">
        <f t="shared" si="245"/>
        <v>0.29437706725468576</v>
      </c>
    </row>
    <row r="700" spans="1:7" ht="25.5" x14ac:dyDescent="0.2">
      <c r="A700" s="95">
        <v>68</v>
      </c>
      <c r="B700" s="16" t="s">
        <v>52</v>
      </c>
      <c r="C700" s="17"/>
      <c r="D700" s="99">
        <f>'cumul juin 21'!D700+'TAB juillet'!D700</f>
        <v>39951</v>
      </c>
      <c r="E700" s="99">
        <f>'cumul juin 21'!E700+'TAB juillet'!E700</f>
        <v>47621</v>
      </c>
      <c r="F700" s="99">
        <f t="shared" si="244"/>
        <v>-7670</v>
      </c>
      <c r="G700" s="32">
        <f t="shared" si="245"/>
        <v>-0.16106339640074757</v>
      </c>
    </row>
    <row r="701" spans="1:7" x14ac:dyDescent="0.2">
      <c r="A701" s="95">
        <v>78</v>
      </c>
      <c r="B701" s="2" t="s">
        <v>53</v>
      </c>
      <c r="C701" s="11"/>
      <c r="D701" s="99">
        <f>'cumul juin 21'!D701+'TAB juillet'!D701</f>
        <v>0</v>
      </c>
      <c r="E701" s="99">
        <f>'cumul juin 21'!E701+'TAB juillet'!E701</f>
        <v>1168</v>
      </c>
      <c r="F701" s="99">
        <f t="shared" si="244"/>
        <v>-1168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00"/>
      <c r="D702" s="99">
        <f>D697+D698-D699-D700+D701</f>
        <v>-24111</v>
      </c>
      <c r="E702" s="99">
        <f>E697+E698-E699-E700+E701</f>
        <v>-21671</v>
      </c>
      <c r="F702" s="99">
        <f t="shared" si="244"/>
        <v>-2440</v>
      </c>
      <c r="G702" s="32">
        <f t="shared" si="245"/>
        <v>0.11259286604217618</v>
      </c>
    </row>
    <row r="703" spans="1:7" x14ac:dyDescent="0.2">
      <c r="A703" s="95">
        <v>76</v>
      </c>
      <c r="B703" s="1" t="s">
        <v>54</v>
      </c>
      <c r="C703" s="10"/>
      <c r="D703" s="99">
        <f>'cumul juin 21'!D703+'TAB juillet'!D703</f>
        <v>7374</v>
      </c>
      <c r="E703" s="99">
        <f>'cumul juin 21'!E703+'TAB juillet'!E703</f>
        <v>9359</v>
      </c>
      <c r="F703" s="99">
        <f t="shared" si="244"/>
        <v>-1985</v>
      </c>
      <c r="G703" s="32">
        <f t="shared" si="245"/>
        <v>-0.21209530932791965</v>
      </c>
    </row>
    <row r="704" spans="1:7" x14ac:dyDescent="0.2">
      <c r="A704" s="95">
        <v>66</v>
      </c>
      <c r="B704" s="1" t="s">
        <v>55</v>
      </c>
      <c r="C704" s="10"/>
      <c r="D704" s="99">
        <f>'cumul juin 21'!D704+'TAB juillet'!D704</f>
        <v>0</v>
      </c>
      <c r="E704" s="99">
        <f>'cumul juin 21'!E704+'TAB juillet'!E704</f>
        <v>0</v>
      </c>
      <c r="F704" s="99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7374</v>
      </c>
      <c r="E705" s="39">
        <f>E703-E704</f>
        <v>9359</v>
      </c>
      <c r="F705" s="99">
        <f t="shared" si="244"/>
        <v>-1985</v>
      </c>
      <c r="G705" s="32">
        <f t="shared" si="245"/>
        <v>-0.21209530932791965</v>
      </c>
    </row>
    <row r="706" spans="1:7" x14ac:dyDescent="0.2">
      <c r="A706" s="22"/>
      <c r="B706" s="19" t="s">
        <v>57</v>
      </c>
      <c r="C706" s="100"/>
      <c r="D706" s="99">
        <f>D702+D705</f>
        <v>-16737</v>
      </c>
      <c r="E706" s="99">
        <f>E702+E705</f>
        <v>-12312</v>
      </c>
      <c r="F706" s="99">
        <f t="shared" si="244"/>
        <v>-4425</v>
      </c>
      <c r="G706" s="32">
        <f t="shared" si="245"/>
        <v>0.35940545808966862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95">
        <v>5</v>
      </c>
      <c r="B710" s="1" t="s">
        <v>22</v>
      </c>
      <c r="C710" s="10"/>
      <c r="D710" s="99">
        <f>'TAB juillet'!D710</f>
        <v>616742</v>
      </c>
      <c r="E710" s="99">
        <f>'TAB juillet'!E710</f>
        <v>645588</v>
      </c>
      <c r="F710" s="99">
        <f t="shared" ref="F710" si="246">(D710-E710)</f>
        <v>-28846</v>
      </c>
      <c r="G710" s="32">
        <f t="shared" ref="G710" si="247">F710/E710</f>
        <v>-4.4681747492208657E-2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95">
        <v>51</v>
      </c>
      <c r="B714" s="20" t="s">
        <v>29</v>
      </c>
      <c r="C714" s="30"/>
      <c r="D714" s="99">
        <v>0</v>
      </c>
      <c r="E714" s="99">
        <v>0</v>
      </c>
      <c r="F714" s="99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95">
        <v>510</v>
      </c>
      <c r="B715" s="1" t="s">
        <v>7</v>
      </c>
      <c r="C715" s="10"/>
      <c r="D715" s="99">
        <v>0</v>
      </c>
      <c r="E715" s="99">
        <v>0</v>
      </c>
      <c r="F715" s="99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95">
        <v>41</v>
      </c>
      <c r="B717" s="1" t="s">
        <v>8</v>
      </c>
      <c r="C717" s="10"/>
      <c r="D717" s="99">
        <f>D721+D722+D723</f>
        <v>218896</v>
      </c>
      <c r="E717" s="99">
        <f>E721+E722+E723</f>
        <v>215810</v>
      </c>
      <c r="F717" s="99">
        <f t="shared" ref="F717" si="250">(D717-E717)</f>
        <v>3086</v>
      </c>
      <c r="G717" s="32">
        <f t="shared" ref="G717" si="251">F717/E717</f>
        <v>1.429961540243733E-2</v>
      </c>
    </row>
    <row r="718" spans="1:7" x14ac:dyDescent="0.2">
      <c r="A718" s="95"/>
      <c r="B718" s="1"/>
      <c r="C718" s="10"/>
      <c r="D718" s="99"/>
      <c r="E718" s="99"/>
      <c r="F718" s="99"/>
      <c r="G718" s="32"/>
    </row>
    <row r="719" spans="1:7" x14ac:dyDescent="0.2">
      <c r="A719" s="95"/>
      <c r="B719" s="7" t="s">
        <v>6</v>
      </c>
      <c r="C719" s="29"/>
      <c r="D719" s="99"/>
      <c r="E719" s="99"/>
      <c r="F719" s="99"/>
      <c r="G719" s="32"/>
    </row>
    <row r="720" spans="1:7" x14ac:dyDescent="0.2">
      <c r="A720" s="95"/>
      <c r="B720" s="1"/>
      <c r="C720" s="10"/>
      <c r="D720" s="99"/>
      <c r="E720" s="99"/>
      <c r="F720" s="99"/>
      <c r="G720" s="32"/>
    </row>
    <row r="721" spans="1:7" x14ac:dyDescent="0.2">
      <c r="A721" s="95"/>
      <c r="B721" s="23" t="s">
        <v>23</v>
      </c>
      <c r="C721" s="10"/>
      <c r="D721" s="99">
        <f>'TAB juillet'!D721</f>
        <v>57019</v>
      </c>
      <c r="E721" s="99">
        <f>'TAB juillet'!E721</f>
        <v>125224</v>
      </c>
      <c r="F721" s="99">
        <f t="shared" ref="F721:F723" si="252">(D721-E721)</f>
        <v>-68205</v>
      </c>
      <c r="G721" s="32">
        <f t="shared" ref="G721:G723" si="253">F721/E721</f>
        <v>-0.54466396217977386</v>
      </c>
    </row>
    <row r="722" spans="1:7" ht="25.5" x14ac:dyDescent="0.2">
      <c r="A722" s="95"/>
      <c r="B722" s="24" t="s">
        <v>58</v>
      </c>
      <c r="C722" s="17"/>
      <c r="D722" s="99">
        <f>'TAB juillet'!D722</f>
        <v>151336</v>
      </c>
      <c r="E722" s="99">
        <f>'TAB juillet'!E722</f>
        <v>77448</v>
      </c>
      <c r="F722" s="99">
        <f t="shared" si="252"/>
        <v>73888</v>
      </c>
      <c r="G722" s="32">
        <f t="shared" si="253"/>
        <v>0.95403367420720997</v>
      </c>
    </row>
    <row r="723" spans="1:7" x14ac:dyDescent="0.2">
      <c r="A723" s="95"/>
      <c r="B723" s="23" t="s">
        <v>24</v>
      </c>
      <c r="C723" s="10"/>
      <c r="D723" s="99">
        <f>'TAB juillet'!D723</f>
        <v>10541</v>
      </c>
      <c r="E723" s="99">
        <f>'TAB juillet'!E723</f>
        <v>13138</v>
      </c>
      <c r="F723" s="99">
        <f t="shared" si="252"/>
        <v>-2597</v>
      </c>
      <c r="G723" s="32">
        <f t="shared" si="253"/>
        <v>-0.19767087836809255</v>
      </c>
    </row>
    <row r="724" spans="1:7" x14ac:dyDescent="0.2">
      <c r="A724" s="95"/>
      <c r="B724" s="1"/>
      <c r="C724" s="10"/>
      <c r="D724" s="99"/>
      <c r="E724" s="99"/>
      <c r="F724" s="99"/>
      <c r="G724" s="32"/>
    </row>
    <row r="725" spans="1:7" x14ac:dyDescent="0.2">
      <c r="A725" s="95"/>
      <c r="B725" s="8" t="s">
        <v>26</v>
      </c>
      <c r="C725" s="31"/>
      <c r="D725" s="99">
        <f>'TAB juillet'!D725</f>
        <v>71371</v>
      </c>
      <c r="E725" s="99">
        <f>'TAB juillet'!E725</f>
        <v>44587</v>
      </c>
      <c r="F725" s="99">
        <f t="shared" ref="F725" si="254">(D725-E725)</f>
        <v>26784</v>
      </c>
      <c r="G725" s="32">
        <f t="shared" ref="G725" si="255">F725/E725</f>
        <v>0.60071321237131903</v>
      </c>
    </row>
    <row r="726" spans="1:7" x14ac:dyDescent="0.2">
      <c r="A726" s="95"/>
      <c r="B726" s="8"/>
      <c r="C726" s="31"/>
      <c r="D726" s="99"/>
      <c r="E726" s="99"/>
      <c r="F726" s="99"/>
      <c r="G726" s="32"/>
    </row>
    <row r="727" spans="1:7" x14ac:dyDescent="0.2">
      <c r="A727" s="95">
        <v>3</v>
      </c>
      <c r="B727" s="8" t="s">
        <v>15</v>
      </c>
      <c r="C727" s="31"/>
      <c r="D727" s="99">
        <f>D730+D731+D732+D733</f>
        <v>28737</v>
      </c>
      <c r="E727" s="99">
        <f>E730+E731+E732+E733</f>
        <v>28459</v>
      </c>
      <c r="F727" s="99">
        <f t="shared" ref="F727" si="256">(D727-E727)</f>
        <v>278</v>
      </c>
      <c r="G727" s="32">
        <f t="shared" ref="G727" si="257">F727/E727</f>
        <v>9.7684388067043812E-3</v>
      </c>
    </row>
    <row r="728" spans="1:7" x14ac:dyDescent="0.2">
      <c r="A728" s="95"/>
      <c r="B728" s="7" t="s">
        <v>6</v>
      </c>
      <c r="C728" s="29"/>
      <c r="D728" s="99"/>
      <c r="E728" s="99"/>
      <c r="F728" s="99"/>
      <c r="G728" s="32"/>
    </row>
    <row r="729" spans="1:7" x14ac:dyDescent="0.2">
      <c r="A729" s="95"/>
      <c r="B729" s="8"/>
      <c r="C729" s="31"/>
      <c r="D729" s="99"/>
      <c r="E729" s="99"/>
      <c r="F729" s="99"/>
      <c r="G729" s="32"/>
    </row>
    <row r="730" spans="1:7" x14ac:dyDescent="0.2">
      <c r="A730" s="95">
        <v>30</v>
      </c>
      <c r="B730" s="25" t="s">
        <v>16</v>
      </c>
      <c r="C730" s="31"/>
      <c r="D730" s="99">
        <f>'TAB juillet'!D730</f>
        <v>429</v>
      </c>
      <c r="E730" s="99">
        <f>'TAB juillet'!E730</f>
        <v>649</v>
      </c>
      <c r="F730" s="99">
        <f t="shared" ref="F730:F733" si="258">(D730-E730)</f>
        <v>-220</v>
      </c>
      <c r="G730" s="32">
        <f t="shared" ref="G730:G733" si="259">F730/E730</f>
        <v>-0.33898305084745761</v>
      </c>
    </row>
    <row r="731" spans="1:7" x14ac:dyDescent="0.2">
      <c r="A731" s="95">
        <v>31</v>
      </c>
      <c r="B731" s="25" t="s">
        <v>17</v>
      </c>
      <c r="C731" s="31"/>
      <c r="D731" s="99">
        <f>'TAB juillet'!D731</f>
        <v>11275</v>
      </c>
      <c r="E731" s="99">
        <f>'TAB juillet'!E731</f>
        <v>9005</v>
      </c>
      <c r="F731" s="99">
        <f t="shared" si="258"/>
        <v>2270</v>
      </c>
      <c r="G731" s="32">
        <f t="shared" si="259"/>
        <v>0.25208217656857301</v>
      </c>
    </row>
    <row r="732" spans="1:7" x14ac:dyDescent="0.2">
      <c r="A732" s="95">
        <v>32</v>
      </c>
      <c r="B732" s="25" t="s">
        <v>18</v>
      </c>
      <c r="C732" s="31"/>
      <c r="D732" s="99">
        <f>'TAB juillet'!D732</f>
        <v>17033</v>
      </c>
      <c r="E732" s="99">
        <f>'TAB juillet'!E732</f>
        <v>18805</v>
      </c>
      <c r="F732" s="99">
        <f t="shared" si="258"/>
        <v>-1772</v>
      </c>
      <c r="G732" s="32">
        <f t="shared" si="259"/>
        <v>-9.4230257910130288E-2</v>
      </c>
    </row>
    <row r="733" spans="1:7" x14ac:dyDescent="0.2">
      <c r="A733" s="95">
        <v>37</v>
      </c>
      <c r="B733" s="25" t="s">
        <v>25</v>
      </c>
      <c r="C733" s="31"/>
      <c r="D733" s="99">
        <f>'TAB juillet'!D733</f>
        <v>0</v>
      </c>
      <c r="E733" s="99">
        <f>'TAB juillet'!E733</f>
        <v>0</v>
      </c>
      <c r="F733" s="99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99" t="s">
        <v>10</v>
      </c>
      <c r="E737" s="99" t="s">
        <v>11</v>
      </c>
      <c r="F737" s="99" t="s">
        <v>12</v>
      </c>
      <c r="G737" s="32" t="s">
        <v>13</v>
      </c>
    </row>
    <row r="738" spans="1:7" x14ac:dyDescent="0.2">
      <c r="A738" s="95">
        <v>700</v>
      </c>
      <c r="B738" s="1" t="s">
        <v>30</v>
      </c>
      <c r="C738" s="10"/>
      <c r="D738" s="99">
        <f>'cumul juin 21'!D738+'TAB juillet'!D738</f>
        <v>32920</v>
      </c>
      <c r="E738" s="99">
        <f>'cumul juin 21'!E738+'TAB juillet'!E738</f>
        <v>28049</v>
      </c>
      <c r="F738" s="99">
        <f>(D739-E739)</f>
        <v>29810</v>
      </c>
      <c r="G738" s="32">
        <f>F738/E739</f>
        <v>0.84478703205146366</v>
      </c>
    </row>
    <row r="739" spans="1:7" x14ac:dyDescent="0.2">
      <c r="A739" s="95">
        <v>701</v>
      </c>
      <c r="B739" s="1" t="s">
        <v>31</v>
      </c>
      <c r="C739" s="10"/>
      <c r="D739" s="99">
        <f>'cumul juin 21'!D739+'TAB juillet'!D739</f>
        <v>65097</v>
      </c>
      <c r="E739" s="99">
        <f>'cumul juin 21'!E739+'TAB juillet'!E739</f>
        <v>35287</v>
      </c>
      <c r="F739" s="99">
        <f t="shared" ref="F739:F741" si="260">(D740-E740)</f>
        <v>0</v>
      </c>
      <c r="G739" s="32" t="e">
        <f>F739/E740</f>
        <v>#DIV/0!</v>
      </c>
    </row>
    <row r="740" spans="1:7" x14ac:dyDescent="0.2">
      <c r="A740" s="95">
        <v>704</v>
      </c>
      <c r="B740" s="1" t="s">
        <v>32</v>
      </c>
      <c r="C740" s="10"/>
      <c r="D740" s="99">
        <f>'cumul juin 21'!D740+'TAB juillet'!D740</f>
        <v>0</v>
      </c>
      <c r="E740" s="99">
        <f>'cumul juin 21'!E740+'TAB juillet'!E740</f>
        <v>0</v>
      </c>
      <c r="F740" s="99">
        <f t="shared" si="260"/>
        <v>78263</v>
      </c>
      <c r="G740" s="32" t="e">
        <f t="shared" ref="G740:G741" si="261">F740/E740</f>
        <v>#DIV/0!</v>
      </c>
    </row>
    <row r="741" spans="1:7" x14ac:dyDescent="0.2">
      <c r="A741" s="95">
        <v>706</v>
      </c>
      <c r="B741" s="1" t="s">
        <v>33</v>
      </c>
      <c r="C741" s="10"/>
      <c r="D741" s="99">
        <f>'cumul juin 21'!D741+'TAB juillet'!D741</f>
        <v>110229</v>
      </c>
      <c r="E741" s="99">
        <f>'cumul juin 21'!E741+'TAB juillet'!E741</f>
        <v>31966</v>
      </c>
      <c r="F741" s="99">
        <f t="shared" si="260"/>
        <v>0</v>
      </c>
      <c r="G741" s="32">
        <f t="shared" si="261"/>
        <v>0</v>
      </c>
    </row>
    <row r="742" spans="1:7" x14ac:dyDescent="0.2">
      <c r="A742" s="95"/>
      <c r="B742" s="13" t="s">
        <v>6</v>
      </c>
      <c r="C742" s="27"/>
      <c r="D742" s="99"/>
      <c r="E742" s="99"/>
      <c r="F742" s="39"/>
      <c r="G742" s="33"/>
    </row>
    <row r="743" spans="1:7" x14ac:dyDescent="0.2">
      <c r="A743" s="95"/>
      <c r="B743" s="14" t="s">
        <v>19</v>
      </c>
      <c r="C743" s="11"/>
      <c r="D743" s="99"/>
      <c r="E743" s="99"/>
      <c r="F743" s="99">
        <f t="shared" ref="F743:F747" si="262">(D743-E743)</f>
        <v>0</v>
      </c>
      <c r="G743" s="32" t="e">
        <f t="shared" ref="G743:G747" si="263">F743/E743</f>
        <v>#DIV/0!</v>
      </c>
    </row>
    <row r="744" spans="1:7" x14ac:dyDescent="0.2">
      <c r="A744" s="95"/>
      <c r="B744" s="14" t="s">
        <v>20</v>
      </c>
      <c r="C744" s="11"/>
      <c r="D744" s="99"/>
      <c r="E744" s="99"/>
      <c r="F744" s="99">
        <f t="shared" si="262"/>
        <v>0</v>
      </c>
      <c r="G744" s="32" t="e">
        <f t="shared" si="263"/>
        <v>#DIV/0!</v>
      </c>
    </row>
    <row r="745" spans="1:7" x14ac:dyDescent="0.2">
      <c r="A745" s="95"/>
      <c r="B745" s="14" t="s">
        <v>27</v>
      </c>
      <c r="C745" s="11"/>
      <c r="D745" s="99"/>
      <c r="E745" s="99"/>
      <c r="F745" s="99">
        <f t="shared" si="262"/>
        <v>0</v>
      </c>
      <c r="G745" s="32" t="e">
        <f t="shared" si="263"/>
        <v>#DIV/0!</v>
      </c>
    </row>
    <row r="746" spans="1:7" x14ac:dyDescent="0.2">
      <c r="A746" s="95">
        <v>706</v>
      </c>
      <c r="B746" s="2" t="s">
        <v>34</v>
      </c>
      <c r="C746" s="11"/>
      <c r="D746" s="99">
        <f>'cumul juin 21'!D746+'TAB juillet'!D746</f>
        <v>20585</v>
      </c>
      <c r="E746" s="99">
        <f>'cumul juin 21'!E746+'TAB juillet'!E746</f>
        <v>715</v>
      </c>
      <c r="F746" s="99">
        <f t="shared" si="262"/>
        <v>19870</v>
      </c>
      <c r="G746" s="32">
        <f t="shared" si="263"/>
        <v>27.79020979020979</v>
      </c>
    </row>
    <row r="747" spans="1:7" x14ac:dyDescent="0.2">
      <c r="A747" s="95" t="s">
        <v>35</v>
      </c>
      <c r="B747" s="2" t="s">
        <v>36</v>
      </c>
      <c r="C747" s="11"/>
      <c r="D747" s="99">
        <f>'cumul juin 21'!D747+'TAB juillet'!D747</f>
        <v>0</v>
      </c>
      <c r="E747" s="99">
        <f>'cumul juin 21'!E747+'TAB juillet'!E747</f>
        <v>0</v>
      </c>
      <c r="F747" s="99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96"/>
      <c r="D748" s="40">
        <f>D738+D739+D740+D741+D746+D747</f>
        <v>228831</v>
      </c>
      <c r="E748" s="40">
        <f>E738+E739+E740+E741+E746+E747</f>
        <v>96017</v>
      </c>
      <c r="F748" s="40">
        <f>(D748-E748)</f>
        <v>132814</v>
      </c>
      <c r="G748" s="34">
        <f>F748/E748</f>
        <v>1.3832342189403959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99">
        <f>'cumul juin 21'!D751+'TAB juillet'!D751</f>
        <v>0</v>
      </c>
      <c r="E751" s="99">
        <f>'cumul juin 21'!E751+'TAB juillet'!E751</f>
        <v>0</v>
      </c>
      <c r="F751" s="99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97"/>
      <c r="D752" s="99">
        <f>'cumul juin 21'!D752+'TAB juillet'!D752</f>
        <v>0</v>
      </c>
      <c r="E752" s="99">
        <f>'cumul juin 21'!E752+'TAB juillet'!E752</f>
        <v>0</v>
      </c>
      <c r="F752" s="98"/>
      <c r="G752" s="36"/>
    </row>
    <row r="753" spans="1:7" x14ac:dyDescent="0.2">
      <c r="A753" s="95">
        <v>72</v>
      </c>
      <c r="B753" s="1" t="s">
        <v>37</v>
      </c>
      <c r="C753" s="10"/>
      <c r="D753" s="99">
        <f>'cumul juin 21'!D753+'TAB juillet'!D753</f>
        <v>0</v>
      </c>
      <c r="E753" s="99">
        <f>'cumul juin 21'!E753+'TAB juillet'!E753</f>
        <v>0</v>
      </c>
      <c r="F753" s="99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95">
        <v>73</v>
      </c>
      <c r="B754" s="1" t="s">
        <v>38</v>
      </c>
      <c r="C754" s="10"/>
      <c r="D754" s="99">
        <f>'cumul juin 21'!D754+'TAB juillet'!D754</f>
        <v>0</v>
      </c>
      <c r="E754" s="99">
        <f>'cumul juin 21'!E754+'TAB juillet'!E754</f>
        <v>0</v>
      </c>
      <c r="F754" s="99">
        <f t="shared" si="266"/>
        <v>0</v>
      </c>
      <c r="G754" s="32" t="e">
        <f t="shared" si="267"/>
        <v>#DIV/0!</v>
      </c>
    </row>
    <row r="755" spans="1:7" x14ac:dyDescent="0.2">
      <c r="A755" s="95">
        <v>74</v>
      </c>
      <c r="B755" s="2" t="s">
        <v>39</v>
      </c>
      <c r="C755" s="11"/>
      <c r="D755" s="99">
        <f>'cumul juin 21'!D755+'TAB juillet'!D755</f>
        <v>0</v>
      </c>
      <c r="E755" s="99">
        <f>'cumul juin 21'!E755+'TAB juillet'!E755</f>
        <v>0</v>
      </c>
      <c r="F755" s="99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00"/>
      <c r="D756" s="40">
        <f>D748+D753+D754+D755</f>
        <v>228831</v>
      </c>
      <c r="E756" s="40">
        <f>E748+E753+E754+E755</f>
        <v>96017</v>
      </c>
      <c r="F756" s="99">
        <f t="shared" si="266"/>
        <v>132814</v>
      </c>
      <c r="G756" s="32">
        <f t="shared" si="267"/>
        <v>1.3832342189403959</v>
      </c>
    </row>
    <row r="757" spans="1:7" x14ac:dyDescent="0.2">
      <c r="A757" s="95">
        <v>60</v>
      </c>
      <c r="B757" s="3" t="s">
        <v>40</v>
      </c>
      <c r="C757" s="97"/>
      <c r="D757" s="98">
        <f>D758+D759+D760</f>
        <v>44308</v>
      </c>
      <c r="E757" s="98">
        <f>E758+E759+E760</f>
        <v>26920</v>
      </c>
      <c r="F757" s="99">
        <f t="shared" si="266"/>
        <v>17388</v>
      </c>
      <c r="G757" s="32">
        <f t="shared" si="267"/>
        <v>0.64591381872213971</v>
      </c>
    </row>
    <row r="758" spans="1:7" x14ac:dyDescent="0.2">
      <c r="A758" s="95">
        <v>600</v>
      </c>
      <c r="B758" s="1" t="s">
        <v>2</v>
      </c>
      <c r="C758" s="10"/>
      <c r="D758" s="99">
        <f>'cumul juin 21'!D758+'TAB juillet'!D758</f>
        <v>8165</v>
      </c>
      <c r="E758" s="99">
        <f>'cumul juin 21'!E758+'TAB juillet'!E758</f>
        <v>7224</v>
      </c>
      <c r="F758" s="99">
        <f t="shared" si="266"/>
        <v>941</v>
      </c>
      <c r="G758" s="32">
        <f t="shared" si="267"/>
        <v>0.13026024363233665</v>
      </c>
    </row>
    <row r="759" spans="1:7" x14ac:dyDescent="0.2">
      <c r="A759" s="95">
        <v>601</v>
      </c>
      <c r="B759" s="1" t="s">
        <v>3</v>
      </c>
      <c r="C759" s="10"/>
      <c r="D759" s="99">
        <f>'cumul juin 21'!D759+'TAB juillet'!D759</f>
        <v>36143</v>
      </c>
      <c r="E759" s="99">
        <f>'cumul juin 21'!E759+'TAB juillet'!E759</f>
        <v>19696</v>
      </c>
      <c r="F759" s="99">
        <f t="shared" si="266"/>
        <v>16447</v>
      </c>
      <c r="G759" s="32">
        <f t="shared" si="267"/>
        <v>0.83504264825345242</v>
      </c>
    </row>
    <row r="760" spans="1:7" x14ac:dyDescent="0.2">
      <c r="A760" s="95">
        <v>604</v>
      </c>
      <c r="B760" s="1" t="s">
        <v>4</v>
      </c>
      <c r="C760" s="10"/>
      <c r="D760" s="99">
        <f>'cumul juin 21'!D760+'TAB juillet'!D760</f>
        <v>0</v>
      </c>
      <c r="E760" s="99">
        <f>'cumul juin 21'!E760+'TAB juillet'!E760</f>
        <v>0</v>
      </c>
      <c r="F760" s="99">
        <f t="shared" si="266"/>
        <v>0</v>
      </c>
      <c r="G760" s="32" t="e">
        <f t="shared" si="267"/>
        <v>#DIV/0!</v>
      </c>
    </row>
    <row r="761" spans="1:7" x14ac:dyDescent="0.2">
      <c r="A761" s="95">
        <v>61</v>
      </c>
      <c r="B761" s="1" t="s">
        <v>41</v>
      </c>
      <c r="C761" s="10"/>
      <c r="D761" s="99">
        <f>'cumul juin 21'!D761+'TAB juillet'!D761</f>
        <v>12471</v>
      </c>
      <c r="E761" s="99">
        <f>'cumul juin 21'!E761+'TAB juillet'!E761</f>
        <v>3721</v>
      </c>
      <c r="F761" s="99">
        <f t="shared" si="266"/>
        <v>8750</v>
      </c>
      <c r="G761" s="32">
        <f t="shared" si="267"/>
        <v>2.3515184090298309</v>
      </c>
    </row>
    <row r="762" spans="1:7" x14ac:dyDescent="0.2">
      <c r="A762" s="95">
        <v>62</v>
      </c>
      <c r="B762" s="2" t="s">
        <v>42</v>
      </c>
      <c r="C762" s="11"/>
      <c r="D762" s="99">
        <f>'cumul juin 21'!D762+'TAB juillet'!D762</f>
        <v>17869</v>
      </c>
      <c r="E762" s="99">
        <f>'cumul juin 21'!E762+'TAB juillet'!E762</f>
        <v>4929</v>
      </c>
      <c r="F762" s="99">
        <f t="shared" si="266"/>
        <v>12940</v>
      </c>
      <c r="G762" s="32">
        <f t="shared" si="267"/>
        <v>2.6252789612497462</v>
      </c>
    </row>
    <row r="763" spans="1:7" ht="25.5" x14ac:dyDescent="0.2">
      <c r="A763" s="22"/>
      <c r="B763" s="26" t="s">
        <v>43</v>
      </c>
      <c r="C763" s="100"/>
      <c r="D763" s="40">
        <f>D757+D761+D762</f>
        <v>74648</v>
      </c>
      <c r="E763" s="40">
        <f>E757+E761+E762</f>
        <v>35570</v>
      </c>
      <c r="F763" s="99">
        <f t="shared" si="266"/>
        <v>39078</v>
      </c>
      <c r="G763" s="32">
        <f t="shared" si="267"/>
        <v>1.0986224346359292</v>
      </c>
    </row>
    <row r="764" spans="1:7" ht="25.5" x14ac:dyDescent="0.2">
      <c r="A764" s="22"/>
      <c r="B764" s="26" t="s">
        <v>48</v>
      </c>
      <c r="C764" s="100"/>
      <c r="D764" s="40">
        <f>D756-D763</f>
        <v>154183</v>
      </c>
      <c r="E764" s="40">
        <f>E756-E763</f>
        <v>60447</v>
      </c>
      <c r="F764" s="99">
        <f t="shared" si="266"/>
        <v>93736</v>
      </c>
      <c r="G764" s="32">
        <f t="shared" si="267"/>
        <v>1.5507138484953762</v>
      </c>
    </row>
    <row r="765" spans="1:7" x14ac:dyDescent="0.2">
      <c r="A765" s="95">
        <v>63</v>
      </c>
      <c r="B765" s="3" t="s">
        <v>46</v>
      </c>
      <c r="C765" s="97"/>
      <c r="D765" s="99">
        <f>'cumul juin 21'!D765+'TAB juillet'!D765</f>
        <v>113475</v>
      </c>
      <c r="E765" s="99">
        <f>'cumul juin 21'!E765+'TAB juillet'!E765</f>
        <v>78540</v>
      </c>
      <c r="F765" s="99">
        <f t="shared" si="266"/>
        <v>34935</v>
      </c>
      <c r="G765" s="32">
        <f t="shared" si="267"/>
        <v>0.44480519480519481</v>
      </c>
    </row>
    <row r="766" spans="1:7" x14ac:dyDescent="0.2">
      <c r="A766" s="95"/>
      <c r="B766" s="13" t="s">
        <v>6</v>
      </c>
      <c r="C766" s="27"/>
      <c r="D766" s="99">
        <f>'cumul juin 21'!D766+'TAB juillet'!D766</f>
        <v>0</v>
      </c>
      <c r="E766" s="99">
        <f>'cumul juin 21'!E766+'TAB juillet'!E766</f>
        <v>0</v>
      </c>
      <c r="F766" s="99"/>
      <c r="G766" s="32"/>
    </row>
    <row r="767" spans="1:7" x14ac:dyDescent="0.2">
      <c r="A767" s="95">
        <v>631</v>
      </c>
      <c r="B767" s="15" t="s">
        <v>21</v>
      </c>
      <c r="C767" s="21"/>
      <c r="D767" s="99">
        <f>'cumul juin 21'!D767+'TAB juillet'!D767</f>
        <v>0</v>
      </c>
      <c r="E767" s="99">
        <f>'cumul juin 21'!E767+'TAB juillet'!E767</f>
        <v>0</v>
      </c>
      <c r="F767" s="99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95"/>
      <c r="B768" s="15"/>
      <c r="C768" s="21"/>
      <c r="D768" s="99">
        <f>'cumul juin 21'!D768+'TAB juillet'!D768</f>
        <v>0</v>
      </c>
      <c r="E768" s="99">
        <f>'cumul juin 21'!E768+'TAB juillet'!E768</f>
        <v>0</v>
      </c>
      <c r="F768" s="99"/>
      <c r="G768" s="32"/>
    </row>
    <row r="769" spans="1:7" x14ac:dyDescent="0.2">
      <c r="A769" s="95">
        <v>64</v>
      </c>
      <c r="B769" s="2" t="s">
        <v>47</v>
      </c>
      <c r="C769" s="11"/>
      <c r="D769" s="99">
        <f>'cumul juin 21'!D769+'TAB juillet'!D769</f>
        <v>7523</v>
      </c>
      <c r="E769" s="99">
        <f>'cumul juin 21'!E769+'TAB juillet'!E769</f>
        <v>4366</v>
      </c>
      <c r="F769" s="99">
        <f t="shared" ref="F769:F779" si="270">(D769-E769)</f>
        <v>3157</v>
      </c>
      <c r="G769" s="32">
        <f t="shared" ref="G769:G779" si="271">F769/E769</f>
        <v>0.72308749427393493</v>
      </c>
    </row>
    <row r="770" spans="1:7" ht="25.5" x14ac:dyDescent="0.2">
      <c r="A770" s="22"/>
      <c r="B770" s="26" t="s">
        <v>49</v>
      </c>
      <c r="C770" s="100"/>
      <c r="D770" s="99">
        <f>D764-D765-D769</f>
        <v>33185</v>
      </c>
      <c r="E770" s="99">
        <f>E764-E765-E769</f>
        <v>-22459</v>
      </c>
      <c r="F770" s="99">
        <f t="shared" si="270"/>
        <v>55644</v>
      </c>
      <c r="G770" s="32">
        <f t="shared" si="271"/>
        <v>-2.4775813704973508</v>
      </c>
    </row>
    <row r="771" spans="1:7" x14ac:dyDescent="0.2">
      <c r="A771" s="95">
        <v>75</v>
      </c>
      <c r="B771" s="3" t="s">
        <v>50</v>
      </c>
      <c r="C771" s="97"/>
      <c r="D771" s="99">
        <f>'cumul juin 21'!D771+'TAB juillet'!D771</f>
        <v>6470</v>
      </c>
      <c r="E771" s="99">
        <f>'cumul juin 21'!E771+'TAB juillet'!E771</f>
        <v>1235</v>
      </c>
      <c r="F771" s="99">
        <f t="shared" si="270"/>
        <v>5235</v>
      </c>
      <c r="G771" s="32">
        <f t="shared" si="271"/>
        <v>4.238866396761134</v>
      </c>
    </row>
    <row r="772" spans="1:7" x14ac:dyDescent="0.2">
      <c r="A772" s="95">
        <v>65</v>
      </c>
      <c r="B772" s="1" t="s">
        <v>51</v>
      </c>
      <c r="C772" s="10"/>
      <c r="D772" s="99">
        <f>'cumul juin 21'!D772+'TAB juillet'!D772</f>
        <v>1412</v>
      </c>
      <c r="E772" s="99">
        <f>'cumul juin 21'!E772+'TAB juillet'!E772</f>
        <v>1382</v>
      </c>
      <c r="F772" s="99">
        <f t="shared" si="270"/>
        <v>30</v>
      </c>
      <c r="G772" s="32">
        <f t="shared" si="271"/>
        <v>2.1707670043415339E-2</v>
      </c>
    </row>
    <row r="773" spans="1:7" ht="25.5" x14ac:dyDescent="0.2">
      <c r="A773" s="95">
        <v>68</v>
      </c>
      <c r="B773" s="16" t="s">
        <v>52</v>
      </c>
      <c r="C773" s="17"/>
      <c r="D773" s="99">
        <f>'cumul juin 21'!D773+'TAB juillet'!D773</f>
        <v>57347</v>
      </c>
      <c r="E773" s="99">
        <f>'cumul juin 21'!E773+'TAB juillet'!E773</f>
        <v>40810</v>
      </c>
      <c r="F773" s="99">
        <f t="shared" si="270"/>
        <v>16537</v>
      </c>
      <c r="G773" s="32">
        <f t="shared" si="271"/>
        <v>0.40521930899289388</v>
      </c>
    </row>
    <row r="774" spans="1:7" x14ac:dyDescent="0.2">
      <c r="A774" s="95">
        <v>78</v>
      </c>
      <c r="B774" s="2" t="s">
        <v>53</v>
      </c>
      <c r="C774" s="11"/>
      <c r="D774" s="99">
        <f>'cumul juin 21'!D774+'TAB juillet'!D774</f>
        <v>3161</v>
      </c>
      <c r="E774" s="99">
        <f>'cumul juin 21'!E774+'TAB juillet'!E774</f>
        <v>0</v>
      </c>
      <c r="F774" s="99">
        <f t="shared" si="270"/>
        <v>3161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00"/>
      <c r="D775" s="99">
        <f>D770+D771-D772-D773+D774</f>
        <v>-15943</v>
      </c>
      <c r="E775" s="99">
        <f>E770+E771-E772-E773+E774</f>
        <v>-63416</v>
      </c>
      <c r="F775" s="99">
        <f t="shared" si="270"/>
        <v>47473</v>
      </c>
      <c r="G775" s="32">
        <f t="shared" si="271"/>
        <v>-0.74859656868928981</v>
      </c>
    </row>
    <row r="776" spans="1:7" x14ac:dyDescent="0.2">
      <c r="A776" s="95">
        <v>76</v>
      </c>
      <c r="B776" s="1" t="s">
        <v>54</v>
      </c>
      <c r="C776" s="10"/>
      <c r="D776" s="99">
        <f>'cumul juin 21'!D776+'TAB juillet'!D776</f>
        <v>0</v>
      </c>
      <c r="E776" s="99">
        <f>'cumul juin 21'!E776+'TAB juillet'!E776</f>
        <v>0</v>
      </c>
      <c r="F776" s="99">
        <f t="shared" si="270"/>
        <v>0</v>
      </c>
      <c r="G776" s="32" t="e">
        <f t="shared" si="271"/>
        <v>#DIV/0!</v>
      </c>
    </row>
    <row r="777" spans="1:7" x14ac:dyDescent="0.2">
      <c r="A777" s="95">
        <v>66</v>
      </c>
      <c r="B777" s="1" t="s">
        <v>55</v>
      </c>
      <c r="C777" s="10"/>
      <c r="D777" s="99">
        <f>'cumul juin 21'!D777+'TAB juillet'!D777</f>
        <v>0</v>
      </c>
      <c r="E777" s="99">
        <f>'cumul juin 21'!E777+'TAB juillet'!E777</f>
        <v>0</v>
      </c>
      <c r="F777" s="99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99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00"/>
      <c r="D779" s="99">
        <f>D775+D778</f>
        <v>-15943</v>
      </c>
      <c r="E779" s="99">
        <f>E775+E778</f>
        <v>-63416</v>
      </c>
      <c r="F779" s="99">
        <f t="shared" si="270"/>
        <v>47473</v>
      </c>
      <c r="G779" s="32">
        <f t="shared" si="271"/>
        <v>-0.74859656868928981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95">
        <v>5</v>
      </c>
      <c r="B783" s="1" t="s">
        <v>22</v>
      </c>
      <c r="C783" s="10"/>
      <c r="D783" s="99">
        <f>'TAB juillet'!D783</f>
        <v>87710</v>
      </c>
      <c r="E783" s="99">
        <f>'TAB juillet'!E783</f>
        <v>78368</v>
      </c>
      <c r="F783" s="99">
        <f t="shared" ref="F783" si="272">(D783-E783)</f>
        <v>9342</v>
      </c>
      <c r="G783" s="32">
        <f t="shared" ref="G783" si="273">F783/E783</f>
        <v>0.11920681910984075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95">
        <v>51</v>
      </c>
      <c r="B787" s="20" t="s">
        <v>29</v>
      </c>
      <c r="C787" s="30"/>
      <c r="D787" s="99">
        <v>0</v>
      </c>
      <c r="E787" s="99">
        <v>0</v>
      </c>
      <c r="F787" s="99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95">
        <v>510</v>
      </c>
      <c r="B788" s="1" t="s">
        <v>7</v>
      </c>
      <c r="C788" s="10"/>
      <c r="D788" s="99">
        <v>0</v>
      </c>
      <c r="E788" s="99">
        <v>0</v>
      </c>
      <c r="F788" s="99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95">
        <v>41</v>
      </c>
      <c r="B790" s="1" t="s">
        <v>8</v>
      </c>
      <c r="C790" s="10"/>
      <c r="D790" s="99">
        <f>D794+D795+D796</f>
        <v>196966</v>
      </c>
      <c r="E790" s="99">
        <f>E794+E795+E796</f>
        <v>135217</v>
      </c>
      <c r="F790" s="99">
        <f t="shared" ref="F790" si="276">(D790-E790)</f>
        <v>61749</v>
      </c>
      <c r="G790" s="32">
        <f t="shared" ref="G790" si="277">F790/E790</f>
        <v>0.45666595176641989</v>
      </c>
    </row>
    <row r="791" spans="1:7" x14ac:dyDescent="0.2">
      <c r="A791" s="95"/>
      <c r="B791" s="1"/>
      <c r="C791" s="10"/>
      <c r="D791" s="99"/>
      <c r="E791" s="99"/>
      <c r="F791" s="99"/>
      <c r="G791" s="32"/>
    </row>
    <row r="792" spans="1:7" x14ac:dyDescent="0.2">
      <c r="A792" s="95"/>
      <c r="B792" s="7" t="s">
        <v>6</v>
      </c>
      <c r="C792" s="29"/>
      <c r="D792" s="99"/>
      <c r="E792" s="99"/>
      <c r="F792" s="99"/>
      <c r="G792" s="32"/>
    </row>
    <row r="793" spans="1:7" x14ac:dyDescent="0.2">
      <c r="A793" s="95"/>
      <c r="B793" s="1"/>
      <c r="C793" s="10"/>
      <c r="D793" s="99"/>
      <c r="E793" s="99"/>
      <c r="F793" s="99"/>
      <c r="G793" s="32"/>
    </row>
    <row r="794" spans="1:7" x14ac:dyDescent="0.2">
      <c r="A794" s="95"/>
      <c r="B794" s="23" t="s">
        <v>23</v>
      </c>
      <c r="C794" s="10"/>
      <c r="D794" s="99">
        <f>'TAB juillet'!D794</f>
        <v>129161</v>
      </c>
      <c r="E794" s="99">
        <f>'TAB juillet'!E794</f>
        <v>80640</v>
      </c>
      <c r="F794" s="99">
        <f t="shared" ref="F794:F796" si="278">(D794-E794)</f>
        <v>48521</v>
      </c>
      <c r="G794" s="32">
        <f t="shared" ref="G794:G796" si="279">F794/E794</f>
        <v>0.60169890873015874</v>
      </c>
    </row>
    <row r="795" spans="1:7" ht="25.5" x14ac:dyDescent="0.2">
      <c r="A795" s="95"/>
      <c r="B795" s="24" t="s">
        <v>58</v>
      </c>
      <c r="C795" s="17"/>
      <c r="D795" s="99">
        <f>'TAB juillet'!D795</f>
        <v>49329</v>
      </c>
      <c r="E795" s="99">
        <f>'TAB juillet'!E795</f>
        <v>49117</v>
      </c>
      <c r="F795" s="99">
        <f t="shared" si="278"/>
        <v>212</v>
      </c>
      <c r="G795" s="32">
        <f t="shared" si="279"/>
        <v>4.3162245251135043E-3</v>
      </c>
    </row>
    <row r="796" spans="1:7" x14ac:dyDescent="0.2">
      <c r="A796" s="95"/>
      <c r="B796" s="23" t="s">
        <v>24</v>
      </c>
      <c r="C796" s="10"/>
      <c r="D796" s="99">
        <f>'TAB juillet'!D796</f>
        <v>18476</v>
      </c>
      <c r="E796" s="99">
        <f>'TAB juillet'!E796</f>
        <v>5460</v>
      </c>
      <c r="F796" s="99">
        <f t="shared" si="278"/>
        <v>13016</v>
      </c>
      <c r="G796" s="32">
        <f t="shared" si="279"/>
        <v>2.3838827838827839</v>
      </c>
    </row>
    <row r="797" spans="1:7" x14ac:dyDescent="0.2">
      <c r="A797" s="95"/>
      <c r="B797" s="1"/>
      <c r="C797" s="10"/>
      <c r="D797" s="99"/>
      <c r="E797" s="99"/>
      <c r="F797" s="99"/>
      <c r="G797" s="32"/>
    </row>
    <row r="798" spans="1:7" x14ac:dyDescent="0.2">
      <c r="A798" s="95"/>
      <c r="B798" s="8" t="s">
        <v>26</v>
      </c>
      <c r="C798" s="31"/>
      <c r="D798" s="99">
        <f>'TAB juillet'!D798</f>
        <v>35294</v>
      </c>
      <c r="E798" s="99">
        <f>'TAB juillet'!E798</f>
        <v>10581</v>
      </c>
      <c r="F798" s="99">
        <f t="shared" ref="F798" si="280">(D798-E798)</f>
        <v>24713</v>
      </c>
      <c r="G798" s="32">
        <f t="shared" ref="G798" si="281">F798/E798</f>
        <v>2.3356015499480201</v>
      </c>
    </row>
    <row r="799" spans="1:7" x14ac:dyDescent="0.2">
      <c r="A799" s="95"/>
      <c r="B799" s="8"/>
      <c r="C799" s="31"/>
      <c r="D799" s="99"/>
      <c r="E799" s="99"/>
      <c r="F799" s="99"/>
      <c r="G799" s="32"/>
    </row>
    <row r="800" spans="1:7" x14ac:dyDescent="0.2">
      <c r="A800" s="95">
        <v>3</v>
      </c>
      <c r="B800" s="8" t="s">
        <v>15</v>
      </c>
      <c r="C800" s="31"/>
      <c r="D800" s="99">
        <f>D803+D804+D805+D806</f>
        <v>25215</v>
      </c>
      <c r="E800" s="99">
        <f>E803+E804+E805+E806</f>
        <v>13349</v>
      </c>
      <c r="F800" s="99">
        <f t="shared" ref="F800" si="282">(D800-E800)</f>
        <v>11866</v>
      </c>
      <c r="G800" s="32">
        <f t="shared" ref="G800" si="283">F800/E800</f>
        <v>0.88890553599520561</v>
      </c>
    </row>
    <row r="801" spans="1:7" x14ac:dyDescent="0.2">
      <c r="A801" s="95"/>
      <c r="B801" s="7" t="s">
        <v>6</v>
      </c>
      <c r="C801" s="29"/>
      <c r="D801" s="99"/>
      <c r="E801" s="99"/>
      <c r="F801" s="99"/>
      <c r="G801" s="32"/>
    </row>
    <row r="802" spans="1:7" x14ac:dyDescent="0.2">
      <c r="A802" s="95"/>
      <c r="B802" s="8"/>
      <c r="C802" s="31"/>
      <c r="D802" s="99"/>
      <c r="E802" s="99"/>
      <c r="F802" s="99"/>
      <c r="G802" s="32"/>
    </row>
    <row r="803" spans="1:7" x14ac:dyDescent="0.2">
      <c r="A803" s="95">
        <v>30</v>
      </c>
      <c r="B803" s="25" t="s">
        <v>16</v>
      </c>
      <c r="C803" s="31"/>
      <c r="D803" s="99">
        <f>'TAB juillet'!D803</f>
        <v>11594</v>
      </c>
      <c r="E803" s="99">
        <f>'TAB juillet'!E803</f>
        <v>3367</v>
      </c>
      <c r="F803" s="99">
        <f t="shared" ref="F803:F806" si="284">(D803-E803)</f>
        <v>8227</v>
      </c>
      <c r="G803" s="32">
        <f t="shared" ref="G803:G806" si="285">F803/E803</f>
        <v>2.4434214434214434</v>
      </c>
    </row>
    <row r="804" spans="1:7" x14ac:dyDescent="0.2">
      <c r="A804" s="95">
        <v>31</v>
      </c>
      <c r="B804" s="25" t="s">
        <v>17</v>
      </c>
      <c r="C804" s="31"/>
      <c r="D804" s="99">
        <f>'TAB juillet'!D804</f>
        <v>2016</v>
      </c>
      <c r="E804" s="99">
        <f>'TAB juillet'!E804</f>
        <v>1687</v>
      </c>
      <c r="F804" s="99">
        <f t="shared" si="284"/>
        <v>329</v>
      </c>
      <c r="G804" s="32">
        <f t="shared" si="285"/>
        <v>0.19502074688796681</v>
      </c>
    </row>
    <row r="805" spans="1:7" x14ac:dyDescent="0.2">
      <c r="A805" s="95">
        <v>32</v>
      </c>
      <c r="B805" s="25" t="s">
        <v>18</v>
      </c>
      <c r="C805" s="31"/>
      <c r="D805" s="99">
        <f>'TAB juillet'!D805</f>
        <v>11605</v>
      </c>
      <c r="E805" s="99">
        <f>'TAB juillet'!E805</f>
        <v>8295</v>
      </c>
      <c r="F805" s="99">
        <f t="shared" si="284"/>
        <v>3310</v>
      </c>
      <c r="G805" s="32">
        <f t="shared" si="285"/>
        <v>0.39903556359252562</v>
      </c>
    </row>
    <row r="806" spans="1:7" x14ac:dyDescent="0.2">
      <c r="A806" s="95">
        <v>37</v>
      </c>
      <c r="B806" s="25" t="s">
        <v>25</v>
      </c>
      <c r="C806" s="31"/>
      <c r="D806" s="99">
        <f>'TAB juillet'!D806</f>
        <v>0</v>
      </c>
      <c r="E806" s="99">
        <f>'TAB juillet'!E806</f>
        <v>0</v>
      </c>
      <c r="F806" s="99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99" t="s">
        <v>10</v>
      </c>
      <c r="E810" s="99" t="s">
        <v>11</v>
      </c>
      <c r="F810" s="99" t="s">
        <v>12</v>
      </c>
      <c r="G810" s="32" t="s">
        <v>13</v>
      </c>
    </row>
    <row r="811" spans="1:7" x14ac:dyDescent="0.2">
      <c r="A811" s="95">
        <v>700</v>
      </c>
      <c r="B811" s="1" t="s">
        <v>30</v>
      </c>
      <c r="C811" s="10"/>
      <c r="D811" s="99">
        <f>'cumul juin 21'!D811+'TAB juillet'!D811</f>
        <v>41132</v>
      </c>
      <c r="E811" s="99">
        <f>'cumul juin 21'!E811+'TAB juillet'!E811</f>
        <v>30442</v>
      </c>
      <c r="F811" s="99">
        <f>(D812-E812)</f>
        <v>-30841</v>
      </c>
      <c r="G811" s="32">
        <f>F811/E812</f>
        <v>-0.75141311762986063</v>
      </c>
    </row>
    <row r="812" spans="1:7" x14ac:dyDescent="0.2">
      <c r="A812" s="95">
        <v>701</v>
      </c>
      <c r="B812" s="1" t="s">
        <v>31</v>
      </c>
      <c r="C812" s="10"/>
      <c r="D812" s="99">
        <f>'cumul juin 21'!D812+'TAB juillet'!D812</f>
        <v>10203</v>
      </c>
      <c r="E812" s="99">
        <f>'cumul juin 21'!E812+'TAB juillet'!E812</f>
        <v>41044</v>
      </c>
      <c r="F812" s="99">
        <f t="shared" ref="F812:F814" si="286">(D813-E813)</f>
        <v>0</v>
      </c>
      <c r="G812" s="32" t="e">
        <f>F812/E813</f>
        <v>#DIV/0!</v>
      </c>
    </row>
    <row r="813" spans="1:7" x14ac:dyDescent="0.2">
      <c r="A813" s="95">
        <v>704</v>
      </c>
      <c r="B813" s="1" t="s">
        <v>32</v>
      </c>
      <c r="C813" s="10"/>
      <c r="D813" s="99">
        <f>'cumul juin 21'!D813+'TAB juillet'!D813</f>
        <v>0</v>
      </c>
      <c r="E813" s="99">
        <f>'cumul juin 21'!E813+'TAB juillet'!E813</f>
        <v>0</v>
      </c>
      <c r="F813" s="99">
        <f t="shared" si="286"/>
        <v>-14183</v>
      </c>
      <c r="G813" s="32" t="e">
        <f t="shared" ref="G813:G814" si="287">F813/E813</f>
        <v>#DIV/0!</v>
      </c>
    </row>
    <row r="814" spans="1:7" x14ac:dyDescent="0.2">
      <c r="A814" s="95">
        <v>706</v>
      </c>
      <c r="B814" s="1" t="s">
        <v>33</v>
      </c>
      <c r="C814" s="10"/>
      <c r="D814" s="99">
        <f>'cumul juin 21'!D814+'TAB juillet'!D814</f>
        <v>6342</v>
      </c>
      <c r="E814" s="99">
        <f>'cumul juin 21'!E814+'TAB juillet'!E814</f>
        <v>20525</v>
      </c>
      <c r="F814" s="99">
        <f t="shared" si="286"/>
        <v>0</v>
      </c>
      <c r="G814" s="32">
        <f t="shared" si="287"/>
        <v>0</v>
      </c>
    </row>
    <row r="815" spans="1:7" x14ac:dyDescent="0.2">
      <c r="A815" s="95"/>
      <c r="B815" s="13" t="s">
        <v>6</v>
      </c>
      <c r="C815" s="27"/>
      <c r="D815" s="99"/>
      <c r="E815" s="99"/>
      <c r="F815" s="39"/>
      <c r="G815" s="33"/>
    </row>
    <row r="816" spans="1:7" x14ac:dyDescent="0.2">
      <c r="A816" s="95"/>
      <c r="B816" s="14" t="s">
        <v>19</v>
      </c>
      <c r="C816" s="11"/>
      <c r="D816" s="99"/>
      <c r="E816" s="99"/>
      <c r="F816" s="99">
        <f t="shared" ref="F816:F820" si="288">(D816-E816)</f>
        <v>0</v>
      </c>
      <c r="G816" s="32" t="e">
        <f t="shared" ref="G816:G820" si="289">F816/E816</f>
        <v>#DIV/0!</v>
      </c>
    </row>
    <row r="817" spans="1:7" x14ac:dyDescent="0.2">
      <c r="A817" s="95"/>
      <c r="B817" s="14" t="s">
        <v>20</v>
      </c>
      <c r="C817" s="11"/>
      <c r="D817" s="99"/>
      <c r="E817" s="99"/>
      <c r="F817" s="99">
        <f t="shared" si="288"/>
        <v>0</v>
      </c>
      <c r="G817" s="32" t="e">
        <f t="shared" si="289"/>
        <v>#DIV/0!</v>
      </c>
    </row>
    <row r="818" spans="1:7" x14ac:dyDescent="0.2">
      <c r="A818" s="95"/>
      <c r="B818" s="14" t="s">
        <v>27</v>
      </c>
      <c r="C818" s="11"/>
      <c r="D818" s="99"/>
      <c r="E818" s="99"/>
      <c r="F818" s="99">
        <f t="shared" si="288"/>
        <v>0</v>
      </c>
      <c r="G818" s="32" t="e">
        <f t="shared" si="289"/>
        <v>#DIV/0!</v>
      </c>
    </row>
    <row r="819" spans="1:7" x14ac:dyDescent="0.2">
      <c r="A819" s="95">
        <v>706</v>
      </c>
      <c r="B819" s="2" t="s">
        <v>34</v>
      </c>
      <c r="C819" s="11"/>
      <c r="D819" s="99">
        <f>'cumul juin 21'!D819+'TAB juillet'!D819</f>
        <v>0</v>
      </c>
      <c r="E819" s="99">
        <f>'cumul juin 21'!E819+'TAB juillet'!E819</f>
        <v>0</v>
      </c>
      <c r="F819" s="99">
        <f t="shared" si="288"/>
        <v>0</v>
      </c>
      <c r="G819" s="32" t="e">
        <f t="shared" si="289"/>
        <v>#DIV/0!</v>
      </c>
    </row>
    <row r="820" spans="1:7" x14ac:dyDescent="0.2">
      <c r="A820" s="95" t="s">
        <v>35</v>
      </c>
      <c r="B820" s="2" t="s">
        <v>36</v>
      </c>
      <c r="C820" s="11"/>
      <c r="D820" s="99">
        <f>'cumul juin 21'!D820+'TAB juillet'!D820</f>
        <v>0</v>
      </c>
      <c r="E820" s="99">
        <f>'cumul juin 21'!E820+'TAB juillet'!E820</f>
        <v>0</v>
      </c>
      <c r="F820" s="99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96"/>
      <c r="D821" s="40">
        <f>D811+D812+D813+D814+D819+D820</f>
        <v>57677</v>
      </c>
      <c r="E821" s="40">
        <f>E811+E812+E813+E814+E819+E820</f>
        <v>92011</v>
      </c>
      <c r="F821" s="40">
        <f>(D821-E821)</f>
        <v>-34334</v>
      </c>
      <c r="G821" s="34">
        <f>F821/E821</f>
        <v>-0.37315103628913932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99">
        <f>'cumul juin 21'!D824+'TAB juillet'!D824</f>
        <v>0</v>
      </c>
      <c r="E824" s="99">
        <f>'cumul juin 21'!E824+'TAB juillet'!E824</f>
        <v>0</v>
      </c>
      <c r="F824" s="99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97"/>
      <c r="D825" s="99">
        <f>'cumul juin 21'!D825+'TAB juillet'!D825</f>
        <v>0</v>
      </c>
      <c r="E825" s="99">
        <f>'cumul juin 21'!E825+'TAB juillet'!E825</f>
        <v>0</v>
      </c>
      <c r="F825" s="98"/>
      <c r="G825" s="36"/>
    </row>
    <row r="826" spans="1:7" x14ac:dyDescent="0.2">
      <c r="A826" s="95">
        <v>72</v>
      </c>
      <c r="B826" s="1" t="s">
        <v>37</v>
      </c>
      <c r="C826" s="10"/>
      <c r="D826" s="99">
        <f>'cumul juin 21'!D826+'TAB juillet'!D826</f>
        <v>0</v>
      </c>
      <c r="E826" s="99">
        <f>'cumul juin 21'!E826+'TAB juillet'!E826</f>
        <v>0</v>
      </c>
      <c r="F826" s="99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95">
        <v>73</v>
      </c>
      <c r="B827" s="1" t="s">
        <v>38</v>
      </c>
      <c r="C827" s="10"/>
      <c r="D827" s="99">
        <f>'cumul juin 21'!D827+'TAB juillet'!D827</f>
        <v>0</v>
      </c>
      <c r="E827" s="99">
        <f>'cumul juin 21'!E827+'TAB juillet'!E827</f>
        <v>0</v>
      </c>
      <c r="F827" s="99">
        <f t="shared" si="292"/>
        <v>0</v>
      </c>
      <c r="G827" s="32" t="e">
        <f t="shared" si="293"/>
        <v>#DIV/0!</v>
      </c>
    </row>
    <row r="828" spans="1:7" x14ac:dyDescent="0.2">
      <c r="A828" s="95">
        <v>74</v>
      </c>
      <c r="B828" s="2" t="s">
        <v>39</v>
      </c>
      <c r="C828" s="11"/>
      <c r="D828" s="99">
        <f>'cumul juin 21'!D828+'TAB juillet'!D828</f>
        <v>0</v>
      </c>
      <c r="E828" s="99">
        <f>'cumul juin 21'!E828+'TAB juillet'!E828</f>
        <v>0</v>
      </c>
      <c r="F828" s="99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00"/>
      <c r="D829" s="40">
        <f>D821+D826+D827+D828</f>
        <v>57677</v>
      </c>
      <c r="E829" s="40">
        <f>E821+E826+E827+E828</f>
        <v>92011</v>
      </c>
      <c r="F829" s="99">
        <f t="shared" si="292"/>
        <v>-34334</v>
      </c>
      <c r="G829" s="32">
        <f t="shared" si="293"/>
        <v>-0.37315103628913932</v>
      </c>
    </row>
    <row r="830" spans="1:7" x14ac:dyDescent="0.2">
      <c r="A830" s="95">
        <v>60</v>
      </c>
      <c r="B830" s="3" t="s">
        <v>40</v>
      </c>
      <c r="C830" s="97"/>
      <c r="D830" s="98">
        <f>D831+D832+D833</f>
        <v>19961</v>
      </c>
      <c r="E830" s="98">
        <f>E831+E832+E833</f>
        <v>23002</v>
      </c>
      <c r="F830" s="99">
        <f t="shared" si="292"/>
        <v>-3041</v>
      </c>
      <c r="G830" s="32">
        <f t="shared" si="293"/>
        <v>-0.13220589513955308</v>
      </c>
    </row>
    <row r="831" spans="1:7" x14ac:dyDescent="0.2">
      <c r="A831" s="95">
        <v>600</v>
      </c>
      <c r="B831" s="1" t="s">
        <v>2</v>
      </c>
      <c r="C831" s="10"/>
      <c r="D831" s="99">
        <f>'cumul juin 21'!D831+'TAB juillet'!D831</f>
        <v>17907</v>
      </c>
      <c r="E831" s="99">
        <f>'cumul juin 21'!E831+'TAB juillet'!E831</f>
        <v>19665</v>
      </c>
      <c r="F831" s="99">
        <f t="shared" si="292"/>
        <v>-1758</v>
      </c>
      <c r="G831" s="32">
        <f t="shared" si="293"/>
        <v>-8.9397406559877962E-2</v>
      </c>
    </row>
    <row r="832" spans="1:7" x14ac:dyDescent="0.2">
      <c r="A832" s="95">
        <v>601</v>
      </c>
      <c r="B832" s="1" t="s">
        <v>3</v>
      </c>
      <c r="C832" s="10"/>
      <c r="D832" s="99">
        <f>'cumul juin 21'!D832+'TAB juillet'!D832</f>
        <v>351</v>
      </c>
      <c r="E832" s="99">
        <f>'cumul juin 21'!E832+'TAB juillet'!E832</f>
        <v>297</v>
      </c>
      <c r="F832" s="99">
        <f t="shared" si="292"/>
        <v>54</v>
      </c>
      <c r="G832" s="32">
        <f t="shared" si="293"/>
        <v>0.18181818181818182</v>
      </c>
    </row>
    <row r="833" spans="1:7" x14ac:dyDescent="0.2">
      <c r="A833" s="95">
        <v>604</v>
      </c>
      <c r="B833" s="1" t="s">
        <v>4</v>
      </c>
      <c r="C833" s="10"/>
      <c r="D833" s="99">
        <f>'cumul juin 21'!D833+'TAB juillet'!D833</f>
        <v>1703</v>
      </c>
      <c r="E833" s="99">
        <f>'cumul juin 21'!E833+'TAB juillet'!E833</f>
        <v>3040</v>
      </c>
      <c r="F833" s="99">
        <f t="shared" si="292"/>
        <v>-1337</v>
      </c>
      <c r="G833" s="32">
        <f t="shared" si="293"/>
        <v>-0.43980263157894739</v>
      </c>
    </row>
    <row r="834" spans="1:7" x14ac:dyDescent="0.2">
      <c r="A834" s="95">
        <v>61</v>
      </c>
      <c r="B834" s="1" t="s">
        <v>41</v>
      </c>
      <c r="C834" s="10"/>
      <c r="D834" s="99">
        <f>'cumul juin 21'!D834+'TAB juillet'!D834</f>
        <v>652</v>
      </c>
      <c r="E834" s="99">
        <f>'cumul juin 21'!E834+'TAB juillet'!E834</f>
        <v>742</v>
      </c>
      <c r="F834" s="99">
        <f t="shared" si="292"/>
        <v>-90</v>
      </c>
      <c r="G834" s="32">
        <f t="shared" si="293"/>
        <v>-0.12129380053908356</v>
      </c>
    </row>
    <row r="835" spans="1:7" x14ac:dyDescent="0.2">
      <c r="A835" s="95">
        <v>62</v>
      </c>
      <c r="B835" s="2" t="s">
        <v>42</v>
      </c>
      <c r="C835" s="11"/>
      <c r="D835" s="99">
        <f>'cumul juin 21'!D835+'TAB juillet'!D835</f>
        <v>1548</v>
      </c>
      <c r="E835" s="99">
        <f>'cumul juin 21'!E835+'TAB juillet'!E835</f>
        <v>3282</v>
      </c>
      <c r="F835" s="99">
        <f t="shared" si="292"/>
        <v>-1734</v>
      </c>
      <c r="G835" s="32">
        <f t="shared" si="293"/>
        <v>-0.52833638025594154</v>
      </c>
    </row>
    <row r="836" spans="1:7" ht="25.5" x14ac:dyDescent="0.2">
      <c r="A836" s="22"/>
      <c r="B836" s="26" t="s">
        <v>43</v>
      </c>
      <c r="C836" s="100"/>
      <c r="D836" s="40">
        <f>D830+D834+D835</f>
        <v>22161</v>
      </c>
      <c r="E836" s="40">
        <f>E830+E834+E835</f>
        <v>27026</v>
      </c>
      <c r="F836" s="99">
        <f t="shared" si="292"/>
        <v>-4865</v>
      </c>
      <c r="G836" s="32">
        <f t="shared" si="293"/>
        <v>-0.18001184044993709</v>
      </c>
    </row>
    <row r="837" spans="1:7" ht="25.5" x14ac:dyDescent="0.2">
      <c r="A837" s="22"/>
      <c r="B837" s="26" t="s">
        <v>48</v>
      </c>
      <c r="C837" s="100"/>
      <c r="D837" s="40">
        <f>D829-D836</f>
        <v>35516</v>
      </c>
      <c r="E837" s="40">
        <f>E829-E836</f>
        <v>64985</v>
      </c>
      <c r="F837" s="99">
        <f t="shared" si="292"/>
        <v>-29469</v>
      </c>
      <c r="G837" s="32">
        <f t="shared" si="293"/>
        <v>-0.45347387858736632</v>
      </c>
    </row>
    <row r="838" spans="1:7" x14ac:dyDescent="0.2">
      <c r="A838" s="95">
        <v>63</v>
      </c>
      <c r="B838" s="3" t="s">
        <v>46</v>
      </c>
      <c r="C838" s="97"/>
      <c r="D838" s="99">
        <f>'cumul juin 21'!D838+'TAB juillet'!D838</f>
        <v>39490</v>
      </c>
      <c r="E838" s="99">
        <f>'cumul juin 21'!E838+'TAB juillet'!E838</f>
        <v>40642</v>
      </c>
      <c r="F838" s="99">
        <f t="shared" si="292"/>
        <v>-1152</v>
      </c>
      <c r="G838" s="32">
        <f t="shared" si="293"/>
        <v>-2.8345061758771713E-2</v>
      </c>
    </row>
    <row r="839" spans="1:7" x14ac:dyDescent="0.2">
      <c r="A839" s="95"/>
      <c r="B839" s="13" t="s">
        <v>6</v>
      </c>
      <c r="C839" s="27"/>
      <c r="D839" s="99">
        <f>'cumul juin 21'!D839+'TAB juillet'!D839</f>
        <v>0</v>
      </c>
      <c r="E839" s="99">
        <f>'cumul juin 21'!E839+'TAB juillet'!E839</f>
        <v>0</v>
      </c>
      <c r="F839" s="99"/>
      <c r="G839" s="32"/>
    </row>
    <row r="840" spans="1:7" x14ac:dyDescent="0.2">
      <c r="A840" s="95">
        <v>631</v>
      </c>
      <c r="B840" s="15" t="s">
        <v>21</v>
      </c>
      <c r="C840" s="21"/>
      <c r="D840" s="99">
        <f>'cumul juin 21'!D840+'TAB juillet'!D840</f>
        <v>0</v>
      </c>
      <c r="E840" s="99">
        <f>'cumul juin 21'!E840+'TAB juillet'!E840</f>
        <v>0</v>
      </c>
      <c r="F840" s="99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95"/>
      <c r="B841" s="15"/>
      <c r="C841" s="21"/>
      <c r="D841" s="99">
        <f>'cumul juin 21'!D841+'TAB juillet'!D841</f>
        <v>0</v>
      </c>
      <c r="E841" s="99">
        <f>'cumul juin 21'!E841+'TAB juillet'!E841</f>
        <v>0</v>
      </c>
      <c r="F841" s="99"/>
      <c r="G841" s="32"/>
    </row>
    <row r="842" spans="1:7" x14ac:dyDescent="0.2">
      <c r="A842" s="95">
        <v>64</v>
      </c>
      <c r="B842" s="2" t="s">
        <v>47</v>
      </c>
      <c r="C842" s="11"/>
      <c r="D842" s="99">
        <f>'cumul juin 21'!D842+'TAB juillet'!D842</f>
        <v>1234</v>
      </c>
      <c r="E842" s="99">
        <f>'cumul juin 21'!E842+'TAB juillet'!E842</f>
        <v>1860</v>
      </c>
      <c r="F842" s="99">
        <f t="shared" ref="F842:F852" si="296">(D842-E842)</f>
        <v>-626</v>
      </c>
      <c r="G842" s="32">
        <f t="shared" ref="G842:G852" si="297">F842/E842</f>
        <v>-0.33655913978494623</v>
      </c>
    </row>
    <row r="843" spans="1:7" ht="25.5" x14ac:dyDescent="0.2">
      <c r="A843" s="22"/>
      <c r="B843" s="26" t="s">
        <v>49</v>
      </c>
      <c r="C843" s="100"/>
      <c r="D843" s="99">
        <f>D837-D838-D842</f>
        <v>-5208</v>
      </c>
      <c r="E843" s="99">
        <f>E837-E838-E842</f>
        <v>22483</v>
      </c>
      <c r="F843" s="99">
        <f t="shared" si="296"/>
        <v>-27691</v>
      </c>
      <c r="G843" s="32">
        <f t="shared" si="297"/>
        <v>-1.2316416848285372</v>
      </c>
    </row>
    <row r="844" spans="1:7" x14ac:dyDescent="0.2">
      <c r="A844" s="95">
        <v>75</v>
      </c>
      <c r="B844" s="3" t="s">
        <v>50</v>
      </c>
      <c r="C844" s="97"/>
      <c r="D844" s="99">
        <f>'cumul juin 21'!D844+'TAB juillet'!D844</f>
        <v>0</v>
      </c>
      <c r="E844" s="99">
        <f>'cumul juin 21'!E844+'TAB juillet'!E844</f>
        <v>660</v>
      </c>
      <c r="F844" s="99">
        <f t="shared" si="296"/>
        <v>-660</v>
      </c>
      <c r="G844" s="32">
        <f t="shared" si="297"/>
        <v>-1</v>
      </c>
    </row>
    <row r="845" spans="1:7" x14ac:dyDescent="0.2">
      <c r="A845" s="95">
        <v>65</v>
      </c>
      <c r="B845" s="1" t="s">
        <v>51</v>
      </c>
      <c r="C845" s="10"/>
      <c r="D845" s="99">
        <f>'cumul juin 21'!D845+'TAB juillet'!D845</f>
        <v>746</v>
      </c>
      <c r="E845" s="99">
        <f>'cumul juin 21'!E845+'TAB juillet'!E845</f>
        <v>914</v>
      </c>
      <c r="F845" s="99">
        <f t="shared" si="296"/>
        <v>-168</v>
      </c>
      <c r="G845" s="32">
        <f t="shared" si="297"/>
        <v>-0.1838074398249453</v>
      </c>
    </row>
    <row r="846" spans="1:7" ht="25.5" x14ac:dyDescent="0.2">
      <c r="A846" s="95">
        <v>68</v>
      </c>
      <c r="B846" s="16" t="s">
        <v>52</v>
      </c>
      <c r="C846" s="17"/>
      <c r="D846" s="99">
        <f>'cumul juin 21'!D846+'TAB juillet'!D846</f>
        <v>6243</v>
      </c>
      <c r="E846" s="99">
        <f>'cumul juin 21'!E846+'TAB juillet'!E846</f>
        <v>5611</v>
      </c>
      <c r="F846" s="99">
        <f t="shared" si="296"/>
        <v>632</v>
      </c>
      <c r="G846" s="32">
        <f t="shared" si="297"/>
        <v>0.11263589378007485</v>
      </c>
    </row>
    <row r="847" spans="1:7" x14ac:dyDescent="0.2">
      <c r="A847" s="95">
        <v>78</v>
      </c>
      <c r="B847" s="2" t="s">
        <v>53</v>
      </c>
      <c r="C847" s="11"/>
      <c r="D847" s="99">
        <f>'cumul juin 21'!D847+'TAB juillet'!D847</f>
        <v>2651</v>
      </c>
      <c r="E847" s="99">
        <f>'cumul juin 21'!E847+'TAB juillet'!E847</f>
        <v>2629</v>
      </c>
      <c r="F847" s="99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100"/>
      <c r="D848" s="99">
        <f>D843+D844-D845-D846+D847</f>
        <v>-9546</v>
      </c>
      <c r="E848" s="99">
        <f>E843+E844-E845-E846+E847</f>
        <v>19247</v>
      </c>
      <c r="F848" s="99">
        <f t="shared" si="296"/>
        <v>-28793</v>
      </c>
      <c r="G848" s="32">
        <f t="shared" si="297"/>
        <v>-1.4959733984517067</v>
      </c>
    </row>
    <row r="849" spans="1:7" x14ac:dyDescent="0.2">
      <c r="A849" s="95">
        <v>76</v>
      </c>
      <c r="B849" s="1" t="s">
        <v>54</v>
      </c>
      <c r="C849" s="10"/>
      <c r="D849" s="99">
        <f>'cumul juin 21'!D849+'TAB juillet'!D849</f>
        <v>0</v>
      </c>
      <c r="E849" s="99">
        <f>'cumul juin 21'!E849+'TAB juillet'!E849</f>
        <v>0</v>
      </c>
      <c r="F849" s="99">
        <f t="shared" si="296"/>
        <v>0</v>
      </c>
      <c r="G849" s="32" t="e">
        <f t="shared" si="297"/>
        <v>#DIV/0!</v>
      </c>
    </row>
    <row r="850" spans="1:7" x14ac:dyDescent="0.2">
      <c r="A850" s="95">
        <v>66</v>
      </c>
      <c r="B850" s="1" t="s">
        <v>55</v>
      </c>
      <c r="C850" s="10"/>
      <c r="D850" s="99">
        <f>'cumul juin 21'!D850+'TAB juillet'!D850</f>
        <v>0</v>
      </c>
      <c r="E850" s="99">
        <f>'cumul juin 21'!E850+'TAB juillet'!E850</f>
        <v>758</v>
      </c>
      <c r="F850" s="99">
        <f t="shared" si="296"/>
        <v>-758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-758</v>
      </c>
      <c r="F851" s="99">
        <f t="shared" si="296"/>
        <v>758</v>
      </c>
      <c r="G851" s="32">
        <f t="shared" si="297"/>
        <v>-1</v>
      </c>
    </row>
    <row r="852" spans="1:7" x14ac:dyDescent="0.2">
      <c r="A852" s="22"/>
      <c r="B852" s="19" t="s">
        <v>57</v>
      </c>
      <c r="C852" s="100"/>
      <c r="D852" s="99">
        <f>D848+D851</f>
        <v>-9546</v>
      </c>
      <c r="E852" s="99">
        <f>E848+E851</f>
        <v>18489</v>
      </c>
      <c r="F852" s="99">
        <f t="shared" si="296"/>
        <v>-28035</v>
      </c>
      <c r="G852" s="32">
        <f t="shared" si="297"/>
        <v>-1.5163069933473958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95">
        <v>5</v>
      </c>
      <c r="B856" s="1" t="s">
        <v>22</v>
      </c>
      <c r="C856" s="10"/>
      <c r="D856" s="99">
        <f>'TAB juillet'!D856</f>
        <v>24388</v>
      </c>
      <c r="E856" s="99">
        <f>'TAB juillet'!E856</f>
        <v>51399</v>
      </c>
      <c r="F856" s="99">
        <f t="shared" ref="F856" si="298">(D856-E856)</f>
        <v>-27011</v>
      </c>
      <c r="G856" s="32">
        <f t="shared" ref="G856" si="299">F856/E856</f>
        <v>-0.52551606062374756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95">
        <v>51</v>
      </c>
      <c r="B860" s="20" t="s">
        <v>29</v>
      </c>
      <c r="C860" s="30"/>
      <c r="D860" s="99">
        <v>0</v>
      </c>
      <c r="E860" s="99">
        <v>0</v>
      </c>
      <c r="F860" s="99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95">
        <v>510</v>
      </c>
      <c r="B861" s="1" t="s">
        <v>7</v>
      </c>
      <c r="C861" s="10"/>
      <c r="D861" s="99">
        <v>0</v>
      </c>
      <c r="E861" s="99">
        <v>0</v>
      </c>
      <c r="F861" s="99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95">
        <v>41</v>
      </c>
      <c r="B863" s="1" t="s">
        <v>8</v>
      </c>
      <c r="C863" s="10"/>
      <c r="D863" s="99">
        <f>D867+D868+D869</f>
        <v>118130</v>
      </c>
      <c r="E863" s="99">
        <f>E867+E868+E869</f>
        <v>36340</v>
      </c>
      <c r="F863" s="99">
        <f t="shared" ref="F863" si="302">(D863-E863)</f>
        <v>81790</v>
      </c>
      <c r="G863" s="32">
        <f t="shared" ref="G863" si="303">F863/E863</f>
        <v>2.2506879471656576</v>
      </c>
    </row>
    <row r="864" spans="1:7" x14ac:dyDescent="0.2">
      <c r="A864" s="95"/>
      <c r="B864" s="1"/>
      <c r="C864" s="10"/>
      <c r="D864" s="99"/>
      <c r="E864" s="99"/>
      <c r="F864" s="99"/>
      <c r="G864" s="32"/>
    </row>
    <row r="865" spans="1:7" x14ac:dyDescent="0.2">
      <c r="A865" s="95"/>
      <c r="B865" s="7" t="s">
        <v>6</v>
      </c>
      <c r="C865" s="29"/>
      <c r="D865" s="99"/>
      <c r="E865" s="99"/>
      <c r="F865" s="99"/>
      <c r="G865" s="32"/>
    </row>
    <row r="866" spans="1:7" x14ac:dyDescent="0.2">
      <c r="A866" s="95"/>
      <c r="B866" s="1"/>
      <c r="C866" s="10"/>
      <c r="D866" s="99"/>
      <c r="E866" s="99"/>
      <c r="F866" s="99"/>
      <c r="G866" s="32"/>
    </row>
    <row r="867" spans="1:7" x14ac:dyDescent="0.2">
      <c r="A867" s="95"/>
      <c r="B867" s="23" t="s">
        <v>23</v>
      </c>
      <c r="C867" s="10"/>
      <c r="D867" s="99">
        <f>'TAB juillet'!D867</f>
        <v>91342</v>
      </c>
      <c r="E867" s="99">
        <f>'TAB juillet'!E867</f>
        <v>15514</v>
      </c>
      <c r="F867" s="99">
        <f t="shared" ref="F867:F869" si="304">(D867-E867)</f>
        <v>75828</v>
      </c>
      <c r="G867" s="32">
        <f t="shared" ref="G867:G869" si="305">F867/E867</f>
        <v>4.8877143225473763</v>
      </c>
    </row>
    <row r="868" spans="1:7" ht="25.5" x14ac:dyDescent="0.2">
      <c r="A868" s="95"/>
      <c r="B868" s="24" t="s">
        <v>58</v>
      </c>
      <c r="C868" s="17"/>
      <c r="D868" s="99">
        <f>'TAB juillet'!D868</f>
        <v>26788</v>
      </c>
      <c r="E868" s="99">
        <f>'TAB juillet'!E868</f>
        <v>20826</v>
      </c>
      <c r="F868" s="99">
        <f t="shared" si="304"/>
        <v>5962</v>
      </c>
      <c r="G868" s="32">
        <f t="shared" si="305"/>
        <v>0.28627676942283686</v>
      </c>
    </row>
    <row r="869" spans="1:7" x14ac:dyDescent="0.2">
      <c r="A869" s="95"/>
      <c r="B869" s="23" t="s">
        <v>24</v>
      </c>
      <c r="C869" s="10"/>
      <c r="D869" s="99">
        <f>'TAB juillet'!D869</f>
        <v>0</v>
      </c>
      <c r="E869" s="99">
        <f>'TAB juillet'!E869</f>
        <v>0</v>
      </c>
      <c r="F869" s="99">
        <f t="shared" si="304"/>
        <v>0</v>
      </c>
      <c r="G869" s="32" t="e">
        <f t="shared" si="305"/>
        <v>#DIV/0!</v>
      </c>
    </row>
    <row r="870" spans="1:7" x14ac:dyDescent="0.2">
      <c r="A870" s="95"/>
      <c r="B870" s="1"/>
      <c r="C870" s="10"/>
      <c r="D870" s="99"/>
      <c r="E870" s="99"/>
      <c r="F870" s="99"/>
      <c r="G870" s="32"/>
    </row>
    <row r="871" spans="1:7" x14ac:dyDescent="0.2">
      <c r="A871" s="95"/>
      <c r="B871" s="8" t="s">
        <v>26</v>
      </c>
      <c r="C871" s="31"/>
      <c r="D871" s="99">
        <f>'TAB juillet'!D871</f>
        <v>12500</v>
      </c>
      <c r="E871" s="99">
        <f>'TAB juillet'!E871</f>
        <v>13174</v>
      </c>
      <c r="F871" s="99">
        <f t="shared" ref="F871" si="306">(D871-E871)</f>
        <v>-674</v>
      </c>
      <c r="G871" s="32">
        <f t="shared" ref="G871" si="307">F871/E871</f>
        <v>-5.1161378472749354E-2</v>
      </c>
    </row>
    <row r="872" spans="1:7" x14ac:dyDescent="0.2">
      <c r="A872" s="95"/>
      <c r="B872" s="8"/>
      <c r="C872" s="31"/>
      <c r="D872" s="99"/>
      <c r="E872" s="99"/>
      <c r="F872" s="99"/>
      <c r="G872" s="32"/>
    </row>
    <row r="873" spans="1:7" x14ac:dyDescent="0.2">
      <c r="A873" s="95">
        <v>3</v>
      </c>
      <c r="B873" s="8" t="s">
        <v>15</v>
      </c>
      <c r="C873" s="31"/>
      <c r="D873" s="99">
        <f>D876+D877+D878+D879</f>
        <v>6847</v>
      </c>
      <c r="E873" s="99">
        <f>E876+E877+E878+E879</f>
        <v>6572</v>
      </c>
      <c r="F873" s="99">
        <f t="shared" ref="F873" si="308">(D873-E873)</f>
        <v>275</v>
      </c>
      <c r="G873" s="32">
        <f t="shared" ref="G873" si="309">F873/E873</f>
        <v>4.1844187461959829E-2</v>
      </c>
    </row>
    <row r="874" spans="1:7" x14ac:dyDescent="0.2">
      <c r="A874" s="95"/>
      <c r="B874" s="7" t="s">
        <v>6</v>
      </c>
      <c r="C874" s="29"/>
      <c r="D874" s="99"/>
      <c r="E874" s="99"/>
      <c r="F874" s="99"/>
      <c r="G874" s="32"/>
    </row>
    <row r="875" spans="1:7" x14ac:dyDescent="0.2">
      <c r="A875" s="95"/>
      <c r="B875" s="8"/>
      <c r="C875" s="31"/>
      <c r="D875" s="99"/>
      <c r="E875" s="99"/>
      <c r="F875" s="99"/>
      <c r="G875" s="32"/>
    </row>
    <row r="876" spans="1:7" x14ac:dyDescent="0.2">
      <c r="A876" s="95">
        <v>30</v>
      </c>
      <c r="B876" s="25" t="s">
        <v>16</v>
      </c>
      <c r="C876" s="31"/>
      <c r="D876" s="99">
        <f>'TAB juillet'!D876</f>
        <v>2032</v>
      </c>
      <c r="E876" s="99">
        <f>'TAB juillet'!E876</f>
        <v>1546</v>
      </c>
      <c r="F876" s="99">
        <f t="shared" ref="F876:F879" si="310">(D876-E876)</f>
        <v>486</v>
      </c>
      <c r="G876" s="32">
        <f t="shared" ref="G876:G879" si="311">F876/E876</f>
        <v>0.314359637774903</v>
      </c>
    </row>
    <row r="877" spans="1:7" x14ac:dyDescent="0.2">
      <c r="A877" s="95">
        <v>31</v>
      </c>
      <c r="B877" s="25" t="s">
        <v>17</v>
      </c>
      <c r="C877" s="31"/>
      <c r="D877" s="99">
        <f>'TAB juillet'!D877</f>
        <v>4815</v>
      </c>
      <c r="E877" s="99">
        <f>'TAB juillet'!E877</f>
        <v>5026</v>
      </c>
      <c r="F877" s="99">
        <f t="shared" si="310"/>
        <v>-211</v>
      </c>
      <c r="G877" s="32">
        <f t="shared" si="311"/>
        <v>-4.1981695185037804E-2</v>
      </c>
    </row>
    <row r="878" spans="1:7" x14ac:dyDescent="0.2">
      <c r="A878" s="95">
        <v>32</v>
      </c>
      <c r="B878" s="25" t="s">
        <v>18</v>
      </c>
      <c r="C878" s="31"/>
      <c r="D878" s="99">
        <f>'TAB juillet'!D878</f>
        <v>0</v>
      </c>
      <c r="E878" s="99">
        <f>'TAB juillet'!E878</f>
        <v>0</v>
      </c>
      <c r="F878" s="99">
        <f t="shared" si="310"/>
        <v>0</v>
      </c>
      <c r="G878" s="32" t="e">
        <f t="shared" si="311"/>
        <v>#DIV/0!</v>
      </c>
    </row>
    <row r="879" spans="1:7" x14ac:dyDescent="0.2">
      <c r="A879" s="95">
        <v>37</v>
      </c>
      <c r="B879" s="25" t="s">
        <v>25</v>
      </c>
      <c r="C879" s="31"/>
      <c r="D879" s="99">
        <f>'TAB juillet'!D879</f>
        <v>0</v>
      </c>
      <c r="E879" s="99">
        <f>'TAB juillet'!E879</f>
        <v>0</v>
      </c>
      <c r="F879" s="99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99" t="s">
        <v>10</v>
      </c>
      <c r="E883" s="99" t="s">
        <v>11</v>
      </c>
      <c r="F883" s="99" t="s">
        <v>12</v>
      </c>
      <c r="G883" s="32" t="s">
        <v>13</v>
      </c>
    </row>
    <row r="884" spans="1:7" x14ac:dyDescent="0.2">
      <c r="A884" s="95">
        <v>700</v>
      </c>
      <c r="B884" s="1" t="s">
        <v>30</v>
      </c>
      <c r="C884" s="10"/>
      <c r="D884" s="99">
        <f>'cumul juin 21'!D884+'TAB juillet'!D884</f>
        <v>0</v>
      </c>
      <c r="E884" s="99">
        <f>'cumul juin 21'!E884+'TAB juillet'!E884</f>
        <v>0</v>
      </c>
      <c r="F884" s="99">
        <f>(D885-E885)</f>
        <v>0</v>
      </c>
      <c r="G884" s="32" t="e">
        <f>F884/E885</f>
        <v>#DIV/0!</v>
      </c>
    </row>
    <row r="885" spans="1:7" x14ac:dyDescent="0.2">
      <c r="A885" s="95">
        <v>701</v>
      </c>
      <c r="B885" s="1" t="s">
        <v>31</v>
      </c>
      <c r="C885" s="10"/>
      <c r="D885" s="99">
        <f>'cumul juin 21'!D885+'TAB juillet'!D885</f>
        <v>0</v>
      </c>
      <c r="E885" s="99">
        <f>'cumul juin 21'!E885+'TAB juillet'!E885</f>
        <v>0</v>
      </c>
      <c r="F885" s="99">
        <f t="shared" ref="F885:F887" si="312">(D886-E886)</f>
        <v>0</v>
      </c>
      <c r="G885" s="32" t="e">
        <f>F885/E886</f>
        <v>#DIV/0!</v>
      </c>
    </row>
    <row r="886" spans="1:7" x14ac:dyDescent="0.2">
      <c r="A886" s="95">
        <v>704</v>
      </c>
      <c r="B886" s="1" t="s">
        <v>32</v>
      </c>
      <c r="C886" s="10"/>
      <c r="D886" s="99">
        <f>'cumul juin 21'!D886+'TAB juillet'!D886</f>
        <v>0</v>
      </c>
      <c r="E886" s="99">
        <f>'cumul juin 21'!E886+'TAB juillet'!E886</f>
        <v>0</v>
      </c>
      <c r="F886" s="99">
        <f t="shared" si="312"/>
        <v>-79190</v>
      </c>
      <c r="G886" s="32" t="e">
        <f t="shared" ref="G886:G887" si="313">F886/E886</f>
        <v>#DIV/0!</v>
      </c>
    </row>
    <row r="887" spans="1:7" x14ac:dyDescent="0.2">
      <c r="A887" s="95">
        <v>706</v>
      </c>
      <c r="B887" s="1" t="s">
        <v>33</v>
      </c>
      <c r="C887" s="10"/>
      <c r="D887" s="99">
        <f>'cumul juin 21'!D887+'TAB juillet'!D887</f>
        <v>131244</v>
      </c>
      <c r="E887" s="99">
        <f>'cumul juin 21'!E887+'TAB juillet'!E887</f>
        <v>210434</v>
      </c>
      <c r="F887" s="99">
        <f t="shared" si="312"/>
        <v>0</v>
      </c>
      <c r="G887" s="32">
        <f t="shared" si="313"/>
        <v>0</v>
      </c>
    </row>
    <row r="888" spans="1:7" x14ac:dyDescent="0.2">
      <c r="A888" s="95"/>
      <c r="B888" s="13" t="s">
        <v>6</v>
      </c>
      <c r="C888" s="27"/>
      <c r="D888" s="99"/>
      <c r="E888" s="99"/>
      <c r="F888" s="39"/>
      <c r="G888" s="33"/>
    </row>
    <row r="889" spans="1:7" x14ac:dyDescent="0.2">
      <c r="A889" s="95"/>
      <c r="B889" s="14" t="s">
        <v>19</v>
      </c>
      <c r="C889" s="11"/>
      <c r="D889" s="99"/>
      <c r="E889" s="99"/>
      <c r="F889" s="99">
        <f t="shared" ref="F889:F893" si="314">(D889-E889)</f>
        <v>0</v>
      </c>
      <c r="G889" s="32" t="e">
        <f t="shared" ref="G889:G893" si="315">F889/E889</f>
        <v>#DIV/0!</v>
      </c>
    </row>
    <row r="890" spans="1:7" x14ac:dyDescent="0.2">
      <c r="A890" s="95"/>
      <c r="B890" s="14" t="s">
        <v>20</v>
      </c>
      <c r="C890" s="11"/>
      <c r="D890" s="99"/>
      <c r="E890" s="99"/>
      <c r="F890" s="99">
        <f t="shared" si="314"/>
        <v>0</v>
      </c>
      <c r="G890" s="32" t="e">
        <f t="shared" si="315"/>
        <v>#DIV/0!</v>
      </c>
    </row>
    <row r="891" spans="1:7" x14ac:dyDescent="0.2">
      <c r="A891" s="95"/>
      <c r="B891" s="14" t="s">
        <v>27</v>
      </c>
      <c r="C891" s="11"/>
      <c r="D891" s="99"/>
      <c r="E891" s="99"/>
      <c r="F891" s="99">
        <f t="shared" si="314"/>
        <v>0</v>
      </c>
      <c r="G891" s="32" t="e">
        <f t="shared" si="315"/>
        <v>#DIV/0!</v>
      </c>
    </row>
    <row r="892" spans="1:7" x14ac:dyDescent="0.2">
      <c r="A892" s="95">
        <v>706</v>
      </c>
      <c r="B892" s="2" t="s">
        <v>34</v>
      </c>
      <c r="C892" s="11"/>
      <c r="D892" s="99">
        <f>'cumul juin 21'!D892+'TAB juillet'!D892</f>
        <v>0</v>
      </c>
      <c r="E892" s="99">
        <f>'cumul juin 21'!E892+'TAB juillet'!E892</f>
        <v>0</v>
      </c>
      <c r="F892" s="99">
        <f t="shared" si="314"/>
        <v>0</v>
      </c>
      <c r="G892" s="32" t="e">
        <f t="shared" si="315"/>
        <v>#DIV/0!</v>
      </c>
    </row>
    <row r="893" spans="1:7" x14ac:dyDescent="0.2">
      <c r="A893" s="95" t="s">
        <v>35</v>
      </c>
      <c r="B893" s="2" t="s">
        <v>36</v>
      </c>
      <c r="C893" s="11"/>
      <c r="D893" s="99">
        <f>'cumul juin 21'!D893+'TAB juillet'!D893</f>
        <v>0</v>
      </c>
      <c r="E893" s="99">
        <f>'cumul juin 21'!E893+'TAB juillet'!E893</f>
        <v>0</v>
      </c>
      <c r="F893" s="99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96"/>
      <c r="D894" s="40">
        <f>D884+D885+D886+D887+D892+D893</f>
        <v>131244</v>
      </c>
      <c r="E894" s="40">
        <f>E884+E885+E886+E887+E892+E893</f>
        <v>210434</v>
      </c>
      <c r="F894" s="40">
        <f>(D894-E894)</f>
        <v>-79190</v>
      </c>
      <c r="G894" s="34">
        <f>F894/E894</f>
        <v>-0.37631751523042856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99">
        <f>'cumul juin 21'!D897+'TAB juillet'!D897</f>
        <v>0</v>
      </c>
      <c r="E897" s="99">
        <f>'cumul juin 21'!E897+'TAB juillet'!E897</f>
        <v>0</v>
      </c>
      <c r="F897" s="99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97"/>
      <c r="D898" s="99">
        <f>'cumul juin 21'!D898+'TAB juillet'!D898</f>
        <v>0</v>
      </c>
      <c r="E898" s="99">
        <f>'cumul juin 21'!E898+'TAB juillet'!E898</f>
        <v>0</v>
      </c>
      <c r="F898" s="98"/>
      <c r="G898" s="36"/>
    </row>
    <row r="899" spans="1:7" x14ac:dyDescent="0.2">
      <c r="A899" s="95">
        <v>72</v>
      </c>
      <c r="B899" s="1" t="s">
        <v>37</v>
      </c>
      <c r="C899" s="10"/>
      <c r="D899" s="99">
        <f>'cumul juin 21'!D899+'TAB juillet'!D899</f>
        <v>0</v>
      </c>
      <c r="E899" s="99">
        <f>'cumul juin 21'!E899+'TAB juillet'!E899</f>
        <v>0</v>
      </c>
      <c r="F899" s="99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95">
        <v>73</v>
      </c>
      <c r="B900" s="1" t="s">
        <v>38</v>
      </c>
      <c r="C900" s="10"/>
      <c r="D900" s="99">
        <f>'cumul juin 21'!D900+'TAB juillet'!D900</f>
        <v>0</v>
      </c>
      <c r="E900" s="99">
        <f>'cumul juin 21'!E900+'TAB juillet'!E900</f>
        <v>0</v>
      </c>
      <c r="F900" s="99">
        <f t="shared" si="318"/>
        <v>0</v>
      </c>
      <c r="G900" s="32" t="e">
        <f t="shared" si="319"/>
        <v>#DIV/0!</v>
      </c>
    </row>
    <row r="901" spans="1:7" x14ac:dyDescent="0.2">
      <c r="A901" s="95">
        <v>74</v>
      </c>
      <c r="B901" s="2" t="s">
        <v>39</v>
      </c>
      <c r="C901" s="11"/>
      <c r="D901" s="99">
        <f>'cumul juin 21'!D901+'TAB juillet'!D901</f>
        <v>0</v>
      </c>
      <c r="E901" s="99">
        <f>'cumul juin 21'!E901+'TAB juillet'!E901</f>
        <v>0</v>
      </c>
      <c r="F901" s="99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00"/>
      <c r="D902" s="40">
        <f>D894+D899+D900+D901</f>
        <v>131244</v>
      </c>
      <c r="E902" s="40">
        <f>E894+E899+E900+E901</f>
        <v>210434</v>
      </c>
      <c r="F902" s="99">
        <f t="shared" si="318"/>
        <v>-79190</v>
      </c>
      <c r="G902" s="32">
        <f t="shared" si="319"/>
        <v>-0.37631751523042856</v>
      </c>
    </row>
    <row r="903" spans="1:7" x14ac:dyDescent="0.2">
      <c r="A903" s="95">
        <v>60</v>
      </c>
      <c r="B903" s="3" t="s">
        <v>40</v>
      </c>
      <c r="C903" s="97"/>
      <c r="D903" s="98">
        <f>D904+D905+D906</f>
        <v>33748</v>
      </c>
      <c r="E903" s="98">
        <f>E904+E905+E906</f>
        <v>46528</v>
      </c>
      <c r="F903" s="99">
        <f t="shared" si="318"/>
        <v>-12780</v>
      </c>
      <c r="G903" s="32">
        <f t="shared" si="319"/>
        <v>-0.27467331499312242</v>
      </c>
    </row>
    <row r="904" spans="1:7" x14ac:dyDescent="0.2">
      <c r="A904" s="95">
        <v>600</v>
      </c>
      <c r="B904" s="1" t="s">
        <v>2</v>
      </c>
      <c r="C904" s="10"/>
      <c r="D904" s="99">
        <f>'cumul juin 21'!D904+'TAB juillet'!D904</f>
        <v>0</v>
      </c>
      <c r="E904" s="99">
        <f>'cumul juin 21'!E904+'TAB juillet'!E904</f>
        <v>0</v>
      </c>
      <c r="F904" s="99">
        <f t="shared" si="318"/>
        <v>0</v>
      </c>
      <c r="G904" s="32" t="e">
        <f t="shared" si="319"/>
        <v>#DIV/0!</v>
      </c>
    </row>
    <row r="905" spans="1:7" x14ac:dyDescent="0.2">
      <c r="A905" s="95">
        <v>601</v>
      </c>
      <c r="B905" s="1" t="s">
        <v>3</v>
      </c>
      <c r="C905" s="10"/>
      <c r="D905" s="99">
        <f>'cumul juin 21'!D905+'TAB juillet'!D905</f>
        <v>33748</v>
      </c>
      <c r="E905" s="99">
        <f>'cumul juin 21'!E905+'TAB juillet'!E905</f>
        <v>46528</v>
      </c>
      <c r="F905" s="99">
        <f t="shared" si="318"/>
        <v>-12780</v>
      </c>
      <c r="G905" s="32">
        <f t="shared" si="319"/>
        <v>-0.27467331499312242</v>
      </c>
    </row>
    <row r="906" spans="1:7" x14ac:dyDescent="0.2">
      <c r="A906" s="95">
        <v>604</v>
      </c>
      <c r="B906" s="1" t="s">
        <v>4</v>
      </c>
      <c r="C906" s="10"/>
      <c r="D906" s="99">
        <f>'cumul juin 21'!D906+'TAB juillet'!D906</f>
        <v>0</v>
      </c>
      <c r="E906" s="99">
        <f>'cumul juin 21'!E906+'TAB juillet'!E906</f>
        <v>0</v>
      </c>
      <c r="F906" s="99">
        <f t="shared" si="318"/>
        <v>0</v>
      </c>
      <c r="G906" s="32" t="e">
        <f t="shared" si="319"/>
        <v>#DIV/0!</v>
      </c>
    </row>
    <row r="907" spans="1:7" x14ac:dyDescent="0.2">
      <c r="A907" s="95">
        <v>61</v>
      </c>
      <c r="B907" s="1" t="s">
        <v>41</v>
      </c>
      <c r="C907" s="10"/>
      <c r="D907" s="99">
        <f>'cumul juin 21'!D907+'TAB juillet'!D907</f>
        <v>2039</v>
      </c>
      <c r="E907" s="99">
        <f>'cumul juin 21'!E907+'TAB juillet'!E907</f>
        <v>1040</v>
      </c>
      <c r="F907" s="99">
        <f t="shared" si="318"/>
        <v>999</v>
      </c>
      <c r="G907" s="32">
        <f t="shared" si="319"/>
        <v>0.96057692307692311</v>
      </c>
    </row>
    <row r="908" spans="1:7" x14ac:dyDescent="0.2">
      <c r="A908" s="95">
        <v>62</v>
      </c>
      <c r="B908" s="2" t="s">
        <v>42</v>
      </c>
      <c r="C908" s="11"/>
      <c r="D908" s="99">
        <f>'cumul juin 21'!D908+'TAB juillet'!D908</f>
        <v>3455</v>
      </c>
      <c r="E908" s="99">
        <f>'cumul juin 21'!E908+'TAB juillet'!E908</f>
        <v>2684</v>
      </c>
      <c r="F908" s="99">
        <f t="shared" si="318"/>
        <v>771</v>
      </c>
      <c r="G908" s="32">
        <f t="shared" si="319"/>
        <v>0.28725782414307005</v>
      </c>
    </row>
    <row r="909" spans="1:7" ht="25.5" x14ac:dyDescent="0.2">
      <c r="A909" s="22"/>
      <c r="B909" s="26" t="s">
        <v>43</v>
      </c>
      <c r="C909" s="100"/>
      <c r="D909" s="40">
        <f>D903+D907+D908</f>
        <v>39242</v>
      </c>
      <c r="E909" s="40">
        <f>E903+E907+E908</f>
        <v>50252</v>
      </c>
      <c r="F909" s="99">
        <f t="shared" si="318"/>
        <v>-11010</v>
      </c>
      <c r="G909" s="32">
        <f t="shared" si="319"/>
        <v>-0.21909575738279075</v>
      </c>
    </row>
    <row r="910" spans="1:7" ht="25.5" x14ac:dyDescent="0.2">
      <c r="A910" s="22"/>
      <c r="B910" s="26" t="s">
        <v>48</v>
      </c>
      <c r="C910" s="100"/>
      <c r="D910" s="40">
        <f>D902-D909</f>
        <v>92002</v>
      </c>
      <c r="E910" s="40">
        <f>E902-E909</f>
        <v>160182</v>
      </c>
      <c r="F910" s="99">
        <f t="shared" si="318"/>
        <v>-68180</v>
      </c>
      <c r="G910" s="32">
        <f t="shared" si="319"/>
        <v>-0.4256408335518348</v>
      </c>
    </row>
    <row r="911" spans="1:7" x14ac:dyDescent="0.2">
      <c r="A911" s="95">
        <v>63</v>
      </c>
      <c r="B911" s="3" t="s">
        <v>46</v>
      </c>
      <c r="C911" s="97"/>
      <c r="D911" s="99">
        <f>'cumul juin 21'!D911+'TAB juillet'!D911</f>
        <v>73115</v>
      </c>
      <c r="E911" s="99">
        <f>'cumul juin 21'!E911+'TAB juillet'!E911</f>
        <v>67026</v>
      </c>
      <c r="F911" s="99">
        <f t="shared" si="318"/>
        <v>6089</v>
      </c>
      <c r="G911" s="32">
        <f t="shared" si="319"/>
        <v>9.084534359800675E-2</v>
      </c>
    </row>
    <row r="912" spans="1:7" x14ac:dyDescent="0.2">
      <c r="A912" s="95"/>
      <c r="B912" s="13" t="s">
        <v>6</v>
      </c>
      <c r="C912" s="27"/>
      <c r="D912" s="99">
        <f>'cumul juin 21'!D912+'TAB juillet'!D912</f>
        <v>0</v>
      </c>
      <c r="E912" s="99">
        <f>'cumul juin 21'!E912+'TAB juillet'!E912</f>
        <v>0</v>
      </c>
      <c r="F912" s="99"/>
      <c r="G912" s="32"/>
    </row>
    <row r="913" spans="1:7" x14ac:dyDescent="0.2">
      <c r="A913" s="95">
        <v>631</v>
      </c>
      <c r="B913" s="15" t="s">
        <v>21</v>
      </c>
      <c r="C913" s="21"/>
      <c r="D913" s="99">
        <f>'cumul juin 21'!D913+'TAB juillet'!D913</f>
        <v>0</v>
      </c>
      <c r="E913" s="99">
        <f>'cumul juin 21'!E913+'TAB juillet'!E913</f>
        <v>0</v>
      </c>
      <c r="F913" s="99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95"/>
      <c r="B914" s="15"/>
      <c r="C914" s="21"/>
      <c r="D914" s="99">
        <f>'cumul juin 21'!D914+'TAB juillet'!D914</f>
        <v>0</v>
      </c>
      <c r="E914" s="99">
        <f>'cumul juin 21'!E914+'TAB juillet'!E914</f>
        <v>0</v>
      </c>
      <c r="F914" s="99"/>
      <c r="G914" s="32"/>
    </row>
    <row r="915" spans="1:7" x14ac:dyDescent="0.2">
      <c r="A915" s="95">
        <v>64</v>
      </c>
      <c r="B915" s="2" t="s">
        <v>47</v>
      </c>
      <c r="C915" s="11"/>
      <c r="D915" s="99">
        <f>'cumul juin 21'!D915+'TAB juillet'!D915</f>
        <v>5266</v>
      </c>
      <c r="E915" s="99">
        <f>'cumul juin 21'!E915+'TAB juillet'!E915</f>
        <v>5772</v>
      </c>
      <c r="F915" s="99">
        <f t="shared" ref="F915:F925" si="322">(D915-E915)</f>
        <v>-506</v>
      </c>
      <c r="G915" s="32">
        <f t="shared" ref="G915:G925" si="323">F915/E915</f>
        <v>-8.7664587664587665E-2</v>
      </c>
    </row>
    <row r="916" spans="1:7" ht="25.5" x14ac:dyDescent="0.2">
      <c r="A916" s="22"/>
      <c r="B916" s="26" t="s">
        <v>49</v>
      </c>
      <c r="C916" s="100"/>
      <c r="D916" s="99">
        <f>D910-D911-D915</f>
        <v>13621</v>
      </c>
      <c r="E916" s="99">
        <f>E910-E911-E915</f>
        <v>87384</v>
      </c>
      <c r="F916" s="99">
        <f t="shared" si="322"/>
        <v>-73763</v>
      </c>
      <c r="G916" s="32">
        <f t="shared" si="323"/>
        <v>-0.84412478256889134</v>
      </c>
    </row>
    <row r="917" spans="1:7" x14ac:dyDescent="0.2">
      <c r="A917" s="95">
        <v>75</v>
      </c>
      <c r="B917" s="3" t="s">
        <v>50</v>
      </c>
      <c r="C917" s="97"/>
      <c r="D917" s="99">
        <f>'cumul juin 21'!D917+'TAB juillet'!D917</f>
        <v>48</v>
      </c>
      <c r="E917" s="99">
        <f>'cumul juin 21'!E917+'TAB juillet'!E917</f>
        <v>739</v>
      </c>
      <c r="F917" s="99">
        <f t="shared" si="322"/>
        <v>-691</v>
      </c>
      <c r="G917" s="32">
        <f t="shared" si="323"/>
        <v>-0.93504736129905275</v>
      </c>
    </row>
    <row r="918" spans="1:7" x14ac:dyDescent="0.2">
      <c r="A918" s="95">
        <v>65</v>
      </c>
      <c r="B918" s="1" t="s">
        <v>51</v>
      </c>
      <c r="C918" s="10"/>
      <c r="D918" s="99">
        <f>'cumul juin 21'!D918+'TAB juillet'!D918</f>
        <v>6538</v>
      </c>
      <c r="E918" s="99">
        <f>'cumul juin 21'!E918+'TAB juillet'!E918</f>
        <v>588</v>
      </c>
      <c r="F918" s="99">
        <f t="shared" si="322"/>
        <v>5950</v>
      </c>
      <c r="G918" s="32">
        <f t="shared" si="323"/>
        <v>10.119047619047619</v>
      </c>
    </row>
    <row r="919" spans="1:7" ht="25.5" x14ac:dyDescent="0.2">
      <c r="A919" s="95">
        <v>68</v>
      </c>
      <c r="B919" s="16" t="s">
        <v>52</v>
      </c>
      <c r="C919" s="17"/>
      <c r="D919" s="99">
        <f>'cumul juin 21'!D919+'TAB juillet'!D919</f>
        <v>41695</v>
      </c>
      <c r="E919" s="99">
        <f>'cumul juin 21'!E919+'TAB juillet'!E919</f>
        <v>0</v>
      </c>
      <c r="F919" s="99">
        <f t="shared" si="322"/>
        <v>41695</v>
      </c>
      <c r="G919" s="32" t="e">
        <f t="shared" si="323"/>
        <v>#DIV/0!</v>
      </c>
    </row>
    <row r="920" spans="1:7" x14ac:dyDescent="0.2">
      <c r="A920" s="95">
        <v>78</v>
      </c>
      <c r="B920" s="2" t="s">
        <v>53</v>
      </c>
      <c r="C920" s="11"/>
      <c r="D920" s="99">
        <f>'cumul juin 21'!D920+'TAB juillet'!D920</f>
        <v>12029</v>
      </c>
      <c r="E920" s="99">
        <f>'cumul juin 21'!E920+'TAB juillet'!E920</f>
        <v>2031</v>
      </c>
      <c r="F920" s="99">
        <f t="shared" si="322"/>
        <v>9998</v>
      </c>
      <c r="G920" s="32">
        <f t="shared" si="323"/>
        <v>4.9226981782373214</v>
      </c>
    </row>
    <row r="921" spans="1:7" ht="25.5" x14ac:dyDescent="0.2">
      <c r="A921" s="22"/>
      <c r="B921" s="26" t="s">
        <v>77</v>
      </c>
      <c r="C921" s="100"/>
      <c r="D921" s="99">
        <f>D916+D917-D918-D919+D920</f>
        <v>-22535</v>
      </c>
      <c r="E921" s="99">
        <f>E916+E917-E918-E919+E920</f>
        <v>89566</v>
      </c>
      <c r="F921" s="99">
        <f t="shared" si="322"/>
        <v>-112101</v>
      </c>
      <c r="G921" s="32">
        <f t="shared" si="323"/>
        <v>-1.2516021704664717</v>
      </c>
    </row>
    <row r="922" spans="1:7" x14ac:dyDescent="0.2">
      <c r="A922" s="95">
        <v>76</v>
      </c>
      <c r="B922" s="1" t="s">
        <v>54</v>
      </c>
      <c r="C922" s="10"/>
      <c r="D922" s="99">
        <f>'cumul juin 21'!D922+'TAB juillet'!D922</f>
        <v>0</v>
      </c>
      <c r="E922" s="99">
        <f>'cumul juin 21'!E922+'TAB juillet'!E922</f>
        <v>20</v>
      </c>
      <c r="F922" s="99">
        <f t="shared" si="322"/>
        <v>-20</v>
      </c>
      <c r="G922" s="32">
        <f t="shared" si="323"/>
        <v>-1</v>
      </c>
    </row>
    <row r="923" spans="1:7" x14ac:dyDescent="0.2">
      <c r="A923" s="95">
        <v>66</v>
      </c>
      <c r="B923" s="1" t="s">
        <v>55</v>
      </c>
      <c r="C923" s="10"/>
      <c r="D923" s="99">
        <f>'cumul juin 21'!D923+'TAB juillet'!D923</f>
        <v>0</v>
      </c>
      <c r="E923" s="99">
        <f>'cumul juin 21'!E923+'TAB juillet'!E923</f>
        <v>0</v>
      </c>
      <c r="F923" s="99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99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100"/>
      <c r="D925" s="99">
        <f>D921+D924</f>
        <v>-22535</v>
      </c>
      <c r="E925" s="99">
        <f>E921+E924</f>
        <v>89586</v>
      </c>
      <c r="F925" s="99">
        <f t="shared" si="322"/>
        <v>-112121</v>
      </c>
      <c r="G925" s="32">
        <f t="shared" si="323"/>
        <v>-1.2515460004911483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95">
        <v>5</v>
      </c>
      <c r="B929" s="1" t="s">
        <v>22</v>
      </c>
      <c r="C929" s="10"/>
      <c r="D929" s="99">
        <f>'TAB juillet'!D929</f>
        <v>22047</v>
      </c>
      <c r="E929" s="99">
        <f>'TAB juillet'!E929</f>
        <v>12949</v>
      </c>
      <c r="F929" s="99">
        <f t="shared" ref="F929" si="324">(D929-E929)</f>
        <v>9098</v>
      </c>
      <c r="G929" s="32">
        <f t="shared" ref="G929" si="325">F929/E929</f>
        <v>0.70260251756892422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95">
        <v>51</v>
      </c>
      <c r="B933" s="20" t="s">
        <v>29</v>
      </c>
      <c r="C933" s="30"/>
      <c r="D933" s="99">
        <v>0</v>
      </c>
      <c r="E933" s="99">
        <v>0</v>
      </c>
      <c r="F933" s="99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95">
        <v>510</v>
      </c>
      <c r="B934" s="1" t="s">
        <v>7</v>
      </c>
      <c r="C934" s="10"/>
      <c r="D934" s="99">
        <v>0</v>
      </c>
      <c r="E934" s="99">
        <v>0</v>
      </c>
      <c r="F934" s="99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95">
        <v>41</v>
      </c>
      <c r="B936" s="1" t="s">
        <v>8</v>
      </c>
      <c r="C936" s="10"/>
      <c r="D936" s="99">
        <f>D940+D941+D942</f>
        <v>65422</v>
      </c>
      <c r="E936" s="99">
        <f>E940+E941+E942</f>
        <v>68922</v>
      </c>
      <c r="F936" s="99">
        <f t="shared" ref="F936" si="328">(D936-E936)</f>
        <v>-3500</v>
      </c>
      <c r="G936" s="32">
        <f t="shared" ref="G936" si="329">F936/E936</f>
        <v>-5.078204346942921E-2</v>
      </c>
    </row>
    <row r="937" spans="1:7" x14ac:dyDescent="0.2">
      <c r="A937" s="95"/>
      <c r="B937" s="1"/>
      <c r="C937" s="10"/>
      <c r="D937" s="99"/>
      <c r="E937" s="99"/>
      <c r="F937" s="99"/>
      <c r="G937" s="32"/>
    </row>
    <row r="938" spans="1:7" x14ac:dyDescent="0.2">
      <c r="A938" s="95"/>
      <c r="B938" s="7" t="s">
        <v>6</v>
      </c>
      <c r="C938" s="29"/>
      <c r="D938" s="99"/>
      <c r="E938" s="99"/>
      <c r="F938" s="99"/>
      <c r="G938" s="32"/>
    </row>
    <row r="939" spans="1:7" x14ac:dyDescent="0.2">
      <c r="A939" s="95"/>
      <c r="B939" s="1"/>
      <c r="C939" s="10"/>
      <c r="D939" s="99"/>
      <c r="E939" s="99"/>
      <c r="F939" s="99"/>
      <c r="G939" s="32"/>
    </row>
    <row r="940" spans="1:7" x14ac:dyDescent="0.2">
      <c r="A940" s="95"/>
      <c r="B940" s="23" t="s">
        <v>23</v>
      </c>
      <c r="C940" s="10"/>
      <c r="D940" s="99">
        <f>'TAB juillet'!D940</f>
        <v>20409</v>
      </c>
      <c r="E940" s="99">
        <f>'TAB juillet'!E940</f>
        <v>20908</v>
      </c>
      <c r="F940" s="99">
        <f t="shared" ref="F940:F942" si="330">(D940-E940)</f>
        <v>-499</v>
      </c>
      <c r="G940" s="32">
        <f t="shared" ref="G940:G942" si="331">F940/E940</f>
        <v>-2.3866462598048595E-2</v>
      </c>
    </row>
    <row r="941" spans="1:7" ht="25.5" x14ac:dyDescent="0.2">
      <c r="A941" s="95"/>
      <c r="B941" s="24" t="s">
        <v>58</v>
      </c>
      <c r="C941" s="17"/>
      <c r="D941" s="99">
        <f>'TAB juillet'!D941</f>
        <v>29796</v>
      </c>
      <c r="E941" s="99">
        <f>'TAB juillet'!E941</f>
        <v>46363</v>
      </c>
      <c r="F941" s="99">
        <f t="shared" si="330"/>
        <v>-16567</v>
      </c>
      <c r="G941" s="32">
        <f t="shared" si="331"/>
        <v>-0.35733235554213488</v>
      </c>
    </row>
    <row r="942" spans="1:7" x14ac:dyDescent="0.2">
      <c r="A942" s="95"/>
      <c r="B942" s="23" t="s">
        <v>24</v>
      </c>
      <c r="C942" s="10"/>
      <c r="D942" s="99">
        <f>'TAB juillet'!D942</f>
        <v>15217</v>
      </c>
      <c r="E942" s="99">
        <f>'TAB juillet'!E942</f>
        <v>1651</v>
      </c>
      <c r="F942" s="99">
        <f t="shared" si="330"/>
        <v>13566</v>
      </c>
      <c r="G942" s="32">
        <f t="shared" si="331"/>
        <v>8.2168382798304052</v>
      </c>
    </row>
    <row r="943" spans="1:7" x14ac:dyDescent="0.2">
      <c r="A943" s="95"/>
      <c r="B943" s="1"/>
      <c r="C943" s="10"/>
      <c r="D943" s="99"/>
      <c r="E943" s="99"/>
      <c r="F943" s="99"/>
      <c r="G943" s="32"/>
    </row>
    <row r="944" spans="1:7" x14ac:dyDescent="0.2">
      <c r="A944" s="95"/>
      <c r="B944" s="8" t="s">
        <v>26</v>
      </c>
      <c r="C944" s="31"/>
      <c r="D944" s="99">
        <f>'TAB juillet'!D944</f>
        <v>217055</v>
      </c>
      <c r="E944" s="99">
        <f>'TAB juillet'!E944</f>
        <v>217546</v>
      </c>
      <c r="F944" s="99">
        <f t="shared" ref="F944" si="332">(D944-E944)</f>
        <v>-491</v>
      </c>
      <c r="G944" s="32">
        <f t="shared" ref="G944" si="333">F944/E944</f>
        <v>-2.2569939231243045E-3</v>
      </c>
    </row>
    <row r="945" spans="1:7" x14ac:dyDescent="0.2">
      <c r="A945" s="95"/>
      <c r="B945" s="8"/>
      <c r="C945" s="31"/>
      <c r="D945" s="99"/>
      <c r="E945" s="99"/>
      <c r="F945" s="99"/>
      <c r="G945" s="32"/>
    </row>
    <row r="946" spans="1:7" x14ac:dyDescent="0.2">
      <c r="A946" s="95">
        <v>3</v>
      </c>
      <c r="B946" s="8" t="s">
        <v>15</v>
      </c>
      <c r="C946" s="31"/>
      <c r="D946" s="99">
        <f>D949+D950+D951+D952</f>
        <v>44210</v>
      </c>
      <c r="E946" s="99">
        <f>E949+E950+E951+E952</f>
        <v>37588</v>
      </c>
      <c r="F946" s="99">
        <f t="shared" ref="F946" si="334">(D946-E946)</f>
        <v>6622</v>
      </c>
      <c r="G946" s="32">
        <f t="shared" ref="G946" si="335">F946/E946</f>
        <v>0.17617324678088753</v>
      </c>
    </row>
    <row r="947" spans="1:7" x14ac:dyDescent="0.2">
      <c r="A947" s="95"/>
      <c r="B947" s="7" t="s">
        <v>6</v>
      </c>
      <c r="C947" s="29"/>
      <c r="D947" s="99"/>
      <c r="E947" s="99"/>
      <c r="F947" s="99"/>
      <c r="G947" s="32"/>
    </row>
    <row r="948" spans="1:7" x14ac:dyDescent="0.2">
      <c r="A948" s="95"/>
      <c r="B948" s="8"/>
      <c r="C948" s="31"/>
      <c r="D948" s="99"/>
      <c r="E948" s="99"/>
      <c r="F948" s="99"/>
      <c r="G948" s="32"/>
    </row>
    <row r="949" spans="1:7" x14ac:dyDescent="0.2">
      <c r="A949" s="95">
        <v>30</v>
      </c>
      <c r="B949" s="25" t="s">
        <v>16</v>
      </c>
      <c r="C949" s="31"/>
      <c r="D949" s="99">
        <f>'TAB juillet'!D949</f>
        <v>5192</v>
      </c>
      <c r="E949" s="99">
        <f>'TAB juillet'!E949</f>
        <v>1483</v>
      </c>
      <c r="F949" s="99">
        <f t="shared" ref="F949:F952" si="336">(D949-E949)</f>
        <v>3709</v>
      </c>
      <c r="G949" s="32">
        <f t="shared" ref="G949:G952" si="337">F949/E949</f>
        <v>2.5010114632501685</v>
      </c>
    </row>
    <row r="950" spans="1:7" x14ac:dyDescent="0.2">
      <c r="A950" s="95">
        <v>31</v>
      </c>
      <c r="B950" s="25" t="s">
        <v>17</v>
      </c>
      <c r="C950" s="31"/>
      <c r="D950" s="99">
        <f>'TAB juillet'!D950</f>
        <v>1059</v>
      </c>
      <c r="E950" s="99">
        <f>'TAB juillet'!E950</f>
        <v>1046</v>
      </c>
      <c r="F950" s="99">
        <f t="shared" si="336"/>
        <v>13</v>
      </c>
      <c r="G950" s="32">
        <f t="shared" si="337"/>
        <v>1.24282982791587E-2</v>
      </c>
    </row>
    <row r="951" spans="1:7" x14ac:dyDescent="0.2">
      <c r="A951" s="95">
        <v>32</v>
      </c>
      <c r="B951" s="25" t="s">
        <v>18</v>
      </c>
      <c r="C951" s="31"/>
      <c r="D951" s="99">
        <f>'TAB juillet'!D951</f>
        <v>37959</v>
      </c>
      <c r="E951" s="99">
        <f>'TAB juillet'!E951</f>
        <v>35059</v>
      </c>
      <c r="F951" s="99">
        <f t="shared" si="336"/>
        <v>2900</v>
      </c>
      <c r="G951" s="32">
        <f t="shared" si="337"/>
        <v>8.2717704441085033E-2</v>
      </c>
    </row>
    <row r="952" spans="1:7" x14ac:dyDescent="0.2">
      <c r="A952" s="95">
        <v>37</v>
      </c>
      <c r="B952" s="25" t="s">
        <v>25</v>
      </c>
      <c r="C952" s="31"/>
      <c r="D952" s="99">
        <f>'TAB juillet'!D952</f>
        <v>0</v>
      </c>
      <c r="E952" s="99">
        <f>'TAB juillet'!E952</f>
        <v>0</v>
      </c>
      <c r="F952" s="99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99" t="s">
        <v>10</v>
      </c>
      <c r="E956" s="99" t="s">
        <v>11</v>
      </c>
      <c r="F956" s="99" t="s">
        <v>12</v>
      </c>
      <c r="G956" s="32" t="s">
        <v>13</v>
      </c>
    </row>
    <row r="957" spans="1:7" x14ac:dyDescent="0.2">
      <c r="A957" s="95">
        <v>700</v>
      </c>
      <c r="B957" s="1" t="s">
        <v>30</v>
      </c>
      <c r="C957" s="10"/>
      <c r="D957" s="99">
        <f>'cumul juin 21'!D957+'TAB juillet'!D957</f>
        <v>12473</v>
      </c>
      <c r="E957" s="99">
        <f>'cumul juin 21'!E957+'TAB juillet'!E957</f>
        <v>7812</v>
      </c>
      <c r="F957" s="99">
        <f>(D958-E958)</f>
        <v>0</v>
      </c>
      <c r="G957" s="32" t="e">
        <f>F957/E958</f>
        <v>#DIV/0!</v>
      </c>
    </row>
    <row r="958" spans="1:7" x14ac:dyDescent="0.2">
      <c r="A958" s="95">
        <v>701</v>
      </c>
      <c r="B958" s="1" t="s">
        <v>31</v>
      </c>
      <c r="C958" s="10"/>
      <c r="D958" s="99">
        <f>'cumul juin 21'!D958+'TAB juillet'!D958</f>
        <v>0</v>
      </c>
      <c r="E958" s="99">
        <f>'cumul juin 21'!E958+'TAB juillet'!E958</f>
        <v>0</v>
      </c>
      <c r="F958" s="99">
        <f t="shared" ref="F958:F960" si="338">(D959-E959)</f>
        <v>0</v>
      </c>
      <c r="G958" s="32" t="e">
        <f>F958/E959</f>
        <v>#DIV/0!</v>
      </c>
    </row>
    <row r="959" spans="1:7" x14ac:dyDescent="0.2">
      <c r="A959" s="95">
        <v>704</v>
      </c>
      <c r="B959" s="1" t="s">
        <v>32</v>
      </c>
      <c r="C959" s="10"/>
      <c r="D959" s="99">
        <f>'cumul juin 21'!D959+'TAB juillet'!D959</f>
        <v>0</v>
      </c>
      <c r="E959" s="99">
        <f>'cumul juin 21'!E959+'TAB juillet'!E959</f>
        <v>0</v>
      </c>
      <c r="F959" s="99">
        <f t="shared" si="338"/>
        <v>-62280</v>
      </c>
      <c r="G959" s="32" t="e">
        <f t="shared" ref="G959:G960" si="339">F959/E959</f>
        <v>#DIV/0!</v>
      </c>
    </row>
    <row r="960" spans="1:7" x14ac:dyDescent="0.2">
      <c r="A960" s="95">
        <v>706</v>
      </c>
      <c r="B960" s="1" t="s">
        <v>33</v>
      </c>
      <c r="C960" s="10"/>
      <c r="D960" s="99">
        <f>'cumul juin 21'!D960+'TAB juillet'!D960</f>
        <v>338880</v>
      </c>
      <c r="E960" s="99">
        <f>'cumul juin 21'!E960+'TAB juillet'!E960</f>
        <v>401160</v>
      </c>
      <c r="F960" s="99">
        <f t="shared" si="338"/>
        <v>0</v>
      </c>
      <c r="G960" s="32">
        <f t="shared" si="339"/>
        <v>0</v>
      </c>
    </row>
    <row r="961" spans="1:7" x14ac:dyDescent="0.2">
      <c r="A961" s="95"/>
      <c r="B961" s="13" t="s">
        <v>6</v>
      </c>
      <c r="C961" s="27"/>
      <c r="D961" s="99"/>
      <c r="E961" s="99"/>
      <c r="F961" s="39"/>
      <c r="G961" s="33"/>
    </row>
    <row r="962" spans="1:7" x14ac:dyDescent="0.2">
      <c r="A962" s="95"/>
      <c r="B962" s="14" t="s">
        <v>19</v>
      </c>
      <c r="C962" s="11"/>
      <c r="D962" s="99"/>
      <c r="E962" s="99"/>
      <c r="F962" s="99">
        <f t="shared" ref="F962:F966" si="340">(D962-E962)</f>
        <v>0</v>
      </c>
      <c r="G962" s="32" t="e">
        <f t="shared" ref="G962:G966" si="341">F962/E962</f>
        <v>#DIV/0!</v>
      </c>
    </row>
    <row r="963" spans="1:7" x14ac:dyDescent="0.2">
      <c r="A963" s="95"/>
      <c r="B963" s="14" t="s">
        <v>20</v>
      </c>
      <c r="C963" s="11"/>
      <c r="D963" s="99"/>
      <c r="E963" s="99"/>
      <c r="F963" s="99">
        <f t="shared" si="340"/>
        <v>0</v>
      </c>
      <c r="G963" s="32" t="e">
        <f t="shared" si="341"/>
        <v>#DIV/0!</v>
      </c>
    </row>
    <row r="964" spans="1:7" x14ac:dyDescent="0.2">
      <c r="A964" s="95"/>
      <c r="B964" s="14" t="s">
        <v>27</v>
      </c>
      <c r="C964" s="11"/>
      <c r="D964" s="99"/>
      <c r="E964" s="99"/>
      <c r="F964" s="99">
        <f t="shared" si="340"/>
        <v>0</v>
      </c>
      <c r="G964" s="32" t="e">
        <f t="shared" si="341"/>
        <v>#DIV/0!</v>
      </c>
    </row>
    <row r="965" spans="1:7" x14ac:dyDescent="0.2">
      <c r="A965" s="95">
        <v>706</v>
      </c>
      <c r="B965" s="2" t="s">
        <v>34</v>
      </c>
      <c r="C965" s="11"/>
      <c r="D965" s="99">
        <f>'cumul juin 21'!D965+'TAB juillet'!D965</f>
        <v>191</v>
      </c>
      <c r="E965" s="99">
        <f>'cumul juin 21'!E965+'TAB juillet'!E965</f>
        <v>258</v>
      </c>
      <c r="F965" s="99">
        <f t="shared" si="340"/>
        <v>-67</v>
      </c>
      <c r="G965" s="32">
        <f t="shared" si="341"/>
        <v>-0.25968992248062017</v>
      </c>
    </row>
    <row r="966" spans="1:7" x14ac:dyDescent="0.2">
      <c r="A966" s="95" t="s">
        <v>35</v>
      </c>
      <c r="B966" s="2" t="s">
        <v>36</v>
      </c>
      <c r="C966" s="11"/>
      <c r="D966" s="99">
        <f>'cumul juin 21'!D966+'TAB juillet'!D966</f>
        <v>17</v>
      </c>
      <c r="E966" s="99">
        <f>'cumul juin 21'!E966+'TAB juillet'!E966</f>
        <v>0</v>
      </c>
      <c r="F966" s="99">
        <f t="shared" si="340"/>
        <v>17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96"/>
      <c r="D967" s="40">
        <f>D957+D958+D959+D960+D965+D966</f>
        <v>351561</v>
      </c>
      <c r="E967" s="40">
        <f>E957+E958+E959+E960+E965+E966</f>
        <v>409230</v>
      </c>
      <c r="F967" s="40">
        <f>(D967-E967)</f>
        <v>-57669</v>
      </c>
      <c r="G967" s="34">
        <f>F967/E967</f>
        <v>-0.14092075361043913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99">
        <f>'cumul juin 21'!D970+'TAB juillet'!D970</f>
        <v>0</v>
      </c>
      <c r="E970" s="99">
        <f>'cumul juin 21'!E970+'TAB juillet'!E970</f>
        <v>0</v>
      </c>
      <c r="F970" s="99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97"/>
      <c r="D971" s="99">
        <f>'cumul juin 21'!D971+'TAB juillet'!D971</f>
        <v>0</v>
      </c>
      <c r="E971" s="99">
        <f>'cumul juin 21'!E971+'TAB juillet'!E971</f>
        <v>0</v>
      </c>
      <c r="F971" s="98"/>
      <c r="G971" s="36"/>
    </row>
    <row r="972" spans="1:7" x14ac:dyDescent="0.2">
      <c r="A972" s="95">
        <v>72</v>
      </c>
      <c r="B972" s="1" t="s">
        <v>37</v>
      </c>
      <c r="C972" s="10"/>
      <c r="D972" s="99">
        <f>'cumul juin 21'!D972+'TAB juillet'!D972</f>
        <v>0</v>
      </c>
      <c r="E972" s="99">
        <f>'cumul juin 21'!E972+'TAB juillet'!E972</f>
        <v>0</v>
      </c>
      <c r="F972" s="99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95">
        <v>73</v>
      </c>
      <c r="B973" s="1" t="s">
        <v>38</v>
      </c>
      <c r="C973" s="10"/>
      <c r="D973" s="99">
        <f>'cumul juin 21'!D973+'TAB juillet'!D973</f>
        <v>633</v>
      </c>
      <c r="E973" s="99">
        <f>'cumul juin 21'!E973+'TAB juillet'!E973</f>
        <v>0</v>
      </c>
      <c r="F973" s="99">
        <f t="shared" si="344"/>
        <v>633</v>
      </c>
      <c r="G973" s="32" t="e">
        <f t="shared" si="345"/>
        <v>#DIV/0!</v>
      </c>
    </row>
    <row r="974" spans="1:7" x14ac:dyDescent="0.2">
      <c r="A974" s="95">
        <v>74</v>
      </c>
      <c r="B974" s="2" t="s">
        <v>39</v>
      </c>
      <c r="C974" s="11"/>
      <c r="D974" s="99">
        <f>'cumul juin 21'!D974+'TAB juillet'!D974</f>
        <v>0</v>
      </c>
      <c r="E974" s="99">
        <f>'cumul juin 21'!E974+'TAB juillet'!E974</f>
        <v>0</v>
      </c>
      <c r="F974" s="99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00"/>
      <c r="D975" s="40">
        <f>D967+D972+D973+D974</f>
        <v>352194</v>
      </c>
      <c r="E975" s="40">
        <f>E967+E972+E973+E974</f>
        <v>409230</v>
      </c>
      <c r="F975" s="99">
        <f t="shared" si="344"/>
        <v>-57036</v>
      </c>
      <c r="G975" s="32">
        <f t="shared" si="345"/>
        <v>-0.13937394619162818</v>
      </c>
    </row>
    <row r="976" spans="1:7" x14ac:dyDescent="0.2">
      <c r="A976" s="95">
        <v>60</v>
      </c>
      <c r="B976" s="3" t="s">
        <v>40</v>
      </c>
      <c r="C976" s="97"/>
      <c r="D976" s="98">
        <f>D977+D978+D979</f>
        <v>85894</v>
      </c>
      <c r="E976" s="98">
        <f>E977+E978+E979</f>
        <v>88957</v>
      </c>
      <c r="F976" s="99">
        <f t="shared" si="344"/>
        <v>-3063</v>
      </c>
      <c r="G976" s="32">
        <f t="shared" si="345"/>
        <v>-3.4432366199399711E-2</v>
      </c>
    </row>
    <row r="977" spans="1:7" x14ac:dyDescent="0.2">
      <c r="A977" s="95">
        <v>600</v>
      </c>
      <c r="B977" s="1" t="s">
        <v>2</v>
      </c>
      <c r="C977" s="10"/>
      <c r="D977" s="99">
        <f>'cumul juin 21'!D977+'TAB juillet'!D977</f>
        <v>5177</v>
      </c>
      <c r="E977" s="99">
        <f>'cumul juin 21'!E977+'TAB juillet'!E977</f>
        <v>5839</v>
      </c>
      <c r="F977" s="99">
        <f t="shared" si="344"/>
        <v>-662</v>
      </c>
      <c r="G977" s="32">
        <f t="shared" si="345"/>
        <v>-0.11337557800993321</v>
      </c>
    </row>
    <row r="978" spans="1:7" x14ac:dyDescent="0.2">
      <c r="A978" s="95">
        <v>601</v>
      </c>
      <c r="B978" s="1" t="s">
        <v>3</v>
      </c>
      <c r="C978" s="10"/>
      <c r="D978" s="99">
        <f>'cumul juin 21'!D978+'TAB juillet'!D978</f>
        <v>57538</v>
      </c>
      <c r="E978" s="99">
        <f>'cumul juin 21'!E978+'TAB juillet'!E978</f>
        <v>65038</v>
      </c>
      <c r="F978" s="99">
        <f t="shared" si="344"/>
        <v>-7500</v>
      </c>
      <c r="G978" s="32">
        <f t="shared" si="345"/>
        <v>-0.11531719917586641</v>
      </c>
    </row>
    <row r="979" spans="1:7" x14ac:dyDescent="0.2">
      <c r="A979" s="95">
        <v>604</v>
      </c>
      <c r="B979" s="1" t="s">
        <v>4</v>
      </c>
      <c r="C979" s="10"/>
      <c r="D979" s="99">
        <f>'cumul juin 21'!D979+'TAB juillet'!D979</f>
        <v>23179</v>
      </c>
      <c r="E979" s="99">
        <f>'cumul juin 21'!E979+'TAB juillet'!E979</f>
        <v>18080</v>
      </c>
      <c r="F979" s="99">
        <f t="shared" si="344"/>
        <v>5099</v>
      </c>
      <c r="G979" s="32">
        <f t="shared" si="345"/>
        <v>0.28202433628318585</v>
      </c>
    </row>
    <row r="980" spans="1:7" x14ac:dyDescent="0.2">
      <c r="A980" s="95">
        <v>61</v>
      </c>
      <c r="B980" s="1" t="s">
        <v>41</v>
      </c>
      <c r="C980" s="10"/>
      <c r="D980" s="99">
        <f>'cumul juin 21'!D980+'TAB juillet'!D980</f>
        <v>5106</v>
      </c>
      <c r="E980" s="99">
        <f>'cumul juin 21'!E980+'TAB juillet'!E980</f>
        <v>6558</v>
      </c>
      <c r="F980" s="99">
        <f t="shared" si="344"/>
        <v>-1452</v>
      </c>
      <c r="G980" s="32">
        <f t="shared" si="345"/>
        <v>-0.22140896614821592</v>
      </c>
    </row>
    <row r="981" spans="1:7" x14ac:dyDescent="0.2">
      <c r="A981" s="95">
        <v>62</v>
      </c>
      <c r="B981" s="2" t="s">
        <v>42</v>
      </c>
      <c r="C981" s="11"/>
      <c r="D981" s="99">
        <f>'cumul juin 21'!D981+'TAB juillet'!D981</f>
        <v>13364</v>
      </c>
      <c r="E981" s="99">
        <f>'cumul juin 21'!E981+'TAB juillet'!E981</f>
        <v>9792</v>
      </c>
      <c r="F981" s="99">
        <f t="shared" si="344"/>
        <v>3572</v>
      </c>
      <c r="G981" s="32">
        <f t="shared" si="345"/>
        <v>0.36478758169934639</v>
      </c>
    </row>
    <row r="982" spans="1:7" ht="25.5" x14ac:dyDescent="0.2">
      <c r="A982" s="22"/>
      <c r="B982" s="26" t="s">
        <v>43</v>
      </c>
      <c r="C982" s="100"/>
      <c r="D982" s="40">
        <f>D976+D980+D981</f>
        <v>104364</v>
      </c>
      <c r="E982" s="40">
        <f>E976+E980+E981</f>
        <v>105307</v>
      </c>
      <c r="F982" s="99">
        <f t="shared" si="344"/>
        <v>-943</v>
      </c>
      <c r="G982" s="32">
        <f t="shared" si="345"/>
        <v>-8.9547703381541582E-3</v>
      </c>
    </row>
    <row r="983" spans="1:7" ht="25.5" x14ac:dyDescent="0.2">
      <c r="A983" s="22"/>
      <c r="B983" s="26" t="s">
        <v>48</v>
      </c>
      <c r="C983" s="100"/>
      <c r="D983" s="40">
        <f>D975-D982</f>
        <v>247830</v>
      </c>
      <c r="E983" s="40">
        <f>E975-E982</f>
        <v>303923</v>
      </c>
      <c r="F983" s="99">
        <f t="shared" si="344"/>
        <v>-56093</v>
      </c>
      <c r="G983" s="32">
        <f t="shared" si="345"/>
        <v>-0.18456319528301576</v>
      </c>
    </row>
    <row r="984" spans="1:7" x14ac:dyDescent="0.2">
      <c r="A984" s="95">
        <v>63</v>
      </c>
      <c r="B984" s="3" t="s">
        <v>46</v>
      </c>
      <c r="C984" s="97"/>
      <c r="D984" s="99">
        <f>'cumul juin 21'!D984+'TAB juillet'!D984</f>
        <v>336498</v>
      </c>
      <c r="E984" s="99">
        <f>'cumul juin 21'!E984+'TAB juillet'!E984</f>
        <v>336448</v>
      </c>
      <c r="F984" s="99">
        <f t="shared" si="344"/>
        <v>50</v>
      </c>
      <c r="G984" s="32">
        <f t="shared" si="345"/>
        <v>1.4861137530911166E-4</v>
      </c>
    </row>
    <row r="985" spans="1:7" x14ac:dyDescent="0.2">
      <c r="A985" s="95"/>
      <c r="B985" s="13" t="s">
        <v>6</v>
      </c>
      <c r="C985" s="27"/>
      <c r="D985" s="99">
        <f>'cumul juin 21'!D985+'TAB juillet'!D985</f>
        <v>0</v>
      </c>
      <c r="E985" s="99">
        <f>'cumul juin 21'!E985+'TAB juillet'!E985</f>
        <v>0</v>
      </c>
      <c r="F985" s="99"/>
      <c r="G985" s="32"/>
    </row>
    <row r="986" spans="1:7" x14ac:dyDescent="0.2">
      <c r="A986" s="95">
        <v>631</v>
      </c>
      <c r="B986" s="15" t="s">
        <v>21</v>
      </c>
      <c r="C986" s="21"/>
      <c r="D986" s="99">
        <f>'cumul juin 21'!D986+'TAB juillet'!D986</f>
        <v>0</v>
      </c>
      <c r="E986" s="99">
        <f>'cumul juin 21'!E986+'TAB juillet'!E986</f>
        <v>0</v>
      </c>
      <c r="F986" s="99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95"/>
      <c r="B987" s="15"/>
      <c r="C987" s="21"/>
      <c r="D987" s="99">
        <f>'cumul juin 21'!D987+'TAB juillet'!D987</f>
        <v>0</v>
      </c>
      <c r="E987" s="99">
        <f>'cumul juin 21'!E987+'TAB juillet'!E987</f>
        <v>0</v>
      </c>
      <c r="F987" s="99"/>
      <c r="G987" s="32"/>
    </row>
    <row r="988" spans="1:7" x14ac:dyDescent="0.2">
      <c r="A988" s="95">
        <v>64</v>
      </c>
      <c r="B988" s="2" t="s">
        <v>47</v>
      </c>
      <c r="C988" s="11"/>
      <c r="D988" s="99">
        <f>'cumul juin 21'!D988+'TAB juillet'!D988</f>
        <v>12789</v>
      </c>
      <c r="E988" s="99">
        <f>'cumul juin 21'!E988+'TAB juillet'!E988</f>
        <v>14043</v>
      </c>
      <c r="F988" s="99">
        <f t="shared" ref="F988:F998" si="348">(D988-E988)</f>
        <v>-1254</v>
      </c>
      <c r="G988" s="32">
        <f t="shared" ref="G988:G998" si="349">F988/E988</f>
        <v>-8.9297158726767786E-2</v>
      </c>
    </row>
    <row r="989" spans="1:7" ht="25.5" x14ac:dyDescent="0.2">
      <c r="A989" s="22"/>
      <c r="B989" s="26" t="s">
        <v>49</v>
      </c>
      <c r="C989" s="100"/>
      <c r="D989" s="99">
        <f>D983-D984-D988</f>
        <v>-101457</v>
      </c>
      <c r="E989" s="99">
        <f>E983-E984-E988</f>
        <v>-46568</v>
      </c>
      <c r="F989" s="99">
        <f t="shared" si="348"/>
        <v>-54889</v>
      </c>
      <c r="G989" s="32">
        <f t="shared" si="349"/>
        <v>1.1786849338601615</v>
      </c>
    </row>
    <row r="990" spans="1:7" x14ac:dyDescent="0.2">
      <c r="A990" s="95">
        <v>75</v>
      </c>
      <c r="B990" s="3" t="s">
        <v>50</v>
      </c>
      <c r="C990" s="97"/>
      <c r="D990" s="99">
        <f>'cumul juin 21'!D990+'TAB juillet'!D990</f>
        <v>3193</v>
      </c>
      <c r="E990" s="99">
        <f>'cumul juin 21'!E990+'TAB juillet'!E990</f>
        <v>5361</v>
      </c>
      <c r="F990" s="99">
        <f t="shared" si="348"/>
        <v>-2168</v>
      </c>
      <c r="G990" s="32">
        <f t="shared" si="349"/>
        <v>-0.40440216377541505</v>
      </c>
    </row>
    <row r="991" spans="1:7" x14ac:dyDescent="0.2">
      <c r="A991" s="95">
        <v>65</v>
      </c>
      <c r="B991" s="1" t="s">
        <v>51</v>
      </c>
      <c r="C991" s="10"/>
      <c r="D991" s="99">
        <f>'cumul juin 21'!D991+'TAB juillet'!D991</f>
        <v>4819</v>
      </c>
      <c r="E991" s="99">
        <f>'cumul juin 21'!E991+'TAB juillet'!E991</f>
        <v>4810</v>
      </c>
      <c r="F991" s="99">
        <f t="shared" si="348"/>
        <v>9</v>
      </c>
      <c r="G991" s="32">
        <f t="shared" si="349"/>
        <v>1.8711018711018712E-3</v>
      </c>
    </row>
    <row r="992" spans="1:7" ht="25.5" x14ac:dyDescent="0.2">
      <c r="A992" s="95">
        <v>68</v>
      </c>
      <c r="B992" s="16" t="s">
        <v>52</v>
      </c>
      <c r="C992" s="17"/>
      <c r="D992" s="99">
        <f>'cumul juin 21'!D992+'TAB juillet'!D992</f>
        <v>69837</v>
      </c>
      <c r="E992" s="99">
        <f>'cumul juin 21'!E992+'TAB juillet'!E992</f>
        <v>101627</v>
      </c>
      <c r="F992" s="99">
        <f t="shared" si="348"/>
        <v>-31790</v>
      </c>
      <c r="G992" s="32">
        <f t="shared" si="349"/>
        <v>-0.31281057199366308</v>
      </c>
    </row>
    <row r="993" spans="1:7" x14ac:dyDescent="0.2">
      <c r="A993" s="95">
        <v>78</v>
      </c>
      <c r="B993" s="2" t="s">
        <v>53</v>
      </c>
      <c r="C993" s="11"/>
      <c r="D993" s="99">
        <f>'cumul juin 21'!D993+'TAB juillet'!D993</f>
        <v>28780</v>
      </c>
      <c r="E993" s="99">
        <f>'cumul juin 21'!E993+'TAB juillet'!E993</f>
        <v>41990</v>
      </c>
      <c r="F993" s="99">
        <f t="shared" si="348"/>
        <v>-13210</v>
      </c>
      <c r="G993" s="32">
        <f t="shared" si="349"/>
        <v>-0.31459871397951894</v>
      </c>
    </row>
    <row r="994" spans="1:7" ht="25.5" x14ac:dyDescent="0.2">
      <c r="A994" s="22"/>
      <c r="B994" s="26" t="s">
        <v>77</v>
      </c>
      <c r="C994" s="100"/>
      <c r="D994" s="99">
        <f>D989+D990-D991-D992+D993</f>
        <v>-144140</v>
      </c>
      <c r="E994" s="99">
        <f>E989+E990-E991-E992+E993</f>
        <v>-105654</v>
      </c>
      <c r="F994" s="99">
        <f t="shared" si="348"/>
        <v>-38486</v>
      </c>
      <c r="G994" s="32">
        <f t="shared" si="349"/>
        <v>0.3642644859636171</v>
      </c>
    </row>
    <row r="995" spans="1:7" x14ac:dyDescent="0.2">
      <c r="A995" s="95">
        <v>76</v>
      </c>
      <c r="B995" s="1" t="s">
        <v>54</v>
      </c>
      <c r="C995" s="10"/>
      <c r="D995" s="99">
        <f>'cumul juin 21'!D995+'TAB juillet'!D995</f>
        <v>0</v>
      </c>
      <c r="E995" s="99">
        <f>'cumul juin 21'!E995+'TAB juillet'!E995</f>
        <v>0</v>
      </c>
      <c r="F995" s="99">
        <f t="shared" si="348"/>
        <v>0</v>
      </c>
      <c r="G995" s="32" t="e">
        <f t="shared" si="349"/>
        <v>#DIV/0!</v>
      </c>
    </row>
    <row r="996" spans="1:7" x14ac:dyDescent="0.2">
      <c r="A996" s="95">
        <v>66</v>
      </c>
      <c r="B996" s="1" t="s">
        <v>55</v>
      </c>
      <c r="C996" s="10"/>
      <c r="D996" s="99">
        <f>'cumul juin 21'!D996+'TAB juillet'!D996</f>
        <v>-1670</v>
      </c>
      <c r="E996" s="99">
        <f>'cumul juin 21'!E996+'TAB juillet'!E996</f>
        <v>321</v>
      </c>
      <c r="F996" s="99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99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100"/>
      <c r="D998" s="99">
        <f>D994+D997</f>
        <v>-142470</v>
      </c>
      <c r="E998" s="99">
        <f>E994+E997</f>
        <v>-105975</v>
      </c>
      <c r="F998" s="99">
        <f t="shared" si="348"/>
        <v>-36495</v>
      </c>
      <c r="G998" s="32">
        <f t="shared" si="349"/>
        <v>0.3443736730360934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95">
        <v>5</v>
      </c>
      <c r="B1002" s="1" t="s">
        <v>22</v>
      </c>
      <c r="C1002" s="10"/>
      <c r="D1002" s="99">
        <f>'TAB juillet'!D1002</f>
        <v>30748</v>
      </c>
      <c r="E1002" s="99">
        <f>'TAB juillet'!E1002</f>
        <v>31610</v>
      </c>
      <c r="F1002" s="99">
        <f t="shared" ref="F1002" si="350">(D1002-E1002)</f>
        <v>-862</v>
      </c>
      <c r="G1002" s="32">
        <f t="shared" ref="G1002" si="351">F1002/E1002</f>
        <v>-2.7269851312875671E-2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95">
        <v>51</v>
      </c>
      <c r="B1006" s="20" t="s">
        <v>29</v>
      </c>
      <c r="C1006" s="30"/>
      <c r="D1006" s="99">
        <v>0</v>
      </c>
      <c r="E1006" s="99">
        <v>0</v>
      </c>
      <c r="F1006" s="99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95">
        <v>510</v>
      </c>
      <c r="B1007" s="1" t="s">
        <v>7</v>
      </c>
      <c r="C1007" s="10"/>
      <c r="D1007" s="99">
        <v>0</v>
      </c>
      <c r="E1007" s="99">
        <v>0</v>
      </c>
      <c r="F1007" s="99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95">
        <v>41</v>
      </c>
      <c r="B1009" s="1" t="s">
        <v>8</v>
      </c>
      <c r="C1009" s="10"/>
      <c r="D1009" s="99">
        <f>D1013+D1014+D1015</f>
        <v>34928</v>
      </c>
      <c r="E1009" s="99">
        <f>E1013+E1014+E1015</f>
        <v>23614</v>
      </c>
      <c r="F1009" s="99">
        <f t="shared" ref="F1009" si="354">(D1009-E1009)</f>
        <v>11314</v>
      </c>
      <c r="G1009" s="32">
        <f t="shared" ref="G1009" si="355">F1009/E1009</f>
        <v>0.47912255441687135</v>
      </c>
    </row>
    <row r="1010" spans="1:7" x14ac:dyDescent="0.2">
      <c r="A1010" s="95"/>
      <c r="B1010" s="1"/>
      <c r="C1010" s="10"/>
      <c r="D1010" s="99"/>
      <c r="E1010" s="99"/>
      <c r="F1010" s="99"/>
      <c r="G1010" s="32"/>
    </row>
    <row r="1011" spans="1:7" x14ac:dyDescent="0.2">
      <c r="A1011" s="95"/>
      <c r="B1011" s="7" t="s">
        <v>6</v>
      </c>
      <c r="C1011" s="29"/>
      <c r="D1011" s="99"/>
      <c r="E1011" s="99"/>
      <c r="F1011" s="99"/>
      <c r="G1011" s="32"/>
    </row>
    <row r="1012" spans="1:7" x14ac:dyDescent="0.2">
      <c r="A1012" s="95"/>
      <c r="B1012" s="1"/>
      <c r="C1012" s="10"/>
      <c r="D1012" s="99"/>
      <c r="E1012" s="99"/>
      <c r="F1012" s="99"/>
      <c r="G1012" s="32"/>
    </row>
    <row r="1013" spans="1:7" x14ac:dyDescent="0.2">
      <c r="A1013" s="95"/>
      <c r="B1013" s="23" t="s">
        <v>23</v>
      </c>
      <c r="C1013" s="10"/>
      <c r="D1013" s="99">
        <f>'TAB juillet'!D1013</f>
        <v>20343</v>
      </c>
      <c r="E1013" s="99">
        <f>'TAB juillet'!E1013</f>
        <v>12184</v>
      </c>
      <c r="F1013" s="99">
        <f t="shared" ref="F1013:F1015" si="356">(D1013-E1013)</f>
        <v>8159</v>
      </c>
      <c r="G1013" s="32">
        <f t="shared" ref="G1013:G1015" si="357">F1013/E1013</f>
        <v>0.66964871963230466</v>
      </c>
    </row>
    <row r="1014" spans="1:7" ht="25.5" x14ac:dyDescent="0.2">
      <c r="A1014" s="95"/>
      <c r="B1014" s="24" t="s">
        <v>58</v>
      </c>
      <c r="C1014" s="17"/>
      <c r="D1014" s="99">
        <f>'TAB juillet'!D1014</f>
        <v>14341</v>
      </c>
      <c r="E1014" s="99">
        <f>'TAB juillet'!E1014</f>
        <v>11277</v>
      </c>
      <c r="F1014" s="99">
        <f t="shared" si="356"/>
        <v>3064</v>
      </c>
      <c r="G1014" s="32">
        <f t="shared" si="357"/>
        <v>0.27170346723419347</v>
      </c>
    </row>
    <row r="1015" spans="1:7" x14ac:dyDescent="0.2">
      <c r="A1015" s="95"/>
      <c r="B1015" s="23" t="s">
        <v>24</v>
      </c>
      <c r="C1015" s="10"/>
      <c r="D1015" s="99">
        <f>'TAB juillet'!D1015</f>
        <v>244</v>
      </c>
      <c r="E1015" s="99">
        <f>'TAB juillet'!E1015</f>
        <v>153</v>
      </c>
      <c r="F1015" s="99">
        <f t="shared" si="356"/>
        <v>91</v>
      </c>
      <c r="G1015" s="32">
        <f t="shared" si="357"/>
        <v>0.59477124183006536</v>
      </c>
    </row>
    <row r="1016" spans="1:7" x14ac:dyDescent="0.2">
      <c r="A1016" s="95"/>
      <c r="B1016" s="1"/>
      <c r="C1016" s="10"/>
      <c r="D1016" s="99"/>
      <c r="E1016" s="99"/>
      <c r="F1016" s="99"/>
      <c r="G1016" s="32"/>
    </row>
    <row r="1017" spans="1:7" x14ac:dyDescent="0.2">
      <c r="A1017" s="95"/>
      <c r="B1017" s="8" t="s">
        <v>26</v>
      </c>
      <c r="C1017" s="31"/>
      <c r="D1017" s="99">
        <f>'TAB juillet'!D1017</f>
        <v>130890</v>
      </c>
      <c r="E1017" s="99">
        <f>'TAB juillet'!E1017</f>
        <v>120659</v>
      </c>
      <c r="F1017" s="99">
        <f t="shared" ref="F1017" si="358">(D1017-E1017)</f>
        <v>10231</v>
      </c>
      <c r="G1017" s="32">
        <f t="shared" ref="G1017" si="359">F1017/E1017</f>
        <v>8.4792680197913126E-2</v>
      </c>
    </row>
    <row r="1018" spans="1:7" x14ac:dyDescent="0.2">
      <c r="A1018" s="95"/>
      <c r="B1018" s="8"/>
      <c r="C1018" s="31"/>
      <c r="D1018" s="99"/>
      <c r="E1018" s="99"/>
      <c r="F1018" s="99"/>
      <c r="G1018" s="32"/>
    </row>
    <row r="1019" spans="1:7" x14ac:dyDescent="0.2">
      <c r="A1019" s="95">
        <v>3</v>
      </c>
      <c r="B1019" s="8" t="s">
        <v>15</v>
      </c>
      <c r="C1019" s="31"/>
      <c r="D1019" s="99">
        <f>D1022+D1023+D1024+D1025</f>
        <v>98655</v>
      </c>
      <c r="E1019" s="99">
        <f>E1022+E1023+E1024+E1025</f>
        <v>95671</v>
      </c>
      <c r="F1019" s="99">
        <f t="shared" ref="F1019" si="360">(D1019-E1019)</f>
        <v>2984</v>
      </c>
      <c r="G1019" s="32">
        <f t="shared" ref="G1019" si="361">F1019/E1019</f>
        <v>3.1190224833021502E-2</v>
      </c>
    </row>
    <row r="1020" spans="1:7" x14ac:dyDescent="0.2">
      <c r="A1020" s="95"/>
      <c r="B1020" s="7" t="s">
        <v>6</v>
      </c>
      <c r="C1020" s="29"/>
      <c r="D1020" s="99"/>
      <c r="E1020" s="99"/>
      <c r="F1020" s="99"/>
      <c r="G1020" s="32"/>
    </row>
    <row r="1021" spans="1:7" x14ac:dyDescent="0.2">
      <c r="A1021" s="95"/>
      <c r="B1021" s="8"/>
      <c r="C1021" s="31"/>
      <c r="D1021" s="99"/>
      <c r="E1021" s="99"/>
      <c r="F1021" s="99"/>
      <c r="G1021" s="32"/>
    </row>
    <row r="1022" spans="1:7" x14ac:dyDescent="0.2">
      <c r="A1022" s="95">
        <v>30</v>
      </c>
      <c r="B1022" s="25" t="s">
        <v>16</v>
      </c>
      <c r="C1022" s="31"/>
      <c r="D1022" s="99">
        <f>'TAB juillet'!D1022</f>
        <v>798</v>
      </c>
      <c r="E1022" s="99">
        <f>'TAB juillet'!E1022</f>
        <v>1904</v>
      </c>
      <c r="F1022" s="99">
        <f t="shared" ref="F1022:F1025" si="362">(D1022-E1022)</f>
        <v>-1106</v>
      </c>
      <c r="G1022" s="32">
        <f t="shared" ref="G1022:G1025" si="363">F1022/E1022</f>
        <v>-0.58088235294117652</v>
      </c>
    </row>
    <row r="1023" spans="1:7" x14ac:dyDescent="0.2">
      <c r="A1023" s="95">
        <v>31</v>
      </c>
      <c r="B1023" s="25" t="s">
        <v>17</v>
      </c>
      <c r="C1023" s="31"/>
      <c r="D1023" s="99">
        <f>'TAB juillet'!D1023</f>
        <v>3826</v>
      </c>
      <c r="E1023" s="99">
        <f>'TAB juillet'!E1023</f>
        <v>4381</v>
      </c>
      <c r="F1023" s="99">
        <f t="shared" si="362"/>
        <v>-555</v>
      </c>
      <c r="G1023" s="32">
        <f t="shared" si="363"/>
        <v>-0.12668340561515637</v>
      </c>
    </row>
    <row r="1024" spans="1:7" x14ac:dyDescent="0.2">
      <c r="A1024" s="95">
        <v>32</v>
      </c>
      <c r="B1024" s="25" t="s">
        <v>18</v>
      </c>
      <c r="C1024" s="31"/>
      <c r="D1024" s="99">
        <f>'TAB juillet'!D1024</f>
        <v>94031</v>
      </c>
      <c r="E1024" s="99">
        <f>'TAB juillet'!E1024</f>
        <v>89386</v>
      </c>
      <c r="F1024" s="99">
        <f t="shared" si="362"/>
        <v>4645</v>
      </c>
      <c r="G1024" s="32">
        <f t="shared" si="363"/>
        <v>5.1965632201910812E-2</v>
      </c>
    </row>
    <row r="1025" spans="1:7" x14ac:dyDescent="0.2">
      <c r="A1025" s="95">
        <v>37</v>
      </c>
      <c r="B1025" s="25" t="s">
        <v>25</v>
      </c>
      <c r="C1025" s="31"/>
      <c r="D1025" s="99">
        <f>'TAB juillet'!D1025</f>
        <v>0</v>
      </c>
      <c r="E1025" s="99">
        <f>'TAB juillet'!E1025</f>
        <v>0</v>
      </c>
      <c r="F1025" s="99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99" t="s">
        <v>10</v>
      </c>
      <c r="E1029" s="99" t="s">
        <v>11</v>
      </c>
      <c r="F1029" s="99" t="s">
        <v>12</v>
      </c>
      <c r="G1029" s="32" t="s">
        <v>13</v>
      </c>
    </row>
    <row r="1030" spans="1:7" x14ac:dyDescent="0.2">
      <c r="A1030" s="95">
        <v>700</v>
      </c>
      <c r="B1030" s="1" t="s">
        <v>30</v>
      </c>
      <c r="C1030" s="10"/>
      <c r="D1030" s="99">
        <f>'cumul juin 21'!D1030+'TAB juillet'!D1030</f>
        <v>3823</v>
      </c>
      <c r="E1030" s="99">
        <f>'cumul juin 21'!E1030+'TAB juillet'!E1030</f>
        <v>637</v>
      </c>
      <c r="F1030" s="99">
        <f>(D1031-E1031)</f>
        <v>0</v>
      </c>
      <c r="G1030" s="32" t="e">
        <f>F1030/E1031</f>
        <v>#DIV/0!</v>
      </c>
    </row>
    <row r="1031" spans="1:7" x14ac:dyDescent="0.2">
      <c r="A1031" s="95">
        <v>701</v>
      </c>
      <c r="B1031" s="1" t="s">
        <v>31</v>
      </c>
      <c r="C1031" s="10"/>
      <c r="D1031" s="99">
        <f>'cumul juin 21'!D1031+'TAB juillet'!D1031</f>
        <v>0</v>
      </c>
      <c r="E1031" s="99">
        <f>'cumul juin 21'!E1031+'TAB juillet'!E1031</f>
        <v>0</v>
      </c>
      <c r="F1031" s="99">
        <f t="shared" ref="F1031:F1033" si="364">(D1032-E1032)</f>
        <v>0</v>
      </c>
      <c r="G1031" s="32" t="e">
        <f>F1031/E1032</f>
        <v>#DIV/0!</v>
      </c>
    </row>
    <row r="1032" spans="1:7" x14ac:dyDescent="0.2">
      <c r="A1032" s="95">
        <v>704</v>
      </c>
      <c r="B1032" s="1" t="s">
        <v>32</v>
      </c>
      <c r="C1032" s="10"/>
      <c r="D1032" s="99">
        <f>'cumul juin 21'!D1032+'TAB juillet'!D1032</f>
        <v>0</v>
      </c>
      <c r="E1032" s="99">
        <f>'cumul juin 21'!E1032+'TAB juillet'!E1032</f>
        <v>0</v>
      </c>
      <c r="F1032" s="99">
        <f t="shared" si="364"/>
        <v>6475</v>
      </c>
      <c r="G1032" s="32" t="e">
        <f t="shared" ref="G1032:G1033" si="365">F1032/E1032</f>
        <v>#DIV/0!</v>
      </c>
    </row>
    <row r="1033" spans="1:7" x14ac:dyDescent="0.2">
      <c r="A1033" s="95">
        <v>706</v>
      </c>
      <c r="B1033" s="1" t="s">
        <v>33</v>
      </c>
      <c r="C1033" s="10"/>
      <c r="D1033" s="99">
        <f>'cumul juin 21'!D1033+'TAB juillet'!D1033</f>
        <v>38760</v>
      </c>
      <c r="E1033" s="99">
        <f>'cumul juin 21'!E1033+'TAB juillet'!E1033</f>
        <v>32285</v>
      </c>
      <c r="F1033" s="99">
        <f t="shared" si="364"/>
        <v>0</v>
      </c>
      <c r="G1033" s="32">
        <f t="shared" si="365"/>
        <v>0</v>
      </c>
    </row>
    <row r="1034" spans="1:7" x14ac:dyDescent="0.2">
      <c r="A1034" s="95"/>
      <c r="B1034" s="13" t="s">
        <v>6</v>
      </c>
      <c r="C1034" s="27"/>
      <c r="D1034" s="99"/>
      <c r="E1034" s="99"/>
      <c r="F1034" s="39"/>
      <c r="G1034" s="33"/>
    </row>
    <row r="1035" spans="1:7" x14ac:dyDescent="0.2">
      <c r="A1035" s="95"/>
      <c r="B1035" s="14" t="s">
        <v>19</v>
      </c>
      <c r="C1035" s="11"/>
      <c r="D1035" s="99"/>
      <c r="E1035" s="99"/>
      <c r="F1035" s="99">
        <f t="shared" ref="F1035:F1039" si="366">(D1035-E1035)</f>
        <v>0</v>
      </c>
      <c r="G1035" s="32" t="e">
        <f t="shared" ref="G1035:G1039" si="367">F1035/E1035</f>
        <v>#DIV/0!</v>
      </c>
    </row>
    <row r="1036" spans="1:7" x14ac:dyDescent="0.2">
      <c r="A1036" s="95"/>
      <c r="B1036" s="14" t="s">
        <v>20</v>
      </c>
      <c r="C1036" s="11"/>
      <c r="D1036" s="99"/>
      <c r="E1036" s="99"/>
      <c r="F1036" s="99">
        <f t="shared" si="366"/>
        <v>0</v>
      </c>
      <c r="G1036" s="32" t="e">
        <f t="shared" si="367"/>
        <v>#DIV/0!</v>
      </c>
    </row>
    <row r="1037" spans="1:7" x14ac:dyDescent="0.2">
      <c r="A1037" s="95"/>
      <c r="B1037" s="14" t="s">
        <v>27</v>
      </c>
      <c r="C1037" s="11"/>
      <c r="D1037" s="99"/>
      <c r="E1037" s="99"/>
      <c r="F1037" s="99">
        <f t="shared" si="366"/>
        <v>0</v>
      </c>
      <c r="G1037" s="32" t="e">
        <f t="shared" si="367"/>
        <v>#DIV/0!</v>
      </c>
    </row>
    <row r="1038" spans="1:7" x14ac:dyDescent="0.2">
      <c r="A1038" s="95">
        <v>706</v>
      </c>
      <c r="B1038" s="2" t="s">
        <v>34</v>
      </c>
      <c r="C1038" s="11"/>
      <c r="D1038" s="99">
        <f>'cumul juin 21'!D1038+'TAB juillet'!D1038</f>
        <v>163153</v>
      </c>
      <c r="E1038" s="99">
        <f>'cumul juin 21'!E1038+'TAB juillet'!E1038</f>
        <v>121783</v>
      </c>
      <c r="F1038" s="99">
        <f t="shared" si="366"/>
        <v>41370</v>
      </c>
      <c r="G1038" s="32">
        <f t="shared" si="367"/>
        <v>0.33970258574677908</v>
      </c>
    </row>
    <row r="1039" spans="1:7" ht="15.75" customHeight="1" x14ac:dyDescent="0.2">
      <c r="A1039" s="95" t="s">
        <v>35</v>
      </c>
      <c r="B1039" s="2" t="s">
        <v>36</v>
      </c>
      <c r="C1039" s="11"/>
      <c r="D1039" s="99">
        <f>'cumul juin 21'!D1039+'TAB juillet'!D1039</f>
        <v>13293</v>
      </c>
      <c r="E1039" s="99">
        <f>'cumul juin 21'!E1039+'TAB juillet'!E1039</f>
        <v>5655</v>
      </c>
      <c r="F1039" s="99">
        <f t="shared" si="366"/>
        <v>7638</v>
      </c>
      <c r="G1039" s="32">
        <f t="shared" si="367"/>
        <v>1.3506631299734748</v>
      </c>
    </row>
    <row r="1040" spans="1:7" ht="25.5" x14ac:dyDescent="0.2">
      <c r="A1040" s="22"/>
      <c r="B1040" s="26" t="s">
        <v>45</v>
      </c>
      <c r="C1040" s="96"/>
      <c r="D1040" s="40">
        <f>D1030+D1031+D1032+D1033+D1038+D1039</f>
        <v>219029</v>
      </c>
      <c r="E1040" s="40">
        <f>E1030+E1031+E1032+E1033+E1038+E1039</f>
        <v>160360</v>
      </c>
      <c r="F1040" s="40">
        <f>(D1040-E1040)</f>
        <v>58669</v>
      </c>
      <c r="G1040" s="34">
        <f>F1040/E1040</f>
        <v>0.36585806934397608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99">
        <f>'cumul juin 21'!D1043+'TAB juillet'!D1043</f>
        <v>0</v>
      </c>
      <c r="E1043" s="99">
        <f>'cumul juin 21'!E1043+'TAB juillet'!E1043</f>
        <v>0</v>
      </c>
      <c r="F1043" s="99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97"/>
      <c r="D1044" s="99">
        <f>'cumul juin 21'!D1044+'TAB juillet'!D1044</f>
        <v>0</v>
      </c>
      <c r="E1044" s="99">
        <f>'cumul juin 21'!E1044+'TAB juillet'!E1044</f>
        <v>0</v>
      </c>
      <c r="F1044" s="98"/>
      <c r="G1044" s="36"/>
    </row>
    <row r="1045" spans="1:7" x14ac:dyDescent="0.2">
      <c r="A1045" s="95">
        <v>72</v>
      </c>
      <c r="B1045" s="1" t="s">
        <v>37</v>
      </c>
      <c r="C1045" s="10"/>
      <c r="D1045" s="99">
        <f>'cumul juin 21'!D1045+'TAB juillet'!D1045</f>
        <v>0</v>
      </c>
      <c r="E1045" s="99">
        <f>'cumul juin 21'!E1045+'TAB juillet'!E1045</f>
        <v>0</v>
      </c>
      <c r="F1045" s="99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95">
        <v>73</v>
      </c>
      <c r="B1046" s="1" t="s">
        <v>38</v>
      </c>
      <c r="C1046" s="10"/>
      <c r="D1046" s="99">
        <f>'cumul juin 21'!D1046+'TAB juillet'!D1046</f>
        <v>0</v>
      </c>
      <c r="E1046" s="99">
        <f>'cumul juin 21'!E1046+'TAB juillet'!E1046</f>
        <v>0</v>
      </c>
      <c r="F1046" s="99">
        <f t="shared" si="370"/>
        <v>0</v>
      </c>
      <c r="G1046" s="32" t="e">
        <f t="shared" si="371"/>
        <v>#DIV/0!</v>
      </c>
    </row>
    <row r="1047" spans="1:7" x14ac:dyDescent="0.2">
      <c r="A1047" s="95">
        <v>74</v>
      </c>
      <c r="B1047" s="2" t="s">
        <v>39</v>
      </c>
      <c r="C1047" s="11"/>
      <c r="D1047" s="99">
        <f>'cumul juin 21'!D1047+'TAB juillet'!D1047</f>
        <v>0</v>
      </c>
      <c r="E1047" s="99">
        <f>'cumul juin 21'!E1047+'TAB juillet'!E1047</f>
        <v>0</v>
      </c>
      <c r="F1047" s="99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00"/>
      <c r="D1048" s="40">
        <f>D1040+D1045+D1046+D1047</f>
        <v>219029</v>
      </c>
      <c r="E1048" s="40">
        <f>E1040+E1045+E1046+E1047</f>
        <v>160360</v>
      </c>
      <c r="F1048" s="99">
        <f t="shared" si="370"/>
        <v>58669</v>
      </c>
      <c r="G1048" s="32">
        <f t="shared" si="371"/>
        <v>0.36585806934397608</v>
      </c>
    </row>
    <row r="1049" spans="1:7" x14ac:dyDescent="0.2">
      <c r="A1049" s="95">
        <v>60</v>
      </c>
      <c r="B1049" s="3" t="s">
        <v>40</v>
      </c>
      <c r="C1049" s="97"/>
      <c r="D1049" s="98">
        <f>D1050+D1051+D1052</f>
        <v>49690</v>
      </c>
      <c r="E1049" s="98">
        <f>E1050+E1051+E1052</f>
        <v>18743</v>
      </c>
      <c r="F1049" s="99">
        <f t="shared" si="370"/>
        <v>30947</v>
      </c>
      <c r="G1049" s="32">
        <f t="shared" si="371"/>
        <v>1.6511230859520887</v>
      </c>
    </row>
    <row r="1050" spans="1:7" x14ac:dyDescent="0.2">
      <c r="A1050" s="95">
        <v>600</v>
      </c>
      <c r="B1050" s="1" t="s">
        <v>2</v>
      </c>
      <c r="C1050" s="10"/>
      <c r="D1050" s="99">
        <f>'cumul juin 21'!D1050+'TAB juillet'!D1050</f>
        <v>1582</v>
      </c>
      <c r="E1050" s="99">
        <f>'cumul juin 21'!E1050+'TAB juillet'!E1050</f>
        <v>771</v>
      </c>
      <c r="F1050" s="99">
        <f t="shared" si="370"/>
        <v>811</v>
      </c>
      <c r="G1050" s="32">
        <f t="shared" si="371"/>
        <v>1.0518806744487679</v>
      </c>
    </row>
    <row r="1051" spans="1:7" x14ac:dyDescent="0.2">
      <c r="A1051" s="95">
        <v>601</v>
      </c>
      <c r="B1051" s="1" t="s">
        <v>3</v>
      </c>
      <c r="C1051" s="10"/>
      <c r="D1051" s="99">
        <f>'cumul juin 21'!D1051+'TAB juillet'!D1051</f>
        <v>23057</v>
      </c>
      <c r="E1051" s="99">
        <f>'cumul juin 21'!E1051+'TAB juillet'!E1051</f>
        <v>9681</v>
      </c>
      <c r="F1051" s="99">
        <f t="shared" si="370"/>
        <v>13376</v>
      </c>
      <c r="G1051" s="32">
        <f t="shared" si="371"/>
        <v>1.3816754467513686</v>
      </c>
    </row>
    <row r="1052" spans="1:7" x14ac:dyDescent="0.2">
      <c r="A1052" s="95">
        <v>604</v>
      </c>
      <c r="B1052" s="1" t="s">
        <v>4</v>
      </c>
      <c r="C1052" s="10"/>
      <c r="D1052" s="99">
        <f>'cumul juin 21'!D1052+'TAB juillet'!D1052</f>
        <v>25051</v>
      </c>
      <c r="E1052" s="99">
        <f>'cumul juin 21'!E1052+'TAB juillet'!E1052</f>
        <v>8291</v>
      </c>
      <c r="F1052" s="99">
        <f t="shared" si="370"/>
        <v>16760</v>
      </c>
      <c r="G1052" s="32">
        <f t="shared" si="371"/>
        <v>2.0214690628392233</v>
      </c>
    </row>
    <row r="1053" spans="1:7" x14ac:dyDescent="0.2">
      <c r="A1053" s="95">
        <v>61</v>
      </c>
      <c r="B1053" s="1" t="s">
        <v>41</v>
      </c>
      <c r="C1053" s="10"/>
      <c r="D1053" s="99">
        <f>'cumul juin 21'!D1053+'TAB juillet'!D1053</f>
        <v>3644</v>
      </c>
      <c r="E1053" s="99">
        <f>'cumul juin 21'!E1053+'TAB juillet'!E1053</f>
        <v>2949</v>
      </c>
      <c r="F1053" s="99">
        <f t="shared" si="370"/>
        <v>695</v>
      </c>
      <c r="G1053" s="32">
        <f t="shared" si="371"/>
        <v>0.23567310952865378</v>
      </c>
    </row>
    <row r="1054" spans="1:7" x14ac:dyDescent="0.2">
      <c r="A1054" s="95">
        <v>62</v>
      </c>
      <c r="B1054" s="2" t="s">
        <v>42</v>
      </c>
      <c r="C1054" s="11"/>
      <c r="D1054" s="99">
        <f>'cumul juin 21'!D1054+'TAB juillet'!D1054</f>
        <v>6202</v>
      </c>
      <c r="E1054" s="99">
        <f>'cumul juin 21'!E1054+'TAB juillet'!E1054</f>
        <v>1798</v>
      </c>
      <c r="F1054" s="99">
        <f t="shared" si="370"/>
        <v>4404</v>
      </c>
      <c r="G1054" s="32">
        <f t="shared" si="371"/>
        <v>2.449388209121246</v>
      </c>
    </row>
    <row r="1055" spans="1:7" ht="25.5" x14ac:dyDescent="0.2">
      <c r="A1055" s="22"/>
      <c r="B1055" s="26" t="s">
        <v>43</v>
      </c>
      <c r="C1055" s="100"/>
      <c r="D1055" s="40">
        <f>D1049+D1053+D1054</f>
        <v>59536</v>
      </c>
      <c r="E1055" s="40">
        <f>E1049+E1053+E1054</f>
        <v>23490</v>
      </c>
      <c r="F1055" s="99">
        <f t="shared" si="370"/>
        <v>36046</v>
      </c>
      <c r="G1055" s="32">
        <f t="shared" si="371"/>
        <v>1.5345253299276287</v>
      </c>
    </row>
    <row r="1056" spans="1:7" ht="25.5" x14ac:dyDescent="0.2">
      <c r="A1056" s="22"/>
      <c r="B1056" s="26" t="s">
        <v>48</v>
      </c>
      <c r="C1056" s="100"/>
      <c r="D1056" s="40">
        <f>D1048-D1055</f>
        <v>159493</v>
      </c>
      <c r="E1056" s="40">
        <f>E1048-E1055</f>
        <v>136870</v>
      </c>
      <c r="F1056" s="99">
        <f t="shared" si="370"/>
        <v>22623</v>
      </c>
      <c r="G1056" s="32">
        <f t="shared" si="371"/>
        <v>0.16528822970702126</v>
      </c>
    </row>
    <row r="1057" spans="1:7" x14ac:dyDescent="0.2">
      <c r="A1057" s="95">
        <v>63</v>
      </c>
      <c r="B1057" s="3" t="s">
        <v>46</v>
      </c>
      <c r="C1057" s="97"/>
      <c r="D1057" s="99">
        <f>'cumul juin 21'!D1057+'TAB juillet'!D1057</f>
        <v>134067</v>
      </c>
      <c r="E1057" s="99">
        <f>'cumul juin 21'!E1057+'TAB juillet'!E1057</f>
        <v>90516</v>
      </c>
      <c r="F1057" s="99">
        <f t="shared" si="370"/>
        <v>43551</v>
      </c>
      <c r="G1057" s="32">
        <f t="shared" si="371"/>
        <v>0.48114145565424898</v>
      </c>
    </row>
    <row r="1058" spans="1:7" x14ac:dyDescent="0.2">
      <c r="A1058" s="95"/>
      <c r="B1058" s="13" t="s">
        <v>6</v>
      </c>
      <c r="C1058" s="27"/>
      <c r="D1058" s="99">
        <f>'cumul juin 21'!D1058+'TAB juillet'!D1058</f>
        <v>0</v>
      </c>
      <c r="E1058" s="99">
        <f>'cumul juin 21'!E1058+'TAB juillet'!E1058</f>
        <v>0</v>
      </c>
      <c r="F1058" s="99"/>
      <c r="G1058" s="32"/>
    </row>
    <row r="1059" spans="1:7" x14ac:dyDescent="0.2">
      <c r="A1059" s="95">
        <v>631</v>
      </c>
      <c r="B1059" s="15" t="s">
        <v>21</v>
      </c>
      <c r="C1059" s="21"/>
      <c r="D1059" s="99">
        <f>'cumul juin 21'!D1059+'TAB juillet'!D1059</f>
        <v>0</v>
      </c>
      <c r="E1059" s="99">
        <f>'cumul juin 21'!E1059+'TAB juillet'!E1059</f>
        <v>0</v>
      </c>
      <c r="F1059" s="99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95"/>
      <c r="B1060" s="15"/>
      <c r="C1060" s="21"/>
      <c r="D1060" s="99">
        <f>'cumul juin 21'!D1060+'TAB juillet'!D1060</f>
        <v>0</v>
      </c>
      <c r="E1060" s="99">
        <f>'cumul juin 21'!E1060+'TAB juillet'!E1060</f>
        <v>0</v>
      </c>
      <c r="F1060" s="99"/>
      <c r="G1060" s="32"/>
    </row>
    <row r="1061" spans="1:7" x14ac:dyDescent="0.2">
      <c r="A1061" s="95">
        <v>64</v>
      </c>
      <c r="B1061" s="2" t="s">
        <v>47</v>
      </c>
      <c r="C1061" s="11"/>
      <c r="D1061" s="99">
        <f>'cumul juin 21'!D1061+'TAB juillet'!D1061</f>
        <v>1014</v>
      </c>
      <c r="E1061" s="99">
        <f>'cumul juin 21'!E1061+'TAB juillet'!E1061</f>
        <v>3540</v>
      </c>
      <c r="F1061" s="99">
        <f t="shared" ref="F1061:F1071" si="374">(D1061-E1061)</f>
        <v>-2526</v>
      </c>
      <c r="G1061" s="32">
        <f t="shared" ref="G1061:G1071" si="375">F1061/E1061</f>
        <v>-0.71355932203389827</v>
      </c>
    </row>
    <row r="1062" spans="1:7" ht="25.5" x14ac:dyDescent="0.2">
      <c r="A1062" s="22"/>
      <c r="B1062" s="26" t="s">
        <v>49</v>
      </c>
      <c r="C1062" s="100"/>
      <c r="D1062" s="99">
        <f>D1056-D1057-D1061</f>
        <v>24412</v>
      </c>
      <c r="E1062" s="99">
        <f>E1056-E1057-E1061</f>
        <v>42814</v>
      </c>
      <c r="F1062" s="99">
        <f t="shared" si="374"/>
        <v>-18402</v>
      </c>
      <c r="G1062" s="32">
        <f t="shared" si="375"/>
        <v>-0.42981267809594992</v>
      </c>
    </row>
    <row r="1063" spans="1:7" x14ac:dyDescent="0.2">
      <c r="A1063" s="95">
        <v>75</v>
      </c>
      <c r="B1063" s="3" t="s">
        <v>50</v>
      </c>
      <c r="C1063" s="97"/>
      <c r="D1063" s="99">
        <f>'cumul juin 21'!D1063+'TAB juillet'!D1063</f>
        <v>11</v>
      </c>
      <c r="E1063" s="99">
        <f>'cumul juin 21'!E1063+'TAB juillet'!E1063</f>
        <v>816</v>
      </c>
      <c r="F1063" s="99">
        <f t="shared" si="374"/>
        <v>-805</v>
      </c>
      <c r="G1063" s="32">
        <f t="shared" si="375"/>
        <v>-0.9865196078431373</v>
      </c>
    </row>
    <row r="1064" spans="1:7" x14ac:dyDescent="0.2">
      <c r="A1064" s="95">
        <v>65</v>
      </c>
      <c r="B1064" s="1" t="s">
        <v>51</v>
      </c>
      <c r="C1064" s="10"/>
      <c r="D1064" s="99">
        <f>'cumul juin 21'!D1064+'TAB juillet'!D1064</f>
        <v>320</v>
      </c>
      <c r="E1064" s="99">
        <f>'cumul juin 21'!E1064+'TAB juillet'!E1064</f>
        <v>1005</v>
      </c>
      <c r="F1064" s="99">
        <f t="shared" si="374"/>
        <v>-685</v>
      </c>
      <c r="G1064" s="32">
        <f t="shared" si="375"/>
        <v>-0.68159203980099503</v>
      </c>
    </row>
    <row r="1065" spans="1:7" ht="25.5" x14ac:dyDescent="0.2">
      <c r="A1065" s="95">
        <v>68</v>
      </c>
      <c r="B1065" s="16" t="s">
        <v>52</v>
      </c>
      <c r="C1065" s="17"/>
      <c r="D1065" s="99">
        <f>'cumul juin 21'!D1065+'TAB juillet'!D1065</f>
        <v>150000</v>
      </c>
      <c r="E1065" s="99">
        <f>'cumul juin 21'!E1065+'TAB juillet'!E1065</f>
        <v>89898</v>
      </c>
      <c r="F1065" s="99">
        <f t="shared" si="374"/>
        <v>60102</v>
      </c>
      <c r="G1065" s="32">
        <f t="shared" si="375"/>
        <v>0.66855769872522197</v>
      </c>
    </row>
    <row r="1066" spans="1:7" x14ac:dyDescent="0.2">
      <c r="A1066" s="95">
        <v>78</v>
      </c>
      <c r="B1066" s="2" t="s">
        <v>53</v>
      </c>
      <c r="C1066" s="11"/>
      <c r="D1066" s="99">
        <f>'cumul juin 21'!D1066+'TAB juillet'!D1066</f>
        <v>0</v>
      </c>
      <c r="E1066" s="99">
        <f>'cumul juin 21'!E1066+'TAB juillet'!E1066</f>
        <v>0</v>
      </c>
      <c r="F1066" s="99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00"/>
      <c r="D1067" s="99">
        <f>D1062+D1063-D1064-D1065+D1066</f>
        <v>-125897</v>
      </c>
      <c r="E1067" s="99">
        <f>E1062+E1063-E1064-E1065+E1066</f>
        <v>-47273</v>
      </c>
      <c r="F1067" s="99">
        <f t="shared" si="374"/>
        <v>-78624</v>
      </c>
      <c r="G1067" s="32">
        <f t="shared" si="375"/>
        <v>1.6631904046707422</v>
      </c>
    </row>
    <row r="1068" spans="1:7" x14ac:dyDescent="0.2">
      <c r="A1068" s="95">
        <v>76</v>
      </c>
      <c r="B1068" s="1" t="s">
        <v>54</v>
      </c>
      <c r="C1068" s="10"/>
      <c r="D1068" s="99">
        <f>'cumul juin 21'!D1068+'TAB juillet'!D1068</f>
        <v>0</v>
      </c>
      <c r="E1068" s="99">
        <f>'cumul juin 21'!E1068+'TAB juillet'!E1068</f>
        <v>0</v>
      </c>
      <c r="F1068" s="99">
        <f t="shared" si="374"/>
        <v>0</v>
      </c>
      <c r="G1068" s="32" t="e">
        <f t="shared" si="375"/>
        <v>#DIV/0!</v>
      </c>
    </row>
    <row r="1069" spans="1:7" x14ac:dyDescent="0.2">
      <c r="A1069" s="95">
        <v>66</v>
      </c>
      <c r="B1069" s="1" t="s">
        <v>55</v>
      </c>
      <c r="C1069" s="10"/>
      <c r="D1069" s="99">
        <f>'cumul juin 21'!D1069+'TAB juillet'!D1069</f>
        <v>0</v>
      </c>
      <c r="E1069" s="99">
        <f>'cumul juin 21'!E1069+'TAB juillet'!E1069</f>
        <v>0</v>
      </c>
      <c r="F1069" s="99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99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00"/>
      <c r="D1071" s="99">
        <f>D1067+D1070</f>
        <v>-125897</v>
      </c>
      <c r="E1071" s="99">
        <f>E1067+E1070</f>
        <v>-47273</v>
      </c>
      <c r="F1071" s="99">
        <f t="shared" si="374"/>
        <v>-78624</v>
      </c>
      <c r="G1071" s="32">
        <f t="shared" si="375"/>
        <v>1.6631904046707422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95">
        <v>5</v>
      </c>
      <c r="B1075" s="1" t="s">
        <v>22</v>
      </c>
      <c r="C1075" s="10"/>
      <c r="D1075" s="99">
        <f>'TAB juillet'!D1075</f>
        <v>-44370</v>
      </c>
      <c r="E1075" s="99">
        <f>'TAB juillet'!E1075</f>
        <v>150174</v>
      </c>
      <c r="F1075" s="99">
        <f t="shared" ref="F1075" si="376">(D1075-E1075)</f>
        <v>-194544</v>
      </c>
      <c r="G1075" s="32">
        <f t="shared" ref="G1075" si="377">F1075/E1075</f>
        <v>-1.2954572695673019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95">
        <v>51</v>
      </c>
      <c r="B1079" s="20" t="s">
        <v>29</v>
      </c>
      <c r="C1079" s="30"/>
      <c r="D1079" s="99">
        <v>0</v>
      </c>
      <c r="E1079" s="99">
        <v>0</v>
      </c>
      <c r="F1079" s="99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95">
        <v>510</v>
      </c>
      <c r="B1080" s="1" t="s">
        <v>7</v>
      </c>
      <c r="C1080" s="10"/>
      <c r="D1080" s="99">
        <v>0</v>
      </c>
      <c r="E1080" s="99">
        <v>0</v>
      </c>
      <c r="F1080" s="99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95">
        <v>41</v>
      </c>
      <c r="B1082" s="1" t="s">
        <v>8</v>
      </c>
      <c r="C1082" s="10"/>
      <c r="D1082" s="99">
        <f>D1086+D1087+D1088</f>
        <v>127549</v>
      </c>
      <c r="E1082" s="99">
        <f>E1086+E1087+E1088</f>
        <v>199130</v>
      </c>
      <c r="F1082" s="99">
        <f t="shared" ref="F1082" si="380">(D1082-E1082)</f>
        <v>-71581</v>
      </c>
      <c r="G1082" s="32">
        <f t="shared" ref="G1082" si="381">F1082/E1082</f>
        <v>-0.35946868879626376</v>
      </c>
    </row>
    <row r="1083" spans="1:7" x14ac:dyDescent="0.2">
      <c r="A1083" s="95"/>
      <c r="B1083" s="1"/>
      <c r="C1083" s="10"/>
      <c r="D1083" s="99"/>
      <c r="E1083" s="99"/>
      <c r="F1083" s="99"/>
      <c r="G1083" s="32"/>
    </row>
    <row r="1084" spans="1:7" x14ac:dyDescent="0.2">
      <c r="A1084" s="95"/>
      <c r="B1084" s="7" t="s">
        <v>6</v>
      </c>
      <c r="C1084" s="29"/>
      <c r="D1084" s="99"/>
      <c r="E1084" s="99"/>
      <c r="F1084" s="99"/>
      <c r="G1084" s="32"/>
    </row>
    <row r="1085" spans="1:7" x14ac:dyDescent="0.2">
      <c r="A1085" s="95"/>
      <c r="B1085" s="1"/>
      <c r="C1085" s="10"/>
      <c r="D1085" s="99"/>
      <c r="E1085" s="99"/>
      <c r="F1085" s="99"/>
      <c r="G1085" s="32"/>
    </row>
    <row r="1086" spans="1:7" x14ac:dyDescent="0.2">
      <c r="A1086" s="95"/>
      <c r="B1086" s="23" t="s">
        <v>23</v>
      </c>
      <c r="C1086" s="10"/>
      <c r="D1086" s="99">
        <f>'TAB juillet'!D1086</f>
        <v>127549</v>
      </c>
      <c r="E1086" s="99">
        <f>'TAB juillet'!E1086</f>
        <v>199130</v>
      </c>
      <c r="F1086" s="99">
        <f t="shared" ref="F1086:F1088" si="382">(D1086-E1086)</f>
        <v>-71581</v>
      </c>
      <c r="G1086" s="32">
        <f t="shared" ref="G1086:G1088" si="383">F1086/E1086</f>
        <v>-0.35946868879626376</v>
      </c>
    </row>
    <row r="1087" spans="1:7" ht="25.5" x14ac:dyDescent="0.2">
      <c r="A1087" s="95"/>
      <c r="B1087" s="24" t="s">
        <v>58</v>
      </c>
      <c r="C1087" s="17"/>
      <c r="D1087" s="99">
        <f>'TAB juillet'!D1087</f>
        <v>0</v>
      </c>
      <c r="E1087" s="99">
        <f>'TAB juillet'!E1087</f>
        <v>0</v>
      </c>
      <c r="F1087" s="99">
        <f t="shared" si="382"/>
        <v>0</v>
      </c>
      <c r="G1087" s="32" t="e">
        <f t="shared" si="383"/>
        <v>#DIV/0!</v>
      </c>
    </row>
    <row r="1088" spans="1:7" x14ac:dyDescent="0.2">
      <c r="A1088" s="95"/>
      <c r="B1088" s="23" t="s">
        <v>24</v>
      </c>
      <c r="C1088" s="10"/>
      <c r="D1088" s="99">
        <f>'TAB juillet'!D1088</f>
        <v>0</v>
      </c>
      <c r="E1088" s="99">
        <f>'TAB juillet'!E1088</f>
        <v>0</v>
      </c>
      <c r="F1088" s="99">
        <f t="shared" si="382"/>
        <v>0</v>
      </c>
      <c r="G1088" s="32" t="e">
        <f t="shared" si="383"/>
        <v>#DIV/0!</v>
      </c>
    </row>
    <row r="1089" spans="1:7" x14ac:dyDescent="0.2">
      <c r="A1089" s="95"/>
      <c r="B1089" s="1"/>
      <c r="C1089" s="10"/>
      <c r="D1089" s="99"/>
      <c r="E1089" s="99"/>
      <c r="F1089" s="99"/>
      <c r="G1089" s="32"/>
    </row>
    <row r="1090" spans="1:7" x14ac:dyDescent="0.2">
      <c r="A1090" s="95"/>
      <c r="B1090" s="8" t="s">
        <v>26</v>
      </c>
      <c r="C1090" s="31"/>
      <c r="D1090" s="99">
        <f>'TAB juillet'!D1090</f>
        <v>120169</v>
      </c>
      <c r="E1090" s="99">
        <f>'TAB juillet'!E1090</f>
        <v>135333</v>
      </c>
      <c r="F1090" s="99">
        <f t="shared" ref="F1090" si="384">(D1090-E1090)</f>
        <v>-15164</v>
      </c>
      <c r="G1090" s="32">
        <f t="shared" ref="G1090" si="385">F1090/E1090</f>
        <v>-0.11204953706782529</v>
      </c>
    </row>
    <row r="1091" spans="1:7" x14ac:dyDescent="0.2">
      <c r="A1091" s="95"/>
      <c r="B1091" s="8"/>
      <c r="C1091" s="31"/>
      <c r="D1091" s="99"/>
      <c r="E1091" s="99"/>
      <c r="F1091" s="99"/>
      <c r="G1091" s="32"/>
    </row>
    <row r="1092" spans="1:7" x14ac:dyDescent="0.2">
      <c r="A1092" s="95">
        <v>3</v>
      </c>
      <c r="B1092" s="8" t="s">
        <v>15</v>
      </c>
      <c r="C1092" s="31"/>
      <c r="D1092" s="99">
        <f>D1095+D1096+D1097+D1098</f>
        <v>6745</v>
      </c>
      <c r="E1092" s="99">
        <f>E1095+E1096+E1097+E1098</f>
        <v>6434</v>
      </c>
      <c r="F1092" s="99">
        <f t="shared" ref="F1092" si="386">(D1092-E1092)</f>
        <v>311</v>
      </c>
      <c r="G1092" s="32">
        <f t="shared" ref="G1092" si="387">F1092/E1092</f>
        <v>4.8336959900528442E-2</v>
      </c>
    </row>
    <row r="1093" spans="1:7" x14ac:dyDescent="0.2">
      <c r="A1093" s="95"/>
      <c r="B1093" s="7" t="s">
        <v>6</v>
      </c>
      <c r="C1093" s="29"/>
      <c r="D1093" s="99"/>
      <c r="E1093" s="99"/>
      <c r="F1093" s="99"/>
      <c r="G1093" s="32"/>
    </row>
    <row r="1094" spans="1:7" x14ac:dyDescent="0.2">
      <c r="A1094" s="95"/>
      <c r="B1094" s="8"/>
      <c r="C1094" s="31"/>
      <c r="D1094" s="99"/>
      <c r="E1094" s="99"/>
      <c r="F1094" s="99"/>
      <c r="G1094" s="32"/>
    </row>
    <row r="1095" spans="1:7" x14ac:dyDescent="0.2">
      <c r="A1095" s="95">
        <v>30</v>
      </c>
      <c r="B1095" s="25" t="s">
        <v>16</v>
      </c>
      <c r="C1095" s="31"/>
      <c r="D1095" s="99">
        <f>'TAB juillet'!D1095</f>
        <v>341</v>
      </c>
      <c r="E1095" s="99">
        <f>'TAB juillet'!E1095</f>
        <v>0</v>
      </c>
      <c r="F1095" s="99">
        <f t="shared" ref="F1095:F1098" si="388">(D1095-E1095)</f>
        <v>341</v>
      </c>
      <c r="G1095" s="32" t="e">
        <f t="shared" ref="G1095:G1098" si="389">F1095/E1095</f>
        <v>#DIV/0!</v>
      </c>
    </row>
    <row r="1096" spans="1:7" x14ac:dyDescent="0.2">
      <c r="A1096" s="95">
        <v>31</v>
      </c>
      <c r="B1096" s="25" t="s">
        <v>17</v>
      </c>
      <c r="C1096" s="31"/>
      <c r="D1096" s="99">
        <f>'TAB juillet'!D1096</f>
        <v>3611</v>
      </c>
      <c r="E1096" s="99">
        <f>'TAB juillet'!E1096</f>
        <v>930</v>
      </c>
      <c r="F1096" s="99">
        <f t="shared" si="388"/>
        <v>2681</v>
      </c>
      <c r="G1096" s="32">
        <f t="shared" si="389"/>
        <v>2.8827956989247312</v>
      </c>
    </row>
    <row r="1097" spans="1:7" x14ac:dyDescent="0.2">
      <c r="A1097" s="95">
        <v>32</v>
      </c>
      <c r="B1097" s="25" t="s">
        <v>18</v>
      </c>
      <c r="C1097" s="31"/>
      <c r="D1097" s="99">
        <f>'TAB juillet'!D1097</f>
        <v>2793</v>
      </c>
      <c r="E1097" s="99">
        <f>'TAB juillet'!E1097</f>
        <v>5504</v>
      </c>
      <c r="F1097" s="99">
        <f t="shared" si="388"/>
        <v>-2711</v>
      </c>
      <c r="G1097" s="32">
        <f t="shared" si="389"/>
        <v>-0.49255087209302323</v>
      </c>
    </row>
    <row r="1098" spans="1:7" x14ac:dyDescent="0.2">
      <c r="A1098" s="95">
        <v>37</v>
      </c>
      <c r="B1098" s="25" t="s">
        <v>25</v>
      </c>
      <c r="C1098" s="31"/>
      <c r="D1098" s="99">
        <f>'TAB juillet'!D1098</f>
        <v>0</v>
      </c>
      <c r="E1098" s="99">
        <f>'TAB juillet'!E1098</f>
        <v>0</v>
      </c>
      <c r="F1098" s="99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99" t="s">
        <v>10</v>
      </c>
      <c r="E1102" s="99" t="s">
        <v>11</v>
      </c>
      <c r="F1102" s="99" t="s">
        <v>12</v>
      </c>
      <c r="G1102" s="32" t="s">
        <v>13</v>
      </c>
    </row>
    <row r="1103" spans="1:7" x14ac:dyDescent="0.2">
      <c r="A1103" s="95">
        <v>700</v>
      </c>
      <c r="B1103" s="1" t="s">
        <v>30</v>
      </c>
      <c r="C1103" s="10"/>
      <c r="D1103" s="99">
        <f>'cumul juin 21'!D1103+'TAB juillet'!D1103</f>
        <v>2825</v>
      </c>
      <c r="E1103" s="99">
        <f>'cumul juin 21'!E1103+'TAB juillet'!E1103</f>
        <v>2506</v>
      </c>
      <c r="F1103" s="99">
        <f>(D1104-E1104)</f>
        <v>-410</v>
      </c>
      <c r="G1103" s="32">
        <f>F1103/E1104</f>
        <v>-1.6823273562841082E-2</v>
      </c>
    </row>
    <row r="1104" spans="1:7" x14ac:dyDescent="0.2">
      <c r="A1104" s="95">
        <v>701</v>
      </c>
      <c r="B1104" s="1" t="s">
        <v>31</v>
      </c>
      <c r="C1104" s="10"/>
      <c r="D1104" s="99">
        <f>'cumul juin 21'!D1104+'TAB juillet'!D1104</f>
        <v>23961</v>
      </c>
      <c r="E1104" s="99">
        <f>'cumul juin 21'!E1104+'TAB juillet'!E1104</f>
        <v>24371</v>
      </c>
      <c r="F1104" s="99">
        <f t="shared" ref="F1104:F1106" si="390">(D1105-E1105)</f>
        <v>0</v>
      </c>
      <c r="G1104" s="32" t="e">
        <f>F1104/E1105</f>
        <v>#DIV/0!</v>
      </c>
    </row>
    <row r="1105" spans="1:7" x14ac:dyDescent="0.2">
      <c r="A1105" s="95">
        <v>704</v>
      </c>
      <c r="B1105" s="1" t="s">
        <v>32</v>
      </c>
      <c r="C1105" s="10"/>
      <c r="D1105" s="99">
        <f>'cumul juin 21'!D1105+'TAB juillet'!D1105</f>
        <v>0</v>
      </c>
      <c r="E1105" s="99">
        <f>'cumul juin 21'!E1105+'TAB juillet'!E1105</f>
        <v>0</v>
      </c>
      <c r="F1105" s="99">
        <f t="shared" si="390"/>
        <v>12516</v>
      </c>
      <c r="G1105" s="32" t="e">
        <f t="shared" ref="G1105:G1106" si="391">F1105/E1105</f>
        <v>#DIV/0!</v>
      </c>
    </row>
    <row r="1106" spans="1:7" x14ac:dyDescent="0.2">
      <c r="A1106" s="95">
        <v>706</v>
      </c>
      <c r="B1106" s="1" t="s">
        <v>33</v>
      </c>
      <c r="C1106" s="10"/>
      <c r="D1106" s="99">
        <f>'cumul juin 21'!D1106+'TAB juillet'!D1106</f>
        <v>53957</v>
      </c>
      <c r="E1106" s="99">
        <f>'cumul juin 21'!E1106+'TAB juillet'!E1106</f>
        <v>41441</v>
      </c>
      <c r="F1106" s="99">
        <f t="shared" si="390"/>
        <v>0</v>
      </c>
      <c r="G1106" s="32">
        <f t="shared" si="391"/>
        <v>0</v>
      </c>
    </row>
    <row r="1107" spans="1:7" x14ac:dyDescent="0.2">
      <c r="A1107" s="95"/>
      <c r="B1107" s="13" t="s">
        <v>6</v>
      </c>
      <c r="C1107" s="27"/>
      <c r="D1107" s="99"/>
      <c r="E1107" s="99"/>
      <c r="F1107" s="39"/>
      <c r="G1107" s="33"/>
    </row>
    <row r="1108" spans="1:7" x14ac:dyDescent="0.2">
      <c r="A1108" s="95"/>
      <c r="B1108" s="14" t="s">
        <v>19</v>
      </c>
      <c r="C1108" s="11"/>
      <c r="D1108" s="99"/>
      <c r="E1108" s="99"/>
      <c r="F1108" s="99">
        <f t="shared" ref="F1108:F1112" si="392">(D1108-E1108)</f>
        <v>0</v>
      </c>
      <c r="G1108" s="32" t="e">
        <f t="shared" ref="G1108:G1112" si="393">F1108/E1108</f>
        <v>#DIV/0!</v>
      </c>
    </row>
    <row r="1109" spans="1:7" x14ac:dyDescent="0.2">
      <c r="A1109" s="95"/>
      <c r="B1109" s="14" t="s">
        <v>20</v>
      </c>
      <c r="C1109" s="11"/>
      <c r="D1109" s="99"/>
      <c r="E1109" s="99"/>
      <c r="F1109" s="99">
        <f t="shared" si="392"/>
        <v>0</v>
      </c>
      <c r="G1109" s="32" t="e">
        <f t="shared" si="393"/>
        <v>#DIV/0!</v>
      </c>
    </row>
    <row r="1110" spans="1:7" x14ac:dyDescent="0.2">
      <c r="A1110" s="95"/>
      <c r="B1110" s="14" t="s">
        <v>27</v>
      </c>
      <c r="C1110" s="11"/>
      <c r="D1110" s="99"/>
      <c r="E1110" s="99"/>
      <c r="F1110" s="99">
        <f t="shared" si="392"/>
        <v>0</v>
      </c>
      <c r="G1110" s="32" t="e">
        <f t="shared" si="393"/>
        <v>#DIV/0!</v>
      </c>
    </row>
    <row r="1111" spans="1:7" x14ac:dyDescent="0.2">
      <c r="A1111" s="95">
        <v>706</v>
      </c>
      <c r="B1111" s="2" t="s">
        <v>34</v>
      </c>
      <c r="C1111" s="11"/>
      <c r="D1111" s="99">
        <f>'cumul juin 21'!D1111+'TAB juillet'!D1111</f>
        <v>0</v>
      </c>
      <c r="E1111" s="99">
        <f>'cumul juin 21'!E1111+'TAB juillet'!E1111</f>
        <v>0</v>
      </c>
      <c r="F1111" s="99">
        <f t="shared" si="392"/>
        <v>0</v>
      </c>
      <c r="G1111" s="32" t="e">
        <f t="shared" si="393"/>
        <v>#DIV/0!</v>
      </c>
    </row>
    <row r="1112" spans="1:7" x14ac:dyDescent="0.2">
      <c r="A1112" s="95" t="s">
        <v>35</v>
      </c>
      <c r="B1112" s="2" t="s">
        <v>36</v>
      </c>
      <c r="C1112" s="11"/>
      <c r="D1112" s="99">
        <f>'cumul juin 21'!D1112+'TAB juillet'!D1112</f>
        <v>0</v>
      </c>
      <c r="E1112" s="99">
        <f>'cumul juin 21'!E1112+'TAB juillet'!E1112</f>
        <v>0</v>
      </c>
      <c r="F1112" s="99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96"/>
      <c r="D1113" s="40">
        <f>D1103+D1104+D1105+D1106+D1111+D1112</f>
        <v>80743</v>
      </c>
      <c r="E1113" s="40">
        <f>E1103+E1104+E1105+E1106+E1111+E1112</f>
        <v>68318</v>
      </c>
      <c r="F1113" s="40">
        <f>(D1113-E1113)</f>
        <v>12425</v>
      </c>
      <c r="G1113" s="34">
        <f>F1113/E1113</f>
        <v>0.18187007816388068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99">
        <f>'cumul juin 21'!D1116+'TAB juillet'!D1116</f>
        <v>0</v>
      </c>
      <c r="E1116" s="99">
        <f>'cumul juin 21'!E1116+'TAB juillet'!E1116</f>
        <v>0</v>
      </c>
      <c r="F1116" s="99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97"/>
      <c r="D1117" s="99">
        <f>'cumul juin 21'!D1117+'TAB juillet'!D1117</f>
        <v>0</v>
      </c>
      <c r="E1117" s="99">
        <f>'cumul juin 21'!E1117+'TAB juillet'!E1117</f>
        <v>0</v>
      </c>
      <c r="F1117" s="98"/>
      <c r="G1117" s="36"/>
    </row>
    <row r="1118" spans="1:7" x14ac:dyDescent="0.2">
      <c r="A1118" s="95">
        <v>72</v>
      </c>
      <c r="B1118" s="1" t="s">
        <v>37</v>
      </c>
      <c r="C1118" s="10"/>
      <c r="D1118" s="99">
        <f>'cumul juin 21'!D1118+'TAB juillet'!D1118</f>
        <v>0</v>
      </c>
      <c r="E1118" s="99">
        <f>'cumul juin 21'!E1118+'TAB juillet'!E1118</f>
        <v>0</v>
      </c>
      <c r="F1118" s="99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95">
        <v>2</v>
      </c>
      <c r="B1119" s="1" t="s">
        <v>38</v>
      </c>
      <c r="C1119" s="10"/>
      <c r="D1119" s="99">
        <f>'cumul juin 21'!D1119+'TAB juillet'!D1119</f>
        <v>0</v>
      </c>
      <c r="E1119" s="99">
        <f>'cumul juin 21'!E1119+'TAB juillet'!E1119</f>
        <v>0</v>
      </c>
      <c r="F1119" s="99">
        <f t="shared" si="396"/>
        <v>0</v>
      </c>
      <c r="G1119" s="32" t="e">
        <f t="shared" si="397"/>
        <v>#DIV/0!</v>
      </c>
    </row>
    <row r="1120" spans="1:7" x14ac:dyDescent="0.2">
      <c r="A1120" s="95">
        <v>74</v>
      </c>
      <c r="B1120" s="2" t="s">
        <v>39</v>
      </c>
      <c r="C1120" s="11"/>
      <c r="D1120" s="99">
        <f>'cumul juin 21'!D1120+'TAB juillet'!D1120</f>
        <v>0</v>
      </c>
      <c r="E1120" s="99">
        <f>'cumul juin 21'!E1120+'TAB juillet'!E1120</f>
        <v>0</v>
      </c>
      <c r="F1120" s="99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00"/>
      <c r="D1121" s="40">
        <f>D1113+D1118+D1119+D1120</f>
        <v>80743</v>
      </c>
      <c r="E1121" s="40">
        <f>E1113+E1118+E1119+E1120</f>
        <v>68318</v>
      </c>
      <c r="F1121" s="99">
        <f t="shared" si="396"/>
        <v>12425</v>
      </c>
      <c r="G1121" s="32">
        <f t="shared" si="397"/>
        <v>0.18187007816388068</v>
      </c>
    </row>
    <row r="1122" spans="1:7" x14ac:dyDescent="0.2">
      <c r="A1122" s="95">
        <v>60</v>
      </c>
      <c r="B1122" s="3" t="s">
        <v>40</v>
      </c>
      <c r="C1122" s="97"/>
      <c r="D1122" s="98">
        <f>D1123+D1124+D1125</f>
        <v>26125</v>
      </c>
      <c r="E1122" s="98">
        <f>E1123+E1124+E1125</f>
        <v>20808</v>
      </c>
      <c r="F1122" s="99">
        <f t="shared" si="396"/>
        <v>5317</v>
      </c>
      <c r="G1122" s="32">
        <f t="shared" si="397"/>
        <v>0.25552672049211844</v>
      </c>
    </row>
    <row r="1123" spans="1:7" x14ac:dyDescent="0.2">
      <c r="A1123" s="95">
        <v>600</v>
      </c>
      <c r="B1123" s="1" t="s">
        <v>2</v>
      </c>
      <c r="C1123" s="10"/>
      <c r="D1123" s="99">
        <f>'cumul juin 21'!D1123+'TAB juillet'!D1123</f>
        <v>3473</v>
      </c>
      <c r="E1123" s="99">
        <f>'cumul juin 21'!E1123+'TAB juillet'!E1123</f>
        <v>1625</v>
      </c>
      <c r="F1123" s="99">
        <f t="shared" si="396"/>
        <v>1848</v>
      </c>
      <c r="G1123" s="32">
        <f t="shared" si="397"/>
        <v>1.1372307692307693</v>
      </c>
    </row>
    <row r="1124" spans="1:7" x14ac:dyDescent="0.2">
      <c r="A1124" s="95">
        <v>601</v>
      </c>
      <c r="B1124" s="1" t="s">
        <v>3</v>
      </c>
      <c r="C1124" s="10"/>
      <c r="D1124" s="99">
        <f>'cumul juin 21'!D1124+'TAB juillet'!D1124</f>
        <v>22652</v>
      </c>
      <c r="E1124" s="99">
        <f>'cumul juin 21'!E1124+'TAB juillet'!E1124</f>
        <v>19183</v>
      </c>
      <c r="F1124" s="99">
        <f t="shared" si="396"/>
        <v>3469</v>
      </c>
      <c r="G1124" s="32">
        <f t="shared" si="397"/>
        <v>0.18083719960381589</v>
      </c>
    </row>
    <row r="1125" spans="1:7" x14ac:dyDescent="0.2">
      <c r="A1125" s="95">
        <v>604</v>
      </c>
      <c r="B1125" s="1" t="s">
        <v>4</v>
      </c>
      <c r="C1125" s="10"/>
      <c r="D1125" s="99">
        <f>'cumul juin 21'!D1125+'TAB juillet'!D1125</f>
        <v>0</v>
      </c>
      <c r="E1125" s="99">
        <f>'cumul juin 21'!E1125+'TAB juillet'!E1125</f>
        <v>0</v>
      </c>
      <c r="F1125" s="99">
        <f t="shared" si="396"/>
        <v>0</v>
      </c>
      <c r="G1125" s="32" t="e">
        <f t="shared" si="397"/>
        <v>#DIV/0!</v>
      </c>
    </row>
    <row r="1126" spans="1:7" x14ac:dyDescent="0.2">
      <c r="A1126" s="95">
        <v>61</v>
      </c>
      <c r="B1126" s="1" t="s">
        <v>41</v>
      </c>
      <c r="C1126" s="10"/>
      <c r="D1126" s="99">
        <f>'cumul juin 21'!D1126+'TAB juillet'!D1126</f>
        <v>5404</v>
      </c>
      <c r="E1126" s="99">
        <f>'cumul juin 21'!E1126+'TAB juillet'!E1126</f>
        <v>3055</v>
      </c>
      <c r="F1126" s="99">
        <f t="shared" si="396"/>
        <v>2349</v>
      </c>
      <c r="G1126" s="32">
        <f t="shared" si="397"/>
        <v>0.76890343698854335</v>
      </c>
    </row>
    <row r="1127" spans="1:7" x14ac:dyDescent="0.2">
      <c r="A1127" s="95">
        <v>62</v>
      </c>
      <c r="B1127" s="2" t="s">
        <v>42</v>
      </c>
      <c r="C1127" s="11"/>
      <c r="D1127" s="99">
        <f>'cumul juin 21'!D1127+'TAB juillet'!D1127</f>
        <v>5595</v>
      </c>
      <c r="E1127" s="99">
        <f>'cumul juin 21'!E1127+'TAB juillet'!E1127</f>
        <v>2504</v>
      </c>
      <c r="F1127" s="99">
        <f t="shared" si="396"/>
        <v>3091</v>
      </c>
      <c r="G1127" s="32">
        <f t="shared" si="397"/>
        <v>1.2344249201277955</v>
      </c>
    </row>
    <row r="1128" spans="1:7" ht="25.5" x14ac:dyDescent="0.2">
      <c r="A1128" s="22"/>
      <c r="B1128" s="26" t="s">
        <v>43</v>
      </c>
      <c r="C1128" s="100"/>
      <c r="D1128" s="40">
        <f>D1122+D1126+D1127</f>
        <v>37124</v>
      </c>
      <c r="E1128" s="40">
        <f>E1122+E1126+E1127</f>
        <v>26367</v>
      </c>
      <c r="F1128" s="99">
        <f t="shared" si="396"/>
        <v>10757</v>
      </c>
      <c r="G1128" s="32">
        <f t="shared" si="397"/>
        <v>0.40797208632002124</v>
      </c>
    </row>
    <row r="1129" spans="1:7" ht="25.5" x14ac:dyDescent="0.2">
      <c r="A1129" s="22"/>
      <c r="B1129" s="26" t="s">
        <v>48</v>
      </c>
      <c r="C1129" s="100"/>
      <c r="D1129" s="40">
        <f>D1121-D1128</f>
        <v>43619</v>
      </c>
      <c r="E1129" s="40">
        <f>E1121-E1128</f>
        <v>41951</v>
      </c>
      <c r="F1129" s="99">
        <f t="shared" si="396"/>
        <v>1668</v>
      </c>
      <c r="G1129" s="32">
        <f t="shared" si="397"/>
        <v>3.9760673166313078E-2</v>
      </c>
    </row>
    <row r="1130" spans="1:7" x14ac:dyDescent="0.2">
      <c r="A1130" s="95">
        <v>63</v>
      </c>
      <c r="B1130" s="3" t="s">
        <v>46</v>
      </c>
      <c r="C1130" s="97"/>
      <c r="D1130" s="99">
        <f>'cumul juin 21'!D1130+'TAB juillet'!D1130</f>
        <v>58374</v>
      </c>
      <c r="E1130" s="99">
        <f>'cumul juin 21'!E1130+'TAB juillet'!E1130</f>
        <v>61324</v>
      </c>
      <c r="F1130" s="99">
        <f t="shared" si="396"/>
        <v>-2950</v>
      </c>
      <c r="G1130" s="32">
        <f t="shared" si="397"/>
        <v>-4.8105146435327116E-2</v>
      </c>
    </row>
    <row r="1131" spans="1:7" x14ac:dyDescent="0.2">
      <c r="A1131" s="95"/>
      <c r="B1131" s="13" t="s">
        <v>6</v>
      </c>
      <c r="C1131" s="27"/>
      <c r="D1131" s="99">
        <f>'cumul juin 21'!D1131+'TAB juillet'!D1131</f>
        <v>0</v>
      </c>
      <c r="E1131" s="99">
        <f>'cumul juin 21'!E1131+'TAB juillet'!E1131</f>
        <v>0</v>
      </c>
      <c r="F1131" s="99"/>
      <c r="G1131" s="32"/>
    </row>
    <row r="1132" spans="1:7" x14ac:dyDescent="0.2">
      <c r="A1132" s="95">
        <v>631</v>
      </c>
      <c r="B1132" s="15" t="s">
        <v>21</v>
      </c>
      <c r="C1132" s="21"/>
      <c r="D1132" s="99">
        <f>'cumul juin 21'!D1132+'TAB juillet'!D1132</f>
        <v>0</v>
      </c>
      <c r="E1132" s="99">
        <f>'cumul juin 21'!E1132+'TAB juillet'!E1132</f>
        <v>0</v>
      </c>
      <c r="F1132" s="99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95"/>
      <c r="B1133" s="15"/>
      <c r="C1133" s="21"/>
      <c r="D1133" s="99">
        <f>'cumul juin 21'!D1133+'TAB juillet'!D1133</f>
        <v>0</v>
      </c>
      <c r="E1133" s="99">
        <f>'cumul juin 21'!E1133+'TAB juillet'!E1133</f>
        <v>0</v>
      </c>
      <c r="F1133" s="99"/>
      <c r="G1133" s="32"/>
    </row>
    <row r="1134" spans="1:7" x14ac:dyDescent="0.2">
      <c r="A1134" s="95">
        <v>64</v>
      </c>
      <c r="B1134" s="2" t="s">
        <v>47</v>
      </c>
      <c r="C1134" s="11"/>
      <c r="D1134" s="99">
        <f>'cumul juin 21'!D1134+'TAB juillet'!D1134</f>
        <v>3862</v>
      </c>
      <c r="E1134" s="99">
        <f>'cumul juin 21'!E1134+'TAB juillet'!E1134</f>
        <v>4073</v>
      </c>
      <c r="F1134" s="99">
        <f t="shared" ref="F1134:F1144" si="400">(D1134-E1134)</f>
        <v>-211</v>
      </c>
      <c r="G1134" s="32">
        <f t="shared" ref="G1134:G1144" si="401">F1134/E1134</f>
        <v>-5.1804566658482688E-2</v>
      </c>
    </row>
    <row r="1135" spans="1:7" ht="25.5" x14ac:dyDescent="0.2">
      <c r="A1135" s="22"/>
      <c r="B1135" s="26" t="s">
        <v>49</v>
      </c>
      <c r="C1135" s="100"/>
      <c r="D1135" s="99">
        <f>D1129-D1130-D1134</f>
        <v>-18617</v>
      </c>
      <c r="E1135" s="99">
        <f>E1129-E1130-E1134</f>
        <v>-23446</v>
      </c>
      <c r="F1135" s="99">
        <f t="shared" si="400"/>
        <v>4829</v>
      </c>
      <c r="G1135" s="32">
        <f t="shared" si="401"/>
        <v>-0.20596263755011515</v>
      </c>
    </row>
    <row r="1136" spans="1:7" x14ac:dyDescent="0.2">
      <c r="A1136" s="95">
        <v>75</v>
      </c>
      <c r="B1136" s="3" t="s">
        <v>50</v>
      </c>
      <c r="C1136" s="97"/>
      <c r="D1136" s="99">
        <f>'cumul juin 21'!D1136+'TAB juillet'!D1136</f>
        <v>1540</v>
      </c>
      <c r="E1136" s="99">
        <f>'cumul juin 21'!E1136+'TAB juillet'!E1136</f>
        <v>0</v>
      </c>
      <c r="F1136" s="99">
        <f t="shared" si="400"/>
        <v>1540</v>
      </c>
      <c r="G1136" s="32" t="e">
        <f t="shared" si="401"/>
        <v>#DIV/0!</v>
      </c>
    </row>
    <row r="1137" spans="1:7" x14ac:dyDescent="0.2">
      <c r="A1137" s="95">
        <v>65</v>
      </c>
      <c r="B1137" s="1" t="s">
        <v>51</v>
      </c>
      <c r="C1137" s="10"/>
      <c r="D1137" s="99">
        <f>'cumul juin 21'!D1137+'TAB juillet'!D1137</f>
        <v>26562</v>
      </c>
      <c r="E1137" s="99">
        <f>'cumul juin 21'!E1137+'TAB juillet'!E1137</f>
        <v>13315</v>
      </c>
      <c r="F1137" s="99">
        <f t="shared" si="400"/>
        <v>13247</v>
      </c>
      <c r="G1137" s="32">
        <f t="shared" si="401"/>
        <v>0.99489297784453623</v>
      </c>
    </row>
    <row r="1138" spans="1:7" ht="25.5" x14ac:dyDescent="0.2">
      <c r="A1138" s="95">
        <v>68</v>
      </c>
      <c r="B1138" s="16" t="s">
        <v>52</v>
      </c>
      <c r="C1138" s="17"/>
      <c r="D1138" s="99">
        <f>'cumul juin 21'!D1138+'TAB juillet'!D1138</f>
        <v>9962</v>
      </c>
      <c r="E1138" s="99">
        <f>'cumul juin 21'!E1138+'TAB juillet'!E1138</f>
        <v>9290</v>
      </c>
      <c r="F1138" s="99">
        <f t="shared" si="400"/>
        <v>672</v>
      </c>
      <c r="G1138" s="32">
        <f t="shared" si="401"/>
        <v>7.2335844994617871E-2</v>
      </c>
    </row>
    <row r="1139" spans="1:7" x14ac:dyDescent="0.2">
      <c r="A1139" s="95">
        <v>78</v>
      </c>
      <c r="B1139" s="2" t="s">
        <v>53</v>
      </c>
      <c r="C1139" s="11"/>
      <c r="D1139" s="99">
        <f>'cumul juin 21'!D1139+'TAB juillet'!D1139</f>
        <v>0</v>
      </c>
      <c r="E1139" s="99">
        <f>'cumul juin 21'!E1139+'TAB juillet'!E1139</f>
        <v>0</v>
      </c>
      <c r="F1139" s="99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00"/>
      <c r="D1140" s="99">
        <f>D1135+D1136-D1137-D1138+D1139</f>
        <v>-53601</v>
      </c>
      <c r="E1140" s="99">
        <f>E1135+E1136-E1137-E1138+E1139</f>
        <v>-46051</v>
      </c>
      <c r="F1140" s="99">
        <f t="shared" si="400"/>
        <v>-7550</v>
      </c>
      <c r="G1140" s="32">
        <f t="shared" si="401"/>
        <v>0.16394866560986732</v>
      </c>
    </row>
    <row r="1141" spans="1:7" x14ac:dyDescent="0.2">
      <c r="A1141" s="95">
        <v>76</v>
      </c>
      <c r="B1141" s="1" t="s">
        <v>54</v>
      </c>
      <c r="C1141" s="10"/>
      <c r="D1141" s="99">
        <f>'cumul juin 21'!D1141+'TAB juillet'!D1141</f>
        <v>201</v>
      </c>
      <c r="E1141" s="99">
        <f>'cumul juin 21'!E1141+'TAB juillet'!E1141</f>
        <v>281</v>
      </c>
      <c r="F1141" s="99">
        <f t="shared" si="400"/>
        <v>-80</v>
      </c>
      <c r="G1141" s="32">
        <f t="shared" si="401"/>
        <v>-0.28469750889679718</v>
      </c>
    </row>
    <row r="1142" spans="1:7" x14ac:dyDescent="0.2">
      <c r="A1142" s="95">
        <v>66</v>
      </c>
      <c r="B1142" s="1" t="s">
        <v>55</v>
      </c>
      <c r="C1142" s="10"/>
      <c r="D1142" s="99">
        <f>'cumul juin 21'!D1142+'TAB juillet'!D1142</f>
        <v>0</v>
      </c>
      <c r="E1142" s="99">
        <f>'cumul juin 21'!E1142+'TAB juillet'!E1142</f>
        <v>258</v>
      </c>
      <c r="F1142" s="99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99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100"/>
      <c r="D1144" s="99">
        <f>D1140+D1143</f>
        <v>-53400</v>
      </c>
      <c r="E1144" s="99">
        <f>E1140+E1143</f>
        <v>-46028</v>
      </c>
      <c r="F1144" s="99">
        <f t="shared" si="400"/>
        <v>-7372</v>
      </c>
      <c r="G1144" s="32">
        <f t="shared" si="401"/>
        <v>0.1601633788128965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95">
        <v>5</v>
      </c>
      <c r="B1148" s="1" t="s">
        <v>22</v>
      </c>
      <c r="C1148" s="10"/>
      <c r="D1148" s="99">
        <f>'TAB juillet'!D1148</f>
        <v>19923</v>
      </c>
      <c r="E1148" s="99">
        <f>'TAB juillet'!E1148</f>
        <v>26223</v>
      </c>
      <c r="F1148" s="99">
        <f t="shared" ref="F1148" si="402">(D1148-E1148)</f>
        <v>-6300</v>
      </c>
      <c r="G1148" s="32">
        <f t="shared" ref="G1148" si="403">F1148/E1148</f>
        <v>-0.24024711131449492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95">
        <v>51</v>
      </c>
      <c r="B1152" s="20" t="s">
        <v>29</v>
      </c>
      <c r="C1152" s="30"/>
      <c r="D1152" s="99">
        <v>0</v>
      </c>
      <c r="E1152" s="99">
        <v>0</v>
      </c>
      <c r="F1152" s="99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95">
        <v>510</v>
      </c>
      <c r="B1153" s="1" t="s">
        <v>7</v>
      </c>
      <c r="C1153" s="10"/>
      <c r="D1153" s="99">
        <v>0</v>
      </c>
      <c r="E1153" s="99">
        <v>0</v>
      </c>
      <c r="F1153" s="99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95">
        <v>41</v>
      </c>
      <c r="B1155" s="1" t="s">
        <v>8</v>
      </c>
      <c r="C1155" s="10"/>
      <c r="D1155" s="99">
        <f>D1159+D1160+D1161</f>
        <v>12750</v>
      </c>
      <c r="E1155" s="99">
        <f>E1159+E1160+E1161</f>
        <v>32387</v>
      </c>
      <c r="F1155" s="99">
        <f t="shared" ref="F1155" si="406">(D1155-E1155)</f>
        <v>-19637</v>
      </c>
      <c r="G1155" s="32">
        <f t="shared" ref="G1155" si="407">F1155/E1155</f>
        <v>-0.6063235248710902</v>
      </c>
    </row>
    <row r="1156" spans="1:7" x14ac:dyDescent="0.2">
      <c r="A1156" s="95"/>
      <c r="B1156" s="1"/>
      <c r="C1156" s="10"/>
      <c r="D1156" s="99"/>
      <c r="E1156" s="99"/>
      <c r="F1156" s="99"/>
      <c r="G1156" s="32"/>
    </row>
    <row r="1157" spans="1:7" x14ac:dyDescent="0.2">
      <c r="A1157" s="95"/>
      <c r="B1157" s="7" t="s">
        <v>6</v>
      </c>
      <c r="C1157" s="29"/>
      <c r="D1157" s="99"/>
      <c r="E1157" s="99"/>
      <c r="F1157" s="99"/>
      <c r="G1157" s="32"/>
    </row>
    <row r="1158" spans="1:7" x14ac:dyDescent="0.2">
      <c r="A1158" s="95"/>
      <c r="B1158" s="1"/>
      <c r="C1158" s="10"/>
      <c r="D1158" s="99"/>
      <c r="E1158" s="99"/>
      <c r="F1158" s="99"/>
      <c r="G1158" s="32"/>
    </row>
    <row r="1159" spans="1:7" x14ac:dyDescent="0.2">
      <c r="A1159" s="95"/>
      <c r="B1159" s="23" t="s">
        <v>23</v>
      </c>
      <c r="C1159" s="10"/>
      <c r="D1159" s="99">
        <f>'TAB juillet'!D1159</f>
        <v>4987</v>
      </c>
      <c r="E1159" s="99">
        <f>'TAB juillet'!E1159</f>
        <v>25797</v>
      </c>
      <c r="F1159" s="99">
        <f t="shared" ref="F1159:F1161" si="408">(D1159-E1159)</f>
        <v>-20810</v>
      </c>
      <c r="G1159" s="32">
        <f t="shared" ref="G1159:G1161" si="409">F1159/E1159</f>
        <v>-0.80668294762956938</v>
      </c>
    </row>
    <row r="1160" spans="1:7" ht="25.5" x14ac:dyDescent="0.2">
      <c r="A1160" s="95"/>
      <c r="B1160" s="24" t="s">
        <v>58</v>
      </c>
      <c r="C1160" s="17"/>
      <c r="D1160" s="99">
        <f>'TAB juillet'!D1160</f>
        <v>7616</v>
      </c>
      <c r="E1160" s="99">
        <f>'TAB juillet'!E1160</f>
        <v>6513</v>
      </c>
      <c r="F1160" s="99">
        <f t="shared" si="408"/>
        <v>1103</v>
      </c>
      <c r="G1160" s="32">
        <f t="shared" si="409"/>
        <v>0.16935360049132503</v>
      </c>
    </row>
    <row r="1161" spans="1:7" x14ac:dyDescent="0.2">
      <c r="A1161" s="95"/>
      <c r="B1161" s="23" t="s">
        <v>24</v>
      </c>
      <c r="C1161" s="10"/>
      <c r="D1161" s="99">
        <f>'TAB juillet'!D1161</f>
        <v>147</v>
      </c>
      <c r="E1161" s="99">
        <f>'TAB juillet'!E1161</f>
        <v>77</v>
      </c>
      <c r="F1161" s="99">
        <f t="shared" si="408"/>
        <v>70</v>
      </c>
      <c r="G1161" s="32">
        <f t="shared" si="409"/>
        <v>0.90909090909090906</v>
      </c>
    </row>
    <row r="1162" spans="1:7" x14ac:dyDescent="0.2">
      <c r="A1162" s="95"/>
      <c r="B1162" s="1"/>
      <c r="C1162" s="10"/>
      <c r="D1162" s="99"/>
      <c r="E1162" s="99"/>
      <c r="F1162" s="99"/>
      <c r="G1162" s="32"/>
    </row>
    <row r="1163" spans="1:7" x14ac:dyDescent="0.2">
      <c r="A1163" s="95"/>
      <c r="B1163" s="8" t="s">
        <v>26</v>
      </c>
      <c r="C1163" s="31"/>
      <c r="D1163" s="99">
        <f>'TAB juillet'!D1163</f>
        <v>22274</v>
      </c>
      <c r="E1163" s="99">
        <f>'TAB juillet'!E1163</f>
        <v>22533</v>
      </c>
      <c r="F1163" s="99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95"/>
      <c r="B1164" s="8"/>
      <c r="C1164" s="31"/>
      <c r="D1164" s="99"/>
      <c r="E1164" s="99"/>
      <c r="F1164" s="99"/>
      <c r="G1164" s="32"/>
    </row>
    <row r="1165" spans="1:7" x14ac:dyDescent="0.2">
      <c r="A1165" s="95">
        <v>3</v>
      </c>
      <c r="B1165" s="8" t="s">
        <v>15</v>
      </c>
      <c r="C1165" s="31"/>
      <c r="D1165" s="99">
        <f>D1168+D1169+D1170+D1171</f>
        <v>22854</v>
      </c>
      <c r="E1165" s="99">
        <f>E1168+E1169+E1170+E1171</f>
        <v>23476</v>
      </c>
      <c r="F1165" s="99">
        <f t="shared" ref="F1165" si="412">(D1165-E1165)</f>
        <v>-622</v>
      </c>
      <c r="G1165" s="32">
        <f t="shared" ref="G1165" si="413">F1165/E1165</f>
        <v>-2.6495143976827399E-2</v>
      </c>
    </row>
    <row r="1166" spans="1:7" x14ac:dyDescent="0.2">
      <c r="A1166" s="95"/>
      <c r="B1166" s="7" t="s">
        <v>6</v>
      </c>
      <c r="C1166" s="29"/>
      <c r="D1166" s="99"/>
      <c r="E1166" s="99"/>
      <c r="F1166" s="99"/>
      <c r="G1166" s="32"/>
    </row>
    <row r="1167" spans="1:7" x14ac:dyDescent="0.2">
      <c r="A1167" s="95"/>
      <c r="B1167" s="8"/>
      <c r="C1167" s="31"/>
      <c r="D1167" s="99"/>
      <c r="E1167" s="99"/>
      <c r="F1167" s="99"/>
      <c r="G1167" s="32"/>
    </row>
    <row r="1168" spans="1:7" x14ac:dyDescent="0.2">
      <c r="A1168" s="95">
        <v>30</v>
      </c>
      <c r="B1168" s="25" t="s">
        <v>16</v>
      </c>
      <c r="C1168" s="31"/>
      <c r="D1168" s="99">
        <f>'TAB juillet'!D1168</f>
        <v>228</v>
      </c>
      <c r="E1168" s="99">
        <f>'TAB juillet'!E1168</f>
        <v>178</v>
      </c>
      <c r="F1168" s="99">
        <f t="shared" ref="F1168:F1171" si="414">(D1168-E1168)</f>
        <v>50</v>
      </c>
      <c r="G1168" s="32">
        <f t="shared" ref="G1168:G1171" si="415">F1168/E1168</f>
        <v>0.2808988764044944</v>
      </c>
    </row>
    <row r="1169" spans="1:7" x14ac:dyDescent="0.2">
      <c r="A1169" s="95">
        <v>31</v>
      </c>
      <c r="B1169" s="25" t="s">
        <v>17</v>
      </c>
      <c r="C1169" s="31"/>
      <c r="D1169" s="99">
        <f>'TAB juillet'!D1169</f>
        <v>709</v>
      </c>
      <c r="E1169" s="99">
        <f>'TAB juillet'!E1169</f>
        <v>677</v>
      </c>
      <c r="F1169" s="99">
        <f t="shared" si="414"/>
        <v>32</v>
      </c>
      <c r="G1169" s="32">
        <f t="shared" si="415"/>
        <v>4.7267355982274745E-2</v>
      </c>
    </row>
    <row r="1170" spans="1:7" x14ac:dyDescent="0.2">
      <c r="A1170" s="95">
        <v>32</v>
      </c>
      <c r="B1170" s="25" t="s">
        <v>18</v>
      </c>
      <c r="C1170" s="31"/>
      <c r="D1170" s="99">
        <f>'TAB juillet'!D1170</f>
        <v>21917</v>
      </c>
      <c r="E1170" s="99">
        <f>'TAB juillet'!E1170</f>
        <v>22621</v>
      </c>
      <c r="F1170" s="99">
        <f t="shared" si="414"/>
        <v>-704</v>
      </c>
      <c r="G1170" s="32">
        <f t="shared" si="415"/>
        <v>-3.1121524247380752E-2</v>
      </c>
    </row>
    <row r="1171" spans="1:7" x14ac:dyDescent="0.2">
      <c r="A1171" s="95">
        <v>37</v>
      </c>
      <c r="B1171" s="25" t="s">
        <v>25</v>
      </c>
      <c r="C1171" s="31"/>
      <c r="D1171" s="99">
        <f>'TAB juillet'!D1171</f>
        <v>0</v>
      </c>
      <c r="E1171" s="99">
        <f>'TAB juillet'!E1171</f>
        <v>0</v>
      </c>
      <c r="F1171" s="99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99" t="s">
        <v>10</v>
      </c>
      <c r="E1176" s="99" t="s">
        <v>11</v>
      </c>
      <c r="F1176" s="99" t="s">
        <v>12</v>
      </c>
      <c r="G1176" s="32" t="s">
        <v>13</v>
      </c>
    </row>
    <row r="1177" spans="1:7" x14ac:dyDescent="0.2">
      <c r="A1177" s="95">
        <v>700</v>
      </c>
      <c r="B1177" s="1" t="s">
        <v>30</v>
      </c>
      <c r="C1177" s="10"/>
      <c r="D1177" s="99">
        <f>'cumul juin 21'!D1177+'TAB juillet'!D1177</f>
        <v>4556</v>
      </c>
      <c r="E1177" s="99">
        <f>'cumul juin 21'!E1177+'TAB juillet'!E1177</f>
        <v>0</v>
      </c>
      <c r="F1177" s="99">
        <f>(D1178-E1178)</f>
        <v>2984</v>
      </c>
      <c r="G1177" s="32" t="e">
        <f>F1177/E1178</f>
        <v>#DIV/0!</v>
      </c>
    </row>
    <row r="1178" spans="1:7" x14ac:dyDescent="0.2">
      <c r="A1178" s="95">
        <v>701</v>
      </c>
      <c r="B1178" s="1" t="s">
        <v>31</v>
      </c>
      <c r="C1178" s="10"/>
      <c r="D1178" s="99">
        <f>'cumul juin 21'!D1178+'TAB juillet'!D1178</f>
        <v>2984</v>
      </c>
      <c r="E1178" s="99">
        <f>'cumul juin 21'!E1178+'TAB juillet'!E1178</f>
        <v>0</v>
      </c>
      <c r="F1178" s="99">
        <f t="shared" ref="F1178:F1180" si="416">(D1179-E1179)</f>
        <v>0</v>
      </c>
      <c r="G1178" s="32" t="e">
        <f>F1178/E1179</f>
        <v>#DIV/0!</v>
      </c>
    </row>
    <row r="1179" spans="1:7" x14ac:dyDescent="0.2">
      <c r="A1179" s="95">
        <v>704</v>
      </c>
      <c r="B1179" s="1" t="s">
        <v>32</v>
      </c>
      <c r="C1179" s="10"/>
      <c r="D1179" s="99">
        <f>'cumul juin 21'!D1179+'TAB juillet'!D1179</f>
        <v>0</v>
      </c>
      <c r="E1179" s="99">
        <f>'cumul juin 21'!E1179+'TAB juillet'!E1179</f>
        <v>0</v>
      </c>
      <c r="F1179" s="99">
        <f t="shared" si="416"/>
        <v>1642</v>
      </c>
      <c r="G1179" s="32" t="e">
        <f t="shared" ref="G1179:G1180" si="417">F1179/E1179</f>
        <v>#DIV/0!</v>
      </c>
    </row>
    <row r="1180" spans="1:7" x14ac:dyDescent="0.2">
      <c r="A1180" s="95">
        <v>706</v>
      </c>
      <c r="B1180" s="1" t="s">
        <v>33</v>
      </c>
      <c r="C1180" s="10"/>
      <c r="D1180" s="99">
        <f>'cumul juin 21'!D1180+'TAB juillet'!D1180</f>
        <v>1762</v>
      </c>
      <c r="E1180" s="99">
        <f>'cumul juin 21'!E1180+'TAB juillet'!E1180</f>
        <v>120</v>
      </c>
      <c r="F1180" s="99">
        <f t="shared" si="416"/>
        <v>0</v>
      </c>
      <c r="G1180" s="32">
        <f t="shared" si="417"/>
        <v>0</v>
      </c>
    </row>
    <row r="1181" spans="1:7" x14ac:dyDescent="0.2">
      <c r="A1181" s="95"/>
      <c r="B1181" s="13" t="s">
        <v>6</v>
      </c>
      <c r="C1181" s="27"/>
      <c r="D1181" s="99"/>
      <c r="E1181" s="99"/>
      <c r="F1181" s="39"/>
      <c r="G1181" s="33"/>
    </row>
    <row r="1182" spans="1:7" x14ac:dyDescent="0.2">
      <c r="A1182" s="95"/>
      <c r="B1182" s="14" t="s">
        <v>19</v>
      </c>
      <c r="C1182" s="11"/>
      <c r="D1182" s="99"/>
      <c r="E1182" s="99"/>
      <c r="F1182" s="99">
        <f t="shared" ref="F1182:F1186" si="418">(D1182-E1182)</f>
        <v>0</v>
      </c>
      <c r="G1182" s="32" t="e">
        <f t="shared" ref="G1182:G1186" si="419">F1182/E1182</f>
        <v>#DIV/0!</v>
      </c>
    </row>
    <row r="1183" spans="1:7" x14ac:dyDescent="0.2">
      <c r="A1183" s="95"/>
      <c r="B1183" s="14" t="s">
        <v>20</v>
      </c>
      <c r="C1183" s="11"/>
      <c r="D1183" s="99"/>
      <c r="E1183" s="99"/>
      <c r="F1183" s="99">
        <f t="shared" si="418"/>
        <v>0</v>
      </c>
      <c r="G1183" s="32" t="e">
        <f t="shared" si="419"/>
        <v>#DIV/0!</v>
      </c>
    </row>
    <row r="1184" spans="1:7" x14ac:dyDescent="0.2">
      <c r="A1184" s="95"/>
      <c r="B1184" s="14" t="s">
        <v>27</v>
      </c>
      <c r="C1184" s="11"/>
      <c r="D1184" s="99"/>
      <c r="E1184" s="99"/>
      <c r="F1184" s="99">
        <f t="shared" si="418"/>
        <v>0</v>
      </c>
      <c r="G1184" s="32" t="e">
        <f t="shared" si="419"/>
        <v>#DIV/0!</v>
      </c>
    </row>
    <row r="1185" spans="1:7" x14ac:dyDescent="0.2">
      <c r="A1185" s="95">
        <v>706</v>
      </c>
      <c r="B1185" s="2" t="s">
        <v>34</v>
      </c>
      <c r="C1185" s="11"/>
      <c r="D1185" s="99">
        <f>'cumul juin 21'!D1185+'TAB juillet'!D1185</f>
        <v>0</v>
      </c>
      <c r="E1185" s="99">
        <f>'cumul juin 21'!E1185+'TAB juillet'!E1185</f>
        <v>0</v>
      </c>
      <c r="F1185" s="99">
        <f t="shared" si="418"/>
        <v>0</v>
      </c>
      <c r="G1185" s="32" t="e">
        <f t="shared" si="419"/>
        <v>#DIV/0!</v>
      </c>
    </row>
    <row r="1186" spans="1:7" x14ac:dyDescent="0.2">
      <c r="A1186" s="95" t="s">
        <v>35</v>
      </c>
      <c r="B1186" s="2" t="s">
        <v>36</v>
      </c>
      <c r="C1186" s="11"/>
      <c r="D1186" s="99">
        <f>'cumul juin 21'!D1186+'TAB juillet'!D1186</f>
        <v>2</v>
      </c>
      <c r="E1186" s="99">
        <f>'cumul juin 21'!E1186+'TAB juillet'!E1186</f>
        <v>0</v>
      </c>
      <c r="F1186" s="99">
        <f t="shared" si="418"/>
        <v>2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96"/>
      <c r="D1187" s="40">
        <f>D1177+D1178+D1179+D1180+D1185+D1186</f>
        <v>9304</v>
      </c>
      <c r="E1187" s="40">
        <f>E1177+E1178+E1179+E1180+E1185+E1186</f>
        <v>120</v>
      </c>
      <c r="F1187" s="40">
        <f>(D1187-E1187)</f>
        <v>9184</v>
      </c>
      <c r="G1187" s="34">
        <f>F1187/E1187</f>
        <v>76.533333333333331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99">
        <f>'cumul juin 21'!D1190+'TAB juillet'!D1190</f>
        <v>0</v>
      </c>
      <c r="E1190" s="99">
        <f>'cumul juin 21'!E1190+'TAB juillet'!E1190</f>
        <v>0</v>
      </c>
      <c r="F1190" s="99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97"/>
      <c r="D1191" s="99">
        <f>'cumul juin 21'!D1191+'TAB juillet'!D1191</f>
        <v>0</v>
      </c>
      <c r="E1191" s="99">
        <f>'cumul juin 21'!E1191+'TAB juillet'!E1191</f>
        <v>0</v>
      </c>
      <c r="F1191" s="98"/>
      <c r="G1191" s="36"/>
    </row>
    <row r="1192" spans="1:7" x14ac:dyDescent="0.2">
      <c r="A1192" s="95">
        <v>72</v>
      </c>
      <c r="B1192" s="1" t="s">
        <v>37</v>
      </c>
      <c r="C1192" s="10"/>
      <c r="D1192" s="99">
        <f>'cumul juin 21'!D1192+'TAB juillet'!D1192</f>
        <v>0</v>
      </c>
      <c r="E1192" s="99">
        <f>'cumul juin 21'!E1192+'TAB juillet'!E1192</f>
        <v>0</v>
      </c>
      <c r="F1192" s="99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95">
        <v>73</v>
      </c>
      <c r="B1193" s="1" t="s">
        <v>38</v>
      </c>
      <c r="C1193" s="10"/>
      <c r="D1193" s="99">
        <f>'cumul juin 21'!D1193+'TAB juillet'!D1193</f>
        <v>0</v>
      </c>
      <c r="E1193" s="99">
        <f>'cumul juin 21'!E1193+'TAB juillet'!E1193</f>
        <v>0</v>
      </c>
      <c r="F1193" s="99">
        <f t="shared" si="422"/>
        <v>0</v>
      </c>
      <c r="G1193" s="32" t="e">
        <f t="shared" si="423"/>
        <v>#DIV/0!</v>
      </c>
    </row>
    <row r="1194" spans="1:7" x14ac:dyDescent="0.2">
      <c r="A1194" s="95">
        <v>74</v>
      </c>
      <c r="B1194" s="2" t="s">
        <v>39</v>
      </c>
      <c r="C1194" s="11"/>
      <c r="D1194" s="99">
        <f>'cumul juin 21'!D1194+'TAB juillet'!D1194</f>
        <v>0</v>
      </c>
      <c r="E1194" s="99">
        <f>'cumul juin 21'!E1194+'TAB juillet'!E1194</f>
        <v>0</v>
      </c>
      <c r="F1194" s="99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00"/>
      <c r="D1195" s="40">
        <f>D1187+D1192+D1193+D1194</f>
        <v>9304</v>
      </c>
      <c r="E1195" s="40">
        <f>E1187+E1192+E1193+E1194</f>
        <v>120</v>
      </c>
      <c r="F1195" s="99">
        <f t="shared" si="422"/>
        <v>9184</v>
      </c>
      <c r="G1195" s="32">
        <f t="shared" si="423"/>
        <v>76.533333333333331</v>
      </c>
    </row>
    <row r="1196" spans="1:7" x14ac:dyDescent="0.2">
      <c r="A1196" s="95">
        <v>60</v>
      </c>
      <c r="B1196" s="3" t="s">
        <v>40</v>
      </c>
      <c r="C1196" s="97"/>
      <c r="D1196" s="98">
        <f>D1197+D1198+D1199</f>
        <v>4224</v>
      </c>
      <c r="E1196" s="98">
        <f>E1197+E1198+E1199</f>
        <v>399</v>
      </c>
      <c r="F1196" s="99">
        <f t="shared" si="422"/>
        <v>3825</v>
      </c>
      <c r="G1196" s="32">
        <f t="shared" si="423"/>
        <v>9.5864661654135332</v>
      </c>
    </row>
    <row r="1197" spans="1:7" x14ac:dyDescent="0.2">
      <c r="A1197" s="95">
        <v>600</v>
      </c>
      <c r="B1197" s="1" t="s">
        <v>2</v>
      </c>
      <c r="C1197" s="10"/>
      <c r="D1197" s="99">
        <f>'cumul juin 21'!D1197+'TAB juillet'!D1197</f>
        <v>1759</v>
      </c>
      <c r="E1197" s="99">
        <f>'cumul juin 21'!E1197+'TAB juillet'!E1197</f>
        <v>79</v>
      </c>
      <c r="F1197" s="99">
        <f t="shared" si="422"/>
        <v>1680</v>
      </c>
      <c r="G1197" s="32">
        <f t="shared" si="423"/>
        <v>21.265822784810126</v>
      </c>
    </row>
    <row r="1198" spans="1:7" x14ac:dyDescent="0.2">
      <c r="A1198" s="95">
        <v>601</v>
      </c>
      <c r="B1198" s="1" t="s">
        <v>3</v>
      </c>
      <c r="C1198" s="10"/>
      <c r="D1198" s="99">
        <f>'cumul juin 21'!D1198+'TAB juillet'!D1198</f>
        <v>2465</v>
      </c>
      <c r="E1198" s="99">
        <f>'cumul juin 21'!E1198+'TAB juillet'!E1198</f>
        <v>320</v>
      </c>
      <c r="F1198" s="99">
        <f t="shared" si="422"/>
        <v>2145</v>
      </c>
      <c r="G1198" s="32">
        <f t="shared" si="423"/>
        <v>6.703125</v>
      </c>
    </row>
    <row r="1199" spans="1:7" x14ac:dyDescent="0.2">
      <c r="A1199" s="95">
        <v>604</v>
      </c>
      <c r="B1199" s="1" t="s">
        <v>4</v>
      </c>
      <c r="C1199" s="10"/>
      <c r="D1199" s="99">
        <f>'cumul juin 21'!D1199+'TAB juillet'!D1199</f>
        <v>0</v>
      </c>
      <c r="E1199" s="99">
        <f>'cumul juin 21'!E1199+'TAB juillet'!E1199</f>
        <v>0</v>
      </c>
      <c r="F1199" s="99">
        <f t="shared" si="422"/>
        <v>0</v>
      </c>
      <c r="G1199" s="32" t="e">
        <f t="shared" si="423"/>
        <v>#DIV/0!</v>
      </c>
    </row>
    <row r="1200" spans="1:7" x14ac:dyDescent="0.2">
      <c r="A1200" s="95">
        <v>61</v>
      </c>
      <c r="B1200" s="1" t="s">
        <v>41</v>
      </c>
      <c r="C1200" s="10"/>
      <c r="D1200" s="99">
        <f>'cumul juin 21'!D1200+'TAB juillet'!D1200</f>
        <v>1107</v>
      </c>
      <c r="E1200" s="99">
        <f>'cumul juin 21'!E1200+'TAB juillet'!E1200</f>
        <v>1113</v>
      </c>
      <c r="F1200" s="99">
        <f t="shared" si="422"/>
        <v>-6</v>
      </c>
      <c r="G1200" s="32">
        <f t="shared" si="423"/>
        <v>-5.3908355795148251E-3</v>
      </c>
    </row>
    <row r="1201" spans="1:7" x14ac:dyDescent="0.2">
      <c r="A1201" s="95">
        <v>62</v>
      </c>
      <c r="B1201" s="2" t="s">
        <v>42</v>
      </c>
      <c r="C1201" s="11"/>
      <c r="D1201" s="99">
        <f>'cumul juin 21'!D1201+'TAB juillet'!D1201</f>
        <v>187</v>
      </c>
      <c r="E1201" s="99">
        <f>'cumul juin 21'!E1201+'TAB juillet'!E1201</f>
        <v>358</v>
      </c>
      <c r="F1201" s="99">
        <f t="shared" si="422"/>
        <v>-171</v>
      </c>
      <c r="G1201" s="32">
        <f t="shared" si="423"/>
        <v>-0.47765363128491622</v>
      </c>
    </row>
    <row r="1202" spans="1:7" ht="25.5" x14ac:dyDescent="0.2">
      <c r="A1202" s="22"/>
      <c r="B1202" s="26" t="s">
        <v>43</v>
      </c>
      <c r="C1202" s="100"/>
      <c r="D1202" s="40">
        <f>D1196+D1200+D1201</f>
        <v>5518</v>
      </c>
      <c r="E1202" s="40">
        <f>E1196+E1200+E1201</f>
        <v>1870</v>
      </c>
      <c r="F1202" s="99">
        <f t="shared" si="422"/>
        <v>3648</v>
      </c>
      <c r="G1202" s="32">
        <f t="shared" si="423"/>
        <v>1.950802139037433</v>
      </c>
    </row>
    <row r="1203" spans="1:7" ht="25.5" x14ac:dyDescent="0.2">
      <c r="A1203" s="22"/>
      <c r="B1203" s="26" t="s">
        <v>48</v>
      </c>
      <c r="C1203" s="100"/>
      <c r="D1203" s="40">
        <f>D1195-D1202</f>
        <v>3786</v>
      </c>
      <c r="E1203" s="40">
        <f>E1195-E1202</f>
        <v>-1750</v>
      </c>
      <c r="F1203" s="99">
        <f t="shared" si="422"/>
        <v>5536</v>
      </c>
      <c r="G1203" s="32">
        <f t="shared" si="423"/>
        <v>-3.1634285714285713</v>
      </c>
    </row>
    <row r="1204" spans="1:7" x14ac:dyDescent="0.2">
      <c r="A1204" s="95">
        <v>63</v>
      </c>
      <c r="B1204" s="3" t="s">
        <v>46</v>
      </c>
      <c r="C1204" s="97"/>
      <c r="D1204" s="99">
        <f>'cumul juin 21'!D1204+'TAB juillet'!D1204</f>
        <v>27942</v>
      </c>
      <c r="E1204" s="99">
        <f>'cumul juin 21'!E1204+'TAB juillet'!E1204</f>
        <v>25045</v>
      </c>
      <c r="F1204" s="99">
        <f t="shared" si="422"/>
        <v>2897</v>
      </c>
      <c r="G1204" s="32">
        <f t="shared" si="423"/>
        <v>0.11567179077660211</v>
      </c>
    </row>
    <row r="1205" spans="1:7" x14ac:dyDescent="0.2">
      <c r="A1205" s="95"/>
      <c r="B1205" s="13" t="s">
        <v>6</v>
      </c>
      <c r="C1205" s="27"/>
      <c r="D1205" s="99">
        <f>'cumul juin 21'!D1205+'TAB juillet'!D1205</f>
        <v>0</v>
      </c>
      <c r="E1205" s="99">
        <f>'cumul juin 21'!E1205+'TAB juillet'!E1205</f>
        <v>0</v>
      </c>
      <c r="F1205" s="99"/>
      <c r="G1205" s="32"/>
    </row>
    <row r="1206" spans="1:7" x14ac:dyDescent="0.2">
      <c r="A1206" s="95">
        <v>631</v>
      </c>
      <c r="B1206" s="15" t="s">
        <v>21</v>
      </c>
      <c r="C1206" s="21"/>
      <c r="D1206" s="99">
        <f>'cumul juin 21'!D1206+'TAB juillet'!D1206</f>
        <v>0</v>
      </c>
      <c r="E1206" s="99">
        <f>'cumul juin 21'!E1206+'TAB juillet'!E1206</f>
        <v>0</v>
      </c>
      <c r="F1206" s="99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95"/>
      <c r="B1207" s="15"/>
      <c r="C1207" s="21"/>
      <c r="D1207" s="99">
        <f>'cumul juin 21'!D1207+'TAB juillet'!D1207</f>
        <v>0</v>
      </c>
      <c r="E1207" s="99">
        <f>'cumul juin 21'!E1207+'TAB juillet'!E1207</f>
        <v>0</v>
      </c>
      <c r="F1207" s="99"/>
      <c r="G1207" s="32"/>
    </row>
    <row r="1208" spans="1:7" x14ac:dyDescent="0.2">
      <c r="A1208" s="95">
        <v>64</v>
      </c>
      <c r="B1208" s="2" t="s">
        <v>47</v>
      </c>
      <c r="C1208" s="11"/>
      <c r="D1208" s="99">
        <f>'cumul juin 21'!D1208+'TAB juillet'!D1208</f>
        <v>999</v>
      </c>
      <c r="E1208" s="99">
        <f>'cumul juin 21'!E1208+'TAB juillet'!E1208</f>
        <v>410</v>
      </c>
      <c r="F1208" s="99">
        <f t="shared" ref="F1208:F1218" si="426">(D1208-E1208)</f>
        <v>589</v>
      </c>
      <c r="G1208" s="32">
        <f t="shared" ref="G1208:G1218" si="427">F1208/E1208</f>
        <v>1.4365853658536585</v>
      </c>
    </row>
    <row r="1209" spans="1:7" ht="25.5" x14ac:dyDescent="0.2">
      <c r="A1209" s="22"/>
      <c r="B1209" s="26" t="s">
        <v>49</v>
      </c>
      <c r="C1209" s="100"/>
      <c r="D1209" s="99">
        <f>D1203-D1204-D1208</f>
        <v>-25155</v>
      </c>
      <c r="E1209" s="99">
        <f>E1203-E1204-E1208</f>
        <v>-27205</v>
      </c>
      <c r="F1209" s="99">
        <f t="shared" si="426"/>
        <v>2050</v>
      </c>
      <c r="G1209" s="32">
        <f t="shared" si="427"/>
        <v>-7.5353795258224596E-2</v>
      </c>
    </row>
    <row r="1210" spans="1:7" x14ac:dyDescent="0.2">
      <c r="A1210" s="95">
        <v>75</v>
      </c>
      <c r="B1210" s="3" t="s">
        <v>50</v>
      </c>
      <c r="C1210" s="97"/>
      <c r="D1210" s="99">
        <f>'cumul juin 21'!D1210+'TAB juillet'!D1210</f>
        <v>2141</v>
      </c>
      <c r="E1210" s="99">
        <f>'cumul juin 21'!E1210+'TAB juillet'!E1210</f>
        <v>175</v>
      </c>
      <c r="F1210" s="99">
        <f t="shared" si="426"/>
        <v>1966</v>
      </c>
      <c r="G1210" s="32">
        <f t="shared" si="427"/>
        <v>11.234285714285715</v>
      </c>
    </row>
    <row r="1211" spans="1:7" x14ac:dyDescent="0.2">
      <c r="A1211" s="95">
        <v>65</v>
      </c>
      <c r="B1211" s="1" t="s">
        <v>51</v>
      </c>
      <c r="C1211" s="10"/>
      <c r="D1211" s="99">
        <f>'cumul juin 21'!D1211+'TAB juillet'!D1211</f>
        <v>429</v>
      </c>
      <c r="E1211" s="99">
        <f>'cumul juin 21'!E1211+'TAB juillet'!E1211</f>
        <v>616</v>
      </c>
      <c r="F1211" s="99">
        <f t="shared" si="426"/>
        <v>-187</v>
      </c>
      <c r="G1211" s="32">
        <f t="shared" si="427"/>
        <v>-0.30357142857142855</v>
      </c>
    </row>
    <row r="1212" spans="1:7" ht="25.5" x14ac:dyDescent="0.2">
      <c r="A1212" s="95">
        <v>68</v>
      </c>
      <c r="B1212" s="16" t="s">
        <v>52</v>
      </c>
      <c r="C1212" s="17"/>
      <c r="D1212" s="99">
        <f>'cumul juin 21'!D1212+'TAB juillet'!D1212</f>
        <v>19</v>
      </c>
      <c r="E1212" s="99">
        <f>'cumul juin 21'!E1212+'TAB juillet'!E1212</f>
        <v>23</v>
      </c>
      <c r="F1212" s="99">
        <f t="shared" si="426"/>
        <v>-4</v>
      </c>
      <c r="G1212" s="32">
        <f t="shared" si="427"/>
        <v>-0.17391304347826086</v>
      </c>
    </row>
    <row r="1213" spans="1:7" x14ac:dyDescent="0.2">
      <c r="A1213" s="95">
        <v>78</v>
      </c>
      <c r="B1213" s="2" t="s">
        <v>53</v>
      </c>
      <c r="C1213" s="11"/>
      <c r="D1213" s="99">
        <f>'cumul juin 21'!D1213+'TAB juillet'!D1213</f>
        <v>0</v>
      </c>
      <c r="E1213" s="99">
        <f>'cumul juin 21'!E1213+'TAB juillet'!E1213</f>
        <v>0</v>
      </c>
      <c r="F1213" s="99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00"/>
      <c r="D1214" s="99">
        <f>D1209+D1210-D1211-D1212+D1213</f>
        <v>-23462</v>
      </c>
      <c r="E1214" s="99">
        <f>E1209+E1210-E1211-E1212+E1213</f>
        <v>-27669</v>
      </c>
      <c r="F1214" s="99">
        <f t="shared" si="426"/>
        <v>4207</v>
      </c>
      <c r="G1214" s="32">
        <f t="shared" si="427"/>
        <v>-0.15204741768766489</v>
      </c>
    </row>
    <row r="1215" spans="1:7" x14ac:dyDescent="0.2">
      <c r="A1215" s="95">
        <v>76</v>
      </c>
      <c r="B1215" s="1" t="s">
        <v>54</v>
      </c>
      <c r="C1215" s="10"/>
      <c r="D1215" s="99">
        <f>'cumul juin 21'!D1215+'TAB juillet'!D1215</f>
        <v>0</v>
      </c>
      <c r="E1215" s="99">
        <f>'cumul juin 21'!E1215+'TAB juillet'!E1215</f>
        <v>0</v>
      </c>
      <c r="F1215" s="99">
        <f t="shared" si="426"/>
        <v>0</v>
      </c>
      <c r="G1215" s="32" t="e">
        <f t="shared" si="427"/>
        <v>#DIV/0!</v>
      </c>
    </row>
    <row r="1216" spans="1:7" x14ac:dyDescent="0.2">
      <c r="A1216" s="95">
        <v>66</v>
      </c>
      <c r="B1216" s="1" t="s">
        <v>55</v>
      </c>
      <c r="C1216" s="10"/>
      <c r="D1216" s="99">
        <f>'cumul juin 21'!D1216+'TAB juillet'!D1216</f>
        <v>166</v>
      </c>
      <c r="E1216" s="99">
        <f>'cumul juin 21'!E1216+'TAB juillet'!E1216</f>
        <v>0</v>
      </c>
      <c r="F1216" s="99">
        <f t="shared" si="426"/>
        <v>166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99">
        <f t="shared" si="426"/>
        <v>-166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00"/>
      <c r="D1218" s="99">
        <f>D1214+D1217</f>
        <v>-23628</v>
      </c>
      <c r="E1218" s="99">
        <f>E1214+E1217</f>
        <v>-27669</v>
      </c>
      <c r="F1218" s="99">
        <f t="shared" si="426"/>
        <v>4041</v>
      </c>
      <c r="G1218" s="32">
        <f t="shared" si="427"/>
        <v>-0.14604792366908814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95">
        <v>5</v>
      </c>
      <c r="B1222" s="1" t="s">
        <v>22</v>
      </c>
      <c r="C1222" s="10"/>
      <c r="D1222" s="99">
        <f>'TAB juillet'!D1222</f>
        <v>-1202</v>
      </c>
      <c r="E1222" s="99">
        <f>'TAB juillet'!E1222</f>
        <v>240</v>
      </c>
      <c r="F1222" s="99">
        <f t="shared" ref="F1222" si="428">(D1222-E1222)</f>
        <v>-1442</v>
      </c>
      <c r="G1222" s="32">
        <f t="shared" ref="G1222" si="429">F1222/E1222</f>
        <v>-6.0083333333333337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95">
        <v>51</v>
      </c>
      <c r="B1226" s="20" t="s">
        <v>29</v>
      </c>
      <c r="C1226" s="30"/>
      <c r="D1226" s="99">
        <v>0</v>
      </c>
      <c r="E1226" s="99">
        <v>0</v>
      </c>
      <c r="F1226" s="99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95">
        <v>510</v>
      </c>
      <c r="B1227" s="1" t="s">
        <v>7</v>
      </c>
      <c r="C1227" s="10"/>
      <c r="D1227" s="99">
        <v>0</v>
      </c>
      <c r="E1227" s="99">
        <v>0</v>
      </c>
      <c r="F1227" s="99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95">
        <v>41</v>
      </c>
      <c r="B1229" s="1" t="s">
        <v>8</v>
      </c>
      <c r="C1229" s="10"/>
      <c r="D1229" s="99">
        <f>D1233+D1234+D1235</f>
        <v>8450</v>
      </c>
      <c r="E1229" s="99">
        <f>E1233+E1234+E1235</f>
        <v>8568</v>
      </c>
      <c r="F1229" s="99">
        <f t="shared" ref="F1229" si="432">(D1229-E1229)</f>
        <v>-118</v>
      </c>
      <c r="G1229" s="32">
        <f t="shared" ref="G1229" si="433">F1229/E1229</f>
        <v>-1.3772175536881419E-2</v>
      </c>
    </row>
    <row r="1230" spans="1:7" x14ac:dyDescent="0.2">
      <c r="A1230" s="95"/>
      <c r="B1230" s="1"/>
      <c r="C1230" s="10"/>
      <c r="D1230" s="99"/>
      <c r="E1230" s="99"/>
      <c r="F1230" s="99"/>
      <c r="G1230" s="32"/>
    </row>
    <row r="1231" spans="1:7" ht="12.75" customHeight="1" x14ac:dyDescent="0.2">
      <c r="A1231" s="95"/>
      <c r="B1231" s="7" t="s">
        <v>6</v>
      </c>
      <c r="C1231" s="29"/>
      <c r="D1231" s="99"/>
      <c r="E1231" s="99"/>
      <c r="F1231" s="99"/>
      <c r="G1231" s="32"/>
    </row>
    <row r="1232" spans="1:7" x14ac:dyDescent="0.2">
      <c r="A1232" s="95"/>
      <c r="B1232" s="1"/>
      <c r="C1232" s="10"/>
      <c r="D1232" s="99"/>
      <c r="E1232" s="99"/>
      <c r="F1232" s="99"/>
      <c r="G1232" s="32"/>
    </row>
    <row r="1233" spans="1:7" x14ac:dyDescent="0.2">
      <c r="A1233" s="95"/>
      <c r="B1233" s="23" t="s">
        <v>23</v>
      </c>
      <c r="C1233" s="10"/>
      <c r="D1233" s="99">
        <f>'TAB juillet'!D1233</f>
        <v>6144</v>
      </c>
      <c r="E1233" s="99">
        <f>'TAB juillet'!E1233</f>
        <v>6155</v>
      </c>
      <c r="F1233" s="99">
        <f t="shared" ref="F1233:F1235" si="434">(D1233-E1233)</f>
        <v>-11</v>
      </c>
      <c r="G1233" s="32">
        <f t="shared" ref="G1233:G1235" si="435">F1233/E1233</f>
        <v>-1.7871649065800163E-3</v>
      </c>
    </row>
    <row r="1234" spans="1:7" ht="25.5" x14ac:dyDescent="0.2">
      <c r="A1234" s="95"/>
      <c r="B1234" s="24" t="s">
        <v>58</v>
      </c>
      <c r="C1234" s="17"/>
      <c r="D1234" s="99">
        <f>'TAB juillet'!D1234</f>
        <v>1074</v>
      </c>
      <c r="E1234" s="99">
        <f>'TAB juillet'!E1234</f>
        <v>1156</v>
      </c>
      <c r="F1234" s="99">
        <f t="shared" si="434"/>
        <v>-82</v>
      </c>
      <c r="G1234" s="32">
        <f t="shared" si="435"/>
        <v>-7.0934256055363326E-2</v>
      </c>
    </row>
    <row r="1235" spans="1:7" x14ac:dyDescent="0.2">
      <c r="A1235" s="95"/>
      <c r="B1235" s="23" t="s">
        <v>24</v>
      </c>
      <c r="C1235" s="10"/>
      <c r="D1235" s="99">
        <f>'TAB juillet'!D1235</f>
        <v>1232</v>
      </c>
      <c r="E1235" s="99">
        <f>'TAB juillet'!E1235</f>
        <v>1257</v>
      </c>
      <c r="F1235" s="99">
        <f t="shared" si="434"/>
        <v>-25</v>
      </c>
      <c r="G1235" s="32">
        <f t="shared" si="435"/>
        <v>-1.9888623707239459E-2</v>
      </c>
    </row>
    <row r="1236" spans="1:7" x14ac:dyDescent="0.2">
      <c r="A1236" s="95"/>
      <c r="B1236" s="1"/>
      <c r="C1236" s="10"/>
      <c r="D1236" s="99"/>
      <c r="E1236" s="99"/>
      <c r="F1236" s="99"/>
      <c r="G1236" s="32"/>
    </row>
    <row r="1237" spans="1:7" x14ac:dyDescent="0.2">
      <c r="A1237" s="95"/>
      <c r="B1237" s="8" t="s">
        <v>26</v>
      </c>
      <c r="C1237" s="31"/>
      <c r="D1237" s="99">
        <f>'TAB juillet'!D1237</f>
        <v>12520</v>
      </c>
      <c r="E1237" s="99">
        <f>'TAB juillet'!E1237</f>
        <v>4603</v>
      </c>
      <c r="F1237" s="99">
        <f t="shared" ref="F1237" si="436">(D1237-E1237)</f>
        <v>7917</v>
      </c>
      <c r="G1237" s="32">
        <f t="shared" ref="G1237" si="437">F1237/E1237</f>
        <v>1.7199652400608298</v>
      </c>
    </row>
    <row r="1238" spans="1:7" x14ac:dyDescent="0.2">
      <c r="A1238" s="95"/>
      <c r="B1238" s="8"/>
      <c r="C1238" s="31"/>
      <c r="D1238" s="99"/>
      <c r="E1238" s="99"/>
      <c r="F1238" s="99"/>
      <c r="G1238" s="32"/>
    </row>
    <row r="1239" spans="1:7" x14ac:dyDescent="0.2">
      <c r="A1239" s="95">
        <v>3</v>
      </c>
      <c r="B1239" s="8" t="s">
        <v>15</v>
      </c>
      <c r="C1239" s="31"/>
      <c r="D1239" s="99">
        <f>D1242+D1243+D1244+D1245</f>
        <v>3379</v>
      </c>
      <c r="E1239" s="99">
        <f>E1242+E1243+E1244+E1245</f>
        <v>2344</v>
      </c>
      <c r="F1239" s="99">
        <f t="shared" ref="F1239" si="438">(D1239-E1239)</f>
        <v>1035</v>
      </c>
      <c r="G1239" s="32">
        <f t="shared" ref="G1239" si="439">F1239/E1239</f>
        <v>0.44155290102389078</v>
      </c>
    </row>
    <row r="1240" spans="1:7" x14ac:dyDescent="0.2">
      <c r="A1240" s="95"/>
      <c r="B1240" s="7" t="s">
        <v>6</v>
      </c>
      <c r="C1240" s="29"/>
      <c r="D1240" s="99"/>
      <c r="E1240" s="99"/>
      <c r="F1240" s="99"/>
      <c r="G1240" s="32"/>
    </row>
    <row r="1241" spans="1:7" x14ac:dyDescent="0.2">
      <c r="A1241" s="95"/>
      <c r="B1241" s="8"/>
      <c r="C1241" s="31"/>
      <c r="D1241" s="99"/>
      <c r="E1241" s="99"/>
      <c r="F1241" s="99"/>
      <c r="G1241" s="32"/>
    </row>
    <row r="1242" spans="1:7" x14ac:dyDescent="0.2">
      <c r="A1242" s="95">
        <v>30</v>
      </c>
      <c r="B1242" s="25" t="s">
        <v>16</v>
      </c>
      <c r="C1242" s="31"/>
      <c r="D1242" s="99">
        <f>'TAB juillet'!D1242</f>
        <v>1604</v>
      </c>
      <c r="E1242" s="99">
        <f>'TAB juillet'!E1242</f>
        <v>1356</v>
      </c>
      <c r="F1242" s="99">
        <f t="shared" ref="F1242:F1245" si="440">(D1242-E1242)</f>
        <v>248</v>
      </c>
      <c r="G1242" s="32">
        <f t="shared" ref="G1242:G1245" si="441">F1242/E1242</f>
        <v>0.18289085545722714</v>
      </c>
    </row>
    <row r="1243" spans="1:7" x14ac:dyDescent="0.2">
      <c r="A1243" s="95">
        <v>31</v>
      </c>
      <c r="B1243" s="25" t="s">
        <v>17</v>
      </c>
      <c r="C1243" s="31"/>
      <c r="D1243" s="99">
        <f>'TAB juillet'!D1243</f>
        <v>84</v>
      </c>
      <c r="E1243" s="99">
        <f>'TAB juillet'!E1243</f>
        <v>0</v>
      </c>
      <c r="F1243" s="99">
        <f t="shared" si="440"/>
        <v>84</v>
      </c>
      <c r="G1243" s="32" t="e">
        <f t="shared" si="441"/>
        <v>#DIV/0!</v>
      </c>
    </row>
    <row r="1244" spans="1:7" x14ac:dyDescent="0.2">
      <c r="A1244" s="95">
        <v>32</v>
      </c>
      <c r="B1244" s="25" t="s">
        <v>18</v>
      </c>
      <c r="C1244" s="31"/>
      <c r="D1244" s="99">
        <f>'TAB juillet'!D1244</f>
        <v>1691</v>
      </c>
      <c r="E1244" s="99">
        <f>'TAB juillet'!E1244</f>
        <v>988</v>
      </c>
      <c r="F1244" s="99">
        <f t="shared" si="440"/>
        <v>703</v>
      </c>
      <c r="G1244" s="32">
        <f t="shared" si="441"/>
        <v>0.71153846153846156</v>
      </c>
    </row>
    <row r="1245" spans="1:7" x14ac:dyDescent="0.2">
      <c r="A1245" s="95">
        <v>37</v>
      </c>
      <c r="B1245" s="25" t="s">
        <v>25</v>
      </c>
      <c r="C1245" s="31"/>
      <c r="D1245" s="99">
        <f>'TAB juillet'!D1245</f>
        <v>0</v>
      </c>
      <c r="E1245" s="99">
        <f>'TAB juillet'!E1245</f>
        <v>0</v>
      </c>
      <c r="F1245" s="99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99" t="s">
        <v>10</v>
      </c>
      <c r="E1249" s="99" t="s">
        <v>11</v>
      </c>
      <c r="F1249" s="99" t="s">
        <v>12</v>
      </c>
      <c r="G1249" s="32" t="s">
        <v>13</v>
      </c>
    </row>
    <row r="1250" spans="1:7" x14ac:dyDescent="0.2">
      <c r="A1250" s="95">
        <v>700</v>
      </c>
      <c r="B1250" s="1" t="s">
        <v>30</v>
      </c>
      <c r="C1250" s="10"/>
      <c r="D1250" s="99">
        <f>D4+D79+D153+D227+D300+D373+D446+D519+D592+D665+D738+D811+D884+D957+D1030+D1103+D1177</f>
        <v>347396.56</v>
      </c>
      <c r="E1250" s="183">
        <f>E4+E79+E153+E227+E300+E373+E446+E519+E592+E665+E738+E811+E884+E957+E1030+E1103+E1177</f>
        <v>308091.91000000003</v>
      </c>
      <c r="F1250" s="99">
        <f>(D1250-E1250)</f>
        <v>39304.649999999965</v>
      </c>
      <c r="G1250" s="32">
        <f>F1250/E1250</f>
        <v>0.1275744306301323</v>
      </c>
    </row>
    <row r="1251" spans="1:7" x14ac:dyDescent="0.2">
      <c r="A1251" s="95">
        <v>701</v>
      </c>
      <c r="B1251" s="1" t="s">
        <v>31</v>
      </c>
      <c r="C1251" s="10"/>
      <c r="D1251" s="183">
        <f t="shared" ref="D1251:E1251" si="442">D5+D80+D154+D228+D301+D374+D447+D520+D593+D666+D739+D812+D885+D958+D1031+D1104+D1178</f>
        <v>1265363.6299999999</v>
      </c>
      <c r="E1251" s="183">
        <f t="shared" si="442"/>
        <v>1274539.33</v>
      </c>
      <c r="F1251" s="99">
        <f t="shared" ref="F1251:F1253" si="443">(D1251-E1251)</f>
        <v>-9175.7000000001863</v>
      </c>
      <c r="G1251" s="32">
        <f t="shared" ref="G1251:G1253" si="444">F1251/E1251</f>
        <v>-7.1992286028554221E-3</v>
      </c>
    </row>
    <row r="1252" spans="1:7" x14ac:dyDescent="0.2">
      <c r="A1252" s="95">
        <v>704</v>
      </c>
      <c r="B1252" s="1" t="s">
        <v>32</v>
      </c>
      <c r="C1252" s="10"/>
      <c r="D1252" s="183">
        <f t="shared" ref="D1252:E1252" si="445">D6+D81+D155+D229+D302+D375+D448+D521+D594+D667+D740+D813+D886+D959+D1032+D1105+D1179</f>
        <v>26283</v>
      </c>
      <c r="E1252" s="183">
        <f t="shared" si="445"/>
        <v>19523</v>
      </c>
      <c r="F1252" s="99">
        <f t="shared" si="443"/>
        <v>6760</v>
      </c>
      <c r="G1252" s="32">
        <f t="shared" si="444"/>
        <v>0.34625825948880806</v>
      </c>
    </row>
    <row r="1253" spans="1:7" x14ac:dyDescent="0.2">
      <c r="A1253" s="95">
        <v>706</v>
      </c>
      <c r="B1253" s="1" t="s">
        <v>33</v>
      </c>
      <c r="C1253" s="10"/>
      <c r="D1253" s="183">
        <f t="shared" ref="D1253:E1253" si="446">D7+D82+D156+D230+D303+D376+D449+D522+D595+D668+D741+D814+D887+D960+D1033+D1106+D1180</f>
        <v>2266748.969</v>
      </c>
      <c r="E1253" s="183">
        <f t="shared" si="446"/>
        <v>2468192.54</v>
      </c>
      <c r="F1253" s="99">
        <f t="shared" si="443"/>
        <v>-201443.571</v>
      </c>
      <c r="G1253" s="32">
        <f t="shared" si="444"/>
        <v>-8.1615825238658249E-2</v>
      </c>
    </row>
    <row r="1254" spans="1:7" x14ac:dyDescent="0.2">
      <c r="A1254" s="95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95"/>
      <c r="B1255" s="14" t="s">
        <v>19</v>
      </c>
      <c r="C1255" s="11"/>
      <c r="D1255" s="183">
        <f t="shared" ref="D1255:E1255" si="447">D9+D84+D158+D232+D305+D378+D451+D524+D597+D670+D743+D816+D889+D962+D1035+D1108+D1182</f>
        <v>0</v>
      </c>
      <c r="E1255" s="183">
        <f t="shared" si="447"/>
        <v>0</v>
      </c>
      <c r="F1255" s="99">
        <f t="shared" ref="F1255:F1260" si="448">(D1255-E1255)</f>
        <v>0</v>
      </c>
      <c r="G1255" s="32" t="e">
        <f t="shared" ref="G1255:G1260" si="449">F1255/E1255</f>
        <v>#DIV/0!</v>
      </c>
    </row>
    <row r="1256" spans="1:7" x14ac:dyDescent="0.2">
      <c r="A1256" s="95"/>
      <c r="B1256" s="14" t="s">
        <v>20</v>
      </c>
      <c r="C1256" s="11"/>
      <c r="D1256" s="183">
        <f t="shared" ref="D1256:E1256" si="450">D10+D85+D159+D233+D306+D379+D452+D525+D598+D671+D744+D817+D890+D963+D1036+D1109+D1183</f>
        <v>0</v>
      </c>
      <c r="E1256" s="183">
        <f t="shared" si="450"/>
        <v>0</v>
      </c>
      <c r="F1256" s="99">
        <f t="shared" si="448"/>
        <v>0</v>
      </c>
      <c r="G1256" s="32" t="e">
        <f t="shared" si="449"/>
        <v>#DIV/0!</v>
      </c>
    </row>
    <row r="1257" spans="1:7" x14ac:dyDescent="0.2">
      <c r="A1257" s="95"/>
      <c r="B1257" s="14" t="s">
        <v>27</v>
      </c>
      <c r="C1257" s="11"/>
      <c r="D1257" s="183">
        <f t="shared" ref="D1257:E1257" si="451">D11+D86+D160+D234+D307+D380+D453+D526+D599+D672+D745+D818+D891+D964+D1037+D1110+D1184</f>
        <v>0</v>
      </c>
      <c r="E1257" s="183">
        <f t="shared" si="451"/>
        <v>0</v>
      </c>
      <c r="F1257" s="99">
        <f t="shared" si="448"/>
        <v>0</v>
      </c>
      <c r="G1257" s="32" t="e">
        <f t="shared" si="449"/>
        <v>#DIV/0!</v>
      </c>
    </row>
    <row r="1258" spans="1:7" x14ac:dyDescent="0.2">
      <c r="A1258" s="95">
        <v>706</v>
      </c>
      <c r="B1258" s="2" t="s">
        <v>34</v>
      </c>
      <c r="C1258" s="11"/>
      <c r="D1258" s="183">
        <f t="shared" ref="D1258:E1258" si="452">D12+D87+D161+D235+D308+D381+D454+D527+D600+D673+D746+D819+D892+D965+D1038+D1111+D1185</f>
        <v>506106.52</v>
      </c>
      <c r="E1258" s="183">
        <f t="shared" si="452"/>
        <v>461655.48</v>
      </c>
      <c r="F1258" s="99">
        <f t="shared" si="448"/>
        <v>44451.040000000037</v>
      </c>
      <c r="G1258" s="32">
        <f t="shared" si="449"/>
        <v>9.6286174270042324E-2</v>
      </c>
    </row>
    <row r="1259" spans="1:7" x14ac:dyDescent="0.2">
      <c r="A1259" s="95" t="s">
        <v>35</v>
      </c>
      <c r="B1259" s="2" t="s">
        <v>36</v>
      </c>
      <c r="C1259" s="11"/>
      <c r="D1259" s="183">
        <f t="shared" ref="D1259:E1259" si="453">D13+D88+D162+D236+D309+D382+D455+D528+D601+D674+D747+D820+D893+D966+D1039+D1112+D1186</f>
        <v>19496</v>
      </c>
      <c r="E1259" s="183">
        <f t="shared" si="453"/>
        <v>5965</v>
      </c>
      <c r="F1259" s="99">
        <f t="shared" si="448"/>
        <v>13531</v>
      </c>
      <c r="G1259" s="32">
        <f t="shared" si="449"/>
        <v>2.2683989941324394</v>
      </c>
    </row>
    <row r="1260" spans="1:7" ht="25.5" x14ac:dyDescent="0.2">
      <c r="A1260" s="22"/>
      <c r="B1260" s="26" t="s">
        <v>45</v>
      </c>
      <c r="C1260" s="96"/>
      <c r="D1260" s="40">
        <f>D1250+D1251+D1252+D1253+D1258+D1259</f>
        <v>4431394.6789999995</v>
      </c>
      <c r="E1260" s="40">
        <f>E1250+E1251+E1252+E1253+E1258+E1259</f>
        <v>4537967.26</v>
      </c>
      <c r="F1260" s="40">
        <f t="shared" si="448"/>
        <v>-106572.58100000024</v>
      </c>
      <c r="G1260" s="34">
        <f t="shared" si="449"/>
        <v>-2.3484651804208972E-2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99">
        <f t="shared" ref="D1263:E1263" si="454">D17+D92+D166+D240+D313+D386+D459+D532+D605+D678+D751+D824+D897+D970+D1043+D1116+D1190</f>
        <v>0</v>
      </c>
      <c r="E1263" s="99">
        <f t="shared" si="454"/>
        <v>0</v>
      </c>
      <c r="F1263" s="99">
        <f t="shared" ref="F1263" si="455">(D1263-E1263)</f>
        <v>0</v>
      </c>
      <c r="G1263" s="32" t="e">
        <f t="shared" ref="G1263" si="456">F1263/E1263</f>
        <v>#DIV/0!</v>
      </c>
    </row>
    <row r="1264" spans="1:7" x14ac:dyDescent="0.2">
      <c r="B1264" s="3"/>
      <c r="C1264" s="97"/>
      <c r="D1264" s="99"/>
      <c r="E1264" s="99"/>
      <c r="F1264" s="98"/>
      <c r="G1264" s="36"/>
    </row>
    <row r="1265" spans="1:7" x14ac:dyDescent="0.2">
      <c r="A1265" s="95">
        <v>72</v>
      </c>
      <c r="B1265" s="1" t="s">
        <v>37</v>
      </c>
      <c r="C1265" s="10"/>
      <c r="D1265" s="99">
        <f t="shared" ref="D1265:E1267" si="457">D19+D94+D168+D242+D315+D388+D461+D534+D607+D680+D753+D826+D899+D972+D1045+D1118+D1192</f>
        <v>0</v>
      </c>
      <c r="E1265" s="99">
        <f t="shared" si="457"/>
        <v>0</v>
      </c>
      <c r="F1265" s="99">
        <f t="shared" ref="F1265:F1277" si="458">(D1265-E1265)</f>
        <v>0</v>
      </c>
      <c r="G1265" s="32" t="e">
        <f t="shared" ref="G1265:G1277" si="459">F1265/E1265</f>
        <v>#DIV/0!</v>
      </c>
    </row>
    <row r="1266" spans="1:7" x14ac:dyDescent="0.2">
      <c r="A1266" s="95">
        <v>73</v>
      </c>
      <c r="B1266" s="1" t="s">
        <v>38</v>
      </c>
      <c r="C1266" s="10"/>
      <c r="D1266" s="99">
        <f t="shared" si="457"/>
        <v>1795</v>
      </c>
      <c r="E1266" s="99">
        <f t="shared" si="457"/>
        <v>2869</v>
      </c>
      <c r="F1266" s="99">
        <f t="shared" si="458"/>
        <v>-1074</v>
      </c>
      <c r="G1266" s="32">
        <f t="shared" si="459"/>
        <v>-0.37434646218194495</v>
      </c>
    </row>
    <row r="1267" spans="1:7" x14ac:dyDescent="0.2">
      <c r="A1267" s="95">
        <v>74</v>
      </c>
      <c r="B1267" s="2" t="s">
        <v>39</v>
      </c>
      <c r="C1267" s="11"/>
      <c r="D1267" s="99">
        <f t="shared" si="457"/>
        <v>181</v>
      </c>
      <c r="E1267" s="99">
        <f t="shared" si="457"/>
        <v>0</v>
      </c>
      <c r="F1267" s="99">
        <f t="shared" si="458"/>
        <v>181</v>
      </c>
      <c r="G1267" s="32" t="e">
        <f t="shared" si="459"/>
        <v>#DIV/0!</v>
      </c>
    </row>
    <row r="1268" spans="1:7" ht="25.5" x14ac:dyDescent="0.2">
      <c r="A1268" s="22"/>
      <c r="B1268" s="26" t="s">
        <v>44</v>
      </c>
      <c r="C1268" s="100"/>
      <c r="D1268" s="40">
        <f>D1260+D1265+D1266+D1267</f>
        <v>4433370.6789999995</v>
      </c>
      <c r="E1268" s="40">
        <f>E1260+E1265+E1266+E1267</f>
        <v>4540836.26</v>
      </c>
      <c r="F1268" s="99">
        <f t="shared" si="458"/>
        <v>-107465.58100000024</v>
      </c>
      <c r="G1268" s="32">
        <f t="shared" si="459"/>
        <v>-2.3666473496668266E-2</v>
      </c>
    </row>
    <row r="1269" spans="1:7" x14ac:dyDescent="0.2">
      <c r="A1269" s="95">
        <v>60</v>
      </c>
      <c r="B1269" s="3" t="s">
        <v>40</v>
      </c>
      <c r="C1269" s="97"/>
      <c r="D1269" s="98">
        <f>D1270+D1271+D1272</f>
        <v>1053794.453</v>
      </c>
      <c r="E1269" s="98">
        <f>E1270+E1271+E1272</f>
        <v>954398.12400000007</v>
      </c>
      <c r="F1269" s="99">
        <f t="shared" si="458"/>
        <v>99396.328999999911</v>
      </c>
      <c r="G1269" s="32">
        <f t="shared" si="459"/>
        <v>0.10414556200447844</v>
      </c>
    </row>
    <row r="1270" spans="1:7" x14ac:dyDescent="0.2">
      <c r="A1270" s="95">
        <v>600</v>
      </c>
      <c r="B1270" s="1" t="s">
        <v>2</v>
      </c>
      <c r="C1270" s="10"/>
      <c r="D1270" s="99">
        <f t="shared" ref="D1270:E1274" si="460">D24+D99+D173+D247+D320+D393+D466+D539+D612+D685+D758+D831+D904+D977+D1050+D1123+D1197</f>
        <v>129974.128</v>
      </c>
      <c r="E1270" s="99">
        <f t="shared" si="460"/>
        <v>118194.98</v>
      </c>
      <c r="F1270" s="99">
        <f t="shared" si="458"/>
        <v>11779.148000000001</v>
      </c>
      <c r="G1270" s="32">
        <f t="shared" si="459"/>
        <v>9.9658614942868151E-2</v>
      </c>
    </row>
    <row r="1271" spans="1:7" x14ac:dyDescent="0.2">
      <c r="A1271" s="95">
        <v>601</v>
      </c>
      <c r="B1271" s="1" t="s">
        <v>3</v>
      </c>
      <c r="C1271" s="10"/>
      <c r="D1271" s="99">
        <f t="shared" si="460"/>
        <v>698064.598</v>
      </c>
      <c r="E1271" s="99">
        <f t="shared" si="460"/>
        <v>621822.12600000005</v>
      </c>
      <c r="F1271" s="99">
        <f t="shared" si="458"/>
        <v>76242.471999999951</v>
      </c>
      <c r="G1271" s="32">
        <f t="shared" si="459"/>
        <v>0.12261138485123629</v>
      </c>
    </row>
    <row r="1272" spans="1:7" x14ac:dyDescent="0.2">
      <c r="A1272" s="95">
        <v>604</v>
      </c>
      <c r="B1272" s="1" t="s">
        <v>4</v>
      </c>
      <c r="C1272" s="10"/>
      <c r="D1272" s="99">
        <f t="shared" si="460"/>
        <v>225755.72700000001</v>
      </c>
      <c r="E1272" s="99">
        <f t="shared" si="460"/>
        <v>214381.01799999998</v>
      </c>
      <c r="F1272" s="99">
        <f t="shared" si="458"/>
        <v>11374.709000000032</v>
      </c>
      <c r="G1272" s="32">
        <f t="shared" si="459"/>
        <v>5.3058377584530511E-2</v>
      </c>
    </row>
    <row r="1273" spans="1:7" x14ac:dyDescent="0.2">
      <c r="A1273" s="95">
        <v>61</v>
      </c>
      <c r="B1273" s="1" t="s">
        <v>41</v>
      </c>
      <c r="C1273" s="10"/>
      <c r="D1273" s="99">
        <f t="shared" si="460"/>
        <v>156593.215</v>
      </c>
      <c r="E1273" s="99">
        <f t="shared" si="460"/>
        <v>146361.641</v>
      </c>
      <c r="F1273" s="99">
        <f t="shared" si="458"/>
        <v>10231.573999999993</v>
      </c>
      <c r="G1273" s="32">
        <f t="shared" si="459"/>
        <v>6.9906116999603696E-2</v>
      </c>
    </row>
    <row r="1274" spans="1:7" x14ac:dyDescent="0.2">
      <c r="A1274" s="95">
        <v>62</v>
      </c>
      <c r="B1274" s="2" t="s">
        <v>42</v>
      </c>
      <c r="C1274" s="11"/>
      <c r="D1274" s="99">
        <f t="shared" si="460"/>
        <v>220891.45</v>
      </c>
      <c r="E1274" s="99">
        <f t="shared" si="460"/>
        <v>270805.47100000002</v>
      </c>
      <c r="F1274" s="99">
        <f t="shared" si="458"/>
        <v>-49914.021000000008</v>
      </c>
      <c r="G1274" s="32">
        <f t="shared" si="459"/>
        <v>-0.18431688553293668</v>
      </c>
    </row>
    <row r="1275" spans="1:7" ht="25.5" x14ac:dyDescent="0.2">
      <c r="A1275" s="22"/>
      <c r="B1275" s="26" t="s">
        <v>43</v>
      </c>
      <c r="C1275" s="100"/>
      <c r="D1275" s="40">
        <f>D1269+D1273+D1274</f>
        <v>1431279.118</v>
      </c>
      <c r="E1275" s="40">
        <f>E1269+E1273+E1274</f>
        <v>1371565.236</v>
      </c>
      <c r="F1275" s="99">
        <f t="shared" si="458"/>
        <v>59713.881999999983</v>
      </c>
      <c r="G1275" s="32">
        <f t="shared" si="459"/>
        <v>4.3537033771829999E-2</v>
      </c>
    </row>
    <row r="1276" spans="1:7" ht="25.5" x14ac:dyDescent="0.2">
      <c r="A1276" s="22"/>
      <c r="B1276" s="26" t="s">
        <v>48</v>
      </c>
      <c r="C1276" s="100"/>
      <c r="D1276" s="40">
        <f>D1268-D1275</f>
        <v>3002091.5609999998</v>
      </c>
      <c r="E1276" s="40">
        <f>E1268-E1275</f>
        <v>3169271.0239999997</v>
      </c>
      <c r="F1276" s="99">
        <f t="shared" si="458"/>
        <v>-167179.46299999999</v>
      </c>
      <c r="G1276" s="32">
        <f t="shared" si="459"/>
        <v>-5.2750131413185193E-2</v>
      </c>
    </row>
    <row r="1277" spans="1:7" x14ac:dyDescent="0.2">
      <c r="A1277" s="95">
        <v>63</v>
      </c>
      <c r="B1277" s="3" t="s">
        <v>46</v>
      </c>
      <c r="C1277" s="97"/>
      <c r="D1277" s="99">
        <f t="shared" ref="D1277:E1279" si="461">D31+D106+D180+D254+D327+D400+D473+D546+D619+D692+D765+D838+D911+D984+D1057+D1130+D1204</f>
        <v>3129185.5640000002</v>
      </c>
      <c r="E1277" s="99">
        <f t="shared" si="461"/>
        <v>3165064.5660000001</v>
      </c>
      <c r="F1277" s="99">
        <f t="shared" si="458"/>
        <v>-35879.001999999862</v>
      </c>
      <c r="G1277" s="32">
        <f t="shared" si="459"/>
        <v>-1.1335946313835754E-2</v>
      </c>
    </row>
    <row r="1278" spans="1:7" x14ac:dyDescent="0.2">
      <c r="A1278" s="95"/>
      <c r="B1278" s="13" t="s">
        <v>6</v>
      </c>
      <c r="C1278" s="27"/>
      <c r="D1278" s="99"/>
      <c r="E1278" s="99"/>
      <c r="F1278" s="99"/>
      <c r="G1278" s="32"/>
    </row>
    <row r="1279" spans="1:7" x14ac:dyDescent="0.2">
      <c r="A1279" s="95">
        <v>631</v>
      </c>
      <c r="B1279" s="15" t="s">
        <v>21</v>
      </c>
      <c r="C1279" s="21"/>
      <c r="D1279" s="99">
        <f t="shared" si="461"/>
        <v>0</v>
      </c>
      <c r="E1279" s="99">
        <f t="shared" si="461"/>
        <v>0</v>
      </c>
      <c r="F1279" s="99">
        <f t="shared" ref="F1279" si="462">(D1279-E1279)</f>
        <v>0</v>
      </c>
      <c r="G1279" s="32" t="e">
        <f t="shared" ref="G1279" si="463">F1279/E1279</f>
        <v>#DIV/0!</v>
      </c>
    </row>
    <row r="1280" spans="1:7" x14ac:dyDescent="0.2">
      <c r="A1280" s="95"/>
      <c r="B1280" s="15"/>
      <c r="C1280" s="21"/>
      <c r="D1280" s="99"/>
      <c r="E1280" s="99"/>
      <c r="F1280" s="99"/>
      <c r="G1280" s="32"/>
    </row>
    <row r="1281" spans="1:7" x14ac:dyDescent="0.2">
      <c r="A1281" s="95">
        <v>64</v>
      </c>
      <c r="B1281" s="2" t="s">
        <v>47</v>
      </c>
      <c r="C1281" s="11"/>
      <c r="D1281" s="99">
        <f>D35+D110+D184+D258+D331+D404+D477+D550+D623+D696+D769+D842+D915+D988+D1061+D1134+D1208</f>
        <v>137072.49599999998</v>
      </c>
      <c r="E1281" s="99">
        <f>E35+E110+E184+E258+E331+E404+E477+E550+E623+E696+E769+E842+E915+E988+E1061+E1134+E1208</f>
        <v>147958.122</v>
      </c>
      <c r="F1281" s="99">
        <f t="shared" ref="F1281:F1291" si="464">(D1281-E1281)</f>
        <v>-10885.626000000018</v>
      </c>
      <c r="G1281" s="32">
        <f t="shared" ref="G1281:G1291" si="465">F1281/E1281</f>
        <v>-7.3572345018004609E-2</v>
      </c>
    </row>
    <row r="1282" spans="1:7" ht="25.5" x14ac:dyDescent="0.2">
      <c r="A1282" s="22"/>
      <c r="B1282" s="26" t="s">
        <v>49</v>
      </c>
      <c r="C1282" s="100"/>
      <c r="D1282" s="99">
        <f>D1276-D1277-D1281</f>
        <v>-264166.49900000048</v>
      </c>
      <c r="E1282" s="99">
        <f>E1276-E1277-E1281</f>
        <v>-143751.66400000037</v>
      </c>
      <c r="F1282" s="99">
        <f t="shared" si="464"/>
        <v>-120414.83500000011</v>
      </c>
      <c r="G1282" s="101">
        <f t="shared" si="465"/>
        <v>0.8376587209453088</v>
      </c>
    </row>
    <row r="1283" spans="1:7" x14ac:dyDescent="0.2">
      <c r="A1283" s="95">
        <v>75</v>
      </c>
      <c r="B1283" s="3" t="s">
        <v>50</v>
      </c>
      <c r="C1283" s="97"/>
      <c r="D1283" s="99">
        <f t="shared" ref="D1283:E1286" si="466">D37+D112+D186+D260+D333+D406+D479+D552+D625+D698+D771+D844+D917+D990+D1063+D1136+D1210</f>
        <v>47613.599000000002</v>
      </c>
      <c r="E1283" s="99">
        <f t="shared" si="466"/>
        <v>54708.782999999996</v>
      </c>
      <c r="F1283" s="99">
        <f t="shared" si="464"/>
        <v>-7095.1839999999938</v>
      </c>
      <c r="G1283" s="32">
        <f t="shared" si="465"/>
        <v>-0.12969003532759985</v>
      </c>
    </row>
    <row r="1284" spans="1:7" x14ac:dyDescent="0.2">
      <c r="A1284" s="95">
        <v>65</v>
      </c>
      <c r="B1284" s="1" t="s">
        <v>51</v>
      </c>
      <c r="C1284" s="10"/>
      <c r="D1284" s="99">
        <f t="shared" si="466"/>
        <v>80337.838000000003</v>
      </c>
      <c r="E1284" s="99">
        <f t="shared" si="466"/>
        <v>84028.232000000004</v>
      </c>
      <c r="F1284" s="99">
        <f t="shared" si="464"/>
        <v>-3690.3940000000002</v>
      </c>
      <c r="G1284" s="32">
        <f t="shared" si="465"/>
        <v>-4.3918501105676008E-2</v>
      </c>
    </row>
    <row r="1285" spans="1:7" ht="25.5" x14ac:dyDescent="0.2">
      <c r="A1285" s="95">
        <v>68</v>
      </c>
      <c r="B1285" s="16" t="s">
        <v>52</v>
      </c>
      <c r="C1285" s="17"/>
      <c r="D1285" s="99">
        <f t="shared" si="466"/>
        <v>1903827.6570000001</v>
      </c>
      <c r="E1285" s="99">
        <f t="shared" si="466"/>
        <v>1576336.6340000001</v>
      </c>
      <c r="F1285" s="99">
        <f t="shared" si="464"/>
        <v>327491.02300000004</v>
      </c>
      <c r="G1285" s="32">
        <f t="shared" si="465"/>
        <v>0.20775449604884336</v>
      </c>
    </row>
    <row r="1286" spans="1:7" x14ac:dyDescent="0.2">
      <c r="A1286" s="95">
        <v>78</v>
      </c>
      <c r="B1286" s="2" t="s">
        <v>53</v>
      </c>
      <c r="C1286" s="11"/>
      <c r="D1286" s="99">
        <f t="shared" si="466"/>
        <v>144485.58799999999</v>
      </c>
      <c r="E1286" s="99">
        <f t="shared" si="466"/>
        <v>81350.289000000004</v>
      </c>
      <c r="F1286" s="99">
        <f t="shared" si="464"/>
        <v>63135.298999999985</v>
      </c>
      <c r="G1286" s="32">
        <f t="shared" si="465"/>
        <v>0.77609188333676338</v>
      </c>
    </row>
    <row r="1287" spans="1:7" ht="25.5" x14ac:dyDescent="0.2">
      <c r="A1287" s="22"/>
      <c r="B1287" s="26" t="s">
        <v>77</v>
      </c>
      <c r="C1287" s="100"/>
      <c r="D1287" s="99">
        <f>D1282+D1283-D1284-D1285+D1286</f>
        <v>-2056232.8070000005</v>
      </c>
      <c r="E1287" s="99">
        <f>E1282+E1283-E1284-E1285+E1286</f>
        <v>-1668057.4580000003</v>
      </c>
      <c r="F1287" s="99">
        <f t="shared" si="464"/>
        <v>-388175.34900000016</v>
      </c>
      <c r="G1287" s="101">
        <f t="shared" si="465"/>
        <v>0.23271101791986357</v>
      </c>
    </row>
    <row r="1288" spans="1:7" x14ac:dyDescent="0.2">
      <c r="A1288" s="95">
        <v>76</v>
      </c>
      <c r="B1288" s="1" t="s">
        <v>54</v>
      </c>
      <c r="C1288" s="10"/>
      <c r="D1288" s="99">
        <f t="shared" ref="D1288:E1289" si="467">D42+D117+D191+D265+D338+D411+D484+D557+D630+D703+D776+D849+D922+D995+D1068+D1141+D1215</f>
        <v>128460.196</v>
      </c>
      <c r="E1288" s="99">
        <f t="shared" si="467"/>
        <v>342676.53399999999</v>
      </c>
      <c r="F1288" s="99">
        <f t="shared" si="464"/>
        <v>-214216.33799999999</v>
      </c>
      <c r="G1288" s="32">
        <f t="shared" si="465"/>
        <v>-0.62512695427227594</v>
      </c>
    </row>
    <row r="1289" spans="1:7" x14ac:dyDescent="0.2">
      <c r="A1289" s="95">
        <v>66</v>
      </c>
      <c r="B1289" s="1" t="s">
        <v>55</v>
      </c>
      <c r="C1289" s="10"/>
      <c r="D1289" s="99">
        <f t="shared" si="467"/>
        <v>28250.445</v>
      </c>
      <c r="E1289" s="99">
        <f t="shared" si="467"/>
        <v>59165.955000000002</v>
      </c>
      <c r="F1289" s="99">
        <f t="shared" si="464"/>
        <v>-30915.510000000002</v>
      </c>
      <c r="G1289" s="32">
        <f t="shared" si="465"/>
        <v>-0.52252194695412257</v>
      </c>
    </row>
    <row r="1290" spans="1:7" x14ac:dyDescent="0.2">
      <c r="B1290" s="2" t="s">
        <v>56</v>
      </c>
      <c r="C1290" s="11"/>
      <c r="D1290" s="39">
        <f>D1288-D1289</f>
        <v>100209.75099999999</v>
      </c>
      <c r="E1290" s="39">
        <f>E1288-E1289</f>
        <v>283510.57899999997</v>
      </c>
      <c r="F1290" s="99">
        <f t="shared" si="464"/>
        <v>-183300.82799999998</v>
      </c>
      <c r="G1290" s="32">
        <f t="shared" si="465"/>
        <v>-0.64653964111864759</v>
      </c>
    </row>
    <row r="1291" spans="1:7" x14ac:dyDescent="0.2">
      <c r="A1291" s="22"/>
      <c r="B1291" s="19" t="s">
        <v>57</v>
      </c>
      <c r="C1291" s="100"/>
      <c r="D1291" s="99">
        <f>D1287+D1290</f>
        <v>-1956023.0560000006</v>
      </c>
      <c r="E1291" s="99">
        <f>E1287+E1290</f>
        <v>-1384546.8790000004</v>
      </c>
      <c r="F1291" s="99">
        <f t="shared" si="464"/>
        <v>-571476.17700000014</v>
      </c>
      <c r="G1291" s="101">
        <f t="shared" si="465"/>
        <v>0.4127532159927681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95">
        <v>5</v>
      </c>
      <c r="B1295" s="1" t="s">
        <v>22</v>
      </c>
      <c r="C1295" s="10"/>
      <c r="D1295" s="99">
        <f t="shared" ref="D1295:E1295" si="468">D49+D124+D198+D272+D345+D418+D491+D564+D637+D710+D783+D856+D929+D1002+D1075+D1148+D1222</f>
        <v>4313945</v>
      </c>
      <c r="E1295" s="99">
        <f t="shared" si="468"/>
        <v>4183531</v>
      </c>
      <c r="F1295" s="99">
        <f t="shared" ref="F1295" si="469">(D1295-E1295)</f>
        <v>130414</v>
      </c>
      <c r="G1295" s="32">
        <f t="shared" ref="G1295" si="470">F1295/E1295</f>
        <v>3.1173188390381235E-2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95">
        <v>51</v>
      </c>
      <c r="B1299" s="20" t="s">
        <v>29</v>
      </c>
      <c r="C1299" s="30"/>
      <c r="D1299" s="99">
        <f t="shared" ref="D1299:E1299" si="471">D53+D128+D202+D276+D349+D422+D495+D568+D641+D714+D787+D860+D933+D1006+D1079+D1152</f>
        <v>0</v>
      </c>
      <c r="E1299" s="99">
        <f t="shared" si="471"/>
        <v>0</v>
      </c>
      <c r="F1299" s="99">
        <f t="shared" ref="F1299:F1300" si="472">(D1299-E1299)</f>
        <v>0</v>
      </c>
      <c r="G1299" s="32" t="e">
        <f t="shared" ref="G1299:G1300" si="473">F1299/E1299</f>
        <v>#DIV/0!</v>
      </c>
    </row>
    <row r="1300" spans="1:7" x14ac:dyDescent="0.2">
      <c r="A1300" s="95">
        <v>510</v>
      </c>
      <c r="B1300" s="1" t="s">
        <v>7</v>
      </c>
      <c r="C1300" s="10"/>
      <c r="D1300" s="99">
        <f t="shared" ref="D1300:E1300" si="474">D54+D129+D203+D277+D350+D423+D496+D569+D642+D715+D788+D861+D934+D1007+D1080+D1153+D1227</f>
        <v>0</v>
      </c>
      <c r="E1300" s="99">
        <f t="shared" si="474"/>
        <v>0</v>
      </c>
      <c r="F1300" s="99">
        <f t="shared" si="472"/>
        <v>0</v>
      </c>
      <c r="G1300" s="32" t="e">
        <f t="shared" si="473"/>
        <v>#DIV/0!</v>
      </c>
    </row>
    <row r="1301" spans="1:7" x14ac:dyDescent="0.2">
      <c r="B1301" s="3"/>
      <c r="C1301" s="28"/>
    </row>
    <row r="1302" spans="1:7" x14ac:dyDescent="0.2">
      <c r="A1302" s="95">
        <v>41</v>
      </c>
      <c r="B1302" s="1" t="s">
        <v>8</v>
      </c>
      <c r="C1302" s="10"/>
      <c r="D1302" s="99">
        <f>D1306+D1307+D1308</f>
        <v>4150757</v>
      </c>
      <c r="E1302" s="99">
        <f>E1306+E1307+E1308</f>
        <v>3651341</v>
      </c>
      <c r="F1302" s="99">
        <f t="shared" ref="F1302" si="475">(D1302-E1302)</f>
        <v>499416</v>
      </c>
      <c r="G1302" s="32">
        <f t="shared" ref="G1302" si="476">F1302/E1302</f>
        <v>0.1367760502237397</v>
      </c>
    </row>
    <row r="1303" spans="1:7" x14ac:dyDescent="0.2">
      <c r="A1303" s="95"/>
      <c r="B1303" s="1"/>
      <c r="C1303" s="10"/>
      <c r="D1303" s="99"/>
      <c r="E1303" s="99"/>
      <c r="F1303" s="99"/>
      <c r="G1303" s="32"/>
    </row>
    <row r="1304" spans="1:7" x14ac:dyDescent="0.2">
      <c r="A1304" s="95"/>
      <c r="B1304" s="7" t="s">
        <v>6</v>
      </c>
      <c r="C1304" s="29"/>
      <c r="D1304" s="99"/>
      <c r="E1304" s="99"/>
      <c r="F1304" s="99"/>
      <c r="G1304" s="32"/>
    </row>
    <row r="1305" spans="1:7" x14ac:dyDescent="0.2">
      <c r="A1305" s="95"/>
      <c r="B1305" s="1"/>
      <c r="C1305" s="10"/>
      <c r="D1305" s="99"/>
      <c r="E1305" s="99"/>
      <c r="F1305" s="99"/>
      <c r="G1305" s="32"/>
    </row>
    <row r="1306" spans="1:7" x14ac:dyDescent="0.2">
      <c r="A1306" s="95"/>
      <c r="B1306" s="23" t="s">
        <v>23</v>
      </c>
      <c r="C1306" s="10"/>
      <c r="D1306" s="99">
        <f t="shared" ref="D1306:E1308" si="477">D60+D135+D209+D283+D356+D429+D502+D575+D648+D721+D794+D867+D940+D1013+D1086+D1159+D1233</f>
        <v>2250749</v>
      </c>
      <c r="E1306" s="99">
        <f t="shared" si="477"/>
        <v>2083490</v>
      </c>
      <c r="F1306" s="99">
        <f t="shared" ref="F1306:F1308" si="478">(D1306-E1306)</f>
        <v>167259</v>
      </c>
      <c r="G1306" s="32">
        <f t="shared" ref="G1306:G1308" si="479">F1306/E1306</f>
        <v>8.0278283073112897E-2</v>
      </c>
    </row>
    <row r="1307" spans="1:7" ht="25.5" x14ac:dyDescent="0.2">
      <c r="A1307" s="95"/>
      <c r="B1307" s="24" t="s">
        <v>58</v>
      </c>
      <c r="C1307" s="17"/>
      <c r="D1307" s="99">
        <f t="shared" si="477"/>
        <v>1081629</v>
      </c>
      <c r="E1307" s="99">
        <f t="shared" si="477"/>
        <v>872935</v>
      </c>
      <c r="F1307" s="99">
        <f t="shared" si="478"/>
        <v>208694</v>
      </c>
      <c r="G1307" s="32">
        <f t="shared" si="479"/>
        <v>0.23907163763625011</v>
      </c>
    </row>
    <row r="1308" spans="1:7" x14ac:dyDescent="0.2">
      <c r="A1308" s="95"/>
      <c r="B1308" s="23" t="s">
        <v>24</v>
      </c>
      <c r="C1308" s="10"/>
      <c r="D1308" s="99">
        <f t="shared" si="477"/>
        <v>818379</v>
      </c>
      <c r="E1308" s="99">
        <f t="shared" si="477"/>
        <v>694916</v>
      </c>
      <c r="F1308" s="99">
        <f t="shared" si="478"/>
        <v>123463</v>
      </c>
      <c r="G1308" s="32">
        <f t="shared" si="479"/>
        <v>0.17766607762664841</v>
      </c>
    </row>
    <row r="1309" spans="1:7" x14ac:dyDescent="0.2">
      <c r="A1309" s="95"/>
      <c r="B1309" s="1"/>
      <c r="C1309" s="10"/>
      <c r="D1309" s="99"/>
      <c r="E1309" s="99"/>
      <c r="F1309" s="99"/>
      <c r="G1309" s="32"/>
    </row>
    <row r="1310" spans="1:7" x14ac:dyDescent="0.2">
      <c r="A1310" s="95"/>
      <c r="B1310" s="8" t="s">
        <v>26</v>
      </c>
      <c r="C1310" s="31"/>
      <c r="D1310" s="99">
        <f t="shared" ref="D1310:E1310" si="480">D64+D139+D213+D287+D360+D433+D506+D579+D652+D725+D798+D871+D944+D1017+D1090+D1163+D1237</f>
        <v>2056848</v>
      </c>
      <c r="E1310" s="99">
        <f t="shared" si="480"/>
        <v>2113320</v>
      </c>
      <c r="F1310" s="99">
        <f t="shared" ref="F1310" si="481">(D1310-E1310)</f>
        <v>-56472</v>
      </c>
      <c r="G1310" s="32">
        <f t="shared" ref="G1310" si="482">F1310/E1310</f>
        <v>-2.6721935154165009E-2</v>
      </c>
    </row>
    <row r="1311" spans="1:7" x14ac:dyDescent="0.2">
      <c r="A1311" s="95"/>
      <c r="B1311" s="8"/>
      <c r="C1311" s="31"/>
      <c r="D1311" s="99"/>
      <c r="E1311" s="99"/>
      <c r="F1311" s="99"/>
      <c r="G1311" s="32"/>
    </row>
    <row r="1312" spans="1:7" x14ac:dyDescent="0.2">
      <c r="A1312" s="95">
        <v>3</v>
      </c>
      <c r="B1312" s="8" t="s">
        <v>15</v>
      </c>
      <c r="C1312" s="31"/>
      <c r="D1312" s="99">
        <f>D1315+D1316+D1317+D1318</f>
        <v>1741409</v>
      </c>
      <c r="E1312" s="99">
        <f>E1315+E1316+E1317+E1318</f>
        <v>1985799</v>
      </c>
      <c r="F1312" s="99">
        <f t="shared" ref="F1312" si="483">(D1312-E1312)</f>
        <v>-244390</v>
      </c>
      <c r="G1312" s="32">
        <f t="shared" ref="G1312" si="484">F1312/E1312</f>
        <v>-0.12306885037206686</v>
      </c>
    </row>
    <row r="1313" spans="1:7" x14ac:dyDescent="0.2">
      <c r="A1313" s="95"/>
      <c r="B1313" s="7" t="s">
        <v>6</v>
      </c>
      <c r="C1313" s="29"/>
      <c r="D1313" s="99"/>
      <c r="E1313" s="99"/>
      <c r="F1313" s="99"/>
      <c r="G1313" s="32"/>
    </row>
    <row r="1314" spans="1:7" x14ac:dyDescent="0.2">
      <c r="A1314" s="95"/>
      <c r="B1314" s="8"/>
      <c r="C1314" s="31"/>
      <c r="D1314" s="99"/>
      <c r="E1314" s="99"/>
      <c r="F1314" s="99"/>
      <c r="G1314" s="32"/>
    </row>
    <row r="1315" spans="1:7" x14ac:dyDescent="0.2">
      <c r="A1315" s="95">
        <v>30</v>
      </c>
      <c r="B1315" s="25" t="s">
        <v>16</v>
      </c>
      <c r="C1315" s="31"/>
      <c r="D1315" s="99">
        <f t="shared" ref="D1315:E1318" si="485">D69+D144+D218+D292+D365+D438+D511+D584+D657+D730+D803+D876+D949+D1022+D1095+D1168+D1242</f>
        <v>69272</v>
      </c>
      <c r="E1315" s="99">
        <f t="shared" si="485"/>
        <v>69703</v>
      </c>
      <c r="F1315" s="99">
        <f t="shared" ref="F1315:F1318" si="486">(D1315-E1315)</f>
        <v>-431</v>
      </c>
      <c r="G1315" s="32">
        <f t="shared" ref="G1315:G1318" si="487">F1315/E1315</f>
        <v>-6.183378046855946E-3</v>
      </c>
    </row>
    <row r="1316" spans="1:7" x14ac:dyDescent="0.2">
      <c r="A1316" s="95">
        <v>31</v>
      </c>
      <c r="B1316" s="25" t="s">
        <v>17</v>
      </c>
      <c r="C1316" s="31"/>
      <c r="D1316" s="99">
        <f t="shared" si="485"/>
        <v>237652</v>
      </c>
      <c r="E1316" s="99">
        <f t="shared" si="485"/>
        <v>597309</v>
      </c>
      <c r="F1316" s="99">
        <f t="shared" si="486"/>
        <v>-359657</v>
      </c>
      <c r="G1316" s="32">
        <f t="shared" si="487"/>
        <v>-0.60212888136626097</v>
      </c>
    </row>
    <row r="1317" spans="1:7" x14ac:dyDescent="0.2">
      <c r="A1317" s="95">
        <v>32</v>
      </c>
      <c r="B1317" s="25" t="s">
        <v>18</v>
      </c>
      <c r="C1317" s="31"/>
      <c r="D1317" s="99">
        <f t="shared" si="485"/>
        <v>1434098</v>
      </c>
      <c r="E1317" s="99">
        <f t="shared" si="485"/>
        <v>1318400</v>
      </c>
      <c r="F1317" s="99">
        <f t="shared" si="486"/>
        <v>115698</v>
      </c>
      <c r="G1317" s="32">
        <f t="shared" si="487"/>
        <v>8.7756371359223304E-2</v>
      </c>
    </row>
    <row r="1318" spans="1:7" x14ac:dyDescent="0.2">
      <c r="A1318" s="95">
        <v>37</v>
      </c>
      <c r="B1318" s="25" t="s">
        <v>25</v>
      </c>
      <c r="C1318" s="31"/>
      <c r="D1318" s="99">
        <f t="shared" si="485"/>
        <v>387</v>
      </c>
      <c r="E1318" s="99">
        <f t="shared" si="485"/>
        <v>387</v>
      </c>
      <c r="F1318" s="99">
        <f t="shared" si="486"/>
        <v>0</v>
      </c>
      <c r="G1318" s="32">
        <f t="shared" si="487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cumulé à fin juillet 2020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8"/>
  <sheetViews>
    <sheetView topLeftCell="A542" workbookViewId="0">
      <selection activeCell="D290" sqref="D290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2" width="7.42578125" style="4" bestFit="1" customWidth="1"/>
    <col min="13" max="13" width="6" style="4" bestFit="1" customWidth="1"/>
    <col min="14" max="19" width="5.42578125" style="4"/>
    <col min="20" max="20" width="6.42578125" style="4" bestFit="1" customWidth="1"/>
    <col min="21" max="16384" width="5.42578125" style="4"/>
  </cols>
  <sheetData>
    <row r="1" spans="1:20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20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20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  <c r="T3" s="45"/>
    </row>
    <row r="4" spans="1:20" x14ac:dyDescent="0.2">
      <c r="A4" s="186">
        <v>700</v>
      </c>
      <c r="B4" s="1" t="s">
        <v>30</v>
      </c>
      <c r="C4" s="10"/>
      <c r="D4" s="190">
        <v>8317</v>
      </c>
      <c r="E4" s="190">
        <v>6031</v>
      </c>
      <c r="F4" s="190">
        <f>(D4-E4)</f>
        <v>2286</v>
      </c>
      <c r="G4" s="32">
        <f>F4/E4</f>
        <v>0.37904161830542199</v>
      </c>
    </row>
    <row r="5" spans="1:20" x14ac:dyDescent="0.2">
      <c r="A5" s="186">
        <v>701</v>
      </c>
      <c r="B5" s="1" t="s">
        <v>31</v>
      </c>
      <c r="C5" s="10"/>
      <c r="D5" s="190">
        <v>20216</v>
      </c>
      <c r="E5" s="190">
        <v>24057</v>
      </c>
      <c r="F5" s="190">
        <f t="shared" ref="F5:F7" si="0">(D5-E5)</f>
        <v>-3841</v>
      </c>
      <c r="G5" s="32">
        <f t="shared" ref="G5:G7" si="1">F5/E5</f>
        <v>-0.15966246830444361</v>
      </c>
    </row>
    <row r="6" spans="1:20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20" x14ac:dyDescent="0.2">
      <c r="A7" s="186">
        <v>706</v>
      </c>
      <c r="B7" s="1" t="s">
        <v>33</v>
      </c>
      <c r="C7" s="10"/>
      <c r="D7" s="190">
        <v>57445</v>
      </c>
      <c r="E7" s="190">
        <v>40451</v>
      </c>
      <c r="F7" s="190">
        <f t="shared" si="0"/>
        <v>16994</v>
      </c>
      <c r="G7" s="32">
        <f t="shared" si="1"/>
        <v>0.42011322340609625</v>
      </c>
    </row>
    <row r="8" spans="1:20" x14ac:dyDescent="0.2">
      <c r="A8" s="186"/>
      <c r="B8" s="13" t="s">
        <v>6</v>
      </c>
      <c r="C8" s="27"/>
      <c r="D8" s="39"/>
      <c r="E8" s="39"/>
      <c r="F8" s="39"/>
      <c r="G8" s="33"/>
    </row>
    <row r="9" spans="1:20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20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20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20" x14ac:dyDescent="0.2">
      <c r="A12" s="186">
        <v>706</v>
      </c>
      <c r="B12" s="2" t="s">
        <v>34</v>
      </c>
      <c r="C12" s="11"/>
      <c r="D12" s="39">
        <v>9834</v>
      </c>
      <c r="E12" s="39">
        <v>11887</v>
      </c>
      <c r="F12" s="190">
        <f t="shared" si="2"/>
        <v>-2053</v>
      </c>
      <c r="G12" s="32">
        <f t="shared" si="3"/>
        <v>-0.17270968284680743</v>
      </c>
    </row>
    <row r="13" spans="1:20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20" ht="25.5" x14ac:dyDescent="0.2">
      <c r="A14" s="22"/>
      <c r="B14" s="26" t="s">
        <v>45</v>
      </c>
      <c r="C14" s="187"/>
      <c r="D14" s="40">
        <f>D4+D5+D6+D7+D12+D13</f>
        <v>95812</v>
      </c>
      <c r="E14" s="40">
        <f>E4+E5+E6+E7+E12+E13</f>
        <v>82426</v>
      </c>
      <c r="F14" s="40">
        <f t="shared" si="2"/>
        <v>13386</v>
      </c>
      <c r="G14" s="34">
        <f t="shared" si="3"/>
        <v>0.16240021352485867</v>
      </c>
    </row>
    <row r="15" spans="1:20" x14ac:dyDescent="0.2">
      <c r="B15" s="18"/>
      <c r="C15" s="28"/>
      <c r="D15" s="41"/>
      <c r="E15" s="42"/>
      <c r="F15" s="42"/>
      <c r="G15" s="35"/>
    </row>
    <row r="16" spans="1:20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>
        <v>0</v>
      </c>
      <c r="E20" s="190">
        <v>1175</v>
      </c>
      <c r="F20" s="190">
        <f t="shared" ref="F20:F31" si="6">(D20-E20)</f>
        <v>-1175</v>
      </c>
      <c r="G20" s="32">
        <f t="shared" ref="G20:G31" si="7">F20/E20</f>
        <v>-1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95812</v>
      </c>
      <c r="E22" s="40">
        <f>E14+E19+E20+E21</f>
        <v>83601</v>
      </c>
      <c r="F22" s="190">
        <f t="shared" si="6"/>
        <v>12211</v>
      </c>
      <c r="G22" s="32">
        <f t="shared" si="7"/>
        <v>0.14606284613820408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27434</v>
      </c>
      <c r="E23" s="189">
        <f>E24+E25+E26</f>
        <v>22910</v>
      </c>
      <c r="F23" s="190">
        <f t="shared" si="6"/>
        <v>4524</v>
      </c>
      <c r="G23" s="32">
        <f t="shared" si="7"/>
        <v>0.19746835443037974</v>
      </c>
    </row>
    <row r="24" spans="1:7" x14ac:dyDescent="0.2">
      <c r="A24" s="186">
        <v>600</v>
      </c>
      <c r="B24" s="1" t="s">
        <v>2</v>
      </c>
      <c r="C24" s="10"/>
      <c r="D24" s="190">
        <v>5394</v>
      </c>
      <c r="E24" s="190">
        <v>4773</v>
      </c>
      <c r="F24" s="190">
        <f t="shared" si="6"/>
        <v>621</v>
      </c>
      <c r="G24" s="32">
        <f t="shared" si="7"/>
        <v>0.13010685103708358</v>
      </c>
    </row>
    <row r="25" spans="1:7" x14ac:dyDescent="0.2">
      <c r="A25" s="186">
        <v>601</v>
      </c>
      <c r="B25" s="1" t="s">
        <v>3</v>
      </c>
      <c r="C25" s="10"/>
      <c r="D25" s="190">
        <v>7173</v>
      </c>
      <c r="E25" s="190">
        <v>6017</v>
      </c>
      <c r="F25" s="190">
        <f t="shared" si="6"/>
        <v>1156</v>
      </c>
      <c r="G25" s="32">
        <f t="shared" si="7"/>
        <v>0.19212232009306965</v>
      </c>
    </row>
    <row r="26" spans="1:7" x14ac:dyDescent="0.2">
      <c r="A26" s="186">
        <v>604</v>
      </c>
      <c r="B26" s="1" t="s">
        <v>4</v>
      </c>
      <c r="C26" s="10"/>
      <c r="D26" s="190">
        <v>14867</v>
      </c>
      <c r="E26" s="190">
        <v>12120</v>
      </c>
      <c r="F26" s="190">
        <f t="shared" si="6"/>
        <v>2747</v>
      </c>
      <c r="G26" s="32">
        <f t="shared" si="7"/>
        <v>0.22665016501650165</v>
      </c>
    </row>
    <row r="27" spans="1:7" x14ac:dyDescent="0.2">
      <c r="A27" s="186">
        <v>61</v>
      </c>
      <c r="B27" s="1" t="s">
        <v>41</v>
      </c>
      <c r="C27" s="10"/>
      <c r="D27" s="190">
        <v>9765</v>
      </c>
      <c r="E27" s="190">
        <v>10498</v>
      </c>
      <c r="F27" s="190">
        <f t="shared" si="6"/>
        <v>-733</v>
      </c>
      <c r="G27" s="32">
        <f t="shared" si="7"/>
        <v>-6.9822823394932371E-2</v>
      </c>
    </row>
    <row r="28" spans="1:7" x14ac:dyDescent="0.2">
      <c r="A28" s="186">
        <v>62</v>
      </c>
      <c r="B28" s="2" t="s">
        <v>42</v>
      </c>
      <c r="C28" s="11"/>
      <c r="D28" s="39">
        <v>9905</v>
      </c>
      <c r="E28" s="39">
        <v>17560</v>
      </c>
      <c r="F28" s="190">
        <f t="shared" si="6"/>
        <v>-7655</v>
      </c>
      <c r="G28" s="32">
        <f t="shared" si="7"/>
        <v>-0.43593394077448749</v>
      </c>
    </row>
    <row r="29" spans="1:7" ht="25.5" x14ac:dyDescent="0.2">
      <c r="A29" s="22"/>
      <c r="B29" s="26" t="s">
        <v>43</v>
      </c>
      <c r="C29" s="191"/>
      <c r="D29" s="40">
        <f>D23+D27+D28</f>
        <v>47104</v>
      </c>
      <c r="E29" s="40">
        <f>E23+E27+E28</f>
        <v>50968</v>
      </c>
      <c r="F29" s="190">
        <f t="shared" si="6"/>
        <v>-3864</v>
      </c>
      <c r="G29" s="32">
        <f t="shared" si="7"/>
        <v>-7.5812274368231042E-2</v>
      </c>
    </row>
    <row r="30" spans="1:7" ht="25.5" x14ac:dyDescent="0.2">
      <c r="A30" s="22"/>
      <c r="B30" s="26" t="s">
        <v>48</v>
      </c>
      <c r="C30" s="191"/>
      <c r="D30" s="40">
        <f>D22-D29</f>
        <v>48708</v>
      </c>
      <c r="E30" s="40">
        <f>E22-E29</f>
        <v>32633</v>
      </c>
      <c r="F30" s="190">
        <f t="shared" si="6"/>
        <v>16075</v>
      </c>
      <c r="G30" s="32">
        <f t="shared" si="7"/>
        <v>0.49259951582753653</v>
      </c>
    </row>
    <row r="31" spans="1:7" x14ac:dyDescent="0.2">
      <c r="A31" s="186">
        <v>63</v>
      </c>
      <c r="B31" s="3" t="s">
        <v>46</v>
      </c>
      <c r="C31" s="188"/>
      <c r="D31" s="189">
        <v>66601</v>
      </c>
      <c r="E31" s="189">
        <v>74676</v>
      </c>
      <c r="F31" s="190">
        <f t="shared" si="6"/>
        <v>-8075</v>
      </c>
      <c r="G31" s="32">
        <f t="shared" si="7"/>
        <v>-0.10813380470298356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3777</v>
      </c>
      <c r="E35" s="39">
        <v>3093</v>
      </c>
      <c r="F35" s="190">
        <f t="shared" ref="F35:F45" si="10">(D35-E35)</f>
        <v>684</v>
      </c>
      <c r="G35" s="32">
        <f t="shared" ref="G35:G45" si="11">F35/E35</f>
        <v>0.22114451988360814</v>
      </c>
    </row>
    <row r="36" spans="1:7" ht="25.5" x14ac:dyDescent="0.2">
      <c r="A36" s="22"/>
      <c r="B36" s="26" t="s">
        <v>49</v>
      </c>
      <c r="C36" s="191"/>
      <c r="D36" s="190">
        <f>D30-D31-D35</f>
        <v>-21670</v>
      </c>
      <c r="E36" s="190">
        <f>E30-E31-E35</f>
        <v>-45136</v>
      </c>
      <c r="F36" s="190">
        <f t="shared" si="10"/>
        <v>23466</v>
      </c>
      <c r="G36" s="32">
        <f t="shared" si="11"/>
        <v>-0.51989542715349168</v>
      </c>
    </row>
    <row r="37" spans="1:7" x14ac:dyDescent="0.2">
      <c r="A37" s="186">
        <v>75</v>
      </c>
      <c r="B37" s="3" t="s">
        <v>50</v>
      </c>
      <c r="C37" s="188"/>
      <c r="D37" s="189">
        <v>3298</v>
      </c>
      <c r="E37" s="189">
        <v>1490</v>
      </c>
      <c r="F37" s="190">
        <f t="shared" si="10"/>
        <v>1808</v>
      </c>
      <c r="G37" s="32">
        <f t="shared" si="11"/>
        <v>1.2134228187919462</v>
      </c>
    </row>
    <row r="38" spans="1:7" x14ac:dyDescent="0.2">
      <c r="A38" s="186">
        <v>65</v>
      </c>
      <c r="B38" s="1" t="s">
        <v>51</v>
      </c>
      <c r="C38" s="10"/>
      <c r="D38" s="190">
        <v>137</v>
      </c>
      <c r="E38" s="190">
        <v>180</v>
      </c>
      <c r="F38" s="190">
        <f t="shared" si="10"/>
        <v>-43</v>
      </c>
      <c r="G38" s="32">
        <f t="shared" si="11"/>
        <v>-0.2388888888888889</v>
      </c>
    </row>
    <row r="39" spans="1:7" ht="25.5" x14ac:dyDescent="0.2">
      <c r="A39" s="186">
        <v>68</v>
      </c>
      <c r="B39" s="16" t="s">
        <v>52</v>
      </c>
      <c r="C39" s="17"/>
      <c r="D39" s="190">
        <v>61858</v>
      </c>
      <c r="E39" s="190">
        <v>37377</v>
      </c>
      <c r="F39" s="190">
        <f t="shared" si="10"/>
        <v>24481</v>
      </c>
      <c r="G39" s="32">
        <f t="shared" si="11"/>
        <v>0.65497498461620784</v>
      </c>
    </row>
    <row r="40" spans="1:7" x14ac:dyDescent="0.2">
      <c r="A40" s="186">
        <v>78</v>
      </c>
      <c r="B40" s="2" t="s">
        <v>53</v>
      </c>
      <c r="C40" s="11"/>
      <c r="D40" s="39">
        <v>4729</v>
      </c>
      <c r="E40" s="39">
        <v>-1206</v>
      </c>
      <c r="F40" s="190">
        <f t="shared" si="10"/>
        <v>5935</v>
      </c>
      <c r="G40" s="32">
        <f t="shared" si="11"/>
        <v>-4.9212271973466004</v>
      </c>
    </row>
    <row r="41" spans="1:7" ht="25.5" x14ac:dyDescent="0.2">
      <c r="A41" s="22"/>
      <c r="B41" s="26" t="s">
        <v>77</v>
      </c>
      <c r="C41" s="191"/>
      <c r="D41" s="190">
        <f>D36+D37-D38-D39+D40</f>
        <v>-75638</v>
      </c>
      <c r="E41" s="190">
        <f>E36+E37-E38-E39+E40</f>
        <v>-82409</v>
      </c>
      <c r="F41" s="190">
        <f t="shared" si="10"/>
        <v>6771</v>
      </c>
      <c r="G41" s="32">
        <f t="shared" si="11"/>
        <v>-8.2163355944132321E-2</v>
      </c>
    </row>
    <row r="42" spans="1:7" x14ac:dyDescent="0.2">
      <c r="A42" s="186">
        <v>76</v>
      </c>
      <c r="B42" s="1" t="s">
        <v>54</v>
      </c>
      <c r="C42" s="10"/>
      <c r="D42" s="190">
        <v>488</v>
      </c>
      <c r="E42" s="190">
        <v>1843</v>
      </c>
      <c r="F42" s="190">
        <f t="shared" si="10"/>
        <v>-1355</v>
      </c>
      <c r="G42" s="32">
        <f t="shared" si="11"/>
        <v>-0.73521432447097124</v>
      </c>
    </row>
    <row r="43" spans="1:7" x14ac:dyDescent="0.2">
      <c r="A43" s="186">
        <v>66</v>
      </c>
      <c r="B43" s="1" t="s">
        <v>55</v>
      </c>
      <c r="C43" s="10"/>
      <c r="D43" s="190">
        <v>84</v>
      </c>
      <c r="E43" s="190">
        <v>1329</v>
      </c>
      <c r="F43" s="190">
        <f t="shared" si="10"/>
        <v>-1245</v>
      </c>
      <c r="G43" s="32">
        <f t="shared" si="11"/>
        <v>-0.93679458239277658</v>
      </c>
    </row>
    <row r="44" spans="1:7" x14ac:dyDescent="0.2">
      <c r="B44" s="2" t="s">
        <v>56</v>
      </c>
      <c r="C44" s="11"/>
      <c r="D44" s="39">
        <f>D42-D43</f>
        <v>404</v>
      </c>
      <c r="E44" s="39">
        <f>E42-E43</f>
        <v>514</v>
      </c>
      <c r="F44" s="190">
        <f t="shared" si="10"/>
        <v>-110</v>
      </c>
      <c r="G44" s="32">
        <f t="shared" si="11"/>
        <v>-0.2140077821011673</v>
      </c>
    </row>
    <row r="45" spans="1:7" x14ac:dyDescent="0.2">
      <c r="A45" s="22"/>
      <c r="B45" s="19" t="s">
        <v>57</v>
      </c>
      <c r="C45" s="191"/>
      <c r="D45" s="190">
        <f>D41+D44</f>
        <v>-75234</v>
      </c>
      <c r="E45" s="190">
        <f>E41+E44</f>
        <v>-81895</v>
      </c>
      <c r="F45" s="190">
        <f t="shared" si="10"/>
        <v>6661</v>
      </c>
      <c r="G45" s="32">
        <f t="shared" si="11"/>
        <v>-8.1335856889920025E-2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1473573</v>
      </c>
      <c r="E49" s="190">
        <v>1809072</v>
      </c>
      <c r="F49" s="190">
        <f t="shared" ref="F49" si="12">(D49-E49)</f>
        <v>-335499</v>
      </c>
      <c r="G49" s="32">
        <f t="shared" ref="G49" si="13">F49/E49</f>
        <v>-0.18545364695269176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450574</v>
      </c>
      <c r="E56" s="190">
        <f>E60+E61+E62</f>
        <v>466462</v>
      </c>
      <c r="F56" s="190">
        <f t="shared" ref="F56" si="16">(D56-E56)</f>
        <v>-15888</v>
      </c>
      <c r="G56" s="32">
        <f t="shared" ref="G56" si="17">F56/E56</f>
        <v>-3.4060652314657998E-2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116412</v>
      </c>
      <c r="E60" s="190">
        <v>123856</v>
      </c>
      <c r="F60" s="190">
        <f t="shared" ref="F60:F62" si="18">(D60-E60)</f>
        <v>-7444</v>
      </c>
      <c r="G60" s="32">
        <f t="shared" ref="G60:G62" si="19">F60/E60</f>
        <v>-6.0102053998191449E-2</v>
      </c>
    </row>
    <row r="61" spans="1:7" ht="25.5" x14ac:dyDescent="0.2">
      <c r="A61" s="186"/>
      <c r="B61" s="24" t="s">
        <v>58</v>
      </c>
      <c r="C61" s="17"/>
      <c r="D61" s="190">
        <v>78662</v>
      </c>
      <c r="E61" s="190">
        <v>135059</v>
      </c>
      <c r="F61" s="190">
        <f t="shared" si="18"/>
        <v>-56397</v>
      </c>
      <c r="G61" s="32">
        <f t="shared" si="19"/>
        <v>-0.4175730606623772</v>
      </c>
    </row>
    <row r="62" spans="1:7" x14ac:dyDescent="0.2">
      <c r="A62" s="186"/>
      <c r="B62" s="23" t="s">
        <v>24</v>
      </c>
      <c r="C62" s="10"/>
      <c r="D62" s="190">
        <v>255500</v>
      </c>
      <c r="E62" s="190">
        <v>207547</v>
      </c>
      <c r="F62" s="190">
        <f t="shared" si="18"/>
        <v>47953</v>
      </c>
      <c r="G62" s="32">
        <f t="shared" si="19"/>
        <v>0.2310464617652869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344014</v>
      </c>
      <c r="E64" s="190">
        <v>390570</v>
      </c>
      <c r="F64" s="190">
        <f t="shared" ref="F64" si="20">(D64-E64)</f>
        <v>-46556</v>
      </c>
      <c r="G64" s="32">
        <f t="shared" ref="G64" si="21">F64/E64</f>
        <v>-0.11920014338018793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311069</v>
      </c>
      <c r="E66" s="190">
        <f>E69+E70+E71+E72</f>
        <v>318627</v>
      </c>
      <c r="F66" s="190">
        <f t="shared" ref="F66" si="22">(D66-E66)</f>
        <v>-7558</v>
      </c>
      <c r="G66" s="32">
        <f t="shared" ref="G66" si="23">F66/E66</f>
        <v>-2.372052588135971E-2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13431</v>
      </c>
      <c r="E69" s="190">
        <v>15903</v>
      </c>
      <c r="F69" s="190">
        <f t="shared" ref="F69:F72" si="24">(D69-E69)</f>
        <v>-2472</v>
      </c>
      <c r="G69" s="32">
        <f t="shared" ref="G69:G72" si="25">F69/E69</f>
        <v>-0.15544236936427089</v>
      </c>
    </row>
    <row r="70" spans="1:7" x14ac:dyDescent="0.2">
      <c r="A70" s="186">
        <v>31</v>
      </c>
      <c r="B70" s="25" t="s">
        <v>17</v>
      </c>
      <c r="C70" s="31"/>
      <c r="D70" s="190">
        <v>15394</v>
      </c>
      <c r="E70" s="190">
        <v>18435</v>
      </c>
      <c r="F70" s="190">
        <f t="shared" si="24"/>
        <v>-3041</v>
      </c>
      <c r="G70" s="32">
        <f t="shared" si="25"/>
        <v>-0.16495796040141036</v>
      </c>
    </row>
    <row r="71" spans="1:7" x14ac:dyDescent="0.2">
      <c r="A71" s="186">
        <v>32</v>
      </c>
      <c r="B71" s="25" t="s">
        <v>18</v>
      </c>
      <c r="C71" s="31"/>
      <c r="D71" s="190">
        <v>282244</v>
      </c>
      <c r="E71" s="190">
        <v>284289</v>
      </c>
      <c r="F71" s="190">
        <f t="shared" si="24"/>
        <v>-2045</v>
      </c>
      <c r="G71" s="32">
        <f t="shared" si="25"/>
        <v>-7.193384197067069E-3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5057</v>
      </c>
      <c r="E79" s="190">
        <v>18654</v>
      </c>
      <c r="F79" s="190">
        <f>(D79-E79)</f>
        <v>-13597</v>
      </c>
      <c r="G79" s="32">
        <f>F79/E79</f>
        <v>-0.72890532861584645</v>
      </c>
    </row>
    <row r="80" spans="1:7" x14ac:dyDescent="0.2">
      <c r="A80" s="186">
        <v>701</v>
      </c>
      <c r="B80" s="1" t="s">
        <v>31</v>
      </c>
      <c r="C80" s="10"/>
      <c r="D80" s="190">
        <v>26360</v>
      </c>
      <c r="E80" s="190">
        <v>16617</v>
      </c>
      <c r="F80" s="190">
        <f t="shared" ref="F80:F82" si="26">(D80-E80)</f>
        <v>9743</v>
      </c>
      <c r="G80" s="32">
        <f t="shared" ref="G80:G82" si="27">F80/E80</f>
        <v>0.58632725522055729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34814</v>
      </c>
      <c r="E87" s="39">
        <v>15378</v>
      </c>
      <c r="F87" s="190">
        <f t="shared" si="28"/>
        <v>19436</v>
      </c>
      <c r="G87" s="32">
        <f t="shared" si="29"/>
        <v>1.2638834698920536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66231</v>
      </c>
      <c r="E89" s="40">
        <f>E79+E80+E81+E82+E87+E88</f>
        <v>50649</v>
      </c>
      <c r="F89" s="40">
        <f t="shared" si="28"/>
        <v>15582</v>
      </c>
      <c r="G89" s="34">
        <f t="shared" si="29"/>
        <v>0.30764674524669788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66231</v>
      </c>
      <c r="E97" s="40">
        <f>E89+E94+E95+E96</f>
        <v>50649</v>
      </c>
      <c r="F97" s="190">
        <f t="shared" ref="F97:F106" si="34">(D97-E97)</f>
        <v>15582</v>
      </c>
      <c r="G97" s="32">
        <f t="shared" ref="G97:G106" si="35">F97/E97</f>
        <v>0.30764674524669788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18456</v>
      </c>
      <c r="E98" s="189">
        <f>E99+E100+E101</f>
        <v>14465</v>
      </c>
      <c r="F98" s="190">
        <f t="shared" si="34"/>
        <v>3991</v>
      </c>
      <c r="G98" s="32">
        <f t="shared" si="35"/>
        <v>0.27590736259937781</v>
      </c>
    </row>
    <row r="99" spans="1:7" x14ac:dyDescent="0.2">
      <c r="A99" s="186">
        <v>600</v>
      </c>
      <c r="B99" s="1" t="s">
        <v>2</v>
      </c>
      <c r="C99" s="10"/>
      <c r="D99" s="190">
        <v>1801</v>
      </c>
      <c r="E99" s="190">
        <v>3969</v>
      </c>
      <c r="F99" s="190">
        <f t="shared" si="34"/>
        <v>-2168</v>
      </c>
      <c r="G99" s="32">
        <f t="shared" si="35"/>
        <v>-0.54623330813807003</v>
      </c>
    </row>
    <row r="100" spans="1:7" x14ac:dyDescent="0.2">
      <c r="A100" s="186">
        <v>601</v>
      </c>
      <c r="B100" s="1" t="s">
        <v>3</v>
      </c>
      <c r="C100" s="10"/>
      <c r="D100" s="190">
        <v>16655</v>
      </c>
      <c r="E100" s="190">
        <v>10496</v>
      </c>
      <c r="F100" s="190">
        <f t="shared" si="34"/>
        <v>6159</v>
      </c>
      <c r="G100" s="32">
        <f t="shared" si="35"/>
        <v>0.58679496951219512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8479</v>
      </c>
      <c r="E103" s="39">
        <v>11580</v>
      </c>
      <c r="F103" s="190">
        <f t="shared" si="34"/>
        <v>-3101</v>
      </c>
      <c r="G103" s="32">
        <f t="shared" si="35"/>
        <v>-0.26778929188255612</v>
      </c>
    </row>
    <row r="104" spans="1:7" ht="25.5" x14ac:dyDescent="0.2">
      <c r="A104" s="22"/>
      <c r="B104" s="26" t="s">
        <v>43</v>
      </c>
      <c r="C104" s="191"/>
      <c r="D104" s="40">
        <f>D98+D102+D103</f>
        <v>26935</v>
      </c>
      <c r="E104" s="40">
        <f>E98+E102+E103</f>
        <v>26045</v>
      </c>
      <c r="F104" s="190">
        <f t="shared" si="34"/>
        <v>890</v>
      </c>
      <c r="G104" s="32">
        <f t="shared" si="35"/>
        <v>3.4171626031867922E-2</v>
      </c>
    </row>
    <row r="105" spans="1:7" ht="25.5" x14ac:dyDescent="0.2">
      <c r="A105" s="22"/>
      <c r="B105" s="26" t="s">
        <v>48</v>
      </c>
      <c r="C105" s="191"/>
      <c r="D105" s="40">
        <f>D97-D104</f>
        <v>39296</v>
      </c>
      <c r="E105" s="40">
        <f>E97-E104</f>
        <v>24604</v>
      </c>
      <c r="F105" s="190">
        <f t="shared" si="34"/>
        <v>14692</v>
      </c>
      <c r="G105" s="32">
        <f t="shared" si="35"/>
        <v>0.59713867663794507</v>
      </c>
    </row>
    <row r="106" spans="1:7" x14ac:dyDescent="0.2">
      <c r="A106" s="186">
        <v>63</v>
      </c>
      <c r="B106" s="3" t="s">
        <v>46</v>
      </c>
      <c r="C106" s="188"/>
      <c r="D106" s="189">
        <v>40511</v>
      </c>
      <c r="E106" s="189">
        <v>42392</v>
      </c>
      <c r="F106" s="190">
        <f t="shared" si="34"/>
        <v>-1881</v>
      </c>
      <c r="G106" s="32">
        <f t="shared" si="35"/>
        <v>-4.4371579543310058E-2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1687</v>
      </c>
      <c r="E110" s="39">
        <v>975</v>
      </c>
      <c r="F110" s="190">
        <f t="shared" ref="F110:F120" si="38">(D110-E110)</f>
        <v>712</v>
      </c>
      <c r="G110" s="32">
        <f t="shared" ref="G110:G120" si="39">F110/E110</f>
        <v>0.7302564102564103</v>
      </c>
    </row>
    <row r="111" spans="1:7" ht="25.5" x14ac:dyDescent="0.2">
      <c r="A111" s="22"/>
      <c r="B111" s="26" t="s">
        <v>49</v>
      </c>
      <c r="C111" s="191"/>
      <c r="D111" s="190">
        <f>D105-D106-D110</f>
        <v>-2902</v>
      </c>
      <c r="E111" s="190">
        <f>E105-E106-E110</f>
        <v>-18763</v>
      </c>
      <c r="F111" s="190">
        <f t="shared" si="38"/>
        <v>15861</v>
      </c>
      <c r="G111" s="32">
        <f t="shared" si="39"/>
        <v>-0.84533390182806589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691</v>
      </c>
      <c r="E113" s="190">
        <v>4738</v>
      </c>
      <c r="F113" s="190">
        <f t="shared" si="38"/>
        <v>-4047</v>
      </c>
      <c r="G113" s="32">
        <f t="shared" si="39"/>
        <v>-0.85415787252005071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90070</v>
      </c>
      <c r="F114" s="190">
        <f t="shared" si="38"/>
        <v>-26140</v>
      </c>
      <c r="G114" s="32">
        <f t="shared" si="39"/>
        <v>-0.29021871877428668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-67523</v>
      </c>
      <c r="E116" s="190">
        <f>E111+E112-E113-E114+E115</f>
        <v>-113571</v>
      </c>
      <c r="F116" s="190">
        <f t="shared" si="38"/>
        <v>46048</v>
      </c>
      <c r="G116" s="32">
        <f t="shared" si="39"/>
        <v>-0.40545561807151476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29</v>
      </c>
      <c r="E118" s="190"/>
      <c r="F118" s="190">
        <f t="shared" si="38"/>
        <v>29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-29</v>
      </c>
      <c r="E119" s="39">
        <f>E117-E118</f>
        <v>0</v>
      </c>
      <c r="F119" s="190">
        <f t="shared" si="38"/>
        <v>-29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-67552</v>
      </c>
      <c r="E120" s="190">
        <f>E116+E119</f>
        <v>-113571</v>
      </c>
      <c r="F120" s="190">
        <f t="shared" si="38"/>
        <v>46019</v>
      </c>
      <c r="G120" s="32">
        <f t="shared" si="39"/>
        <v>-0.40520027119599195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794827</v>
      </c>
      <c r="E124" s="190">
        <v>796732</v>
      </c>
      <c r="F124" s="190">
        <f t="shared" ref="F124" si="40">(D124-E124)</f>
        <v>-1905</v>
      </c>
      <c r="G124" s="32">
        <f t="shared" ref="G124" si="41">F124/E124</f>
        <v>-2.391017305693759E-3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319796</v>
      </c>
      <c r="E131" s="190">
        <f>E135+E136+E137</f>
        <v>312899</v>
      </c>
      <c r="F131" s="190">
        <f t="shared" ref="F131" si="44">(D131-E131)</f>
        <v>6897</v>
      </c>
      <c r="G131" s="32">
        <f t="shared" ref="G131" si="45">F131/E131</f>
        <v>2.204225644696851E-2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113261</v>
      </c>
      <c r="E135" s="190">
        <v>120286</v>
      </c>
      <c r="F135" s="190">
        <f t="shared" ref="F135:F137" si="46">(D135-E135)</f>
        <v>-7025</v>
      </c>
      <c r="G135" s="32">
        <f t="shared" ref="G135:G137" si="47">F135/E135</f>
        <v>-5.8402474103386927E-2</v>
      </c>
    </row>
    <row r="136" spans="1:7" ht="25.5" x14ac:dyDescent="0.2">
      <c r="A136" s="186"/>
      <c r="B136" s="24" t="s">
        <v>58</v>
      </c>
      <c r="C136" s="17"/>
      <c r="D136" s="190">
        <v>99519</v>
      </c>
      <c r="E136" s="190">
        <v>78945</v>
      </c>
      <c r="F136" s="190">
        <f t="shared" si="46"/>
        <v>20574</v>
      </c>
      <c r="G136" s="32">
        <f t="shared" si="47"/>
        <v>0.26061181835455066</v>
      </c>
    </row>
    <row r="137" spans="1:7" x14ac:dyDescent="0.2">
      <c r="A137" s="186"/>
      <c r="B137" s="23" t="s">
        <v>24</v>
      </c>
      <c r="C137" s="10"/>
      <c r="D137" s="190">
        <v>107016</v>
      </c>
      <c r="E137" s="190">
        <v>113668</v>
      </c>
      <c r="F137" s="190">
        <f t="shared" si="46"/>
        <v>-6652</v>
      </c>
      <c r="G137" s="32">
        <f t="shared" si="47"/>
        <v>-5.8521307667945242E-2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105677</v>
      </c>
      <c r="E139" s="190">
        <v>106717</v>
      </c>
      <c r="F139" s="190">
        <f t="shared" ref="F139" si="48">(D139-E139)</f>
        <v>-1040</v>
      </c>
      <c r="G139" s="32">
        <f t="shared" ref="G139" si="49">F139/E139</f>
        <v>-9.7454013887196978E-3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407631</v>
      </c>
      <c r="E141" s="190">
        <f>E144+E145+E146+E147</f>
        <v>750274</v>
      </c>
      <c r="F141" s="190">
        <f t="shared" ref="F141" si="50">(D141-E141)</f>
        <v>-342643</v>
      </c>
      <c r="G141" s="32">
        <f t="shared" ref="G141" si="51">F141/E141</f>
        <v>-0.45669048907465803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4318</v>
      </c>
      <c r="E144" s="190">
        <v>5780</v>
      </c>
      <c r="F144" s="190">
        <f t="shared" ref="F144:F147" si="52">(D144-E144)</f>
        <v>-1462</v>
      </c>
      <c r="G144" s="32">
        <f t="shared" ref="G144:G147" si="53">F144/E144</f>
        <v>-0.25294117647058822</v>
      </c>
    </row>
    <row r="145" spans="1:7" x14ac:dyDescent="0.2">
      <c r="A145" s="186">
        <v>31</v>
      </c>
      <c r="B145" s="25" t="s">
        <v>17</v>
      </c>
      <c r="C145" s="31"/>
      <c r="D145" s="190">
        <v>226165</v>
      </c>
      <c r="E145" s="190">
        <v>599158</v>
      </c>
      <c r="F145" s="190">
        <f t="shared" si="52"/>
        <v>-372993</v>
      </c>
      <c r="G145" s="32">
        <f t="shared" si="53"/>
        <v>-0.62252861515660307</v>
      </c>
    </row>
    <row r="146" spans="1:7" x14ac:dyDescent="0.2">
      <c r="A146" s="186">
        <v>32</v>
      </c>
      <c r="B146" s="25" t="s">
        <v>18</v>
      </c>
      <c r="C146" s="31"/>
      <c r="D146" s="190">
        <v>177148</v>
      </c>
      <c r="E146" s="190">
        <v>145336</v>
      </c>
      <c r="F146" s="190">
        <f t="shared" si="52"/>
        <v>31812</v>
      </c>
      <c r="G146" s="32">
        <f t="shared" si="53"/>
        <v>0.21888589200198161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6336</v>
      </c>
      <c r="E153" s="190">
        <v>22393</v>
      </c>
      <c r="F153" s="190">
        <f>(D153-E153)</f>
        <v>-16057</v>
      </c>
      <c r="G153" s="32">
        <f>F153/E153</f>
        <v>-0.71705443665431157</v>
      </c>
    </row>
    <row r="154" spans="1:7" x14ac:dyDescent="0.2">
      <c r="A154" s="186">
        <v>701</v>
      </c>
      <c r="B154" s="1" t="s">
        <v>31</v>
      </c>
      <c r="C154" s="10"/>
      <c r="D154" s="190">
        <v>18108</v>
      </c>
      <c r="E154" s="190">
        <v>29073</v>
      </c>
      <c r="F154" s="190">
        <f t="shared" ref="F154:F156" si="54">(D154-E154)</f>
        <v>-10965</v>
      </c>
      <c r="G154" s="32">
        <f t="shared" ref="G154:G156" si="55">F154/E154</f>
        <v>-0.37715406046847588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19280</v>
      </c>
      <c r="E156" s="190">
        <v>12976</v>
      </c>
      <c r="F156" s="190">
        <f t="shared" si="54"/>
        <v>6304</v>
      </c>
      <c r="G156" s="32">
        <f t="shared" si="55"/>
        <v>0.48581997533908755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43724</v>
      </c>
      <c r="E163" s="40">
        <f>E153+E154+E155+E156+E161+E162</f>
        <v>64442</v>
      </c>
      <c r="F163" s="40">
        <f t="shared" si="56"/>
        <v>-20718</v>
      </c>
      <c r="G163" s="34">
        <f t="shared" si="57"/>
        <v>-0.3214984016635114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43724</v>
      </c>
      <c r="E171" s="40">
        <f>E163+E168+E169+E170</f>
        <v>64442</v>
      </c>
      <c r="F171" s="190">
        <f t="shared" ref="F171:F180" si="62">(D171-E171)</f>
        <v>-20718</v>
      </c>
      <c r="G171" s="32">
        <f t="shared" ref="G171:G180" si="63">F171/E171</f>
        <v>-0.3214984016635114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10727</v>
      </c>
      <c r="E172" s="189">
        <f>E173+E174+E175</f>
        <v>19355</v>
      </c>
      <c r="F172" s="190">
        <f t="shared" si="62"/>
        <v>-8628</v>
      </c>
      <c r="G172" s="32">
        <f t="shared" si="63"/>
        <v>-0.44577628519762336</v>
      </c>
    </row>
    <row r="173" spans="1:7" x14ac:dyDescent="0.2">
      <c r="A173" s="186">
        <v>600</v>
      </c>
      <c r="B173" s="1" t="s">
        <v>2</v>
      </c>
      <c r="C173" s="10"/>
      <c r="D173" s="190">
        <v>823</v>
      </c>
      <c r="E173" s="190">
        <v>4343</v>
      </c>
      <c r="F173" s="190">
        <f t="shared" si="62"/>
        <v>-3520</v>
      </c>
      <c r="G173" s="32">
        <f t="shared" si="63"/>
        <v>-0.81049965461662443</v>
      </c>
    </row>
    <row r="174" spans="1:7" x14ac:dyDescent="0.2">
      <c r="A174" s="186">
        <v>601</v>
      </c>
      <c r="B174" s="1" t="s">
        <v>3</v>
      </c>
      <c r="C174" s="10"/>
      <c r="D174" s="190">
        <v>4760</v>
      </c>
      <c r="E174" s="190">
        <v>8262</v>
      </c>
      <c r="F174" s="190">
        <f t="shared" si="62"/>
        <v>-3502</v>
      </c>
      <c r="G174" s="32">
        <f t="shared" si="63"/>
        <v>-0.42386831275720166</v>
      </c>
    </row>
    <row r="175" spans="1:7" x14ac:dyDescent="0.2">
      <c r="A175" s="186">
        <v>604</v>
      </c>
      <c r="B175" s="1" t="s">
        <v>4</v>
      </c>
      <c r="C175" s="10"/>
      <c r="D175" s="190">
        <v>5144</v>
      </c>
      <c r="E175" s="190">
        <v>6750</v>
      </c>
      <c r="F175" s="190">
        <f t="shared" si="62"/>
        <v>-1606</v>
      </c>
      <c r="G175" s="32">
        <f t="shared" si="63"/>
        <v>-0.23792592592592593</v>
      </c>
    </row>
    <row r="176" spans="1:7" x14ac:dyDescent="0.2">
      <c r="A176" s="186">
        <v>61</v>
      </c>
      <c r="B176" s="1" t="s">
        <v>41</v>
      </c>
      <c r="C176" s="10"/>
      <c r="D176" s="190">
        <v>272</v>
      </c>
      <c r="E176" s="190">
        <v>1179</v>
      </c>
      <c r="F176" s="190">
        <f t="shared" si="62"/>
        <v>-907</v>
      </c>
      <c r="G176" s="32">
        <f t="shared" si="63"/>
        <v>-0.76929601357082278</v>
      </c>
    </row>
    <row r="177" spans="1:7" x14ac:dyDescent="0.2">
      <c r="A177" s="186">
        <v>62</v>
      </c>
      <c r="B177" s="2" t="s">
        <v>42</v>
      </c>
      <c r="C177" s="11"/>
      <c r="D177" s="39">
        <v>5170</v>
      </c>
      <c r="E177" s="39">
        <v>6851</v>
      </c>
      <c r="F177" s="190">
        <f t="shared" si="62"/>
        <v>-1681</v>
      </c>
      <c r="G177" s="32">
        <f t="shared" si="63"/>
        <v>-0.24536564005254707</v>
      </c>
    </row>
    <row r="178" spans="1:7" ht="25.5" x14ac:dyDescent="0.2">
      <c r="A178" s="22"/>
      <c r="B178" s="26" t="s">
        <v>43</v>
      </c>
      <c r="C178" s="191"/>
      <c r="D178" s="40">
        <f>D172+D176+D177</f>
        <v>16169</v>
      </c>
      <c r="E178" s="40">
        <f>E172+E176+E177</f>
        <v>27385</v>
      </c>
      <c r="F178" s="190">
        <f t="shared" si="62"/>
        <v>-11216</v>
      </c>
      <c r="G178" s="32">
        <f t="shared" si="63"/>
        <v>-0.40956728135840786</v>
      </c>
    </row>
    <row r="179" spans="1:7" ht="25.5" x14ac:dyDescent="0.2">
      <c r="A179" s="22"/>
      <c r="B179" s="26" t="s">
        <v>48</v>
      </c>
      <c r="C179" s="191"/>
      <c r="D179" s="40">
        <f>D171-D178</f>
        <v>27555</v>
      </c>
      <c r="E179" s="40">
        <f>E171-E178</f>
        <v>37057</v>
      </c>
      <c r="F179" s="190">
        <f t="shared" si="62"/>
        <v>-9502</v>
      </c>
      <c r="G179" s="32">
        <f t="shared" si="63"/>
        <v>-0.25641579188817226</v>
      </c>
    </row>
    <row r="180" spans="1:7" x14ac:dyDescent="0.2">
      <c r="A180" s="186">
        <v>63</v>
      </c>
      <c r="B180" s="3" t="s">
        <v>46</v>
      </c>
      <c r="C180" s="188"/>
      <c r="D180" s="189">
        <v>48720</v>
      </c>
      <c r="E180" s="189">
        <v>48981</v>
      </c>
      <c r="F180" s="190">
        <f t="shared" si="62"/>
        <v>-261</v>
      </c>
      <c r="G180" s="32">
        <f t="shared" si="63"/>
        <v>-5.3285968028419185E-3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13711</v>
      </c>
      <c r="E184" s="39">
        <v>1867</v>
      </c>
      <c r="F184" s="190">
        <f t="shared" ref="F184:F194" si="66">(D184-E184)</f>
        <v>11844</v>
      </c>
      <c r="G184" s="32">
        <f t="shared" ref="G184:G194" si="67">F184/E184</f>
        <v>6.3438671665773967</v>
      </c>
    </row>
    <row r="185" spans="1:7" ht="25.5" x14ac:dyDescent="0.2">
      <c r="A185" s="22"/>
      <c r="B185" s="26" t="s">
        <v>49</v>
      </c>
      <c r="C185" s="191"/>
      <c r="D185" s="190">
        <f>D179-D180-D184</f>
        <v>-34876</v>
      </c>
      <c r="E185" s="190">
        <f>E179-E180-E184</f>
        <v>-13791</v>
      </c>
      <c r="F185" s="190">
        <f t="shared" si="66"/>
        <v>-21085</v>
      </c>
      <c r="G185" s="32">
        <f t="shared" si="67"/>
        <v>1.5288956565876297</v>
      </c>
    </row>
    <row r="186" spans="1:7" x14ac:dyDescent="0.2">
      <c r="A186" s="186">
        <v>75</v>
      </c>
      <c r="B186" s="3" t="s">
        <v>50</v>
      </c>
      <c r="C186" s="188"/>
      <c r="D186" s="189">
        <v>77</v>
      </c>
      <c r="E186" s="189">
        <v>9</v>
      </c>
      <c r="F186" s="190">
        <f t="shared" si="66"/>
        <v>68</v>
      </c>
      <c r="G186" s="32">
        <f t="shared" si="67"/>
        <v>7.5555555555555554</v>
      </c>
    </row>
    <row r="187" spans="1:7" x14ac:dyDescent="0.2">
      <c r="A187" s="186">
        <v>65</v>
      </c>
      <c r="B187" s="1" t="s">
        <v>51</v>
      </c>
      <c r="C187" s="10"/>
      <c r="D187" s="190">
        <v>656</v>
      </c>
      <c r="E187" s="190">
        <v>238</v>
      </c>
      <c r="F187" s="190">
        <f t="shared" si="66"/>
        <v>418</v>
      </c>
      <c r="G187" s="32">
        <f t="shared" si="67"/>
        <v>1.7563025210084033</v>
      </c>
    </row>
    <row r="188" spans="1:7" ht="25.5" x14ac:dyDescent="0.2">
      <c r="A188" s="186">
        <v>68</v>
      </c>
      <c r="B188" s="16" t="s">
        <v>52</v>
      </c>
      <c r="C188" s="17"/>
      <c r="D188" s="190">
        <v>44058</v>
      </c>
      <c r="E188" s="190">
        <v>44058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-79513</v>
      </c>
      <c r="E190" s="190">
        <f>E185+E186-E187-E188+E189</f>
        <v>-58078</v>
      </c>
      <c r="F190" s="190">
        <f t="shared" si="66"/>
        <v>-21435</v>
      </c>
      <c r="G190" s="32">
        <f t="shared" si="67"/>
        <v>0.3690726264678536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0</v>
      </c>
      <c r="F193" s="190">
        <f t="shared" si="66"/>
        <v>0</v>
      </c>
      <c r="G193" s="32" t="e">
        <f t="shared" si="67"/>
        <v>#DIV/0!</v>
      </c>
    </row>
    <row r="194" spans="1:7" x14ac:dyDescent="0.2">
      <c r="A194" s="22"/>
      <c r="B194" s="19" t="s">
        <v>57</v>
      </c>
      <c r="C194" s="191"/>
      <c r="D194" s="190">
        <f>D190+D193</f>
        <v>-79513</v>
      </c>
      <c r="E194" s="190">
        <f>E190+E193</f>
        <v>-58078</v>
      </c>
      <c r="F194" s="190">
        <f t="shared" si="66"/>
        <v>-21435</v>
      </c>
      <c r="G194" s="32">
        <f t="shared" si="67"/>
        <v>0.3690726264678536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317138</v>
      </c>
      <c r="E198" s="190">
        <v>448990</v>
      </c>
      <c r="F198" s="190">
        <f t="shared" ref="F198" si="68">(D198-E198)</f>
        <v>-131852</v>
      </c>
      <c r="G198" s="32">
        <f t="shared" ref="G198" si="69">F198/E198</f>
        <v>-0.29366355598120225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261110</v>
      </c>
      <c r="E205" s="190">
        <f>E209+E210+E211</f>
        <v>253006</v>
      </c>
      <c r="F205" s="190">
        <f t="shared" ref="F205" si="72">(D205-E205)</f>
        <v>8104</v>
      </c>
      <c r="G205" s="32">
        <f t="shared" ref="G205" si="73">F205/E205</f>
        <v>3.2030860928199331E-2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24371</v>
      </c>
      <c r="E209" s="190">
        <v>54964</v>
      </c>
      <c r="F209" s="190">
        <f t="shared" ref="F209:F211" si="74">(D209-E209)</f>
        <v>-30593</v>
      </c>
      <c r="G209" s="32">
        <f t="shared" ref="G209:G211" si="75">F209/E209</f>
        <v>-0.55660068408412777</v>
      </c>
    </row>
    <row r="210" spans="1:7" ht="25.5" x14ac:dyDescent="0.2">
      <c r="A210" s="186"/>
      <c r="B210" s="24" t="s">
        <v>58</v>
      </c>
      <c r="C210" s="17"/>
      <c r="D210" s="190">
        <v>101115</v>
      </c>
      <c r="E210" s="190">
        <v>41239</v>
      </c>
      <c r="F210" s="190">
        <f t="shared" si="74"/>
        <v>59876</v>
      </c>
      <c r="G210" s="32">
        <f t="shared" si="75"/>
        <v>1.4519265743592231</v>
      </c>
    </row>
    <row r="211" spans="1:7" x14ac:dyDescent="0.2">
      <c r="A211" s="186"/>
      <c r="B211" s="23" t="s">
        <v>24</v>
      </c>
      <c r="C211" s="10"/>
      <c r="D211" s="190">
        <v>135624</v>
      </c>
      <c r="E211" s="190">
        <v>156803</v>
      </c>
      <c r="F211" s="190">
        <f t="shared" si="74"/>
        <v>-21179</v>
      </c>
      <c r="G211" s="32">
        <f t="shared" si="75"/>
        <v>-0.13506756886028967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237907</v>
      </c>
      <c r="E213" s="190">
        <v>301458</v>
      </c>
      <c r="F213" s="190">
        <f t="shared" ref="F213" si="76">(D213-E213)</f>
        <v>-63551</v>
      </c>
      <c r="G213" s="32">
        <f t="shared" ref="G213" si="77">F213/E213</f>
        <v>-0.21081211976461067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494839</v>
      </c>
      <c r="E215" s="190">
        <f>E218+E219+E220+E221</f>
        <v>855575</v>
      </c>
      <c r="F215" s="190">
        <f t="shared" ref="F215" si="78">(D215-E215)</f>
        <v>-360736</v>
      </c>
      <c r="G215" s="32">
        <f t="shared" ref="G215" si="79">F215/E215</f>
        <v>-0.42162989802179823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27352</v>
      </c>
      <c r="E218" s="190">
        <v>50638</v>
      </c>
      <c r="F218" s="190">
        <f t="shared" ref="F218:F221" si="80">(D218-E218)</f>
        <v>-23286</v>
      </c>
      <c r="G218" s="32">
        <f t="shared" ref="G218:G221" si="81">F218/E218</f>
        <v>-0.45985228484537305</v>
      </c>
    </row>
    <row r="219" spans="1:7" x14ac:dyDescent="0.2">
      <c r="A219" s="186">
        <v>31</v>
      </c>
      <c r="B219" s="25" t="s">
        <v>17</v>
      </c>
      <c r="C219" s="31"/>
      <c r="D219" s="190">
        <v>4830</v>
      </c>
      <c r="E219" s="190">
        <v>8766</v>
      </c>
      <c r="F219" s="190">
        <f t="shared" si="80"/>
        <v>-3936</v>
      </c>
      <c r="G219" s="32">
        <f t="shared" si="81"/>
        <v>-0.44900752908966463</v>
      </c>
    </row>
    <row r="220" spans="1:7" x14ac:dyDescent="0.2">
      <c r="A220" s="186">
        <v>32</v>
      </c>
      <c r="B220" s="25" t="s">
        <v>18</v>
      </c>
      <c r="C220" s="31"/>
      <c r="D220" s="190">
        <v>462270</v>
      </c>
      <c r="E220" s="190">
        <v>795784</v>
      </c>
      <c r="F220" s="190">
        <f t="shared" si="80"/>
        <v>-333514</v>
      </c>
      <c r="G220" s="32">
        <f t="shared" si="81"/>
        <v>-0.41910116312969348</v>
      </c>
    </row>
    <row r="221" spans="1:7" x14ac:dyDescent="0.2">
      <c r="A221" s="186">
        <v>37</v>
      </c>
      <c r="B221" s="25" t="s">
        <v>25</v>
      </c>
      <c r="C221" s="31"/>
      <c r="D221" s="190"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33938</v>
      </c>
      <c r="E230" s="190">
        <v>25243</v>
      </c>
      <c r="F230" s="190">
        <f t="shared" si="82"/>
        <v>8695</v>
      </c>
      <c r="G230" s="32">
        <f t="shared" si="83"/>
        <v>0.34445192726696511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33938</v>
      </c>
      <c r="E237" s="40">
        <f>E227+E228+E229+E230+E235+E236</f>
        <v>25243</v>
      </c>
      <c r="F237" s="40">
        <f t="shared" si="84"/>
        <v>8695</v>
      </c>
      <c r="G237" s="34">
        <f t="shared" si="85"/>
        <v>0.34445192726696511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33938</v>
      </c>
      <c r="E245" s="40">
        <f>E237+E242+E243+E244</f>
        <v>25243</v>
      </c>
      <c r="F245" s="190">
        <f t="shared" ref="F245:F254" si="90">(D245-E245)</f>
        <v>8695</v>
      </c>
      <c r="G245" s="32">
        <f t="shared" ref="G245:G254" si="91">F245/E245</f>
        <v>0.34445192726696511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6453</v>
      </c>
      <c r="E246" s="189">
        <f>E247+E248+E249</f>
        <v>5213</v>
      </c>
      <c r="F246" s="190">
        <f t="shared" si="90"/>
        <v>1240</v>
      </c>
      <c r="G246" s="32">
        <f t="shared" si="91"/>
        <v>0.23786687128333014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6453</v>
      </c>
      <c r="E248" s="190">
        <v>5213</v>
      </c>
      <c r="F248" s="190">
        <f t="shared" si="90"/>
        <v>1240</v>
      </c>
      <c r="G248" s="32">
        <f t="shared" si="91"/>
        <v>0.23786687128333014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600</v>
      </c>
      <c r="E250" s="190">
        <v>198</v>
      </c>
      <c r="F250" s="190">
        <f t="shared" si="90"/>
        <v>402</v>
      </c>
      <c r="G250" s="32">
        <f t="shared" si="91"/>
        <v>2.0303030303030303</v>
      </c>
    </row>
    <row r="251" spans="1:7" x14ac:dyDescent="0.2">
      <c r="A251" s="186">
        <v>62</v>
      </c>
      <c r="B251" s="2" t="s">
        <v>42</v>
      </c>
      <c r="C251" s="11"/>
      <c r="D251" s="39">
        <v>1018</v>
      </c>
      <c r="E251" s="39">
        <v>1490</v>
      </c>
      <c r="F251" s="190">
        <f t="shared" si="90"/>
        <v>-472</v>
      </c>
      <c r="G251" s="32">
        <f t="shared" si="91"/>
        <v>-0.31677852348993291</v>
      </c>
    </row>
    <row r="252" spans="1:7" ht="25.5" x14ac:dyDescent="0.2">
      <c r="A252" s="22"/>
      <c r="B252" s="26" t="s">
        <v>43</v>
      </c>
      <c r="C252" s="191"/>
      <c r="D252" s="40">
        <f>D246+D250+D251</f>
        <v>8071</v>
      </c>
      <c r="E252" s="40">
        <f>E246+E250+E251</f>
        <v>6901</v>
      </c>
      <c r="F252" s="190">
        <f t="shared" si="90"/>
        <v>1170</v>
      </c>
      <c r="G252" s="32">
        <f t="shared" si="91"/>
        <v>0.16954064628314738</v>
      </c>
    </row>
    <row r="253" spans="1:7" ht="25.5" x14ac:dyDescent="0.2">
      <c r="A253" s="22"/>
      <c r="B253" s="26" t="s">
        <v>48</v>
      </c>
      <c r="C253" s="191"/>
      <c r="D253" s="40">
        <f>D245-D252</f>
        <v>25867</v>
      </c>
      <c r="E253" s="40">
        <f>E245-E252</f>
        <v>18342</v>
      </c>
      <c r="F253" s="190">
        <f t="shared" si="90"/>
        <v>7525</v>
      </c>
      <c r="G253" s="32">
        <f t="shared" si="91"/>
        <v>0.41026060407807219</v>
      </c>
    </row>
    <row r="254" spans="1:7" x14ac:dyDescent="0.2">
      <c r="A254" s="186">
        <v>63</v>
      </c>
      <c r="B254" s="3" t="s">
        <v>46</v>
      </c>
      <c r="C254" s="188"/>
      <c r="D254" s="189">
        <v>22316</v>
      </c>
      <c r="E254" s="189">
        <v>20058</v>
      </c>
      <c r="F254" s="190">
        <f t="shared" si="90"/>
        <v>2258</v>
      </c>
      <c r="G254" s="32">
        <f t="shared" si="91"/>
        <v>0.11257353674344402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976</v>
      </c>
      <c r="E258" s="39">
        <v>420</v>
      </c>
      <c r="F258" s="190">
        <f t="shared" ref="F258:F268" si="94">(D258-E258)</f>
        <v>556</v>
      </c>
      <c r="G258" s="32">
        <f t="shared" ref="G258:G268" si="95">F258/E258</f>
        <v>1.3238095238095238</v>
      </c>
    </row>
    <row r="259" spans="1:7" ht="25.5" x14ac:dyDescent="0.2">
      <c r="A259" s="22"/>
      <c r="B259" s="26" t="s">
        <v>49</v>
      </c>
      <c r="C259" s="191"/>
      <c r="D259" s="190">
        <f>D253-D254-D258</f>
        <v>2575</v>
      </c>
      <c r="E259" s="190">
        <f>E253-E254-E258</f>
        <v>-2136</v>
      </c>
      <c r="F259" s="190">
        <f t="shared" si="94"/>
        <v>4711</v>
      </c>
      <c r="G259" s="32">
        <f t="shared" si="95"/>
        <v>-2.2055243445692883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54</v>
      </c>
      <c r="F260" s="190">
        <f t="shared" si="94"/>
        <v>-54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344</v>
      </c>
      <c r="E261" s="190">
        <v>297</v>
      </c>
      <c r="F261" s="190">
        <f t="shared" si="94"/>
        <v>47</v>
      </c>
      <c r="G261" s="32">
        <f t="shared" si="95"/>
        <v>0.15824915824915825</v>
      </c>
    </row>
    <row r="262" spans="1:7" ht="25.5" x14ac:dyDescent="0.2">
      <c r="A262" s="186">
        <v>68</v>
      </c>
      <c r="B262" s="16" t="s">
        <v>52</v>
      </c>
      <c r="C262" s="17"/>
      <c r="D262" s="190">
        <v>5794</v>
      </c>
      <c r="E262" s="190">
        <v>4834</v>
      </c>
      <c r="F262" s="190">
        <f t="shared" si="94"/>
        <v>960</v>
      </c>
      <c r="G262" s="32">
        <f t="shared" si="95"/>
        <v>0.19859329747621018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-3563</v>
      </c>
      <c r="E264" s="190">
        <f>E259+E260-E261-E262+E263</f>
        <v>-7213</v>
      </c>
      <c r="F264" s="190">
        <f t="shared" si="94"/>
        <v>3650</v>
      </c>
      <c r="G264" s="32">
        <f t="shared" si="95"/>
        <v>-0.50603077776237348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-3563</v>
      </c>
      <c r="E268" s="190">
        <f>E264+E267</f>
        <v>-7213</v>
      </c>
      <c r="F268" s="190">
        <f t="shared" si="94"/>
        <v>3650</v>
      </c>
      <c r="G268" s="32">
        <f t="shared" si="95"/>
        <v>-0.50603077776237348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104163</v>
      </c>
      <c r="E272" s="190">
        <v>182552</v>
      </c>
      <c r="F272" s="190">
        <f t="shared" ref="F272" si="96">(D272-E272)</f>
        <v>-78389</v>
      </c>
      <c r="G272" s="32">
        <f t="shared" ref="G272" si="97">F272/E272</f>
        <v>-0.42940641570620974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144762</v>
      </c>
      <c r="E279" s="190">
        <f>E283+E284+E285</f>
        <v>94282</v>
      </c>
      <c r="F279" s="190">
        <f t="shared" ref="F279" si="100">(D279-E279)</f>
        <v>50480</v>
      </c>
      <c r="G279" s="32">
        <f t="shared" ref="G279" si="101">F279/E279</f>
        <v>0.53541503150124092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15484</v>
      </c>
      <c r="E283" s="190">
        <v>52155</v>
      </c>
      <c r="F283" s="190">
        <f t="shared" ref="F283:F285" si="102">(D283-E283)</f>
        <v>-36671</v>
      </c>
      <c r="G283" s="32">
        <f t="shared" ref="G283:G285" si="103">F283/E283</f>
        <v>-0.70311571277921581</v>
      </c>
    </row>
    <row r="284" spans="1:7" ht="25.5" x14ac:dyDescent="0.2">
      <c r="A284" s="186"/>
      <c r="B284" s="24" t="s">
        <v>58</v>
      </c>
      <c r="C284" s="17"/>
      <c r="D284" s="190">
        <v>128461</v>
      </c>
      <c r="E284" s="190">
        <v>40272</v>
      </c>
      <c r="F284" s="190">
        <f t="shared" si="102"/>
        <v>88189</v>
      </c>
      <c r="G284" s="32">
        <f t="shared" si="103"/>
        <v>2.1898341279300757</v>
      </c>
    </row>
    <row r="285" spans="1:7" x14ac:dyDescent="0.2">
      <c r="A285" s="186"/>
      <c r="B285" s="23" t="s">
        <v>24</v>
      </c>
      <c r="C285" s="10"/>
      <c r="D285" s="190">
        <v>817</v>
      </c>
      <c r="E285" s="190">
        <v>1855</v>
      </c>
      <c r="F285" s="190">
        <f t="shared" si="102"/>
        <v>-1038</v>
      </c>
      <c r="G285" s="32">
        <f t="shared" si="103"/>
        <v>-0.55956873315363886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73778</v>
      </c>
      <c r="E287" s="190">
        <v>60139</v>
      </c>
      <c r="F287" s="190">
        <f t="shared" ref="F287" si="104">(D287-E287)</f>
        <v>13639</v>
      </c>
      <c r="G287" s="32">
        <f t="shared" ref="G287" si="105">F287/E287</f>
        <v>0.22679126689835216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26894</v>
      </c>
      <c r="E289" s="190">
        <f>E292+E293+E294+E295</f>
        <v>30056</v>
      </c>
      <c r="F289" s="190">
        <f t="shared" ref="F289" si="106">(D289-E289)</f>
        <v>-3162</v>
      </c>
      <c r="G289" s="32">
        <f t="shared" ref="G289" si="107">F289/E289</f>
        <v>-0.10520361990950226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695</v>
      </c>
      <c r="E292" s="190">
        <v>758</v>
      </c>
      <c r="F292" s="190">
        <f t="shared" ref="F292:F295" si="108">(D292-E292)</f>
        <v>-63</v>
      </c>
      <c r="G292" s="32">
        <f t="shared" ref="G292:G295" si="109">F292/E292</f>
        <v>-8.3113456464379953E-2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26199</v>
      </c>
      <c r="E294" s="190">
        <v>29298</v>
      </c>
      <c r="F294" s="190">
        <f t="shared" si="108"/>
        <v>-3099</v>
      </c>
      <c r="G294" s="32">
        <f t="shared" si="109"/>
        <v>-0.10577513823469178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1014</v>
      </c>
      <c r="E300" s="190">
        <v>1556</v>
      </c>
      <c r="F300" s="190">
        <f>(D300-E300)</f>
        <v>-542</v>
      </c>
      <c r="G300" s="32">
        <f>F300/E300</f>
        <v>-0.34832904884318766</v>
      </c>
    </row>
    <row r="301" spans="1:7" x14ac:dyDescent="0.2">
      <c r="A301" s="186">
        <v>701</v>
      </c>
      <c r="B301" s="1" t="s">
        <v>31</v>
      </c>
      <c r="C301" s="10"/>
      <c r="D301" s="190">
        <v>8041</v>
      </c>
      <c r="E301" s="190">
        <v>24340</v>
      </c>
      <c r="F301" s="190">
        <f t="shared" ref="F301:F303" si="110">(D301-E301)</f>
        <v>-16299</v>
      </c>
      <c r="G301" s="32">
        <f t="shared" ref="G301:G303" si="111">F301/E301</f>
        <v>-0.66963845521774856</v>
      </c>
    </row>
    <row r="302" spans="1:7" x14ac:dyDescent="0.2">
      <c r="A302" s="186">
        <v>704</v>
      </c>
      <c r="B302" s="1" t="s">
        <v>32</v>
      </c>
      <c r="C302" s="10"/>
      <c r="D302" s="190">
        <v>7997</v>
      </c>
      <c r="E302" s="190">
        <v>3474</v>
      </c>
      <c r="F302" s="190">
        <f t="shared" si="110"/>
        <v>4523</v>
      </c>
      <c r="G302" s="32">
        <f t="shared" si="111"/>
        <v>1.30195739781232</v>
      </c>
    </row>
    <row r="303" spans="1:7" x14ac:dyDescent="0.2">
      <c r="A303" s="186">
        <v>706</v>
      </c>
      <c r="B303" s="1" t="s">
        <v>33</v>
      </c>
      <c r="C303" s="10"/>
      <c r="D303" s="190">
        <v>4396</v>
      </c>
      <c r="E303" s="190">
        <v>15241</v>
      </c>
      <c r="F303" s="190">
        <f t="shared" si="110"/>
        <v>-10845</v>
      </c>
      <c r="G303" s="32">
        <f t="shared" si="111"/>
        <v>-0.7115674824486582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>
        <v>115</v>
      </c>
      <c r="E308" s="39">
        <v>4</v>
      </c>
      <c r="F308" s="190">
        <f t="shared" si="112"/>
        <v>111</v>
      </c>
      <c r="G308" s="32">
        <f t="shared" si="113"/>
        <v>27.75</v>
      </c>
    </row>
    <row r="309" spans="1:7" x14ac:dyDescent="0.2">
      <c r="A309" s="186" t="s">
        <v>35</v>
      </c>
      <c r="B309" s="2" t="s">
        <v>36</v>
      </c>
      <c r="C309" s="11"/>
      <c r="D309" s="39">
        <v>0</v>
      </c>
      <c r="E309" s="39">
        <v>0</v>
      </c>
      <c r="F309" s="190">
        <f t="shared" si="112"/>
        <v>0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21563</v>
      </c>
      <c r="E310" s="40">
        <f>E300+E301+E302+E303+E308+E309</f>
        <v>44615</v>
      </c>
      <c r="F310" s="40">
        <f t="shared" si="112"/>
        <v>-23052</v>
      </c>
      <c r="G310" s="34">
        <f t="shared" si="113"/>
        <v>-0.51668721282080021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>
        <v>0</v>
      </c>
      <c r="E316" s="190">
        <v>641</v>
      </c>
      <c r="F316" s="190">
        <f t="shared" ref="F316" si="116">(D316-E316)</f>
        <v>-641</v>
      </c>
      <c r="G316" s="32">
        <f t="shared" ref="G316" si="117">F316/E316</f>
        <v>-1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21563</v>
      </c>
      <c r="E318" s="40">
        <f>E310+E315+E316+E317</f>
        <v>45256</v>
      </c>
      <c r="F318" s="190">
        <f t="shared" ref="F318:F327" si="118">(D318-E318)</f>
        <v>-23693</v>
      </c>
      <c r="G318" s="32">
        <f t="shared" ref="G318:G327" si="119">F318/E318</f>
        <v>-0.52353279123210184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6884</v>
      </c>
      <c r="E319" s="189">
        <f>E320+E321+E322</f>
        <v>4033</v>
      </c>
      <c r="F319" s="190">
        <f t="shared" si="118"/>
        <v>2851</v>
      </c>
      <c r="G319" s="32">
        <f t="shared" si="119"/>
        <v>0.70691792710141332</v>
      </c>
    </row>
    <row r="320" spans="1:7" x14ac:dyDescent="0.2">
      <c r="A320" s="186">
        <v>600</v>
      </c>
      <c r="B320" s="1" t="s">
        <v>2</v>
      </c>
      <c r="C320" s="10"/>
      <c r="D320" s="190">
        <v>422</v>
      </c>
      <c r="E320" s="190">
        <v>321</v>
      </c>
      <c r="F320" s="190">
        <f t="shared" si="118"/>
        <v>101</v>
      </c>
      <c r="G320" s="32">
        <f t="shared" si="119"/>
        <v>0.31464174454828658</v>
      </c>
    </row>
    <row r="321" spans="1:7" x14ac:dyDescent="0.2">
      <c r="A321" s="186">
        <v>601</v>
      </c>
      <c r="B321" s="1" t="s">
        <v>3</v>
      </c>
      <c r="C321" s="10"/>
      <c r="D321" s="190">
        <v>2990</v>
      </c>
      <c r="E321" s="190">
        <v>1640</v>
      </c>
      <c r="F321" s="190">
        <f t="shared" si="118"/>
        <v>1350</v>
      </c>
      <c r="G321" s="32">
        <f t="shared" si="119"/>
        <v>0.82317073170731703</v>
      </c>
    </row>
    <row r="322" spans="1:7" x14ac:dyDescent="0.2">
      <c r="A322" s="186">
        <v>604</v>
      </c>
      <c r="B322" s="1" t="s">
        <v>4</v>
      </c>
      <c r="C322" s="10"/>
      <c r="D322" s="190">
        <f>2865+607</f>
        <v>3472</v>
      </c>
      <c r="E322" s="190">
        <f>2072+0</f>
        <v>2072</v>
      </c>
      <c r="F322" s="190">
        <f t="shared" si="118"/>
        <v>1400</v>
      </c>
      <c r="G322" s="32">
        <f t="shared" si="119"/>
        <v>0.67567567567567566</v>
      </c>
    </row>
    <row r="323" spans="1:7" x14ac:dyDescent="0.2">
      <c r="A323" s="186">
        <v>61</v>
      </c>
      <c r="B323" s="1" t="s">
        <v>41</v>
      </c>
      <c r="C323" s="10"/>
      <c r="D323" s="190">
        <v>758</v>
      </c>
      <c r="E323" s="190">
        <v>170</v>
      </c>
      <c r="F323" s="190">
        <f t="shared" si="118"/>
        <v>588</v>
      </c>
      <c r="G323" s="32">
        <f t="shared" si="119"/>
        <v>3.4588235294117649</v>
      </c>
    </row>
    <row r="324" spans="1:7" x14ac:dyDescent="0.2">
      <c r="A324" s="186">
        <v>62</v>
      </c>
      <c r="B324" s="2" t="s">
        <v>42</v>
      </c>
      <c r="C324" s="11"/>
      <c r="D324" s="39">
        <v>116</v>
      </c>
      <c r="E324" s="39">
        <v>88</v>
      </c>
      <c r="F324" s="190">
        <f t="shared" si="118"/>
        <v>28</v>
      </c>
      <c r="G324" s="32">
        <f t="shared" si="119"/>
        <v>0.31818181818181818</v>
      </c>
    </row>
    <row r="325" spans="1:7" ht="25.5" x14ac:dyDescent="0.2">
      <c r="A325" s="22"/>
      <c r="B325" s="26" t="s">
        <v>43</v>
      </c>
      <c r="C325" s="191"/>
      <c r="D325" s="40">
        <f>D319+D323+D324</f>
        <v>7758</v>
      </c>
      <c r="E325" s="40">
        <f>E319+E323+E324</f>
        <v>4291</v>
      </c>
      <c r="F325" s="190">
        <f t="shared" si="118"/>
        <v>3467</v>
      </c>
      <c r="G325" s="32">
        <f t="shared" si="119"/>
        <v>0.80797017012351435</v>
      </c>
    </row>
    <row r="326" spans="1:7" ht="25.5" x14ac:dyDescent="0.2">
      <c r="A326" s="22"/>
      <c r="B326" s="26" t="s">
        <v>48</v>
      </c>
      <c r="C326" s="191"/>
      <c r="D326" s="40">
        <f>D318-D325</f>
        <v>13805</v>
      </c>
      <c r="E326" s="40">
        <f>E318-E325</f>
        <v>40965</v>
      </c>
      <c r="F326" s="190">
        <f t="shared" si="118"/>
        <v>-27160</v>
      </c>
      <c r="G326" s="32">
        <f t="shared" si="119"/>
        <v>-0.66300500427193942</v>
      </c>
    </row>
    <row r="327" spans="1:7" x14ac:dyDescent="0.2">
      <c r="A327" s="186">
        <v>63</v>
      </c>
      <c r="B327" s="3" t="s">
        <v>46</v>
      </c>
      <c r="C327" s="188"/>
      <c r="D327" s="189">
        <v>16367</v>
      </c>
      <c r="E327" s="189">
        <v>26729</v>
      </c>
      <c r="F327" s="190">
        <f t="shared" si="118"/>
        <v>-10362</v>
      </c>
      <c r="G327" s="32">
        <f t="shared" si="119"/>
        <v>-0.38766882412361103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657</v>
      </c>
      <c r="E331" s="39">
        <v>1339</v>
      </c>
      <c r="F331" s="190">
        <f t="shared" ref="F331:F341" si="122">(D331-E331)</f>
        <v>-682</v>
      </c>
      <c r="G331" s="32">
        <f t="shared" ref="G331:G341" si="123">F331/E331</f>
        <v>-0.50933532486930544</v>
      </c>
    </row>
    <row r="332" spans="1:7" ht="25.5" x14ac:dyDescent="0.2">
      <c r="A332" s="22"/>
      <c r="B332" s="26" t="s">
        <v>49</v>
      </c>
      <c r="C332" s="191"/>
      <c r="D332" s="190">
        <f>D326-D327-D331</f>
        <v>-3219</v>
      </c>
      <c r="E332" s="190">
        <f>E326-E327-E331</f>
        <v>12897</v>
      </c>
      <c r="F332" s="190">
        <f t="shared" si="122"/>
        <v>-16116</v>
      </c>
      <c r="G332" s="32">
        <f t="shared" si="123"/>
        <v>-1.2495929285880438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33</v>
      </c>
      <c r="F333" s="190">
        <f t="shared" si="122"/>
        <v>0</v>
      </c>
      <c r="G333" s="32">
        <f t="shared" si="123"/>
        <v>0</v>
      </c>
    </row>
    <row r="334" spans="1:7" x14ac:dyDescent="0.2">
      <c r="A334" s="186">
        <v>65</v>
      </c>
      <c r="B334" s="1" t="s">
        <v>51</v>
      </c>
      <c r="C334" s="10"/>
      <c r="D334" s="190">
        <v>0</v>
      </c>
      <c r="E334" s="190">
        <v>0</v>
      </c>
      <c r="F334" s="190">
        <f t="shared" si="122"/>
        <v>0</v>
      </c>
      <c r="G334" s="32" t="e">
        <f t="shared" si="123"/>
        <v>#DIV/0!</v>
      </c>
    </row>
    <row r="335" spans="1:7" ht="25.5" x14ac:dyDescent="0.2">
      <c r="A335" s="186">
        <v>68</v>
      </c>
      <c r="B335" s="16" t="s">
        <v>52</v>
      </c>
      <c r="C335" s="17"/>
      <c r="D335" s="190">
        <v>1500</v>
      </c>
      <c r="E335" s="190">
        <v>2838</v>
      </c>
      <c r="F335" s="190">
        <f t="shared" si="122"/>
        <v>-1338</v>
      </c>
      <c r="G335" s="32">
        <f t="shared" si="123"/>
        <v>-0.47145877378435519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-4686</v>
      </c>
      <c r="E337" s="190">
        <f>E332+E333-E334-E335+E336</f>
        <v>10092</v>
      </c>
      <c r="F337" s="190">
        <f t="shared" si="122"/>
        <v>-14778</v>
      </c>
      <c r="G337" s="32">
        <f t="shared" si="123"/>
        <v>-1.4643281807372175</v>
      </c>
    </row>
    <row r="338" spans="1:7" x14ac:dyDescent="0.2">
      <c r="A338" s="186">
        <v>76</v>
      </c>
      <c r="B338" s="1" t="s">
        <v>54</v>
      </c>
      <c r="C338" s="10"/>
      <c r="D338" s="190"/>
      <c r="E338" s="190"/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/>
      <c r="E339" s="190"/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-4686</v>
      </c>
      <c r="E341" s="190">
        <f>E337+E340</f>
        <v>10092</v>
      </c>
      <c r="F341" s="190">
        <f t="shared" si="122"/>
        <v>-14778</v>
      </c>
      <c r="G341" s="32">
        <f t="shared" si="123"/>
        <v>-1.4643281807372175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98668</v>
      </c>
      <c r="E345" s="190">
        <v>171952</v>
      </c>
      <c r="F345" s="190">
        <f t="shared" ref="F345" si="124">(D345-E345)</f>
        <v>-73284</v>
      </c>
      <c r="G345" s="32">
        <f t="shared" ref="G345" si="125">F345/E345</f>
        <v>-0.42618870382432306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131260</v>
      </c>
      <c r="E352" s="190">
        <f>E356+E357+E358</f>
        <v>117724</v>
      </c>
      <c r="F352" s="190">
        <f t="shared" ref="F352" si="128">(D352-E352)</f>
        <v>13536</v>
      </c>
      <c r="G352" s="32">
        <f t="shared" ref="G352" si="129">F352/E352</f>
        <v>0.11498080255512895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91326</v>
      </c>
      <c r="E356" s="190">
        <v>79919</v>
      </c>
      <c r="F356" s="190">
        <f t="shared" ref="F356:F358" si="130">(D356-E356)</f>
        <v>11407</v>
      </c>
      <c r="G356" s="32">
        <f t="shared" ref="G356:G358" si="131">F356/E356</f>
        <v>0.14273201616636844</v>
      </c>
    </row>
    <row r="357" spans="1:7" ht="25.5" x14ac:dyDescent="0.2">
      <c r="A357" s="186"/>
      <c r="B357" s="24" t="s">
        <v>58</v>
      </c>
      <c r="C357" s="17"/>
      <c r="D357" s="190">
        <v>32803</v>
      </c>
      <c r="E357" s="190">
        <v>31432</v>
      </c>
      <c r="F357" s="190">
        <f t="shared" si="130"/>
        <v>1371</v>
      </c>
      <c r="G357" s="32">
        <f t="shared" si="131"/>
        <v>4.3617968948841943E-2</v>
      </c>
    </row>
    <row r="358" spans="1:7" x14ac:dyDescent="0.2">
      <c r="A358" s="186"/>
      <c r="B358" s="23" t="s">
        <v>24</v>
      </c>
      <c r="C358" s="10"/>
      <c r="D358" s="190">
        <v>7131</v>
      </c>
      <c r="E358" s="190">
        <v>6373</v>
      </c>
      <c r="F358" s="190">
        <f t="shared" si="130"/>
        <v>758</v>
      </c>
      <c r="G358" s="32">
        <f t="shared" si="131"/>
        <v>0.11893927506668758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104391</v>
      </c>
      <c r="E360" s="190">
        <v>51886</v>
      </c>
      <c r="F360" s="190">
        <f t="shared" ref="F360" si="132">(D360-E360)</f>
        <v>52505</v>
      </c>
      <c r="G360" s="32">
        <f t="shared" ref="G360" si="133">F360/E360</f>
        <v>1.0119300003854603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95414</v>
      </c>
      <c r="E362" s="190">
        <f>E365+E366+E367+E368</f>
        <v>91585</v>
      </c>
      <c r="F362" s="190">
        <f t="shared" ref="F362" si="134">(D362-E362)</f>
        <v>3829</v>
      </c>
      <c r="G362" s="32">
        <f t="shared" ref="G362" si="135">F362/E362</f>
        <v>4.1808156357482119E-2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6308</v>
      </c>
      <c r="E365" s="190">
        <v>8681</v>
      </c>
      <c r="F365" s="190">
        <f t="shared" ref="F365:F368" si="136">(D365-E365)</f>
        <v>-2373</v>
      </c>
      <c r="G365" s="32">
        <f t="shared" ref="G365:G368" si="137">F365/E365</f>
        <v>-0.27335560419306532</v>
      </c>
    </row>
    <row r="366" spans="1:7" x14ac:dyDescent="0.2">
      <c r="A366" s="186">
        <v>31</v>
      </c>
      <c r="B366" s="25" t="s">
        <v>17</v>
      </c>
      <c r="C366" s="31"/>
      <c r="D366" s="190">
        <v>1839</v>
      </c>
      <c r="E366" s="190">
        <v>756</v>
      </c>
      <c r="F366" s="190">
        <f t="shared" si="136"/>
        <v>1083</v>
      </c>
      <c r="G366" s="32">
        <f t="shared" si="137"/>
        <v>1.4325396825396826</v>
      </c>
    </row>
    <row r="367" spans="1:7" x14ac:dyDescent="0.2">
      <c r="A367" s="186">
        <v>32</v>
      </c>
      <c r="B367" s="25" t="s">
        <v>18</v>
      </c>
      <c r="C367" s="31"/>
      <c r="D367" s="190">
        <v>87267</v>
      </c>
      <c r="E367" s="190">
        <v>82148</v>
      </c>
      <c r="F367" s="190">
        <f t="shared" si="136"/>
        <v>5119</v>
      </c>
      <c r="G367" s="32">
        <f t="shared" si="137"/>
        <v>6.2314359448799726E-2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2456</v>
      </c>
      <c r="E373" s="190">
        <v>4343</v>
      </c>
      <c r="F373" s="190">
        <f>(D373-E373)</f>
        <v>-1887</v>
      </c>
      <c r="G373" s="32">
        <f>F373/E373</f>
        <v>-0.43449228643794613</v>
      </c>
    </row>
    <row r="374" spans="1:7" x14ac:dyDescent="0.2">
      <c r="A374" s="186">
        <v>701</v>
      </c>
      <c r="B374" s="1" t="s">
        <v>31</v>
      </c>
      <c r="C374" s="10"/>
      <c r="D374" s="190">
        <v>17258</v>
      </c>
      <c r="E374" s="190">
        <v>33075</v>
      </c>
      <c r="F374" s="190">
        <f t="shared" ref="F374:F376" si="138">(D374-E374)</f>
        <v>-15817</v>
      </c>
      <c r="G374" s="32">
        <f t="shared" ref="G374:G376" si="139">F374/E374</f>
        <v>-0.47821617535903249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22547</v>
      </c>
      <c r="E376" s="190">
        <v>26192</v>
      </c>
      <c r="F376" s="190">
        <f t="shared" si="138"/>
        <v>-3645</v>
      </c>
      <c r="G376" s="32">
        <f t="shared" si="139"/>
        <v>-0.13916463042150276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42261</v>
      </c>
      <c r="E383" s="40">
        <f>E373+E374+E375+E376+E381+E382</f>
        <v>63610</v>
      </c>
      <c r="F383" s="40">
        <f t="shared" si="140"/>
        <v>-21349</v>
      </c>
      <c r="G383" s="34">
        <f t="shared" si="141"/>
        <v>-0.33562332966514696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42261</v>
      </c>
      <c r="E391" s="40">
        <f>E383+E388+E389+E390</f>
        <v>63610</v>
      </c>
      <c r="F391" s="190">
        <f t="shared" ref="F391:F400" si="146">(D391-E391)</f>
        <v>-21349</v>
      </c>
      <c r="G391" s="32">
        <f t="shared" ref="G391:G400" si="147">F391/E391</f>
        <v>-0.33562332966514696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6051</v>
      </c>
      <c r="E392" s="189">
        <f>E393+E394+E395</f>
        <v>6484</v>
      </c>
      <c r="F392" s="190">
        <f t="shared" si="146"/>
        <v>-433</v>
      </c>
      <c r="G392" s="32">
        <f t="shared" si="147"/>
        <v>-6.6779765576804442E-2</v>
      </c>
    </row>
    <row r="393" spans="1:7" x14ac:dyDescent="0.2">
      <c r="A393" s="186">
        <v>600</v>
      </c>
      <c r="B393" s="1" t="s">
        <v>2</v>
      </c>
      <c r="C393" s="10"/>
      <c r="D393" s="190">
        <v>517</v>
      </c>
      <c r="E393" s="190">
        <v>716</v>
      </c>
      <c r="F393" s="190">
        <f t="shared" si="146"/>
        <v>-199</v>
      </c>
      <c r="G393" s="32">
        <f t="shared" si="147"/>
        <v>-0.27793296089385477</v>
      </c>
    </row>
    <row r="394" spans="1:7" x14ac:dyDescent="0.2">
      <c r="A394" s="186">
        <v>601</v>
      </c>
      <c r="B394" s="1" t="s">
        <v>3</v>
      </c>
      <c r="C394" s="10"/>
      <c r="D394" s="190">
        <v>5534</v>
      </c>
      <c r="E394" s="190">
        <v>5768</v>
      </c>
      <c r="F394" s="190">
        <f t="shared" si="146"/>
        <v>-234</v>
      </c>
      <c r="G394" s="32">
        <f t="shared" si="147"/>
        <v>-4.0568654646324552E-2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4120</v>
      </c>
      <c r="E396" s="190">
        <v>2313</v>
      </c>
      <c r="F396" s="190">
        <f t="shared" si="146"/>
        <v>1807</v>
      </c>
      <c r="G396" s="32">
        <f t="shared" si="147"/>
        <v>0.78123648940769563</v>
      </c>
    </row>
    <row r="397" spans="1:7" x14ac:dyDescent="0.2">
      <c r="A397" s="186">
        <v>62</v>
      </c>
      <c r="B397" s="2" t="s">
        <v>42</v>
      </c>
      <c r="C397" s="11"/>
      <c r="D397" s="39">
        <v>690</v>
      </c>
      <c r="E397" s="39">
        <v>2942</v>
      </c>
      <c r="F397" s="190">
        <f t="shared" si="146"/>
        <v>-2252</v>
      </c>
      <c r="G397" s="32">
        <f t="shared" si="147"/>
        <v>-0.7654656696125085</v>
      </c>
    </row>
    <row r="398" spans="1:7" ht="25.5" x14ac:dyDescent="0.2">
      <c r="A398" s="22"/>
      <c r="B398" s="26" t="s">
        <v>43</v>
      </c>
      <c r="C398" s="191"/>
      <c r="D398" s="40">
        <f>D392+D396+D397</f>
        <v>10861</v>
      </c>
      <c r="E398" s="40">
        <f>E392+E396+E397</f>
        <v>11739</v>
      </c>
      <c r="F398" s="190">
        <f t="shared" si="146"/>
        <v>-878</v>
      </c>
      <c r="G398" s="32">
        <f t="shared" si="147"/>
        <v>-7.4793423630632933E-2</v>
      </c>
    </row>
    <row r="399" spans="1:7" ht="25.5" x14ac:dyDescent="0.2">
      <c r="A399" s="22"/>
      <c r="B399" s="26" t="s">
        <v>48</v>
      </c>
      <c r="C399" s="191"/>
      <c r="D399" s="40">
        <f>D391-D398</f>
        <v>31400</v>
      </c>
      <c r="E399" s="40">
        <f>E391-E398</f>
        <v>51871</v>
      </c>
      <c r="F399" s="190">
        <f t="shared" si="146"/>
        <v>-20471</v>
      </c>
      <c r="G399" s="32">
        <f t="shared" si="147"/>
        <v>-0.3946521177536581</v>
      </c>
    </row>
    <row r="400" spans="1:7" x14ac:dyDescent="0.2">
      <c r="A400" s="186">
        <v>63</v>
      </c>
      <c r="B400" s="3" t="s">
        <v>46</v>
      </c>
      <c r="C400" s="188"/>
      <c r="D400" s="189">
        <v>41755</v>
      </c>
      <c r="E400" s="189">
        <v>40899</v>
      </c>
      <c r="F400" s="190">
        <f t="shared" si="146"/>
        <v>856</v>
      </c>
      <c r="G400" s="32">
        <f t="shared" si="147"/>
        <v>2.0929607080857723E-2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1268</v>
      </c>
      <c r="E404" s="39">
        <v>2507</v>
      </c>
      <c r="F404" s="190">
        <f t="shared" ref="F404:F414" si="150">(D404-E404)</f>
        <v>-1239</v>
      </c>
      <c r="G404" s="32">
        <f t="shared" ref="G404:G414" si="151">F404/E404</f>
        <v>-0.49421619465496608</v>
      </c>
    </row>
    <row r="405" spans="1:7" ht="25.5" x14ac:dyDescent="0.2">
      <c r="A405" s="22"/>
      <c r="B405" s="26" t="s">
        <v>49</v>
      </c>
      <c r="C405" s="191"/>
      <c r="D405" s="190">
        <f>D399-D400-D404</f>
        <v>-11623</v>
      </c>
      <c r="E405" s="190">
        <f>E399-E400-E404</f>
        <v>8465</v>
      </c>
      <c r="F405" s="190">
        <f t="shared" si="150"/>
        <v>-20088</v>
      </c>
      <c r="G405" s="32">
        <f t="shared" si="151"/>
        <v>-2.373065564087419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-20623</v>
      </c>
      <c r="E410" s="190">
        <f>E405+E406-E407-E408+E409</f>
        <v>1465</v>
      </c>
      <c r="F410" s="190">
        <f t="shared" si="150"/>
        <v>-22088</v>
      </c>
      <c r="G410" s="32">
        <f t="shared" si="151"/>
        <v>-15.077133105802048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-20723</v>
      </c>
      <c r="E414" s="190">
        <f>E410+E413</f>
        <v>1365</v>
      </c>
      <c r="F414" s="190">
        <f t="shared" si="150"/>
        <v>-22088</v>
      </c>
      <c r="G414" s="32">
        <f t="shared" si="151"/>
        <v>-16.181684981684981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-96648</v>
      </c>
      <c r="E418" s="190">
        <v>81293</v>
      </c>
      <c r="F418" s="190">
        <f t="shared" ref="F418" si="152">(D418-E418)</f>
        <v>-177941</v>
      </c>
      <c r="G418" s="32">
        <f t="shared" ref="G418" si="153">F418/E418</f>
        <v>-2.1888846518150396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921842</v>
      </c>
      <c r="E425" s="190">
        <f>E429+E430+E431</f>
        <v>734192</v>
      </c>
      <c r="F425" s="190">
        <f t="shared" ref="F425" si="156">(D425-E425)</f>
        <v>187650</v>
      </c>
      <c r="G425" s="32">
        <f t="shared" ref="G425" si="157">F425/E425</f>
        <v>0.25558709438403032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744327</v>
      </c>
      <c r="E429" s="190">
        <v>719423</v>
      </c>
      <c r="F429" s="190">
        <f t="shared" ref="F429:F431" si="158">(D429-E429)</f>
        <v>24904</v>
      </c>
      <c r="G429" s="32">
        <f t="shared" ref="G429:G431" si="159">F429/E429</f>
        <v>3.4616630271759451E-2</v>
      </c>
    </row>
    <row r="430" spans="1:7" ht="25.5" x14ac:dyDescent="0.2">
      <c r="A430" s="186"/>
      <c r="B430" s="24" t="s">
        <v>58</v>
      </c>
      <c r="C430" s="17"/>
      <c r="D430" s="190">
        <v>171873</v>
      </c>
      <c r="E430" s="190">
        <v>11594</v>
      </c>
      <c r="F430" s="190">
        <f t="shared" si="158"/>
        <v>160279</v>
      </c>
      <c r="G430" s="32">
        <f t="shared" si="159"/>
        <v>13.824305675349319</v>
      </c>
    </row>
    <row r="431" spans="1:7" x14ac:dyDescent="0.2">
      <c r="A431" s="186"/>
      <c r="B431" s="23" t="s">
        <v>24</v>
      </c>
      <c r="C431" s="10"/>
      <c r="D431" s="190">
        <v>5642</v>
      </c>
      <c r="E431" s="190">
        <v>3175</v>
      </c>
      <c r="F431" s="190">
        <f t="shared" si="158"/>
        <v>2467</v>
      </c>
      <c r="G431" s="32">
        <f t="shared" si="159"/>
        <v>0.777007874015748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191554</v>
      </c>
      <c r="E433" s="190">
        <v>184649</v>
      </c>
      <c r="F433" s="190">
        <f t="shared" ref="F433" si="160">(D433-E433)</f>
        <v>6905</v>
      </c>
      <c r="G433" s="32">
        <f t="shared" ref="G433" si="161">F433/E433</f>
        <v>3.7395274277142038E-2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114895</v>
      </c>
      <c r="E435" s="190">
        <f>E438+E439+E440+E441</f>
        <v>38909</v>
      </c>
      <c r="F435" s="190">
        <f t="shared" ref="F435" si="162">(D435-E435)</f>
        <v>75986</v>
      </c>
      <c r="G435" s="32">
        <f t="shared" ref="G435" si="163">F435/E435</f>
        <v>1.9529157778406023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1857</v>
      </c>
      <c r="E438" s="190">
        <v>1905</v>
      </c>
      <c r="F438" s="190">
        <f t="shared" ref="F438:F441" si="164">(D438-E438)</f>
        <v>-48</v>
      </c>
      <c r="G438" s="32">
        <f t="shared" ref="G438:G441" si="165">F438/E438</f>
        <v>-2.5196850393700787E-2</v>
      </c>
    </row>
    <row r="439" spans="1:7" x14ac:dyDescent="0.2">
      <c r="A439" s="186">
        <v>31</v>
      </c>
      <c r="B439" s="25" t="s">
        <v>17</v>
      </c>
      <c r="C439" s="31"/>
      <c r="D439" s="190">
        <v>1265</v>
      </c>
      <c r="E439" s="190">
        <v>1038</v>
      </c>
      <c r="F439" s="190">
        <f t="shared" si="164"/>
        <v>227</v>
      </c>
      <c r="G439" s="32">
        <f t="shared" si="165"/>
        <v>0.2186897880539499</v>
      </c>
    </row>
    <row r="440" spans="1:7" x14ac:dyDescent="0.2">
      <c r="A440" s="186">
        <v>32</v>
      </c>
      <c r="B440" s="25" t="s">
        <v>18</v>
      </c>
      <c r="C440" s="31"/>
      <c r="D440" s="190">
        <v>111773</v>
      </c>
      <c r="E440" s="190">
        <v>35966</v>
      </c>
      <c r="F440" s="190">
        <f t="shared" si="164"/>
        <v>75807</v>
      </c>
      <c r="G440" s="32">
        <f t="shared" si="165"/>
        <v>2.1077406439415003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0</v>
      </c>
      <c r="E446" s="190">
        <v>4901</v>
      </c>
      <c r="F446" s="190">
        <f>(D446-E446)</f>
        <v>-4901</v>
      </c>
      <c r="G446" s="32">
        <f>F446/E446</f>
        <v>-1</v>
      </c>
    </row>
    <row r="447" spans="1:7" x14ac:dyDescent="0.2">
      <c r="A447" s="186">
        <v>701</v>
      </c>
      <c r="B447" s="1" t="s">
        <v>31</v>
      </c>
      <c r="C447" s="10"/>
      <c r="D447" s="190">
        <v>1376</v>
      </c>
      <c r="E447" s="190">
        <v>65682</v>
      </c>
      <c r="F447" s="190">
        <f t="shared" ref="F447:F449" si="166">(D447-E447)</f>
        <v>-64306</v>
      </c>
      <c r="G447" s="32">
        <f t="shared" ref="G447:G449" si="167">F447/E447</f>
        <v>-0.97905057702262421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12173</v>
      </c>
      <c r="E449" s="190">
        <v>58514</v>
      </c>
      <c r="F449" s="190">
        <f t="shared" si="166"/>
        <v>-46341</v>
      </c>
      <c r="G449" s="32">
        <f t="shared" si="167"/>
        <v>-0.7919643162320128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13549</v>
      </c>
      <c r="E456" s="40">
        <f>E446+E447+E448+E449+E454+E455</f>
        <v>129097</v>
      </c>
      <c r="F456" s="40">
        <f t="shared" si="168"/>
        <v>-115548</v>
      </c>
      <c r="G456" s="34">
        <f t="shared" si="169"/>
        <v>-0.89504790971130233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13549</v>
      </c>
      <c r="E464" s="40">
        <f>E456+E461+E462+E463</f>
        <v>129097</v>
      </c>
      <c r="F464" s="190">
        <f t="shared" ref="F464:F473" si="174">(D464-E464)</f>
        <v>-115548</v>
      </c>
      <c r="G464" s="32">
        <f t="shared" ref="G464:G473" si="175">F464/E464</f>
        <v>-0.89504790971130233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9226</v>
      </c>
      <c r="E465" s="189">
        <f>E466+E467+E468</f>
        <v>19120</v>
      </c>
      <c r="F465" s="190">
        <f t="shared" si="174"/>
        <v>-9894</v>
      </c>
      <c r="G465" s="32">
        <f t="shared" si="175"/>
        <v>-0.51746861924686194</v>
      </c>
    </row>
    <row r="466" spans="1:7" x14ac:dyDescent="0.2">
      <c r="A466" s="186">
        <v>600</v>
      </c>
      <c r="B466" s="1" t="s">
        <v>2</v>
      </c>
      <c r="C466" s="10"/>
      <c r="D466" s="190">
        <v>112</v>
      </c>
      <c r="E466" s="190">
        <v>622</v>
      </c>
      <c r="F466" s="190">
        <f t="shared" si="174"/>
        <v>-510</v>
      </c>
      <c r="G466" s="32">
        <f t="shared" si="175"/>
        <v>-0.819935691318328</v>
      </c>
    </row>
    <row r="467" spans="1:7" x14ac:dyDescent="0.2">
      <c r="A467" s="186">
        <v>601</v>
      </c>
      <c r="B467" s="1" t="s">
        <v>3</v>
      </c>
      <c r="C467" s="10"/>
      <c r="D467" s="190">
        <v>2943</v>
      </c>
      <c r="E467" s="190">
        <v>10083</v>
      </c>
      <c r="F467" s="190">
        <f t="shared" si="174"/>
        <v>-7140</v>
      </c>
      <c r="G467" s="32">
        <f t="shared" si="175"/>
        <v>-0.70812258256471283</v>
      </c>
    </row>
    <row r="468" spans="1:7" x14ac:dyDescent="0.2">
      <c r="A468" s="186">
        <v>604</v>
      </c>
      <c r="B468" s="1" t="s">
        <v>4</v>
      </c>
      <c r="C468" s="10"/>
      <c r="D468" s="190">
        <f>9226-3055</f>
        <v>6171</v>
      </c>
      <c r="E468" s="190">
        <f>19120-10705</f>
        <v>8415</v>
      </c>
      <c r="F468" s="190">
        <f t="shared" si="174"/>
        <v>-2244</v>
      </c>
      <c r="G468" s="32">
        <f t="shared" si="175"/>
        <v>-0.26666666666666666</v>
      </c>
    </row>
    <row r="469" spans="1:7" x14ac:dyDescent="0.2">
      <c r="A469" s="186">
        <v>61</v>
      </c>
      <c r="B469" s="1" t="s">
        <v>41</v>
      </c>
      <c r="C469" s="10"/>
      <c r="D469" s="190">
        <v>809</v>
      </c>
      <c r="E469" s="190">
        <v>1809</v>
      </c>
      <c r="F469" s="190">
        <f t="shared" si="174"/>
        <v>-1000</v>
      </c>
      <c r="G469" s="32">
        <f t="shared" si="175"/>
        <v>-0.55279159756771701</v>
      </c>
    </row>
    <row r="470" spans="1:7" x14ac:dyDescent="0.2">
      <c r="A470" s="186">
        <v>62</v>
      </c>
      <c r="B470" s="2" t="s">
        <v>42</v>
      </c>
      <c r="C470" s="11"/>
      <c r="D470" s="39">
        <v>1638</v>
      </c>
      <c r="E470" s="39">
        <v>584</v>
      </c>
      <c r="F470" s="190">
        <f t="shared" si="174"/>
        <v>1054</v>
      </c>
      <c r="G470" s="32">
        <f t="shared" si="175"/>
        <v>1.8047945205479452</v>
      </c>
    </row>
    <row r="471" spans="1:7" ht="25.5" x14ac:dyDescent="0.2">
      <c r="A471" s="22"/>
      <c r="B471" s="26" t="s">
        <v>43</v>
      </c>
      <c r="C471" s="191"/>
      <c r="D471" s="40">
        <f>D465+D469+D470</f>
        <v>11673</v>
      </c>
      <c r="E471" s="40">
        <f>E465+E469+E470</f>
        <v>21513</v>
      </c>
      <c r="F471" s="190">
        <f t="shared" si="174"/>
        <v>-9840</v>
      </c>
      <c r="G471" s="32">
        <f t="shared" si="175"/>
        <v>-0.45739785246130249</v>
      </c>
    </row>
    <row r="472" spans="1:7" ht="25.5" x14ac:dyDescent="0.2">
      <c r="A472" s="22"/>
      <c r="B472" s="26" t="s">
        <v>48</v>
      </c>
      <c r="C472" s="191"/>
      <c r="D472" s="40">
        <f>D464-D471</f>
        <v>1876</v>
      </c>
      <c r="E472" s="40">
        <f>E464-E471</f>
        <v>107584</v>
      </c>
      <c r="F472" s="190">
        <f t="shared" si="174"/>
        <v>-105708</v>
      </c>
      <c r="G472" s="32">
        <f t="shared" si="175"/>
        <v>-0.98256246281975013</v>
      </c>
    </row>
    <row r="473" spans="1:7" x14ac:dyDescent="0.2">
      <c r="A473" s="186">
        <v>63</v>
      </c>
      <c r="B473" s="3" t="s">
        <v>46</v>
      </c>
      <c r="C473" s="188"/>
      <c r="D473" s="189">
        <v>48695</v>
      </c>
      <c r="E473" s="189">
        <v>33314</v>
      </c>
      <c r="F473" s="190">
        <f t="shared" si="174"/>
        <v>15381</v>
      </c>
      <c r="G473" s="32">
        <f t="shared" si="175"/>
        <v>0.46169778471513478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2350</v>
      </c>
      <c r="E477" s="39">
        <v>3876</v>
      </c>
      <c r="F477" s="190">
        <f t="shared" ref="F477:F487" si="178">(D477-E477)</f>
        <v>-1526</v>
      </c>
      <c r="G477" s="32">
        <f t="shared" ref="G477:G487" si="179">F477/E477</f>
        <v>-0.39370485036119712</v>
      </c>
    </row>
    <row r="478" spans="1:7" ht="25.5" x14ac:dyDescent="0.2">
      <c r="A478" s="22"/>
      <c r="B478" s="26" t="s">
        <v>49</v>
      </c>
      <c r="C478" s="191"/>
      <c r="D478" s="190">
        <f>D472-D473-D477</f>
        <v>-49169</v>
      </c>
      <c r="E478" s="190">
        <f>E472-E473-E477</f>
        <v>70394</v>
      </c>
      <c r="F478" s="190">
        <f t="shared" si="178"/>
        <v>-119563</v>
      </c>
      <c r="G478" s="32">
        <f t="shared" si="179"/>
        <v>-1.6984828252407875</v>
      </c>
    </row>
    <row r="479" spans="1:7" x14ac:dyDescent="0.2">
      <c r="A479" s="186">
        <v>75</v>
      </c>
      <c r="B479" s="3" t="s">
        <v>50</v>
      </c>
      <c r="C479" s="188"/>
      <c r="D479" s="189">
        <v>2049</v>
      </c>
      <c r="E479" s="189">
        <v>0</v>
      </c>
      <c r="F479" s="190">
        <f t="shared" si="178"/>
        <v>2049</v>
      </c>
      <c r="G479" s="32" t="e">
        <f t="shared" si="179"/>
        <v>#DIV/0!</v>
      </c>
    </row>
    <row r="480" spans="1:7" x14ac:dyDescent="0.2">
      <c r="A480" s="186">
        <v>65</v>
      </c>
      <c r="B480" s="1" t="s">
        <v>51</v>
      </c>
      <c r="C480" s="10"/>
      <c r="D480" s="190">
        <v>2169</v>
      </c>
      <c r="E480" s="190">
        <v>1504</v>
      </c>
      <c r="F480" s="190">
        <f t="shared" si="178"/>
        <v>665</v>
      </c>
      <c r="G480" s="32">
        <f t="shared" si="179"/>
        <v>0.44215425531914893</v>
      </c>
    </row>
    <row r="481" spans="1:12" ht="25.5" x14ac:dyDescent="0.2">
      <c r="A481" s="186">
        <v>68</v>
      </c>
      <c r="B481" s="16" t="s">
        <v>52</v>
      </c>
      <c r="C481" s="17"/>
      <c r="D481" s="190">
        <v>27323</v>
      </c>
      <c r="E481" s="190">
        <v>225</v>
      </c>
      <c r="F481" s="190">
        <f t="shared" si="178"/>
        <v>27098</v>
      </c>
      <c r="G481" s="32">
        <f t="shared" si="179"/>
        <v>120.43555555555555</v>
      </c>
    </row>
    <row r="482" spans="1:12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12" ht="25.5" x14ac:dyDescent="0.2">
      <c r="A483" s="22"/>
      <c r="B483" s="26" t="s">
        <v>77</v>
      </c>
      <c r="C483" s="191"/>
      <c r="D483" s="190">
        <f>D478+D479-D480-D481+D482</f>
        <v>-76612</v>
      </c>
      <c r="E483" s="190">
        <f>E478+E479-E480-E481+E482</f>
        <v>68665</v>
      </c>
      <c r="F483" s="190">
        <f t="shared" si="178"/>
        <v>-145277</v>
      </c>
      <c r="G483" s="32">
        <f t="shared" si="179"/>
        <v>-2.1157358188305539</v>
      </c>
    </row>
    <row r="484" spans="1:12" x14ac:dyDescent="0.2">
      <c r="A484" s="186">
        <v>76</v>
      </c>
      <c r="B484" s="1" t="s">
        <v>54</v>
      </c>
      <c r="C484" s="10"/>
      <c r="D484" s="190">
        <v>0</v>
      </c>
      <c r="E484" s="190">
        <v>8485</v>
      </c>
      <c r="F484" s="190">
        <f t="shared" si="178"/>
        <v>-8485</v>
      </c>
      <c r="G484" s="32">
        <f t="shared" si="179"/>
        <v>-1</v>
      </c>
    </row>
    <row r="485" spans="1:12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12" x14ac:dyDescent="0.2">
      <c r="B486" s="2" t="s">
        <v>56</v>
      </c>
      <c r="C486" s="11"/>
      <c r="D486" s="39">
        <f>D484-D485</f>
        <v>0</v>
      </c>
      <c r="E486" s="39">
        <f>E484-E485</f>
        <v>8485</v>
      </c>
      <c r="F486" s="190">
        <f t="shared" si="178"/>
        <v>-8485</v>
      </c>
      <c r="G486" s="32">
        <f t="shared" si="179"/>
        <v>-1</v>
      </c>
    </row>
    <row r="487" spans="1:12" x14ac:dyDescent="0.2">
      <c r="A487" s="22"/>
      <c r="B487" s="19" t="s">
        <v>57</v>
      </c>
      <c r="C487" s="191"/>
      <c r="D487" s="190">
        <f>D483+D486</f>
        <v>-76612</v>
      </c>
      <c r="E487" s="190">
        <f>E483+E486</f>
        <v>77150</v>
      </c>
      <c r="F487" s="190">
        <f t="shared" si="178"/>
        <v>-153762</v>
      </c>
      <c r="G487" s="32">
        <f t="shared" si="179"/>
        <v>-1.9930265716137394</v>
      </c>
    </row>
    <row r="489" spans="1:12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12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12" x14ac:dyDescent="0.2">
      <c r="A491" s="186">
        <v>5</v>
      </c>
      <c r="B491" s="1" t="s">
        <v>22</v>
      </c>
      <c r="C491" s="10"/>
      <c r="D491" s="190">
        <v>1208802</v>
      </c>
      <c r="E491" s="190">
        <v>943780</v>
      </c>
      <c r="F491" s="190">
        <f t="shared" ref="F491" si="180">(D491-E491)</f>
        <v>265022</v>
      </c>
      <c r="G491" s="32">
        <f t="shared" ref="G491" si="181">F491/E491</f>
        <v>0.28080908686346395</v>
      </c>
      <c r="L491" s="45"/>
    </row>
    <row r="492" spans="1:12" x14ac:dyDescent="0.2">
      <c r="B492" s="6"/>
      <c r="C492" s="28"/>
    </row>
    <row r="493" spans="1:12" x14ac:dyDescent="0.2">
      <c r="B493" s="7" t="s">
        <v>6</v>
      </c>
      <c r="C493" s="29"/>
    </row>
    <row r="494" spans="1:12" x14ac:dyDescent="0.2">
      <c r="B494" s="6"/>
      <c r="C494" s="28"/>
    </row>
    <row r="495" spans="1:12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12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892300</v>
      </c>
      <c r="E498" s="190">
        <f>E502+E503+E504</f>
        <v>564948</v>
      </c>
      <c r="F498" s="190">
        <f t="shared" ref="F498" si="184">(D498-E498)</f>
        <v>327352</v>
      </c>
      <c r="G498" s="32">
        <f t="shared" ref="G498" si="185">F498/E498</f>
        <v>0.579437399548277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356920</v>
      </c>
      <c r="E502" s="190">
        <v>327670</v>
      </c>
      <c r="F502" s="190">
        <f t="shared" ref="F502:F504" si="186">(D502-E502)</f>
        <v>29250</v>
      </c>
      <c r="G502" s="32">
        <f t="shared" ref="G502:G504" si="187">F502/E502</f>
        <v>8.926664021729179E-2</v>
      </c>
    </row>
    <row r="503" spans="1:7" ht="25.5" x14ac:dyDescent="0.2">
      <c r="A503" s="186"/>
      <c r="B503" s="24" t="s">
        <v>58</v>
      </c>
      <c r="C503" s="17"/>
      <c r="D503" s="190">
        <v>223075</v>
      </c>
      <c r="E503" s="190">
        <v>73443</v>
      </c>
      <c r="F503" s="190">
        <f t="shared" si="186"/>
        <v>149632</v>
      </c>
      <c r="G503" s="32">
        <f t="shared" si="187"/>
        <v>2.0373895401876285</v>
      </c>
    </row>
    <row r="504" spans="1:7" x14ac:dyDescent="0.2">
      <c r="A504" s="186"/>
      <c r="B504" s="23" t="s">
        <v>24</v>
      </c>
      <c r="C504" s="10"/>
      <c r="D504" s="190">
        <v>312305</v>
      </c>
      <c r="E504" s="190">
        <v>163835</v>
      </c>
      <c r="F504" s="190">
        <f t="shared" si="186"/>
        <v>148470</v>
      </c>
      <c r="G504" s="32">
        <f t="shared" si="187"/>
        <v>0.90621662038026063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141254</v>
      </c>
      <c r="E506" s="190">
        <v>138482</v>
      </c>
      <c r="F506" s="190">
        <f t="shared" ref="F506" si="188">(D506-E506)</f>
        <v>2772</v>
      </c>
      <c r="G506" s="32">
        <f t="shared" ref="G506" si="189">F506/E506</f>
        <v>2.0017041926026487E-2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64938</v>
      </c>
      <c r="E508" s="190">
        <f>E511+E512+E513+E514</f>
        <v>60051</v>
      </c>
      <c r="F508" s="190">
        <f t="shared" ref="F508" si="190">(D508-E508)</f>
        <v>4887</v>
      </c>
      <c r="G508" s="32">
        <f t="shared" ref="G508" si="191">F508/E508</f>
        <v>8.1380826297646994E-2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1266</v>
      </c>
      <c r="E511" s="190">
        <v>1386</v>
      </c>
      <c r="F511" s="190">
        <f t="shared" ref="F511:F514" si="192">(D511-E511)</f>
        <v>-120</v>
      </c>
      <c r="G511" s="32">
        <f t="shared" ref="G511:G514" si="193">F511/E511</f>
        <v>-8.6580086580086577E-2</v>
      </c>
    </row>
    <row r="512" spans="1:7" x14ac:dyDescent="0.2">
      <c r="A512" s="186">
        <v>31</v>
      </c>
      <c r="B512" s="25" t="s">
        <v>17</v>
      </c>
      <c r="C512" s="31"/>
      <c r="D512" s="190">
        <v>2724</v>
      </c>
      <c r="E512" s="190">
        <v>4594</v>
      </c>
      <c r="F512" s="190">
        <f t="shared" si="192"/>
        <v>-1870</v>
      </c>
      <c r="G512" s="32">
        <f t="shared" si="193"/>
        <v>-0.40705267740531126</v>
      </c>
    </row>
    <row r="513" spans="1:7" x14ac:dyDescent="0.2">
      <c r="A513" s="186">
        <v>32</v>
      </c>
      <c r="B513" s="25" t="s">
        <v>18</v>
      </c>
      <c r="C513" s="31"/>
      <c r="D513" s="190">
        <v>44010</v>
      </c>
      <c r="E513" s="190">
        <v>51140</v>
      </c>
      <c r="F513" s="190">
        <f t="shared" si="192"/>
        <v>-7130</v>
      </c>
      <c r="G513" s="32">
        <f t="shared" si="193"/>
        <v>-0.13942119671490028</v>
      </c>
    </row>
    <row r="514" spans="1:7" x14ac:dyDescent="0.2">
      <c r="A514" s="186">
        <v>37</v>
      </c>
      <c r="B514" s="25" t="s">
        <v>25</v>
      </c>
      <c r="C514" s="31"/>
      <c r="D514" s="190">
        <f>64938-48000</f>
        <v>16938</v>
      </c>
      <c r="E514" s="190">
        <f>60051-57120</f>
        <v>2931</v>
      </c>
      <c r="F514" s="190">
        <f t="shared" si="192"/>
        <v>14007</v>
      </c>
      <c r="G514" s="32">
        <f t="shared" si="193"/>
        <v>4.7789150460593657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7914</v>
      </c>
      <c r="E519" s="190">
        <v>1106</v>
      </c>
      <c r="F519" s="190">
        <f>(D519-E519)</f>
        <v>6808</v>
      </c>
      <c r="G519" s="32">
        <f>F519/E519</f>
        <v>6.1555153707052437</v>
      </c>
    </row>
    <row r="520" spans="1:7" x14ac:dyDescent="0.2">
      <c r="A520" s="186">
        <v>701</v>
      </c>
      <c r="B520" s="1" t="s">
        <v>31</v>
      </c>
      <c r="C520" s="10"/>
      <c r="D520" s="190">
        <v>41779</v>
      </c>
      <c r="E520" s="190">
        <v>16763</v>
      </c>
      <c r="F520" s="190">
        <f t="shared" ref="F520:F522" si="194">(D520-E520)</f>
        <v>25016</v>
      </c>
      <c r="G520" s="32">
        <f t="shared" ref="G520:G522" si="195">F520/E520</f>
        <v>1.4923343077014855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73210</v>
      </c>
      <c r="E522" s="190">
        <v>14819</v>
      </c>
      <c r="F522" s="190">
        <f t="shared" si="194"/>
        <v>58391</v>
      </c>
      <c r="G522" s="32">
        <f t="shared" si="195"/>
        <v>3.9402793710776707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591</v>
      </c>
      <c r="E528" s="39">
        <v>524</v>
      </c>
      <c r="F528" s="190">
        <f t="shared" si="196"/>
        <v>67</v>
      </c>
      <c r="G528" s="32">
        <f t="shared" si="197"/>
        <v>0.12786259541984732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123494</v>
      </c>
      <c r="E529" s="40">
        <f>E519+E520+E521+E522+E527+E528</f>
        <v>33212</v>
      </c>
      <c r="F529" s="40">
        <f t="shared" si="196"/>
        <v>90282</v>
      </c>
      <c r="G529" s="34">
        <f t="shared" si="197"/>
        <v>2.7183548115139105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123494</v>
      </c>
      <c r="E537" s="40">
        <f>E529+E534+E535+E536</f>
        <v>33212</v>
      </c>
      <c r="F537" s="190">
        <f t="shared" ref="F537:F546" si="202">(D537-E537)</f>
        <v>90282</v>
      </c>
      <c r="G537" s="32">
        <f t="shared" ref="G537:G546" si="203">F537/E537</f>
        <v>2.7183548115139105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17841</v>
      </c>
      <c r="E538" s="189">
        <f>E539+E540+E541</f>
        <v>6400</v>
      </c>
      <c r="F538" s="190">
        <f t="shared" si="202"/>
        <v>11441</v>
      </c>
      <c r="G538" s="32">
        <f t="shared" si="203"/>
        <v>1.7876562499999999</v>
      </c>
    </row>
    <row r="539" spans="1:7" x14ac:dyDescent="0.2">
      <c r="A539" s="186">
        <v>600</v>
      </c>
      <c r="B539" s="1" t="s">
        <v>2</v>
      </c>
      <c r="C539" s="10"/>
      <c r="D539" s="190">
        <v>1585</v>
      </c>
      <c r="E539" s="190">
        <v>260</v>
      </c>
      <c r="F539" s="190">
        <f t="shared" si="202"/>
        <v>1325</v>
      </c>
      <c r="G539" s="32">
        <f t="shared" si="203"/>
        <v>5.0961538461538458</v>
      </c>
    </row>
    <row r="540" spans="1:7" x14ac:dyDescent="0.2">
      <c r="A540" s="186">
        <v>601</v>
      </c>
      <c r="B540" s="1" t="s">
        <v>3</v>
      </c>
      <c r="C540" s="10"/>
      <c r="D540" s="190">
        <v>12490</v>
      </c>
      <c r="E540" s="190">
        <v>4400</v>
      </c>
      <c r="F540" s="190">
        <f t="shared" si="202"/>
        <v>8090</v>
      </c>
      <c r="G540" s="32">
        <f t="shared" si="203"/>
        <v>1.8386363636363636</v>
      </c>
    </row>
    <row r="541" spans="1:7" x14ac:dyDescent="0.2">
      <c r="A541" s="186">
        <v>604</v>
      </c>
      <c r="B541" s="1" t="s">
        <v>4</v>
      </c>
      <c r="C541" s="10"/>
      <c r="D541" s="190">
        <v>3766</v>
      </c>
      <c r="E541" s="190">
        <v>1740</v>
      </c>
      <c r="F541" s="190">
        <f t="shared" si="202"/>
        <v>2026</v>
      </c>
      <c r="G541" s="32">
        <f t="shared" si="203"/>
        <v>1.1643678160919539</v>
      </c>
    </row>
    <row r="542" spans="1:7" x14ac:dyDescent="0.2">
      <c r="A542" s="186">
        <v>61</v>
      </c>
      <c r="B542" s="1" t="s">
        <v>41</v>
      </c>
      <c r="C542" s="10"/>
      <c r="D542" s="190">
        <v>720</v>
      </c>
      <c r="E542" s="190">
        <v>250</v>
      </c>
      <c r="F542" s="190">
        <f t="shared" si="202"/>
        <v>470</v>
      </c>
      <c r="G542" s="32">
        <f t="shared" si="203"/>
        <v>1.88</v>
      </c>
    </row>
    <row r="543" spans="1:7" x14ac:dyDescent="0.2">
      <c r="A543" s="186">
        <v>62</v>
      </c>
      <c r="B543" s="2" t="s">
        <v>42</v>
      </c>
      <c r="C543" s="11"/>
      <c r="D543" s="39">
        <v>2241</v>
      </c>
      <c r="E543" s="39">
        <v>180</v>
      </c>
      <c r="F543" s="190">
        <f t="shared" si="202"/>
        <v>2061</v>
      </c>
      <c r="G543" s="32">
        <f t="shared" si="203"/>
        <v>11.45</v>
      </c>
    </row>
    <row r="544" spans="1:7" ht="25.5" x14ac:dyDescent="0.2">
      <c r="A544" s="22"/>
      <c r="B544" s="26" t="s">
        <v>43</v>
      </c>
      <c r="C544" s="191"/>
      <c r="D544" s="40">
        <f>D538+D542+D543</f>
        <v>20802</v>
      </c>
      <c r="E544" s="40">
        <f>E538+E542+E543</f>
        <v>6830</v>
      </c>
      <c r="F544" s="190">
        <f t="shared" si="202"/>
        <v>13972</v>
      </c>
      <c r="G544" s="32">
        <f t="shared" si="203"/>
        <v>2.0456808199121523</v>
      </c>
    </row>
    <row r="545" spans="1:7" ht="25.5" x14ac:dyDescent="0.2">
      <c r="A545" s="22"/>
      <c r="B545" s="26" t="s">
        <v>48</v>
      </c>
      <c r="C545" s="191"/>
      <c r="D545" s="40">
        <f>D537-D544</f>
        <v>102692</v>
      </c>
      <c r="E545" s="40">
        <f>E537-E544</f>
        <v>26382</v>
      </c>
      <c r="F545" s="190">
        <f t="shared" si="202"/>
        <v>76310</v>
      </c>
      <c r="G545" s="32">
        <f t="shared" si="203"/>
        <v>2.8925024638010766</v>
      </c>
    </row>
    <row r="546" spans="1:7" x14ac:dyDescent="0.2">
      <c r="A546" s="186">
        <v>63</v>
      </c>
      <c r="B546" s="3" t="s">
        <v>46</v>
      </c>
      <c r="C546" s="188"/>
      <c r="D546" s="189">
        <v>25979</v>
      </c>
      <c r="E546" s="189">
        <v>17833</v>
      </c>
      <c r="F546" s="190">
        <f t="shared" si="202"/>
        <v>8146</v>
      </c>
      <c r="G546" s="32">
        <f t="shared" si="203"/>
        <v>0.45679358492682104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3705</v>
      </c>
      <c r="E550" s="39">
        <v>996</v>
      </c>
      <c r="F550" s="190">
        <f t="shared" ref="F550:F560" si="206">(D550-E550)</f>
        <v>2709</v>
      </c>
      <c r="G550" s="32">
        <f t="shared" ref="G550:G560" si="207">F550/E550</f>
        <v>2.7198795180722892</v>
      </c>
    </row>
    <row r="551" spans="1:7" ht="25.5" x14ac:dyDescent="0.2">
      <c r="A551" s="22"/>
      <c r="B551" s="26" t="s">
        <v>49</v>
      </c>
      <c r="C551" s="191"/>
      <c r="D551" s="190">
        <f>D545-D546-D550</f>
        <v>73008</v>
      </c>
      <c r="E551" s="190">
        <f>E545-E546-E550</f>
        <v>7553</v>
      </c>
      <c r="F551" s="190">
        <f t="shared" si="206"/>
        <v>65455</v>
      </c>
      <c r="G551" s="32">
        <f t="shared" si="207"/>
        <v>8.6660929432013774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>
        <v>4000</v>
      </c>
      <c r="E554" s="190">
        <v>4000</v>
      </c>
      <c r="F554" s="190">
        <f t="shared" si="206"/>
        <v>0</v>
      </c>
      <c r="G554" s="32">
        <f t="shared" si="207"/>
        <v>0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69008</v>
      </c>
      <c r="E556" s="190">
        <f>E551+E552-E553-E554+E555</f>
        <v>3553</v>
      </c>
      <c r="F556" s="190">
        <f t="shared" si="206"/>
        <v>65455</v>
      </c>
      <c r="G556" s="32">
        <f t="shared" si="207"/>
        <v>18.422459893048128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69008</v>
      </c>
      <c r="E560" s="190">
        <f>E556+E559</f>
        <v>3553</v>
      </c>
      <c r="F560" s="190">
        <f t="shared" si="206"/>
        <v>65455</v>
      </c>
      <c r="G560" s="32">
        <f t="shared" si="207"/>
        <v>18.422459893048128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-48980</v>
      </c>
      <c r="E564" s="190">
        <v>-10469</v>
      </c>
      <c r="F564" s="190">
        <f t="shared" ref="F564" si="208">(D564-E564)</f>
        <v>-38511</v>
      </c>
      <c r="G564" s="32">
        <f t="shared" ref="G564" si="209">F564/E564</f>
        <v>3.678574840003821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112743</v>
      </c>
      <c r="E571" s="190">
        <f>E575+E576+E577</f>
        <v>100942</v>
      </c>
      <c r="F571" s="190">
        <f t="shared" ref="F571" si="212">(D571-E571)</f>
        <v>11801</v>
      </c>
      <c r="G571" s="32">
        <f t="shared" ref="G571" si="213">F571/E571</f>
        <v>0.11690871985892889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45276</v>
      </c>
      <c r="E575" s="190">
        <v>26627</v>
      </c>
      <c r="F575" s="190">
        <f t="shared" ref="F575:F577" si="214">(D575-E575)</f>
        <v>18649</v>
      </c>
      <c r="G575" s="32">
        <f t="shared" ref="G575:G577" si="215">F575/E575</f>
        <v>0.70037931422991695</v>
      </c>
    </row>
    <row r="576" spans="1:7" ht="25.5" x14ac:dyDescent="0.2">
      <c r="A576" s="186"/>
      <c r="B576" s="24" t="s">
        <v>58</v>
      </c>
      <c r="C576" s="17"/>
      <c r="D576" s="190">
        <v>52868</v>
      </c>
      <c r="E576" s="190">
        <v>46365</v>
      </c>
      <c r="F576" s="190">
        <f t="shared" si="214"/>
        <v>6503</v>
      </c>
      <c r="G576" s="32">
        <f t="shared" si="215"/>
        <v>0.14025665911786908</v>
      </c>
    </row>
    <row r="577" spans="1:7" x14ac:dyDescent="0.2">
      <c r="A577" s="186"/>
      <c r="B577" s="23" t="s">
        <v>24</v>
      </c>
      <c r="C577" s="10"/>
      <c r="D577" s="190">
        <v>14599</v>
      </c>
      <c r="E577" s="190">
        <v>27950</v>
      </c>
      <c r="F577" s="190">
        <f t="shared" si="214"/>
        <v>-13351</v>
      </c>
      <c r="G577" s="32">
        <f t="shared" si="215"/>
        <v>-0.47767441860465115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94422</v>
      </c>
      <c r="E579" s="190">
        <v>50097</v>
      </c>
      <c r="F579" s="190">
        <f t="shared" ref="F579" si="216">(D579-E579)</f>
        <v>44325</v>
      </c>
      <c r="G579" s="32">
        <f t="shared" ref="G579" si="217">F579/E579</f>
        <v>0.88478351997125582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40503</v>
      </c>
      <c r="E581" s="190">
        <f>E584+E585+E586+E587</f>
        <v>21720</v>
      </c>
      <c r="F581" s="190">
        <f t="shared" ref="F581" si="218">(D581-E581)</f>
        <v>18783</v>
      </c>
      <c r="G581" s="32">
        <f t="shared" ref="G581" si="219">F581/E581</f>
        <v>0.86477900552486187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618</v>
      </c>
      <c r="E584" s="190">
        <v>629</v>
      </c>
      <c r="F584" s="190">
        <f t="shared" ref="F584:F587" si="220">(D584-E584)</f>
        <v>-11</v>
      </c>
      <c r="G584" s="32">
        <f t="shared" ref="G584:G587" si="221">F584/E584</f>
        <v>-1.7488076311605722E-2</v>
      </c>
    </row>
    <row r="585" spans="1:7" x14ac:dyDescent="0.2">
      <c r="A585" s="186">
        <v>31</v>
      </c>
      <c r="B585" s="25" t="s">
        <v>17</v>
      </c>
      <c r="C585" s="31"/>
      <c r="D585" s="190">
        <v>1650</v>
      </c>
      <c r="E585" s="190">
        <v>3101</v>
      </c>
      <c r="F585" s="190">
        <f t="shared" si="220"/>
        <v>-1451</v>
      </c>
      <c r="G585" s="32">
        <f t="shared" si="221"/>
        <v>-0.46791357626572072</v>
      </c>
    </row>
    <row r="586" spans="1:7" x14ac:dyDescent="0.2">
      <c r="A586" s="186">
        <v>32</v>
      </c>
      <c r="B586" s="25" t="s">
        <v>18</v>
      </c>
      <c r="C586" s="31"/>
      <c r="D586" s="190">
        <v>38235</v>
      </c>
      <c r="E586" s="190">
        <v>17990</v>
      </c>
      <c r="F586" s="190">
        <f t="shared" si="220"/>
        <v>20245</v>
      </c>
      <c r="G586" s="32">
        <f t="shared" si="221"/>
        <v>1.1253474152306837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1091</v>
      </c>
      <c r="E592" s="190">
        <v>1048</v>
      </c>
      <c r="F592" s="190">
        <f>(D592-E592)</f>
        <v>43</v>
      </c>
      <c r="G592" s="32">
        <f>F592/E592</f>
        <v>4.1030534351145037E-2</v>
      </c>
    </row>
    <row r="593" spans="1:7" x14ac:dyDescent="0.2">
      <c r="A593" s="186">
        <v>701</v>
      </c>
      <c r="B593" s="1" t="s">
        <v>31</v>
      </c>
      <c r="C593" s="10"/>
      <c r="D593" s="190">
        <v>27638</v>
      </c>
      <c r="E593" s="190">
        <v>18764</v>
      </c>
      <c r="F593" s="190">
        <f t="shared" ref="F593:F595" si="222">(D593-E593)</f>
        <v>8874</v>
      </c>
      <c r="G593" s="32">
        <f t="shared" ref="G593:G595" si="223">F593/E593</f>
        <v>0.47292688126199106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80950</v>
      </c>
      <c r="E595" s="190">
        <v>53891</v>
      </c>
      <c r="F595" s="190">
        <f t="shared" si="222"/>
        <v>27059</v>
      </c>
      <c r="G595" s="32">
        <f t="shared" si="223"/>
        <v>0.50210610305988013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109679</v>
      </c>
      <c r="E602" s="40">
        <f>E592+E593+E594+E595+E600+E601</f>
        <v>73703</v>
      </c>
      <c r="F602" s="40">
        <f t="shared" si="224"/>
        <v>35976</v>
      </c>
      <c r="G602" s="34">
        <f t="shared" si="225"/>
        <v>0.48812124336865526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109679</v>
      </c>
      <c r="E610" s="40">
        <f>E602+E607+E608+E609</f>
        <v>73703</v>
      </c>
      <c r="F610" s="190">
        <f t="shared" ref="F610:F619" si="230">(D610-E610)</f>
        <v>35976</v>
      </c>
      <c r="G610" s="32">
        <f t="shared" ref="G610:G619" si="231">F610/E610</f>
        <v>0.48812124336865526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15637</v>
      </c>
      <c r="E611" s="189">
        <f>E612+E613+E614</f>
        <v>10415</v>
      </c>
      <c r="F611" s="190">
        <f t="shared" si="230"/>
        <v>5222</v>
      </c>
      <c r="G611" s="32">
        <f t="shared" si="231"/>
        <v>0.50139222275564088</v>
      </c>
    </row>
    <row r="612" spans="1:7" x14ac:dyDescent="0.2">
      <c r="A612" s="186">
        <v>600</v>
      </c>
      <c r="B612" s="1" t="s">
        <v>2</v>
      </c>
      <c r="C612" s="10"/>
      <c r="D612" s="190">
        <v>929</v>
      </c>
      <c r="E612" s="190">
        <v>338</v>
      </c>
      <c r="F612" s="190">
        <f t="shared" si="230"/>
        <v>591</v>
      </c>
      <c r="G612" s="32">
        <f t="shared" si="231"/>
        <v>1.7485207100591715</v>
      </c>
    </row>
    <row r="613" spans="1:7" x14ac:dyDescent="0.2">
      <c r="A613" s="186">
        <v>601</v>
      </c>
      <c r="B613" s="1" t="s">
        <v>3</v>
      </c>
      <c r="C613" s="10"/>
      <c r="D613" s="190">
        <v>14708</v>
      </c>
      <c r="E613" s="190">
        <v>10077</v>
      </c>
      <c r="F613" s="190">
        <f t="shared" si="230"/>
        <v>4631</v>
      </c>
      <c r="G613" s="32">
        <f t="shared" si="231"/>
        <v>0.45956137739406572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2472</v>
      </c>
      <c r="E615" s="190">
        <v>3685</v>
      </c>
      <c r="F615" s="190">
        <f t="shared" si="230"/>
        <v>-1213</v>
      </c>
      <c r="G615" s="32">
        <f t="shared" si="231"/>
        <v>-0.32917232021709636</v>
      </c>
    </row>
    <row r="616" spans="1:7" x14ac:dyDescent="0.2">
      <c r="A616" s="186">
        <v>62</v>
      </c>
      <c r="B616" s="2" t="s">
        <v>42</v>
      </c>
      <c r="C616" s="11"/>
      <c r="D616" s="39">
        <v>482</v>
      </c>
      <c r="E616" s="39">
        <v>4737</v>
      </c>
      <c r="F616" s="190">
        <f t="shared" si="230"/>
        <v>-4255</v>
      </c>
      <c r="G616" s="32">
        <f t="shared" si="231"/>
        <v>-0.89824783618323834</v>
      </c>
    </row>
    <row r="617" spans="1:7" ht="25.5" x14ac:dyDescent="0.2">
      <c r="A617" s="22"/>
      <c r="B617" s="26" t="s">
        <v>43</v>
      </c>
      <c r="C617" s="191"/>
      <c r="D617" s="40">
        <f>D611+D615+D616</f>
        <v>18591</v>
      </c>
      <c r="E617" s="40">
        <f>E611+E615+E616</f>
        <v>18837</v>
      </c>
      <c r="F617" s="190">
        <f t="shared" si="230"/>
        <v>-246</v>
      </c>
      <c r="G617" s="32">
        <f t="shared" si="231"/>
        <v>-1.305940436375219E-2</v>
      </c>
    </row>
    <row r="618" spans="1:7" ht="25.5" x14ac:dyDescent="0.2">
      <c r="A618" s="22"/>
      <c r="B618" s="26" t="s">
        <v>48</v>
      </c>
      <c r="C618" s="191"/>
      <c r="D618" s="40">
        <f>D610-D617</f>
        <v>91088</v>
      </c>
      <c r="E618" s="40">
        <f>E610-E617</f>
        <v>54866</v>
      </c>
      <c r="F618" s="190">
        <f t="shared" si="230"/>
        <v>36222</v>
      </c>
      <c r="G618" s="32">
        <f t="shared" si="231"/>
        <v>0.66019028177742134</v>
      </c>
    </row>
    <row r="619" spans="1:7" x14ac:dyDescent="0.2">
      <c r="A619" s="186">
        <v>63</v>
      </c>
      <c r="B619" s="3" t="s">
        <v>46</v>
      </c>
      <c r="C619" s="188"/>
      <c r="D619" s="189">
        <v>17778</v>
      </c>
      <c r="E619" s="189">
        <v>19798</v>
      </c>
      <c r="F619" s="190">
        <f t="shared" si="230"/>
        <v>-2020</v>
      </c>
      <c r="G619" s="32">
        <f t="shared" si="231"/>
        <v>-0.10203050813213456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3290</v>
      </c>
      <c r="E623" s="39">
        <v>2211</v>
      </c>
      <c r="F623" s="190">
        <f t="shared" ref="F623:F633" si="234">(D623-E623)</f>
        <v>1079</v>
      </c>
      <c r="G623" s="32">
        <f t="shared" ref="G623:G633" si="235">F623/E623</f>
        <v>0.48801447308909995</v>
      </c>
    </row>
    <row r="624" spans="1:7" ht="25.5" x14ac:dyDescent="0.2">
      <c r="A624" s="22"/>
      <c r="B624" s="26" t="s">
        <v>49</v>
      </c>
      <c r="C624" s="191"/>
      <c r="D624" s="190">
        <f>D618-D619-D623</f>
        <v>70020</v>
      </c>
      <c r="E624" s="190">
        <f>E618-E619-E623</f>
        <v>32857</v>
      </c>
      <c r="F624" s="190">
        <f t="shared" si="234"/>
        <v>37163</v>
      </c>
      <c r="G624" s="32">
        <f t="shared" si="235"/>
        <v>1.1310527437075812</v>
      </c>
    </row>
    <row r="625" spans="1:7" x14ac:dyDescent="0.2">
      <c r="A625" s="186">
        <v>75</v>
      </c>
      <c r="B625" s="3" t="s">
        <v>50</v>
      </c>
      <c r="C625" s="188"/>
      <c r="D625" s="189">
        <v>0</v>
      </c>
      <c r="E625" s="189">
        <v>0</v>
      </c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>
        <v>972</v>
      </c>
      <c r="E626" s="190">
        <v>0</v>
      </c>
      <c r="F626" s="190">
        <f t="shared" si="234"/>
        <v>972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>
        <v>5490</v>
      </c>
      <c r="E627" s="190">
        <v>20169</v>
      </c>
      <c r="F627" s="190">
        <f t="shared" si="234"/>
        <v>-14679</v>
      </c>
      <c r="G627" s="32">
        <f t="shared" si="235"/>
        <v>-0.72780008924587236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63558</v>
      </c>
      <c r="E629" s="190">
        <f>E624+E625-E626-E627+E628</f>
        <v>12688</v>
      </c>
      <c r="F629" s="190">
        <f t="shared" si="234"/>
        <v>50870</v>
      </c>
      <c r="G629" s="32">
        <f t="shared" si="235"/>
        <v>4.0093001261034047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63558</v>
      </c>
      <c r="E633" s="190">
        <f>E629+E632</f>
        <v>12688</v>
      </c>
      <c r="F633" s="190">
        <f t="shared" si="234"/>
        <v>50870</v>
      </c>
      <c r="G633" s="32">
        <f t="shared" si="235"/>
        <v>4.0093001261034047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137722</v>
      </c>
      <c r="E637" s="190">
        <v>100850</v>
      </c>
      <c r="F637" s="190">
        <f t="shared" ref="F637" si="236">(D637-E637)</f>
        <v>36872</v>
      </c>
      <c r="G637" s="32">
        <f t="shared" ref="G637" si="237">F637/E637</f>
        <v>0.36561229548834906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71368</v>
      </c>
      <c r="E644" s="190">
        <f>E648+E649+E650</f>
        <v>75449</v>
      </c>
      <c r="F644" s="190">
        <f t="shared" ref="F644" si="240">(D644-E644)</f>
        <v>-4081</v>
      </c>
      <c r="G644" s="32">
        <f t="shared" ref="G644" si="241">F644/E644</f>
        <v>-5.4089517422364779E-2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57332</v>
      </c>
      <c r="E648" s="190">
        <v>67186</v>
      </c>
      <c r="F648" s="190">
        <f t="shared" ref="F648:F650" si="242">(D648-E648)</f>
        <v>-9854</v>
      </c>
      <c r="G648" s="32">
        <f t="shared" ref="G648:G650" si="243">F648/E648</f>
        <v>-0.14666746048283869</v>
      </c>
    </row>
    <row r="649" spans="1:7" ht="25.5" x14ac:dyDescent="0.2">
      <c r="A649" s="186"/>
      <c r="B649" s="24" t="s">
        <v>58</v>
      </c>
      <c r="C649" s="17"/>
      <c r="D649" s="190">
        <v>9031</v>
      </c>
      <c r="E649" s="190">
        <v>8263</v>
      </c>
      <c r="F649" s="190">
        <f t="shared" si="242"/>
        <v>768</v>
      </c>
      <c r="G649" s="32">
        <f t="shared" si="243"/>
        <v>9.2944451167856712E-2</v>
      </c>
    </row>
    <row r="650" spans="1:7" x14ac:dyDescent="0.2">
      <c r="A650" s="186"/>
      <c r="B650" s="23" t="s">
        <v>24</v>
      </c>
      <c r="C650" s="10"/>
      <c r="D650" s="190">
        <v>5005</v>
      </c>
      <c r="E650" s="190">
        <v>0</v>
      </c>
      <c r="F650" s="190">
        <f t="shared" si="242"/>
        <v>5005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151100</v>
      </c>
      <c r="E652" s="190">
        <v>179443</v>
      </c>
      <c r="F652" s="190">
        <f t="shared" ref="F652" si="244">(D652-E652)</f>
        <v>-28343</v>
      </c>
      <c r="G652" s="32">
        <f t="shared" ref="G652" si="245">F652/E652</f>
        <v>-0.15794987823431397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18862</v>
      </c>
      <c r="E654" s="190">
        <f>E657+E658+E659+E660</f>
        <v>14937</v>
      </c>
      <c r="F654" s="190">
        <f t="shared" ref="F654" si="246">(D654-E654)</f>
        <v>3925</v>
      </c>
      <c r="G654" s="32">
        <f t="shared" ref="G654" si="247">F654/E654</f>
        <v>0.26277030193479278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686</v>
      </c>
      <c r="E657" s="190">
        <v>461</v>
      </c>
      <c r="F657" s="190">
        <f t="shared" ref="F657:F660" si="248">(D657-E657)</f>
        <v>225</v>
      </c>
      <c r="G657" s="32">
        <f t="shared" ref="G657:G660" si="249">F657/E657</f>
        <v>0.48806941431670281</v>
      </c>
    </row>
    <row r="658" spans="1:7" x14ac:dyDescent="0.2">
      <c r="A658" s="186">
        <v>31</v>
      </c>
      <c r="B658" s="25" t="s">
        <v>17</v>
      </c>
      <c r="C658" s="31"/>
      <c r="D658" s="190">
        <v>2872</v>
      </c>
      <c r="E658" s="190">
        <v>2913</v>
      </c>
      <c r="F658" s="190">
        <f t="shared" si="248"/>
        <v>-41</v>
      </c>
      <c r="G658" s="32">
        <f t="shared" si="249"/>
        <v>-1.4074836937864744E-2</v>
      </c>
    </row>
    <row r="659" spans="1:7" x14ac:dyDescent="0.2">
      <c r="A659" s="186">
        <v>32</v>
      </c>
      <c r="B659" s="25" t="s">
        <v>18</v>
      </c>
      <c r="C659" s="31"/>
      <c r="D659" s="190">
        <v>15304</v>
      </c>
      <c r="E659" s="190">
        <v>11563</v>
      </c>
      <c r="F659" s="190">
        <f t="shared" si="248"/>
        <v>3741</v>
      </c>
      <c r="G659" s="32">
        <f t="shared" si="249"/>
        <v>0.3235319553749027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24792</v>
      </c>
      <c r="E668" s="190">
        <v>13783</v>
      </c>
      <c r="F668" s="190">
        <f t="shared" si="250"/>
        <v>11009</v>
      </c>
      <c r="G668" s="32">
        <f t="shared" si="251"/>
        <v>0.79873757527388811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24792</v>
      </c>
      <c r="E675" s="40">
        <f>E665+E666+E667+E668+E673+E674</f>
        <v>13783</v>
      </c>
      <c r="F675" s="40">
        <f t="shared" si="252"/>
        <v>11009</v>
      </c>
      <c r="G675" s="34">
        <f t="shared" si="253"/>
        <v>0.79873757527388811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24792</v>
      </c>
      <c r="E683" s="40">
        <f>E675+E680+E681+E682</f>
        <v>13783</v>
      </c>
      <c r="F683" s="190">
        <f t="shared" ref="F683:F692" si="258">(D683-E683)</f>
        <v>11009</v>
      </c>
      <c r="G683" s="32">
        <f t="shared" ref="G683:G692" si="259">F683/E683</f>
        <v>0.79873757527388811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7047</v>
      </c>
      <c r="E684" s="189">
        <f>E685+E686+E687</f>
        <v>3600</v>
      </c>
      <c r="F684" s="190">
        <f t="shared" si="258"/>
        <v>3447</v>
      </c>
      <c r="G684" s="32">
        <f t="shared" si="259"/>
        <v>0.95750000000000002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7047</v>
      </c>
      <c r="E686" s="190">
        <v>3600</v>
      </c>
      <c r="F686" s="190">
        <f t="shared" si="258"/>
        <v>3447</v>
      </c>
      <c r="G686" s="32">
        <f t="shared" si="259"/>
        <v>0.95750000000000002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323</v>
      </c>
      <c r="E688" s="190">
        <v>79</v>
      </c>
      <c r="F688" s="190">
        <f t="shared" si="258"/>
        <v>244</v>
      </c>
      <c r="G688" s="32">
        <f t="shared" si="259"/>
        <v>3.0886075949367089</v>
      </c>
    </row>
    <row r="689" spans="1:7" x14ac:dyDescent="0.2">
      <c r="A689" s="186">
        <v>62</v>
      </c>
      <c r="B689" s="2" t="s">
        <v>42</v>
      </c>
      <c r="C689" s="11"/>
      <c r="D689" s="39">
        <v>73</v>
      </c>
      <c r="E689" s="39">
        <v>42</v>
      </c>
      <c r="F689" s="190">
        <f t="shared" si="258"/>
        <v>31</v>
      </c>
      <c r="G689" s="32">
        <f t="shared" si="259"/>
        <v>0.73809523809523814</v>
      </c>
    </row>
    <row r="690" spans="1:7" ht="25.5" x14ac:dyDescent="0.2">
      <c r="A690" s="22"/>
      <c r="B690" s="26" t="s">
        <v>43</v>
      </c>
      <c r="C690" s="191"/>
      <c r="D690" s="40">
        <f>D684+D688+D689</f>
        <v>7443</v>
      </c>
      <c r="E690" s="40">
        <f>E684+E688+E689</f>
        <v>3721</v>
      </c>
      <c r="F690" s="190">
        <f t="shared" si="258"/>
        <v>3722</v>
      </c>
      <c r="G690" s="32">
        <f t="shared" si="259"/>
        <v>1.0002687449610319</v>
      </c>
    </row>
    <row r="691" spans="1:7" ht="25.5" x14ac:dyDescent="0.2">
      <c r="A691" s="22"/>
      <c r="B691" s="26" t="s">
        <v>48</v>
      </c>
      <c r="C691" s="191"/>
      <c r="D691" s="40">
        <f>D683-D690</f>
        <v>17349</v>
      </c>
      <c r="E691" s="40">
        <f>E683-E690</f>
        <v>10062</v>
      </c>
      <c r="F691" s="190">
        <f t="shared" si="258"/>
        <v>7287</v>
      </c>
      <c r="G691" s="32">
        <f t="shared" si="259"/>
        <v>0.72420989862850327</v>
      </c>
    </row>
    <row r="692" spans="1:7" x14ac:dyDescent="0.2">
      <c r="A692" s="186">
        <v>63</v>
      </c>
      <c r="B692" s="3" t="s">
        <v>46</v>
      </c>
      <c r="C692" s="188"/>
      <c r="D692" s="189">
        <v>21460</v>
      </c>
      <c r="E692" s="189">
        <v>31288</v>
      </c>
      <c r="F692" s="190">
        <f t="shared" si="258"/>
        <v>-9828</v>
      </c>
      <c r="G692" s="32">
        <f t="shared" si="259"/>
        <v>-0.314114037330606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784</v>
      </c>
      <c r="E696" s="39">
        <v>438</v>
      </c>
      <c r="F696" s="190">
        <f t="shared" ref="F696:F706" si="262">(D696-E696)</f>
        <v>346</v>
      </c>
      <c r="G696" s="32">
        <f t="shared" ref="G696:G706" si="263">F696/E696</f>
        <v>0.78995433789954339</v>
      </c>
    </row>
    <row r="697" spans="1:7" ht="25.5" x14ac:dyDescent="0.2">
      <c r="A697" s="22"/>
      <c r="B697" s="26" t="s">
        <v>49</v>
      </c>
      <c r="C697" s="191"/>
      <c r="D697" s="190">
        <f>D691-D692-D696</f>
        <v>-4895</v>
      </c>
      <c r="E697" s="190">
        <f>E691-E692-E696</f>
        <v>-21664</v>
      </c>
      <c r="F697" s="190">
        <f t="shared" si="262"/>
        <v>16769</v>
      </c>
      <c r="G697" s="32">
        <f t="shared" si="263"/>
        <v>-0.7740491137370753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0</v>
      </c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>
        <v>32</v>
      </c>
      <c r="E699" s="190">
        <v>204</v>
      </c>
      <c r="F699" s="190">
        <f t="shared" si="262"/>
        <v>-172</v>
      </c>
      <c r="G699" s="32">
        <f t="shared" si="263"/>
        <v>-0.84313725490196079</v>
      </c>
    </row>
    <row r="700" spans="1:7" ht="25.5" x14ac:dyDescent="0.2">
      <c r="A700" s="186">
        <v>68</v>
      </c>
      <c r="B700" s="16" t="s">
        <v>52</v>
      </c>
      <c r="C700" s="17"/>
      <c r="D700" s="190">
        <v>5416</v>
      </c>
      <c r="E700" s="190">
        <v>6793</v>
      </c>
      <c r="F700" s="190">
        <f t="shared" si="262"/>
        <v>-1377</v>
      </c>
      <c r="G700" s="32">
        <f t="shared" si="263"/>
        <v>-0.20270867069041659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-10343</v>
      </c>
      <c r="E702" s="190">
        <f>E697+E698-E699-E700+E701</f>
        <v>-28369</v>
      </c>
      <c r="F702" s="190">
        <f t="shared" si="262"/>
        <v>18026</v>
      </c>
      <c r="G702" s="32">
        <f t="shared" si="263"/>
        <v>-0.63541189326377379</v>
      </c>
    </row>
    <row r="703" spans="1:7" x14ac:dyDescent="0.2">
      <c r="A703" s="186">
        <v>76</v>
      </c>
      <c r="B703" s="1" t="s">
        <v>54</v>
      </c>
      <c r="C703" s="10"/>
      <c r="D703" s="190">
        <v>2475</v>
      </c>
      <c r="E703" s="190">
        <v>1784</v>
      </c>
      <c r="F703" s="190">
        <f t="shared" si="262"/>
        <v>691</v>
      </c>
      <c r="G703" s="32">
        <f t="shared" si="263"/>
        <v>0.3873318385650224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2475</v>
      </c>
      <c r="E705" s="39">
        <f>E703-E704</f>
        <v>1784</v>
      </c>
      <c r="F705" s="190">
        <f t="shared" si="262"/>
        <v>691</v>
      </c>
      <c r="G705" s="32">
        <f t="shared" si="263"/>
        <v>0.3873318385650224</v>
      </c>
    </row>
    <row r="706" spans="1:7" x14ac:dyDescent="0.2">
      <c r="A706" s="22"/>
      <c r="B706" s="19" t="s">
        <v>57</v>
      </c>
      <c r="C706" s="191"/>
      <c r="D706" s="190">
        <f>D702+D705</f>
        <v>-7868</v>
      </c>
      <c r="E706" s="190">
        <f>E702+E705</f>
        <v>-26585</v>
      </c>
      <c r="F706" s="190">
        <f t="shared" si="262"/>
        <v>18717</v>
      </c>
      <c r="G706" s="32">
        <f t="shared" si="263"/>
        <v>-0.70404363362798572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600918</v>
      </c>
      <c r="E710" s="190">
        <v>646124</v>
      </c>
      <c r="F710" s="190">
        <f t="shared" ref="F710" si="264">(D710-E710)</f>
        <v>-45206</v>
      </c>
      <c r="G710" s="32">
        <f t="shared" ref="G710" si="265">F710/E710</f>
        <v>-6.9964898378639395E-2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222445</v>
      </c>
      <c r="E717" s="190">
        <f>E721+E722+E723</f>
        <v>194302</v>
      </c>
      <c r="F717" s="190">
        <f t="shared" ref="F717" si="268">(D717-E717)</f>
        <v>28143</v>
      </c>
      <c r="G717" s="32">
        <f t="shared" ref="G717" si="269">F717/E717</f>
        <v>0.14484153534189045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54513</v>
      </c>
      <c r="E721" s="190">
        <v>110462</v>
      </c>
      <c r="F721" s="190">
        <f t="shared" ref="F721:F723" si="270">(D721-E721)</f>
        <v>-55949</v>
      </c>
      <c r="G721" s="32">
        <f t="shared" ref="G721:G723" si="271">F721/E721</f>
        <v>-0.50649997284133907</v>
      </c>
    </row>
    <row r="722" spans="1:7" ht="25.5" x14ac:dyDescent="0.2">
      <c r="A722" s="186"/>
      <c r="B722" s="24" t="s">
        <v>58</v>
      </c>
      <c r="C722" s="17"/>
      <c r="D722" s="190">
        <v>154076</v>
      </c>
      <c r="E722" s="190">
        <v>71705</v>
      </c>
      <c r="F722" s="190">
        <f t="shared" si="270"/>
        <v>82371</v>
      </c>
      <c r="G722" s="32">
        <f t="shared" si="271"/>
        <v>1.148748343909072</v>
      </c>
    </row>
    <row r="723" spans="1:7" x14ac:dyDescent="0.2">
      <c r="A723" s="186"/>
      <c r="B723" s="23" t="s">
        <v>24</v>
      </c>
      <c r="C723" s="10"/>
      <c r="D723" s="190">
        <v>13856</v>
      </c>
      <c r="E723" s="190">
        <v>12135</v>
      </c>
      <c r="F723" s="190">
        <f t="shared" si="270"/>
        <v>1721</v>
      </c>
      <c r="G723" s="32">
        <f t="shared" si="271"/>
        <v>0.14182117840955913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85915</v>
      </c>
      <c r="E725" s="190">
        <v>44122</v>
      </c>
      <c r="F725" s="190">
        <f t="shared" ref="F725" si="272">(D725-E725)</f>
        <v>41793</v>
      </c>
      <c r="G725" s="32">
        <f t="shared" ref="G725" si="273">F725/E725</f>
        <v>0.94721454149857209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29558</v>
      </c>
      <c r="E727" s="190">
        <f>E730+E731+E732+E733</f>
        <v>27658</v>
      </c>
      <c r="F727" s="190">
        <f t="shared" ref="F727" si="274">(D727-E727)</f>
        <v>1900</v>
      </c>
      <c r="G727" s="32">
        <f t="shared" ref="G727" si="275">F727/E727</f>
        <v>6.8696218092414496E-2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397</v>
      </c>
      <c r="E730" s="190">
        <v>647</v>
      </c>
      <c r="F730" s="190">
        <f t="shared" ref="F730:F733" si="276">(D730-E730)</f>
        <v>-250</v>
      </c>
      <c r="G730" s="32">
        <f t="shared" ref="G730:G733" si="277">F730/E730</f>
        <v>-0.38639876352395675</v>
      </c>
    </row>
    <row r="731" spans="1:7" x14ac:dyDescent="0.2">
      <c r="A731" s="186">
        <v>31</v>
      </c>
      <c r="B731" s="25" t="s">
        <v>17</v>
      </c>
      <c r="C731" s="31"/>
      <c r="D731" s="190">
        <v>10090</v>
      </c>
      <c r="E731" s="190">
        <v>8580</v>
      </c>
      <c r="F731" s="190">
        <f t="shared" si="276"/>
        <v>1510</v>
      </c>
      <c r="G731" s="32">
        <f t="shared" si="277"/>
        <v>0.175990675990676</v>
      </c>
    </row>
    <row r="732" spans="1:7" x14ac:dyDescent="0.2">
      <c r="A732" s="186">
        <v>32</v>
      </c>
      <c r="B732" s="25" t="s">
        <v>18</v>
      </c>
      <c r="C732" s="31"/>
      <c r="D732" s="190">
        <v>19071</v>
      </c>
      <c r="E732" s="190">
        <v>18431</v>
      </c>
      <c r="F732" s="190">
        <f t="shared" si="276"/>
        <v>640</v>
      </c>
      <c r="G732" s="32">
        <f t="shared" si="277"/>
        <v>3.4724106125549346E-2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8777</v>
      </c>
      <c r="E738" s="190">
        <v>5127</v>
      </c>
      <c r="F738" s="190">
        <f>(D738-E738)</f>
        <v>3650</v>
      </c>
      <c r="G738" s="32">
        <f>F738/E738</f>
        <v>0.71191730056563296</v>
      </c>
    </row>
    <row r="739" spans="1:7" x14ac:dyDescent="0.2">
      <c r="A739" s="186">
        <v>701</v>
      </c>
      <c r="B739" s="1" t="s">
        <v>31</v>
      </c>
      <c r="C739" s="10"/>
      <c r="D739" s="190">
        <v>7138</v>
      </c>
      <c r="E739" s="190">
        <v>9029</v>
      </c>
      <c r="F739" s="190">
        <f t="shared" ref="F739:F741" si="278">(D739-E739)</f>
        <v>-1891</v>
      </c>
      <c r="G739" s="32">
        <f t="shared" ref="G739:G741" si="279">F739/E739</f>
        <v>-0.20943626093698084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11198</v>
      </c>
      <c r="E741" s="190">
        <v>9046</v>
      </c>
      <c r="F741" s="190">
        <f t="shared" si="278"/>
        <v>2152</v>
      </c>
      <c r="G741" s="32">
        <f t="shared" si="279"/>
        <v>0.23789520229935884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798</v>
      </c>
      <c r="E746" s="39">
        <v>0</v>
      </c>
      <c r="F746" s="190">
        <f t="shared" si="280"/>
        <v>798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27911</v>
      </c>
      <c r="E748" s="40">
        <f>E738+E739+E740+E741+E746+E747</f>
        <v>23202</v>
      </c>
      <c r="F748" s="40">
        <f t="shared" si="280"/>
        <v>4709</v>
      </c>
      <c r="G748" s="34">
        <f t="shared" si="281"/>
        <v>0.20295664166882166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27911</v>
      </c>
      <c r="E756" s="40">
        <f>E748+E753+E754+E755</f>
        <v>23202</v>
      </c>
      <c r="F756" s="190">
        <f t="shared" ref="F756:F765" si="286">(D756-E756)</f>
        <v>4709</v>
      </c>
      <c r="G756" s="32">
        <f t="shared" ref="G756:G765" si="287">F756/E756</f>
        <v>0.20295664166882166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7414</v>
      </c>
      <c r="E757" s="189">
        <f>E758+E759+E760</f>
        <v>4233</v>
      </c>
      <c r="F757" s="190">
        <f t="shared" si="286"/>
        <v>3181</v>
      </c>
      <c r="G757" s="32">
        <f t="shared" si="287"/>
        <v>0.75147649421214269</v>
      </c>
    </row>
    <row r="758" spans="1:7" x14ac:dyDescent="0.2">
      <c r="A758" s="186">
        <v>600</v>
      </c>
      <c r="B758" s="1" t="s">
        <v>2</v>
      </c>
      <c r="C758" s="10"/>
      <c r="D758" s="190">
        <v>2396</v>
      </c>
      <c r="E758" s="190">
        <v>1078</v>
      </c>
      <c r="F758" s="190">
        <f t="shared" si="286"/>
        <v>1318</v>
      </c>
      <c r="G758" s="32">
        <f t="shared" si="287"/>
        <v>1.2226345083487942</v>
      </c>
    </row>
    <row r="759" spans="1:7" x14ac:dyDescent="0.2">
      <c r="A759" s="186">
        <v>601</v>
      </c>
      <c r="B759" s="1" t="s">
        <v>3</v>
      </c>
      <c r="C759" s="10"/>
      <c r="D759" s="190">
        <v>5018</v>
      </c>
      <c r="E759" s="190">
        <v>3155</v>
      </c>
      <c r="F759" s="190">
        <f t="shared" si="286"/>
        <v>1863</v>
      </c>
      <c r="G759" s="32">
        <f t="shared" si="287"/>
        <v>0.59049128367670367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496</v>
      </c>
      <c r="E761" s="190">
        <v>531</v>
      </c>
      <c r="F761" s="190">
        <f t="shared" si="286"/>
        <v>-35</v>
      </c>
      <c r="G761" s="32">
        <f t="shared" si="287"/>
        <v>-6.5913370998116755E-2</v>
      </c>
    </row>
    <row r="762" spans="1:7" x14ac:dyDescent="0.2">
      <c r="A762" s="186">
        <v>62</v>
      </c>
      <c r="B762" s="2" t="s">
        <v>42</v>
      </c>
      <c r="C762" s="11"/>
      <c r="D762" s="39">
        <v>491</v>
      </c>
      <c r="E762" s="39">
        <v>187</v>
      </c>
      <c r="F762" s="190">
        <f t="shared" si="286"/>
        <v>304</v>
      </c>
      <c r="G762" s="32">
        <f t="shared" si="287"/>
        <v>1.625668449197861</v>
      </c>
    </row>
    <row r="763" spans="1:7" ht="25.5" x14ac:dyDescent="0.2">
      <c r="A763" s="22"/>
      <c r="B763" s="26" t="s">
        <v>43</v>
      </c>
      <c r="C763" s="191"/>
      <c r="D763" s="40">
        <f>D757+D761+D762</f>
        <v>8401</v>
      </c>
      <c r="E763" s="40">
        <f>E757+E761+E762</f>
        <v>4951</v>
      </c>
      <c r="F763" s="190">
        <f t="shared" si="286"/>
        <v>3450</v>
      </c>
      <c r="G763" s="32">
        <f t="shared" si="287"/>
        <v>0.69682892344980807</v>
      </c>
    </row>
    <row r="764" spans="1:7" ht="25.5" x14ac:dyDescent="0.2">
      <c r="A764" s="22"/>
      <c r="B764" s="26" t="s">
        <v>48</v>
      </c>
      <c r="C764" s="191"/>
      <c r="D764" s="40">
        <f>D756-D763</f>
        <v>19510</v>
      </c>
      <c r="E764" s="40">
        <f>E756-E763</f>
        <v>18251</v>
      </c>
      <c r="F764" s="190">
        <f t="shared" si="286"/>
        <v>1259</v>
      </c>
      <c r="G764" s="32">
        <f t="shared" si="287"/>
        <v>6.8982521505670927E-2</v>
      </c>
    </row>
    <row r="765" spans="1:7" x14ac:dyDescent="0.2">
      <c r="A765" s="186">
        <v>63</v>
      </c>
      <c r="B765" s="3" t="s">
        <v>46</v>
      </c>
      <c r="C765" s="188"/>
      <c r="D765" s="189">
        <v>16089</v>
      </c>
      <c r="E765" s="189">
        <v>11365</v>
      </c>
      <c r="F765" s="190">
        <f t="shared" si="286"/>
        <v>4724</v>
      </c>
      <c r="G765" s="32">
        <f t="shared" si="287"/>
        <v>0.41566212054553453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903</v>
      </c>
      <c r="E769" s="39">
        <v>1013</v>
      </c>
      <c r="F769" s="190">
        <f t="shared" ref="F769:F779" si="290">(D769-E769)</f>
        <v>-110</v>
      </c>
      <c r="G769" s="32">
        <f t="shared" ref="G769:G779" si="291">F769/E769</f>
        <v>-0.10858835143139191</v>
      </c>
    </row>
    <row r="770" spans="1:7" ht="25.5" x14ac:dyDescent="0.2">
      <c r="A770" s="22"/>
      <c r="B770" s="26" t="s">
        <v>49</v>
      </c>
      <c r="C770" s="191"/>
      <c r="D770" s="190">
        <f>D764-D765-D769</f>
        <v>2518</v>
      </c>
      <c r="E770" s="190">
        <f>E764-E765-E769</f>
        <v>5873</v>
      </c>
      <c r="F770" s="190">
        <f t="shared" si="290"/>
        <v>-3355</v>
      </c>
      <c r="G770" s="32">
        <f t="shared" si="291"/>
        <v>-0.57125830069811001</v>
      </c>
    </row>
    <row r="771" spans="1:7" x14ac:dyDescent="0.2">
      <c r="A771" s="186">
        <v>75</v>
      </c>
      <c r="B771" s="3" t="s">
        <v>50</v>
      </c>
      <c r="C771" s="188"/>
      <c r="D771" s="189">
        <v>572</v>
      </c>
      <c r="E771" s="189">
        <v>37</v>
      </c>
      <c r="F771" s="190">
        <f t="shared" si="290"/>
        <v>535</v>
      </c>
      <c r="G771" s="32">
        <f t="shared" si="291"/>
        <v>14.45945945945946</v>
      </c>
    </row>
    <row r="772" spans="1:7" x14ac:dyDescent="0.2">
      <c r="A772" s="186">
        <v>65</v>
      </c>
      <c r="B772" s="1" t="s">
        <v>51</v>
      </c>
      <c r="C772" s="10"/>
      <c r="D772" s="190">
        <v>7506</v>
      </c>
      <c r="E772" s="190">
        <v>270</v>
      </c>
      <c r="F772" s="190">
        <f t="shared" si="290"/>
        <v>7236</v>
      </c>
      <c r="G772" s="32">
        <f t="shared" si="291"/>
        <v>26.8</v>
      </c>
    </row>
    <row r="773" spans="1:7" ht="25.5" x14ac:dyDescent="0.2">
      <c r="A773" s="186">
        <v>68</v>
      </c>
      <c r="B773" s="16" t="s">
        <v>52</v>
      </c>
      <c r="C773" s="17"/>
      <c r="D773" s="190">
        <v>12479</v>
      </c>
      <c r="E773" s="190">
        <v>5829</v>
      </c>
      <c r="F773" s="190">
        <f t="shared" si="290"/>
        <v>6650</v>
      </c>
      <c r="G773" s="32">
        <f t="shared" si="291"/>
        <v>1.1408474867044089</v>
      </c>
    </row>
    <row r="774" spans="1:7" x14ac:dyDescent="0.2">
      <c r="A774" s="186">
        <v>78</v>
      </c>
      <c r="B774" s="2" t="s">
        <v>53</v>
      </c>
      <c r="C774" s="11"/>
      <c r="D774" s="39">
        <v>940</v>
      </c>
      <c r="E774" s="39">
        <v>0</v>
      </c>
      <c r="F774" s="190">
        <f t="shared" si="290"/>
        <v>940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-15955</v>
      </c>
      <c r="E775" s="190">
        <f>E770+E771-E772-E773+E774</f>
        <v>-189</v>
      </c>
      <c r="F775" s="190">
        <f t="shared" si="290"/>
        <v>-15766</v>
      </c>
      <c r="G775" s="32">
        <f t="shared" si="291"/>
        <v>83.417989417989418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-15955</v>
      </c>
      <c r="E779" s="190">
        <f>E775+E778</f>
        <v>-189</v>
      </c>
      <c r="F779" s="190">
        <f t="shared" si="290"/>
        <v>-15766</v>
      </c>
      <c r="G779" s="32">
        <f t="shared" si="291"/>
        <v>83.417989417989418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82860</v>
      </c>
      <c r="E783" s="190">
        <v>83304</v>
      </c>
      <c r="F783" s="190">
        <f t="shared" ref="F783" si="292">(D783-E783)</f>
        <v>-444</v>
      </c>
      <c r="G783" s="32">
        <f t="shared" ref="G783" si="293">F783/E783</f>
        <v>-5.3298761163929707E-3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197549</v>
      </c>
      <c r="E790" s="190">
        <f>E794+E795+E796</f>
        <v>141315</v>
      </c>
      <c r="F790" s="190">
        <f t="shared" ref="F790" si="296">(D790-E790)</f>
        <v>56234</v>
      </c>
      <c r="G790" s="32">
        <f t="shared" ref="G790" si="297">F790/E790</f>
        <v>0.39793369422920427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131221</v>
      </c>
      <c r="E794" s="190">
        <v>94780</v>
      </c>
      <c r="F794" s="190">
        <f t="shared" ref="F794:F796" si="298">(D794-E794)</f>
        <v>36441</v>
      </c>
      <c r="G794" s="32">
        <f t="shared" ref="G794:G796" si="299">F794/E794</f>
        <v>0.38447984806921293</v>
      </c>
    </row>
    <row r="795" spans="1:7" ht="25.5" x14ac:dyDescent="0.2">
      <c r="A795" s="186"/>
      <c r="B795" s="24" t="s">
        <v>58</v>
      </c>
      <c r="C795" s="17"/>
      <c r="D795" s="190">
        <v>43670</v>
      </c>
      <c r="E795" s="190">
        <v>41156</v>
      </c>
      <c r="F795" s="190">
        <f t="shared" si="298"/>
        <v>2514</v>
      </c>
      <c r="G795" s="32">
        <f t="shared" si="299"/>
        <v>6.1084653513460978E-2</v>
      </c>
    </row>
    <row r="796" spans="1:7" x14ac:dyDescent="0.2">
      <c r="A796" s="186"/>
      <c r="B796" s="23" t="s">
        <v>24</v>
      </c>
      <c r="C796" s="10"/>
      <c r="D796" s="190">
        <v>22658</v>
      </c>
      <c r="E796" s="190">
        <v>5379</v>
      </c>
      <c r="F796" s="190">
        <f t="shared" si="298"/>
        <v>17279</v>
      </c>
      <c r="G796" s="32">
        <f t="shared" si="299"/>
        <v>3.2123071202825804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40331</v>
      </c>
      <c r="E798" s="190">
        <v>9769</v>
      </c>
      <c r="F798" s="190">
        <f t="shared" ref="F798" si="300">(D798-E798)</f>
        <v>30562</v>
      </c>
      <c r="G798" s="32">
        <f t="shared" ref="G798" si="301">F798/E798</f>
        <v>3.128467601596888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27996</v>
      </c>
      <c r="E800" s="190">
        <f>E803+E804+E805+E806</f>
        <v>14033</v>
      </c>
      <c r="F800" s="190">
        <f t="shared" ref="F800" si="302">(D800-E800)</f>
        <v>13963</v>
      </c>
      <c r="G800" s="32">
        <f t="shared" ref="G800" si="303">F800/E800</f>
        <v>0.99501175799900232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14240</v>
      </c>
      <c r="E803" s="190">
        <v>4326</v>
      </c>
      <c r="F803" s="190">
        <f t="shared" ref="F803:F806" si="304">(D803-E803)</f>
        <v>9914</v>
      </c>
      <c r="G803" s="32">
        <f t="shared" ref="G803:G806" si="305">F803/E803</f>
        <v>2.2917244567730006</v>
      </c>
    </row>
    <row r="804" spans="1:7" x14ac:dyDescent="0.2">
      <c r="A804" s="186">
        <v>31</v>
      </c>
      <c r="B804" s="25" t="s">
        <v>17</v>
      </c>
      <c r="C804" s="31"/>
      <c r="D804" s="190">
        <v>2439</v>
      </c>
      <c r="E804" s="190">
        <v>1563</v>
      </c>
      <c r="F804" s="190">
        <f t="shared" si="304"/>
        <v>876</v>
      </c>
      <c r="G804" s="32">
        <f t="shared" si="305"/>
        <v>0.56046065259117084</v>
      </c>
    </row>
    <row r="805" spans="1:7" x14ac:dyDescent="0.2">
      <c r="A805" s="186">
        <v>32</v>
      </c>
      <c r="B805" s="25" t="s">
        <v>18</v>
      </c>
      <c r="C805" s="31"/>
      <c r="D805" s="190">
        <v>11317</v>
      </c>
      <c r="E805" s="190">
        <v>8144</v>
      </c>
      <c r="F805" s="190">
        <f t="shared" si="304"/>
        <v>3173</v>
      </c>
      <c r="G805" s="32">
        <f t="shared" si="305"/>
        <v>0.38961198428290766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4457</v>
      </c>
      <c r="E811" s="190">
        <v>9753</v>
      </c>
      <c r="F811" s="190">
        <f>(D811-E811)</f>
        <v>-5296</v>
      </c>
      <c r="G811" s="32">
        <f>F811/E811</f>
        <v>-0.54301240643904436</v>
      </c>
    </row>
    <row r="812" spans="1:7" x14ac:dyDescent="0.2">
      <c r="A812" s="186">
        <v>701</v>
      </c>
      <c r="B812" s="1" t="s">
        <v>31</v>
      </c>
      <c r="C812" s="10"/>
      <c r="D812" s="190">
        <v>541</v>
      </c>
      <c r="E812" s="190">
        <v>8337</v>
      </c>
      <c r="F812" s="190">
        <f t="shared" ref="F812:F814" si="306">(D812-E812)</f>
        <v>-7796</v>
      </c>
      <c r="G812" s="32">
        <f t="shared" ref="G812:G814" si="307">F812/E812</f>
        <v>-0.93510855223701572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307</v>
      </c>
      <c r="E814" s="190">
        <v>2813</v>
      </c>
      <c r="F814" s="190">
        <f t="shared" si="306"/>
        <v>-2506</v>
      </c>
      <c r="G814" s="32">
        <f t="shared" si="307"/>
        <v>-0.89086384642730176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5305</v>
      </c>
      <c r="E821" s="40">
        <f>E811+E812+E813+E814+E819+E820</f>
        <v>20903</v>
      </c>
      <c r="F821" s="40">
        <f t="shared" si="308"/>
        <v>-15598</v>
      </c>
      <c r="G821" s="34">
        <f t="shared" si="309"/>
        <v>-0.74620867818016556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5305</v>
      </c>
      <c r="E829" s="40">
        <f>E821+E826+E827+E828</f>
        <v>20903</v>
      </c>
      <c r="F829" s="190">
        <f t="shared" ref="F829:F838" si="314">(D829-E829)</f>
        <v>-15598</v>
      </c>
      <c r="G829" s="32">
        <f t="shared" ref="G829:G838" si="315">F829/E829</f>
        <v>-0.74620867818016556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1792</v>
      </c>
      <c r="E830" s="189">
        <f>E831+E832+E833</f>
        <v>4836</v>
      </c>
      <c r="F830" s="190">
        <f t="shared" si="314"/>
        <v>-3044</v>
      </c>
      <c r="G830" s="32">
        <f t="shared" si="315"/>
        <v>-0.62944582299421004</v>
      </c>
    </row>
    <row r="831" spans="1:7" x14ac:dyDescent="0.2">
      <c r="A831" s="186">
        <v>600</v>
      </c>
      <c r="B831" s="1" t="s">
        <v>2</v>
      </c>
      <c r="C831" s="10"/>
      <c r="D831" s="190">
        <v>1509</v>
      </c>
      <c r="E831" s="190">
        <v>4429</v>
      </c>
      <c r="F831" s="190">
        <f t="shared" si="314"/>
        <v>-2920</v>
      </c>
      <c r="G831" s="32">
        <f t="shared" si="315"/>
        <v>-0.6592910363513208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26</v>
      </c>
      <c r="F832" s="190">
        <f t="shared" si="314"/>
        <v>-26</v>
      </c>
      <c r="G832" s="32">
        <f t="shared" si="315"/>
        <v>-1</v>
      </c>
    </row>
    <row r="833" spans="1:7" x14ac:dyDescent="0.2">
      <c r="A833" s="186">
        <v>604</v>
      </c>
      <c r="B833" s="1" t="s">
        <v>4</v>
      </c>
      <c r="C833" s="10"/>
      <c r="D833" s="190">
        <v>283</v>
      </c>
      <c r="E833" s="190">
        <v>381</v>
      </c>
      <c r="F833" s="190">
        <f t="shared" si="314"/>
        <v>-98</v>
      </c>
      <c r="G833" s="32">
        <f t="shared" si="315"/>
        <v>-0.2572178477690289</v>
      </c>
    </row>
    <row r="834" spans="1:7" x14ac:dyDescent="0.2">
      <c r="A834" s="186">
        <v>61</v>
      </c>
      <c r="B834" s="1" t="s">
        <v>41</v>
      </c>
      <c r="C834" s="10"/>
      <c r="D834" s="190">
        <v>114</v>
      </c>
      <c r="E834" s="190">
        <v>907</v>
      </c>
      <c r="F834" s="190">
        <f t="shared" si="314"/>
        <v>-793</v>
      </c>
      <c r="G834" s="32">
        <f t="shared" si="315"/>
        <v>-0.8743109151047409</v>
      </c>
    </row>
    <row r="835" spans="1:7" x14ac:dyDescent="0.2">
      <c r="A835" s="186">
        <v>62</v>
      </c>
      <c r="B835" s="2" t="s">
        <v>42</v>
      </c>
      <c r="C835" s="11"/>
      <c r="D835" s="39">
        <v>295</v>
      </c>
      <c r="E835" s="39">
        <v>392</v>
      </c>
      <c r="F835" s="190">
        <f t="shared" si="314"/>
        <v>-97</v>
      </c>
      <c r="G835" s="32">
        <f t="shared" si="315"/>
        <v>-0.24744897959183673</v>
      </c>
    </row>
    <row r="836" spans="1:7" ht="25.5" x14ac:dyDescent="0.2">
      <c r="A836" s="22"/>
      <c r="B836" s="26" t="s">
        <v>43</v>
      </c>
      <c r="C836" s="191"/>
      <c r="D836" s="40">
        <f>D830+D834+D835</f>
        <v>2201</v>
      </c>
      <c r="E836" s="40">
        <f>E830+E834+E835</f>
        <v>6135</v>
      </c>
      <c r="F836" s="190">
        <f t="shared" si="314"/>
        <v>-3934</v>
      </c>
      <c r="G836" s="32">
        <f t="shared" si="315"/>
        <v>-0.64123879380603099</v>
      </c>
    </row>
    <row r="837" spans="1:7" ht="25.5" x14ac:dyDescent="0.2">
      <c r="A837" s="22"/>
      <c r="B837" s="26" t="s">
        <v>48</v>
      </c>
      <c r="C837" s="191"/>
      <c r="D837" s="40">
        <f>D829-D836</f>
        <v>3104</v>
      </c>
      <c r="E837" s="40">
        <f>E829-E836</f>
        <v>14768</v>
      </c>
      <c r="F837" s="190">
        <f t="shared" si="314"/>
        <v>-11664</v>
      </c>
      <c r="G837" s="32">
        <f t="shared" si="315"/>
        <v>-0.78981581798483202</v>
      </c>
    </row>
    <row r="838" spans="1:7" x14ac:dyDescent="0.2">
      <c r="A838" s="186">
        <v>63</v>
      </c>
      <c r="B838" s="3" t="s">
        <v>46</v>
      </c>
      <c r="C838" s="188"/>
      <c r="D838" s="189">
        <v>8659</v>
      </c>
      <c r="E838" s="189">
        <v>6886</v>
      </c>
      <c r="F838" s="190">
        <f t="shared" si="314"/>
        <v>1773</v>
      </c>
      <c r="G838" s="32">
        <f t="shared" si="315"/>
        <v>0.25747894278245714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106</v>
      </c>
      <c r="E842" s="39">
        <v>418</v>
      </c>
      <c r="F842" s="190">
        <f t="shared" ref="F842:F852" si="318">(D842-E842)</f>
        <v>-312</v>
      </c>
      <c r="G842" s="32">
        <f t="shared" ref="G842:G852" si="319">F842/E842</f>
        <v>-0.74641148325358853</v>
      </c>
    </row>
    <row r="843" spans="1:7" ht="25.5" x14ac:dyDescent="0.2">
      <c r="A843" s="22"/>
      <c r="B843" s="26" t="s">
        <v>49</v>
      </c>
      <c r="C843" s="191"/>
      <c r="D843" s="190">
        <f>D837-D838-D842</f>
        <v>-5661</v>
      </c>
      <c r="E843" s="190">
        <f>E837-E838-E842</f>
        <v>7464</v>
      </c>
      <c r="F843" s="190">
        <f t="shared" si="318"/>
        <v>-13125</v>
      </c>
      <c r="G843" s="32">
        <f t="shared" si="319"/>
        <v>-1.7584405144694535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270</v>
      </c>
      <c r="F844" s="190">
        <f t="shared" si="318"/>
        <v>-270</v>
      </c>
      <c r="G844" s="32">
        <f t="shared" si="319"/>
        <v>-1</v>
      </c>
    </row>
    <row r="845" spans="1:7" x14ac:dyDescent="0.2">
      <c r="A845" s="186">
        <v>65</v>
      </c>
      <c r="B845" s="1" t="s">
        <v>51</v>
      </c>
      <c r="C845" s="10"/>
      <c r="D845" s="190">
        <v>380</v>
      </c>
      <c r="E845" s="190">
        <v>80</v>
      </c>
      <c r="F845" s="190">
        <f t="shared" si="318"/>
        <v>300</v>
      </c>
      <c r="G845" s="32">
        <f t="shared" si="319"/>
        <v>3.75</v>
      </c>
    </row>
    <row r="846" spans="1:7" ht="25.5" x14ac:dyDescent="0.2">
      <c r="A846" s="186">
        <v>68</v>
      </c>
      <c r="B846" s="16" t="s">
        <v>52</v>
      </c>
      <c r="C846" s="17"/>
      <c r="D846" s="190">
        <v>687</v>
      </c>
      <c r="E846" s="190">
        <v>898</v>
      </c>
      <c r="F846" s="190">
        <f t="shared" si="318"/>
        <v>-211</v>
      </c>
      <c r="G846" s="32">
        <f t="shared" si="319"/>
        <v>-0.23496659242761692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-6728</v>
      </c>
      <c r="E848" s="190">
        <f>E843+E844-E845-E846+E847</f>
        <v>6756</v>
      </c>
      <c r="F848" s="190">
        <f t="shared" si="318"/>
        <v>-13484</v>
      </c>
      <c r="G848" s="32">
        <f t="shared" si="319"/>
        <v>-1.9958555358200119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1709</v>
      </c>
      <c r="F850" s="190">
        <f t="shared" si="318"/>
        <v>-1709</v>
      </c>
      <c r="G850" s="32">
        <f t="shared" si="319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-1709</v>
      </c>
      <c r="F851" s="190">
        <f t="shared" si="318"/>
        <v>1709</v>
      </c>
      <c r="G851" s="32">
        <f t="shared" si="319"/>
        <v>-1</v>
      </c>
    </row>
    <row r="852" spans="1:7" x14ac:dyDescent="0.2">
      <c r="A852" s="22"/>
      <c r="B852" s="19" t="s">
        <v>57</v>
      </c>
      <c r="C852" s="191"/>
      <c r="D852" s="190">
        <f>D848+D851</f>
        <v>-6728</v>
      </c>
      <c r="E852" s="190">
        <f>E848+E851</f>
        <v>5047</v>
      </c>
      <c r="F852" s="190">
        <f t="shared" si="318"/>
        <v>-11775</v>
      </c>
      <c r="G852" s="32">
        <f t="shared" si="319"/>
        <v>-2.3330691499900933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70594</v>
      </c>
      <c r="E856" s="190">
        <v>48859</v>
      </c>
      <c r="F856" s="190">
        <f t="shared" ref="F856" si="320">(D856-E856)</f>
        <v>21735</v>
      </c>
      <c r="G856" s="32">
        <f t="shared" ref="G856" si="321">F856/E856</f>
        <v>0.44485151149225322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45395</v>
      </c>
      <c r="E863" s="190">
        <f>E867+E868+E869</f>
        <v>103530</v>
      </c>
      <c r="F863" s="190">
        <f t="shared" ref="F863" si="324">(D863-E863)</f>
        <v>-58135</v>
      </c>
      <c r="G863" s="32">
        <f t="shared" ref="G863" si="325">F863/E863</f>
        <v>-0.56152805949966189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18919</v>
      </c>
      <c r="E867" s="190">
        <f>15514+67245</f>
        <v>82759</v>
      </c>
      <c r="F867" s="190">
        <f t="shared" ref="F867:F869" si="326">(D867-E867)</f>
        <v>-63840</v>
      </c>
      <c r="G867" s="32">
        <f t="shared" ref="G867:G869" si="327">F867/E867</f>
        <v>-0.77139646443287135</v>
      </c>
    </row>
    <row r="868" spans="1:7" ht="25.5" x14ac:dyDescent="0.2">
      <c r="A868" s="186"/>
      <c r="B868" s="24" t="s">
        <v>58</v>
      </c>
      <c r="C868" s="17"/>
      <c r="D868" s="190">
        <v>26476</v>
      </c>
      <c r="E868" s="190">
        <v>20771</v>
      </c>
      <c r="F868" s="190">
        <f t="shared" si="326"/>
        <v>5705</v>
      </c>
      <c r="G868" s="32">
        <f t="shared" si="327"/>
        <v>0.27466178806990516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7668</v>
      </c>
      <c r="E871" s="190">
        <v>9966</v>
      </c>
      <c r="F871" s="190">
        <f t="shared" ref="F871" si="328">(D871-E871)</f>
        <v>-2298</v>
      </c>
      <c r="G871" s="32">
        <f t="shared" ref="G871" si="329">F871/E871</f>
        <v>-0.23058398555087298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7128</v>
      </c>
      <c r="E873" s="190">
        <f>E876+E877+E878+E879</f>
        <v>5683</v>
      </c>
      <c r="F873" s="190">
        <f t="shared" ref="F873" si="330">(D873-E873)</f>
        <v>1445</v>
      </c>
      <c r="G873" s="32">
        <f t="shared" ref="G873" si="331">F873/E873</f>
        <v>0.25426711244061234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1573</v>
      </c>
      <c r="E876" s="190">
        <v>611</v>
      </c>
      <c r="F876" s="190">
        <f t="shared" ref="F876:F879" si="332">(D876-E876)</f>
        <v>962</v>
      </c>
      <c r="G876" s="32">
        <f t="shared" ref="G876:G879" si="333">F876/E876</f>
        <v>1.574468085106383</v>
      </c>
    </row>
    <row r="877" spans="1:7" x14ac:dyDescent="0.2">
      <c r="A877" s="186">
        <v>31</v>
      </c>
      <c r="B877" s="25" t="s">
        <v>17</v>
      </c>
      <c r="C877" s="31"/>
      <c r="D877" s="190">
        <v>5555</v>
      </c>
      <c r="E877" s="190">
        <v>5072</v>
      </c>
      <c r="F877" s="190">
        <f t="shared" si="332"/>
        <v>483</v>
      </c>
      <c r="G877" s="32">
        <f t="shared" si="333"/>
        <v>9.5228706624605683E-2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19350</v>
      </c>
      <c r="E887" s="190">
        <v>26586</v>
      </c>
      <c r="F887" s="190">
        <f t="shared" si="334"/>
        <v>-7236</v>
      </c>
      <c r="G887" s="32">
        <f t="shared" si="335"/>
        <v>-0.27217332430602575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19350</v>
      </c>
      <c r="E894" s="40">
        <f>E884+E885+E886+E887+E892+E893</f>
        <v>26586</v>
      </c>
      <c r="F894" s="40">
        <f t="shared" si="336"/>
        <v>-7236</v>
      </c>
      <c r="G894" s="34">
        <f t="shared" si="337"/>
        <v>-0.27217332430602575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19350</v>
      </c>
      <c r="E902" s="40">
        <f>E894+E899+E900+E901</f>
        <v>26586</v>
      </c>
      <c r="F902" s="190">
        <f t="shared" ref="F902:F911" si="342">(D902-E902)</f>
        <v>-7236</v>
      </c>
      <c r="G902" s="32">
        <f t="shared" ref="G902:G911" si="343">F902/E902</f>
        <v>-0.27217332430602575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7714</v>
      </c>
      <c r="E903" s="189">
        <f>E904+E905+E906</f>
        <v>5246</v>
      </c>
      <c r="F903" s="190">
        <f t="shared" si="342"/>
        <v>2468</v>
      </c>
      <c r="G903" s="32">
        <f t="shared" si="343"/>
        <v>0.47045367899351886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7714</v>
      </c>
      <c r="E905" s="190">
        <v>5246</v>
      </c>
      <c r="F905" s="190">
        <f t="shared" si="342"/>
        <v>2468</v>
      </c>
      <c r="G905" s="32">
        <f t="shared" si="343"/>
        <v>0.47045367899351886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170</v>
      </c>
      <c r="E907" s="190">
        <v>1802</v>
      </c>
      <c r="F907" s="190">
        <f t="shared" si="342"/>
        <v>-1632</v>
      </c>
      <c r="G907" s="32">
        <f t="shared" si="343"/>
        <v>-0.90566037735849059</v>
      </c>
    </row>
    <row r="908" spans="1:7" x14ac:dyDescent="0.2">
      <c r="A908" s="186">
        <v>62</v>
      </c>
      <c r="B908" s="2" t="s">
        <v>42</v>
      </c>
      <c r="C908" s="11"/>
      <c r="D908" s="39">
        <v>658</v>
      </c>
      <c r="E908" s="39">
        <v>510</v>
      </c>
      <c r="F908" s="190">
        <f t="shared" si="342"/>
        <v>148</v>
      </c>
      <c r="G908" s="32">
        <f t="shared" si="343"/>
        <v>0.29019607843137257</v>
      </c>
    </row>
    <row r="909" spans="1:7" ht="25.5" x14ac:dyDescent="0.2">
      <c r="A909" s="22"/>
      <c r="B909" s="26" t="s">
        <v>43</v>
      </c>
      <c r="C909" s="191"/>
      <c r="D909" s="40">
        <f>D903+D907+D908</f>
        <v>8542</v>
      </c>
      <c r="E909" s="40">
        <f>E903+E907+E908</f>
        <v>7558</v>
      </c>
      <c r="F909" s="190">
        <f t="shared" si="342"/>
        <v>984</v>
      </c>
      <c r="G909" s="32">
        <f t="shared" si="343"/>
        <v>0.13019317279703627</v>
      </c>
    </row>
    <row r="910" spans="1:7" ht="25.5" x14ac:dyDescent="0.2">
      <c r="A910" s="22"/>
      <c r="B910" s="26" t="s">
        <v>48</v>
      </c>
      <c r="C910" s="191"/>
      <c r="D910" s="40">
        <f>D902-D909</f>
        <v>10808</v>
      </c>
      <c r="E910" s="40">
        <f>E902-E909</f>
        <v>19028</v>
      </c>
      <c r="F910" s="190">
        <f t="shared" si="342"/>
        <v>-8220</v>
      </c>
      <c r="G910" s="32">
        <f t="shared" si="343"/>
        <v>-0.43199495480344757</v>
      </c>
    </row>
    <row r="911" spans="1:7" x14ac:dyDescent="0.2">
      <c r="A911" s="186">
        <v>63</v>
      </c>
      <c r="B911" s="3" t="s">
        <v>46</v>
      </c>
      <c r="C911" s="188"/>
      <c r="D911" s="189">
        <v>10324</v>
      </c>
      <c r="E911" s="189">
        <v>8026</v>
      </c>
      <c r="F911" s="190">
        <f t="shared" si="342"/>
        <v>2298</v>
      </c>
      <c r="G911" s="32">
        <f t="shared" si="343"/>
        <v>0.28631946174931472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529</v>
      </c>
      <c r="E915" s="39">
        <v>550</v>
      </c>
      <c r="F915" s="190">
        <f t="shared" ref="F915:F925" si="346">(D915-E915)</f>
        <v>-21</v>
      </c>
      <c r="G915" s="32">
        <f t="shared" ref="G915:G925" si="347">F915/E915</f>
        <v>-3.8181818181818185E-2</v>
      </c>
    </row>
    <row r="916" spans="1:7" ht="25.5" x14ac:dyDescent="0.2">
      <c r="A916" s="22"/>
      <c r="B916" s="26" t="s">
        <v>49</v>
      </c>
      <c r="C916" s="191"/>
      <c r="D916" s="190">
        <f>D910-D911-D915</f>
        <v>-45</v>
      </c>
      <c r="E916" s="190">
        <f>E910-E911-E915</f>
        <v>10452</v>
      </c>
      <c r="F916" s="190">
        <f t="shared" si="346"/>
        <v>-10497</v>
      </c>
      <c r="G916" s="32">
        <f t="shared" si="347"/>
        <v>-1.004305396096441</v>
      </c>
    </row>
    <row r="917" spans="1:7" x14ac:dyDescent="0.2">
      <c r="A917" s="186">
        <v>75</v>
      </c>
      <c r="B917" s="3" t="s">
        <v>50</v>
      </c>
      <c r="C917" s="188"/>
      <c r="D917" s="189">
        <v>18</v>
      </c>
      <c r="E917" s="189">
        <v>0</v>
      </c>
      <c r="F917" s="190">
        <f t="shared" si="346"/>
        <v>18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>
        <v>0</v>
      </c>
      <c r="E918" s="190">
        <v>0</v>
      </c>
      <c r="F918" s="190">
        <f t="shared" si="346"/>
        <v>0</v>
      </c>
      <c r="G918" s="32" t="e">
        <f t="shared" si="347"/>
        <v>#DIV/0!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0</v>
      </c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393</v>
      </c>
      <c r="F920" s="190">
        <f t="shared" si="346"/>
        <v>-393</v>
      </c>
      <c r="G920" s="32">
        <f t="shared" si="347"/>
        <v>-1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-27</v>
      </c>
      <c r="E921" s="190">
        <f>E916+E917-E918-E919+E920</f>
        <v>10845</v>
      </c>
      <c r="F921" s="190">
        <f t="shared" si="346"/>
        <v>-10872</v>
      </c>
      <c r="G921" s="32">
        <f t="shared" si="347"/>
        <v>-1.0024896265560166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-27</v>
      </c>
      <c r="E925" s="190">
        <f>E921+E924</f>
        <v>10845</v>
      </c>
      <c r="F925" s="190">
        <f t="shared" si="346"/>
        <v>-10872</v>
      </c>
      <c r="G925" s="32">
        <f t="shared" si="347"/>
        <v>-1.0024896265560166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20358</v>
      </c>
      <c r="E929" s="190">
        <v>7246</v>
      </c>
      <c r="F929" s="190">
        <f t="shared" ref="F929" si="348">(D929-E929)</f>
        <v>13112</v>
      </c>
      <c r="G929" s="32">
        <f t="shared" ref="G929" si="349">F929/E929</f>
        <v>1.8095500966050235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61879</v>
      </c>
      <c r="E936" s="190">
        <f>E940+E941+E942</f>
        <v>154943</v>
      </c>
      <c r="F936" s="190">
        <f t="shared" ref="F936" si="352">(D936-E936)</f>
        <v>-93064</v>
      </c>
      <c r="G936" s="32">
        <f t="shared" ref="G936" si="353">F936/E936</f>
        <v>-0.6006337814551157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18242</v>
      </c>
      <c r="E940" s="190">
        <v>20773</v>
      </c>
      <c r="F940" s="190">
        <f t="shared" ref="F940:F942" si="354">(D940-E940)</f>
        <v>-2531</v>
      </c>
      <c r="G940" s="32">
        <f t="shared" ref="G940:G942" si="355">F940/E940</f>
        <v>-0.1218408511047995</v>
      </c>
    </row>
    <row r="941" spans="1:7" ht="25.5" x14ac:dyDescent="0.2">
      <c r="A941" s="186"/>
      <c r="B941" s="24" t="s">
        <v>58</v>
      </c>
      <c r="C941" s="17"/>
      <c r="D941" s="190">
        <v>28088</v>
      </c>
      <c r="E941" s="190">
        <v>132453</v>
      </c>
      <c r="F941" s="190">
        <f t="shared" si="354"/>
        <v>-104365</v>
      </c>
      <c r="G941" s="32">
        <f t="shared" si="355"/>
        <v>-0.78793987301155877</v>
      </c>
    </row>
    <row r="942" spans="1:7" x14ac:dyDescent="0.2">
      <c r="A942" s="186"/>
      <c r="B942" s="23" t="s">
        <v>24</v>
      </c>
      <c r="C942" s="10"/>
      <c r="D942" s="190">
        <f>2208+13341</f>
        <v>15549</v>
      </c>
      <c r="E942" s="190">
        <v>1717</v>
      </c>
      <c r="F942" s="190">
        <f t="shared" si="354"/>
        <v>13832</v>
      </c>
      <c r="G942" s="32">
        <f t="shared" si="355"/>
        <v>8.0559114735002915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214253</v>
      </c>
      <c r="E944" s="190">
        <v>223136</v>
      </c>
      <c r="F944" s="190">
        <f t="shared" ref="F944" si="356">(D944-E944)</f>
        <v>-8883</v>
      </c>
      <c r="G944" s="32">
        <f t="shared" ref="G944" si="357">F944/E944</f>
        <v>-3.9809802093790335E-2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43504</v>
      </c>
      <c r="E946" s="190">
        <f>E949+E950+E951+E952</f>
        <v>38073</v>
      </c>
      <c r="F946" s="190">
        <f t="shared" ref="F946" si="358">(D946-E946)</f>
        <v>5431</v>
      </c>
      <c r="G946" s="32">
        <f t="shared" ref="G946" si="359">F946/E946</f>
        <v>0.1426470201980406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4609</v>
      </c>
      <c r="E949" s="190">
        <v>1369</v>
      </c>
      <c r="F949" s="190">
        <f t="shared" ref="F949:F952" si="360">(D949-E949)</f>
        <v>3240</v>
      </c>
      <c r="G949" s="32">
        <f t="shared" ref="G949:G952" si="361">F949/E949</f>
        <v>2.3666910153396641</v>
      </c>
    </row>
    <row r="950" spans="1:7" x14ac:dyDescent="0.2">
      <c r="A950" s="186">
        <v>31</v>
      </c>
      <c r="B950" s="25" t="s">
        <v>17</v>
      </c>
      <c r="C950" s="31"/>
      <c r="D950" s="190">
        <v>1122</v>
      </c>
      <c r="E950" s="190">
        <v>969</v>
      </c>
      <c r="F950" s="190">
        <f t="shared" si="360"/>
        <v>153</v>
      </c>
      <c r="G950" s="32">
        <f t="shared" si="361"/>
        <v>0.15789473684210525</v>
      </c>
    </row>
    <row r="951" spans="1:7" x14ac:dyDescent="0.2">
      <c r="A951" s="186">
        <v>32</v>
      </c>
      <c r="B951" s="25" t="s">
        <v>18</v>
      </c>
      <c r="C951" s="31"/>
      <c r="D951" s="190">
        <v>37773</v>
      </c>
      <c r="E951" s="190">
        <v>35735</v>
      </c>
      <c r="F951" s="190">
        <f t="shared" si="360"/>
        <v>2038</v>
      </c>
      <c r="G951" s="32">
        <f t="shared" si="361"/>
        <v>5.7030922065202182E-2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0</v>
      </c>
      <c r="F952" s="190">
        <f t="shared" si="360"/>
        <v>0</v>
      </c>
      <c r="G952" s="32" t="e">
        <f t="shared" si="361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2629</v>
      </c>
      <c r="E957" s="190">
        <v>1230</v>
      </c>
      <c r="F957" s="190">
        <f>(D957-E957)</f>
        <v>1399</v>
      </c>
      <c r="G957" s="32">
        <f>F957/E957</f>
        <v>1.1373983739837399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45585</v>
      </c>
      <c r="E960" s="190">
        <v>29011</v>
      </c>
      <c r="F960" s="190">
        <f t="shared" si="362"/>
        <v>16574</v>
      </c>
      <c r="G960" s="32">
        <f t="shared" si="363"/>
        <v>0.57130054117403739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39</v>
      </c>
      <c r="E965" s="39">
        <v>0</v>
      </c>
      <c r="F965" s="190">
        <f t="shared" si="364"/>
        <v>39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>
        <v>30</v>
      </c>
      <c r="E966" s="39"/>
      <c r="F966" s="190">
        <f t="shared" si="364"/>
        <v>30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48283</v>
      </c>
      <c r="E967" s="40">
        <f>E957+E958+E959+E960+E965+E966</f>
        <v>30241</v>
      </c>
      <c r="F967" s="40">
        <f t="shared" si="364"/>
        <v>18042</v>
      </c>
      <c r="G967" s="34">
        <f t="shared" si="365"/>
        <v>0.59660725505108958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48283</v>
      </c>
      <c r="E975" s="40">
        <f>E967+E972+E973+E974</f>
        <v>30241</v>
      </c>
      <c r="F975" s="190">
        <f t="shared" ref="F975:F984" si="370">(D975-E975)</f>
        <v>18042</v>
      </c>
      <c r="G975" s="32">
        <f t="shared" ref="G975:G984" si="371">F975/E975</f>
        <v>0.59660725505108958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14429</v>
      </c>
      <c r="E976" s="189">
        <f>E977+E978+E979</f>
        <v>9451</v>
      </c>
      <c r="F976" s="190">
        <f t="shared" si="370"/>
        <v>4978</v>
      </c>
      <c r="G976" s="32">
        <f t="shared" si="371"/>
        <v>0.52671674955031211</v>
      </c>
    </row>
    <row r="977" spans="1:7" x14ac:dyDescent="0.2">
      <c r="A977" s="186">
        <v>600</v>
      </c>
      <c r="B977" s="1" t="s">
        <v>2</v>
      </c>
      <c r="C977" s="10"/>
      <c r="D977" s="190">
        <v>882</v>
      </c>
      <c r="E977" s="190">
        <v>449</v>
      </c>
      <c r="F977" s="190">
        <f t="shared" si="370"/>
        <v>433</v>
      </c>
      <c r="G977" s="32">
        <f t="shared" si="371"/>
        <v>0.96436525612472157</v>
      </c>
    </row>
    <row r="978" spans="1:7" x14ac:dyDescent="0.2">
      <c r="A978" s="186">
        <v>601</v>
      </c>
      <c r="B978" s="1" t="s">
        <v>3</v>
      </c>
      <c r="C978" s="10"/>
      <c r="D978" s="190">
        <v>9119</v>
      </c>
      <c r="E978" s="190">
        <v>4825</v>
      </c>
      <c r="F978" s="190">
        <f t="shared" si="370"/>
        <v>4294</v>
      </c>
      <c r="G978" s="32">
        <f t="shared" si="371"/>
        <v>0.88994818652849739</v>
      </c>
    </row>
    <row r="979" spans="1:7" x14ac:dyDescent="0.2">
      <c r="A979" s="186">
        <v>604</v>
      </c>
      <c r="B979" s="1" t="s">
        <v>4</v>
      </c>
      <c r="C979" s="10"/>
      <c r="D979" s="190">
        <v>4428</v>
      </c>
      <c r="E979" s="190">
        <v>4177</v>
      </c>
      <c r="F979" s="190">
        <f t="shared" si="370"/>
        <v>251</v>
      </c>
      <c r="G979" s="32">
        <f t="shared" si="371"/>
        <v>6.0090974383528846E-2</v>
      </c>
    </row>
    <row r="980" spans="1:7" x14ac:dyDescent="0.2">
      <c r="A980" s="186">
        <v>61</v>
      </c>
      <c r="B980" s="1" t="s">
        <v>41</v>
      </c>
      <c r="C980" s="10"/>
      <c r="D980" s="190">
        <v>879</v>
      </c>
      <c r="E980" s="190">
        <v>933</v>
      </c>
      <c r="F980" s="190">
        <f t="shared" si="370"/>
        <v>-54</v>
      </c>
      <c r="G980" s="32">
        <f t="shared" si="371"/>
        <v>-5.7877813504823149E-2</v>
      </c>
    </row>
    <row r="981" spans="1:7" x14ac:dyDescent="0.2">
      <c r="A981" s="186">
        <v>62</v>
      </c>
      <c r="B981" s="2" t="s">
        <v>42</v>
      </c>
      <c r="C981" s="11"/>
      <c r="D981" s="39">
        <v>623</v>
      </c>
      <c r="E981" s="39">
        <v>1276</v>
      </c>
      <c r="F981" s="190">
        <f t="shared" si="370"/>
        <v>-653</v>
      </c>
      <c r="G981" s="32">
        <f t="shared" si="371"/>
        <v>-0.51175548589341691</v>
      </c>
    </row>
    <row r="982" spans="1:7" ht="25.5" x14ac:dyDescent="0.2">
      <c r="A982" s="22"/>
      <c r="B982" s="26" t="s">
        <v>43</v>
      </c>
      <c r="C982" s="191"/>
      <c r="D982" s="40">
        <f>D976+D980+D981</f>
        <v>15931</v>
      </c>
      <c r="E982" s="40">
        <f>E976+E980+E981</f>
        <v>11660</v>
      </c>
      <c r="F982" s="190">
        <f t="shared" si="370"/>
        <v>4271</v>
      </c>
      <c r="G982" s="32">
        <f t="shared" si="371"/>
        <v>0.36629502572898798</v>
      </c>
    </row>
    <row r="983" spans="1:7" ht="25.5" x14ac:dyDescent="0.2">
      <c r="A983" s="22"/>
      <c r="B983" s="26" t="s">
        <v>48</v>
      </c>
      <c r="C983" s="191"/>
      <c r="D983" s="40">
        <f>D975-D982</f>
        <v>32352</v>
      </c>
      <c r="E983" s="40">
        <f>E975-E982</f>
        <v>18581</v>
      </c>
      <c r="F983" s="190">
        <f t="shared" si="370"/>
        <v>13771</v>
      </c>
      <c r="G983" s="32">
        <f t="shared" si="371"/>
        <v>0.74113341585490555</v>
      </c>
    </row>
    <row r="984" spans="1:7" x14ac:dyDescent="0.2">
      <c r="A984" s="186">
        <v>63</v>
      </c>
      <c r="B984" s="3" t="s">
        <v>46</v>
      </c>
      <c r="C984" s="188"/>
      <c r="D984" s="189">
        <v>45797</v>
      </c>
      <c r="E984" s="189">
        <v>46860</v>
      </c>
      <c r="F984" s="190">
        <f t="shared" si="370"/>
        <v>-1063</v>
      </c>
      <c r="G984" s="32">
        <f t="shared" si="371"/>
        <v>-2.2684592402902264E-2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1466</v>
      </c>
      <c r="E988" s="39">
        <v>818</v>
      </c>
      <c r="F988" s="190">
        <f t="shared" ref="F988:F998" si="374">(D988-E988)</f>
        <v>648</v>
      </c>
      <c r="G988" s="32">
        <f t="shared" ref="G988:G998" si="375">F988/E988</f>
        <v>0.79217603911980439</v>
      </c>
    </row>
    <row r="989" spans="1:7" ht="25.5" x14ac:dyDescent="0.2">
      <c r="A989" s="22"/>
      <c r="B989" s="26" t="s">
        <v>49</v>
      </c>
      <c r="C989" s="191"/>
      <c r="D989" s="190">
        <f>D983-D984-D988</f>
        <v>-14911</v>
      </c>
      <c r="E989" s="190">
        <f>E983-E984-E988</f>
        <v>-29097</v>
      </c>
      <c r="F989" s="190">
        <f t="shared" si="374"/>
        <v>14186</v>
      </c>
      <c r="G989" s="32">
        <f t="shared" si="375"/>
        <v>-0.48754167096264217</v>
      </c>
    </row>
    <row r="990" spans="1:7" x14ac:dyDescent="0.2">
      <c r="A990" s="186">
        <v>75</v>
      </c>
      <c r="B990" s="3" t="s">
        <v>50</v>
      </c>
      <c r="C990" s="188"/>
      <c r="D990" s="189">
        <v>4</v>
      </c>
      <c r="E990" s="189">
        <v>66</v>
      </c>
      <c r="F990" s="190">
        <f t="shared" si="374"/>
        <v>-62</v>
      </c>
      <c r="G990" s="32">
        <f t="shared" si="375"/>
        <v>-0.93939393939393945</v>
      </c>
    </row>
    <row r="991" spans="1:7" x14ac:dyDescent="0.2">
      <c r="A991" s="186">
        <v>65</v>
      </c>
      <c r="B991" s="1" t="s">
        <v>51</v>
      </c>
      <c r="C991" s="10"/>
      <c r="D991" s="190">
        <v>781</v>
      </c>
      <c r="E991" s="190">
        <v>1175</v>
      </c>
      <c r="F991" s="190">
        <f t="shared" si="374"/>
        <v>-394</v>
      </c>
      <c r="G991" s="32">
        <f t="shared" si="375"/>
        <v>-0.33531914893617021</v>
      </c>
    </row>
    <row r="992" spans="1:7" ht="25.5" x14ac:dyDescent="0.2">
      <c r="A992" s="186">
        <v>68</v>
      </c>
      <c r="B992" s="16" t="s">
        <v>52</v>
      </c>
      <c r="C992" s="17"/>
      <c r="D992" s="190">
        <v>11012</v>
      </c>
      <c r="E992" s="190">
        <v>14449</v>
      </c>
      <c r="F992" s="190">
        <f t="shared" si="374"/>
        <v>-3437</v>
      </c>
      <c r="G992" s="32">
        <f t="shared" si="375"/>
        <v>-0.23787113295037718</v>
      </c>
    </row>
    <row r="993" spans="1:7" x14ac:dyDescent="0.2">
      <c r="A993" s="186">
        <v>78</v>
      </c>
      <c r="B993" s="2" t="s">
        <v>53</v>
      </c>
      <c r="C993" s="11"/>
      <c r="D993" s="39">
        <v>2795</v>
      </c>
      <c r="E993" s="39">
        <v>2015</v>
      </c>
      <c r="F993" s="190">
        <f t="shared" si="374"/>
        <v>780</v>
      </c>
      <c r="G993" s="32">
        <f t="shared" si="375"/>
        <v>0.38709677419354838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-23905</v>
      </c>
      <c r="E994" s="190">
        <f>E989+E990-E991-E992+E993</f>
        <v>-42640</v>
      </c>
      <c r="F994" s="190">
        <f t="shared" si="374"/>
        <v>18735</v>
      </c>
      <c r="G994" s="32">
        <f t="shared" si="375"/>
        <v>-0.43937617260787992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-23905</v>
      </c>
      <c r="E998" s="190">
        <f>E994+E997</f>
        <v>-42640</v>
      </c>
      <c r="F998" s="190">
        <f t="shared" si="374"/>
        <v>18735</v>
      </c>
      <c r="G998" s="32">
        <f t="shared" si="375"/>
        <v>-0.43937617260787992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18482</v>
      </c>
      <c r="E1002" s="190">
        <v>25470</v>
      </c>
      <c r="F1002" s="190">
        <f t="shared" ref="F1002" si="376">(D1002-E1002)</f>
        <v>-6988</v>
      </c>
      <c r="G1002" s="32">
        <f t="shared" ref="G1002" si="377">F1002/E1002</f>
        <v>-0.27436199450333726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225871</v>
      </c>
      <c r="E1009" s="190">
        <f>E1013+E1014+E1015</f>
        <v>301492</v>
      </c>
      <c r="F1009" s="190">
        <f t="shared" ref="F1009" si="380">(D1009-E1009)</f>
        <v>-75621</v>
      </c>
      <c r="G1009" s="32">
        <f t="shared" ref="G1009" si="381">F1009/E1009</f>
        <v>-0.25082257572340227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183686+10164</f>
        <v>193850</v>
      </c>
      <c r="E1013" s="190">
        <f>170026+5944</f>
        <v>175970</v>
      </c>
      <c r="F1013" s="190">
        <f t="shared" ref="F1013:F1015" si="382">(D1013-E1013)</f>
        <v>17880</v>
      </c>
      <c r="G1013" s="32">
        <f t="shared" ref="G1013:G1015" si="383">F1013/E1013</f>
        <v>0.10160822867534239</v>
      </c>
    </row>
    <row r="1014" spans="1:7" ht="25.5" x14ac:dyDescent="0.2">
      <c r="A1014" s="186"/>
      <c r="B1014" s="24" t="s">
        <v>58</v>
      </c>
      <c r="C1014" s="17"/>
      <c r="D1014" s="190">
        <f>33622-229945+225871</f>
        <v>29548</v>
      </c>
      <c r="E1014" s="190">
        <f>28032-310640+301492</f>
        <v>18884</v>
      </c>
      <c r="F1014" s="190">
        <f t="shared" si="382"/>
        <v>10664</v>
      </c>
      <c r="G1014" s="32">
        <f t="shared" si="383"/>
        <v>0.56471086634187673</v>
      </c>
    </row>
    <row r="1015" spans="1:7" x14ac:dyDescent="0.2">
      <c r="A1015" s="186"/>
      <c r="B1015" s="23" t="s">
        <v>24</v>
      </c>
      <c r="C1015" s="10"/>
      <c r="D1015" s="190">
        <v>2473</v>
      </c>
      <c r="E1015" s="190">
        <f>106638</f>
        <v>106638</v>
      </c>
      <c r="F1015" s="190">
        <f t="shared" si="382"/>
        <v>-104165</v>
      </c>
      <c r="G1015" s="32">
        <f t="shared" si="383"/>
        <v>-0.97680939252424093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156108</v>
      </c>
      <c r="E1017" s="190">
        <v>147076</v>
      </c>
      <c r="F1017" s="190">
        <f t="shared" ref="F1017" si="384">(D1017-E1017)</f>
        <v>9032</v>
      </c>
      <c r="G1017" s="32">
        <f t="shared" ref="G1017" si="385">F1017/E1017</f>
        <v>6.1410427262095786E-2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98020</v>
      </c>
      <c r="E1019" s="190">
        <f>E1022+E1023+E1024+E1025</f>
        <v>81801</v>
      </c>
      <c r="F1019" s="190">
        <f t="shared" ref="F1019" si="386">(D1019-E1019)</f>
        <v>16219</v>
      </c>
      <c r="G1019" s="32">
        <f t="shared" ref="G1019" si="387">F1019/E1019</f>
        <v>0.19827385973276609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927</v>
      </c>
      <c r="E1022" s="190">
        <v>1466</v>
      </c>
      <c r="F1022" s="190">
        <f t="shared" ref="F1022:F1025" si="388">(D1022-E1022)</f>
        <v>-539</v>
      </c>
      <c r="G1022" s="32">
        <f t="shared" ref="G1022:G1025" si="389">F1022/E1022</f>
        <v>-0.36766712141882674</v>
      </c>
    </row>
    <row r="1023" spans="1:7" x14ac:dyDescent="0.2">
      <c r="A1023" s="186">
        <v>31</v>
      </c>
      <c r="B1023" s="25" t="s">
        <v>17</v>
      </c>
      <c r="C1023" s="31"/>
      <c r="D1023" s="190">
        <v>3584</v>
      </c>
      <c r="E1023" s="190">
        <v>4053</v>
      </c>
      <c r="F1023" s="190">
        <f t="shared" si="388"/>
        <v>-469</v>
      </c>
      <c r="G1023" s="32">
        <f t="shared" si="389"/>
        <v>-0.1157167530224525</v>
      </c>
    </row>
    <row r="1024" spans="1:7" x14ac:dyDescent="0.2">
      <c r="A1024" s="186">
        <v>32</v>
      </c>
      <c r="B1024" s="25" t="s">
        <v>18</v>
      </c>
      <c r="C1024" s="31"/>
      <c r="D1024" s="190">
        <v>93509</v>
      </c>
      <c r="E1024" s="190">
        <v>76282</v>
      </c>
      <c r="F1024" s="190">
        <f t="shared" si="388"/>
        <v>17227</v>
      </c>
      <c r="G1024" s="32">
        <f t="shared" si="389"/>
        <v>0.2258330929970373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547</v>
      </c>
      <c r="E1030" s="190">
        <v>148</v>
      </c>
      <c r="F1030" s="190">
        <f>(D1030-E1030)</f>
        <v>399</v>
      </c>
      <c r="G1030" s="32">
        <f>F1030/E1030</f>
        <v>2.6959459459459461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29341</v>
      </c>
      <c r="E1038" s="39">
        <v>32235</v>
      </c>
      <c r="F1038" s="190">
        <f t="shared" si="392"/>
        <v>-2894</v>
      </c>
      <c r="G1038" s="32">
        <f t="shared" si="393"/>
        <v>-8.9778191406855903E-2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726</v>
      </c>
      <c r="E1039" s="39">
        <v>181</v>
      </c>
      <c r="F1039" s="190">
        <f t="shared" si="392"/>
        <v>545</v>
      </c>
      <c r="G1039" s="32">
        <f t="shared" si="393"/>
        <v>3.0110497237569063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30614</v>
      </c>
      <c r="E1040" s="40">
        <f>E1030+E1031+E1032+E1033+E1038+E1039</f>
        <v>32564</v>
      </c>
      <c r="F1040" s="40">
        <f t="shared" si="392"/>
        <v>-1950</v>
      </c>
      <c r="G1040" s="34">
        <f t="shared" si="393"/>
        <v>-5.9882078368750764E-2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30614</v>
      </c>
      <c r="E1048" s="40">
        <f>E1040+E1045+E1046+E1047</f>
        <v>32564</v>
      </c>
      <c r="F1048" s="190">
        <f t="shared" ref="F1048:F1057" si="398">(D1048-E1048)</f>
        <v>-1950</v>
      </c>
      <c r="G1048" s="32">
        <f t="shared" ref="G1048:G1057" si="399">F1048/E1048</f>
        <v>-5.9882078368750764E-2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5133</v>
      </c>
      <c r="E1049" s="189">
        <f>E1050+E1051+E1052</f>
        <v>3672</v>
      </c>
      <c r="F1049" s="190">
        <f t="shared" si="398"/>
        <v>1461</v>
      </c>
      <c r="G1049" s="32">
        <f t="shared" si="399"/>
        <v>0.39787581699346403</v>
      </c>
    </row>
    <row r="1050" spans="1:7" x14ac:dyDescent="0.2">
      <c r="A1050" s="186">
        <v>600</v>
      </c>
      <c r="B1050" s="1" t="s">
        <v>2</v>
      </c>
      <c r="C1050" s="10"/>
      <c r="D1050" s="190">
        <v>231</v>
      </c>
      <c r="E1050" s="190">
        <v>150</v>
      </c>
      <c r="F1050" s="190">
        <f t="shared" si="398"/>
        <v>81</v>
      </c>
      <c r="G1050" s="32">
        <f t="shared" si="399"/>
        <v>0.54</v>
      </c>
    </row>
    <row r="1051" spans="1:7" x14ac:dyDescent="0.2">
      <c r="A1051" s="186">
        <v>601</v>
      </c>
      <c r="B1051" s="1" t="s">
        <v>3</v>
      </c>
      <c r="C1051" s="10"/>
      <c r="D1051" s="190">
        <v>3330</v>
      </c>
      <c r="E1051" s="190">
        <v>1778</v>
      </c>
      <c r="F1051" s="190">
        <f t="shared" si="398"/>
        <v>1552</v>
      </c>
      <c r="G1051" s="32">
        <f t="shared" si="399"/>
        <v>0.87289088863892017</v>
      </c>
    </row>
    <row r="1052" spans="1:7" x14ac:dyDescent="0.2">
      <c r="A1052" s="186">
        <v>604</v>
      </c>
      <c r="B1052" s="1" t="s">
        <v>4</v>
      </c>
      <c r="C1052" s="10"/>
      <c r="D1052" s="190">
        <v>1572</v>
      </c>
      <c r="E1052" s="190">
        <v>1744</v>
      </c>
      <c r="F1052" s="190">
        <f t="shared" si="398"/>
        <v>-172</v>
      </c>
      <c r="G1052" s="32">
        <f t="shared" si="399"/>
        <v>-9.862385321100918E-2</v>
      </c>
    </row>
    <row r="1053" spans="1:7" x14ac:dyDescent="0.2">
      <c r="A1053" s="186">
        <v>61</v>
      </c>
      <c r="B1053" s="1" t="s">
        <v>41</v>
      </c>
      <c r="C1053" s="10"/>
      <c r="D1053" s="190">
        <v>712</v>
      </c>
      <c r="E1053" s="190">
        <v>1302</v>
      </c>
      <c r="F1053" s="190">
        <f t="shared" si="398"/>
        <v>-590</v>
      </c>
      <c r="G1053" s="32">
        <f t="shared" si="399"/>
        <v>-0.45314900153609833</v>
      </c>
    </row>
    <row r="1054" spans="1:7" x14ac:dyDescent="0.2">
      <c r="A1054" s="186">
        <v>62</v>
      </c>
      <c r="B1054" s="2" t="s">
        <v>42</v>
      </c>
      <c r="C1054" s="11"/>
      <c r="D1054" s="39">
        <v>902</v>
      </c>
      <c r="E1054" s="39">
        <v>397</v>
      </c>
      <c r="F1054" s="190">
        <f t="shared" si="398"/>
        <v>505</v>
      </c>
      <c r="G1054" s="32">
        <f t="shared" si="399"/>
        <v>1.2720403022670026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6747</v>
      </c>
      <c r="E1055" s="40">
        <f>E1049+E1053+E1054</f>
        <v>5371</v>
      </c>
      <c r="F1055" s="190">
        <f t="shared" si="398"/>
        <v>1376</v>
      </c>
      <c r="G1055" s="32">
        <f t="shared" si="399"/>
        <v>0.25619065350958853</v>
      </c>
    </row>
    <row r="1056" spans="1:7" ht="25.5" x14ac:dyDescent="0.2">
      <c r="A1056" s="22"/>
      <c r="B1056" s="26" t="s">
        <v>48</v>
      </c>
      <c r="C1056" s="191"/>
      <c r="D1056" s="40">
        <f>D1048-D1055</f>
        <v>23867</v>
      </c>
      <c r="E1056" s="40">
        <f>E1048-E1055</f>
        <v>27193</v>
      </c>
      <c r="F1056" s="190">
        <f t="shared" si="398"/>
        <v>-3326</v>
      </c>
      <c r="G1056" s="32">
        <f t="shared" si="399"/>
        <v>-0.12231088883168463</v>
      </c>
    </row>
    <row r="1057" spans="1:7" x14ac:dyDescent="0.2">
      <c r="A1057" s="186">
        <v>63</v>
      </c>
      <c r="B1057" s="3" t="s">
        <v>46</v>
      </c>
      <c r="C1057" s="188"/>
      <c r="D1057" s="189">
        <v>18707</v>
      </c>
      <c r="E1057" s="189">
        <v>14155</v>
      </c>
      <c r="F1057" s="190">
        <f t="shared" si="398"/>
        <v>4552</v>
      </c>
      <c r="G1057" s="32">
        <f t="shared" si="399"/>
        <v>0.32158247968915576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612</v>
      </c>
      <c r="E1061" s="39">
        <v>29</v>
      </c>
      <c r="F1061" s="190">
        <f t="shared" ref="F1061:F1071" si="402">(D1061-E1061)</f>
        <v>583</v>
      </c>
      <c r="G1061" s="32">
        <f t="shared" ref="G1061:G1071" si="403">F1061/E1061</f>
        <v>20.103448275862068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4548</v>
      </c>
      <c r="E1062" s="190">
        <f>E1056-E1057-E1061</f>
        <v>13009</v>
      </c>
      <c r="F1062" s="190">
        <f t="shared" si="402"/>
        <v>-8461</v>
      </c>
      <c r="G1062" s="32">
        <f t="shared" si="403"/>
        <v>-0.65039587977554003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1942</v>
      </c>
      <c r="F1063" s="190">
        <f t="shared" si="402"/>
        <v>-1942</v>
      </c>
      <c r="G1063" s="32">
        <f t="shared" si="403"/>
        <v>-1</v>
      </c>
    </row>
    <row r="1064" spans="1:7" x14ac:dyDescent="0.2">
      <c r="A1064" s="186">
        <v>65</v>
      </c>
      <c r="B1064" s="1" t="s">
        <v>51</v>
      </c>
      <c r="C1064" s="10"/>
      <c r="D1064" s="190">
        <v>624</v>
      </c>
      <c r="E1064" s="190">
        <v>0</v>
      </c>
      <c r="F1064" s="190">
        <f t="shared" si="402"/>
        <v>624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>
        <v>24000</v>
      </c>
      <c r="E1065" s="190">
        <v>1518</v>
      </c>
      <c r="F1065" s="190">
        <f t="shared" si="402"/>
        <v>22482</v>
      </c>
      <c r="G1065" s="32">
        <f t="shared" si="403"/>
        <v>14.810276679841897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-20076</v>
      </c>
      <c r="E1067" s="190">
        <f>E1062+E1063-E1064-E1065+E1066</f>
        <v>13433</v>
      </c>
      <c r="F1067" s="190">
        <f t="shared" si="402"/>
        <v>-33509</v>
      </c>
      <c r="G1067" s="32">
        <f t="shared" si="403"/>
        <v>-2.4945284002084418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-20076</v>
      </c>
      <c r="E1071" s="190">
        <f>E1067+E1070</f>
        <v>13433</v>
      </c>
      <c r="F1071" s="190">
        <f t="shared" si="402"/>
        <v>-33509</v>
      </c>
      <c r="G1071" s="32">
        <f t="shared" si="403"/>
        <v>-2.4945284002084418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-21607</v>
      </c>
      <c r="E1075" s="190">
        <v>-54856</v>
      </c>
      <c r="F1075" s="190">
        <f t="shared" ref="F1075" si="404">(D1075-E1075)</f>
        <v>33249</v>
      </c>
      <c r="G1075" s="32">
        <f t="shared" ref="G1075" si="405">F1075/E1075</f>
        <v>-0.60611418987895582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135636</v>
      </c>
      <c r="E1082" s="190">
        <f>E1086+E1087+E1088</f>
        <v>141945</v>
      </c>
      <c r="F1082" s="190">
        <f t="shared" ref="F1082" si="408">(D1082-E1082)</f>
        <v>-6309</v>
      </c>
      <c r="G1082" s="32">
        <f t="shared" ref="G1082" si="409">F1082/E1082</f>
        <v>-4.4446792771848251E-2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135636</v>
      </c>
      <c r="E1087" s="190">
        <v>141945</v>
      </c>
      <c r="F1087" s="190">
        <f t="shared" si="410"/>
        <v>-6309</v>
      </c>
      <c r="G1087" s="32">
        <f t="shared" si="411"/>
        <v>-4.4446792771848251E-2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125745</v>
      </c>
      <c r="E1090" s="190">
        <v>120483</v>
      </c>
      <c r="F1090" s="190">
        <f t="shared" ref="F1090" si="412">(D1090-E1090)</f>
        <v>5262</v>
      </c>
      <c r="G1090" s="32">
        <f t="shared" ref="G1090" si="413">F1090/E1090</f>
        <v>4.3674211299519435E-2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6210</v>
      </c>
      <c r="E1092" s="190">
        <f>E1095+E1096+E1097+E1098</f>
        <v>1104</v>
      </c>
      <c r="F1092" s="190">
        <f t="shared" ref="F1092" si="414">(D1092-E1092)</f>
        <v>5106</v>
      </c>
      <c r="G1092" s="32">
        <f t="shared" ref="G1092" si="415">F1092/E1092</f>
        <v>4.625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96</v>
      </c>
      <c r="E1095" s="190">
        <v>74</v>
      </c>
      <c r="F1095" s="190">
        <f t="shared" ref="F1095:F1098" si="416">(D1095-E1095)</f>
        <v>22</v>
      </c>
      <c r="G1095" s="32">
        <f t="shared" ref="G1095:G1098" si="417">F1095/E1095</f>
        <v>0.29729729729729731</v>
      </c>
    </row>
    <row r="1096" spans="1:7" x14ac:dyDescent="0.2">
      <c r="A1096" s="186">
        <v>31</v>
      </c>
      <c r="B1096" s="25" t="s">
        <v>17</v>
      </c>
      <c r="C1096" s="31"/>
      <c r="D1096" s="190">
        <v>947</v>
      </c>
      <c r="E1096" s="190">
        <v>736</v>
      </c>
      <c r="F1096" s="190">
        <f t="shared" si="416"/>
        <v>211</v>
      </c>
      <c r="G1096" s="32">
        <f t="shared" si="417"/>
        <v>0.28668478260869568</v>
      </c>
    </row>
    <row r="1097" spans="1:7" x14ac:dyDescent="0.2">
      <c r="A1097" s="186">
        <v>32</v>
      </c>
      <c r="B1097" s="25" t="s">
        <v>18</v>
      </c>
      <c r="C1097" s="31"/>
      <c r="D1097" s="190">
        <v>5167</v>
      </c>
      <c r="E1097" s="190">
        <v>294</v>
      </c>
      <c r="F1097" s="190">
        <f t="shared" si="416"/>
        <v>4873</v>
      </c>
      <c r="G1097" s="32">
        <f t="shared" si="417"/>
        <v>16.57482993197279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184</v>
      </c>
      <c r="E1103" s="190">
        <v>276</v>
      </c>
      <c r="F1103" s="190">
        <f>(D1103-E1103)</f>
        <v>-92</v>
      </c>
      <c r="G1103" s="32">
        <f>F1103/E1103</f>
        <v>-0.33333333333333331</v>
      </c>
    </row>
    <row r="1104" spans="1:7" x14ac:dyDescent="0.2">
      <c r="A1104" s="186">
        <v>701</v>
      </c>
      <c r="B1104" s="1" t="s">
        <v>31</v>
      </c>
      <c r="C1104" s="10"/>
      <c r="D1104" s="190">
        <v>653</v>
      </c>
      <c r="E1104" s="190">
        <v>7393</v>
      </c>
      <c r="F1104" s="190">
        <f t="shared" ref="F1104:F1106" si="418">(D1104-E1104)</f>
        <v>-6740</v>
      </c>
      <c r="G1104" s="32">
        <f t="shared" ref="G1104:G1106" si="419">F1104/E1104</f>
        <v>-0.91167320438252397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4991</v>
      </c>
      <c r="E1106" s="190">
        <v>1083</v>
      </c>
      <c r="F1106" s="190">
        <f t="shared" si="418"/>
        <v>3908</v>
      </c>
      <c r="G1106" s="32">
        <f t="shared" si="419"/>
        <v>3.6084949215143123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5828</v>
      </c>
      <c r="E1113" s="40">
        <f>E1103+E1104+E1105+E1106+E1111+E1112</f>
        <v>8752</v>
      </c>
      <c r="F1113" s="40">
        <f t="shared" si="420"/>
        <v>-2924</v>
      </c>
      <c r="G1113" s="34">
        <f t="shared" si="421"/>
        <v>-0.33409506398537475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5828</v>
      </c>
      <c r="E1121" s="40">
        <f>E1113+E1118+E1119+E1120</f>
        <v>8752</v>
      </c>
      <c r="F1121" s="190">
        <f t="shared" ref="F1121:F1130" si="426">(D1121-E1121)</f>
        <v>-2924</v>
      </c>
      <c r="G1121" s="32">
        <f t="shared" ref="G1121:G1130" si="427">F1121/E1121</f>
        <v>-0.33409506398537475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1289</v>
      </c>
      <c r="E1122" s="189">
        <f>E1123+E1124+E1125</f>
        <v>2024</v>
      </c>
      <c r="F1122" s="190">
        <f t="shared" si="426"/>
        <v>-735</v>
      </c>
      <c r="G1122" s="32">
        <f t="shared" si="427"/>
        <v>-0.36314229249011859</v>
      </c>
    </row>
    <row r="1123" spans="1:7" x14ac:dyDescent="0.2">
      <c r="A1123" s="186">
        <v>600</v>
      </c>
      <c r="B1123" s="1" t="s">
        <v>2</v>
      </c>
      <c r="C1123" s="10"/>
      <c r="D1123" s="190">
        <v>53</v>
      </c>
      <c r="E1123" s="190">
        <v>131</v>
      </c>
      <c r="F1123" s="190">
        <f t="shared" si="426"/>
        <v>-78</v>
      </c>
      <c r="G1123" s="32">
        <f t="shared" si="427"/>
        <v>-0.59541984732824427</v>
      </c>
    </row>
    <row r="1124" spans="1:7" x14ac:dyDescent="0.2">
      <c r="A1124" s="186">
        <v>601</v>
      </c>
      <c r="B1124" s="1" t="s">
        <v>3</v>
      </c>
      <c r="C1124" s="10"/>
      <c r="D1124" s="190">
        <v>1236</v>
      </c>
      <c r="E1124" s="190">
        <v>1893</v>
      </c>
      <c r="F1124" s="190">
        <f t="shared" si="426"/>
        <v>-657</v>
      </c>
      <c r="G1124" s="32">
        <f t="shared" si="427"/>
        <v>-0.34706814580031697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11</v>
      </c>
      <c r="E1126" s="190">
        <v>88</v>
      </c>
      <c r="F1126" s="190">
        <f t="shared" si="426"/>
        <v>-77</v>
      </c>
      <c r="G1126" s="32">
        <f t="shared" si="427"/>
        <v>-0.875</v>
      </c>
    </row>
    <row r="1127" spans="1:7" x14ac:dyDescent="0.2">
      <c r="A1127" s="186">
        <v>62</v>
      </c>
      <c r="B1127" s="2" t="s">
        <v>42</v>
      </c>
      <c r="C1127" s="11"/>
      <c r="D1127" s="39">
        <v>157</v>
      </c>
      <c r="E1127" s="39">
        <v>280</v>
      </c>
      <c r="F1127" s="190">
        <f t="shared" si="426"/>
        <v>-123</v>
      </c>
      <c r="G1127" s="32">
        <f t="shared" si="427"/>
        <v>-0.43928571428571428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1457</v>
      </c>
      <c r="E1128" s="40">
        <f>E1122+E1126+E1127</f>
        <v>2392</v>
      </c>
      <c r="F1128" s="190">
        <f t="shared" si="426"/>
        <v>-935</v>
      </c>
      <c r="G1128" s="32">
        <f t="shared" si="427"/>
        <v>-0.39088628762541805</v>
      </c>
    </row>
    <row r="1129" spans="1:7" ht="25.5" x14ac:dyDescent="0.2">
      <c r="A1129" s="22"/>
      <c r="B1129" s="26" t="s">
        <v>48</v>
      </c>
      <c r="C1129" s="191"/>
      <c r="D1129" s="40">
        <f>D1121-D1128</f>
        <v>4371</v>
      </c>
      <c r="E1129" s="40">
        <f>E1121-E1128</f>
        <v>6360</v>
      </c>
      <c r="F1129" s="190">
        <f t="shared" si="426"/>
        <v>-1989</v>
      </c>
      <c r="G1129" s="32">
        <f t="shared" si="427"/>
        <v>-0.31273584905660379</v>
      </c>
    </row>
    <row r="1130" spans="1:7" x14ac:dyDescent="0.2">
      <c r="A1130" s="186">
        <v>63</v>
      </c>
      <c r="B1130" s="3" t="s">
        <v>46</v>
      </c>
      <c r="C1130" s="188"/>
      <c r="D1130" s="189">
        <v>8185</v>
      </c>
      <c r="E1130" s="189">
        <v>7789</v>
      </c>
      <c r="F1130" s="190">
        <f t="shared" si="426"/>
        <v>396</v>
      </c>
      <c r="G1130" s="32">
        <f t="shared" si="427"/>
        <v>5.0840929515984082E-2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125</v>
      </c>
      <c r="E1134" s="39">
        <v>46</v>
      </c>
      <c r="F1134" s="190">
        <f t="shared" ref="F1134:F1144" si="430">(D1134-E1134)</f>
        <v>79</v>
      </c>
      <c r="G1134" s="32">
        <f t="shared" ref="G1134:G1144" si="431">F1134/E1134</f>
        <v>1.7173913043478262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-3939</v>
      </c>
      <c r="E1135" s="190">
        <f>E1129-E1130-E1134</f>
        <v>-1475</v>
      </c>
      <c r="F1135" s="190">
        <f t="shared" si="430"/>
        <v>-2464</v>
      </c>
      <c r="G1135" s="32">
        <f t="shared" si="431"/>
        <v>1.6705084745762713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3600</v>
      </c>
      <c r="E1137" s="190">
        <v>2000</v>
      </c>
      <c r="F1137" s="190">
        <f t="shared" si="430"/>
        <v>1600</v>
      </c>
      <c r="G1137" s="32">
        <f t="shared" si="431"/>
        <v>0.8</v>
      </c>
    </row>
    <row r="1138" spans="1:7" ht="25.5" x14ac:dyDescent="0.2">
      <c r="A1138" s="186">
        <v>68</v>
      </c>
      <c r="B1138" s="16" t="s">
        <v>52</v>
      </c>
      <c r="C1138" s="17"/>
      <c r="D1138" s="190">
        <v>1460</v>
      </c>
      <c r="E1138" s="190">
        <v>1318</v>
      </c>
      <c r="F1138" s="190">
        <f t="shared" si="430"/>
        <v>142</v>
      </c>
      <c r="G1138" s="32">
        <f t="shared" si="431"/>
        <v>0.10773899848254932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-8999</v>
      </c>
      <c r="E1140" s="190">
        <f>E1135+E1136-E1137-E1138+E1139</f>
        <v>-4793</v>
      </c>
      <c r="F1140" s="190">
        <f t="shared" si="430"/>
        <v>-4206</v>
      </c>
      <c r="G1140" s="32">
        <f t="shared" si="431"/>
        <v>0.87752973085750052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-8999</v>
      </c>
      <c r="E1144" s="190">
        <f>E1140+E1143</f>
        <v>-4793</v>
      </c>
      <c r="F1144" s="190">
        <f t="shared" si="430"/>
        <v>-4206</v>
      </c>
      <c r="G1144" s="32">
        <f t="shared" si="431"/>
        <v>0.87752973085750052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11659</v>
      </c>
      <c r="E1148" s="190">
        <v>18887</v>
      </c>
      <c r="F1148" s="190">
        <f t="shared" ref="F1148" si="432">(D1148-E1148)</f>
        <v>-7228</v>
      </c>
      <c r="G1148" s="32">
        <f t="shared" ref="G1148" si="433">F1148/E1148</f>
        <v>-0.38269709323873563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13641</v>
      </c>
      <c r="E1155" s="190">
        <f>E1159+E1160+E1161</f>
        <v>36222</v>
      </c>
      <c r="F1155" s="190">
        <f t="shared" ref="F1155" si="436">(D1155-E1155)</f>
        <v>-22581</v>
      </c>
      <c r="G1155" s="32">
        <f t="shared" ref="G1155" si="437">F1155/E1155</f>
        <v>-0.62340566506542983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5678</v>
      </c>
      <c r="E1159" s="190">
        <v>29632</v>
      </c>
      <c r="F1159" s="190">
        <f t="shared" ref="F1159:F1161" si="438">(D1159-E1159)</f>
        <v>-23954</v>
      </c>
      <c r="G1159" s="32">
        <f t="shared" ref="G1159:G1161" si="439">F1159/E1159</f>
        <v>-0.80838282937365014</v>
      </c>
    </row>
    <row r="1160" spans="1:7" ht="25.5" x14ac:dyDescent="0.2">
      <c r="A1160" s="186"/>
      <c r="B1160" s="24" t="s">
        <v>58</v>
      </c>
      <c r="C1160" s="17"/>
      <c r="D1160" s="190">
        <v>7816</v>
      </c>
      <c r="E1160" s="190">
        <v>6513</v>
      </c>
      <c r="F1160" s="190">
        <f t="shared" si="438"/>
        <v>1303</v>
      </c>
      <c r="G1160" s="32">
        <f t="shared" si="439"/>
        <v>0.20006141563027791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16">
        <f>'TAB juin'!D1163</f>
        <v>22274</v>
      </c>
      <c r="E1163" s="216">
        <f>'TAB juin'!E1163</f>
        <v>22533</v>
      </c>
      <c r="F1163" s="19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22155</v>
      </c>
      <c r="E1165" s="190">
        <f>E1168+E1169+E1170+E1171</f>
        <v>23096</v>
      </c>
      <c r="F1165" s="190">
        <f t="shared" ref="F1165" si="442">(D1165-E1165)</f>
        <v>-941</v>
      </c>
      <c r="G1165" s="32">
        <f t="shared" ref="G1165" si="443">F1165/E1165</f>
        <v>-4.0742985798406649E-2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190</v>
      </c>
      <c r="E1168" s="190">
        <v>210</v>
      </c>
      <c r="F1168" s="190">
        <f t="shared" ref="F1168:F1171" si="444">(D1168-E1168)</f>
        <v>-20</v>
      </c>
      <c r="G1168" s="32">
        <f t="shared" ref="G1168:G1171" si="445">F1168/E1168</f>
        <v>-9.5238095238095233E-2</v>
      </c>
    </row>
    <row r="1169" spans="1:7" x14ac:dyDescent="0.2">
      <c r="A1169" s="186">
        <v>31</v>
      </c>
      <c r="B1169" s="25" t="s">
        <v>17</v>
      </c>
      <c r="C1169" s="31"/>
      <c r="D1169" s="190">
        <v>596</v>
      </c>
      <c r="E1169" s="190">
        <v>431</v>
      </c>
      <c r="F1169" s="190">
        <f t="shared" si="444"/>
        <v>165</v>
      </c>
      <c r="G1169" s="32">
        <f t="shared" si="445"/>
        <v>0.38283062645011601</v>
      </c>
    </row>
    <row r="1170" spans="1:7" x14ac:dyDescent="0.2">
      <c r="A1170" s="186">
        <v>32</v>
      </c>
      <c r="B1170" s="25" t="s">
        <v>18</v>
      </c>
      <c r="C1170" s="31"/>
      <c r="D1170" s="190">
        <v>21369</v>
      </c>
      <c r="E1170" s="190">
        <v>22455</v>
      </c>
      <c r="F1170" s="190">
        <f t="shared" si="444"/>
        <v>-1086</v>
      </c>
      <c r="G1170" s="32">
        <f t="shared" si="445"/>
        <v>-4.8363393453573815E-2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219">
        <v>116</v>
      </c>
      <c r="E1177" s="219">
        <v>0</v>
      </c>
      <c r="F1177" s="190">
        <f>(D1177-E1177)</f>
        <v>116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219">
        <v>37</v>
      </c>
      <c r="E1178" s="219">
        <v>0</v>
      </c>
      <c r="F1178" s="190">
        <f t="shared" ref="F1178:F1180" si="446">(D1178-E1178)</f>
        <v>37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219">
        <v>0</v>
      </c>
      <c r="E1179" s="219">
        <v>0</v>
      </c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219">
        <v>59</v>
      </c>
      <c r="E1180" s="219">
        <v>0</v>
      </c>
      <c r="F1180" s="190">
        <f t="shared" si="446"/>
        <v>59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212</v>
      </c>
      <c r="E1187" s="40">
        <f>E1177+E1178+E1179+E1180+E1185+E1186</f>
        <v>0</v>
      </c>
      <c r="F1187" s="40">
        <f t="shared" si="448"/>
        <v>212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219">
        <v>0</v>
      </c>
      <c r="E1190" s="219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218"/>
      <c r="E1191" s="218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219"/>
      <c r="E1192" s="219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219"/>
      <c r="E1193" s="219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212</v>
      </c>
      <c r="E1195" s="40">
        <f>E1187+E1192+E1193+E1194</f>
        <v>0</v>
      </c>
      <c r="F1195" s="190">
        <f t="shared" ref="F1195:F1204" si="454">(D1195-E1195)</f>
        <v>212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218">
        <f>D1197+D1198+D1199</f>
        <v>214</v>
      </c>
      <c r="E1196" s="218">
        <f>E1197+E1198+E1199</f>
        <v>38</v>
      </c>
      <c r="F1196" s="190">
        <f t="shared" si="454"/>
        <v>176</v>
      </c>
      <c r="G1196" s="32">
        <f t="shared" si="455"/>
        <v>4.6315789473684212</v>
      </c>
    </row>
    <row r="1197" spans="1:7" x14ac:dyDescent="0.2">
      <c r="A1197" s="186">
        <v>600</v>
      </c>
      <c r="B1197" s="1" t="s">
        <v>2</v>
      </c>
      <c r="C1197" s="10"/>
      <c r="D1197" s="219">
        <v>45</v>
      </c>
      <c r="E1197" s="219">
        <v>0</v>
      </c>
      <c r="F1197" s="190">
        <f t="shared" si="454"/>
        <v>45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219">
        <v>169</v>
      </c>
      <c r="E1198" s="219">
        <v>38</v>
      </c>
      <c r="F1198" s="190">
        <f t="shared" si="454"/>
        <v>131</v>
      </c>
      <c r="G1198" s="32">
        <f t="shared" si="455"/>
        <v>3.4473684210526314</v>
      </c>
    </row>
    <row r="1199" spans="1:7" x14ac:dyDescent="0.2">
      <c r="A1199" s="186">
        <v>604</v>
      </c>
      <c r="B1199" s="1" t="s">
        <v>4</v>
      </c>
      <c r="C1199" s="10"/>
      <c r="D1199" s="219">
        <v>0</v>
      </c>
      <c r="E1199" s="219">
        <v>0</v>
      </c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219">
        <v>269</v>
      </c>
      <c r="E1200" s="219">
        <v>27</v>
      </c>
      <c r="F1200" s="190">
        <f t="shared" si="454"/>
        <v>242</v>
      </c>
      <c r="G1200" s="32">
        <f t="shared" si="455"/>
        <v>8.9629629629629637</v>
      </c>
    </row>
    <row r="1201" spans="1:7" x14ac:dyDescent="0.2">
      <c r="A1201" s="186">
        <v>62</v>
      </c>
      <c r="B1201" s="2" t="s">
        <v>42</v>
      </c>
      <c r="C1201" s="11"/>
      <c r="D1201" s="39">
        <v>13</v>
      </c>
      <c r="E1201" s="39">
        <v>0</v>
      </c>
      <c r="F1201" s="190">
        <f t="shared" si="454"/>
        <v>13</v>
      </c>
      <c r="G1201" s="32" t="e">
        <f t="shared" si="455"/>
        <v>#DIV/0!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496</v>
      </c>
      <c r="E1202" s="40">
        <f>E1196+E1200+E1201</f>
        <v>65</v>
      </c>
      <c r="F1202" s="190">
        <f t="shared" si="454"/>
        <v>431</v>
      </c>
      <c r="G1202" s="32">
        <f t="shared" si="455"/>
        <v>6.6307692307692312</v>
      </c>
    </row>
    <row r="1203" spans="1:7" ht="25.5" x14ac:dyDescent="0.2">
      <c r="A1203" s="22"/>
      <c r="B1203" s="26" t="s">
        <v>48</v>
      </c>
      <c r="C1203" s="191"/>
      <c r="D1203" s="40">
        <f>D1195-D1202</f>
        <v>-284</v>
      </c>
      <c r="E1203" s="40">
        <f>E1195-E1202</f>
        <v>-65</v>
      </c>
      <c r="F1203" s="190">
        <f t="shared" si="454"/>
        <v>-219</v>
      </c>
      <c r="G1203" s="32">
        <f t="shared" si="455"/>
        <v>3.3692307692307693</v>
      </c>
    </row>
    <row r="1204" spans="1:7" x14ac:dyDescent="0.2">
      <c r="A1204" s="186">
        <v>63</v>
      </c>
      <c r="B1204" s="3" t="s">
        <v>46</v>
      </c>
      <c r="C1204" s="188"/>
      <c r="D1204" s="218">
        <v>3606</v>
      </c>
      <c r="E1204" s="218">
        <v>3702</v>
      </c>
      <c r="F1204" s="190">
        <f t="shared" si="454"/>
        <v>-96</v>
      </c>
      <c r="G1204" s="32">
        <f t="shared" si="455"/>
        <v>-2.5931928687196109E-2</v>
      </c>
    </row>
    <row r="1205" spans="1:7" x14ac:dyDescent="0.2">
      <c r="A1205" s="186"/>
      <c r="B1205" s="13" t="s">
        <v>6</v>
      </c>
      <c r="C1205" s="27"/>
      <c r="D1205" s="219"/>
      <c r="E1205" s="219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218"/>
      <c r="E1206" s="218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219"/>
      <c r="E1207" s="219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308</v>
      </c>
      <c r="E1208" s="39">
        <v>63</v>
      </c>
      <c r="F1208" s="190">
        <f t="shared" ref="F1208:F1218" si="458">(D1208-E1208)</f>
        <v>245</v>
      </c>
      <c r="G1208" s="32">
        <f t="shared" ref="G1208:G1218" si="459">F1208/E1208</f>
        <v>3.8888888888888888</v>
      </c>
    </row>
    <row r="1209" spans="1:7" ht="25.5" x14ac:dyDescent="0.2">
      <c r="A1209" s="22"/>
      <c r="B1209" s="26" t="s">
        <v>49</v>
      </c>
      <c r="C1209" s="191"/>
      <c r="D1209" s="219">
        <f>D1203-D1204-D1208</f>
        <v>-4198</v>
      </c>
      <c r="E1209" s="219">
        <f>E1203-E1204-E1208</f>
        <v>-3830</v>
      </c>
      <c r="F1209" s="190">
        <f t="shared" si="458"/>
        <v>-368</v>
      </c>
      <c r="G1209" s="32">
        <f t="shared" si="459"/>
        <v>9.608355091383812E-2</v>
      </c>
    </row>
    <row r="1210" spans="1:7" x14ac:dyDescent="0.2">
      <c r="A1210" s="186">
        <v>75</v>
      </c>
      <c r="B1210" s="3" t="s">
        <v>50</v>
      </c>
      <c r="C1210" s="188"/>
      <c r="D1210" s="218">
        <v>1870</v>
      </c>
      <c r="E1210" s="218">
        <v>0</v>
      </c>
      <c r="F1210" s="190">
        <f t="shared" si="458"/>
        <v>1870</v>
      </c>
      <c r="G1210" s="32" t="e">
        <f t="shared" si="459"/>
        <v>#DIV/0!</v>
      </c>
    </row>
    <row r="1211" spans="1:7" x14ac:dyDescent="0.2">
      <c r="A1211" s="186">
        <v>65</v>
      </c>
      <c r="B1211" s="1" t="s">
        <v>51</v>
      </c>
      <c r="C1211" s="10"/>
      <c r="D1211" s="219">
        <v>53</v>
      </c>
      <c r="E1211" s="219">
        <v>0</v>
      </c>
      <c r="F1211" s="190">
        <f t="shared" si="458"/>
        <v>53</v>
      </c>
      <c r="G1211" s="32" t="e">
        <f t="shared" si="459"/>
        <v>#DIV/0!</v>
      </c>
    </row>
    <row r="1212" spans="1:7" ht="25.5" x14ac:dyDescent="0.2">
      <c r="A1212" s="186">
        <v>68</v>
      </c>
      <c r="B1212" s="16" t="s">
        <v>52</v>
      </c>
      <c r="C1212" s="17"/>
      <c r="D1212" s="219">
        <v>4</v>
      </c>
      <c r="E1212" s="219">
        <v>4</v>
      </c>
      <c r="F1212" s="190">
        <f t="shared" si="458"/>
        <v>0</v>
      </c>
      <c r="G1212" s="32">
        <f t="shared" si="459"/>
        <v>0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219">
        <f>D1209+D1210-D1211-D1212+D1213</f>
        <v>-2385</v>
      </c>
      <c r="E1214" s="219">
        <f>E1209+E1210-E1211-E1212+E1213</f>
        <v>-3834</v>
      </c>
      <c r="F1214" s="190">
        <f t="shared" si="458"/>
        <v>1449</v>
      </c>
      <c r="G1214" s="32">
        <f t="shared" si="459"/>
        <v>-0.3779342723004695</v>
      </c>
    </row>
    <row r="1215" spans="1:7" x14ac:dyDescent="0.2">
      <c r="A1215" s="186">
        <v>76</v>
      </c>
      <c r="B1215" s="1" t="s">
        <v>54</v>
      </c>
      <c r="C1215" s="10"/>
      <c r="D1215" s="219">
        <v>0</v>
      </c>
      <c r="E1215" s="219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219">
        <v>0</v>
      </c>
      <c r="E1216" s="219">
        <v>0</v>
      </c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219">
        <f>D1214+D1217</f>
        <v>-2385</v>
      </c>
      <c r="E1218" s="219">
        <f>E1214+E1217</f>
        <v>-3834</v>
      </c>
      <c r="F1218" s="190">
        <f t="shared" si="458"/>
        <v>1449</v>
      </c>
      <c r="G1218" s="32">
        <f t="shared" si="459"/>
        <v>-0.3779342723004695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217">
        <v>-1202</v>
      </c>
      <c r="E1222" s="217">
        <v>240</v>
      </c>
      <c r="F1222" s="190">
        <f t="shared" ref="F1222" si="460">(D1222-E1222)</f>
        <v>-1442</v>
      </c>
      <c r="G1222" s="32">
        <f t="shared" ref="G1222" si="461">F1222/E1222</f>
        <v>-6.0083333333333337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217">
        <v>0</v>
      </c>
      <c r="E1226" s="217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217">
        <v>0</v>
      </c>
      <c r="E1227" s="217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217">
        <f>D1233+D1234+D1235</f>
        <v>8450</v>
      </c>
      <c r="E1229" s="217">
        <f>E1233+E1234+E1235</f>
        <v>8568</v>
      </c>
      <c r="F1229" s="190">
        <f t="shared" ref="F1229" si="464">(D1229-E1229)</f>
        <v>-118</v>
      </c>
      <c r="G1229" s="32">
        <f t="shared" ref="G1229" si="465">F1229/E1229</f>
        <v>-1.3772175536881419E-2</v>
      </c>
    </row>
    <row r="1230" spans="1:7" x14ac:dyDescent="0.2">
      <c r="A1230" s="186"/>
      <c r="B1230" s="1"/>
      <c r="C1230" s="10"/>
      <c r="D1230" s="217"/>
      <c r="E1230" s="217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217"/>
      <c r="E1231" s="217"/>
      <c r="F1231" s="190"/>
      <c r="G1231" s="32"/>
    </row>
    <row r="1232" spans="1:7" x14ac:dyDescent="0.2">
      <c r="A1232" s="186"/>
      <c r="B1232" s="1"/>
      <c r="C1232" s="10"/>
      <c r="D1232" s="217"/>
      <c r="E1232" s="217"/>
      <c r="F1232" s="190"/>
      <c r="G1232" s="32"/>
    </row>
    <row r="1233" spans="1:7" x14ac:dyDescent="0.2">
      <c r="A1233" s="186"/>
      <c r="B1233" s="23" t="s">
        <v>23</v>
      </c>
      <c r="C1233" s="10"/>
      <c r="D1233" s="217">
        <v>6144</v>
      </c>
      <c r="E1233" s="217">
        <v>6155</v>
      </c>
      <c r="F1233" s="190">
        <f t="shared" ref="F1233:F1235" si="466">(D1233-E1233)</f>
        <v>-11</v>
      </c>
      <c r="G1233" s="32">
        <f t="shared" ref="G1233:G1235" si="467">F1233/E1233</f>
        <v>-1.7871649065800163E-3</v>
      </c>
    </row>
    <row r="1234" spans="1:7" ht="25.5" x14ac:dyDescent="0.2">
      <c r="A1234" s="186"/>
      <c r="B1234" s="24" t="s">
        <v>58</v>
      </c>
      <c r="C1234" s="17"/>
      <c r="D1234" s="217">
        <v>1074</v>
      </c>
      <c r="E1234" s="217">
        <v>1156</v>
      </c>
      <c r="F1234" s="190">
        <f t="shared" si="466"/>
        <v>-82</v>
      </c>
      <c r="G1234" s="32">
        <f t="shared" si="467"/>
        <v>-7.0934256055363326E-2</v>
      </c>
    </row>
    <row r="1235" spans="1:7" x14ac:dyDescent="0.2">
      <c r="A1235" s="186"/>
      <c r="B1235" s="23" t="s">
        <v>24</v>
      </c>
      <c r="C1235" s="10"/>
      <c r="D1235" s="217">
        <v>1232</v>
      </c>
      <c r="E1235" s="217">
        <v>1257</v>
      </c>
      <c r="F1235" s="190">
        <f t="shared" si="466"/>
        <v>-25</v>
      </c>
      <c r="G1235" s="32">
        <f t="shared" si="467"/>
        <v>-1.9888623707239459E-2</v>
      </c>
    </row>
    <row r="1236" spans="1:7" x14ac:dyDescent="0.2">
      <c r="A1236" s="186"/>
      <c r="B1236" s="1"/>
      <c r="C1236" s="10"/>
      <c r="D1236" s="217"/>
      <c r="E1236" s="217"/>
      <c r="F1236" s="190"/>
      <c r="G1236" s="32"/>
    </row>
    <row r="1237" spans="1:7" x14ac:dyDescent="0.2">
      <c r="A1237" s="186"/>
      <c r="B1237" s="8" t="s">
        <v>26</v>
      </c>
      <c r="C1237" s="31"/>
      <c r="D1237" s="217">
        <v>12520</v>
      </c>
      <c r="E1237" s="217">
        <v>4603</v>
      </c>
      <c r="F1237" s="190">
        <f t="shared" ref="F1237" si="468">(D1237-E1237)</f>
        <v>7917</v>
      </c>
      <c r="G1237" s="32">
        <f t="shared" ref="G1237" si="469">F1237/E1237</f>
        <v>1.7199652400608298</v>
      </c>
    </row>
    <row r="1238" spans="1:7" x14ac:dyDescent="0.2">
      <c r="A1238" s="186"/>
      <c r="B1238" s="8"/>
      <c r="C1238" s="31"/>
      <c r="D1238" s="217"/>
      <c r="E1238" s="217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217">
        <f>D1242+D1243+D1244+D1245</f>
        <v>3379</v>
      </c>
      <c r="E1239" s="217">
        <f>E1242+E1243+E1244+E1245</f>
        <v>2344</v>
      </c>
      <c r="F1239" s="190">
        <f t="shared" ref="F1239" si="470">(D1239-E1239)</f>
        <v>1035</v>
      </c>
      <c r="G1239" s="32">
        <f t="shared" ref="G1239" si="471">F1239/E1239</f>
        <v>0.44155290102389078</v>
      </c>
    </row>
    <row r="1240" spans="1:7" x14ac:dyDescent="0.2">
      <c r="A1240" s="186"/>
      <c r="B1240" s="7" t="s">
        <v>6</v>
      </c>
      <c r="C1240" s="29"/>
      <c r="D1240" s="217"/>
      <c r="E1240" s="217"/>
      <c r="F1240" s="190"/>
      <c r="G1240" s="32"/>
    </row>
    <row r="1241" spans="1:7" x14ac:dyDescent="0.2">
      <c r="A1241" s="186"/>
      <c r="B1241" s="8"/>
      <c r="C1241" s="31"/>
      <c r="D1241" s="217"/>
      <c r="E1241" s="217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217">
        <v>1604</v>
      </c>
      <c r="E1242" s="217">
        <v>1356</v>
      </c>
      <c r="F1242" s="190">
        <f t="shared" ref="F1242:F1245" si="472">(D1242-E1242)</f>
        <v>248</v>
      </c>
      <c r="G1242" s="32">
        <f t="shared" ref="G1242:G1245" si="473">F1242/E1242</f>
        <v>0.18289085545722714</v>
      </c>
    </row>
    <row r="1243" spans="1:7" x14ac:dyDescent="0.2">
      <c r="A1243" s="186">
        <v>31</v>
      </c>
      <c r="B1243" s="25" t="s">
        <v>17</v>
      </c>
      <c r="C1243" s="31"/>
      <c r="D1243" s="217">
        <v>84</v>
      </c>
      <c r="E1243" s="217">
        <v>0</v>
      </c>
      <c r="F1243" s="190">
        <f t="shared" si="472"/>
        <v>84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217">
        <v>1691</v>
      </c>
      <c r="E1244" s="217">
        <v>988</v>
      </c>
      <c r="F1244" s="190">
        <f t="shared" si="472"/>
        <v>703</v>
      </c>
      <c r="G1244" s="32">
        <f t="shared" si="473"/>
        <v>0.71153846153846156</v>
      </c>
    </row>
    <row r="1245" spans="1:7" x14ac:dyDescent="0.2">
      <c r="A1245" s="186">
        <v>37</v>
      </c>
      <c r="B1245" s="25" t="s">
        <v>25</v>
      </c>
      <c r="C1245" s="31"/>
      <c r="D1245" s="217">
        <v>0</v>
      </c>
      <c r="E1245" s="217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48895</v>
      </c>
      <c r="E1250" s="190">
        <f>E4+E79+E153+E227+E300+E373+E446+E519+E592+E665+E738+E811+E884+E957+E1030+E1103+E1177</f>
        <v>76566</v>
      </c>
      <c r="F1250" s="190">
        <f>(D1250-E1250)</f>
        <v>-27671</v>
      </c>
      <c r="G1250" s="32">
        <f>F1250/E1250</f>
        <v>-0.36140062168586579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169145</v>
      </c>
      <c r="E1251" s="190">
        <f t="shared" si="474"/>
        <v>253130</v>
      </c>
      <c r="F1251" s="190">
        <f t="shared" ref="F1251:F1253" si="475">(D1251-E1251)</f>
        <v>-83985</v>
      </c>
      <c r="G1251" s="32">
        <f t="shared" ref="G1251:G1253" si="476">F1251/E1251</f>
        <v>-0.33178603879429541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7997</v>
      </c>
      <c r="E1252" s="190">
        <f t="shared" si="474"/>
        <v>3474</v>
      </c>
      <c r="F1252" s="190">
        <f t="shared" si="475"/>
        <v>4523</v>
      </c>
      <c r="G1252" s="32">
        <f t="shared" si="476"/>
        <v>1.30195739781232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410221</v>
      </c>
      <c r="E1253" s="190">
        <f t="shared" si="474"/>
        <v>329649</v>
      </c>
      <c r="F1253" s="190">
        <f t="shared" si="475"/>
        <v>80572</v>
      </c>
      <c r="G1253" s="32">
        <f t="shared" si="476"/>
        <v>0.24441754714863384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74941</v>
      </c>
      <c r="E1258" s="190">
        <f t="shared" si="480"/>
        <v>59504</v>
      </c>
      <c r="F1258" s="190">
        <f t="shared" si="478"/>
        <v>15437</v>
      </c>
      <c r="G1258" s="32">
        <f t="shared" si="479"/>
        <v>0.25942793761763916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1347</v>
      </c>
      <c r="E1259" s="190">
        <f t="shared" si="480"/>
        <v>705</v>
      </c>
      <c r="F1259" s="190">
        <f t="shared" si="478"/>
        <v>642</v>
      </c>
      <c r="G1259" s="32">
        <f t="shared" si="479"/>
        <v>0.91063829787234041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712546</v>
      </c>
      <c r="E1260" s="40">
        <f>E1250+E1251+E1252+E1253+E1258+E1259</f>
        <v>723028</v>
      </c>
      <c r="F1260" s="40">
        <f t="shared" si="478"/>
        <v>-10482</v>
      </c>
      <c r="G1260" s="34">
        <f t="shared" si="479"/>
        <v>-1.4497363864193365E-2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712546</v>
      </c>
      <c r="E1268" s="40">
        <f>E1260+E1265+E1266+E1267</f>
        <v>723028</v>
      </c>
      <c r="F1268" s="190">
        <f t="shared" si="484"/>
        <v>-10482</v>
      </c>
      <c r="G1268" s="32">
        <f t="shared" si="485"/>
        <v>-1.4497363864193365E-2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163741</v>
      </c>
      <c r="E1269" s="189">
        <f>E1270+E1271+E1272</f>
        <v>141495</v>
      </c>
      <c r="F1269" s="190">
        <f t="shared" si="484"/>
        <v>22246</v>
      </c>
      <c r="G1269" s="32">
        <f t="shared" si="485"/>
        <v>0.15722110321919502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16699</v>
      </c>
      <c r="E1270" s="190">
        <f t="shared" si="486"/>
        <v>21579</v>
      </c>
      <c r="F1270" s="190">
        <f t="shared" si="484"/>
        <v>-4880</v>
      </c>
      <c r="G1270" s="32">
        <f t="shared" si="485"/>
        <v>-0.22614578988831735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107339</v>
      </c>
      <c r="E1271" s="190">
        <f t="shared" si="486"/>
        <v>82517</v>
      </c>
      <c r="F1271" s="190">
        <f t="shared" si="484"/>
        <v>24822</v>
      </c>
      <c r="G1271" s="32">
        <f t="shared" si="485"/>
        <v>0.30081074202891528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39703</v>
      </c>
      <c r="E1272" s="190">
        <f t="shared" si="486"/>
        <v>37399</v>
      </c>
      <c r="F1272" s="190">
        <f t="shared" si="484"/>
        <v>2304</v>
      </c>
      <c r="G1272" s="32">
        <f t="shared" si="485"/>
        <v>6.1605925292120112E-2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22490</v>
      </c>
      <c r="E1273" s="190">
        <f t="shared" si="486"/>
        <v>25771</v>
      </c>
      <c r="F1273" s="190">
        <f t="shared" si="484"/>
        <v>-3281</v>
      </c>
      <c r="G1273" s="32">
        <f t="shared" si="485"/>
        <v>-0.12731364712273485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32951</v>
      </c>
      <c r="E1274" s="190">
        <f t="shared" si="486"/>
        <v>49096</v>
      </c>
      <c r="F1274" s="190">
        <f t="shared" si="484"/>
        <v>-16145</v>
      </c>
      <c r="G1274" s="32">
        <f t="shared" si="485"/>
        <v>-0.32884552713051979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219182</v>
      </c>
      <c r="E1275" s="40">
        <f>E1269+E1273+E1274</f>
        <v>216362</v>
      </c>
      <c r="F1275" s="190">
        <f t="shared" si="484"/>
        <v>2820</v>
      </c>
      <c r="G1275" s="32">
        <f t="shared" si="485"/>
        <v>1.3033712019670737E-2</v>
      </c>
    </row>
    <row r="1276" spans="1:7" ht="25.5" x14ac:dyDescent="0.2">
      <c r="A1276" s="22"/>
      <c r="B1276" s="26" t="s">
        <v>48</v>
      </c>
      <c r="C1276" s="191"/>
      <c r="D1276" s="40">
        <f>D1268-D1275</f>
        <v>493364</v>
      </c>
      <c r="E1276" s="40">
        <f>E1268-E1275</f>
        <v>506666</v>
      </c>
      <c r="F1276" s="190">
        <f t="shared" si="484"/>
        <v>-13302</v>
      </c>
      <c r="G1276" s="32">
        <f t="shared" si="485"/>
        <v>-2.6253981913134095E-2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461549</v>
      </c>
      <c r="E1277" s="190">
        <f t="shared" si="487"/>
        <v>454751</v>
      </c>
      <c r="F1277" s="190">
        <f t="shared" si="484"/>
        <v>6798</v>
      </c>
      <c r="G1277" s="32">
        <f t="shared" si="485"/>
        <v>1.4948840134491184E-2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36254</v>
      </c>
      <c r="E1281" s="190">
        <f>E35+E110+E184+E258+E331+E404+E477+E550+E623+E696+E769+E842+E915+E988+E1061+E1134+E1208</f>
        <v>20659</v>
      </c>
      <c r="F1281" s="190">
        <f t="shared" ref="F1281:F1291" si="490">(D1281-E1281)</f>
        <v>15595</v>
      </c>
      <c r="G1281" s="32">
        <f t="shared" ref="G1281:G1291" si="491">F1281/E1281</f>
        <v>0.75487680913887412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-4439</v>
      </c>
      <c r="E1282" s="190">
        <f>E1276-E1277-E1281</f>
        <v>31256</v>
      </c>
      <c r="F1282" s="190">
        <f t="shared" si="490"/>
        <v>-35695</v>
      </c>
      <c r="G1282" s="32">
        <f t="shared" si="491"/>
        <v>-1.1420207320194522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7921</v>
      </c>
      <c r="E1283" s="190">
        <f t="shared" si="492"/>
        <v>3901</v>
      </c>
      <c r="F1283" s="190">
        <f t="shared" si="490"/>
        <v>4020</v>
      </c>
      <c r="G1283" s="32">
        <f t="shared" si="491"/>
        <v>1.0305049987182773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17945</v>
      </c>
      <c r="E1284" s="190">
        <f t="shared" si="492"/>
        <v>10686</v>
      </c>
      <c r="F1284" s="190">
        <f t="shared" si="490"/>
        <v>7259</v>
      </c>
      <c r="G1284" s="32">
        <f t="shared" si="491"/>
        <v>0.67930001871607715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278011</v>
      </c>
      <c r="E1285" s="190">
        <f t="shared" si="492"/>
        <v>241380</v>
      </c>
      <c r="F1285" s="190">
        <f t="shared" si="490"/>
        <v>36631</v>
      </c>
      <c r="G1285" s="32">
        <f t="shared" si="491"/>
        <v>0.15175656640981025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8464</v>
      </c>
      <c r="E1286" s="190">
        <f t="shared" si="492"/>
        <v>1494</v>
      </c>
      <c r="F1286" s="190">
        <f t="shared" si="490"/>
        <v>6970</v>
      </c>
      <c r="G1286" s="32">
        <f t="shared" si="491"/>
        <v>4.6653279785809909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-284010</v>
      </c>
      <c r="E1287" s="190">
        <f>E1282+E1283-E1284-E1285+E1286</f>
        <v>-215415</v>
      </c>
      <c r="F1287" s="190">
        <f t="shared" si="490"/>
        <v>-68595</v>
      </c>
      <c r="G1287" s="32">
        <f t="shared" si="491"/>
        <v>0.31843186407631779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2963</v>
      </c>
      <c r="E1288" s="190">
        <f t="shared" si="493"/>
        <v>12112</v>
      </c>
      <c r="F1288" s="190">
        <f t="shared" si="490"/>
        <v>-9149</v>
      </c>
      <c r="G1288" s="32">
        <f t="shared" si="491"/>
        <v>-0.75536657859973577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213</v>
      </c>
      <c r="E1289" s="190">
        <f t="shared" si="493"/>
        <v>3138</v>
      </c>
      <c r="F1289" s="190">
        <f t="shared" si="490"/>
        <v>-2925</v>
      </c>
      <c r="G1289" s="32">
        <f t="shared" si="491"/>
        <v>-0.93212237093690253</v>
      </c>
    </row>
    <row r="1290" spans="1:7" x14ac:dyDescent="0.2">
      <c r="B1290" s="2" t="s">
        <v>56</v>
      </c>
      <c r="C1290" s="11"/>
      <c r="D1290" s="39">
        <f>D1288-D1289</f>
        <v>2750</v>
      </c>
      <c r="E1290" s="39">
        <f>E1288-E1289</f>
        <v>8974</v>
      </c>
      <c r="F1290" s="190">
        <f t="shared" si="490"/>
        <v>-6224</v>
      </c>
      <c r="G1290" s="32">
        <f t="shared" si="491"/>
        <v>-0.69355917093826613</v>
      </c>
    </row>
    <row r="1291" spans="1:7" x14ac:dyDescent="0.2">
      <c r="A1291" s="22"/>
      <c r="B1291" s="19" t="s">
        <v>57</v>
      </c>
      <c r="C1291" s="191"/>
      <c r="D1291" s="190">
        <f>D1287+D1290</f>
        <v>-281260</v>
      </c>
      <c r="E1291" s="190">
        <f>E1287+E1290</f>
        <v>-206441</v>
      </c>
      <c r="F1291" s="190">
        <f t="shared" si="490"/>
        <v>-74819</v>
      </c>
      <c r="G1291" s="32">
        <f t="shared" si="491"/>
        <v>0.36242316206567493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4771327</v>
      </c>
      <c r="E1295" s="40">
        <f t="shared" si="494"/>
        <v>5300026</v>
      </c>
      <c r="F1295" s="40">
        <f t="shared" ref="F1295" si="495">(D1295-E1295)</f>
        <v>-528699</v>
      </c>
      <c r="G1295" s="32">
        <f t="shared" ref="G1295" si="496">F1295/E1295</f>
        <v>-9.9754038942450468E-2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4216621</v>
      </c>
      <c r="E1302" s="40">
        <f>E1306+E1307+E1308</f>
        <v>3802221</v>
      </c>
      <c r="F1302" s="40">
        <f t="shared" ref="F1302" si="501">(D1302-E1302)</f>
        <v>414400</v>
      </c>
      <c r="G1302" s="32">
        <f t="shared" ref="G1302" si="502">F1302/E1302</f>
        <v>0.10898893041724823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1993276</v>
      </c>
      <c r="E1306" s="190">
        <f t="shared" si="503"/>
        <v>2092617</v>
      </c>
      <c r="F1306" s="190">
        <f t="shared" ref="F1306:F1308" si="504">(D1306-E1306)</f>
        <v>-99341</v>
      </c>
      <c r="G1306" s="32">
        <f t="shared" ref="G1306:G1308" si="505">F1306/E1306</f>
        <v>-4.7472136563929283E-2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1323791</v>
      </c>
      <c r="E1307" s="190">
        <f t="shared" si="503"/>
        <v>901195</v>
      </c>
      <c r="F1307" s="190">
        <f t="shared" si="504"/>
        <v>422596</v>
      </c>
      <c r="G1307" s="32">
        <f t="shared" si="505"/>
        <v>0.46892847829825951</v>
      </c>
    </row>
    <row r="1308" spans="1:7" x14ac:dyDescent="0.2">
      <c r="A1308" s="186"/>
      <c r="B1308" s="23" t="s">
        <v>24</v>
      </c>
      <c r="C1308" s="10"/>
      <c r="D1308" s="190">
        <f t="shared" si="503"/>
        <v>899554</v>
      </c>
      <c r="E1308" s="190">
        <f t="shared" si="503"/>
        <v>808409</v>
      </c>
      <c r="F1308" s="190">
        <f t="shared" si="504"/>
        <v>91145</v>
      </c>
      <c r="G1308" s="32">
        <f t="shared" si="505"/>
        <v>0.11274614706169774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2108911</v>
      </c>
      <c r="E1310" s="190">
        <f t="shared" si="506"/>
        <v>2045129</v>
      </c>
      <c r="F1310" s="190">
        <f t="shared" ref="F1310" si="507">(D1310-E1310)</f>
        <v>63782</v>
      </c>
      <c r="G1310" s="32">
        <f t="shared" ref="G1310" si="508">F1310/E1310</f>
        <v>3.1187274739148483E-2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1812995</v>
      </c>
      <c r="E1312" s="190">
        <f>E1315+E1316+E1317+E1318</f>
        <v>2375526</v>
      </c>
      <c r="F1312" s="190">
        <f t="shared" ref="F1312" si="509">(D1312-E1312)</f>
        <v>-562531</v>
      </c>
      <c r="G1312" s="32">
        <f t="shared" ref="G1312" si="510">F1312/E1312</f>
        <v>-0.23680271232560704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80167</v>
      </c>
      <c r="E1315" s="190">
        <f t="shared" si="511"/>
        <v>96200</v>
      </c>
      <c r="F1315" s="190">
        <f t="shared" ref="F1315:F1318" si="512">(D1315-E1315)</f>
        <v>-16033</v>
      </c>
      <c r="G1315" s="32">
        <f t="shared" ref="G1315:G1318" si="513">F1315/E1315</f>
        <v>-0.16666320166320167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281156</v>
      </c>
      <c r="E1316" s="190">
        <f t="shared" si="511"/>
        <v>660165</v>
      </c>
      <c r="F1316" s="190">
        <f t="shared" si="512"/>
        <v>-379009</v>
      </c>
      <c r="G1316" s="32">
        <f t="shared" si="513"/>
        <v>-0.57411253247294236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1434347</v>
      </c>
      <c r="E1317" s="190">
        <f t="shared" si="511"/>
        <v>1615843</v>
      </c>
      <c r="F1317" s="190">
        <f t="shared" si="512"/>
        <v>-181496</v>
      </c>
      <c r="G1317" s="32">
        <f t="shared" si="513"/>
        <v>-0.11232279373676775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17325</v>
      </c>
      <c r="E1318" s="190">
        <f t="shared" si="511"/>
        <v>3318</v>
      </c>
      <c r="F1318" s="190">
        <f t="shared" si="512"/>
        <v>14007</v>
      </c>
      <c r="G1318" s="32">
        <f t="shared" si="513"/>
        <v>4.2215189873417724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d'août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513" workbookViewId="0">
      <selection activeCell="AC13" sqref="AC13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06" t="s">
        <v>10</v>
      </c>
      <c r="E3" s="106" t="s">
        <v>11</v>
      </c>
      <c r="F3" s="106" t="s">
        <v>12</v>
      </c>
      <c r="G3" s="32" t="s">
        <v>13</v>
      </c>
    </row>
    <row r="4" spans="1:7" x14ac:dyDescent="0.2">
      <c r="A4" s="102">
        <v>700</v>
      </c>
      <c r="B4" s="1" t="s">
        <v>30</v>
      </c>
      <c r="C4" s="10"/>
      <c r="D4" s="106">
        <f>'cumul juin 21'!D4+'TAB juillet'!D4+'TAB aout'!D4</f>
        <v>69931.56</v>
      </c>
      <c r="E4" s="106">
        <f>'cumul juin 21'!E4+'TAB juillet'!E4+'TAB aout'!E4</f>
        <v>55687.91</v>
      </c>
      <c r="F4" s="106">
        <f>(D5-E5)</f>
        <v>-57375.700000000012</v>
      </c>
      <c r="G4" s="32">
        <f>F4/E5</f>
        <v>-0.16262016420652406</v>
      </c>
    </row>
    <row r="5" spans="1:7" x14ac:dyDescent="0.2">
      <c r="A5" s="102">
        <v>701</v>
      </c>
      <c r="B5" s="1" t="s">
        <v>31</v>
      </c>
      <c r="C5" s="10"/>
      <c r="D5" s="106">
        <f>'cumul juin 21'!D5+'TAB juillet'!D5+'TAB aout'!D5</f>
        <v>295444.63</v>
      </c>
      <c r="E5" s="106">
        <f>'cumul juin 21'!E5+'TAB juillet'!E5+'TAB aout'!E5</f>
        <v>352820.33</v>
      </c>
      <c r="F5" s="106">
        <f t="shared" ref="F5:F7" si="0">(D6-E6)</f>
        <v>0</v>
      </c>
      <c r="G5" s="32" t="e">
        <f>F5/E6</f>
        <v>#DIV/0!</v>
      </c>
    </row>
    <row r="6" spans="1:7" x14ac:dyDescent="0.2">
      <c r="A6" s="102">
        <v>704</v>
      </c>
      <c r="B6" s="1" t="s">
        <v>32</v>
      </c>
      <c r="C6" s="10"/>
      <c r="D6" s="106">
        <f>'cumul juin 21'!D6+'TAB juillet'!D6+'TAB aout'!D6</f>
        <v>0</v>
      </c>
      <c r="E6" s="106">
        <f>'cumul juin 21'!E6+'TAB juillet'!E6+'TAB aout'!E6</f>
        <v>0</v>
      </c>
      <c r="F6" s="106">
        <f t="shared" si="0"/>
        <v>-164095.57100000005</v>
      </c>
      <c r="G6" s="32" t="e">
        <f t="shared" ref="G6:G7" si="1">F6/E6</f>
        <v>#DIV/0!</v>
      </c>
    </row>
    <row r="7" spans="1:7" x14ac:dyDescent="0.2">
      <c r="A7" s="102">
        <v>706</v>
      </c>
      <c r="B7" s="1" t="s">
        <v>33</v>
      </c>
      <c r="C7" s="10"/>
      <c r="D7" s="106">
        <f>'cumul juin 21'!D7+'TAB juillet'!D7+'TAB aout'!D7</f>
        <v>489793.96899999998</v>
      </c>
      <c r="E7" s="106">
        <f>'cumul juin 21'!E7+'TAB juillet'!E7+'TAB aout'!E7</f>
        <v>653889.54</v>
      </c>
      <c r="F7" s="106">
        <f t="shared" si="0"/>
        <v>0</v>
      </c>
      <c r="G7" s="32">
        <f t="shared" si="1"/>
        <v>0</v>
      </c>
    </row>
    <row r="8" spans="1:7" x14ac:dyDescent="0.2">
      <c r="A8" s="102"/>
      <c r="B8" s="13" t="s">
        <v>6</v>
      </c>
      <c r="C8" s="27"/>
      <c r="D8" s="106">
        <f>'cumul juin 21'!D8+'TAB juillet'!D8+'TAB aout'!D8</f>
        <v>0</v>
      </c>
      <c r="E8" s="106">
        <f>'cumul juin 21'!E8+'TAB juillet'!E8+'TAB aout'!E8</f>
        <v>0</v>
      </c>
      <c r="F8" s="39"/>
      <c r="G8" s="33"/>
    </row>
    <row r="9" spans="1:7" x14ac:dyDescent="0.2">
      <c r="A9" s="102"/>
      <c r="B9" s="14" t="s">
        <v>19</v>
      </c>
      <c r="C9" s="11"/>
      <c r="D9" s="106">
        <f>'cumul juin 21'!D9+'TAB juillet'!D9+'TAB aout'!D9</f>
        <v>0</v>
      </c>
      <c r="E9" s="106">
        <f>'cumul juin 21'!E9+'TAB juillet'!E9+'TAB aout'!E9</f>
        <v>0</v>
      </c>
      <c r="F9" s="106">
        <f t="shared" ref="F9:F13" si="2">(D9-E9)</f>
        <v>0</v>
      </c>
      <c r="G9" s="32" t="e">
        <f t="shared" ref="G9:G13" si="3">F9/E9</f>
        <v>#DIV/0!</v>
      </c>
    </row>
    <row r="10" spans="1:7" x14ac:dyDescent="0.2">
      <c r="A10" s="102"/>
      <c r="B10" s="14" t="s">
        <v>20</v>
      </c>
      <c r="C10" s="11"/>
      <c r="D10" s="106">
        <f>'cumul juin 21'!D10+'TAB juillet'!D10+'TAB aout'!D10</f>
        <v>0</v>
      </c>
      <c r="E10" s="106">
        <f>'cumul juin 21'!E10+'TAB juillet'!E10+'TAB aout'!E10</f>
        <v>0</v>
      </c>
      <c r="F10" s="106">
        <f t="shared" si="2"/>
        <v>0</v>
      </c>
      <c r="G10" s="32" t="e">
        <f t="shared" si="3"/>
        <v>#DIV/0!</v>
      </c>
    </row>
    <row r="11" spans="1:7" x14ac:dyDescent="0.2">
      <c r="A11" s="102"/>
      <c r="B11" s="14" t="s">
        <v>27</v>
      </c>
      <c r="C11" s="11"/>
      <c r="D11" s="106">
        <f>'cumul juin 21'!D11+'TAB juillet'!D11+'TAB aout'!D11</f>
        <v>0</v>
      </c>
      <c r="E11" s="106">
        <f>'cumul juin 21'!E11+'TAB juillet'!E11+'TAB aout'!E11</f>
        <v>0</v>
      </c>
      <c r="F11" s="106">
        <f t="shared" si="2"/>
        <v>0</v>
      </c>
      <c r="G11" s="32" t="e">
        <f t="shared" si="3"/>
        <v>#DIV/0!</v>
      </c>
    </row>
    <row r="12" spans="1:7" x14ac:dyDescent="0.2">
      <c r="A12" s="102">
        <v>706</v>
      </c>
      <c r="B12" s="2" t="s">
        <v>34</v>
      </c>
      <c r="C12" s="11"/>
      <c r="D12" s="106">
        <f>'cumul juin 21'!D12+'TAB juillet'!D12+'TAB aout'!D12</f>
        <v>77680.52</v>
      </c>
      <c r="E12" s="106">
        <f>'cumul juin 21'!E12+'TAB juillet'!E12+'TAB aout'!E12</f>
        <v>120996.48</v>
      </c>
      <c r="F12" s="106">
        <f t="shared" si="2"/>
        <v>-43315.959999999992</v>
      </c>
      <c r="G12" s="32">
        <f t="shared" si="3"/>
        <v>-0.35799355485382711</v>
      </c>
    </row>
    <row r="13" spans="1:7" x14ac:dyDescent="0.2">
      <c r="A13" s="102" t="s">
        <v>35</v>
      </c>
      <c r="B13" s="2" t="s">
        <v>36</v>
      </c>
      <c r="C13" s="11"/>
      <c r="D13" s="106">
        <f>'cumul juin 21'!D13+'TAB juillet'!D13+'TAB aout'!D13</f>
        <v>0</v>
      </c>
      <c r="E13" s="106">
        <f>'cumul juin 21'!E13+'TAB juillet'!E13+'TAB aout'!E13</f>
        <v>0</v>
      </c>
      <c r="F13" s="106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03"/>
      <c r="D14" s="40">
        <f>D4+D5+D6+D7+D12+D13</f>
        <v>932850.679</v>
      </c>
      <c r="E14" s="40">
        <f>E4+E5+E6+E7+E12+E13</f>
        <v>1183394.26</v>
      </c>
      <c r="F14" s="40">
        <f>(D14-E14)</f>
        <v>-250543.58100000001</v>
      </c>
      <c r="G14" s="34">
        <f>F14/E14</f>
        <v>-0.21171606916531774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06">
        <f>'cumul juin 21'!D17+'TAB juillet'!D17+'TAB aout'!D17</f>
        <v>0</v>
      </c>
      <c r="E17" s="106">
        <f>'cumul juin 21'!E17+'TAB juillet'!E17+'TAB aout'!E17</f>
        <v>0</v>
      </c>
      <c r="F17" s="106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04"/>
      <c r="D18" s="106">
        <f>'cumul juin 21'!D18+'TAB juillet'!D18+'TAB aout'!D18</f>
        <v>0</v>
      </c>
      <c r="E18" s="106">
        <f>'cumul juin 21'!E18+'TAB juillet'!E18+'TAB aout'!E18</f>
        <v>0</v>
      </c>
      <c r="F18" s="105"/>
      <c r="G18" s="36"/>
    </row>
    <row r="19" spans="1:7" x14ac:dyDescent="0.2">
      <c r="A19" s="102">
        <v>72</v>
      </c>
      <c r="B19" s="1" t="s">
        <v>37</v>
      </c>
      <c r="C19" s="10"/>
      <c r="D19" s="106">
        <f>'cumul juin 21'!D19+'TAB juillet'!D19+'TAB aout'!D19</f>
        <v>0</v>
      </c>
      <c r="E19" s="106">
        <f>'cumul juin 21'!E19+'TAB juillet'!E19+'TAB aout'!E19</f>
        <v>0</v>
      </c>
      <c r="F19" s="106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02">
        <v>73</v>
      </c>
      <c r="B20" s="1" t="s">
        <v>38</v>
      </c>
      <c r="C20" s="10"/>
      <c r="D20" s="106">
        <f>'cumul juin 21'!D20+'TAB juillet'!D20+'TAB aout'!D20</f>
        <v>1133</v>
      </c>
      <c r="E20" s="106">
        <f>'cumul juin 21'!E20+'TAB juillet'!E20+'TAB aout'!E20</f>
        <v>4044</v>
      </c>
      <c r="F20" s="106">
        <f t="shared" si="6"/>
        <v>-2911</v>
      </c>
      <c r="G20" s="32">
        <f t="shared" si="7"/>
        <v>-0.71983184965380809</v>
      </c>
    </row>
    <row r="21" spans="1:7" x14ac:dyDescent="0.2">
      <c r="A21" s="102">
        <v>74</v>
      </c>
      <c r="B21" s="2" t="s">
        <v>39</v>
      </c>
      <c r="C21" s="11"/>
      <c r="D21" s="106">
        <f>'cumul juin 21'!D21+'TAB juillet'!D21+'TAB aout'!D21</f>
        <v>181</v>
      </c>
      <c r="E21" s="106">
        <f>'cumul juin 21'!E21+'TAB juillet'!E21+'TAB aout'!E21</f>
        <v>0</v>
      </c>
      <c r="F21" s="106">
        <f t="shared" si="6"/>
        <v>181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07"/>
      <c r="D22" s="40">
        <f>D14+D19+D20+D21</f>
        <v>934164.679</v>
      </c>
      <c r="E22" s="40">
        <f>E14+E19+E20+E21</f>
        <v>1187438.26</v>
      </c>
      <c r="F22" s="106">
        <f t="shared" si="6"/>
        <v>-253273.58100000001</v>
      </c>
      <c r="G22" s="32">
        <f t="shared" si="7"/>
        <v>-0.21329410507625046</v>
      </c>
    </row>
    <row r="23" spans="1:7" x14ac:dyDescent="0.2">
      <c r="A23" s="102">
        <v>60</v>
      </c>
      <c r="B23" s="3" t="s">
        <v>40</v>
      </c>
      <c r="C23" s="104"/>
      <c r="D23" s="105">
        <f>D24+D25+D26</f>
        <v>237882.63099999999</v>
      </c>
      <c r="E23" s="105">
        <f>E24+E25+E26</f>
        <v>244750.84399999998</v>
      </c>
      <c r="F23" s="106">
        <f t="shared" si="6"/>
        <v>-6868.2129999999888</v>
      </c>
      <c r="G23" s="32">
        <f t="shared" si="7"/>
        <v>-2.8062060533691108E-2</v>
      </c>
    </row>
    <row r="24" spans="1:7" x14ac:dyDescent="0.2">
      <c r="A24" s="102">
        <v>600</v>
      </c>
      <c r="B24" s="1" t="s">
        <v>2</v>
      </c>
      <c r="C24" s="10"/>
      <c r="D24" s="106">
        <f>'cumul juin 21'!D24+'TAB juillet'!D24+'TAB aout'!D24</f>
        <v>47373.254000000001</v>
      </c>
      <c r="E24" s="106">
        <f>'cumul juin 21'!E24+'TAB juillet'!E24+'TAB aout'!E24</f>
        <v>46175.479999999996</v>
      </c>
      <c r="F24" s="106">
        <f t="shared" si="6"/>
        <v>1197.7740000000049</v>
      </c>
      <c r="G24" s="32">
        <f t="shared" si="7"/>
        <v>2.593961123955842E-2</v>
      </c>
    </row>
    <row r="25" spans="1:7" x14ac:dyDescent="0.2">
      <c r="A25" s="102">
        <v>601</v>
      </c>
      <c r="B25" s="1" t="s">
        <v>3</v>
      </c>
      <c r="C25" s="10"/>
      <c r="D25" s="106">
        <f>'cumul juin 21'!D25+'TAB juillet'!D25+'TAB aout'!D25</f>
        <v>84830.65</v>
      </c>
      <c r="E25" s="106">
        <f>'cumul juin 21'!E25+'TAB juillet'!E25+'TAB aout'!E25</f>
        <v>97311.34599999999</v>
      </c>
      <c r="F25" s="106">
        <f t="shared" si="6"/>
        <v>-12480.695999999996</v>
      </c>
      <c r="G25" s="32">
        <f t="shared" si="7"/>
        <v>-0.1282553012882999</v>
      </c>
    </row>
    <row r="26" spans="1:7" x14ac:dyDescent="0.2">
      <c r="A26" s="102">
        <v>604</v>
      </c>
      <c r="B26" s="1" t="s">
        <v>4</v>
      </c>
      <c r="C26" s="10"/>
      <c r="D26" s="106">
        <f>'cumul juin 21'!D26+'TAB juillet'!D26+'TAB aout'!D26</f>
        <v>105678.727</v>
      </c>
      <c r="E26" s="106">
        <f>'cumul juin 21'!E26+'TAB juillet'!E26+'TAB aout'!E26</f>
        <v>101264.018</v>
      </c>
      <c r="F26" s="106">
        <f t="shared" si="6"/>
        <v>4414.7090000000026</v>
      </c>
      <c r="G26" s="32">
        <f t="shared" si="7"/>
        <v>4.3596028354316363E-2</v>
      </c>
    </row>
    <row r="27" spans="1:7" x14ac:dyDescent="0.2">
      <c r="A27" s="102">
        <v>61</v>
      </c>
      <c r="B27" s="1" t="s">
        <v>41</v>
      </c>
      <c r="C27" s="10"/>
      <c r="D27" s="106">
        <f>'cumul juin 21'!D27+'TAB juillet'!D27+'TAB aout'!D27</f>
        <v>88495.214999999997</v>
      </c>
      <c r="E27" s="106">
        <f>'cumul juin 21'!E27+'TAB juillet'!E27+'TAB aout'!E27</f>
        <v>86205.641000000003</v>
      </c>
      <c r="F27" s="106">
        <f t="shared" si="6"/>
        <v>2289.5739999999932</v>
      </c>
      <c r="G27" s="32">
        <f t="shared" si="7"/>
        <v>2.6559445222383918E-2</v>
      </c>
    </row>
    <row r="28" spans="1:7" x14ac:dyDescent="0.2">
      <c r="A28" s="102">
        <v>62</v>
      </c>
      <c r="B28" s="2" t="s">
        <v>42</v>
      </c>
      <c r="C28" s="11"/>
      <c r="D28" s="106">
        <f>'cumul juin 21'!D28+'TAB juillet'!D28+'TAB aout'!D28</f>
        <v>96069.45</v>
      </c>
      <c r="E28" s="106">
        <f>'cumul juin 21'!E28+'TAB juillet'!E28+'TAB aout'!E28</f>
        <v>154415.47100000002</v>
      </c>
      <c r="F28" s="106">
        <f t="shared" si="6"/>
        <v>-58346.021000000022</v>
      </c>
      <c r="G28" s="32">
        <f t="shared" si="7"/>
        <v>-0.37785087609518098</v>
      </c>
    </row>
    <row r="29" spans="1:7" ht="25.5" x14ac:dyDescent="0.2">
      <c r="A29" s="22"/>
      <c r="B29" s="26" t="s">
        <v>43</v>
      </c>
      <c r="C29" s="107"/>
      <c r="D29" s="40">
        <f>D23+D27+D28</f>
        <v>422447.29600000003</v>
      </c>
      <c r="E29" s="40">
        <f>E23+E27+E28</f>
        <v>485371.95600000001</v>
      </c>
      <c r="F29" s="106">
        <f t="shared" si="6"/>
        <v>-62924.659999999974</v>
      </c>
      <c r="G29" s="32">
        <f t="shared" si="7"/>
        <v>-0.12964214191229453</v>
      </c>
    </row>
    <row r="30" spans="1:7" ht="25.5" x14ac:dyDescent="0.2">
      <c r="A30" s="22"/>
      <c r="B30" s="26" t="s">
        <v>48</v>
      </c>
      <c r="C30" s="107"/>
      <c r="D30" s="40">
        <f>D22-D29</f>
        <v>511717.38299999997</v>
      </c>
      <c r="E30" s="40">
        <f>E22-E29</f>
        <v>702066.304</v>
      </c>
      <c r="F30" s="106">
        <f t="shared" si="6"/>
        <v>-190348.92100000003</v>
      </c>
      <c r="G30" s="32">
        <f t="shared" si="7"/>
        <v>-0.27112670116126242</v>
      </c>
    </row>
    <row r="31" spans="1:7" x14ac:dyDescent="0.2">
      <c r="A31" s="102">
        <v>63</v>
      </c>
      <c r="B31" s="3" t="s">
        <v>46</v>
      </c>
      <c r="C31" s="104"/>
      <c r="D31" s="106">
        <f>'cumul juin 21'!D31+'TAB juillet'!D31+'TAB aout'!D31</f>
        <v>563647.56400000001</v>
      </c>
      <c r="E31" s="106">
        <f>'cumul juin 21'!E31+'TAB juillet'!E31+'TAB aout'!E31</f>
        <v>752914.56599999999</v>
      </c>
      <c r="F31" s="106">
        <f t="shared" si="6"/>
        <v>-189267.00199999998</v>
      </c>
      <c r="G31" s="32">
        <f t="shared" si="7"/>
        <v>-0.25137912128000983</v>
      </c>
    </row>
    <row r="32" spans="1:7" x14ac:dyDescent="0.2">
      <c r="A32" s="102"/>
      <c r="B32" s="13" t="s">
        <v>6</v>
      </c>
      <c r="C32" s="27"/>
      <c r="D32" s="106">
        <f>'cumul juin 21'!D32+'TAB juillet'!D32+'TAB aout'!D32</f>
        <v>0</v>
      </c>
      <c r="E32" s="106">
        <f>'cumul juin 21'!E32+'TAB juillet'!E32+'TAB aout'!E32</f>
        <v>0</v>
      </c>
      <c r="F32" s="106"/>
      <c r="G32" s="32"/>
    </row>
    <row r="33" spans="1:7" x14ac:dyDescent="0.2">
      <c r="A33" s="102">
        <v>631</v>
      </c>
      <c r="B33" s="15" t="s">
        <v>21</v>
      </c>
      <c r="C33" s="21"/>
      <c r="D33" s="106">
        <f>'cumul juin 21'!D33+'TAB juillet'!D33+'TAB aout'!D33</f>
        <v>0</v>
      </c>
      <c r="E33" s="106">
        <f>'cumul juin 21'!E33+'TAB juillet'!E33+'TAB aout'!E33</f>
        <v>0</v>
      </c>
      <c r="F33" s="106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02"/>
      <c r="B34" s="15"/>
      <c r="C34" s="21"/>
      <c r="D34" s="106">
        <f>'cumul juin 21'!D34+'TAB juillet'!D34+'TAB aout'!D34</f>
        <v>0</v>
      </c>
      <c r="E34" s="106">
        <f>'cumul juin 21'!E34+'TAB juillet'!E34+'TAB aout'!E34</f>
        <v>0</v>
      </c>
      <c r="F34" s="106"/>
      <c r="G34" s="32"/>
    </row>
    <row r="35" spans="1:7" x14ac:dyDescent="0.2">
      <c r="A35" s="102">
        <v>64</v>
      </c>
      <c r="B35" s="2" t="s">
        <v>47</v>
      </c>
      <c r="C35" s="11"/>
      <c r="D35" s="106">
        <f>'cumul juin 21'!D35+'TAB juillet'!D35+'TAB aout'!D35</f>
        <v>37159.495999999999</v>
      </c>
      <c r="E35" s="106">
        <f>'cumul juin 21'!E35+'TAB juillet'!E35+'TAB aout'!E35</f>
        <v>41479.122000000003</v>
      </c>
      <c r="F35" s="106">
        <f t="shared" ref="F35:F45" si="10">(D35-E35)</f>
        <v>-4319.6260000000038</v>
      </c>
      <c r="G35" s="32">
        <f t="shared" ref="G35:G45" si="11">F35/E35</f>
        <v>-0.10413976457843065</v>
      </c>
    </row>
    <row r="36" spans="1:7" ht="25.5" x14ac:dyDescent="0.2">
      <c r="A36" s="22"/>
      <c r="B36" s="26" t="s">
        <v>49</v>
      </c>
      <c r="C36" s="107"/>
      <c r="D36" s="106">
        <f>D30-D31-D35</f>
        <v>-89089.67700000004</v>
      </c>
      <c r="E36" s="106">
        <f>E30-E31-E35</f>
        <v>-92327.383999999991</v>
      </c>
      <c r="F36" s="106">
        <f t="shared" si="10"/>
        <v>3237.7069999999512</v>
      </c>
      <c r="G36" s="32">
        <f t="shared" si="11"/>
        <v>-3.506767829574757E-2</v>
      </c>
    </row>
    <row r="37" spans="1:7" x14ac:dyDescent="0.2">
      <c r="A37" s="102">
        <v>75</v>
      </c>
      <c r="B37" s="3" t="s">
        <v>50</v>
      </c>
      <c r="C37" s="104"/>
      <c r="D37" s="106">
        <f>'cumul juin 21'!D37+'TAB juillet'!D37+'TAB aout'!D37</f>
        <v>30069.599000000002</v>
      </c>
      <c r="E37" s="106">
        <f>'cumul juin 21'!E37+'TAB juillet'!E37+'TAB aout'!E37</f>
        <v>31513.782999999999</v>
      </c>
      <c r="F37" s="106">
        <f t="shared" si="10"/>
        <v>-1444.1839999999975</v>
      </c>
      <c r="G37" s="32">
        <f t="shared" si="11"/>
        <v>-4.5827059226751593E-2</v>
      </c>
    </row>
    <row r="38" spans="1:7" x14ac:dyDescent="0.2">
      <c r="A38" s="102">
        <v>65</v>
      </c>
      <c r="B38" s="1" t="s">
        <v>51</v>
      </c>
      <c r="C38" s="10"/>
      <c r="D38" s="106">
        <f>'cumul juin 21'!D38+'TAB juillet'!D38+'TAB aout'!D38</f>
        <v>18695.838000000003</v>
      </c>
      <c r="E38" s="106">
        <f>'cumul juin 21'!E38+'TAB juillet'!E38+'TAB aout'!E38</f>
        <v>8200.232</v>
      </c>
      <c r="F38" s="106">
        <f t="shared" si="10"/>
        <v>10495.606000000003</v>
      </c>
      <c r="G38" s="32">
        <f t="shared" si="11"/>
        <v>1.279915738969337</v>
      </c>
    </row>
    <row r="39" spans="1:7" ht="25.5" x14ac:dyDescent="0.2">
      <c r="A39" s="102">
        <v>68</v>
      </c>
      <c r="B39" s="16" t="s">
        <v>52</v>
      </c>
      <c r="C39" s="17"/>
      <c r="D39" s="106">
        <f>'cumul juin 21'!D39+'TAB juillet'!D39+'TAB aout'!D39</f>
        <v>520533.65700000001</v>
      </c>
      <c r="E39" s="106">
        <f>'cumul juin 21'!E39+'TAB juillet'!E39+'TAB aout'!E39</f>
        <v>396410.63399999996</v>
      </c>
      <c r="F39" s="106">
        <f t="shared" si="10"/>
        <v>124123.02300000004</v>
      </c>
      <c r="G39" s="32">
        <f t="shared" si="11"/>
        <v>0.31311728887676626</v>
      </c>
    </row>
    <row r="40" spans="1:7" x14ac:dyDescent="0.2">
      <c r="A40" s="102">
        <v>78</v>
      </c>
      <c r="B40" s="2" t="s">
        <v>53</v>
      </c>
      <c r="C40" s="11"/>
      <c r="D40" s="106">
        <f>'cumul juin 21'!D40+'TAB juillet'!D40+'TAB aout'!D40</f>
        <v>102309.588</v>
      </c>
      <c r="E40" s="106">
        <f>'cumul juin 21'!E40+'TAB juillet'!E40+'TAB aout'!E40</f>
        <v>32326.289000000004</v>
      </c>
      <c r="F40" s="106">
        <f t="shared" si="10"/>
        <v>69983.298999999999</v>
      </c>
      <c r="G40" s="32">
        <f t="shared" si="11"/>
        <v>2.1649035866752286</v>
      </c>
    </row>
    <row r="41" spans="1:7" ht="25.5" x14ac:dyDescent="0.2">
      <c r="A41" s="22"/>
      <c r="B41" s="26" t="s">
        <v>77</v>
      </c>
      <c r="C41" s="107"/>
      <c r="D41" s="106">
        <f>D36+D37-D38-D39+D40</f>
        <v>-495939.9850000001</v>
      </c>
      <c r="E41" s="106">
        <f>E36+E37-E38-E39+E40</f>
        <v>-433098.17799999996</v>
      </c>
      <c r="F41" s="106">
        <f t="shared" si="10"/>
        <v>-62841.807000000146</v>
      </c>
      <c r="G41" s="32">
        <f t="shared" si="11"/>
        <v>0.1450982945488174</v>
      </c>
    </row>
    <row r="42" spans="1:7" x14ac:dyDescent="0.2">
      <c r="A42" s="102">
        <v>76</v>
      </c>
      <c r="B42" s="1" t="s">
        <v>54</v>
      </c>
      <c r="C42" s="10"/>
      <c r="D42" s="106">
        <f>'cumul juin 21'!D42+'TAB juillet'!D42+'TAB aout'!D42</f>
        <v>102400.196</v>
      </c>
      <c r="E42" s="106">
        <f>'cumul juin 21'!E42+'TAB juillet'!E42+'TAB aout'!E42</f>
        <v>308623.53399999999</v>
      </c>
      <c r="F42" s="106">
        <f t="shared" si="10"/>
        <v>-206223.33799999999</v>
      </c>
      <c r="G42" s="32">
        <f t="shared" si="11"/>
        <v>-0.66820354017461281</v>
      </c>
    </row>
    <row r="43" spans="1:7" x14ac:dyDescent="0.2">
      <c r="A43" s="102">
        <v>66</v>
      </c>
      <c r="B43" s="1" t="s">
        <v>55</v>
      </c>
      <c r="C43" s="10"/>
      <c r="D43" s="106">
        <f>'cumul juin 21'!D43+'TAB juillet'!D43+'TAB aout'!D43</f>
        <v>15360.445</v>
      </c>
      <c r="E43" s="106">
        <f>'cumul juin 21'!E43+'TAB juillet'!E43+'TAB aout'!E43</f>
        <v>3961.9549999999999</v>
      </c>
      <c r="F43" s="106">
        <f t="shared" si="10"/>
        <v>11398.49</v>
      </c>
      <c r="G43" s="32">
        <f t="shared" si="11"/>
        <v>2.87698623533079</v>
      </c>
    </row>
    <row r="44" spans="1:7" x14ac:dyDescent="0.2">
      <c r="B44" s="2" t="s">
        <v>56</v>
      </c>
      <c r="C44" s="11"/>
      <c r="D44" s="39">
        <f>D42-D43</f>
        <v>87039.750999999989</v>
      </c>
      <c r="E44" s="39">
        <f>E42-E43</f>
        <v>304661.57899999997</v>
      </c>
      <c r="F44" s="106">
        <f t="shared" si="10"/>
        <v>-217621.82799999998</v>
      </c>
      <c r="G44" s="32">
        <f t="shared" si="11"/>
        <v>-0.7143067685604032</v>
      </c>
    </row>
    <row r="45" spans="1:7" x14ac:dyDescent="0.2">
      <c r="A45" s="22"/>
      <c r="B45" s="19" t="s">
        <v>57</v>
      </c>
      <c r="C45" s="107"/>
      <c r="D45" s="106">
        <f>D41+D44</f>
        <v>-408900.23400000011</v>
      </c>
      <c r="E45" s="106">
        <f>E41+E44</f>
        <v>-128436.59899999999</v>
      </c>
      <c r="F45" s="106">
        <f t="shared" si="10"/>
        <v>-280463.63500000013</v>
      </c>
      <c r="G45" s="32">
        <f t="shared" si="11"/>
        <v>2.1836737906770654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02">
        <v>5</v>
      </c>
      <c r="B49" s="1" t="s">
        <v>22</v>
      </c>
      <c r="C49" s="10"/>
      <c r="D49" s="106">
        <f>'TAB aout'!D49</f>
        <v>1473573</v>
      </c>
      <c r="E49" s="106">
        <f>'TAB aout'!E49</f>
        <v>1809072</v>
      </c>
      <c r="F49" s="106">
        <f t="shared" ref="F49" si="12">(D49-E49)</f>
        <v>-335499</v>
      </c>
      <c r="G49" s="32">
        <f t="shared" ref="G49" si="13">F49/E49</f>
        <v>-0.18545364695269176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02">
        <v>51</v>
      </c>
      <c r="B53" s="20" t="s">
        <v>29</v>
      </c>
      <c r="C53" s="30"/>
      <c r="D53" s="106">
        <v>0</v>
      </c>
      <c r="E53" s="106">
        <v>0</v>
      </c>
      <c r="F53" s="106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02">
        <v>510</v>
      </c>
      <c r="B54" s="1" t="s">
        <v>7</v>
      </c>
      <c r="C54" s="10"/>
      <c r="D54" s="106">
        <v>0</v>
      </c>
      <c r="E54" s="106">
        <v>0</v>
      </c>
      <c r="F54" s="106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02">
        <v>41</v>
      </c>
      <c r="B56" s="1" t="s">
        <v>8</v>
      </c>
      <c r="C56" s="10"/>
      <c r="D56" s="106">
        <f>D60+D61+D62</f>
        <v>450574</v>
      </c>
      <c r="E56" s="106">
        <f>E60+E61+E62</f>
        <v>466462</v>
      </c>
      <c r="F56" s="106">
        <f t="shared" ref="F56" si="16">(D56-E56)</f>
        <v>-15888</v>
      </c>
      <c r="G56" s="32">
        <f t="shared" ref="G56" si="17">F56/E56</f>
        <v>-3.4060652314657998E-2</v>
      </c>
    </row>
    <row r="57" spans="1:7" x14ac:dyDescent="0.2">
      <c r="A57" s="102"/>
      <c r="B57" s="1"/>
      <c r="C57" s="10"/>
      <c r="D57" s="106"/>
      <c r="E57" s="106"/>
      <c r="F57" s="106"/>
      <c r="G57" s="32"/>
    </row>
    <row r="58" spans="1:7" x14ac:dyDescent="0.2">
      <c r="A58" s="102"/>
      <c r="B58" s="7" t="s">
        <v>6</v>
      </c>
      <c r="C58" s="29"/>
      <c r="D58" s="106"/>
      <c r="E58" s="106"/>
      <c r="F58" s="106"/>
      <c r="G58" s="32"/>
    </row>
    <row r="59" spans="1:7" x14ac:dyDescent="0.2">
      <c r="A59" s="102"/>
      <c r="B59" s="1"/>
      <c r="C59" s="10"/>
      <c r="D59" s="106"/>
      <c r="E59" s="106"/>
      <c r="F59" s="106"/>
      <c r="G59" s="32"/>
    </row>
    <row r="60" spans="1:7" x14ac:dyDescent="0.2">
      <c r="A60" s="102"/>
      <c r="B60" s="23" t="s">
        <v>23</v>
      </c>
      <c r="C60" s="10"/>
      <c r="D60" s="106">
        <f>'TAB aout'!D60</f>
        <v>116412</v>
      </c>
      <c r="E60" s="106">
        <f>'TAB aout'!E60</f>
        <v>123856</v>
      </c>
      <c r="F60" s="106">
        <f t="shared" ref="F60:F62" si="18">(D60-E60)</f>
        <v>-7444</v>
      </c>
      <c r="G60" s="32">
        <f t="shared" ref="G60:G62" si="19">F60/E60</f>
        <v>-6.0102053998191449E-2</v>
      </c>
    </row>
    <row r="61" spans="1:7" ht="25.5" x14ac:dyDescent="0.2">
      <c r="A61" s="102"/>
      <c r="B61" s="24" t="s">
        <v>58</v>
      </c>
      <c r="C61" s="17"/>
      <c r="D61" s="106">
        <f>'TAB aout'!D61</f>
        <v>78662</v>
      </c>
      <c r="E61" s="106">
        <f>'TAB aout'!E61</f>
        <v>135059</v>
      </c>
      <c r="F61" s="106">
        <f t="shared" si="18"/>
        <v>-56397</v>
      </c>
      <c r="G61" s="32">
        <f t="shared" si="19"/>
        <v>-0.4175730606623772</v>
      </c>
    </row>
    <row r="62" spans="1:7" x14ac:dyDescent="0.2">
      <c r="A62" s="102"/>
      <c r="B62" s="23" t="s">
        <v>24</v>
      </c>
      <c r="C62" s="10"/>
      <c r="D62" s="106">
        <f>'TAB aout'!D62</f>
        <v>255500</v>
      </c>
      <c r="E62" s="106">
        <f>'TAB aout'!E62</f>
        <v>207547</v>
      </c>
      <c r="F62" s="106">
        <f t="shared" si="18"/>
        <v>47953</v>
      </c>
      <c r="G62" s="32">
        <f t="shared" si="19"/>
        <v>0.2310464617652869</v>
      </c>
    </row>
    <row r="63" spans="1:7" x14ac:dyDescent="0.2">
      <c r="A63" s="102"/>
      <c r="B63" s="1"/>
      <c r="C63" s="10"/>
      <c r="D63" s="106">
        <f>'TAB aout'!D63</f>
        <v>0</v>
      </c>
      <c r="E63" s="106">
        <f>'TAB aout'!E63</f>
        <v>0</v>
      </c>
      <c r="F63" s="106"/>
      <c r="G63" s="32"/>
    </row>
    <row r="64" spans="1:7" x14ac:dyDescent="0.2">
      <c r="A64" s="102"/>
      <c r="B64" s="8" t="s">
        <v>26</v>
      </c>
      <c r="C64" s="31"/>
      <c r="D64" s="106">
        <f>'TAB aout'!D64</f>
        <v>344014</v>
      </c>
      <c r="E64" s="106">
        <f>'TAB aout'!E64</f>
        <v>390570</v>
      </c>
      <c r="F64" s="106">
        <f t="shared" ref="F64" si="20">(D64-E64)</f>
        <v>-46556</v>
      </c>
      <c r="G64" s="32">
        <f t="shared" ref="G64" si="21">F64/E64</f>
        <v>-0.11920014338018793</v>
      </c>
    </row>
    <row r="65" spans="1:7" x14ac:dyDescent="0.2">
      <c r="A65" s="102"/>
      <c r="B65" s="8"/>
      <c r="C65" s="31"/>
      <c r="D65" s="106"/>
      <c r="E65" s="106"/>
      <c r="F65" s="106"/>
      <c r="G65" s="32"/>
    </row>
    <row r="66" spans="1:7" x14ac:dyDescent="0.2">
      <c r="A66" s="102">
        <v>3</v>
      </c>
      <c r="B66" s="8" t="s">
        <v>15</v>
      </c>
      <c r="C66" s="31"/>
      <c r="D66" s="106">
        <f>D69+D70+D71+D72</f>
        <v>311069</v>
      </c>
      <c r="E66" s="106">
        <f>E69+E70+E71+E72</f>
        <v>318627</v>
      </c>
      <c r="F66" s="106">
        <f t="shared" ref="F66" si="22">(D66-E66)</f>
        <v>-7558</v>
      </c>
      <c r="G66" s="32">
        <f t="shared" ref="G66" si="23">F66/E66</f>
        <v>-2.372052588135971E-2</v>
      </c>
    </row>
    <row r="67" spans="1:7" x14ac:dyDescent="0.2">
      <c r="A67" s="102"/>
      <c r="B67" s="7" t="s">
        <v>6</v>
      </c>
      <c r="C67" s="29"/>
      <c r="D67" s="106"/>
      <c r="E67" s="106"/>
      <c r="F67" s="106"/>
      <c r="G67" s="32"/>
    </row>
    <row r="68" spans="1:7" x14ac:dyDescent="0.2">
      <c r="A68" s="102"/>
      <c r="B68" s="8"/>
      <c r="C68" s="31"/>
      <c r="D68" s="106"/>
      <c r="E68" s="106"/>
      <c r="F68" s="106"/>
      <c r="G68" s="32"/>
    </row>
    <row r="69" spans="1:7" x14ac:dyDescent="0.2">
      <c r="A69" s="102">
        <v>30</v>
      </c>
      <c r="B69" s="25" t="s">
        <v>16</v>
      </c>
      <c r="C69" s="31"/>
      <c r="D69" s="106">
        <f>'TAB aout'!D69</f>
        <v>13431</v>
      </c>
      <c r="E69" s="106">
        <f>'TAB aout'!E69</f>
        <v>15903</v>
      </c>
      <c r="F69" s="106">
        <f t="shared" ref="F69:F72" si="24">(D69-E69)</f>
        <v>-2472</v>
      </c>
      <c r="G69" s="32">
        <f t="shared" ref="G69:G72" si="25">F69/E69</f>
        <v>-0.15544236936427089</v>
      </c>
    </row>
    <row r="70" spans="1:7" x14ac:dyDescent="0.2">
      <c r="A70" s="102">
        <v>31</v>
      </c>
      <c r="B70" s="25" t="s">
        <v>17</v>
      </c>
      <c r="C70" s="31"/>
      <c r="D70" s="106">
        <f>'TAB aout'!D70</f>
        <v>15394</v>
      </c>
      <c r="E70" s="106">
        <f>'TAB aout'!E70</f>
        <v>18435</v>
      </c>
      <c r="F70" s="106">
        <f t="shared" si="24"/>
        <v>-3041</v>
      </c>
      <c r="G70" s="32">
        <f t="shared" si="25"/>
        <v>-0.16495796040141036</v>
      </c>
    </row>
    <row r="71" spans="1:7" x14ac:dyDescent="0.2">
      <c r="A71" s="102">
        <v>32</v>
      </c>
      <c r="B71" s="25" t="s">
        <v>18</v>
      </c>
      <c r="C71" s="31"/>
      <c r="D71" s="106">
        <f>'TAB aout'!D71</f>
        <v>282244</v>
      </c>
      <c r="E71" s="106">
        <f>'TAB aout'!E71</f>
        <v>284289</v>
      </c>
      <c r="F71" s="106">
        <f t="shared" si="24"/>
        <v>-2045</v>
      </c>
      <c r="G71" s="32">
        <f t="shared" si="25"/>
        <v>-7.193384197067069E-3</v>
      </c>
    </row>
    <row r="72" spans="1:7" x14ac:dyDescent="0.2">
      <c r="A72" s="102">
        <v>37</v>
      </c>
      <c r="B72" s="25" t="s">
        <v>25</v>
      </c>
      <c r="C72" s="31"/>
      <c r="D72" s="106">
        <f>'TAB aout'!D72</f>
        <v>0</v>
      </c>
      <c r="E72" s="106">
        <f>'TAB aout'!E72</f>
        <v>0</v>
      </c>
      <c r="F72" s="106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06" t="s">
        <v>10</v>
      </c>
      <c r="E78" s="106" t="s">
        <v>11</v>
      </c>
      <c r="F78" s="106" t="s">
        <v>12</v>
      </c>
      <c r="G78" s="32" t="s">
        <v>13</v>
      </c>
    </row>
    <row r="79" spans="1:7" x14ac:dyDescent="0.2">
      <c r="A79" s="102">
        <v>700</v>
      </c>
      <c r="B79" s="1" t="s">
        <v>30</v>
      </c>
      <c r="C79" s="10"/>
      <c r="D79" s="106">
        <f>'cumul juin 21'!D79+'TAB juillet'!D79+'TAB aout'!D79</f>
        <v>59232</v>
      </c>
      <c r="E79" s="106">
        <f>'cumul juin 21'!E79+'TAB juillet'!E79+'TAB aout'!E79</f>
        <v>61923</v>
      </c>
      <c r="F79" s="106">
        <f>(D80-E80)</f>
        <v>50393</v>
      </c>
      <c r="G79" s="32">
        <f>F79/E80</f>
        <v>0.33407582718455614</v>
      </c>
    </row>
    <row r="80" spans="1:7" x14ac:dyDescent="0.2">
      <c r="A80" s="102">
        <v>701</v>
      </c>
      <c r="B80" s="1" t="s">
        <v>31</v>
      </c>
      <c r="C80" s="10"/>
      <c r="D80" s="106">
        <f>'cumul juin 21'!D80+'TAB juillet'!D80+'TAB aout'!D80</f>
        <v>201236</v>
      </c>
      <c r="E80" s="106">
        <f>'cumul juin 21'!E80+'TAB juillet'!E80+'TAB aout'!E80</f>
        <v>150843</v>
      </c>
      <c r="F80" s="106">
        <f t="shared" ref="F80:F82" si="26">(D81-E81)</f>
        <v>0</v>
      </c>
      <c r="G80" s="32" t="e">
        <f>F80/E81</f>
        <v>#DIV/0!</v>
      </c>
    </row>
    <row r="81" spans="1:7" x14ac:dyDescent="0.2">
      <c r="A81" s="102">
        <v>704</v>
      </c>
      <c r="B81" s="1" t="s">
        <v>32</v>
      </c>
      <c r="C81" s="10"/>
      <c r="D81" s="106">
        <f>'cumul juin 21'!D81+'TAB juillet'!D81+'TAB aout'!D81</f>
        <v>0</v>
      </c>
      <c r="E81" s="106">
        <f>'cumul juin 21'!E81+'TAB juillet'!E81+'TAB aout'!E81</f>
        <v>0</v>
      </c>
      <c r="F81" s="106">
        <f t="shared" si="26"/>
        <v>0</v>
      </c>
      <c r="G81" s="32" t="e">
        <f t="shared" ref="G81:G82" si="27">F81/E81</f>
        <v>#DIV/0!</v>
      </c>
    </row>
    <row r="82" spans="1:7" x14ac:dyDescent="0.2">
      <c r="A82" s="102">
        <v>706</v>
      </c>
      <c r="B82" s="1" t="s">
        <v>33</v>
      </c>
      <c r="C82" s="10"/>
      <c r="D82" s="106">
        <f>'cumul juin 21'!D82+'TAB juillet'!D82+'TAB aout'!D82</f>
        <v>0</v>
      </c>
      <c r="E82" s="106">
        <f>'cumul juin 21'!E82+'TAB juillet'!E82+'TAB aout'!E82</f>
        <v>0</v>
      </c>
      <c r="F82" s="106">
        <f t="shared" si="26"/>
        <v>0</v>
      </c>
      <c r="G82" s="32" t="e">
        <f t="shared" si="27"/>
        <v>#DIV/0!</v>
      </c>
    </row>
    <row r="83" spans="1:7" x14ac:dyDescent="0.2">
      <c r="A83" s="102"/>
      <c r="B83" s="13" t="s">
        <v>6</v>
      </c>
      <c r="C83" s="27"/>
      <c r="D83" s="106">
        <f>'cumul juin 21'!D83+'TAB juillet'!D83+'TAB aout'!D83</f>
        <v>0</v>
      </c>
      <c r="E83" s="106">
        <f>'cumul juin 21'!E83+'TAB juillet'!E83+'TAB aout'!E83</f>
        <v>0</v>
      </c>
      <c r="F83" s="39"/>
      <c r="G83" s="33"/>
    </row>
    <row r="84" spans="1:7" x14ac:dyDescent="0.2">
      <c r="A84" s="102"/>
      <c r="B84" s="14" t="s">
        <v>19</v>
      </c>
      <c r="C84" s="11"/>
      <c r="D84" s="106">
        <f>'cumul juin 21'!D84+'TAB juillet'!D84+'TAB aout'!D84</f>
        <v>0</v>
      </c>
      <c r="E84" s="106">
        <f>'cumul juin 21'!E84+'TAB juillet'!E84+'TAB aout'!E84</f>
        <v>0</v>
      </c>
      <c r="F84" s="106">
        <f t="shared" ref="F84:F88" si="28">(D84-E84)</f>
        <v>0</v>
      </c>
      <c r="G84" s="32" t="e">
        <f t="shared" ref="G84:G88" si="29">F84/E84</f>
        <v>#DIV/0!</v>
      </c>
    </row>
    <row r="85" spans="1:7" x14ac:dyDescent="0.2">
      <c r="A85" s="102"/>
      <c r="B85" s="14" t="s">
        <v>20</v>
      </c>
      <c r="C85" s="11"/>
      <c r="D85" s="106">
        <f>'cumul juin 21'!D85+'TAB juillet'!D85+'TAB aout'!D85</f>
        <v>0</v>
      </c>
      <c r="E85" s="106">
        <f>'cumul juin 21'!E85+'TAB juillet'!E85+'TAB aout'!E85</f>
        <v>0</v>
      </c>
      <c r="F85" s="106">
        <f t="shared" si="28"/>
        <v>0</v>
      </c>
      <c r="G85" s="32" t="e">
        <f t="shared" si="29"/>
        <v>#DIV/0!</v>
      </c>
    </row>
    <row r="86" spans="1:7" x14ac:dyDescent="0.2">
      <c r="A86" s="102"/>
      <c r="B86" s="14" t="s">
        <v>27</v>
      </c>
      <c r="C86" s="11"/>
      <c r="D86" s="106">
        <f>'cumul juin 21'!D86+'TAB juillet'!D86+'TAB aout'!D86</f>
        <v>0</v>
      </c>
      <c r="E86" s="106">
        <f>'cumul juin 21'!E86+'TAB juillet'!E86+'TAB aout'!E86</f>
        <v>0</v>
      </c>
      <c r="F86" s="106">
        <f t="shared" si="28"/>
        <v>0</v>
      </c>
      <c r="G86" s="32" t="e">
        <f t="shared" si="29"/>
        <v>#DIV/0!</v>
      </c>
    </row>
    <row r="87" spans="1:7" x14ac:dyDescent="0.2">
      <c r="A87" s="102">
        <v>706</v>
      </c>
      <c r="B87" s="2" t="s">
        <v>34</v>
      </c>
      <c r="C87" s="11"/>
      <c r="D87" s="106">
        <f>'cumul juin 21'!D87+'TAB juillet'!D87+'TAB aout'!D87</f>
        <v>288697</v>
      </c>
      <c r="E87" s="106">
        <f>'cumul juin 21'!E87+'TAB juillet'!E87+'TAB aout'!E87</f>
        <v>245156</v>
      </c>
      <c r="F87" s="106">
        <f t="shared" si="28"/>
        <v>43541</v>
      </c>
      <c r="G87" s="32">
        <f t="shared" si="29"/>
        <v>0.17760527990340844</v>
      </c>
    </row>
    <row r="88" spans="1:7" x14ac:dyDescent="0.2">
      <c r="A88" s="102" t="s">
        <v>35</v>
      </c>
      <c r="B88" s="2" t="s">
        <v>36</v>
      </c>
      <c r="C88" s="11"/>
      <c r="D88" s="106">
        <f>'cumul juin 21'!D88+'TAB juillet'!D88+'TAB aout'!D88</f>
        <v>0</v>
      </c>
      <c r="E88" s="106">
        <f>'cumul juin 21'!E88+'TAB juillet'!E88+'TAB aout'!E88</f>
        <v>0</v>
      </c>
      <c r="F88" s="106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03"/>
      <c r="D89" s="40">
        <f>D79+D80+D81+D82+D87+D88</f>
        <v>549165</v>
      </c>
      <c r="E89" s="40">
        <f>E79+E80+E81+E82+E87+E88</f>
        <v>457922</v>
      </c>
      <c r="F89" s="40">
        <f>(D89-E89)</f>
        <v>91243</v>
      </c>
      <c r="G89" s="34">
        <f>F89/E89</f>
        <v>0.19925445818283463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06">
        <f>'cumul juin 21'!D92+'TAB juillet'!D92+'TAB aout'!D92</f>
        <v>0</v>
      </c>
      <c r="E92" s="106">
        <f>'cumul juin 21'!E92+'TAB juillet'!E92+'TAB aout'!E92</f>
        <v>0</v>
      </c>
      <c r="F92" s="106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04"/>
      <c r="D93" s="106">
        <f>'cumul juin 21'!D93+'TAB juillet'!D93+'TAB aout'!D93</f>
        <v>0</v>
      </c>
      <c r="E93" s="106">
        <f>'cumul juin 21'!E93+'TAB juillet'!E93+'TAB aout'!E93</f>
        <v>0</v>
      </c>
      <c r="F93" s="105"/>
      <c r="G93" s="36"/>
    </row>
    <row r="94" spans="1:7" x14ac:dyDescent="0.2">
      <c r="A94" s="102">
        <v>72</v>
      </c>
      <c r="B94" s="1" t="s">
        <v>37</v>
      </c>
      <c r="C94" s="10"/>
      <c r="D94" s="106">
        <f>'cumul juin 21'!D94+'TAB juillet'!D94+'TAB aout'!D94</f>
        <v>0</v>
      </c>
      <c r="E94" s="106">
        <f>'cumul juin 21'!E94+'TAB juillet'!E94+'TAB aout'!E94</f>
        <v>0</v>
      </c>
      <c r="F94" s="106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02">
        <v>73</v>
      </c>
      <c r="B95" s="1" t="s">
        <v>38</v>
      </c>
      <c r="C95" s="10"/>
      <c r="D95" s="106">
        <f>'cumul juin 21'!D95+'TAB juillet'!D95+'TAB aout'!D95</f>
        <v>0</v>
      </c>
      <c r="E95" s="106">
        <f>'cumul juin 21'!E95+'TAB juillet'!E95+'TAB aout'!E95</f>
        <v>0</v>
      </c>
      <c r="F95" s="106">
        <f t="shared" si="32"/>
        <v>0</v>
      </c>
      <c r="G95" s="32" t="e">
        <f t="shared" si="33"/>
        <v>#DIV/0!</v>
      </c>
    </row>
    <row r="96" spans="1:7" x14ac:dyDescent="0.2">
      <c r="A96" s="102">
        <v>74</v>
      </c>
      <c r="B96" s="2" t="s">
        <v>39</v>
      </c>
      <c r="C96" s="11"/>
      <c r="D96" s="106">
        <f>'cumul juin 21'!D96+'TAB juillet'!D96+'TAB aout'!D96</f>
        <v>0</v>
      </c>
      <c r="E96" s="106">
        <f>'cumul juin 21'!E96+'TAB juillet'!E96+'TAB aout'!E96</f>
        <v>0</v>
      </c>
      <c r="F96" s="106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07"/>
      <c r="D97" s="40">
        <f>D89+D94+D95+D96</f>
        <v>549165</v>
      </c>
      <c r="E97" s="40">
        <f>E89+E94+E95+E96</f>
        <v>457922</v>
      </c>
      <c r="F97" s="106">
        <f t="shared" si="32"/>
        <v>91243</v>
      </c>
      <c r="G97" s="32">
        <f t="shared" si="33"/>
        <v>0.19925445818283463</v>
      </c>
    </row>
    <row r="98" spans="1:7" x14ac:dyDescent="0.2">
      <c r="A98" s="102">
        <v>60</v>
      </c>
      <c r="B98" s="3" t="s">
        <v>40</v>
      </c>
      <c r="C98" s="104"/>
      <c r="D98" s="105">
        <f>D99+D100+D101</f>
        <v>148219</v>
      </c>
      <c r="E98" s="105">
        <f>E99+E100+E101</f>
        <v>116652</v>
      </c>
      <c r="F98" s="106">
        <f t="shared" si="32"/>
        <v>31567</v>
      </c>
      <c r="G98" s="32">
        <f t="shared" si="33"/>
        <v>0.27060830504406269</v>
      </c>
    </row>
    <row r="99" spans="1:7" x14ac:dyDescent="0.2">
      <c r="A99" s="102">
        <v>600</v>
      </c>
      <c r="B99" s="1" t="s">
        <v>2</v>
      </c>
      <c r="C99" s="10"/>
      <c r="D99" s="106">
        <f>'cumul juin 21'!D99+'TAB juillet'!D99+'TAB aout'!D99</f>
        <v>17701</v>
      </c>
      <c r="E99" s="106">
        <f>'cumul juin 21'!E99+'TAB juillet'!E99+'TAB aout'!E99</f>
        <v>16253</v>
      </c>
      <c r="F99" s="106">
        <f t="shared" si="32"/>
        <v>1448</v>
      </c>
      <c r="G99" s="32">
        <f t="shared" si="33"/>
        <v>8.90912446932874E-2</v>
      </c>
    </row>
    <row r="100" spans="1:7" x14ac:dyDescent="0.2">
      <c r="A100" s="102">
        <v>601</v>
      </c>
      <c r="B100" s="1" t="s">
        <v>3</v>
      </c>
      <c r="C100" s="10"/>
      <c r="D100" s="106">
        <f>'cumul juin 21'!D100+'TAB juillet'!D100+'TAB aout'!D100</f>
        <v>130518</v>
      </c>
      <c r="E100" s="106">
        <f>'cumul juin 21'!E100+'TAB juillet'!E100+'TAB aout'!E100</f>
        <v>100399</v>
      </c>
      <c r="F100" s="106">
        <f t="shared" si="32"/>
        <v>30119</v>
      </c>
      <c r="G100" s="32">
        <f t="shared" si="33"/>
        <v>0.29999302781900217</v>
      </c>
    </row>
    <row r="101" spans="1:7" x14ac:dyDescent="0.2">
      <c r="A101" s="102">
        <v>604</v>
      </c>
      <c r="B101" s="1" t="s">
        <v>4</v>
      </c>
      <c r="C101" s="10"/>
      <c r="D101" s="106">
        <f>'cumul juin 21'!D101+'TAB juillet'!D101+'TAB aout'!D101</f>
        <v>0</v>
      </c>
      <c r="E101" s="106">
        <f>'cumul juin 21'!E101+'TAB juillet'!E101+'TAB aout'!E101</f>
        <v>0</v>
      </c>
      <c r="F101" s="106">
        <f t="shared" si="32"/>
        <v>0</v>
      </c>
      <c r="G101" s="32" t="e">
        <f t="shared" si="33"/>
        <v>#DIV/0!</v>
      </c>
    </row>
    <row r="102" spans="1:7" x14ac:dyDescent="0.2">
      <c r="A102" s="102">
        <v>61</v>
      </c>
      <c r="B102" s="1" t="s">
        <v>41</v>
      </c>
      <c r="C102" s="10"/>
      <c r="D102" s="106">
        <f>'cumul juin 21'!D102+'TAB juillet'!D102+'TAB aout'!D102</f>
        <v>0</v>
      </c>
      <c r="E102" s="106">
        <f>'cumul juin 21'!E102+'TAB juillet'!E102+'TAB aout'!E102</f>
        <v>0</v>
      </c>
      <c r="F102" s="106">
        <f t="shared" si="32"/>
        <v>0</v>
      </c>
      <c r="G102" s="32" t="e">
        <f t="shared" si="33"/>
        <v>#DIV/0!</v>
      </c>
    </row>
    <row r="103" spans="1:7" x14ac:dyDescent="0.2">
      <c r="A103" s="102">
        <v>62</v>
      </c>
      <c r="B103" s="2" t="s">
        <v>42</v>
      </c>
      <c r="C103" s="11"/>
      <c r="D103" s="106">
        <f>'cumul juin 21'!D103+'TAB juillet'!D103+'TAB aout'!D103</f>
        <v>48675</v>
      </c>
      <c r="E103" s="106">
        <f>'cumul juin 21'!E103+'TAB juillet'!E103+'TAB aout'!E103</f>
        <v>61583</v>
      </c>
      <c r="F103" s="106">
        <f t="shared" si="32"/>
        <v>-12908</v>
      </c>
      <c r="G103" s="32">
        <f t="shared" si="33"/>
        <v>-0.20960329961190588</v>
      </c>
    </row>
    <row r="104" spans="1:7" ht="25.5" x14ac:dyDescent="0.2">
      <c r="A104" s="22"/>
      <c r="B104" s="26" t="s">
        <v>43</v>
      </c>
      <c r="C104" s="107"/>
      <c r="D104" s="40">
        <f>D98+D102+D103</f>
        <v>196894</v>
      </c>
      <c r="E104" s="40">
        <f>E98+E102+E103</f>
        <v>178235</v>
      </c>
      <c r="F104" s="106">
        <f t="shared" si="32"/>
        <v>18659</v>
      </c>
      <c r="G104" s="32">
        <f t="shared" si="33"/>
        <v>0.10468763149774174</v>
      </c>
    </row>
    <row r="105" spans="1:7" ht="25.5" x14ac:dyDescent="0.2">
      <c r="A105" s="22"/>
      <c r="B105" s="26" t="s">
        <v>48</v>
      </c>
      <c r="C105" s="107"/>
      <c r="D105" s="40">
        <f>D97-D104</f>
        <v>352271</v>
      </c>
      <c r="E105" s="40">
        <f>E97-E104</f>
        <v>279687</v>
      </c>
      <c r="F105" s="106">
        <f t="shared" si="32"/>
        <v>72584</v>
      </c>
      <c r="G105" s="32">
        <f t="shared" si="33"/>
        <v>0.25951867623450497</v>
      </c>
    </row>
    <row r="106" spans="1:7" x14ac:dyDescent="0.2">
      <c r="A106" s="102">
        <v>63</v>
      </c>
      <c r="B106" s="3" t="s">
        <v>46</v>
      </c>
      <c r="C106" s="104"/>
      <c r="D106" s="106">
        <f>'cumul juin 21'!D106+'TAB juillet'!D106+'TAB aout'!D106</f>
        <v>351309</v>
      </c>
      <c r="E106" s="106">
        <f>'cumul juin 21'!E106+'TAB juillet'!E106+'TAB aout'!E106</f>
        <v>370948</v>
      </c>
      <c r="F106" s="106">
        <f t="shared" si="32"/>
        <v>-19639</v>
      </c>
      <c r="G106" s="32">
        <f t="shared" si="33"/>
        <v>-5.294273051748493E-2</v>
      </c>
    </row>
    <row r="107" spans="1:7" x14ac:dyDescent="0.2">
      <c r="A107" s="102"/>
      <c r="B107" s="13" t="s">
        <v>6</v>
      </c>
      <c r="C107" s="27"/>
      <c r="D107" s="106">
        <f>'cumul juin 21'!D107+'TAB juillet'!D107+'TAB aout'!D107</f>
        <v>0</v>
      </c>
      <c r="E107" s="106">
        <f>'cumul juin 21'!E107+'TAB juillet'!E107+'TAB aout'!E107</f>
        <v>0</v>
      </c>
      <c r="F107" s="106"/>
      <c r="G107" s="32"/>
    </row>
    <row r="108" spans="1:7" x14ac:dyDescent="0.2">
      <c r="A108" s="102">
        <v>631</v>
      </c>
      <c r="B108" s="15" t="s">
        <v>21</v>
      </c>
      <c r="C108" s="21"/>
      <c r="D108" s="106">
        <f>'cumul juin 21'!D108+'TAB juillet'!D108+'TAB aout'!D108</f>
        <v>0</v>
      </c>
      <c r="E108" s="106">
        <f>'cumul juin 21'!E108+'TAB juillet'!E108+'TAB aout'!E108</f>
        <v>0</v>
      </c>
      <c r="F108" s="106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02"/>
      <c r="B109" s="15"/>
      <c r="C109" s="21"/>
      <c r="D109" s="106">
        <f>'cumul juin 21'!D109+'TAB juillet'!D109+'TAB aout'!D109</f>
        <v>0</v>
      </c>
      <c r="E109" s="106">
        <f>'cumul juin 21'!E109+'TAB juillet'!E109+'TAB aout'!E109</f>
        <v>0</v>
      </c>
      <c r="F109" s="106"/>
      <c r="G109" s="32"/>
    </row>
    <row r="110" spans="1:7" x14ac:dyDescent="0.2">
      <c r="A110" s="102">
        <v>64</v>
      </c>
      <c r="B110" s="2" t="s">
        <v>47</v>
      </c>
      <c r="C110" s="11"/>
      <c r="D110" s="106">
        <f>'cumul juin 21'!D110+'TAB juillet'!D110+'TAB aout'!D110</f>
        <v>14193</v>
      </c>
      <c r="E110" s="106">
        <f>'cumul juin 21'!E110+'TAB juillet'!E110+'TAB aout'!E110</f>
        <v>12190</v>
      </c>
      <c r="F110" s="106">
        <f t="shared" ref="F110:F120" si="36">(D110-E110)</f>
        <v>2003</v>
      </c>
      <c r="G110" s="32">
        <f t="shared" ref="G110:G120" si="37">F110/E110</f>
        <v>0.16431501230516818</v>
      </c>
    </row>
    <row r="111" spans="1:7" ht="25.5" x14ac:dyDescent="0.2">
      <c r="A111" s="22"/>
      <c r="B111" s="26" t="s">
        <v>49</v>
      </c>
      <c r="C111" s="107"/>
      <c r="D111" s="106">
        <f>D105-D106-D110</f>
        <v>-13231</v>
      </c>
      <c r="E111" s="106">
        <f>E105-E106-E110</f>
        <v>-103451</v>
      </c>
      <c r="F111" s="106">
        <f t="shared" si="36"/>
        <v>90220</v>
      </c>
      <c r="G111" s="32">
        <f t="shared" si="37"/>
        <v>-0.87210370126919989</v>
      </c>
    </row>
    <row r="112" spans="1:7" x14ac:dyDescent="0.2">
      <c r="A112" s="102">
        <v>75</v>
      </c>
      <c r="B112" s="3" t="s">
        <v>50</v>
      </c>
      <c r="C112" s="104"/>
      <c r="D112" s="106">
        <f>'cumul juin 21'!D112+'TAB juillet'!D112+'TAB aout'!D112</f>
        <v>0</v>
      </c>
      <c r="E112" s="106">
        <f>'cumul juin 21'!E112+'TAB juillet'!E112+'TAB aout'!E112</f>
        <v>0</v>
      </c>
      <c r="F112" s="106">
        <f t="shared" si="36"/>
        <v>0</v>
      </c>
      <c r="G112" s="32" t="e">
        <f t="shared" si="37"/>
        <v>#DIV/0!</v>
      </c>
    </row>
    <row r="113" spans="1:7" x14ac:dyDescent="0.2">
      <c r="A113" s="102">
        <v>65</v>
      </c>
      <c r="B113" s="1" t="s">
        <v>51</v>
      </c>
      <c r="C113" s="10"/>
      <c r="D113" s="106">
        <f>'cumul juin 21'!D113+'TAB juillet'!D113+'TAB aout'!D113</f>
        <v>3024</v>
      </c>
      <c r="E113" s="106">
        <f>'cumul juin 21'!E113+'TAB juillet'!E113+'TAB aout'!E113</f>
        <v>40565</v>
      </c>
      <c r="F113" s="106">
        <f t="shared" si="36"/>
        <v>-37541</v>
      </c>
      <c r="G113" s="32">
        <f t="shared" si="37"/>
        <v>-0.92545297670405524</v>
      </c>
    </row>
    <row r="114" spans="1:7" ht="25.5" x14ac:dyDescent="0.2">
      <c r="A114" s="102">
        <v>68</v>
      </c>
      <c r="B114" s="16" t="s">
        <v>52</v>
      </c>
      <c r="C114" s="17"/>
      <c r="D114" s="106">
        <f>'cumul juin 21'!D114+'TAB juillet'!D114+'TAB aout'!D114</f>
        <v>511027</v>
      </c>
      <c r="E114" s="106">
        <f>'cumul juin 21'!E114+'TAB juillet'!E114+'TAB aout'!E114</f>
        <v>546389</v>
      </c>
      <c r="F114" s="106">
        <f t="shared" si="36"/>
        <v>-35362</v>
      </c>
      <c r="G114" s="32">
        <f t="shared" si="37"/>
        <v>-6.4719458115005971E-2</v>
      </c>
    </row>
    <row r="115" spans="1:7" x14ac:dyDescent="0.2">
      <c r="A115" s="102">
        <v>78</v>
      </c>
      <c r="B115" s="2" t="s">
        <v>53</v>
      </c>
      <c r="C115" s="11"/>
      <c r="D115" s="106">
        <f>'cumul juin 21'!D115+'TAB juillet'!D115+'TAB aout'!D115</f>
        <v>0</v>
      </c>
      <c r="E115" s="106">
        <f>'cumul juin 21'!E115+'TAB juillet'!E115+'TAB aout'!E115</f>
        <v>0</v>
      </c>
      <c r="F115" s="106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07"/>
      <c r="D116" s="106">
        <f>D111+D112-D113-D114+D115</f>
        <v>-527282</v>
      </c>
      <c r="E116" s="106">
        <f>E111+E112-E113-E114+E115</f>
        <v>-690405</v>
      </c>
      <c r="F116" s="106">
        <f t="shared" si="36"/>
        <v>163123</v>
      </c>
      <c r="G116" s="32">
        <f t="shared" si="37"/>
        <v>-0.23627146385092807</v>
      </c>
    </row>
    <row r="117" spans="1:7" x14ac:dyDescent="0.2">
      <c r="A117" s="102">
        <v>76</v>
      </c>
      <c r="B117" s="1" t="s">
        <v>54</v>
      </c>
      <c r="C117" s="10"/>
      <c r="D117" s="106">
        <f>'cumul juin 21'!D117+'TAB juillet'!D117+'TAB aout'!D117</f>
        <v>0</v>
      </c>
      <c r="E117" s="106">
        <f>'cumul juin 21'!E117+'TAB juillet'!E117+'TAB aout'!E117</f>
        <v>0</v>
      </c>
      <c r="F117" s="106">
        <f t="shared" si="36"/>
        <v>0</v>
      </c>
      <c r="G117" s="32" t="e">
        <f t="shared" si="37"/>
        <v>#DIV/0!</v>
      </c>
    </row>
    <row r="118" spans="1:7" x14ac:dyDescent="0.2">
      <c r="A118" s="102">
        <v>66</v>
      </c>
      <c r="B118" s="1" t="s">
        <v>55</v>
      </c>
      <c r="C118" s="10"/>
      <c r="D118" s="106">
        <f>'cumul juin 21'!D118+'TAB juillet'!D118+'TAB aout'!D118</f>
        <v>6949</v>
      </c>
      <c r="E118" s="106">
        <f>'cumul juin 21'!E118+'TAB juillet'!E118+'TAB aout'!E118</f>
        <v>42974</v>
      </c>
      <c r="F118" s="106">
        <f t="shared" si="36"/>
        <v>-36025</v>
      </c>
      <c r="G118" s="32">
        <f t="shared" si="37"/>
        <v>-0.83829757527807514</v>
      </c>
    </row>
    <row r="119" spans="1:7" x14ac:dyDescent="0.2">
      <c r="B119" s="2" t="s">
        <v>56</v>
      </c>
      <c r="C119" s="11"/>
      <c r="D119" s="39">
        <f>D117-D118</f>
        <v>-6949</v>
      </c>
      <c r="E119" s="39">
        <f>E117-E118</f>
        <v>-42974</v>
      </c>
      <c r="F119" s="106">
        <f t="shared" si="36"/>
        <v>36025</v>
      </c>
      <c r="G119" s="32">
        <f t="shared" si="37"/>
        <v>-0.83829757527807514</v>
      </c>
    </row>
    <row r="120" spans="1:7" x14ac:dyDescent="0.2">
      <c r="A120" s="22"/>
      <c r="B120" s="19" t="s">
        <v>57</v>
      </c>
      <c r="C120" s="107"/>
      <c r="D120" s="106">
        <f>D116+D119</f>
        <v>-534231</v>
      </c>
      <c r="E120" s="106">
        <f>E116+E119</f>
        <v>-733379</v>
      </c>
      <c r="F120" s="106">
        <f t="shared" si="36"/>
        <v>199148</v>
      </c>
      <c r="G120" s="32">
        <f t="shared" si="37"/>
        <v>-0.271548544477003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02">
        <v>5</v>
      </c>
      <c r="B124" s="1" t="s">
        <v>22</v>
      </c>
      <c r="C124" s="10"/>
      <c r="D124" s="106">
        <f>'TAB aout'!D124</f>
        <v>794827</v>
      </c>
      <c r="E124" s="106">
        <f>'TAB aout'!E124</f>
        <v>796732</v>
      </c>
      <c r="F124" s="106">
        <f t="shared" ref="F124" si="38">(D124-E124)</f>
        <v>-1905</v>
      </c>
      <c r="G124" s="32">
        <f t="shared" ref="G124" si="39">F124/E124</f>
        <v>-2.391017305693759E-3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02">
        <v>51</v>
      </c>
      <c r="B128" s="20" t="s">
        <v>29</v>
      </c>
      <c r="C128" s="30"/>
      <c r="D128" s="106">
        <v>0</v>
      </c>
      <c r="E128" s="106">
        <v>0</v>
      </c>
      <c r="F128" s="106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02">
        <v>510</v>
      </c>
      <c r="B129" s="1" t="s">
        <v>7</v>
      </c>
      <c r="C129" s="10"/>
      <c r="D129" s="106">
        <v>0</v>
      </c>
      <c r="E129" s="106">
        <v>0</v>
      </c>
      <c r="F129" s="106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02">
        <v>41</v>
      </c>
      <c r="B131" s="1" t="s">
        <v>8</v>
      </c>
      <c r="C131" s="10"/>
      <c r="D131" s="106">
        <f>D135+D136+D137</f>
        <v>319796</v>
      </c>
      <c r="E131" s="106">
        <f>E135+E136+E137</f>
        <v>312899</v>
      </c>
      <c r="F131" s="106">
        <f t="shared" ref="F131" si="42">(D131-E131)</f>
        <v>6897</v>
      </c>
      <c r="G131" s="32">
        <f t="shared" ref="G131" si="43">F131/E131</f>
        <v>2.204225644696851E-2</v>
      </c>
    </row>
    <row r="132" spans="1:7" x14ac:dyDescent="0.2">
      <c r="A132" s="102"/>
      <c r="B132" s="1"/>
      <c r="C132" s="10"/>
      <c r="D132" s="106"/>
      <c r="E132" s="106"/>
      <c r="F132" s="106"/>
      <c r="G132" s="32"/>
    </row>
    <row r="133" spans="1:7" x14ac:dyDescent="0.2">
      <c r="A133" s="102"/>
      <c r="B133" s="7" t="s">
        <v>6</v>
      </c>
      <c r="C133" s="29"/>
      <c r="D133" s="106"/>
      <c r="E133" s="106"/>
      <c r="F133" s="106"/>
      <c r="G133" s="32"/>
    </row>
    <row r="134" spans="1:7" x14ac:dyDescent="0.2">
      <c r="A134" s="102"/>
      <c r="B134" s="1"/>
      <c r="C134" s="10"/>
      <c r="D134" s="106"/>
      <c r="E134" s="106"/>
      <c r="F134" s="106"/>
      <c r="G134" s="32"/>
    </row>
    <row r="135" spans="1:7" x14ac:dyDescent="0.2">
      <c r="A135" s="102"/>
      <c r="B135" s="23" t="s">
        <v>23</v>
      </c>
      <c r="C135" s="10"/>
      <c r="D135" s="106">
        <f>'TAB aout'!D135</f>
        <v>113261</v>
      </c>
      <c r="E135" s="106">
        <f>'TAB aout'!E135</f>
        <v>120286</v>
      </c>
      <c r="F135" s="106">
        <f t="shared" ref="F135:F137" si="44">(D135-E135)</f>
        <v>-7025</v>
      </c>
      <c r="G135" s="32">
        <f t="shared" ref="G135:G137" si="45">F135/E135</f>
        <v>-5.8402474103386927E-2</v>
      </c>
    </row>
    <row r="136" spans="1:7" ht="25.5" x14ac:dyDescent="0.2">
      <c r="A136" s="102"/>
      <c r="B136" s="24" t="s">
        <v>58</v>
      </c>
      <c r="C136" s="17"/>
      <c r="D136" s="106">
        <f>'TAB aout'!D136</f>
        <v>99519</v>
      </c>
      <c r="E136" s="106">
        <f>'TAB aout'!E136</f>
        <v>78945</v>
      </c>
      <c r="F136" s="106">
        <f t="shared" si="44"/>
        <v>20574</v>
      </c>
      <c r="G136" s="32">
        <f t="shared" si="45"/>
        <v>0.26061181835455066</v>
      </c>
    </row>
    <row r="137" spans="1:7" x14ac:dyDescent="0.2">
      <c r="A137" s="102"/>
      <c r="B137" s="23" t="s">
        <v>24</v>
      </c>
      <c r="C137" s="10"/>
      <c r="D137" s="106">
        <f>'TAB aout'!D137</f>
        <v>107016</v>
      </c>
      <c r="E137" s="106">
        <f>'TAB aout'!E137</f>
        <v>113668</v>
      </c>
      <c r="F137" s="106">
        <f t="shared" si="44"/>
        <v>-6652</v>
      </c>
      <c r="G137" s="32">
        <f t="shared" si="45"/>
        <v>-5.8521307667945242E-2</v>
      </c>
    </row>
    <row r="138" spans="1:7" x14ac:dyDescent="0.2">
      <c r="A138" s="102"/>
      <c r="B138" s="1"/>
      <c r="C138" s="10"/>
      <c r="D138" s="106">
        <f>'TAB aout'!D138</f>
        <v>0</v>
      </c>
      <c r="E138" s="106">
        <f>'TAB aout'!E138</f>
        <v>0</v>
      </c>
      <c r="F138" s="106"/>
      <c r="G138" s="32"/>
    </row>
    <row r="139" spans="1:7" x14ac:dyDescent="0.2">
      <c r="A139" s="102"/>
      <c r="B139" s="8" t="s">
        <v>26</v>
      </c>
      <c r="C139" s="31"/>
      <c r="D139" s="106">
        <f>'TAB aout'!D139</f>
        <v>105677</v>
      </c>
      <c r="E139" s="106">
        <f>'TAB aout'!E139</f>
        <v>106717</v>
      </c>
      <c r="F139" s="106">
        <f t="shared" ref="F139" si="46">(D139-E139)</f>
        <v>-1040</v>
      </c>
      <c r="G139" s="32">
        <f t="shared" ref="G139" si="47">F139/E139</f>
        <v>-9.7454013887196978E-3</v>
      </c>
    </row>
    <row r="140" spans="1:7" x14ac:dyDescent="0.2">
      <c r="A140" s="102"/>
      <c r="B140" s="8"/>
      <c r="C140" s="31"/>
      <c r="D140" s="106"/>
      <c r="E140" s="106"/>
      <c r="F140" s="106"/>
      <c r="G140" s="32"/>
    </row>
    <row r="141" spans="1:7" x14ac:dyDescent="0.2">
      <c r="A141" s="102">
        <v>3</v>
      </c>
      <c r="B141" s="8" t="s">
        <v>15</v>
      </c>
      <c r="C141" s="31"/>
      <c r="D141" s="106">
        <f>D144+D145+D146+D147</f>
        <v>407631</v>
      </c>
      <c r="E141" s="106">
        <f>E144+E145+E146+E147</f>
        <v>750274</v>
      </c>
      <c r="F141" s="106">
        <f t="shared" ref="F141" si="48">(D141-E141)</f>
        <v>-342643</v>
      </c>
      <c r="G141" s="32">
        <f t="shared" ref="G141" si="49">F141/E141</f>
        <v>-0.45669048907465803</v>
      </c>
    </row>
    <row r="142" spans="1:7" x14ac:dyDescent="0.2">
      <c r="A142" s="102"/>
      <c r="B142" s="7" t="s">
        <v>6</v>
      </c>
      <c r="C142" s="29"/>
      <c r="D142" s="106"/>
      <c r="E142" s="106"/>
      <c r="F142" s="106"/>
      <c r="G142" s="32"/>
    </row>
    <row r="143" spans="1:7" x14ac:dyDescent="0.2">
      <c r="A143" s="102"/>
      <c r="B143" s="8"/>
      <c r="C143" s="31"/>
      <c r="D143" s="106"/>
      <c r="E143" s="106"/>
      <c r="F143" s="106"/>
      <c r="G143" s="32"/>
    </row>
    <row r="144" spans="1:7" x14ac:dyDescent="0.2">
      <c r="A144" s="102">
        <v>30</v>
      </c>
      <c r="B144" s="25" t="s">
        <v>16</v>
      </c>
      <c r="C144" s="31"/>
      <c r="D144" s="106">
        <f>'TAB aout'!D144</f>
        <v>4318</v>
      </c>
      <c r="E144" s="106">
        <f>'TAB aout'!E144</f>
        <v>5780</v>
      </c>
      <c r="F144" s="106">
        <f t="shared" ref="F144:F147" si="50">(D144-E144)</f>
        <v>-1462</v>
      </c>
      <c r="G144" s="32">
        <f t="shared" ref="G144:G147" si="51">F144/E144</f>
        <v>-0.25294117647058822</v>
      </c>
    </row>
    <row r="145" spans="1:7" x14ac:dyDescent="0.2">
      <c r="A145" s="102">
        <v>31</v>
      </c>
      <c r="B145" s="25" t="s">
        <v>17</v>
      </c>
      <c r="C145" s="31"/>
      <c r="D145" s="106">
        <f>'TAB aout'!D145</f>
        <v>226165</v>
      </c>
      <c r="E145" s="106">
        <f>'TAB aout'!E145</f>
        <v>599158</v>
      </c>
      <c r="F145" s="106">
        <f t="shared" si="50"/>
        <v>-372993</v>
      </c>
      <c r="G145" s="32">
        <f t="shared" si="51"/>
        <v>-0.62252861515660307</v>
      </c>
    </row>
    <row r="146" spans="1:7" x14ac:dyDescent="0.2">
      <c r="A146" s="102">
        <v>32</v>
      </c>
      <c r="B146" s="25" t="s">
        <v>18</v>
      </c>
      <c r="C146" s="31"/>
      <c r="D146" s="106">
        <f>'TAB aout'!D146</f>
        <v>177148</v>
      </c>
      <c r="E146" s="106">
        <f>'TAB aout'!E146</f>
        <v>145336</v>
      </c>
      <c r="F146" s="106">
        <f t="shared" si="50"/>
        <v>31812</v>
      </c>
      <c r="G146" s="32">
        <f t="shared" si="51"/>
        <v>0.21888589200198161</v>
      </c>
    </row>
    <row r="147" spans="1:7" x14ac:dyDescent="0.2">
      <c r="A147" s="102">
        <v>37</v>
      </c>
      <c r="B147" s="25" t="s">
        <v>25</v>
      </c>
      <c r="C147" s="31"/>
      <c r="D147" s="106">
        <f>'TAB aout'!D147</f>
        <v>0</v>
      </c>
      <c r="E147" s="106">
        <f>'TAB aout'!E147</f>
        <v>0</v>
      </c>
      <c r="F147" s="106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06" t="s">
        <v>10</v>
      </c>
      <c r="E152" s="106" t="s">
        <v>11</v>
      </c>
      <c r="F152" s="106" t="s">
        <v>12</v>
      </c>
      <c r="G152" s="32" t="s">
        <v>13</v>
      </c>
    </row>
    <row r="153" spans="1:7" x14ac:dyDescent="0.2">
      <c r="A153" s="102">
        <v>700</v>
      </c>
      <c r="B153" s="1" t="s">
        <v>30</v>
      </c>
      <c r="C153" s="10"/>
      <c r="D153" s="106">
        <f>'cumul juin 21'!D153+'TAB juillet'!D153+'TAB aout'!D153</f>
        <v>76385</v>
      </c>
      <c r="E153" s="106">
        <f>'cumul juin 21'!E153+'TAB juillet'!E153+'TAB aout'!E153</f>
        <v>101115</v>
      </c>
      <c r="F153" s="106">
        <f>(D154-E154)</f>
        <v>11727</v>
      </c>
      <c r="G153" s="32">
        <f>F153/E154</f>
        <v>7.1925369838816519E-2</v>
      </c>
    </row>
    <row r="154" spans="1:7" x14ac:dyDescent="0.2">
      <c r="A154" s="102">
        <v>701</v>
      </c>
      <c r="B154" s="1" t="s">
        <v>31</v>
      </c>
      <c r="C154" s="10"/>
      <c r="D154" s="106">
        <f>'cumul juin 21'!D154+'TAB juillet'!D154+'TAB aout'!D154</f>
        <v>174771</v>
      </c>
      <c r="E154" s="106">
        <f>'cumul juin 21'!E154+'TAB juillet'!E154+'TAB aout'!E154</f>
        <v>163044</v>
      </c>
      <c r="F154" s="106">
        <f t="shared" ref="F154:F156" si="52">(D155-E155)</f>
        <v>0</v>
      </c>
      <c r="G154" s="32" t="e">
        <f>F154/E155</f>
        <v>#DIV/0!</v>
      </c>
    </row>
    <row r="155" spans="1:7" x14ac:dyDescent="0.2">
      <c r="A155" s="102">
        <v>704</v>
      </c>
      <c r="B155" s="1" t="s">
        <v>32</v>
      </c>
      <c r="C155" s="10"/>
      <c r="D155" s="106">
        <f>'cumul juin 21'!D155+'TAB juillet'!D155+'TAB aout'!D155</f>
        <v>0</v>
      </c>
      <c r="E155" s="106">
        <f>'cumul juin 21'!E155+'TAB juillet'!E155+'TAB aout'!E155</f>
        <v>0</v>
      </c>
      <c r="F155" s="106">
        <f t="shared" si="52"/>
        <v>70087</v>
      </c>
      <c r="G155" s="32" t="e">
        <f t="shared" ref="G155:G156" si="53">F155/E155</f>
        <v>#DIV/0!</v>
      </c>
    </row>
    <row r="156" spans="1:7" x14ac:dyDescent="0.2">
      <c r="A156" s="102">
        <v>706</v>
      </c>
      <c r="B156" s="1" t="s">
        <v>33</v>
      </c>
      <c r="C156" s="10"/>
      <c r="D156" s="106">
        <f>'cumul juin 21'!D156+'TAB juillet'!D156+'TAB aout'!D156</f>
        <v>187809</v>
      </c>
      <c r="E156" s="106">
        <f>'cumul juin 21'!E156+'TAB juillet'!E156+'TAB aout'!E156</f>
        <v>117722</v>
      </c>
      <c r="F156" s="106">
        <f t="shared" si="52"/>
        <v>0</v>
      </c>
      <c r="G156" s="32">
        <f t="shared" si="53"/>
        <v>0</v>
      </c>
    </row>
    <row r="157" spans="1:7" x14ac:dyDescent="0.2">
      <c r="A157" s="102"/>
      <c r="B157" s="13" t="s">
        <v>6</v>
      </c>
      <c r="C157" s="27"/>
      <c r="D157" s="106">
        <f>'cumul juin 21'!D157+'TAB juillet'!D157+'TAB aout'!D157</f>
        <v>0</v>
      </c>
      <c r="E157" s="106">
        <f>'cumul juin 21'!E157+'TAB juillet'!E157+'TAB aout'!E157</f>
        <v>0</v>
      </c>
      <c r="F157" s="39"/>
      <c r="G157" s="33"/>
    </row>
    <row r="158" spans="1:7" x14ac:dyDescent="0.2">
      <c r="A158" s="102"/>
      <c r="B158" s="14" t="s">
        <v>19</v>
      </c>
      <c r="C158" s="11"/>
      <c r="D158" s="106">
        <f>'cumul juin 21'!D158+'TAB juillet'!D158+'TAB aout'!D158</f>
        <v>0</v>
      </c>
      <c r="E158" s="106">
        <f>'cumul juin 21'!E158+'TAB juillet'!E158+'TAB aout'!E158</f>
        <v>0</v>
      </c>
      <c r="F158" s="106">
        <f t="shared" ref="F158:F162" si="54">(D158-E158)</f>
        <v>0</v>
      </c>
      <c r="G158" s="32" t="e">
        <f t="shared" ref="G158:G162" si="55">F158/E158</f>
        <v>#DIV/0!</v>
      </c>
    </row>
    <row r="159" spans="1:7" x14ac:dyDescent="0.2">
      <c r="A159" s="102"/>
      <c r="B159" s="14" t="s">
        <v>20</v>
      </c>
      <c r="C159" s="11"/>
      <c r="D159" s="106">
        <f>'cumul juin 21'!D159+'TAB juillet'!D159+'TAB aout'!D159</f>
        <v>0</v>
      </c>
      <c r="E159" s="106">
        <f>'cumul juin 21'!E159+'TAB juillet'!E159+'TAB aout'!E159</f>
        <v>0</v>
      </c>
      <c r="F159" s="106">
        <f t="shared" si="54"/>
        <v>0</v>
      </c>
      <c r="G159" s="32" t="e">
        <f t="shared" si="55"/>
        <v>#DIV/0!</v>
      </c>
    </row>
    <row r="160" spans="1:7" x14ac:dyDescent="0.2">
      <c r="A160" s="102"/>
      <c r="B160" s="14" t="s">
        <v>27</v>
      </c>
      <c r="C160" s="11"/>
      <c r="D160" s="106">
        <f>'cumul juin 21'!D160+'TAB juillet'!D160+'TAB aout'!D160</f>
        <v>0</v>
      </c>
      <c r="E160" s="106">
        <f>'cumul juin 21'!E160+'TAB juillet'!E160+'TAB aout'!E160</f>
        <v>0</v>
      </c>
      <c r="F160" s="106">
        <f t="shared" si="54"/>
        <v>0</v>
      </c>
      <c r="G160" s="32" t="e">
        <f t="shared" si="55"/>
        <v>#DIV/0!</v>
      </c>
    </row>
    <row r="161" spans="1:7" x14ac:dyDescent="0.2">
      <c r="A161" s="102">
        <v>706</v>
      </c>
      <c r="B161" s="2" t="s">
        <v>34</v>
      </c>
      <c r="C161" s="11"/>
      <c r="D161" s="106">
        <f>'cumul juin 21'!D161+'TAB juillet'!D161+'TAB aout'!D161</f>
        <v>0</v>
      </c>
      <c r="E161" s="106">
        <f>'cumul juin 21'!E161+'TAB juillet'!E161+'TAB aout'!E161</f>
        <v>0</v>
      </c>
      <c r="F161" s="106">
        <f t="shared" si="54"/>
        <v>0</v>
      </c>
      <c r="G161" s="32" t="e">
        <f t="shared" si="55"/>
        <v>#DIV/0!</v>
      </c>
    </row>
    <row r="162" spans="1:7" x14ac:dyDescent="0.2">
      <c r="A162" s="102" t="s">
        <v>35</v>
      </c>
      <c r="B162" s="2" t="s">
        <v>36</v>
      </c>
      <c r="C162" s="11"/>
      <c r="D162" s="106">
        <f>'cumul juin 21'!D162+'TAB juillet'!D162+'TAB aout'!D162</f>
        <v>0</v>
      </c>
      <c r="E162" s="106">
        <f>'cumul juin 21'!E162+'TAB juillet'!E162+'TAB aout'!E162</f>
        <v>0</v>
      </c>
      <c r="F162" s="106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03"/>
      <c r="D163" s="40">
        <f>D153+D154+D155+D156+D161+D162</f>
        <v>438965</v>
      </c>
      <c r="E163" s="40">
        <f>E153+E154+E155+E156+E161+E162</f>
        <v>381881</v>
      </c>
      <c r="F163" s="40">
        <f>(D163-E163)</f>
        <v>57084</v>
      </c>
      <c r="G163" s="34">
        <f>F163/E163</f>
        <v>0.14948112108222195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06">
        <f>'cumul juin 21'!D166+'TAB juillet'!D166+'TAB aout'!D166</f>
        <v>0</v>
      </c>
      <c r="E166" s="106">
        <f>'cumul juin 21'!E166+'TAB juillet'!E166+'TAB aout'!E166</f>
        <v>0</v>
      </c>
      <c r="F166" s="106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04"/>
      <c r="D167" s="106">
        <f>'cumul juin 21'!D167+'TAB juillet'!D167+'TAB aout'!D167</f>
        <v>0</v>
      </c>
      <c r="E167" s="106">
        <f>'cumul juin 21'!E167+'TAB juillet'!E167+'TAB aout'!E167</f>
        <v>0</v>
      </c>
      <c r="F167" s="105"/>
      <c r="G167" s="36"/>
    </row>
    <row r="168" spans="1:7" x14ac:dyDescent="0.2">
      <c r="A168" s="102">
        <v>72</v>
      </c>
      <c r="B168" s="1" t="s">
        <v>37</v>
      </c>
      <c r="C168" s="10"/>
      <c r="D168" s="106">
        <f>'cumul juin 21'!D168+'TAB juillet'!D168+'TAB aout'!D168</f>
        <v>0</v>
      </c>
      <c r="E168" s="106">
        <f>'cumul juin 21'!E168+'TAB juillet'!E168+'TAB aout'!E168</f>
        <v>0</v>
      </c>
      <c r="F168" s="106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02">
        <v>73</v>
      </c>
      <c r="B169" s="1" t="s">
        <v>38</v>
      </c>
      <c r="C169" s="10"/>
      <c r="D169" s="106">
        <f>'cumul juin 21'!D169+'TAB juillet'!D169+'TAB aout'!D169</f>
        <v>0</v>
      </c>
      <c r="E169" s="106">
        <f>'cumul juin 21'!E169+'TAB juillet'!E169+'TAB aout'!E169</f>
        <v>0</v>
      </c>
      <c r="F169" s="106">
        <f t="shared" si="58"/>
        <v>0</v>
      </c>
      <c r="G169" s="32" t="e">
        <f t="shared" si="59"/>
        <v>#DIV/0!</v>
      </c>
    </row>
    <row r="170" spans="1:7" x14ac:dyDescent="0.2">
      <c r="A170" s="102">
        <v>74</v>
      </c>
      <c r="B170" s="2" t="s">
        <v>39</v>
      </c>
      <c r="C170" s="11"/>
      <c r="D170" s="106">
        <f>'cumul juin 21'!D170+'TAB juillet'!D170+'TAB aout'!D170</f>
        <v>0</v>
      </c>
      <c r="E170" s="106">
        <f>'cumul juin 21'!E170+'TAB juillet'!E170+'TAB aout'!E170</f>
        <v>0</v>
      </c>
      <c r="F170" s="106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07"/>
      <c r="D171" s="40">
        <f>D163+D168+D169+D170</f>
        <v>438965</v>
      </c>
      <c r="E171" s="40">
        <f>E163+E168+E169+E170</f>
        <v>381881</v>
      </c>
      <c r="F171" s="106">
        <f t="shared" si="58"/>
        <v>57084</v>
      </c>
      <c r="G171" s="32">
        <f t="shared" si="59"/>
        <v>0.14948112108222195</v>
      </c>
    </row>
    <row r="172" spans="1:7" x14ac:dyDescent="0.2">
      <c r="A172" s="102">
        <v>60</v>
      </c>
      <c r="B172" s="3" t="s">
        <v>40</v>
      </c>
      <c r="C172" s="104"/>
      <c r="D172" s="105">
        <f>D173+D174+D175</f>
        <v>77508</v>
      </c>
      <c r="E172" s="105">
        <f>E173+E174+E175</f>
        <v>116913</v>
      </c>
      <c r="F172" s="106">
        <f t="shared" si="58"/>
        <v>-39405</v>
      </c>
      <c r="G172" s="32">
        <f t="shared" si="59"/>
        <v>-0.33704549536835082</v>
      </c>
    </row>
    <row r="173" spans="1:7" x14ac:dyDescent="0.2">
      <c r="A173" s="102">
        <v>600</v>
      </c>
      <c r="B173" s="1" t="s">
        <v>2</v>
      </c>
      <c r="C173" s="10"/>
      <c r="D173" s="106">
        <f>'cumul juin 21'!D173+'TAB juillet'!D173+'TAB aout'!D173</f>
        <v>9012</v>
      </c>
      <c r="E173" s="106">
        <f>'cumul juin 21'!E173+'TAB juillet'!E173+'TAB aout'!E173</f>
        <v>17381</v>
      </c>
      <c r="F173" s="106">
        <f t="shared" si="58"/>
        <v>-8369</v>
      </c>
      <c r="G173" s="32">
        <f t="shared" si="59"/>
        <v>-0.48150279040331395</v>
      </c>
    </row>
    <row r="174" spans="1:7" x14ac:dyDescent="0.2">
      <c r="A174" s="102">
        <v>601</v>
      </c>
      <c r="B174" s="1" t="s">
        <v>3</v>
      </c>
      <c r="C174" s="10"/>
      <c r="D174" s="106">
        <f>'cumul juin 21'!D174+'TAB juillet'!D174+'TAB aout'!D174</f>
        <v>35142</v>
      </c>
      <c r="E174" s="106">
        <f>'cumul juin 21'!E174+'TAB juillet'!E174+'TAB aout'!E174</f>
        <v>52343</v>
      </c>
      <c r="F174" s="106">
        <f t="shared" si="58"/>
        <v>-17201</v>
      </c>
      <c r="G174" s="32">
        <f t="shared" si="59"/>
        <v>-0.32862082799992359</v>
      </c>
    </row>
    <row r="175" spans="1:7" x14ac:dyDescent="0.2">
      <c r="A175" s="102">
        <v>604</v>
      </c>
      <c r="B175" s="1" t="s">
        <v>4</v>
      </c>
      <c r="C175" s="10"/>
      <c r="D175" s="106">
        <f>'cumul juin 21'!D175+'TAB juillet'!D175+'TAB aout'!D175</f>
        <v>33354</v>
      </c>
      <c r="E175" s="106">
        <f>'cumul juin 21'!E175+'TAB juillet'!E175+'TAB aout'!E175</f>
        <v>47189</v>
      </c>
      <c r="F175" s="106">
        <f t="shared" si="58"/>
        <v>-13835</v>
      </c>
      <c r="G175" s="32">
        <f t="shared" si="59"/>
        <v>-0.29318273326410815</v>
      </c>
    </row>
    <row r="176" spans="1:7" x14ac:dyDescent="0.2">
      <c r="A176" s="102">
        <v>61</v>
      </c>
      <c r="B176" s="1" t="s">
        <v>41</v>
      </c>
      <c r="C176" s="10"/>
      <c r="D176" s="106">
        <f>'cumul juin 21'!D176+'TAB juillet'!D176+'TAB aout'!D176</f>
        <v>4707</v>
      </c>
      <c r="E176" s="106">
        <f>'cumul juin 21'!E176+'TAB juillet'!E176+'TAB aout'!E176</f>
        <v>15583</v>
      </c>
      <c r="F176" s="106">
        <f t="shared" si="58"/>
        <v>-10876</v>
      </c>
      <c r="G176" s="32">
        <f t="shared" si="59"/>
        <v>-0.69794006288904575</v>
      </c>
    </row>
    <row r="177" spans="1:7" x14ac:dyDescent="0.2">
      <c r="A177" s="102">
        <v>62</v>
      </c>
      <c r="B177" s="2" t="s">
        <v>42</v>
      </c>
      <c r="C177" s="11"/>
      <c r="D177" s="106">
        <f>'cumul juin 21'!D177+'TAB juillet'!D177+'TAB aout'!D177</f>
        <v>8732</v>
      </c>
      <c r="E177" s="106">
        <f>'cumul juin 21'!E177+'TAB juillet'!E177+'TAB aout'!E177</f>
        <v>28867</v>
      </c>
      <c r="F177" s="106">
        <f t="shared" si="58"/>
        <v>-20135</v>
      </c>
      <c r="G177" s="32">
        <f t="shared" si="59"/>
        <v>-0.69750926663664392</v>
      </c>
    </row>
    <row r="178" spans="1:7" ht="25.5" x14ac:dyDescent="0.2">
      <c r="A178" s="22"/>
      <c r="B178" s="26" t="s">
        <v>43</v>
      </c>
      <c r="C178" s="107"/>
      <c r="D178" s="40">
        <f>D172+D176+D177</f>
        <v>90947</v>
      </c>
      <c r="E178" s="40">
        <f>E172+E176+E177</f>
        <v>161363</v>
      </c>
      <c r="F178" s="106">
        <f t="shared" si="58"/>
        <v>-70416</v>
      </c>
      <c r="G178" s="32">
        <f t="shared" si="59"/>
        <v>-0.43638256601575331</v>
      </c>
    </row>
    <row r="179" spans="1:7" ht="25.5" x14ac:dyDescent="0.2">
      <c r="A179" s="22"/>
      <c r="B179" s="26" t="s">
        <v>48</v>
      </c>
      <c r="C179" s="107"/>
      <c r="D179" s="40">
        <f>D171-D178</f>
        <v>348018</v>
      </c>
      <c r="E179" s="40">
        <f>E171-E178</f>
        <v>220518</v>
      </c>
      <c r="F179" s="106">
        <f t="shared" si="58"/>
        <v>127500</v>
      </c>
      <c r="G179" s="32">
        <f t="shared" si="59"/>
        <v>0.57818409381547087</v>
      </c>
    </row>
    <row r="180" spans="1:7" x14ac:dyDescent="0.2">
      <c r="A180" s="102">
        <v>63</v>
      </c>
      <c r="B180" s="3" t="s">
        <v>46</v>
      </c>
      <c r="C180" s="104"/>
      <c r="D180" s="106">
        <f>'cumul juin 21'!D180+'TAB juillet'!D180+'TAB aout'!D180</f>
        <v>395976</v>
      </c>
      <c r="E180" s="106">
        <f>'cumul juin 21'!E180+'TAB juillet'!E180+'TAB aout'!E180</f>
        <v>405374</v>
      </c>
      <c r="F180" s="106">
        <f t="shared" si="58"/>
        <v>-9398</v>
      </c>
      <c r="G180" s="32">
        <f t="shared" si="59"/>
        <v>-2.3183529284068541E-2</v>
      </c>
    </row>
    <row r="181" spans="1:7" x14ac:dyDescent="0.2">
      <c r="A181" s="102"/>
      <c r="B181" s="13" t="s">
        <v>6</v>
      </c>
      <c r="C181" s="27"/>
      <c r="D181" s="106">
        <f>'cumul juin 21'!D181+'TAB juillet'!D181+'TAB aout'!D181</f>
        <v>0</v>
      </c>
      <c r="E181" s="106">
        <f>'cumul juin 21'!E181+'TAB juillet'!E181+'TAB aout'!E181</f>
        <v>0</v>
      </c>
      <c r="F181" s="106"/>
      <c r="G181" s="32"/>
    </row>
    <row r="182" spans="1:7" x14ac:dyDescent="0.2">
      <c r="A182" s="102">
        <v>631</v>
      </c>
      <c r="B182" s="15" t="s">
        <v>21</v>
      </c>
      <c r="C182" s="21"/>
      <c r="D182" s="106">
        <f>'cumul juin 21'!D182+'TAB juillet'!D182+'TAB aout'!D182</f>
        <v>0</v>
      </c>
      <c r="E182" s="106">
        <f>'cumul juin 21'!E182+'TAB juillet'!E182+'TAB aout'!E182</f>
        <v>0</v>
      </c>
      <c r="F182" s="106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02"/>
      <c r="B183" s="15"/>
      <c r="C183" s="21"/>
      <c r="D183" s="106">
        <f>'cumul juin 21'!D183+'TAB juillet'!D183+'TAB aout'!D183</f>
        <v>0</v>
      </c>
      <c r="E183" s="106">
        <f>'cumul juin 21'!E183+'TAB juillet'!E183+'TAB aout'!E183</f>
        <v>0</v>
      </c>
      <c r="F183" s="106"/>
      <c r="G183" s="32"/>
    </row>
    <row r="184" spans="1:7" x14ac:dyDescent="0.2">
      <c r="A184" s="102">
        <v>64</v>
      </c>
      <c r="B184" s="2" t="s">
        <v>47</v>
      </c>
      <c r="C184" s="11"/>
      <c r="D184" s="106">
        <f>'cumul juin 21'!D184+'TAB juillet'!D184+'TAB aout'!D184</f>
        <v>21444</v>
      </c>
      <c r="E184" s="106">
        <f>'cumul juin 21'!E184+'TAB juillet'!E184+'TAB aout'!E184</f>
        <v>13880</v>
      </c>
      <c r="F184" s="106">
        <f t="shared" ref="F184:F194" si="62">(D184-E184)</f>
        <v>7564</v>
      </c>
      <c r="G184" s="32">
        <f t="shared" ref="G184:G194" si="63">F184/E184</f>
        <v>0.54495677233429396</v>
      </c>
    </row>
    <row r="185" spans="1:7" ht="25.5" x14ac:dyDescent="0.2">
      <c r="A185" s="22"/>
      <c r="B185" s="26" t="s">
        <v>49</v>
      </c>
      <c r="C185" s="107"/>
      <c r="D185" s="106">
        <f>D179-D180-D184</f>
        <v>-69402</v>
      </c>
      <c r="E185" s="106">
        <f>E179-E180-E184</f>
        <v>-198736</v>
      </c>
      <c r="F185" s="106">
        <f t="shared" si="62"/>
        <v>129334</v>
      </c>
      <c r="G185" s="32">
        <f t="shared" si="63"/>
        <v>-0.65078294823283145</v>
      </c>
    </row>
    <row r="186" spans="1:7" x14ac:dyDescent="0.2">
      <c r="A186" s="102">
        <v>75</v>
      </c>
      <c r="B186" s="3" t="s">
        <v>50</v>
      </c>
      <c r="C186" s="104"/>
      <c r="D186" s="106">
        <f>'cumul juin 21'!D186+'TAB juillet'!D186+'TAB aout'!D186</f>
        <v>491</v>
      </c>
      <c r="E186" s="106">
        <f>'cumul juin 21'!E186+'TAB juillet'!E186+'TAB aout'!E186</f>
        <v>2316</v>
      </c>
      <c r="F186" s="106">
        <f t="shared" si="62"/>
        <v>-1825</v>
      </c>
      <c r="G186" s="32">
        <f t="shared" si="63"/>
        <v>-0.78799654576856648</v>
      </c>
    </row>
    <row r="187" spans="1:7" x14ac:dyDescent="0.2">
      <c r="A187" s="102">
        <v>65</v>
      </c>
      <c r="B187" s="1" t="s">
        <v>51</v>
      </c>
      <c r="C187" s="10"/>
      <c r="D187" s="106">
        <f>'cumul juin 21'!D187+'TAB juillet'!D187+'TAB aout'!D187</f>
        <v>3423</v>
      </c>
      <c r="E187" s="106">
        <f>'cumul juin 21'!E187+'TAB juillet'!E187+'TAB aout'!E187</f>
        <v>4003</v>
      </c>
      <c r="F187" s="106">
        <f t="shared" si="62"/>
        <v>-580</v>
      </c>
      <c r="G187" s="32">
        <f t="shared" si="63"/>
        <v>-0.14489133150137398</v>
      </c>
    </row>
    <row r="188" spans="1:7" ht="25.5" x14ac:dyDescent="0.2">
      <c r="A188" s="102">
        <v>68</v>
      </c>
      <c r="B188" s="16" t="s">
        <v>52</v>
      </c>
      <c r="C188" s="17"/>
      <c r="D188" s="106">
        <f>'cumul juin 21'!D188+'TAB juillet'!D188+'TAB aout'!D188</f>
        <v>354360</v>
      </c>
      <c r="E188" s="106">
        <f>'cumul juin 21'!E188+'TAB juillet'!E188+'TAB aout'!E188</f>
        <v>359179</v>
      </c>
      <c r="F188" s="106">
        <f t="shared" si="62"/>
        <v>-4819</v>
      </c>
      <c r="G188" s="32">
        <f t="shared" si="63"/>
        <v>-1.3416708660584278E-2</v>
      </c>
    </row>
    <row r="189" spans="1:7" x14ac:dyDescent="0.2">
      <c r="A189" s="102">
        <v>78</v>
      </c>
      <c r="B189" s="2" t="s">
        <v>53</v>
      </c>
      <c r="C189" s="11"/>
      <c r="D189" s="106">
        <f>'cumul juin 21'!D189+'TAB juillet'!D189+'TAB aout'!D189</f>
        <v>0</v>
      </c>
      <c r="E189" s="106">
        <f>'cumul juin 21'!E189+'TAB juillet'!E189+'TAB aout'!E189</f>
        <v>0</v>
      </c>
      <c r="F189" s="106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07"/>
      <c r="D190" s="106">
        <f>D185+D186-D187-D188+D189</f>
        <v>-426694</v>
      </c>
      <c r="E190" s="106">
        <f>E185+E186-E187-E188+E189</f>
        <v>-559602</v>
      </c>
      <c r="F190" s="106">
        <f t="shared" si="62"/>
        <v>132908</v>
      </c>
      <c r="G190" s="32">
        <f t="shared" si="63"/>
        <v>-0.23750451213541052</v>
      </c>
    </row>
    <row r="191" spans="1:7" x14ac:dyDescent="0.2">
      <c r="A191" s="102">
        <v>76</v>
      </c>
      <c r="B191" s="1" t="s">
        <v>54</v>
      </c>
      <c r="C191" s="10"/>
      <c r="D191" s="106">
        <f>'cumul juin 21'!D191+'TAB juillet'!D191+'TAB aout'!D191</f>
        <v>18973</v>
      </c>
      <c r="E191" s="106">
        <f>'cumul juin 21'!E191+'TAB juillet'!E191+'TAB aout'!E191</f>
        <v>16408</v>
      </c>
      <c r="F191" s="106">
        <f t="shared" si="62"/>
        <v>2565</v>
      </c>
      <c r="G191" s="32">
        <f t="shared" si="63"/>
        <v>0.15632618235007315</v>
      </c>
    </row>
    <row r="192" spans="1:7" x14ac:dyDescent="0.2">
      <c r="A192" s="102">
        <v>66</v>
      </c>
      <c r="B192" s="1" t="s">
        <v>55</v>
      </c>
      <c r="C192" s="10"/>
      <c r="D192" s="106">
        <f>'cumul juin 21'!D192+'TAB juillet'!D192+'TAB aout'!D192</f>
        <v>6858</v>
      </c>
      <c r="E192" s="106">
        <f>'cumul juin 21'!E192+'TAB juillet'!E192+'TAB aout'!E192</f>
        <v>11522</v>
      </c>
      <c r="F192" s="106">
        <f t="shared" si="62"/>
        <v>-4664</v>
      </c>
      <c r="G192" s="32">
        <f t="shared" si="63"/>
        <v>-0.40479083492449225</v>
      </c>
    </row>
    <row r="193" spans="1:7" x14ac:dyDescent="0.2">
      <c r="B193" s="2" t="s">
        <v>56</v>
      </c>
      <c r="C193" s="11"/>
      <c r="D193" s="39">
        <f>D191-D192</f>
        <v>12115</v>
      </c>
      <c r="E193" s="39">
        <f>E191-E192</f>
        <v>4886</v>
      </c>
      <c r="F193" s="106">
        <f t="shared" si="62"/>
        <v>7229</v>
      </c>
      <c r="G193" s="32">
        <f t="shared" si="63"/>
        <v>1.4795333606221859</v>
      </c>
    </row>
    <row r="194" spans="1:7" x14ac:dyDescent="0.2">
      <c r="A194" s="22"/>
      <c r="B194" s="19" t="s">
        <v>57</v>
      </c>
      <c r="C194" s="107"/>
      <c r="D194" s="106">
        <f>D190+D193</f>
        <v>-414579</v>
      </c>
      <c r="E194" s="106">
        <f>E190+E193</f>
        <v>-554716</v>
      </c>
      <c r="F194" s="106">
        <f t="shared" si="62"/>
        <v>140137</v>
      </c>
      <c r="G194" s="32">
        <f t="shared" si="63"/>
        <v>-0.25262837199575999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02">
        <v>5</v>
      </c>
      <c r="B198" s="1" t="s">
        <v>22</v>
      </c>
      <c r="C198" s="10"/>
      <c r="D198" s="106">
        <f>'TAB aout'!D198</f>
        <v>317138</v>
      </c>
      <c r="E198" s="106">
        <f>'TAB aout'!E198</f>
        <v>448990</v>
      </c>
      <c r="F198" s="106">
        <f t="shared" ref="F198" si="64">(D198-E198)</f>
        <v>-131852</v>
      </c>
      <c r="G198" s="32">
        <f t="shared" ref="G198" si="65">F198/E198</f>
        <v>-0.29366355598120225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02">
        <v>51</v>
      </c>
      <c r="B202" s="20" t="s">
        <v>29</v>
      </c>
      <c r="C202" s="30"/>
      <c r="D202" s="106">
        <v>0</v>
      </c>
      <c r="E202" s="106">
        <v>0</v>
      </c>
      <c r="F202" s="106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02">
        <v>510</v>
      </c>
      <c r="B203" s="1" t="s">
        <v>7</v>
      </c>
      <c r="C203" s="10"/>
      <c r="D203" s="106">
        <v>0</v>
      </c>
      <c r="E203" s="106">
        <v>0</v>
      </c>
      <c r="F203" s="106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02">
        <v>41</v>
      </c>
      <c r="B205" s="1" t="s">
        <v>8</v>
      </c>
      <c r="C205" s="10"/>
      <c r="D205" s="106">
        <f>D209+D210+D211</f>
        <v>261110</v>
      </c>
      <c r="E205" s="106">
        <f>E209+E210+E211</f>
        <v>253006</v>
      </c>
      <c r="F205" s="106">
        <f t="shared" ref="F205" si="68">(D205-E205)</f>
        <v>8104</v>
      </c>
      <c r="G205" s="32">
        <f t="shared" ref="G205" si="69">F205/E205</f>
        <v>3.2030860928199331E-2</v>
      </c>
    </row>
    <row r="206" spans="1:7" x14ac:dyDescent="0.2">
      <c r="A206" s="102"/>
      <c r="B206" s="1"/>
      <c r="C206" s="10"/>
      <c r="D206" s="106"/>
      <c r="E206" s="106"/>
      <c r="F206" s="106"/>
      <c r="G206" s="32"/>
    </row>
    <row r="207" spans="1:7" x14ac:dyDescent="0.2">
      <c r="A207" s="102"/>
      <c r="B207" s="7" t="s">
        <v>6</v>
      </c>
      <c r="C207" s="29"/>
      <c r="D207" s="106"/>
      <c r="E207" s="106"/>
      <c r="F207" s="106"/>
      <c r="G207" s="32"/>
    </row>
    <row r="208" spans="1:7" x14ac:dyDescent="0.2">
      <c r="A208" s="102"/>
      <c r="B208" s="1"/>
      <c r="C208" s="10"/>
      <c r="D208" s="106"/>
      <c r="E208" s="106"/>
      <c r="F208" s="106"/>
      <c r="G208" s="32"/>
    </row>
    <row r="209" spans="1:7" x14ac:dyDescent="0.2">
      <c r="A209" s="102"/>
      <c r="B209" s="23" t="s">
        <v>23</v>
      </c>
      <c r="C209" s="10"/>
      <c r="D209" s="106">
        <f>'TAB aout'!D209</f>
        <v>24371</v>
      </c>
      <c r="E209" s="106">
        <f>'TAB aout'!E209</f>
        <v>54964</v>
      </c>
      <c r="F209" s="106">
        <f t="shared" ref="F209:F211" si="70">(D209-E209)</f>
        <v>-30593</v>
      </c>
      <c r="G209" s="32">
        <f t="shared" ref="G209:G211" si="71">F209/E209</f>
        <v>-0.55660068408412777</v>
      </c>
    </row>
    <row r="210" spans="1:7" ht="25.5" x14ac:dyDescent="0.2">
      <c r="A210" s="102"/>
      <c r="B210" s="24" t="s">
        <v>58</v>
      </c>
      <c r="C210" s="17"/>
      <c r="D210" s="106">
        <f>'TAB aout'!D210</f>
        <v>101115</v>
      </c>
      <c r="E210" s="106">
        <f>'TAB aout'!E210</f>
        <v>41239</v>
      </c>
      <c r="F210" s="106">
        <f t="shared" si="70"/>
        <v>59876</v>
      </c>
      <c r="G210" s="32">
        <f t="shared" si="71"/>
        <v>1.4519265743592231</v>
      </c>
    </row>
    <row r="211" spans="1:7" x14ac:dyDescent="0.2">
      <c r="A211" s="102"/>
      <c r="B211" s="23" t="s">
        <v>24</v>
      </c>
      <c r="C211" s="10"/>
      <c r="D211" s="106">
        <f>'TAB aout'!D211</f>
        <v>135624</v>
      </c>
      <c r="E211" s="106">
        <f>'TAB aout'!E211</f>
        <v>156803</v>
      </c>
      <c r="F211" s="106">
        <f t="shared" si="70"/>
        <v>-21179</v>
      </c>
      <c r="G211" s="32">
        <f t="shared" si="71"/>
        <v>-0.13506756886028967</v>
      </c>
    </row>
    <row r="212" spans="1:7" x14ac:dyDescent="0.2">
      <c r="A212" s="102"/>
      <c r="B212" s="1"/>
      <c r="C212" s="10"/>
      <c r="D212" s="106">
        <f>'TAB aout'!D212</f>
        <v>0</v>
      </c>
      <c r="E212" s="106">
        <f>'TAB aout'!E212</f>
        <v>0</v>
      </c>
      <c r="F212" s="106"/>
      <c r="G212" s="32"/>
    </row>
    <row r="213" spans="1:7" x14ac:dyDescent="0.2">
      <c r="A213" s="102"/>
      <c r="B213" s="8" t="s">
        <v>26</v>
      </c>
      <c r="C213" s="31"/>
      <c r="D213" s="106">
        <f>'TAB aout'!D213</f>
        <v>237907</v>
      </c>
      <c r="E213" s="106">
        <f>'TAB aout'!E213</f>
        <v>301458</v>
      </c>
      <c r="F213" s="106">
        <f t="shared" ref="F213" si="72">(D213-E213)</f>
        <v>-63551</v>
      </c>
      <c r="G213" s="32">
        <f t="shared" ref="G213" si="73">F213/E213</f>
        <v>-0.21081211976461067</v>
      </c>
    </row>
    <row r="214" spans="1:7" x14ac:dyDescent="0.2">
      <c r="A214" s="102"/>
      <c r="B214" s="8"/>
      <c r="C214" s="31"/>
      <c r="D214" s="106"/>
      <c r="E214" s="106"/>
      <c r="F214" s="106"/>
      <c r="G214" s="32"/>
    </row>
    <row r="215" spans="1:7" x14ac:dyDescent="0.2">
      <c r="A215" s="102">
        <v>3</v>
      </c>
      <c r="B215" s="8" t="s">
        <v>15</v>
      </c>
      <c r="C215" s="31"/>
      <c r="D215" s="106">
        <f>D218+D219+D220+D221</f>
        <v>494839</v>
      </c>
      <c r="E215" s="106">
        <f>E218+E219+E220+E221</f>
        <v>855575</v>
      </c>
      <c r="F215" s="106">
        <f t="shared" ref="F215" si="74">(D215-E215)</f>
        <v>-360736</v>
      </c>
      <c r="G215" s="32">
        <f t="shared" ref="G215" si="75">F215/E215</f>
        <v>-0.42162989802179823</v>
      </c>
    </row>
    <row r="216" spans="1:7" x14ac:dyDescent="0.2">
      <c r="A216" s="102"/>
      <c r="B216" s="7" t="s">
        <v>6</v>
      </c>
      <c r="C216" s="29"/>
      <c r="D216" s="106"/>
      <c r="E216" s="106"/>
      <c r="F216" s="106"/>
      <c r="G216" s="32"/>
    </row>
    <row r="217" spans="1:7" x14ac:dyDescent="0.2">
      <c r="A217" s="102"/>
      <c r="B217" s="8"/>
      <c r="C217" s="31"/>
      <c r="D217" s="106"/>
      <c r="E217" s="106"/>
      <c r="F217" s="106"/>
      <c r="G217" s="32"/>
    </row>
    <row r="218" spans="1:7" x14ac:dyDescent="0.2">
      <c r="A218" s="102">
        <v>30</v>
      </c>
      <c r="B218" s="25" t="s">
        <v>16</v>
      </c>
      <c r="C218" s="31"/>
      <c r="D218" s="106">
        <f>'TAB aout'!D218</f>
        <v>27352</v>
      </c>
      <c r="E218" s="106">
        <f>'TAB aout'!E218</f>
        <v>50638</v>
      </c>
      <c r="F218" s="106">
        <f t="shared" ref="F218:F221" si="76">(D218-E218)</f>
        <v>-23286</v>
      </c>
      <c r="G218" s="32">
        <f t="shared" ref="G218:G221" si="77">F218/E218</f>
        <v>-0.45985228484537305</v>
      </c>
    </row>
    <row r="219" spans="1:7" x14ac:dyDescent="0.2">
      <c r="A219" s="102">
        <v>31</v>
      </c>
      <c r="B219" s="25" t="s">
        <v>17</v>
      </c>
      <c r="C219" s="31"/>
      <c r="D219" s="106">
        <f>'TAB aout'!D219</f>
        <v>4830</v>
      </c>
      <c r="E219" s="106">
        <f>'TAB aout'!E219</f>
        <v>8766</v>
      </c>
      <c r="F219" s="106">
        <f t="shared" si="76"/>
        <v>-3936</v>
      </c>
      <c r="G219" s="32">
        <f t="shared" si="77"/>
        <v>-0.44900752908966463</v>
      </c>
    </row>
    <row r="220" spans="1:7" x14ac:dyDescent="0.2">
      <c r="A220" s="102">
        <v>32</v>
      </c>
      <c r="B220" s="25" t="s">
        <v>18</v>
      </c>
      <c r="C220" s="31"/>
      <c r="D220" s="106">
        <f>'TAB aout'!D220</f>
        <v>462270</v>
      </c>
      <c r="E220" s="106">
        <f>'TAB aout'!E220</f>
        <v>795784</v>
      </c>
      <c r="F220" s="106">
        <f t="shared" si="76"/>
        <v>-333514</v>
      </c>
      <c r="G220" s="32">
        <f t="shared" si="77"/>
        <v>-0.41910116312969348</v>
      </c>
    </row>
    <row r="221" spans="1:7" x14ac:dyDescent="0.2">
      <c r="A221" s="102">
        <v>37</v>
      </c>
      <c r="B221" s="25" t="s">
        <v>25</v>
      </c>
      <c r="C221" s="31"/>
      <c r="D221" s="106">
        <f>'TAB aout'!D221</f>
        <v>387</v>
      </c>
      <c r="E221" s="106">
        <f>'TAB aout'!E221</f>
        <v>387</v>
      </c>
      <c r="F221" s="106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06" t="s">
        <v>10</v>
      </c>
      <c r="E226" s="106" t="s">
        <v>11</v>
      </c>
      <c r="F226" s="106" t="s">
        <v>12</v>
      </c>
      <c r="G226" s="32" t="s">
        <v>13</v>
      </c>
    </row>
    <row r="227" spans="1:7" x14ac:dyDescent="0.2">
      <c r="A227" s="102">
        <v>700</v>
      </c>
      <c r="B227" s="1" t="s">
        <v>30</v>
      </c>
      <c r="C227" s="10"/>
      <c r="D227" s="106">
        <f>'cumul juin 21'!D227+'TAB juillet'!D227+'TAB aout'!D227</f>
        <v>0</v>
      </c>
      <c r="E227" s="106">
        <f>'cumul juin 21'!E227+'TAB juillet'!E227+'TAB aout'!E227</f>
        <v>0</v>
      </c>
      <c r="F227" s="106">
        <f>(D228-E228)</f>
        <v>0</v>
      </c>
      <c r="G227" s="32" t="e">
        <f>F227/E228</f>
        <v>#DIV/0!</v>
      </c>
    </row>
    <row r="228" spans="1:7" x14ac:dyDescent="0.2">
      <c r="A228" s="102">
        <v>701</v>
      </c>
      <c r="B228" s="1" t="s">
        <v>31</v>
      </c>
      <c r="C228" s="10"/>
      <c r="D228" s="106">
        <f>'cumul juin 21'!D228+'TAB juillet'!D228+'TAB aout'!D228</f>
        <v>0</v>
      </c>
      <c r="E228" s="106">
        <f>'cumul juin 21'!E228+'TAB juillet'!E228+'TAB aout'!E228</f>
        <v>0</v>
      </c>
      <c r="F228" s="106">
        <f t="shared" ref="F228:F230" si="78">(D229-E229)</f>
        <v>0</v>
      </c>
      <c r="G228" s="32" t="e">
        <f>F228/E229</f>
        <v>#DIV/0!</v>
      </c>
    </row>
    <row r="229" spans="1:7" x14ac:dyDescent="0.2">
      <c r="A229" s="102">
        <v>704</v>
      </c>
      <c r="B229" s="1" t="s">
        <v>32</v>
      </c>
      <c r="C229" s="10"/>
      <c r="D229" s="106">
        <f>'cumul juin 21'!D229+'TAB juillet'!D229+'TAB aout'!D229</f>
        <v>0</v>
      </c>
      <c r="E229" s="106">
        <f>'cumul juin 21'!E229+'TAB juillet'!E229+'TAB aout'!E229</f>
        <v>0</v>
      </c>
      <c r="F229" s="106">
        <f t="shared" si="78"/>
        <v>59084</v>
      </c>
      <c r="G229" s="32" t="e">
        <f t="shared" ref="G229:G230" si="79">F229/E229</f>
        <v>#DIV/0!</v>
      </c>
    </row>
    <row r="230" spans="1:7" x14ac:dyDescent="0.2">
      <c r="A230" s="102">
        <v>706</v>
      </c>
      <c r="B230" s="1" t="s">
        <v>33</v>
      </c>
      <c r="C230" s="10"/>
      <c r="D230" s="106">
        <f>'cumul juin 21'!D230+'TAB juillet'!D230+'TAB aout'!D230</f>
        <v>211353</v>
      </c>
      <c r="E230" s="106">
        <f>'cumul juin 21'!E230+'TAB juillet'!E230+'TAB aout'!E230</f>
        <v>152269</v>
      </c>
      <c r="F230" s="106">
        <f t="shared" si="78"/>
        <v>0</v>
      </c>
      <c r="G230" s="32">
        <f t="shared" si="79"/>
        <v>0</v>
      </c>
    </row>
    <row r="231" spans="1:7" x14ac:dyDescent="0.2">
      <c r="A231" s="102"/>
      <c r="B231" s="13" t="s">
        <v>6</v>
      </c>
      <c r="C231" s="27"/>
      <c r="D231" s="106">
        <f>'cumul juin 21'!D231+'TAB juillet'!D231+'TAB aout'!D231</f>
        <v>0</v>
      </c>
      <c r="E231" s="106">
        <f>'cumul juin 21'!E231+'TAB juillet'!E231+'TAB aout'!E231</f>
        <v>0</v>
      </c>
      <c r="F231" s="39"/>
      <c r="G231" s="33"/>
    </row>
    <row r="232" spans="1:7" x14ac:dyDescent="0.2">
      <c r="A232" s="102"/>
      <c r="B232" s="14" t="s">
        <v>19</v>
      </c>
      <c r="C232" s="11"/>
      <c r="D232" s="106">
        <f>'cumul juin 21'!D232+'TAB juillet'!D232+'TAB aout'!D232</f>
        <v>0</v>
      </c>
      <c r="E232" s="106">
        <f>'cumul juin 21'!E232+'TAB juillet'!E232+'TAB aout'!E232</f>
        <v>0</v>
      </c>
      <c r="F232" s="106">
        <f t="shared" ref="F232:F236" si="80">(D232-E232)</f>
        <v>0</v>
      </c>
      <c r="G232" s="32" t="e">
        <f t="shared" ref="G232:G236" si="81">F232/E232</f>
        <v>#DIV/0!</v>
      </c>
    </row>
    <row r="233" spans="1:7" x14ac:dyDescent="0.2">
      <c r="A233" s="102"/>
      <c r="B233" s="14" t="s">
        <v>20</v>
      </c>
      <c r="C233" s="11"/>
      <c r="D233" s="106">
        <f>'cumul juin 21'!D233+'TAB juillet'!D233+'TAB aout'!D233</f>
        <v>0</v>
      </c>
      <c r="E233" s="106">
        <f>'cumul juin 21'!E233+'TAB juillet'!E233+'TAB aout'!E233</f>
        <v>0</v>
      </c>
      <c r="F233" s="106">
        <f t="shared" si="80"/>
        <v>0</v>
      </c>
      <c r="G233" s="32" t="e">
        <f t="shared" si="81"/>
        <v>#DIV/0!</v>
      </c>
    </row>
    <row r="234" spans="1:7" x14ac:dyDescent="0.2">
      <c r="A234" s="102"/>
      <c r="B234" s="14" t="s">
        <v>27</v>
      </c>
      <c r="C234" s="11"/>
      <c r="D234" s="106">
        <f>'cumul juin 21'!D234+'TAB juillet'!D234+'TAB aout'!D234</f>
        <v>0</v>
      </c>
      <c r="E234" s="106">
        <f>'cumul juin 21'!E234+'TAB juillet'!E234+'TAB aout'!E234</f>
        <v>0</v>
      </c>
      <c r="F234" s="106">
        <f t="shared" si="80"/>
        <v>0</v>
      </c>
      <c r="G234" s="32" t="e">
        <f t="shared" si="81"/>
        <v>#DIV/0!</v>
      </c>
    </row>
    <row r="235" spans="1:7" x14ac:dyDescent="0.2">
      <c r="A235" s="102">
        <v>706</v>
      </c>
      <c r="B235" s="2" t="s">
        <v>34</v>
      </c>
      <c r="C235" s="11"/>
      <c r="D235" s="106">
        <f>'cumul juin 21'!D235+'TAB juillet'!D235+'TAB aout'!D235</f>
        <v>0</v>
      </c>
      <c r="E235" s="106">
        <f>'cumul juin 21'!E235+'TAB juillet'!E235+'TAB aout'!E235</f>
        <v>0</v>
      </c>
      <c r="F235" s="106">
        <f t="shared" si="80"/>
        <v>0</v>
      </c>
      <c r="G235" s="32" t="e">
        <f t="shared" si="81"/>
        <v>#DIV/0!</v>
      </c>
    </row>
    <row r="236" spans="1:7" x14ac:dyDescent="0.2">
      <c r="A236" s="102" t="s">
        <v>35</v>
      </c>
      <c r="B236" s="2" t="s">
        <v>36</v>
      </c>
      <c r="C236" s="11"/>
      <c r="D236" s="106">
        <f>'cumul juin 21'!D236+'TAB juillet'!D236+'TAB aout'!D236</f>
        <v>0</v>
      </c>
      <c r="E236" s="106">
        <f>'cumul juin 21'!E236+'TAB juillet'!E236+'TAB aout'!E236</f>
        <v>0</v>
      </c>
      <c r="F236" s="106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03"/>
      <c r="D237" s="40">
        <f>D227+D228+D229+D230+D235+D236</f>
        <v>211353</v>
      </c>
      <c r="E237" s="40">
        <f>E227+E228+E229+E230+E235+E236</f>
        <v>152269</v>
      </c>
      <c r="F237" s="40">
        <f>(D237-E237)</f>
        <v>59084</v>
      </c>
      <c r="G237" s="34">
        <f>F237/E237</f>
        <v>0.3880238262548516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06">
        <f>'cumul juin 21'!D240+'TAB juillet'!D240+'TAB aout'!D240</f>
        <v>0</v>
      </c>
      <c r="E240" s="106">
        <f>'cumul juin 21'!E240+'TAB juillet'!E240+'TAB aout'!E240</f>
        <v>0</v>
      </c>
      <c r="F240" s="106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04"/>
      <c r="D241" s="106">
        <f>'cumul juin 21'!D241+'TAB juillet'!D241+'TAB aout'!D241</f>
        <v>0</v>
      </c>
      <c r="E241" s="106">
        <f>'cumul juin 21'!E241+'TAB juillet'!E241+'TAB aout'!E241</f>
        <v>0</v>
      </c>
      <c r="F241" s="105"/>
      <c r="G241" s="36"/>
    </row>
    <row r="242" spans="1:7" x14ac:dyDescent="0.2">
      <c r="A242" s="102">
        <v>72</v>
      </c>
      <c r="B242" s="1" t="s">
        <v>37</v>
      </c>
      <c r="C242" s="10"/>
      <c r="D242" s="106">
        <f>'cumul juin 21'!D242+'TAB juillet'!D242+'TAB aout'!D242</f>
        <v>0</v>
      </c>
      <c r="E242" s="106">
        <f>'cumul juin 21'!E242+'TAB juillet'!E242+'TAB aout'!E242</f>
        <v>0</v>
      </c>
      <c r="F242" s="106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02">
        <v>73</v>
      </c>
      <c r="B243" s="1" t="s">
        <v>38</v>
      </c>
      <c r="C243" s="10"/>
      <c r="D243" s="106">
        <f>'cumul juin 21'!D243+'TAB juillet'!D243+'TAB aout'!D243</f>
        <v>0</v>
      </c>
      <c r="E243" s="106">
        <f>'cumul juin 21'!E243+'TAB juillet'!E243+'TAB aout'!E243</f>
        <v>0</v>
      </c>
      <c r="F243" s="106">
        <f t="shared" si="84"/>
        <v>0</v>
      </c>
      <c r="G243" s="32" t="e">
        <f t="shared" si="85"/>
        <v>#DIV/0!</v>
      </c>
    </row>
    <row r="244" spans="1:7" x14ac:dyDescent="0.2">
      <c r="A244" s="102">
        <v>74</v>
      </c>
      <c r="B244" s="2" t="s">
        <v>39</v>
      </c>
      <c r="C244" s="11"/>
      <c r="D244" s="106">
        <f>'cumul juin 21'!D244+'TAB juillet'!D244+'TAB aout'!D244</f>
        <v>0</v>
      </c>
      <c r="E244" s="106">
        <f>'cumul juin 21'!E244+'TAB juillet'!E244+'TAB aout'!E244</f>
        <v>0</v>
      </c>
      <c r="F244" s="106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07"/>
      <c r="D245" s="40">
        <f>D237+D242+D243+D244</f>
        <v>211353</v>
      </c>
      <c r="E245" s="40">
        <f>E237+E242+E243+E244</f>
        <v>152269</v>
      </c>
      <c r="F245" s="106">
        <f t="shared" si="84"/>
        <v>59084</v>
      </c>
      <c r="G245" s="32">
        <f t="shared" si="85"/>
        <v>0.3880238262548516</v>
      </c>
    </row>
    <row r="246" spans="1:7" x14ac:dyDescent="0.2">
      <c r="A246" s="102">
        <v>60</v>
      </c>
      <c r="B246" s="3" t="s">
        <v>40</v>
      </c>
      <c r="C246" s="104"/>
      <c r="D246" s="105">
        <f>D247+D248+D249</f>
        <v>51724</v>
      </c>
      <c r="E246" s="105">
        <f>E247+E248+E249</f>
        <v>40181</v>
      </c>
      <c r="F246" s="106">
        <f t="shared" si="84"/>
        <v>11543</v>
      </c>
      <c r="G246" s="32">
        <f t="shared" si="85"/>
        <v>0.28727508026181531</v>
      </c>
    </row>
    <row r="247" spans="1:7" x14ac:dyDescent="0.2">
      <c r="A247" s="102">
        <v>600</v>
      </c>
      <c r="B247" s="1" t="s">
        <v>2</v>
      </c>
      <c r="C247" s="10"/>
      <c r="D247" s="106">
        <f>'cumul juin 21'!D247+'TAB juillet'!D247+'TAB aout'!D247</f>
        <v>0</v>
      </c>
      <c r="E247" s="106">
        <f>'cumul juin 21'!E247+'TAB juillet'!E247+'TAB aout'!E247</f>
        <v>0</v>
      </c>
      <c r="F247" s="106">
        <f t="shared" si="84"/>
        <v>0</v>
      </c>
      <c r="G247" s="32" t="e">
        <f t="shared" si="85"/>
        <v>#DIV/0!</v>
      </c>
    </row>
    <row r="248" spans="1:7" x14ac:dyDescent="0.2">
      <c r="A248" s="102">
        <v>601</v>
      </c>
      <c r="B248" s="1" t="s">
        <v>3</v>
      </c>
      <c r="C248" s="10"/>
      <c r="D248" s="106">
        <f>'cumul juin 21'!D248+'TAB juillet'!D248+'TAB aout'!D248</f>
        <v>51724</v>
      </c>
      <c r="E248" s="106">
        <f>'cumul juin 21'!E248+'TAB juillet'!E248+'TAB aout'!E248</f>
        <v>40181</v>
      </c>
      <c r="F248" s="106">
        <f t="shared" si="84"/>
        <v>11543</v>
      </c>
      <c r="G248" s="32">
        <f t="shared" si="85"/>
        <v>0.28727508026181531</v>
      </c>
    </row>
    <row r="249" spans="1:7" x14ac:dyDescent="0.2">
      <c r="A249" s="102">
        <v>604</v>
      </c>
      <c r="B249" s="1" t="s">
        <v>4</v>
      </c>
      <c r="C249" s="10"/>
      <c r="D249" s="106">
        <f>'cumul juin 21'!D249+'TAB juillet'!D249+'TAB aout'!D249</f>
        <v>0</v>
      </c>
      <c r="E249" s="106">
        <f>'cumul juin 21'!E249+'TAB juillet'!E249+'TAB aout'!E249</f>
        <v>0</v>
      </c>
      <c r="F249" s="106">
        <f t="shared" si="84"/>
        <v>0</v>
      </c>
      <c r="G249" s="32" t="e">
        <f t="shared" si="85"/>
        <v>#DIV/0!</v>
      </c>
    </row>
    <row r="250" spans="1:7" x14ac:dyDescent="0.2">
      <c r="A250" s="102">
        <v>61</v>
      </c>
      <c r="B250" s="1" t="s">
        <v>41</v>
      </c>
      <c r="C250" s="10"/>
      <c r="D250" s="106">
        <f>'cumul juin 21'!D250+'TAB juillet'!D250+'TAB aout'!D250</f>
        <v>3194</v>
      </c>
      <c r="E250" s="106">
        <f>'cumul juin 21'!E250+'TAB juillet'!E250+'TAB aout'!E250</f>
        <v>1935</v>
      </c>
      <c r="F250" s="106">
        <f t="shared" si="84"/>
        <v>1259</v>
      </c>
      <c r="G250" s="32">
        <f t="shared" si="85"/>
        <v>0.65064599483204133</v>
      </c>
    </row>
    <row r="251" spans="1:7" x14ac:dyDescent="0.2">
      <c r="A251" s="102">
        <v>62</v>
      </c>
      <c r="B251" s="2" t="s">
        <v>42</v>
      </c>
      <c r="C251" s="11"/>
      <c r="D251" s="106">
        <f>'cumul juin 21'!D251+'TAB juillet'!D251+'TAB aout'!D251</f>
        <v>6535</v>
      </c>
      <c r="E251" s="106">
        <f>'cumul juin 21'!E251+'TAB juillet'!E251+'TAB aout'!E251</f>
        <v>9059</v>
      </c>
      <c r="F251" s="106">
        <f t="shared" si="84"/>
        <v>-2524</v>
      </c>
      <c r="G251" s="32">
        <f t="shared" si="85"/>
        <v>-0.27861794900099351</v>
      </c>
    </row>
    <row r="252" spans="1:7" ht="25.5" x14ac:dyDescent="0.2">
      <c r="A252" s="22"/>
      <c r="B252" s="26" t="s">
        <v>43</v>
      </c>
      <c r="C252" s="107"/>
      <c r="D252" s="40">
        <f>D246+D250+D251</f>
        <v>61453</v>
      </c>
      <c r="E252" s="40">
        <f>E246+E250+E251</f>
        <v>51175</v>
      </c>
      <c r="F252" s="106">
        <f t="shared" si="84"/>
        <v>10278</v>
      </c>
      <c r="G252" s="32">
        <f t="shared" si="85"/>
        <v>0.20084025403028824</v>
      </c>
    </row>
    <row r="253" spans="1:7" ht="25.5" x14ac:dyDescent="0.2">
      <c r="A253" s="22"/>
      <c r="B253" s="26" t="s">
        <v>48</v>
      </c>
      <c r="C253" s="107"/>
      <c r="D253" s="40">
        <f>D245-D252</f>
        <v>149900</v>
      </c>
      <c r="E253" s="40">
        <f>E245-E252</f>
        <v>101094</v>
      </c>
      <c r="F253" s="106">
        <f t="shared" si="84"/>
        <v>48806</v>
      </c>
      <c r="G253" s="32">
        <f t="shared" si="85"/>
        <v>0.4827784042574238</v>
      </c>
    </row>
    <row r="254" spans="1:7" x14ac:dyDescent="0.2">
      <c r="A254" s="102">
        <v>63</v>
      </c>
      <c r="B254" s="3" t="s">
        <v>46</v>
      </c>
      <c r="C254" s="104"/>
      <c r="D254" s="106">
        <f>'cumul juin 21'!D254+'TAB juillet'!D254+'TAB aout'!D254</f>
        <v>177787</v>
      </c>
      <c r="E254" s="106">
        <f>'cumul juin 21'!E254+'TAB juillet'!E254+'TAB aout'!E254</f>
        <v>179008</v>
      </c>
      <c r="F254" s="106">
        <f t="shared" si="84"/>
        <v>-1221</v>
      </c>
      <c r="G254" s="32">
        <f t="shared" si="85"/>
        <v>-6.8209242045048262E-3</v>
      </c>
    </row>
    <row r="255" spans="1:7" x14ac:dyDescent="0.2">
      <c r="A255" s="102"/>
      <c r="B255" s="13" t="s">
        <v>6</v>
      </c>
      <c r="C255" s="27"/>
      <c r="D255" s="106">
        <f>'cumul juin 21'!D255+'TAB juillet'!D255+'TAB aout'!D255</f>
        <v>0</v>
      </c>
      <c r="E255" s="106">
        <f>'cumul juin 21'!E255+'TAB juillet'!E255+'TAB aout'!E255</f>
        <v>0</v>
      </c>
      <c r="F255" s="106"/>
      <c r="G255" s="32"/>
    </row>
    <row r="256" spans="1:7" x14ac:dyDescent="0.2">
      <c r="A256" s="102">
        <v>631</v>
      </c>
      <c r="B256" s="15" t="s">
        <v>21</v>
      </c>
      <c r="C256" s="21"/>
      <c r="D256" s="106">
        <f>'cumul juin 21'!D256+'TAB juillet'!D256+'TAB aout'!D256</f>
        <v>0</v>
      </c>
      <c r="E256" s="106">
        <f>'cumul juin 21'!E256+'TAB juillet'!E256+'TAB aout'!E256</f>
        <v>0</v>
      </c>
      <c r="F256" s="106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02"/>
      <c r="B257" s="15"/>
      <c r="C257" s="21"/>
      <c r="D257" s="106">
        <f>'cumul juin 21'!D257+'TAB juillet'!D257+'TAB aout'!D257</f>
        <v>0</v>
      </c>
      <c r="E257" s="106">
        <f>'cumul juin 21'!E257+'TAB juillet'!E257+'TAB aout'!E257</f>
        <v>0</v>
      </c>
      <c r="F257" s="106"/>
      <c r="G257" s="32"/>
    </row>
    <row r="258" spans="1:7" x14ac:dyDescent="0.2">
      <c r="A258" s="102">
        <v>64</v>
      </c>
      <c r="B258" s="2" t="s">
        <v>47</v>
      </c>
      <c r="C258" s="11"/>
      <c r="D258" s="106">
        <f>'cumul juin 21'!D258+'TAB juillet'!D258+'TAB aout'!D258</f>
        <v>5855</v>
      </c>
      <c r="E258" s="106">
        <f>'cumul juin 21'!E258+'TAB juillet'!E258+'TAB aout'!E258</f>
        <v>4246</v>
      </c>
      <c r="F258" s="106">
        <f t="shared" ref="F258:F268" si="88">(D258-E258)</f>
        <v>1609</v>
      </c>
      <c r="G258" s="32">
        <f t="shared" ref="G258:G268" si="89">F258/E258</f>
        <v>0.37894488930758363</v>
      </c>
    </row>
    <row r="259" spans="1:7" ht="25.5" x14ac:dyDescent="0.2">
      <c r="A259" s="22"/>
      <c r="B259" s="26" t="s">
        <v>49</v>
      </c>
      <c r="C259" s="107"/>
      <c r="D259" s="106">
        <f>D253-D254-D258</f>
        <v>-33742</v>
      </c>
      <c r="E259" s="106">
        <f>E253-E254-E258</f>
        <v>-82160</v>
      </c>
      <c r="F259" s="106">
        <f t="shared" si="88"/>
        <v>48418</v>
      </c>
      <c r="G259" s="32">
        <f t="shared" si="89"/>
        <v>-0.5893135345666991</v>
      </c>
    </row>
    <row r="260" spans="1:7" x14ac:dyDescent="0.2">
      <c r="A260" s="102">
        <v>75</v>
      </c>
      <c r="B260" s="3" t="s">
        <v>50</v>
      </c>
      <c r="C260" s="104"/>
      <c r="D260" s="106">
        <f>'cumul juin 21'!D260+'TAB juillet'!D260+'TAB aout'!D260</f>
        <v>0</v>
      </c>
      <c r="E260" s="106">
        <f>'cumul juin 21'!E260+'TAB juillet'!E260+'TAB aout'!E260</f>
        <v>1395</v>
      </c>
      <c r="F260" s="106">
        <f t="shared" si="88"/>
        <v>-1395</v>
      </c>
      <c r="G260" s="32">
        <f t="shared" si="89"/>
        <v>-1</v>
      </c>
    </row>
    <row r="261" spans="1:7" x14ac:dyDescent="0.2">
      <c r="A261" s="102">
        <v>65</v>
      </c>
      <c r="B261" s="1" t="s">
        <v>51</v>
      </c>
      <c r="C261" s="10"/>
      <c r="D261" s="106">
        <f>'cumul juin 21'!D261+'TAB juillet'!D261+'TAB aout'!D261</f>
        <v>1154</v>
      </c>
      <c r="E261" s="106">
        <f>'cumul juin 21'!E261+'TAB juillet'!E261+'TAB aout'!E261</f>
        <v>1121</v>
      </c>
      <c r="F261" s="106">
        <f t="shared" si="88"/>
        <v>33</v>
      </c>
      <c r="G261" s="32">
        <f t="shared" si="89"/>
        <v>2.9438001784121322E-2</v>
      </c>
    </row>
    <row r="262" spans="1:7" ht="25.5" x14ac:dyDescent="0.2">
      <c r="A262" s="102">
        <v>68</v>
      </c>
      <c r="B262" s="16" t="s">
        <v>52</v>
      </c>
      <c r="C262" s="17"/>
      <c r="D262" s="106">
        <f>'cumul juin 21'!D262+'TAB juillet'!D262+'TAB aout'!D262</f>
        <v>44605</v>
      </c>
      <c r="E262" s="106">
        <f>'cumul juin 21'!E262+'TAB juillet'!E262+'TAB aout'!E262</f>
        <v>40564</v>
      </c>
      <c r="F262" s="106">
        <f t="shared" si="88"/>
        <v>4041</v>
      </c>
      <c r="G262" s="32">
        <f t="shared" si="89"/>
        <v>9.9620353022384381E-2</v>
      </c>
    </row>
    <row r="263" spans="1:7" x14ac:dyDescent="0.2">
      <c r="A263" s="102">
        <v>78</v>
      </c>
      <c r="B263" s="2" t="s">
        <v>53</v>
      </c>
      <c r="C263" s="11"/>
      <c r="D263" s="106">
        <f>'cumul juin 21'!D263+'TAB juillet'!D263+'TAB aout'!D263</f>
        <v>0</v>
      </c>
      <c r="E263" s="106">
        <f>'cumul juin 21'!E263+'TAB juillet'!E263+'TAB aout'!E263</f>
        <v>0</v>
      </c>
      <c r="F263" s="106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07"/>
      <c r="D264" s="106">
        <f>D259+D260-D261-D262+D263</f>
        <v>-79501</v>
      </c>
      <c r="E264" s="106">
        <f>E259+E260-E261-E262+E263</f>
        <v>-122450</v>
      </c>
      <c r="F264" s="106">
        <f t="shared" si="88"/>
        <v>42949</v>
      </c>
      <c r="G264" s="32">
        <f t="shared" si="89"/>
        <v>-0.35074724377296856</v>
      </c>
    </row>
    <row r="265" spans="1:7" x14ac:dyDescent="0.2">
      <c r="A265" s="102">
        <v>76</v>
      </c>
      <c r="B265" s="1" t="s">
        <v>54</v>
      </c>
      <c r="C265" s="10"/>
      <c r="D265" s="106">
        <f>'cumul juin 21'!D265+'TAB juillet'!D265+'TAB aout'!D265</f>
        <v>0</v>
      </c>
      <c r="E265" s="106">
        <f>'cumul juin 21'!E265+'TAB juillet'!E265+'TAB aout'!E265</f>
        <v>0</v>
      </c>
      <c r="F265" s="106">
        <f t="shared" si="88"/>
        <v>0</v>
      </c>
      <c r="G265" s="32" t="e">
        <f t="shared" si="89"/>
        <v>#DIV/0!</v>
      </c>
    </row>
    <row r="266" spans="1:7" x14ac:dyDescent="0.2">
      <c r="A266" s="102">
        <v>66</v>
      </c>
      <c r="B266" s="1" t="s">
        <v>55</v>
      </c>
      <c r="C266" s="10"/>
      <c r="D266" s="106">
        <f>'cumul juin 21'!D266+'TAB juillet'!D266+'TAB aout'!D266</f>
        <v>0</v>
      </c>
      <c r="E266" s="106">
        <f>'cumul juin 21'!E266+'TAB juillet'!E266+'TAB aout'!E266</f>
        <v>0</v>
      </c>
      <c r="F266" s="106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06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07"/>
      <c r="D268" s="106">
        <f>D264+D267</f>
        <v>-79501</v>
      </c>
      <c r="E268" s="106">
        <f>E264+E267</f>
        <v>-122450</v>
      </c>
      <c r="F268" s="106">
        <f t="shared" si="88"/>
        <v>42949</v>
      </c>
      <c r="G268" s="32">
        <f t="shared" si="89"/>
        <v>-0.35074724377296856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02">
        <v>5</v>
      </c>
      <c r="B272" s="1" t="s">
        <v>22</v>
      </c>
      <c r="C272" s="10"/>
      <c r="D272" s="106">
        <f>'TAB aout'!D272</f>
        <v>104163</v>
      </c>
      <c r="E272" s="106">
        <f>'TAB aout'!E272</f>
        <v>182552</v>
      </c>
      <c r="F272" s="106">
        <f t="shared" ref="F272" si="90">(D272-E272)</f>
        <v>-78389</v>
      </c>
      <c r="G272" s="32">
        <f t="shared" ref="G272" si="91">F272/E272</f>
        <v>-0.42940641570620974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02">
        <v>51</v>
      </c>
      <c r="B276" s="20" t="s">
        <v>29</v>
      </c>
      <c r="C276" s="30"/>
      <c r="D276" s="106">
        <v>0</v>
      </c>
      <c r="E276" s="106">
        <v>0</v>
      </c>
      <c r="F276" s="106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02">
        <v>510</v>
      </c>
      <c r="B277" s="1" t="s">
        <v>7</v>
      </c>
      <c r="C277" s="10"/>
      <c r="D277" s="106">
        <v>0</v>
      </c>
      <c r="E277" s="106">
        <v>0</v>
      </c>
      <c r="F277" s="106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02">
        <v>41</v>
      </c>
      <c r="B279" s="1" t="s">
        <v>8</v>
      </c>
      <c r="C279" s="10"/>
      <c r="D279" s="106">
        <f>D283+D284+D285</f>
        <v>144762</v>
      </c>
      <c r="E279" s="106">
        <f>E283+E284+E285</f>
        <v>94282</v>
      </c>
      <c r="F279" s="106">
        <f t="shared" ref="F279" si="94">(D279-E279)</f>
        <v>50480</v>
      </c>
      <c r="G279" s="32">
        <f t="shared" ref="G279" si="95">F279/E279</f>
        <v>0.53541503150124092</v>
      </c>
    </row>
    <row r="280" spans="1:7" x14ac:dyDescent="0.2">
      <c r="A280" s="102"/>
      <c r="B280" s="1"/>
      <c r="C280" s="10"/>
      <c r="D280" s="106"/>
      <c r="E280" s="106"/>
      <c r="F280" s="106"/>
      <c r="G280" s="32"/>
    </row>
    <row r="281" spans="1:7" x14ac:dyDescent="0.2">
      <c r="A281" s="102"/>
      <c r="B281" s="7" t="s">
        <v>6</v>
      </c>
      <c r="C281" s="29"/>
      <c r="D281" s="106"/>
      <c r="E281" s="106"/>
      <c r="F281" s="106"/>
      <c r="G281" s="32"/>
    </row>
    <row r="282" spans="1:7" x14ac:dyDescent="0.2">
      <c r="A282" s="102"/>
      <c r="B282" s="1"/>
      <c r="C282" s="10"/>
      <c r="D282" s="106"/>
      <c r="E282" s="106"/>
      <c r="F282" s="106"/>
      <c r="G282" s="32"/>
    </row>
    <row r="283" spans="1:7" x14ac:dyDescent="0.2">
      <c r="A283" s="102"/>
      <c r="B283" s="23" t="s">
        <v>23</v>
      </c>
      <c r="C283" s="10"/>
      <c r="D283" s="106">
        <f>'TAB aout'!D283</f>
        <v>15484</v>
      </c>
      <c r="E283" s="106">
        <f>'TAB aout'!E283</f>
        <v>52155</v>
      </c>
      <c r="F283" s="106">
        <f t="shared" ref="F283:F285" si="96">(D283-E283)</f>
        <v>-36671</v>
      </c>
      <c r="G283" s="32">
        <f t="shared" ref="G283:G285" si="97">F283/E283</f>
        <v>-0.70311571277921581</v>
      </c>
    </row>
    <row r="284" spans="1:7" ht="25.5" x14ac:dyDescent="0.2">
      <c r="A284" s="102"/>
      <c r="B284" s="24" t="s">
        <v>58</v>
      </c>
      <c r="C284" s="17"/>
      <c r="D284" s="106">
        <f>'TAB aout'!D284</f>
        <v>128461</v>
      </c>
      <c r="E284" s="106">
        <f>'TAB aout'!E284</f>
        <v>40272</v>
      </c>
      <c r="F284" s="106">
        <f t="shared" si="96"/>
        <v>88189</v>
      </c>
      <c r="G284" s="32">
        <f t="shared" si="97"/>
        <v>2.1898341279300757</v>
      </c>
    </row>
    <row r="285" spans="1:7" x14ac:dyDescent="0.2">
      <c r="A285" s="102"/>
      <c r="B285" s="23" t="s">
        <v>24</v>
      </c>
      <c r="C285" s="10"/>
      <c r="D285" s="106">
        <f>'TAB aout'!D285</f>
        <v>817</v>
      </c>
      <c r="E285" s="106">
        <f>'TAB aout'!E285</f>
        <v>1855</v>
      </c>
      <c r="F285" s="106">
        <f t="shared" si="96"/>
        <v>-1038</v>
      </c>
      <c r="G285" s="32">
        <f t="shared" si="97"/>
        <v>-0.55956873315363886</v>
      </c>
    </row>
    <row r="286" spans="1:7" x14ac:dyDescent="0.2">
      <c r="A286" s="102"/>
      <c r="B286" s="1"/>
      <c r="C286" s="10"/>
      <c r="D286" s="106">
        <f>'TAB aout'!D286</f>
        <v>0</v>
      </c>
      <c r="E286" s="106">
        <f>'TAB aout'!E286</f>
        <v>0</v>
      </c>
      <c r="F286" s="106"/>
      <c r="G286" s="32"/>
    </row>
    <row r="287" spans="1:7" x14ac:dyDescent="0.2">
      <c r="A287" s="102"/>
      <c r="B287" s="8" t="s">
        <v>26</v>
      </c>
      <c r="C287" s="31"/>
      <c r="D287" s="106">
        <f>'TAB aout'!D287</f>
        <v>73778</v>
      </c>
      <c r="E287" s="106">
        <f>'TAB aout'!E287</f>
        <v>60139</v>
      </c>
      <c r="F287" s="106">
        <f t="shared" ref="F287" si="98">(D287-E287)</f>
        <v>13639</v>
      </c>
      <c r="G287" s="32">
        <f t="shared" ref="G287" si="99">F287/E287</f>
        <v>0.22679126689835216</v>
      </c>
    </row>
    <row r="288" spans="1:7" x14ac:dyDescent="0.2">
      <c r="A288" s="102"/>
      <c r="B288" s="8"/>
      <c r="C288" s="31"/>
      <c r="D288" s="106"/>
      <c r="E288" s="106"/>
      <c r="F288" s="106"/>
      <c r="G288" s="32"/>
    </row>
    <row r="289" spans="1:7" x14ac:dyDescent="0.2">
      <c r="A289" s="102">
        <v>3</v>
      </c>
      <c r="B289" s="8" t="s">
        <v>15</v>
      </c>
      <c r="C289" s="31"/>
      <c r="D289" s="106">
        <f>D292+D293+D294+D295</f>
        <v>26894</v>
      </c>
      <c r="E289" s="106">
        <f>E292+E293+E294+E295</f>
        <v>30056</v>
      </c>
      <c r="F289" s="106">
        <f t="shared" ref="F289" si="100">(D289-E289)</f>
        <v>-3162</v>
      </c>
      <c r="G289" s="32">
        <f t="shared" ref="G289" si="101">F289/E289</f>
        <v>-0.10520361990950226</v>
      </c>
    </row>
    <row r="290" spans="1:7" x14ac:dyDescent="0.2">
      <c r="A290" s="102"/>
      <c r="B290" s="7" t="s">
        <v>6</v>
      </c>
      <c r="C290" s="29"/>
      <c r="D290" s="106"/>
      <c r="E290" s="106"/>
      <c r="F290" s="106"/>
      <c r="G290" s="32"/>
    </row>
    <row r="291" spans="1:7" x14ac:dyDescent="0.2">
      <c r="A291" s="102"/>
      <c r="B291" s="8"/>
      <c r="C291" s="31"/>
      <c r="D291" s="106"/>
      <c r="E291" s="106"/>
      <c r="F291" s="106"/>
      <c r="G291" s="32"/>
    </row>
    <row r="292" spans="1:7" x14ac:dyDescent="0.2">
      <c r="A292" s="102">
        <v>30</v>
      </c>
      <c r="B292" s="25" t="s">
        <v>16</v>
      </c>
      <c r="C292" s="31"/>
      <c r="D292" s="106">
        <f>'TAB aout'!D292</f>
        <v>695</v>
      </c>
      <c r="E292" s="106">
        <f>'TAB aout'!E292</f>
        <v>758</v>
      </c>
      <c r="F292" s="106">
        <f t="shared" ref="F292:F295" si="102">(D292-E292)</f>
        <v>-63</v>
      </c>
      <c r="G292" s="32">
        <f t="shared" ref="G292:G295" si="103">F292/E292</f>
        <v>-8.3113456464379953E-2</v>
      </c>
    </row>
    <row r="293" spans="1:7" x14ac:dyDescent="0.2">
      <c r="A293" s="102">
        <v>31</v>
      </c>
      <c r="B293" s="25" t="s">
        <v>17</v>
      </c>
      <c r="C293" s="31"/>
      <c r="D293" s="106">
        <f>'TAB aout'!D293</f>
        <v>0</v>
      </c>
      <c r="E293" s="106">
        <f>'TAB aout'!E293</f>
        <v>0</v>
      </c>
      <c r="F293" s="106">
        <f t="shared" si="102"/>
        <v>0</v>
      </c>
      <c r="G293" s="32" t="e">
        <f t="shared" si="103"/>
        <v>#DIV/0!</v>
      </c>
    </row>
    <row r="294" spans="1:7" x14ac:dyDescent="0.2">
      <c r="A294" s="102">
        <v>32</v>
      </c>
      <c r="B294" s="25" t="s">
        <v>18</v>
      </c>
      <c r="C294" s="31"/>
      <c r="D294" s="106">
        <f>'TAB aout'!D294</f>
        <v>26199</v>
      </c>
      <c r="E294" s="106">
        <f>'TAB aout'!E294</f>
        <v>29298</v>
      </c>
      <c r="F294" s="106">
        <f t="shared" si="102"/>
        <v>-3099</v>
      </c>
      <c r="G294" s="32">
        <f t="shared" si="103"/>
        <v>-0.10577513823469178</v>
      </c>
    </row>
    <row r="295" spans="1:7" x14ac:dyDescent="0.2">
      <c r="A295" s="102">
        <v>37</v>
      </c>
      <c r="B295" s="25" t="s">
        <v>25</v>
      </c>
      <c r="C295" s="31"/>
      <c r="D295" s="106">
        <f>'TAB aout'!D295</f>
        <v>0</v>
      </c>
      <c r="E295" s="106">
        <f>'TAB aout'!E295</f>
        <v>0</v>
      </c>
      <c r="F295" s="106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06" t="s">
        <v>10</v>
      </c>
      <c r="E299" s="106" t="s">
        <v>11</v>
      </c>
      <c r="F299" s="106" t="s">
        <v>12</v>
      </c>
      <c r="G299" s="32" t="s">
        <v>13</v>
      </c>
    </row>
    <row r="300" spans="1:7" ht="12.75" customHeight="1" x14ac:dyDescent="0.2">
      <c r="A300" s="102">
        <v>700</v>
      </c>
      <c r="B300" s="1" t="s">
        <v>30</v>
      </c>
      <c r="C300" s="10"/>
      <c r="D300" s="106">
        <f>'cumul juin 21'!D300+'TAB juillet'!D300+'TAB aout'!D300</f>
        <v>8953</v>
      </c>
      <c r="E300" s="106">
        <f>'cumul juin 21'!E300+'TAB juillet'!E300+'TAB aout'!E300</f>
        <v>14128</v>
      </c>
      <c r="F300" s="106">
        <f>(D301-E301)</f>
        <v>-17223</v>
      </c>
      <c r="G300" s="32">
        <f>F300/E301</f>
        <v>-0.17177822327279255</v>
      </c>
    </row>
    <row r="301" spans="1:7" x14ac:dyDescent="0.2">
      <c r="A301" s="102">
        <v>701</v>
      </c>
      <c r="B301" s="1" t="s">
        <v>31</v>
      </c>
      <c r="C301" s="10"/>
      <c r="D301" s="106">
        <f>'cumul juin 21'!D301+'TAB juillet'!D301+'TAB aout'!D301</f>
        <v>83040</v>
      </c>
      <c r="E301" s="106">
        <f>'cumul juin 21'!E301+'TAB juillet'!E301+'TAB aout'!E301</f>
        <v>100263</v>
      </c>
      <c r="F301" s="106">
        <f t="shared" ref="F301:F303" si="104">(D302-E302)</f>
        <v>11283</v>
      </c>
      <c r="G301" s="32">
        <f>F301/E302</f>
        <v>0.49062921250597902</v>
      </c>
    </row>
    <row r="302" spans="1:7" x14ac:dyDescent="0.2">
      <c r="A302" s="102">
        <v>704</v>
      </c>
      <c r="B302" s="1" t="s">
        <v>32</v>
      </c>
      <c r="C302" s="10"/>
      <c r="D302" s="106">
        <f>'cumul juin 21'!D302+'TAB juillet'!D302+'TAB aout'!D302</f>
        <v>34280</v>
      </c>
      <c r="E302" s="106">
        <f>'cumul juin 21'!E302+'TAB juillet'!E302+'TAB aout'!E302</f>
        <v>22997</v>
      </c>
      <c r="F302" s="106">
        <f t="shared" si="104"/>
        <v>6284</v>
      </c>
      <c r="G302" s="32">
        <f t="shared" ref="G302:G303" si="105">F302/E302</f>
        <v>0.27325303300430492</v>
      </c>
    </row>
    <row r="303" spans="1:7" x14ac:dyDescent="0.2">
      <c r="A303" s="102">
        <v>706</v>
      </c>
      <c r="B303" s="1" t="s">
        <v>33</v>
      </c>
      <c r="C303" s="10"/>
      <c r="D303" s="106">
        <f>'cumul juin 21'!D303+'TAB juillet'!D303+'TAB aout'!D303</f>
        <v>85338</v>
      </c>
      <c r="E303" s="106">
        <f>'cumul juin 21'!E303+'TAB juillet'!E303+'TAB aout'!E303</f>
        <v>79054</v>
      </c>
      <c r="F303" s="106">
        <f t="shared" si="104"/>
        <v>0</v>
      </c>
      <c r="G303" s="32">
        <f t="shared" si="105"/>
        <v>0</v>
      </c>
    </row>
    <row r="304" spans="1:7" x14ac:dyDescent="0.2">
      <c r="A304" s="102"/>
      <c r="B304" s="13" t="s">
        <v>6</v>
      </c>
      <c r="C304" s="27"/>
      <c r="D304" s="106">
        <f>'cumul juin 21'!D304+'TAB juillet'!D304+'TAB aout'!D304</f>
        <v>0</v>
      </c>
      <c r="E304" s="106">
        <f>'cumul juin 21'!E304+'TAB juillet'!E304+'TAB aout'!E304</f>
        <v>0</v>
      </c>
      <c r="F304" s="39"/>
      <c r="G304" s="33"/>
    </row>
    <row r="305" spans="1:7" x14ac:dyDescent="0.2">
      <c r="A305" s="102"/>
      <c r="B305" s="14" t="s">
        <v>19</v>
      </c>
      <c r="C305" s="11"/>
      <c r="D305" s="106">
        <f>'cumul juin 21'!D305+'TAB juillet'!D305+'TAB aout'!D305</f>
        <v>0</v>
      </c>
      <c r="E305" s="106">
        <f>'cumul juin 21'!E305+'TAB juillet'!E305+'TAB aout'!E305</f>
        <v>0</v>
      </c>
      <c r="F305" s="106">
        <f t="shared" ref="F305:F309" si="106">(D305-E305)</f>
        <v>0</v>
      </c>
      <c r="G305" s="32" t="e">
        <f t="shared" ref="G305:G309" si="107">F305/E305</f>
        <v>#DIV/0!</v>
      </c>
    </row>
    <row r="306" spans="1:7" x14ac:dyDescent="0.2">
      <c r="A306" s="102"/>
      <c r="B306" s="14" t="s">
        <v>20</v>
      </c>
      <c r="C306" s="11"/>
      <c r="D306" s="106">
        <f>'cumul juin 21'!D306+'TAB juillet'!D306+'TAB aout'!D306</f>
        <v>0</v>
      </c>
      <c r="E306" s="106">
        <f>'cumul juin 21'!E306+'TAB juillet'!E306+'TAB aout'!E306</f>
        <v>0</v>
      </c>
      <c r="F306" s="106">
        <f t="shared" si="106"/>
        <v>0</v>
      </c>
      <c r="G306" s="32" t="e">
        <f t="shared" si="107"/>
        <v>#DIV/0!</v>
      </c>
    </row>
    <row r="307" spans="1:7" x14ac:dyDescent="0.2">
      <c r="A307" s="102"/>
      <c r="B307" s="14" t="s">
        <v>27</v>
      </c>
      <c r="C307" s="11"/>
      <c r="D307" s="106">
        <f>'cumul juin 21'!D307+'TAB juillet'!D307+'TAB aout'!D307</f>
        <v>0</v>
      </c>
      <c r="E307" s="106">
        <f>'cumul juin 21'!E307+'TAB juillet'!E307+'TAB aout'!E307</f>
        <v>0</v>
      </c>
      <c r="F307" s="106">
        <f t="shared" si="106"/>
        <v>0</v>
      </c>
      <c r="G307" s="32" t="e">
        <f t="shared" si="107"/>
        <v>#DIV/0!</v>
      </c>
    </row>
    <row r="308" spans="1:7" x14ac:dyDescent="0.2">
      <c r="A308" s="102">
        <v>706</v>
      </c>
      <c r="B308" s="2" t="s">
        <v>34</v>
      </c>
      <c r="C308" s="11"/>
      <c r="D308" s="106">
        <f>'cumul juin 21'!D308+'TAB juillet'!D308+'TAB aout'!D308</f>
        <v>308</v>
      </c>
      <c r="E308" s="106">
        <f>'cumul juin 21'!E308+'TAB juillet'!E308+'TAB aout'!E308</f>
        <v>16</v>
      </c>
      <c r="F308" s="106">
        <f t="shared" si="106"/>
        <v>292</v>
      </c>
      <c r="G308" s="32">
        <f t="shared" si="107"/>
        <v>18.25</v>
      </c>
    </row>
    <row r="309" spans="1:7" x14ac:dyDescent="0.2">
      <c r="A309" s="102" t="s">
        <v>35</v>
      </c>
      <c r="B309" s="2" t="s">
        <v>36</v>
      </c>
      <c r="C309" s="11"/>
      <c r="D309" s="106">
        <f>'cumul juin 21'!D309+'TAB juillet'!D309+'TAB aout'!D309</f>
        <v>1719</v>
      </c>
      <c r="E309" s="106">
        <f>'cumul juin 21'!E309+'TAB juillet'!E309+'TAB aout'!E309</f>
        <v>310</v>
      </c>
      <c r="F309" s="106">
        <f t="shared" si="106"/>
        <v>1409</v>
      </c>
      <c r="G309" s="32">
        <f t="shared" si="107"/>
        <v>4.5451612903225804</v>
      </c>
    </row>
    <row r="310" spans="1:7" ht="25.5" x14ac:dyDescent="0.2">
      <c r="A310" s="22"/>
      <c r="B310" s="26" t="s">
        <v>45</v>
      </c>
      <c r="C310" s="103"/>
      <c r="D310" s="40">
        <f>D300+D301+D302+D303+D308+D309</f>
        <v>213638</v>
      </c>
      <c r="E310" s="40">
        <f>E300+E301+E302+E303+E308+E309</f>
        <v>216768</v>
      </c>
      <c r="F310" s="40">
        <f>(D310-E310)</f>
        <v>-3130</v>
      </c>
      <c r="G310" s="34">
        <f>F310/E310</f>
        <v>-1.4439400649542368E-2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06">
        <f>'cumul juin 21'!D313+'TAB juillet'!D313+'TAB aout'!D313</f>
        <v>0</v>
      </c>
      <c r="E313" s="106">
        <f>'cumul juin 21'!E313+'TAB juillet'!E313+'TAB aout'!E313</f>
        <v>0</v>
      </c>
      <c r="F313" s="106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04"/>
      <c r="D314" s="106">
        <f>'cumul juin 21'!D314+'TAB juillet'!D314+'TAB aout'!D314</f>
        <v>0</v>
      </c>
      <c r="E314" s="106">
        <f>'cumul juin 21'!E314+'TAB juillet'!E314+'TAB aout'!E314</f>
        <v>0</v>
      </c>
      <c r="F314" s="105"/>
      <c r="G314" s="36"/>
    </row>
    <row r="315" spans="1:7" x14ac:dyDescent="0.2">
      <c r="A315" s="102">
        <v>72</v>
      </c>
      <c r="B315" s="1" t="s">
        <v>37</v>
      </c>
      <c r="C315" s="10"/>
      <c r="D315" s="106">
        <f>'cumul juin 21'!D315+'TAB juillet'!D315+'TAB aout'!D315</f>
        <v>0</v>
      </c>
      <c r="E315" s="106">
        <f>'cumul juin 21'!E315+'TAB juillet'!E315+'TAB aout'!E315</f>
        <v>0</v>
      </c>
      <c r="F315" s="106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02">
        <v>73</v>
      </c>
      <c r="B316" s="1" t="s">
        <v>38</v>
      </c>
      <c r="C316" s="10"/>
      <c r="D316" s="106">
        <f>'cumul juin 21'!D316+'TAB juillet'!D316+'TAB aout'!D316</f>
        <v>29</v>
      </c>
      <c r="E316" s="106">
        <f>'cumul juin 21'!E316+'TAB juillet'!E316+'TAB aout'!E316</f>
        <v>641</v>
      </c>
      <c r="F316" s="106">
        <f t="shared" si="110"/>
        <v>-612</v>
      </c>
      <c r="G316" s="32">
        <f t="shared" si="111"/>
        <v>-0.95475819032761311</v>
      </c>
    </row>
    <row r="317" spans="1:7" x14ac:dyDescent="0.2">
      <c r="A317" s="102">
        <v>74</v>
      </c>
      <c r="B317" s="2" t="s">
        <v>39</v>
      </c>
      <c r="C317" s="11"/>
      <c r="D317" s="106">
        <f>'cumul juin 21'!D317+'TAB juillet'!D317+'TAB aout'!D317</f>
        <v>0</v>
      </c>
      <c r="E317" s="106">
        <f>'cumul juin 21'!E317+'TAB juillet'!E317+'TAB aout'!E317</f>
        <v>0</v>
      </c>
      <c r="F317" s="106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07"/>
      <c r="D318" s="40">
        <f>D310+D315+D316+D317</f>
        <v>213667</v>
      </c>
      <c r="E318" s="40">
        <f>E310+E315+E316+E317</f>
        <v>217409</v>
      </c>
      <c r="F318" s="106">
        <f t="shared" si="110"/>
        <v>-3742</v>
      </c>
      <c r="G318" s="32">
        <f t="shared" si="111"/>
        <v>-1.7211798959564692E-2</v>
      </c>
    </row>
    <row r="319" spans="1:7" x14ac:dyDescent="0.2">
      <c r="A319" s="102">
        <v>60</v>
      </c>
      <c r="B319" s="3" t="s">
        <v>40</v>
      </c>
      <c r="C319" s="104"/>
      <c r="D319" s="105">
        <f>D320+D321+D322</f>
        <v>58758</v>
      </c>
      <c r="E319" s="105">
        <f>E320+E321+E322</f>
        <v>59437</v>
      </c>
      <c r="F319" s="106">
        <f t="shared" si="110"/>
        <v>-679</v>
      </c>
      <c r="G319" s="32">
        <f t="shared" si="111"/>
        <v>-1.1423860558238134E-2</v>
      </c>
    </row>
    <row r="320" spans="1:7" x14ac:dyDescent="0.2">
      <c r="A320" s="102">
        <v>600</v>
      </c>
      <c r="B320" s="1" t="s">
        <v>2</v>
      </c>
      <c r="C320" s="10"/>
      <c r="D320" s="106">
        <f>'cumul juin 21'!D320+'TAB juillet'!D320+'TAB aout'!D320</f>
        <v>3870</v>
      </c>
      <c r="E320" s="106">
        <f>'cumul juin 21'!E320+'TAB juillet'!E320+'TAB aout'!E320</f>
        <v>5136</v>
      </c>
      <c r="F320" s="106">
        <f t="shared" si="110"/>
        <v>-1266</v>
      </c>
      <c r="G320" s="32">
        <f t="shared" si="111"/>
        <v>-0.24649532710280375</v>
      </c>
    </row>
    <row r="321" spans="1:7" x14ac:dyDescent="0.2">
      <c r="A321" s="102">
        <v>601</v>
      </c>
      <c r="B321" s="1" t="s">
        <v>3</v>
      </c>
      <c r="C321" s="10"/>
      <c r="D321" s="106">
        <f>'cumul juin 21'!D321+'TAB juillet'!D321+'TAB aout'!D321</f>
        <v>32651</v>
      </c>
      <c r="E321" s="106">
        <f>'cumul juin 21'!E321+'TAB juillet'!E321+'TAB aout'!E321</f>
        <v>30522</v>
      </c>
      <c r="F321" s="106">
        <f t="shared" si="110"/>
        <v>2129</v>
      </c>
      <c r="G321" s="32">
        <f t="shared" si="111"/>
        <v>6.9752965074372578E-2</v>
      </c>
    </row>
    <row r="322" spans="1:7" x14ac:dyDescent="0.2">
      <c r="A322" s="102">
        <v>604</v>
      </c>
      <c r="B322" s="1" t="s">
        <v>4</v>
      </c>
      <c r="C322" s="10"/>
      <c r="D322" s="106">
        <f>'cumul juin 21'!D322+'TAB juillet'!D322+'TAB aout'!D322</f>
        <v>22237</v>
      </c>
      <c r="E322" s="106">
        <f>'cumul juin 21'!E322+'TAB juillet'!E322+'TAB aout'!E322</f>
        <v>23779</v>
      </c>
      <c r="F322" s="106">
        <f t="shared" si="110"/>
        <v>-1542</v>
      </c>
      <c r="G322" s="32">
        <f t="shared" si="111"/>
        <v>-6.4847134025821096E-2</v>
      </c>
    </row>
    <row r="323" spans="1:7" x14ac:dyDescent="0.2">
      <c r="A323" s="102">
        <v>61</v>
      </c>
      <c r="B323" s="1" t="s">
        <v>41</v>
      </c>
      <c r="C323" s="10"/>
      <c r="D323" s="106">
        <f>'cumul juin 21'!D323+'TAB juillet'!D323+'TAB aout'!D323</f>
        <v>5299</v>
      </c>
      <c r="E323" s="106">
        <f>'cumul juin 21'!E323+'TAB juillet'!E323+'TAB aout'!E323</f>
        <v>2537</v>
      </c>
      <c r="F323" s="106">
        <f t="shared" si="110"/>
        <v>2762</v>
      </c>
      <c r="G323" s="32">
        <f t="shared" si="111"/>
        <v>1.0886874260938115</v>
      </c>
    </row>
    <row r="324" spans="1:7" x14ac:dyDescent="0.2">
      <c r="A324" s="102">
        <v>62</v>
      </c>
      <c r="B324" s="2" t="s">
        <v>42</v>
      </c>
      <c r="C324" s="11"/>
      <c r="D324" s="106">
        <f>'cumul juin 21'!D324+'TAB juillet'!D324+'TAB aout'!D324</f>
        <v>1463</v>
      </c>
      <c r="E324" s="106">
        <f>'cumul juin 21'!E324+'TAB juillet'!E324+'TAB aout'!E324</f>
        <v>1713</v>
      </c>
      <c r="F324" s="106">
        <f t="shared" si="110"/>
        <v>-250</v>
      </c>
      <c r="G324" s="32">
        <f t="shared" si="111"/>
        <v>-0.14594279042615294</v>
      </c>
    </row>
    <row r="325" spans="1:7" ht="25.5" x14ac:dyDescent="0.2">
      <c r="A325" s="22"/>
      <c r="B325" s="26" t="s">
        <v>43</v>
      </c>
      <c r="C325" s="107"/>
      <c r="D325" s="40">
        <f>D319+D323+D324</f>
        <v>65520</v>
      </c>
      <c r="E325" s="40">
        <f>E319+E323+E324</f>
        <v>63687</v>
      </c>
      <c r="F325" s="106">
        <f t="shared" si="110"/>
        <v>1833</v>
      </c>
      <c r="G325" s="32">
        <f t="shared" si="111"/>
        <v>2.878138395590937E-2</v>
      </c>
    </row>
    <row r="326" spans="1:7" ht="25.5" x14ac:dyDescent="0.2">
      <c r="A326" s="22"/>
      <c r="B326" s="26" t="s">
        <v>48</v>
      </c>
      <c r="C326" s="107"/>
      <c r="D326" s="40">
        <f>D318-D325</f>
        <v>148147</v>
      </c>
      <c r="E326" s="40">
        <f>E318-E325</f>
        <v>153722</v>
      </c>
      <c r="F326" s="106">
        <f t="shared" si="110"/>
        <v>-5575</v>
      </c>
      <c r="G326" s="32">
        <f t="shared" si="111"/>
        <v>-3.6266767281195926E-2</v>
      </c>
    </row>
    <row r="327" spans="1:7" x14ac:dyDescent="0.2">
      <c r="A327" s="102">
        <v>63</v>
      </c>
      <c r="B327" s="3" t="s">
        <v>46</v>
      </c>
      <c r="C327" s="104"/>
      <c r="D327" s="106">
        <f>'cumul juin 21'!D327+'TAB juillet'!D327+'TAB aout'!D327</f>
        <v>153942</v>
      </c>
      <c r="E327" s="106">
        <f>'cumul juin 21'!E327+'TAB juillet'!E327+'TAB aout'!E327</f>
        <v>185534</v>
      </c>
      <c r="F327" s="106">
        <f t="shared" si="110"/>
        <v>-31592</v>
      </c>
      <c r="G327" s="32">
        <f t="shared" si="111"/>
        <v>-0.17027606799831838</v>
      </c>
    </row>
    <row r="328" spans="1:7" x14ac:dyDescent="0.2">
      <c r="A328" s="102"/>
      <c r="B328" s="13" t="s">
        <v>6</v>
      </c>
      <c r="C328" s="27"/>
      <c r="D328" s="106">
        <f>'cumul juin 21'!D328+'TAB juillet'!D328+'TAB aout'!D328</f>
        <v>0</v>
      </c>
      <c r="E328" s="106">
        <f>'cumul juin 21'!E328+'TAB juillet'!E328+'TAB aout'!E328</f>
        <v>0</v>
      </c>
      <c r="F328" s="106"/>
      <c r="G328" s="32"/>
    </row>
    <row r="329" spans="1:7" x14ac:dyDescent="0.2">
      <c r="A329" s="102">
        <v>631</v>
      </c>
      <c r="B329" s="15" t="s">
        <v>21</v>
      </c>
      <c r="C329" s="21"/>
      <c r="D329" s="106">
        <f>'cumul juin 21'!D329+'TAB juillet'!D329+'TAB aout'!D329</f>
        <v>0</v>
      </c>
      <c r="E329" s="106">
        <f>'cumul juin 21'!E329+'TAB juillet'!E329+'TAB aout'!E329</f>
        <v>0</v>
      </c>
      <c r="F329" s="106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02"/>
      <c r="B330" s="15"/>
      <c r="C330" s="21"/>
      <c r="D330" s="106">
        <f>'cumul juin 21'!D330+'TAB juillet'!D330+'TAB aout'!D330</f>
        <v>0</v>
      </c>
      <c r="E330" s="106">
        <f>'cumul juin 21'!E330+'TAB juillet'!E330+'TAB aout'!E330</f>
        <v>0</v>
      </c>
      <c r="F330" s="106"/>
      <c r="G330" s="32"/>
    </row>
    <row r="331" spans="1:7" x14ac:dyDescent="0.2">
      <c r="A331" s="102">
        <v>64</v>
      </c>
      <c r="B331" s="2" t="s">
        <v>47</v>
      </c>
      <c r="C331" s="11"/>
      <c r="D331" s="106">
        <f>'cumul juin 21'!D331+'TAB juillet'!D331+'TAB aout'!D331</f>
        <v>6881</v>
      </c>
      <c r="E331" s="106">
        <f>'cumul juin 21'!E331+'TAB juillet'!E331+'TAB aout'!E331</f>
        <v>6808</v>
      </c>
      <c r="F331" s="106">
        <f t="shared" ref="F331:F341" si="114">(D331-E331)</f>
        <v>73</v>
      </c>
      <c r="G331" s="32">
        <f t="shared" ref="G331:G341" si="115">F331/E331</f>
        <v>1.0722679200940071E-2</v>
      </c>
    </row>
    <row r="332" spans="1:7" ht="25.5" x14ac:dyDescent="0.2">
      <c r="A332" s="22"/>
      <c r="B332" s="26" t="s">
        <v>49</v>
      </c>
      <c r="C332" s="107"/>
      <c r="D332" s="106">
        <f>D326-D327-D331</f>
        <v>-12676</v>
      </c>
      <c r="E332" s="106">
        <f>E326-E327-E331</f>
        <v>-38620</v>
      </c>
      <c r="F332" s="106">
        <f t="shared" si="114"/>
        <v>25944</v>
      </c>
      <c r="G332" s="32">
        <f t="shared" si="115"/>
        <v>-0.67177628171931647</v>
      </c>
    </row>
    <row r="333" spans="1:7" x14ac:dyDescent="0.2">
      <c r="A333" s="102">
        <v>75</v>
      </c>
      <c r="B333" s="3" t="s">
        <v>50</v>
      </c>
      <c r="C333" s="104"/>
      <c r="D333" s="106">
        <f>'cumul juin 21'!D333+'TAB juillet'!D333+'TAB aout'!D333</f>
        <v>334</v>
      </c>
      <c r="E333" s="106">
        <f>'cumul juin 21'!E333+'TAB juillet'!E333+'TAB aout'!E333</f>
        <v>1368</v>
      </c>
      <c r="F333" s="106">
        <f t="shared" si="114"/>
        <v>-1034</v>
      </c>
      <c r="G333" s="32">
        <f t="shared" si="115"/>
        <v>-0.75584795321637432</v>
      </c>
    </row>
    <row r="334" spans="1:7" x14ac:dyDescent="0.2">
      <c r="A334" s="102">
        <v>65</v>
      </c>
      <c r="B334" s="1" t="s">
        <v>51</v>
      </c>
      <c r="C334" s="10"/>
      <c r="D334" s="106">
        <f>'cumul juin 21'!D334+'TAB juillet'!D334+'TAB aout'!D334</f>
        <v>652</v>
      </c>
      <c r="E334" s="106">
        <f>'cumul juin 21'!E334+'TAB juillet'!E334+'TAB aout'!E334</f>
        <v>414</v>
      </c>
      <c r="F334" s="106">
        <f t="shared" si="114"/>
        <v>238</v>
      </c>
      <c r="G334" s="32">
        <f t="shared" si="115"/>
        <v>0.5748792270531401</v>
      </c>
    </row>
    <row r="335" spans="1:7" ht="25.5" x14ac:dyDescent="0.2">
      <c r="A335" s="102">
        <v>68</v>
      </c>
      <c r="B335" s="16" t="s">
        <v>52</v>
      </c>
      <c r="C335" s="17"/>
      <c r="D335" s="106">
        <f>'cumul juin 21'!D335+'TAB juillet'!D335+'TAB aout'!D335</f>
        <v>16500</v>
      </c>
      <c r="E335" s="106">
        <f>'cumul juin 21'!E335+'TAB juillet'!E335+'TAB aout'!E335</f>
        <v>22195</v>
      </c>
      <c r="F335" s="106">
        <f t="shared" si="114"/>
        <v>-5695</v>
      </c>
      <c r="G335" s="32">
        <f t="shared" si="115"/>
        <v>-0.25658932191935119</v>
      </c>
    </row>
    <row r="336" spans="1:7" x14ac:dyDescent="0.2">
      <c r="A336" s="102">
        <v>78</v>
      </c>
      <c r="B336" s="2" t="s">
        <v>53</v>
      </c>
      <c r="C336" s="11"/>
      <c r="D336" s="106">
        <f>'cumul juin 21'!D336+'TAB juillet'!D336+'TAB aout'!D336</f>
        <v>0</v>
      </c>
      <c r="E336" s="106">
        <f>'cumul juin 21'!E336+'TAB juillet'!E336+'TAB aout'!E336</f>
        <v>0</v>
      </c>
      <c r="F336" s="106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07"/>
      <c r="D337" s="106">
        <f>D332+D333-D334-D335+D336</f>
        <v>-29494</v>
      </c>
      <c r="E337" s="106">
        <f>E332+E333-E334-E335+E336</f>
        <v>-59861</v>
      </c>
      <c r="F337" s="106">
        <f t="shared" si="114"/>
        <v>30367</v>
      </c>
      <c r="G337" s="32">
        <f t="shared" si="115"/>
        <v>-0.50729189288518406</v>
      </c>
    </row>
    <row r="338" spans="1:7" x14ac:dyDescent="0.2">
      <c r="A338" s="102">
        <v>76</v>
      </c>
      <c r="B338" s="1" t="s">
        <v>54</v>
      </c>
      <c r="C338" s="10"/>
      <c r="D338" s="106">
        <f>'cumul juin 21'!D338+'TAB juillet'!D338+'TAB aout'!D338</f>
        <v>0</v>
      </c>
      <c r="E338" s="106">
        <f>'cumul juin 21'!E338+'TAB juillet'!E338+'TAB aout'!E338</f>
        <v>0</v>
      </c>
      <c r="F338" s="106">
        <f t="shared" si="114"/>
        <v>0</v>
      </c>
      <c r="G338" s="32" t="e">
        <f t="shared" si="115"/>
        <v>#DIV/0!</v>
      </c>
    </row>
    <row r="339" spans="1:7" x14ac:dyDescent="0.2">
      <c r="A339" s="102">
        <v>66</v>
      </c>
      <c r="B339" s="1" t="s">
        <v>55</v>
      </c>
      <c r="C339" s="10"/>
      <c r="D339" s="106">
        <f>'cumul juin 21'!D339+'TAB juillet'!D339+'TAB aout'!D339</f>
        <v>0</v>
      </c>
      <c r="E339" s="106">
        <f>'cumul juin 21'!E339+'TAB juillet'!E339+'TAB aout'!E339</f>
        <v>0</v>
      </c>
      <c r="F339" s="106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06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07"/>
      <c r="D341" s="106">
        <f>D337+D340</f>
        <v>-29494</v>
      </c>
      <c r="E341" s="106">
        <f>E337+E340</f>
        <v>-59861</v>
      </c>
      <c r="F341" s="106">
        <f t="shared" si="114"/>
        <v>30367</v>
      </c>
      <c r="G341" s="32">
        <f t="shared" si="115"/>
        <v>-0.50729189288518406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02">
        <v>5</v>
      </c>
      <c r="B345" s="1" t="s">
        <v>22</v>
      </c>
      <c r="C345" s="10"/>
      <c r="D345" s="106">
        <f>'TAB aout'!D345</f>
        <v>98668</v>
      </c>
      <c r="E345" s="106">
        <f>'TAB aout'!E345</f>
        <v>171952</v>
      </c>
      <c r="F345" s="106">
        <f t="shared" ref="F345" si="116">(D345-E345)</f>
        <v>-73284</v>
      </c>
      <c r="G345" s="32">
        <f t="shared" ref="G345" si="117">F345/E345</f>
        <v>-0.42618870382432306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02">
        <v>51</v>
      </c>
      <c r="B349" s="20" t="s">
        <v>29</v>
      </c>
      <c r="C349" s="30"/>
      <c r="D349" s="106">
        <v>0</v>
      </c>
      <c r="E349" s="106">
        <v>0</v>
      </c>
      <c r="F349" s="106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02">
        <v>510</v>
      </c>
      <c r="B350" s="1" t="s">
        <v>7</v>
      </c>
      <c r="C350" s="10"/>
      <c r="D350" s="106">
        <v>0</v>
      </c>
      <c r="E350" s="106">
        <v>0</v>
      </c>
      <c r="F350" s="106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02">
        <v>41</v>
      </c>
      <c r="B352" s="1" t="s">
        <v>8</v>
      </c>
      <c r="C352" s="10"/>
      <c r="D352" s="106">
        <f>D356+D357+D358</f>
        <v>131260</v>
      </c>
      <c r="E352" s="106">
        <f>E356+E357+E358</f>
        <v>117724</v>
      </c>
      <c r="F352" s="106">
        <f t="shared" ref="F352" si="120">(D352-E352)</f>
        <v>13536</v>
      </c>
      <c r="G352" s="32">
        <f t="shared" ref="G352" si="121">F352/E352</f>
        <v>0.11498080255512895</v>
      </c>
    </row>
    <row r="353" spans="1:7" x14ac:dyDescent="0.2">
      <c r="A353" s="102"/>
      <c r="B353" s="1"/>
      <c r="C353" s="10"/>
      <c r="D353" s="106"/>
      <c r="E353" s="106"/>
      <c r="F353" s="106"/>
      <c r="G353" s="32"/>
    </row>
    <row r="354" spans="1:7" x14ac:dyDescent="0.2">
      <c r="A354" s="102"/>
      <c r="B354" s="7" t="s">
        <v>6</v>
      </c>
      <c r="C354" s="29"/>
      <c r="D354" s="106"/>
      <c r="E354" s="106"/>
      <c r="F354" s="106"/>
      <c r="G354" s="32"/>
    </row>
    <row r="355" spans="1:7" x14ac:dyDescent="0.2">
      <c r="A355" s="102"/>
      <c r="B355" s="1"/>
      <c r="C355" s="10"/>
      <c r="D355" s="106"/>
      <c r="E355" s="106"/>
      <c r="F355" s="106"/>
      <c r="G355" s="32"/>
    </row>
    <row r="356" spans="1:7" x14ac:dyDescent="0.2">
      <c r="A356" s="102"/>
      <c r="B356" s="23" t="s">
        <v>23</v>
      </c>
      <c r="C356" s="10"/>
      <c r="D356" s="106">
        <f>'TAB aout'!D356</f>
        <v>91326</v>
      </c>
      <c r="E356" s="106">
        <f>'TAB aout'!E356</f>
        <v>79919</v>
      </c>
      <c r="F356" s="106">
        <f t="shared" ref="F356:F358" si="122">(D356-E356)</f>
        <v>11407</v>
      </c>
      <c r="G356" s="32">
        <f t="shared" ref="G356:G358" si="123">F356/E356</f>
        <v>0.14273201616636844</v>
      </c>
    </row>
    <row r="357" spans="1:7" ht="25.5" x14ac:dyDescent="0.2">
      <c r="A357" s="102"/>
      <c r="B357" s="24" t="s">
        <v>58</v>
      </c>
      <c r="C357" s="17"/>
      <c r="D357" s="106">
        <f>'TAB aout'!D357</f>
        <v>32803</v>
      </c>
      <c r="E357" s="106">
        <f>'TAB aout'!E357</f>
        <v>31432</v>
      </c>
      <c r="F357" s="106">
        <f t="shared" si="122"/>
        <v>1371</v>
      </c>
      <c r="G357" s="32">
        <f t="shared" si="123"/>
        <v>4.3617968948841943E-2</v>
      </c>
    </row>
    <row r="358" spans="1:7" x14ac:dyDescent="0.2">
      <c r="A358" s="102"/>
      <c r="B358" s="23" t="s">
        <v>24</v>
      </c>
      <c r="C358" s="10"/>
      <c r="D358" s="106">
        <f>'TAB aout'!D358</f>
        <v>7131</v>
      </c>
      <c r="E358" s="106">
        <f>'TAB aout'!E358</f>
        <v>6373</v>
      </c>
      <c r="F358" s="106">
        <f t="shared" si="122"/>
        <v>758</v>
      </c>
      <c r="G358" s="32">
        <f t="shared" si="123"/>
        <v>0.11893927506668758</v>
      </c>
    </row>
    <row r="359" spans="1:7" x14ac:dyDescent="0.2">
      <c r="A359" s="102"/>
      <c r="B359" s="1"/>
      <c r="C359" s="10"/>
      <c r="D359" s="106">
        <f>'TAB aout'!D359</f>
        <v>0</v>
      </c>
      <c r="E359" s="106">
        <f>'TAB aout'!E359</f>
        <v>0</v>
      </c>
      <c r="F359" s="106"/>
      <c r="G359" s="32"/>
    </row>
    <row r="360" spans="1:7" x14ac:dyDescent="0.2">
      <c r="A360" s="102"/>
      <c r="B360" s="8" t="s">
        <v>26</v>
      </c>
      <c r="C360" s="31"/>
      <c r="D360" s="106">
        <f>'TAB aout'!D360</f>
        <v>104391</v>
      </c>
      <c r="E360" s="106">
        <f>'TAB aout'!E360</f>
        <v>51886</v>
      </c>
      <c r="F360" s="106">
        <f t="shared" ref="F360" si="124">(D360-E360)</f>
        <v>52505</v>
      </c>
      <c r="G360" s="32">
        <f t="shared" ref="G360" si="125">F360/E360</f>
        <v>1.0119300003854603</v>
      </c>
    </row>
    <row r="361" spans="1:7" x14ac:dyDescent="0.2">
      <c r="A361" s="102"/>
      <c r="B361" s="8"/>
      <c r="C361" s="31"/>
      <c r="D361" s="106"/>
      <c r="E361" s="106"/>
      <c r="F361" s="106"/>
      <c r="G361" s="32"/>
    </row>
    <row r="362" spans="1:7" x14ac:dyDescent="0.2">
      <c r="A362" s="102">
        <v>3</v>
      </c>
      <c r="B362" s="8" t="s">
        <v>15</v>
      </c>
      <c r="C362" s="31"/>
      <c r="D362" s="106">
        <f>D365+D366+D367+D368</f>
        <v>95414</v>
      </c>
      <c r="E362" s="106">
        <f>E365+E366+E367+E368</f>
        <v>91585</v>
      </c>
      <c r="F362" s="106">
        <f t="shared" ref="F362" si="126">(D362-E362)</f>
        <v>3829</v>
      </c>
      <c r="G362" s="32">
        <f t="shared" ref="G362" si="127">F362/E362</f>
        <v>4.1808156357482119E-2</v>
      </c>
    </row>
    <row r="363" spans="1:7" x14ac:dyDescent="0.2">
      <c r="A363" s="102"/>
      <c r="B363" s="7" t="s">
        <v>6</v>
      </c>
      <c r="C363" s="29"/>
      <c r="D363" s="106"/>
      <c r="E363" s="106"/>
      <c r="F363" s="106"/>
      <c r="G363" s="32"/>
    </row>
    <row r="364" spans="1:7" x14ac:dyDescent="0.2">
      <c r="A364" s="102"/>
      <c r="B364" s="8"/>
      <c r="C364" s="31"/>
      <c r="D364" s="106"/>
      <c r="E364" s="106"/>
      <c r="F364" s="106"/>
      <c r="G364" s="32"/>
    </row>
    <row r="365" spans="1:7" x14ac:dyDescent="0.2">
      <c r="A365" s="102">
        <v>30</v>
      </c>
      <c r="B365" s="25" t="s">
        <v>16</v>
      </c>
      <c r="C365" s="31"/>
      <c r="D365" s="106">
        <f>'TAB aout'!D365</f>
        <v>6308</v>
      </c>
      <c r="E365" s="106">
        <f>'TAB aout'!E365</f>
        <v>8681</v>
      </c>
      <c r="F365" s="106">
        <f t="shared" ref="F365:F368" si="128">(D365-E365)</f>
        <v>-2373</v>
      </c>
      <c r="G365" s="32">
        <f t="shared" ref="G365:G368" si="129">F365/E365</f>
        <v>-0.27335560419306532</v>
      </c>
    </row>
    <row r="366" spans="1:7" x14ac:dyDescent="0.2">
      <c r="A366" s="102">
        <v>31</v>
      </c>
      <c r="B366" s="25" t="s">
        <v>17</v>
      </c>
      <c r="C366" s="31"/>
      <c r="D366" s="106">
        <f>'TAB aout'!D366</f>
        <v>1839</v>
      </c>
      <c r="E366" s="106">
        <f>'TAB aout'!E366</f>
        <v>756</v>
      </c>
      <c r="F366" s="106">
        <f t="shared" si="128"/>
        <v>1083</v>
      </c>
      <c r="G366" s="32">
        <f t="shared" si="129"/>
        <v>1.4325396825396826</v>
      </c>
    </row>
    <row r="367" spans="1:7" x14ac:dyDescent="0.2">
      <c r="A367" s="102">
        <v>32</v>
      </c>
      <c r="B367" s="25" t="s">
        <v>18</v>
      </c>
      <c r="C367" s="31"/>
      <c r="D367" s="106">
        <f>'TAB aout'!D367</f>
        <v>87267</v>
      </c>
      <c r="E367" s="106">
        <f>'TAB aout'!E367</f>
        <v>82148</v>
      </c>
      <c r="F367" s="106">
        <f t="shared" si="128"/>
        <v>5119</v>
      </c>
      <c r="G367" s="32">
        <f t="shared" si="129"/>
        <v>6.2314359448799726E-2</v>
      </c>
    </row>
    <row r="368" spans="1:7" x14ac:dyDescent="0.2">
      <c r="A368" s="102">
        <v>37</v>
      </c>
      <c r="B368" s="25" t="s">
        <v>25</v>
      </c>
      <c r="C368" s="31"/>
      <c r="D368" s="106">
        <f>'TAB aout'!D368</f>
        <v>0</v>
      </c>
      <c r="E368" s="106">
        <f>'TAB aout'!E368</f>
        <v>0</v>
      </c>
      <c r="F368" s="106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06" t="s">
        <v>10</v>
      </c>
      <c r="E372" s="106" t="s">
        <v>11</v>
      </c>
      <c r="F372" s="106" t="s">
        <v>12</v>
      </c>
      <c r="G372" s="32" t="s">
        <v>13</v>
      </c>
    </row>
    <row r="373" spans="1:7" x14ac:dyDescent="0.2">
      <c r="A373" s="102">
        <v>700</v>
      </c>
      <c r="B373" s="1" t="s">
        <v>30</v>
      </c>
      <c r="C373" s="10"/>
      <c r="D373" s="106">
        <f>'cumul juin 21'!D373+'TAB juillet'!D373+'TAB aout'!D373</f>
        <v>26367</v>
      </c>
      <c r="E373" s="106">
        <f>'cumul juin 21'!E373+'TAB juillet'!E373+'TAB aout'!E373</f>
        <v>23547</v>
      </c>
      <c r="F373" s="106">
        <f>(D374-E374)</f>
        <v>30377</v>
      </c>
      <c r="G373" s="32">
        <f>F373/E374</f>
        <v>0.18676643282691965</v>
      </c>
    </row>
    <row r="374" spans="1:7" x14ac:dyDescent="0.2">
      <c r="A374" s="102">
        <v>701</v>
      </c>
      <c r="B374" s="1" t="s">
        <v>31</v>
      </c>
      <c r="C374" s="10"/>
      <c r="D374" s="106">
        <f>'cumul juin 21'!D374+'TAB juillet'!D374+'TAB aout'!D374</f>
        <v>193024</v>
      </c>
      <c r="E374" s="106">
        <f>'cumul juin 21'!E374+'TAB juillet'!E374+'TAB aout'!E374</f>
        <v>162647</v>
      </c>
      <c r="F374" s="106">
        <f t="shared" ref="F374:F376" si="130">(D375-E375)</f>
        <v>0</v>
      </c>
      <c r="G374" s="32" t="e">
        <f>F374/E375</f>
        <v>#DIV/0!</v>
      </c>
    </row>
    <row r="375" spans="1:7" x14ac:dyDescent="0.2">
      <c r="A375" s="102">
        <v>704</v>
      </c>
      <c r="B375" s="1" t="s">
        <v>32</v>
      </c>
      <c r="C375" s="10"/>
      <c r="D375" s="106">
        <f>'cumul juin 21'!D375+'TAB juillet'!D375+'TAB aout'!D375</f>
        <v>0</v>
      </c>
      <c r="E375" s="106">
        <f>'cumul juin 21'!E375+'TAB juillet'!E375+'TAB aout'!E375</f>
        <v>0</v>
      </c>
      <c r="F375" s="106">
        <f t="shared" si="130"/>
        <v>-47941</v>
      </c>
      <c r="G375" s="32" t="e">
        <f t="shared" ref="G375:G376" si="131">F375/E375</f>
        <v>#DIV/0!</v>
      </c>
    </row>
    <row r="376" spans="1:7" x14ac:dyDescent="0.2">
      <c r="A376" s="102">
        <v>706</v>
      </c>
      <c r="B376" s="1" t="s">
        <v>33</v>
      </c>
      <c r="C376" s="10"/>
      <c r="D376" s="106">
        <f>'cumul juin 21'!D376+'TAB juillet'!D376+'TAB aout'!D376</f>
        <v>207496</v>
      </c>
      <c r="E376" s="106">
        <f>'cumul juin 21'!E376+'TAB juillet'!E376+'TAB aout'!E376</f>
        <v>255437</v>
      </c>
      <c r="F376" s="106">
        <f t="shared" si="130"/>
        <v>0</v>
      </c>
      <c r="G376" s="32">
        <f t="shared" si="131"/>
        <v>0</v>
      </c>
    </row>
    <row r="377" spans="1:7" x14ac:dyDescent="0.2">
      <c r="A377" s="102"/>
      <c r="B377" s="13" t="s">
        <v>6</v>
      </c>
      <c r="C377" s="27"/>
      <c r="D377" s="106">
        <f>'cumul juin 21'!D377+'TAB juillet'!D377+'TAB aout'!D377</f>
        <v>0</v>
      </c>
      <c r="E377" s="106">
        <f>'cumul juin 21'!E377+'TAB juillet'!E377+'TAB aout'!E377</f>
        <v>0</v>
      </c>
      <c r="F377" s="39"/>
      <c r="G377" s="33"/>
    </row>
    <row r="378" spans="1:7" x14ac:dyDescent="0.2">
      <c r="A378" s="102"/>
      <c r="B378" s="14" t="s">
        <v>19</v>
      </c>
      <c r="C378" s="11"/>
      <c r="D378" s="106">
        <f>'cumul juin 21'!D378+'TAB juillet'!D378+'TAB aout'!D378</f>
        <v>0</v>
      </c>
      <c r="E378" s="106">
        <f>'cumul juin 21'!E378+'TAB juillet'!E378+'TAB aout'!E378</f>
        <v>0</v>
      </c>
      <c r="F378" s="106">
        <f t="shared" ref="F378:F382" si="132">(D378-E378)</f>
        <v>0</v>
      </c>
      <c r="G378" s="32" t="e">
        <f t="shared" ref="G378:G382" si="133">F378/E378</f>
        <v>#DIV/0!</v>
      </c>
    </row>
    <row r="379" spans="1:7" x14ac:dyDescent="0.2">
      <c r="A379" s="102"/>
      <c r="B379" s="14" t="s">
        <v>20</v>
      </c>
      <c r="C379" s="11"/>
      <c r="D379" s="106">
        <f>'cumul juin 21'!D379+'TAB juillet'!D379+'TAB aout'!D379</f>
        <v>0</v>
      </c>
      <c r="E379" s="106">
        <f>'cumul juin 21'!E379+'TAB juillet'!E379+'TAB aout'!E379</f>
        <v>0</v>
      </c>
      <c r="F379" s="106">
        <f t="shared" si="132"/>
        <v>0</v>
      </c>
      <c r="G379" s="32" t="e">
        <f t="shared" si="133"/>
        <v>#DIV/0!</v>
      </c>
    </row>
    <row r="380" spans="1:7" x14ac:dyDescent="0.2">
      <c r="A380" s="102"/>
      <c r="B380" s="14" t="s">
        <v>27</v>
      </c>
      <c r="C380" s="11"/>
      <c r="D380" s="106">
        <f>'cumul juin 21'!D380+'TAB juillet'!D380+'TAB aout'!D380</f>
        <v>0</v>
      </c>
      <c r="E380" s="106">
        <f>'cumul juin 21'!E380+'TAB juillet'!E380+'TAB aout'!E380</f>
        <v>0</v>
      </c>
      <c r="F380" s="106">
        <f t="shared" si="132"/>
        <v>0</v>
      </c>
      <c r="G380" s="32" t="e">
        <f t="shared" si="133"/>
        <v>#DIV/0!</v>
      </c>
    </row>
    <row r="381" spans="1:7" x14ac:dyDescent="0.2">
      <c r="A381" s="102">
        <v>706</v>
      </c>
      <c r="B381" s="2" t="s">
        <v>34</v>
      </c>
      <c r="C381" s="11"/>
      <c r="D381" s="106">
        <f>'cumul juin 21'!D381+'TAB juillet'!D381+'TAB aout'!D381</f>
        <v>0</v>
      </c>
      <c r="E381" s="106">
        <f>'cumul juin 21'!E381+'TAB juillet'!E381+'TAB aout'!E381</f>
        <v>0</v>
      </c>
      <c r="F381" s="106">
        <f t="shared" si="132"/>
        <v>0</v>
      </c>
      <c r="G381" s="32" t="e">
        <f t="shared" si="133"/>
        <v>#DIV/0!</v>
      </c>
    </row>
    <row r="382" spans="1:7" x14ac:dyDescent="0.2">
      <c r="A382" s="102" t="s">
        <v>35</v>
      </c>
      <c r="B382" s="2" t="s">
        <v>36</v>
      </c>
      <c r="C382" s="11"/>
      <c r="D382" s="106">
        <f>'cumul juin 21'!D382+'TAB juillet'!D382+'TAB aout'!D382</f>
        <v>0</v>
      </c>
      <c r="E382" s="106">
        <f>'cumul juin 21'!E382+'TAB juillet'!E382+'TAB aout'!E382</f>
        <v>0</v>
      </c>
      <c r="F382" s="106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03"/>
      <c r="D383" s="40">
        <f>D373+D374+D375+D376+D381+D382</f>
        <v>426887</v>
      </c>
      <c r="E383" s="40">
        <f>E373+E374+E375+E376+E381+E382</f>
        <v>441631</v>
      </c>
      <c r="F383" s="40">
        <f>(D383-E383)</f>
        <v>-14744</v>
      </c>
      <c r="G383" s="34">
        <f>F383/E383</f>
        <v>-3.3385337532917753E-2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06">
        <f>'cumul juin 21'!D386+'TAB juillet'!D386+'TAB aout'!D386</f>
        <v>0</v>
      </c>
      <c r="E386" s="106">
        <f>'cumul juin 21'!E386+'TAB juillet'!E386+'TAB aout'!E386</f>
        <v>0</v>
      </c>
      <c r="F386" s="106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04"/>
      <c r="D387" s="106">
        <f>'cumul juin 21'!D387+'TAB juillet'!D387+'TAB aout'!D387</f>
        <v>0</v>
      </c>
      <c r="E387" s="106">
        <f>'cumul juin 21'!E387+'TAB juillet'!E387+'TAB aout'!E387</f>
        <v>0</v>
      </c>
      <c r="F387" s="105"/>
      <c r="G387" s="36"/>
    </row>
    <row r="388" spans="1:7" x14ac:dyDescent="0.2">
      <c r="A388" s="102">
        <v>72</v>
      </c>
      <c r="B388" s="1" t="s">
        <v>37</v>
      </c>
      <c r="C388" s="10"/>
      <c r="D388" s="106">
        <f>'cumul juin 21'!D388+'TAB juillet'!D388+'TAB aout'!D388</f>
        <v>0</v>
      </c>
      <c r="E388" s="106">
        <f>'cumul juin 21'!E388+'TAB juillet'!E388+'TAB aout'!E388</f>
        <v>0</v>
      </c>
      <c r="F388" s="106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02">
        <v>73</v>
      </c>
      <c r="B389" s="1" t="s">
        <v>38</v>
      </c>
      <c r="C389" s="10"/>
      <c r="D389" s="106">
        <f>'cumul juin 21'!D389+'TAB juillet'!D389+'TAB aout'!D389</f>
        <v>0</v>
      </c>
      <c r="E389" s="106">
        <f>'cumul juin 21'!E389+'TAB juillet'!E389+'TAB aout'!E389</f>
        <v>0</v>
      </c>
      <c r="F389" s="106">
        <f t="shared" si="136"/>
        <v>0</v>
      </c>
      <c r="G389" s="32" t="e">
        <f t="shared" si="137"/>
        <v>#DIV/0!</v>
      </c>
    </row>
    <row r="390" spans="1:7" x14ac:dyDescent="0.2">
      <c r="A390" s="102">
        <v>74</v>
      </c>
      <c r="B390" s="2" t="s">
        <v>39</v>
      </c>
      <c r="C390" s="11"/>
      <c r="D390" s="106">
        <f>'cumul juin 21'!D390+'TAB juillet'!D390+'TAB aout'!D390</f>
        <v>0</v>
      </c>
      <c r="E390" s="106">
        <f>'cumul juin 21'!E390+'TAB juillet'!E390+'TAB aout'!E390</f>
        <v>0</v>
      </c>
      <c r="F390" s="106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07"/>
      <c r="D391" s="40">
        <f>D383+D388+D389+D390</f>
        <v>426887</v>
      </c>
      <c r="E391" s="40">
        <f>E383+E388+E389+E390</f>
        <v>441631</v>
      </c>
      <c r="F391" s="106">
        <f t="shared" si="136"/>
        <v>-14744</v>
      </c>
      <c r="G391" s="32">
        <f t="shared" si="137"/>
        <v>-3.3385337532917753E-2</v>
      </c>
    </row>
    <row r="392" spans="1:7" x14ac:dyDescent="0.2">
      <c r="A392" s="102">
        <v>60</v>
      </c>
      <c r="B392" s="3" t="s">
        <v>40</v>
      </c>
      <c r="C392" s="104"/>
      <c r="D392" s="105">
        <f>D393+D394+D395</f>
        <v>55699</v>
      </c>
      <c r="E392" s="105">
        <f>E393+E394+E395</f>
        <v>49476</v>
      </c>
      <c r="F392" s="106">
        <f t="shared" si="136"/>
        <v>6223</v>
      </c>
      <c r="G392" s="32">
        <f t="shared" si="137"/>
        <v>0.12577815506508205</v>
      </c>
    </row>
    <row r="393" spans="1:7" x14ac:dyDescent="0.2">
      <c r="A393" s="102">
        <v>600</v>
      </c>
      <c r="B393" s="1" t="s">
        <v>2</v>
      </c>
      <c r="C393" s="10"/>
      <c r="D393" s="106">
        <f>'cumul juin 21'!D393+'TAB juillet'!D393+'TAB aout'!D393</f>
        <v>6329</v>
      </c>
      <c r="E393" s="106">
        <f>'cumul juin 21'!E393+'TAB juillet'!E393+'TAB aout'!E393</f>
        <v>6037</v>
      </c>
      <c r="F393" s="106">
        <f t="shared" si="136"/>
        <v>292</v>
      </c>
      <c r="G393" s="32">
        <f t="shared" si="137"/>
        <v>4.8368394898128213E-2</v>
      </c>
    </row>
    <row r="394" spans="1:7" x14ac:dyDescent="0.2">
      <c r="A394" s="102">
        <v>601</v>
      </c>
      <c r="B394" s="1" t="s">
        <v>3</v>
      </c>
      <c r="C394" s="10"/>
      <c r="D394" s="106">
        <f>'cumul juin 21'!D394+'TAB juillet'!D394+'TAB aout'!D394</f>
        <v>49370</v>
      </c>
      <c r="E394" s="106">
        <f>'cumul juin 21'!E394+'TAB juillet'!E394+'TAB aout'!E394</f>
        <v>43439</v>
      </c>
      <c r="F394" s="106">
        <f t="shared" si="136"/>
        <v>5931</v>
      </c>
      <c r="G394" s="32">
        <f t="shared" si="137"/>
        <v>0.13653629227192154</v>
      </c>
    </row>
    <row r="395" spans="1:7" x14ac:dyDescent="0.2">
      <c r="A395" s="102">
        <v>604</v>
      </c>
      <c r="B395" s="1" t="s">
        <v>4</v>
      </c>
      <c r="C395" s="10"/>
      <c r="D395" s="106">
        <f>'cumul juin 21'!D395+'TAB juillet'!D395+'TAB aout'!D395</f>
        <v>0</v>
      </c>
      <c r="E395" s="106">
        <f>'cumul juin 21'!E395+'TAB juillet'!E395+'TAB aout'!E395</f>
        <v>0</v>
      </c>
      <c r="F395" s="106">
        <f t="shared" si="136"/>
        <v>0</v>
      </c>
      <c r="G395" s="32" t="e">
        <f t="shared" si="137"/>
        <v>#DIV/0!</v>
      </c>
    </row>
    <row r="396" spans="1:7" x14ac:dyDescent="0.2">
      <c r="A396" s="102">
        <v>61</v>
      </c>
      <c r="B396" s="1" t="s">
        <v>41</v>
      </c>
      <c r="C396" s="10"/>
      <c r="D396" s="106">
        <f>'cumul juin 21'!D396+'TAB juillet'!D396+'TAB aout'!D396</f>
        <v>19329</v>
      </c>
      <c r="E396" s="106">
        <f>'cumul juin 21'!E396+'TAB juillet'!E396+'TAB aout'!E396</f>
        <v>13574</v>
      </c>
      <c r="F396" s="106">
        <f t="shared" si="136"/>
        <v>5755</v>
      </c>
      <c r="G396" s="32">
        <f t="shared" si="137"/>
        <v>0.42397229998526598</v>
      </c>
    </row>
    <row r="397" spans="1:7" x14ac:dyDescent="0.2">
      <c r="A397" s="102">
        <v>62</v>
      </c>
      <c r="B397" s="2" t="s">
        <v>42</v>
      </c>
      <c r="C397" s="11"/>
      <c r="D397" s="106">
        <f>'cumul juin 21'!D397+'TAB juillet'!D397+'TAB aout'!D397</f>
        <v>8451</v>
      </c>
      <c r="E397" s="106">
        <f>'cumul juin 21'!E397+'TAB juillet'!E397+'TAB aout'!E397</f>
        <v>7900</v>
      </c>
      <c r="F397" s="106">
        <f t="shared" si="136"/>
        <v>551</v>
      </c>
      <c r="G397" s="32">
        <f t="shared" si="137"/>
        <v>6.9746835443037974E-2</v>
      </c>
    </row>
    <row r="398" spans="1:7" ht="25.5" x14ac:dyDescent="0.2">
      <c r="A398" s="22"/>
      <c r="B398" s="26" t="s">
        <v>43</v>
      </c>
      <c r="C398" s="107"/>
      <c r="D398" s="40">
        <f>D392+D396+D397</f>
        <v>83479</v>
      </c>
      <c r="E398" s="40">
        <f>E392+E396+E397</f>
        <v>70950</v>
      </c>
      <c r="F398" s="106">
        <f t="shared" si="136"/>
        <v>12529</v>
      </c>
      <c r="G398" s="32">
        <f t="shared" si="137"/>
        <v>0.17658914728682171</v>
      </c>
    </row>
    <row r="399" spans="1:7" ht="25.5" x14ac:dyDescent="0.2">
      <c r="A399" s="22"/>
      <c r="B399" s="26" t="s">
        <v>48</v>
      </c>
      <c r="C399" s="107"/>
      <c r="D399" s="40">
        <f>D391-D398</f>
        <v>343408</v>
      </c>
      <c r="E399" s="40">
        <f>E391-E398</f>
        <v>370681</v>
      </c>
      <c r="F399" s="106">
        <f t="shared" si="136"/>
        <v>-27273</v>
      </c>
      <c r="G399" s="32">
        <f t="shared" si="137"/>
        <v>-7.357539231846251E-2</v>
      </c>
    </row>
    <row r="400" spans="1:7" x14ac:dyDescent="0.2">
      <c r="A400" s="102">
        <v>63</v>
      </c>
      <c r="B400" s="3" t="s">
        <v>46</v>
      </c>
      <c r="C400" s="104"/>
      <c r="D400" s="106">
        <f>'cumul juin 21'!D400+'TAB juillet'!D400+'TAB aout'!D400</f>
        <v>304030</v>
      </c>
      <c r="E400" s="106">
        <f>'cumul juin 21'!E400+'TAB juillet'!E400+'TAB aout'!E400</f>
        <v>267136</v>
      </c>
      <c r="F400" s="106">
        <f t="shared" si="136"/>
        <v>36894</v>
      </c>
      <c r="G400" s="32">
        <f t="shared" si="137"/>
        <v>0.13810942740776233</v>
      </c>
    </row>
    <row r="401" spans="1:7" x14ac:dyDescent="0.2">
      <c r="A401" s="102"/>
      <c r="B401" s="13" t="s">
        <v>6</v>
      </c>
      <c r="C401" s="27"/>
      <c r="D401" s="106">
        <f>'cumul juin 21'!D401+'TAB juillet'!D401+'TAB aout'!D401</f>
        <v>0</v>
      </c>
      <c r="E401" s="106">
        <f>'cumul juin 21'!E401+'TAB juillet'!E401+'TAB aout'!E401</f>
        <v>0</v>
      </c>
      <c r="F401" s="106"/>
      <c r="G401" s="32"/>
    </row>
    <row r="402" spans="1:7" x14ac:dyDescent="0.2">
      <c r="A402" s="102">
        <v>631</v>
      </c>
      <c r="B402" s="15" t="s">
        <v>21</v>
      </c>
      <c r="C402" s="21"/>
      <c r="D402" s="106">
        <f>'cumul juin 21'!D402+'TAB juillet'!D402+'TAB aout'!D402</f>
        <v>0</v>
      </c>
      <c r="E402" s="106">
        <f>'cumul juin 21'!E402+'TAB juillet'!E402+'TAB aout'!E402</f>
        <v>0</v>
      </c>
      <c r="F402" s="106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02"/>
      <c r="B403" s="15"/>
      <c r="C403" s="21"/>
      <c r="D403" s="106">
        <f>'cumul juin 21'!D403+'TAB juillet'!D403+'TAB aout'!D403</f>
        <v>0</v>
      </c>
      <c r="E403" s="106">
        <f>'cumul juin 21'!E403+'TAB juillet'!E403+'TAB aout'!E403</f>
        <v>0</v>
      </c>
      <c r="F403" s="106"/>
      <c r="G403" s="32"/>
    </row>
    <row r="404" spans="1:7" x14ac:dyDescent="0.2">
      <c r="A404" s="102">
        <v>64</v>
      </c>
      <c r="B404" s="2" t="s">
        <v>47</v>
      </c>
      <c r="C404" s="11"/>
      <c r="D404" s="106">
        <f>'cumul juin 21'!D404+'TAB juillet'!D404+'TAB aout'!D404</f>
        <v>12664</v>
      </c>
      <c r="E404" s="106">
        <f>'cumul juin 21'!E404+'TAB juillet'!E404+'TAB aout'!E404</f>
        <v>14844</v>
      </c>
      <c r="F404" s="106">
        <f t="shared" ref="F404:F414" si="140">(D404-E404)</f>
        <v>-2180</v>
      </c>
      <c r="G404" s="32">
        <f t="shared" ref="G404:G414" si="141">F404/E404</f>
        <v>-0.14686068445163028</v>
      </c>
    </row>
    <row r="405" spans="1:7" ht="25.5" x14ac:dyDescent="0.2">
      <c r="A405" s="22"/>
      <c r="B405" s="26" t="s">
        <v>49</v>
      </c>
      <c r="C405" s="107"/>
      <c r="D405" s="106">
        <f>D399-D400-D404</f>
        <v>26714</v>
      </c>
      <c r="E405" s="106">
        <f>E399-E400-E404</f>
        <v>88701</v>
      </c>
      <c r="F405" s="106">
        <f t="shared" si="140"/>
        <v>-61987</v>
      </c>
      <c r="G405" s="32">
        <f t="shared" si="141"/>
        <v>-0.69883090382295576</v>
      </c>
    </row>
    <row r="406" spans="1:7" x14ac:dyDescent="0.2">
      <c r="A406" s="102">
        <v>75</v>
      </c>
      <c r="B406" s="3" t="s">
        <v>50</v>
      </c>
      <c r="C406" s="104"/>
      <c r="D406" s="106">
        <f>'cumul juin 21'!D406+'TAB juillet'!D406+'TAB aout'!D406</f>
        <v>0</v>
      </c>
      <c r="E406" s="106">
        <f>'cumul juin 21'!E406+'TAB juillet'!E406+'TAB aout'!E406</f>
        <v>0</v>
      </c>
      <c r="F406" s="106">
        <f t="shared" si="140"/>
        <v>0</v>
      </c>
      <c r="G406" s="32" t="e">
        <f t="shared" si="141"/>
        <v>#DIV/0!</v>
      </c>
    </row>
    <row r="407" spans="1:7" x14ac:dyDescent="0.2">
      <c r="A407" s="102">
        <v>65</v>
      </c>
      <c r="B407" s="1" t="s">
        <v>51</v>
      </c>
      <c r="C407" s="10"/>
      <c r="D407" s="106">
        <f>'cumul juin 21'!D407+'TAB juillet'!D407+'TAB aout'!D407</f>
        <v>0</v>
      </c>
      <c r="E407" s="106">
        <f>'cumul juin 21'!E407+'TAB juillet'!E407+'TAB aout'!E407</f>
        <v>0</v>
      </c>
      <c r="F407" s="106">
        <f t="shared" si="140"/>
        <v>0</v>
      </c>
      <c r="G407" s="32" t="e">
        <f t="shared" si="141"/>
        <v>#DIV/0!</v>
      </c>
    </row>
    <row r="408" spans="1:7" ht="25.5" x14ac:dyDescent="0.2">
      <c r="A408" s="102">
        <v>68</v>
      </c>
      <c r="B408" s="16" t="s">
        <v>52</v>
      </c>
      <c r="C408" s="17"/>
      <c r="D408" s="106">
        <f>'cumul juin 21'!D408+'TAB juillet'!D408+'TAB aout'!D408</f>
        <v>71500</v>
      </c>
      <c r="E408" s="106">
        <f>'cumul juin 21'!E408+'TAB juillet'!E408+'TAB aout'!E408</f>
        <v>56000</v>
      </c>
      <c r="F408" s="106">
        <f t="shared" si="140"/>
        <v>15500</v>
      </c>
      <c r="G408" s="32">
        <f t="shared" si="141"/>
        <v>0.2767857142857143</v>
      </c>
    </row>
    <row r="409" spans="1:7" x14ac:dyDescent="0.2">
      <c r="A409" s="102">
        <v>78</v>
      </c>
      <c r="B409" s="2" t="s">
        <v>53</v>
      </c>
      <c r="C409" s="11"/>
      <c r="D409" s="106">
        <f>'cumul juin 21'!D409+'TAB juillet'!D409+'TAB aout'!D409</f>
        <v>0</v>
      </c>
      <c r="E409" s="106">
        <f>'cumul juin 21'!E409+'TAB juillet'!E409+'TAB aout'!E409</f>
        <v>0</v>
      </c>
      <c r="F409" s="106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07"/>
      <c r="D410" s="106">
        <f>D405+D406-D407-D408+D409</f>
        <v>-44786</v>
      </c>
      <c r="E410" s="106">
        <f>E405+E406-E407-E408+E409</f>
        <v>32701</v>
      </c>
      <c r="F410" s="106">
        <f t="shared" si="140"/>
        <v>-77487</v>
      </c>
      <c r="G410" s="32">
        <f t="shared" si="141"/>
        <v>-2.3695605638971284</v>
      </c>
    </row>
    <row r="411" spans="1:7" x14ac:dyDescent="0.2">
      <c r="A411" s="102">
        <v>76</v>
      </c>
      <c r="B411" s="1" t="s">
        <v>54</v>
      </c>
      <c r="C411" s="10"/>
      <c r="D411" s="106">
        <f>'cumul juin 21'!D411+'TAB juillet'!D411+'TAB aout'!D411</f>
        <v>0</v>
      </c>
      <c r="E411" s="106">
        <f>'cumul juin 21'!E411+'TAB juillet'!E411+'TAB aout'!E411</f>
        <v>0</v>
      </c>
      <c r="F411" s="106">
        <f t="shared" si="140"/>
        <v>0</v>
      </c>
      <c r="G411" s="32" t="e">
        <f t="shared" si="141"/>
        <v>#DIV/0!</v>
      </c>
    </row>
    <row r="412" spans="1:7" x14ac:dyDescent="0.2">
      <c r="A412" s="102">
        <v>66</v>
      </c>
      <c r="B412" s="1" t="s">
        <v>55</v>
      </c>
      <c r="C412" s="10"/>
      <c r="D412" s="106">
        <f>'cumul juin 21'!D412+'TAB juillet'!D412+'TAB aout'!D412</f>
        <v>800</v>
      </c>
      <c r="E412" s="106">
        <f>'cumul juin 21'!E412+'TAB juillet'!E412+'TAB aout'!E412</f>
        <v>800</v>
      </c>
      <c r="F412" s="106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-800</v>
      </c>
      <c r="E413" s="39">
        <f>E411-E412</f>
        <v>-800</v>
      </c>
      <c r="F413" s="106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07"/>
      <c r="D414" s="106">
        <f>D410+D413</f>
        <v>-45586</v>
      </c>
      <c r="E414" s="106">
        <f>E410+E413</f>
        <v>31901</v>
      </c>
      <c r="F414" s="106">
        <f t="shared" si="140"/>
        <v>-77487</v>
      </c>
      <c r="G414" s="32">
        <f t="shared" si="141"/>
        <v>-2.4289834174477289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02">
        <v>5</v>
      </c>
      <c r="B418" s="1" t="s">
        <v>22</v>
      </c>
      <c r="C418" s="10"/>
      <c r="D418" s="106">
        <f>'TAB aout'!D418</f>
        <v>-96648</v>
      </c>
      <c r="E418" s="106">
        <f>'TAB aout'!E418</f>
        <v>81293</v>
      </c>
      <c r="F418" s="106">
        <f t="shared" ref="F418" si="142">(D418-E418)</f>
        <v>-177941</v>
      </c>
      <c r="G418" s="32">
        <f t="shared" ref="G418" si="143">F418/E418</f>
        <v>-2.1888846518150396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02">
        <v>51</v>
      </c>
      <c r="B422" s="20" t="s">
        <v>29</v>
      </c>
      <c r="C422" s="30"/>
      <c r="D422" s="106">
        <v>0</v>
      </c>
      <c r="E422" s="106">
        <v>0</v>
      </c>
      <c r="F422" s="106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02">
        <v>510</v>
      </c>
      <c r="B423" s="1" t="s">
        <v>7</v>
      </c>
      <c r="C423" s="10"/>
      <c r="D423" s="106">
        <v>0</v>
      </c>
      <c r="E423" s="106">
        <v>0</v>
      </c>
      <c r="F423" s="106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02">
        <v>41</v>
      </c>
      <c r="B425" s="1" t="s">
        <v>8</v>
      </c>
      <c r="C425" s="10"/>
      <c r="D425" s="106">
        <f>D429+D430+D431</f>
        <v>921842</v>
      </c>
      <c r="E425" s="106">
        <f>E429+E430+E431</f>
        <v>734192</v>
      </c>
      <c r="F425" s="106">
        <f t="shared" ref="F425" si="146">(D425-E425)</f>
        <v>187650</v>
      </c>
      <c r="G425" s="32">
        <f t="shared" ref="G425" si="147">F425/E425</f>
        <v>0.25558709438403032</v>
      </c>
    </row>
    <row r="426" spans="1:7" x14ac:dyDescent="0.2">
      <c r="A426" s="102"/>
      <c r="B426" s="1"/>
      <c r="C426" s="10"/>
      <c r="D426" s="106"/>
      <c r="E426" s="106"/>
      <c r="F426" s="106"/>
      <c r="G426" s="32"/>
    </row>
    <row r="427" spans="1:7" x14ac:dyDescent="0.2">
      <c r="A427" s="102"/>
      <c r="B427" s="7" t="s">
        <v>6</v>
      </c>
      <c r="C427" s="29"/>
      <c r="D427" s="106"/>
      <c r="E427" s="106"/>
      <c r="F427" s="106"/>
      <c r="G427" s="32"/>
    </row>
    <row r="428" spans="1:7" x14ac:dyDescent="0.2">
      <c r="A428" s="102"/>
      <c r="B428" s="1"/>
      <c r="C428" s="10"/>
      <c r="D428" s="106"/>
      <c r="E428" s="106"/>
      <c r="F428" s="106"/>
      <c r="G428" s="32"/>
    </row>
    <row r="429" spans="1:7" x14ac:dyDescent="0.2">
      <c r="A429" s="102"/>
      <c r="B429" s="23" t="s">
        <v>23</v>
      </c>
      <c r="C429" s="10"/>
      <c r="D429" s="106">
        <f>'TAB aout'!D429</f>
        <v>744327</v>
      </c>
      <c r="E429" s="106">
        <f>'TAB aout'!E429</f>
        <v>719423</v>
      </c>
      <c r="F429" s="106">
        <f t="shared" ref="F429:F431" si="148">(D429-E429)</f>
        <v>24904</v>
      </c>
      <c r="G429" s="32">
        <f t="shared" ref="G429:G431" si="149">F429/E429</f>
        <v>3.4616630271759451E-2</v>
      </c>
    </row>
    <row r="430" spans="1:7" ht="25.5" x14ac:dyDescent="0.2">
      <c r="A430" s="102"/>
      <c r="B430" s="24" t="s">
        <v>58</v>
      </c>
      <c r="C430" s="17"/>
      <c r="D430" s="106">
        <f>'TAB aout'!D430</f>
        <v>171873</v>
      </c>
      <c r="E430" s="106">
        <f>'TAB aout'!E430</f>
        <v>11594</v>
      </c>
      <c r="F430" s="106">
        <f t="shared" si="148"/>
        <v>160279</v>
      </c>
      <c r="G430" s="32">
        <f t="shared" si="149"/>
        <v>13.824305675349319</v>
      </c>
    </row>
    <row r="431" spans="1:7" x14ac:dyDescent="0.2">
      <c r="A431" s="102"/>
      <c r="B431" s="23" t="s">
        <v>24</v>
      </c>
      <c r="C431" s="10"/>
      <c r="D431" s="106">
        <f>'TAB aout'!D431</f>
        <v>5642</v>
      </c>
      <c r="E431" s="106">
        <f>'TAB aout'!E431</f>
        <v>3175</v>
      </c>
      <c r="F431" s="106">
        <f t="shared" si="148"/>
        <v>2467</v>
      </c>
      <c r="G431" s="32">
        <f t="shared" si="149"/>
        <v>0.777007874015748</v>
      </c>
    </row>
    <row r="432" spans="1:7" x14ac:dyDescent="0.2">
      <c r="A432" s="102"/>
      <c r="B432" s="1"/>
      <c r="C432" s="10"/>
      <c r="D432" s="106">
        <f>'TAB aout'!D432</f>
        <v>0</v>
      </c>
      <c r="E432" s="106">
        <f>'TAB aout'!E432</f>
        <v>0</v>
      </c>
      <c r="F432" s="106"/>
      <c r="G432" s="32"/>
    </row>
    <row r="433" spans="1:7" x14ac:dyDescent="0.2">
      <c r="A433" s="102"/>
      <c r="B433" s="8" t="s">
        <v>26</v>
      </c>
      <c r="C433" s="31"/>
      <c r="D433" s="106">
        <f>'TAB aout'!D433</f>
        <v>191554</v>
      </c>
      <c r="E433" s="106">
        <f>'TAB aout'!E433</f>
        <v>184649</v>
      </c>
      <c r="F433" s="106">
        <f t="shared" ref="F433" si="150">(D433-E433)</f>
        <v>6905</v>
      </c>
      <c r="G433" s="32">
        <f t="shared" ref="G433" si="151">F433/E433</f>
        <v>3.7395274277142038E-2</v>
      </c>
    </row>
    <row r="434" spans="1:7" x14ac:dyDescent="0.2">
      <c r="A434" s="102"/>
      <c r="B434" s="8"/>
      <c r="C434" s="31"/>
      <c r="D434" s="106"/>
      <c r="E434" s="106"/>
      <c r="F434" s="106"/>
      <c r="G434" s="32"/>
    </row>
    <row r="435" spans="1:7" x14ac:dyDescent="0.2">
      <c r="A435" s="102">
        <v>3</v>
      </c>
      <c r="B435" s="8" t="s">
        <v>15</v>
      </c>
      <c r="C435" s="31"/>
      <c r="D435" s="106">
        <f>D438+D439+D440+D441</f>
        <v>114895</v>
      </c>
      <c r="E435" s="106">
        <f>E438+E439+E440+E441</f>
        <v>38909</v>
      </c>
      <c r="F435" s="106">
        <f t="shared" ref="F435" si="152">(D435-E435)</f>
        <v>75986</v>
      </c>
      <c r="G435" s="32">
        <f t="shared" ref="G435" si="153">F435/E435</f>
        <v>1.9529157778406023</v>
      </c>
    </row>
    <row r="436" spans="1:7" x14ac:dyDescent="0.2">
      <c r="A436" s="102"/>
      <c r="B436" s="7" t="s">
        <v>6</v>
      </c>
      <c r="C436" s="29"/>
      <c r="D436" s="106"/>
      <c r="E436" s="106"/>
      <c r="F436" s="106"/>
      <c r="G436" s="32"/>
    </row>
    <row r="437" spans="1:7" x14ac:dyDescent="0.2">
      <c r="A437" s="102"/>
      <c r="B437" s="8"/>
      <c r="C437" s="31"/>
      <c r="D437" s="106"/>
      <c r="E437" s="106"/>
      <c r="F437" s="106"/>
      <c r="G437" s="32"/>
    </row>
    <row r="438" spans="1:7" x14ac:dyDescent="0.2">
      <c r="A438" s="102">
        <v>30</v>
      </c>
      <c r="B438" s="25" t="s">
        <v>16</v>
      </c>
      <c r="C438" s="31"/>
      <c r="D438" s="106">
        <f>'TAB aout'!D438</f>
        <v>1857</v>
      </c>
      <c r="E438" s="106">
        <f>'TAB aout'!E438</f>
        <v>1905</v>
      </c>
      <c r="F438" s="106">
        <f t="shared" ref="F438:F441" si="154">(D438-E438)</f>
        <v>-48</v>
      </c>
      <c r="G438" s="32">
        <f t="shared" ref="G438:G441" si="155">F438/E438</f>
        <v>-2.5196850393700787E-2</v>
      </c>
    </row>
    <row r="439" spans="1:7" x14ac:dyDescent="0.2">
      <c r="A439" s="102">
        <v>31</v>
      </c>
      <c r="B439" s="25" t="s">
        <v>17</v>
      </c>
      <c r="C439" s="31"/>
      <c r="D439" s="106">
        <f>'TAB aout'!D439</f>
        <v>1265</v>
      </c>
      <c r="E439" s="106">
        <f>'TAB aout'!E439</f>
        <v>1038</v>
      </c>
      <c r="F439" s="106">
        <f t="shared" si="154"/>
        <v>227</v>
      </c>
      <c r="G439" s="32">
        <f t="shared" si="155"/>
        <v>0.2186897880539499</v>
      </c>
    </row>
    <row r="440" spans="1:7" x14ac:dyDescent="0.2">
      <c r="A440" s="102">
        <v>32</v>
      </c>
      <c r="B440" s="25" t="s">
        <v>18</v>
      </c>
      <c r="C440" s="31"/>
      <c r="D440" s="106">
        <f>'TAB aout'!D440</f>
        <v>111773</v>
      </c>
      <c r="E440" s="106">
        <f>'TAB aout'!E440</f>
        <v>35966</v>
      </c>
      <c r="F440" s="106">
        <f t="shared" si="154"/>
        <v>75807</v>
      </c>
      <c r="G440" s="32">
        <f t="shared" si="155"/>
        <v>2.1077406439415003</v>
      </c>
    </row>
    <row r="441" spans="1:7" x14ac:dyDescent="0.2">
      <c r="A441" s="102">
        <v>37</v>
      </c>
      <c r="B441" s="25" t="s">
        <v>25</v>
      </c>
      <c r="C441" s="31"/>
      <c r="D441" s="106">
        <f>'TAB aout'!D441</f>
        <v>0</v>
      </c>
      <c r="E441" s="106">
        <f>'TAB aout'!E441</f>
        <v>0</v>
      </c>
      <c r="F441" s="106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06" t="s">
        <v>10</v>
      </c>
      <c r="E445" s="106" t="s">
        <v>11</v>
      </c>
      <c r="F445" s="106" t="s">
        <v>12</v>
      </c>
      <c r="G445" s="32" t="s">
        <v>13</v>
      </c>
    </row>
    <row r="446" spans="1:7" x14ac:dyDescent="0.2">
      <c r="A446" s="102">
        <v>700</v>
      </c>
      <c r="B446" s="1" t="s">
        <v>30</v>
      </c>
      <c r="C446" s="10"/>
      <c r="D446" s="106">
        <f>'cumul juin 21'!D446+'TAB juillet'!D446+'TAB aout'!D446</f>
        <v>13504</v>
      </c>
      <c r="E446" s="106">
        <f>'cumul juin 21'!E446+'TAB juillet'!E446+'TAB aout'!E446</f>
        <v>32372</v>
      </c>
      <c r="F446" s="106">
        <f>(D447-E447)</f>
        <v>-144791</v>
      </c>
      <c r="G446" s="32">
        <f>F446/E447</f>
        <v>-0.50624630693439721</v>
      </c>
    </row>
    <row r="447" spans="1:7" x14ac:dyDescent="0.2">
      <c r="A447" s="102">
        <v>701</v>
      </c>
      <c r="B447" s="1" t="s">
        <v>31</v>
      </c>
      <c r="C447" s="10"/>
      <c r="D447" s="106">
        <f>'cumul juin 21'!D447+'TAB juillet'!D447+'TAB aout'!D447</f>
        <v>141218</v>
      </c>
      <c r="E447" s="106">
        <f>'cumul juin 21'!E447+'TAB juillet'!E447+'TAB aout'!E447</f>
        <v>286009</v>
      </c>
      <c r="F447" s="106">
        <f t="shared" ref="F447:F449" si="156">(D448-E448)</f>
        <v>0</v>
      </c>
      <c r="G447" s="32" t="e">
        <f>F447/E448</f>
        <v>#DIV/0!</v>
      </c>
    </row>
    <row r="448" spans="1:7" x14ac:dyDescent="0.2">
      <c r="A448" s="102">
        <v>704</v>
      </c>
      <c r="B448" s="1" t="s">
        <v>32</v>
      </c>
      <c r="C448" s="10"/>
      <c r="D448" s="106">
        <f>'cumul juin 21'!D448+'TAB juillet'!D448+'TAB aout'!D448</f>
        <v>0</v>
      </c>
      <c r="E448" s="106">
        <f>'cumul juin 21'!E448+'TAB juillet'!E448+'TAB aout'!E448</f>
        <v>0</v>
      </c>
      <c r="F448" s="106">
        <f t="shared" si="156"/>
        <v>-161327</v>
      </c>
      <c r="G448" s="32" t="e">
        <f t="shared" ref="G448:G449" si="157">F448/E448</f>
        <v>#DIV/0!</v>
      </c>
    </row>
    <row r="449" spans="1:7" x14ac:dyDescent="0.2">
      <c r="A449" s="102">
        <v>706</v>
      </c>
      <c r="B449" s="1" t="s">
        <v>33</v>
      </c>
      <c r="C449" s="10"/>
      <c r="D449" s="106">
        <f>'cumul juin 21'!D449+'TAB juillet'!D449+'TAB aout'!D449</f>
        <v>88288</v>
      </c>
      <c r="E449" s="106">
        <f>'cumul juin 21'!E449+'TAB juillet'!E449+'TAB aout'!E449</f>
        <v>249615</v>
      </c>
      <c r="F449" s="106">
        <f t="shared" si="156"/>
        <v>0</v>
      </c>
      <c r="G449" s="32">
        <f t="shared" si="157"/>
        <v>0</v>
      </c>
    </row>
    <row r="450" spans="1:7" x14ac:dyDescent="0.2">
      <c r="A450" s="102"/>
      <c r="B450" s="13" t="s">
        <v>6</v>
      </c>
      <c r="C450" s="27"/>
      <c r="D450" s="106">
        <f>'cumul juin 21'!D450+'TAB juillet'!D450+'TAB aout'!D450</f>
        <v>0</v>
      </c>
      <c r="E450" s="106">
        <f>'cumul juin 21'!E450+'TAB juillet'!E450+'TAB aout'!E450</f>
        <v>0</v>
      </c>
      <c r="F450" s="39"/>
      <c r="G450" s="33"/>
    </row>
    <row r="451" spans="1:7" x14ac:dyDescent="0.2">
      <c r="A451" s="102"/>
      <c r="B451" s="14" t="s">
        <v>19</v>
      </c>
      <c r="C451" s="11"/>
      <c r="D451" s="106">
        <f>'cumul juin 21'!D451+'TAB juillet'!D451+'TAB aout'!D451</f>
        <v>0</v>
      </c>
      <c r="E451" s="106">
        <f>'cumul juin 21'!E451+'TAB juillet'!E451+'TAB aout'!E451</f>
        <v>0</v>
      </c>
      <c r="F451" s="106">
        <f t="shared" ref="F451:F455" si="158">(D451-E451)</f>
        <v>0</v>
      </c>
      <c r="G451" s="32" t="e">
        <f t="shared" ref="G451:G455" si="159">F451/E451</f>
        <v>#DIV/0!</v>
      </c>
    </row>
    <row r="452" spans="1:7" x14ac:dyDescent="0.2">
      <c r="A452" s="102"/>
      <c r="B452" s="14" t="s">
        <v>20</v>
      </c>
      <c r="C452" s="11"/>
      <c r="D452" s="106">
        <f>'cumul juin 21'!D452+'TAB juillet'!D452+'TAB aout'!D452</f>
        <v>0</v>
      </c>
      <c r="E452" s="106">
        <f>'cumul juin 21'!E452+'TAB juillet'!E452+'TAB aout'!E452</f>
        <v>0</v>
      </c>
      <c r="F452" s="106">
        <f t="shared" si="158"/>
        <v>0</v>
      </c>
      <c r="G452" s="32" t="e">
        <f t="shared" si="159"/>
        <v>#DIV/0!</v>
      </c>
    </row>
    <row r="453" spans="1:7" x14ac:dyDescent="0.2">
      <c r="A453" s="102"/>
      <c r="B453" s="14" t="s">
        <v>27</v>
      </c>
      <c r="C453" s="11"/>
      <c r="D453" s="106">
        <f>'cumul juin 21'!D453+'TAB juillet'!D453+'TAB aout'!D453</f>
        <v>0</v>
      </c>
      <c r="E453" s="106">
        <f>'cumul juin 21'!E453+'TAB juillet'!E453+'TAB aout'!E453</f>
        <v>0</v>
      </c>
      <c r="F453" s="106">
        <f t="shared" si="158"/>
        <v>0</v>
      </c>
      <c r="G453" s="32" t="e">
        <f t="shared" si="159"/>
        <v>#DIV/0!</v>
      </c>
    </row>
    <row r="454" spans="1:7" x14ac:dyDescent="0.2">
      <c r="A454" s="102">
        <v>706</v>
      </c>
      <c r="B454" s="2" t="s">
        <v>34</v>
      </c>
      <c r="C454" s="11"/>
      <c r="D454" s="106">
        <f>'cumul juin 21'!D454+'TAB juillet'!D454+'TAB aout'!D454</f>
        <v>0</v>
      </c>
      <c r="E454" s="106">
        <f>'cumul juin 21'!E454+'TAB juillet'!E454+'TAB aout'!E454</f>
        <v>0</v>
      </c>
      <c r="F454" s="106">
        <f t="shared" si="158"/>
        <v>0</v>
      </c>
      <c r="G454" s="32" t="e">
        <f t="shared" si="159"/>
        <v>#DIV/0!</v>
      </c>
    </row>
    <row r="455" spans="1:7" x14ac:dyDescent="0.2">
      <c r="A455" s="102" t="s">
        <v>35</v>
      </c>
      <c r="B455" s="2" t="s">
        <v>36</v>
      </c>
      <c r="C455" s="11"/>
      <c r="D455" s="106">
        <f>'cumul juin 21'!D455+'TAB juillet'!D455+'TAB aout'!D455</f>
        <v>0</v>
      </c>
      <c r="E455" s="106">
        <f>'cumul juin 21'!E455+'TAB juillet'!E455+'TAB aout'!E455</f>
        <v>0</v>
      </c>
      <c r="F455" s="106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03"/>
      <c r="D456" s="40">
        <f>D446+D447+D448+D449+D454+D455</f>
        <v>243010</v>
      </c>
      <c r="E456" s="40">
        <f>E446+E447+E448+E449+E454+E455</f>
        <v>567996</v>
      </c>
      <c r="F456" s="40">
        <f>(D456-E456)</f>
        <v>-324986</v>
      </c>
      <c r="G456" s="34">
        <f>F456/E456</f>
        <v>-0.57216248001746495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06">
        <f>'cumul juin 21'!D459+'TAB juillet'!D459+'TAB aout'!D459</f>
        <v>0</v>
      </c>
      <c r="E459" s="106">
        <f>'cumul juin 21'!E459+'TAB juillet'!E459+'TAB aout'!E459</f>
        <v>0</v>
      </c>
      <c r="F459" s="106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04"/>
      <c r="D460" s="106">
        <f>'cumul juin 21'!D460+'TAB juillet'!D460+'TAB aout'!D460</f>
        <v>0</v>
      </c>
      <c r="E460" s="106">
        <f>'cumul juin 21'!E460+'TAB juillet'!E460+'TAB aout'!E460</f>
        <v>0</v>
      </c>
      <c r="F460" s="105"/>
      <c r="G460" s="36"/>
    </row>
    <row r="461" spans="1:7" x14ac:dyDescent="0.2">
      <c r="A461" s="102">
        <v>72</v>
      </c>
      <c r="B461" s="1" t="s">
        <v>37</v>
      </c>
      <c r="C461" s="10"/>
      <c r="D461" s="106">
        <f>'cumul juin 21'!D461+'TAB juillet'!D461+'TAB aout'!D461</f>
        <v>0</v>
      </c>
      <c r="E461" s="106">
        <f>'cumul juin 21'!E461+'TAB juillet'!E461+'TAB aout'!E461</f>
        <v>0</v>
      </c>
      <c r="F461" s="106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02">
        <v>73</v>
      </c>
      <c r="B462" s="1" t="s">
        <v>38</v>
      </c>
      <c r="C462" s="10"/>
      <c r="D462" s="106">
        <f>'cumul juin 21'!D462+'TAB juillet'!D462+'TAB aout'!D462</f>
        <v>0</v>
      </c>
      <c r="E462" s="106">
        <f>'cumul juin 21'!E462+'TAB juillet'!E462+'TAB aout'!E462</f>
        <v>0</v>
      </c>
      <c r="F462" s="106">
        <f t="shared" si="162"/>
        <v>0</v>
      </c>
      <c r="G462" s="32" t="e">
        <f t="shared" si="163"/>
        <v>#DIV/0!</v>
      </c>
    </row>
    <row r="463" spans="1:7" x14ac:dyDescent="0.2">
      <c r="A463" s="102">
        <v>74</v>
      </c>
      <c r="B463" s="2" t="s">
        <v>39</v>
      </c>
      <c r="C463" s="11"/>
      <c r="D463" s="106">
        <f>'cumul juin 21'!D463+'TAB juillet'!D463+'TAB aout'!D463</f>
        <v>0</v>
      </c>
      <c r="E463" s="106">
        <f>'cumul juin 21'!E463+'TAB juillet'!E463+'TAB aout'!E463</f>
        <v>0</v>
      </c>
      <c r="F463" s="106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07"/>
      <c r="D464" s="40">
        <f>D456+D461+D462+D463</f>
        <v>243010</v>
      </c>
      <c r="E464" s="40">
        <f>E456+E461+E462+E463</f>
        <v>567996</v>
      </c>
      <c r="F464" s="106">
        <f t="shared" si="162"/>
        <v>-324986</v>
      </c>
      <c r="G464" s="32">
        <f t="shared" si="163"/>
        <v>-0.57216248001746495</v>
      </c>
    </row>
    <row r="465" spans="1:7" x14ac:dyDescent="0.2">
      <c r="A465" s="102">
        <v>60</v>
      </c>
      <c r="B465" s="3" t="s">
        <v>40</v>
      </c>
      <c r="C465" s="104"/>
      <c r="D465" s="105">
        <f>D466+D467+D468</f>
        <v>80171.822</v>
      </c>
      <c r="E465" s="105">
        <f>E466+E467+E468</f>
        <v>92030.28</v>
      </c>
      <c r="F465" s="106">
        <f t="shared" si="162"/>
        <v>-11858.457999999999</v>
      </c>
      <c r="G465" s="32">
        <f t="shared" si="163"/>
        <v>-0.12885387287749206</v>
      </c>
    </row>
    <row r="466" spans="1:7" x14ac:dyDescent="0.2">
      <c r="A466" s="102">
        <v>600</v>
      </c>
      <c r="B466" s="1" t="s">
        <v>2</v>
      </c>
      <c r="C466" s="10"/>
      <c r="D466" s="106">
        <f>'cumul juin 21'!D466+'TAB juillet'!D466+'TAB aout'!D466</f>
        <v>3464.8739999999998</v>
      </c>
      <c r="E466" s="106">
        <f>'cumul juin 21'!E466+'TAB juillet'!E466+'TAB aout'!E466</f>
        <v>4967.5</v>
      </c>
      <c r="F466" s="106">
        <f t="shared" si="162"/>
        <v>-1502.6260000000002</v>
      </c>
      <c r="G466" s="32">
        <f t="shared" si="163"/>
        <v>-0.30249139406139913</v>
      </c>
    </row>
    <row r="467" spans="1:7" x14ac:dyDescent="0.2">
      <c r="A467" s="102">
        <v>601</v>
      </c>
      <c r="B467" s="1" t="s">
        <v>3</v>
      </c>
      <c r="C467" s="10"/>
      <c r="D467" s="106">
        <f>'cumul juin 21'!D467+'TAB juillet'!D467+'TAB aout'!D467</f>
        <v>40979.948000000004</v>
      </c>
      <c r="E467" s="106">
        <f>'cumul juin 21'!E467+'TAB juillet'!E467+'TAB aout'!E467</f>
        <v>46573.78</v>
      </c>
      <c r="F467" s="106">
        <f t="shared" si="162"/>
        <v>-5593.8319999999949</v>
      </c>
      <c r="G467" s="32">
        <f t="shared" si="163"/>
        <v>-0.12010689276240827</v>
      </c>
    </row>
    <row r="468" spans="1:7" x14ac:dyDescent="0.2">
      <c r="A468" s="102">
        <v>604</v>
      </c>
      <c r="B468" s="1" t="s">
        <v>4</v>
      </c>
      <c r="C468" s="10"/>
      <c r="D468" s="106">
        <f>'cumul juin 21'!D468+'TAB juillet'!D468+'TAB aout'!D468</f>
        <v>35727</v>
      </c>
      <c r="E468" s="106">
        <f>'cumul juin 21'!E468+'TAB juillet'!E468+'TAB aout'!E468</f>
        <v>40489</v>
      </c>
      <c r="F468" s="106">
        <f t="shared" si="162"/>
        <v>-4762</v>
      </c>
      <c r="G468" s="32">
        <f t="shared" si="163"/>
        <v>-0.11761219096544741</v>
      </c>
    </row>
    <row r="469" spans="1:7" x14ac:dyDescent="0.2">
      <c r="A469" s="102">
        <v>61</v>
      </c>
      <c r="B469" s="1" t="s">
        <v>41</v>
      </c>
      <c r="C469" s="10"/>
      <c r="D469" s="106">
        <f>'cumul juin 21'!D469+'TAB juillet'!D469+'TAB aout'!D469</f>
        <v>5374</v>
      </c>
      <c r="E469" s="106">
        <f>'cumul juin 21'!E469+'TAB juillet'!E469+'TAB aout'!E469</f>
        <v>7737</v>
      </c>
      <c r="F469" s="106">
        <f t="shared" si="162"/>
        <v>-2363</v>
      </c>
      <c r="G469" s="32">
        <f t="shared" si="163"/>
        <v>-0.30541553573736591</v>
      </c>
    </row>
    <row r="470" spans="1:7" x14ac:dyDescent="0.2">
      <c r="A470" s="102">
        <v>62</v>
      </c>
      <c r="B470" s="2" t="s">
        <v>42</v>
      </c>
      <c r="C470" s="11"/>
      <c r="D470" s="106">
        <f>'cumul juin 21'!D470+'TAB juillet'!D470+'TAB aout'!D470</f>
        <v>11059</v>
      </c>
      <c r="E470" s="106">
        <f>'cumul juin 21'!E470+'TAB juillet'!E470+'TAB aout'!E470</f>
        <v>4456</v>
      </c>
      <c r="F470" s="106">
        <f t="shared" si="162"/>
        <v>6603</v>
      </c>
      <c r="G470" s="32">
        <f t="shared" si="163"/>
        <v>1.481822262118492</v>
      </c>
    </row>
    <row r="471" spans="1:7" ht="25.5" x14ac:dyDescent="0.2">
      <c r="A471" s="22"/>
      <c r="B471" s="26" t="s">
        <v>43</v>
      </c>
      <c r="C471" s="107"/>
      <c r="D471" s="40">
        <f>D465+D469+D470</f>
        <v>96604.822</v>
      </c>
      <c r="E471" s="40">
        <f>E465+E469+E470</f>
        <v>104223.28</v>
      </c>
      <c r="F471" s="106">
        <f t="shared" si="162"/>
        <v>-7618.4579999999987</v>
      </c>
      <c r="G471" s="32">
        <f t="shared" si="163"/>
        <v>-7.3097469202657972E-2</v>
      </c>
    </row>
    <row r="472" spans="1:7" ht="25.5" x14ac:dyDescent="0.2">
      <c r="A472" s="22"/>
      <c r="B472" s="26" t="s">
        <v>48</v>
      </c>
      <c r="C472" s="107"/>
      <c r="D472" s="40">
        <f>D464-D471</f>
        <v>146405.17800000001</v>
      </c>
      <c r="E472" s="40">
        <f>E464-E471</f>
        <v>463772.72</v>
      </c>
      <c r="F472" s="106">
        <f t="shared" si="162"/>
        <v>-317367.54199999996</v>
      </c>
      <c r="G472" s="32">
        <f t="shared" si="163"/>
        <v>-0.68431696888079141</v>
      </c>
    </row>
    <row r="473" spans="1:7" x14ac:dyDescent="0.2">
      <c r="A473" s="102">
        <v>63</v>
      </c>
      <c r="B473" s="3" t="s">
        <v>46</v>
      </c>
      <c r="C473" s="104"/>
      <c r="D473" s="106">
        <f>'cumul juin 21'!D473+'TAB juillet'!D473+'TAB aout'!D473</f>
        <v>260592</v>
      </c>
      <c r="E473" s="106">
        <f>'cumul juin 21'!E473+'TAB juillet'!E473+'TAB aout'!E473</f>
        <v>237643</v>
      </c>
      <c r="F473" s="106">
        <f t="shared" si="162"/>
        <v>22949</v>
      </c>
      <c r="G473" s="32">
        <f t="shared" si="163"/>
        <v>9.6569223583274078E-2</v>
      </c>
    </row>
    <row r="474" spans="1:7" x14ac:dyDescent="0.2">
      <c r="A474" s="102"/>
      <c r="B474" s="13" t="s">
        <v>6</v>
      </c>
      <c r="C474" s="27"/>
      <c r="D474" s="106">
        <f>'cumul juin 21'!D474+'TAB juillet'!D474+'TAB aout'!D474</f>
        <v>0</v>
      </c>
      <c r="E474" s="106">
        <f>'cumul juin 21'!E474+'TAB juillet'!E474+'TAB aout'!E474</f>
        <v>0</v>
      </c>
      <c r="F474" s="106"/>
      <c r="G474" s="32"/>
    </row>
    <row r="475" spans="1:7" x14ac:dyDescent="0.2">
      <c r="A475" s="102">
        <v>631</v>
      </c>
      <c r="B475" s="15" t="s">
        <v>21</v>
      </c>
      <c r="C475" s="21"/>
      <c r="D475" s="106">
        <f>'cumul juin 21'!D475+'TAB juillet'!D475+'TAB aout'!D475</f>
        <v>0</v>
      </c>
      <c r="E475" s="106">
        <f>'cumul juin 21'!E475+'TAB juillet'!E475+'TAB aout'!E475</f>
        <v>0</v>
      </c>
      <c r="F475" s="106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02"/>
      <c r="B476" s="15"/>
      <c r="C476" s="21"/>
      <c r="D476" s="106">
        <f>'cumul juin 21'!D476+'TAB juillet'!D476+'TAB aout'!D476</f>
        <v>0</v>
      </c>
      <c r="E476" s="106">
        <f>'cumul juin 21'!E476+'TAB juillet'!E476+'TAB aout'!E476</f>
        <v>0</v>
      </c>
      <c r="F476" s="106"/>
      <c r="G476" s="32"/>
    </row>
    <row r="477" spans="1:7" x14ac:dyDescent="0.2">
      <c r="A477" s="102">
        <v>64</v>
      </c>
      <c r="B477" s="2" t="s">
        <v>47</v>
      </c>
      <c r="C477" s="11"/>
      <c r="D477" s="106">
        <f>'cumul juin 21'!D477+'TAB juillet'!D477+'TAB aout'!D477</f>
        <v>9340</v>
      </c>
      <c r="E477" s="106">
        <f>'cumul juin 21'!E477+'TAB juillet'!E477+'TAB aout'!E477</f>
        <v>17193</v>
      </c>
      <c r="F477" s="106">
        <f t="shared" ref="F477:F487" si="166">(D477-E477)</f>
        <v>-7853</v>
      </c>
      <c r="G477" s="32">
        <f t="shared" ref="G477:G487" si="167">F477/E477</f>
        <v>-0.45675565637177923</v>
      </c>
    </row>
    <row r="478" spans="1:7" ht="25.5" x14ac:dyDescent="0.2">
      <c r="A478" s="22"/>
      <c r="B478" s="26" t="s">
        <v>49</v>
      </c>
      <c r="C478" s="107"/>
      <c r="D478" s="106">
        <f>D472-D473-D477</f>
        <v>-123526.82199999999</v>
      </c>
      <c r="E478" s="106">
        <f>E472-E473-E477</f>
        <v>208936.71999999997</v>
      </c>
      <c r="F478" s="106">
        <f t="shared" si="166"/>
        <v>-332463.54199999996</v>
      </c>
      <c r="G478" s="32">
        <f t="shared" si="167"/>
        <v>-1.5912164314630766</v>
      </c>
    </row>
    <row r="479" spans="1:7" x14ac:dyDescent="0.2">
      <c r="A479" s="102">
        <v>75</v>
      </c>
      <c r="B479" s="3" t="s">
        <v>50</v>
      </c>
      <c r="C479" s="104"/>
      <c r="D479" s="106">
        <f>'cumul juin 21'!D479+'TAB juillet'!D479+'TAB aout'!D479</f>
        <v>7908</v>
      </c>
      <c r="E479" s="106">
        <f>'cumul juin 21'!E479+'TAB juillet'!E479+'TAB aout'!E479</f>
        <v>9905</v>
      </c>
      <c r="F479" s="106">
        <f t="shared" si="166"/>
        <v>-1997</v>
      </c>
      <c r="G479" s="32">
        <f t="shared" si="167"/>
        <v>-0.2016153457849571</v>
      </c>
    </row>
    <row r="480" spans="1:7" x14ac:dyDescent="0.2">
      <c r="A480" s="102">
        <v>65</v>
      </c>
      <c r="B480" s="1" t="s">
        <v>51</v>
      </c>
      <c r="C480" s="10"/>
      <c r="D480" s="106">
        <f>'cumul juin 21'!D480+'TAB juillet'!D480+'TAB aout'!D480</f>
        <v>12753</v>
      </c>
      <c r="E480" s="106">
        <f>'cumul juin 21'!E480+'TAB juillet'!E480+'TAB aout'!E480</f>
        <v>12359</v>
      </c>
      <c r="F480" s="106">
        <f t="shared" si="166"/>
        <v>394</v>
      </c>
      <c r="G480" s="32">
        <f t="shared" si="167"/>
        <v>3.1879601909539604E-2</v>
      </c>
    </row>
    <row r="481" spans="1:7" ht="25.5" x14ac:dyDescent="0.2">
      <c r="A481" s="102">
        <v>68</v>
      </c>
      <c r="B481" s="16" t="s">
        <v>52</v>
      </c>
      <c r="C481" s="17"/>
      <c r="D481" s="106">
        <f>'cumul juin 21'!D481+'TAB juillet'!D481+'TAB aout'!D481</f>
        <v>179136</v>
      </c>
      <c r="E481" s="106">
        <f>'cumul juin 21'!E481+'TAB juillet'!E481+'TAB aout'!E481</f>
        <v>1819</v>
      </c>
      <c r="F481" s="106">
        <f t="shared" si="166"/>
        <v>177317</v>
      </c>
      <c r="G481" s="32">
        <f t="shared" si="167"/>
        <v>97.480483782297966</v>
      </c>
    </row>
    <row r="482" spans="1:7" x14ac:dyDescent="0.2">
      <c r="A482" s="102">
        <v>78</v>
      </c>
      <c r="B482" s="2" t="s">
        <v>53</v>
      </c>
      <c r="C482" s="11"/>
      <c r="D482" s="106">
        <f>'cumul juin 21'!D482+'TAB juillet'!D482+'TAB aout'!D482</f>
        <v>0</v>
      </c>
      <c r="E482" s="106">
        <f>'cumul juin 21'!E482+'TAB juillet'!E482+'TAB aout'!E482</f>
        <v>0</v>
      </c>
      <c r="F482" s="106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07"/>
      <c r="D483" s="106">
        <f>D478+D479-D480-D481+D482</f>
        <v>-307507.82199999999</v>
      </c>
      <c r="E483" s="106">
        <f>E478+E479-E480-E481+E482</f>
        <v>204663.71999999997</v>
      </c>
      <c r="F483" s="106">
        <f t="shared" si="166"/>
        <v>-512171.54199999996</v>
      </c>
      <c r="G483" s="32">
        <f t="shared" si="167"/>
        <v>-2.5025028471093949</v>
      </c>
    </row>
    <row r="484" spans="1:7" x14ac:dyDescent="0.2">
      <c r="A484" s="102">
        <v>76</v>
      </c>
      <c r="B484" s="1" t="s">
        <v>54</v>
      </c>
      <c r="C484" s="10"/>
      <c r="D484" s="106">
        <f>'cumul juin 21'!D484+'TAB juillet'!D484+'TAB aout'!D484</f>
        <v>0</v>
      </c>
      <c r="E484" s="106">
        <f>'cumul juin 21'!E484+'TAB juillet'!E484+'TAB aout'!E484</f>
        <v>18313</v>
      </c>
      <c r="F484" s="106">
        <f t="shared" si="166"/>
        <v>-18313</v>
      </c>
      <c r="G484" s="32">
        <f t="shared" si="167"/>
        <v>-1</v>
      </c>
    </row>
    <row r="485" spans="1:7" x14ac:dyDescent="0.2">
      <c r="A485" s="102">
        <v>66</v>
      </c>
      <c r="B485" s="1" t="s">
        <v>55</v>
      </c>
      <c r="C485" s="10"/>
      <c r="D485" s="106">
        <f>'cumul juin 21'!D485+'TAB juillet'!D485+'TAB aout'!D485</f>
        <v>0</v>
      </c>
      <c r="E485" s="106">
        <f>'cumul juin 21'!E485+'TAB juillet'!E485+'TAB aout'!E485</f>
        <v>0</v>
      </c>
      <c r="F485" s="106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18313</v>
      </c>
      <c r="F486" s="106">
        <f t="shared" si="166"/>
        <v>-18313</v>
      </c>
      <c r="G486" s="32">
        <f t="shared" si="167"/>
        <v>-1</v>
      </c>
    </row>
    <row r="487" spans="1:7" x14ac:dyDescent="0.2">
      <c r="A487" s="22"/>
      <c r="B487" s="19" t="s">
        <v>57</v>
      </c>
      <c r="C487" s="107"/>
      <c r="D487" s="106">
        <f>D483+D486</f>
        <v>-307507.82199999999</v>
      </c>
      <c r="E487" s="106">
        <f>E483+E486</f>
        <v>222976.71999999997</v>
      </c>
      <c r="F487" s="106">
        <f t="shared" si="166"/>
        <v>-530484.5419999999</v>
      </c>
      <c r="G487" s="32">
        <f t="shared" si="167"/>
        <v>-2.3791028139619237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02">
        <v>5</v>
      </c>
      <c r="B491" s="1" t="s">
        <v>22</v>
      </c>
      <c r="C491" s="10"/>
      <c r="D491" s="106">
        <f>'TAB aout'!D491</f>
        <v>1208802</v>
      </c>
      <c r="E491" s="106">
        <f>'TAB aout'!E491</f>
        <v>943780</v>
      </c>
      <c r="F491" s="106">
        <f t="shared" ref="F491" si="168">(D491-E491)</f>
        <v>265022</v>
      </c>
      <c r="G491" s="32">
        <f t="shared" ref="G491" si="169">F491/E491</f>
        <v>0.28080908686346395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02">
        <v>51</v>
      </c>
      <c r="B495" s="20" t="s">
        <v>29</v>
      </c>
      <c r="C495" s="30"/>
      <c r="D495" s="106">
        <v>0</v>
      </c>
      <c r="E495" s="106">
        <v>0</v>
      </c>
      <c r="F495" s="106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02">
        <v>510</v>
      </c>
      <c r="B496" s="1" t="s">
        <v>7</v>
      </c>
      <c r="C496" s="10"/>
      <c r="D496" s="106">
        <v>0</v>
      </c>
      <c r="E496" s="106">
        <v>0</v>
      </c>
      <c r="F496" s="106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02">
        <v>41</v>
      </c>
      <c r="B498" s="1" t="s">
        <v>8</v>
      </c>
      <c r="C498" s="10"/>
      <c r="D498" s="106">
        <f>D502+D503+D504</f>
        <v>892300</v>
      </c>
      <c r="E498" s="106">
        <f>E502+E503+E504</f>
        <v>564948</v>
      </c>
      <c r="F498" s="106">
        <f t="shared" ref="F498" si="172">(D498-E498)</f>
        <v>327352</v>
      </c>
      <c r="G498" s="32">
        <f t="shared" ref="G498" si="173">F498/E498</f>
        <v>0.579437399548277</v>
      </c>
    </row>
    <row r="499" spans="1:7" x14ac:dyDescent="0.2">
      <c r="A499" s="102"/>
      <c r="B499" s="1"/>
      <c r="C499" s="10"/>
      <c r="D499" s="106"/>
      <c r="E499" s="106"/>
      <c r="F499" s="106"/>
      <c r="G499" s="32"/>
    </row>
    <row r="500" spans="1:7" x14ac:dyDescent="0.2">
      <c r="A500" s="102"/>
      <c r="B500" s="7" t="s">
        <v>6</v>
      </c>
      <c r="C500" s="29"/>
      <c r="D500" s="106"/>
      <c r="E500" s="106"/>
      <c r="F500" s="106"/>
      <c r="G500" s="32"/>
    </row>
    <row r="501" spans="1:7" x14ac:dyDescent="0.2">
      <c r="A501" s="102"/>
      <c r="B501" s="1"/>
      <c r="C501" s="10"/>
      <c r="D501" s="106"/>
      <c r="E501" s="106"/>
      <c r="F501" s="106"/>
      <c r="G501" s="32"/>
    </row>
    <row r="502" spans="1:7" x14ac:dyDescent="0.2">
      <c r="A502" s="102"/>
      <c r="B502" s="23" t="s">
        <v>23</v>
      </c>
      <c r="C502" s="10"/>
      <c r="D502" s="106">
        <f>'TAB aout'!D502</f>
        <v>356920</v>
      </c>
      <c r="E502" s="106">
        <f>'TAB aout'!E502</f>
        <v>327670</v>
      </c>
      <c r="F502" s="106">
        <f t="shared" ref="F502:F504" si="174">(D502-E502)</f>
        <v>29250</v>
      </c>
      <c r="G502" s="32">
        <f t="shared" ref="G502:G504" si="175">F502/E502</f>
        <v>8.926664021729179E-2</v>
      </c>
    </row>
    <row r="503" spans="1:7" ht="25.5" x14ac:dyDescent="0.2">
      <c r="A503" s="102"/>
      <c r="B503" s="24" t="s">
        <v>58</v>
      </c>
      <c r="C503" s="17"/>
      <c r="D503" s="106">
        <f>'TAB aout'!D503</f>
        <v>223075</v>
      </c>
      <c r="E503" s="106">
        <f>'TAB aout'!E503</f>
        <v>73443</v>
      </c>
      <c r="F503" s="106">
        <f t="shared" si="174"/>
        <v>149632</v>
      </c>
      <c r="G503" s="32">
        <f t="shared" si="175"/>
        <v>2.0373895401876285</v>
      </c>
    </row>
    <row r="504" spans="1:7" x14ac:dyDescent="0.2">
      <c r="A504" s="102"/>
      <c r="B504" s="23" t="s">
        <v>24</v>
      </c>
      <c r="C504" s="10"/>
      <c r="D504" s="106">
        <f>'TAB aout'!D504</f>
        <v>312305</v>
      </c>
      <c r="E504" s="106">
        <f>'TAB aout'!E504</f>
        <v>163835</v>
      </c>
      <c r="F504" s="106">
        <f t="shared" si="174"/>
        <v>148470</v>
      </c>
      <c r="G504" s="32">
        <f t="shared" si="175"/>
        <v>0.90621662038026063</v>
      </c>
    </row>
    <row r="505" spans="1:7" x14ac:dyDescent="0.2">
      <c r="A505" s="102"/>
      <c r="B505" s="1"/>
      <c r="C505" s="10"/>
      <c r="D505" s="106">
        <f>'TAB aout'!D505</f>
        <v>0</v>
      </c>
      <c r="E505" s="106">
        <f>'TAB aout'!E505</f>
        <v>0</v>
      </c>
      <c r="F505" s="106"/>
      <c r="G505" s="32"/>
    </row>
    <row r="506" spans="1:7" x14ac:dyDescent="0.2">
      <c r="A506" s="102"/>
      <c r="B506" s="8" t="s">
        <v>26</v>
      </c>
      <c r="C506" s="31"/>
      <c r="D506" s="106">
        <f>'TAB aout'!D506</f>
        <v>141254</v>
      </c>
      <c r="E506" s="106">
        <f>'TAB aout'!E506</f>
        <v>138482</v>
      </c>
      <c r="F506" s="106">
        <f t="shared" ref="F506" si="176">(D506-E506)</f>
        <v>2772</v>
      </c>
      <c r="G506" s="32">
        <f t="shared" ref="G506" si="177">F506/E506</f>
        <v>2.0017041926026487E-2</v>
      </c>
    </row>
    <row r="507" spans="1:7" x14ac:dyDescent="0.2">
      <c r="A507" s="102"/>
      <c r="B507" s="8"/>
      <c r="C507" s="31"/>
      <c r="D507" s="106"/>
      <c r="E507" s="106"/>
      <c r="F507" s="106"/>
      <c r="G507" s="32"/>
    </row>
    <row r="508" spans="1:7" x14ac:dyDescent="0.2">
      <c r="A508" s="102">
        <v>3</v>
      </c>
      <c r="B508" s="8" t="s">
        <v>15</v>
      </c>
      <c r="C508" s="31"/>
      <c r="D508" s="106">
        <f>D511+D512+D513+D514</f>
        <v>64938</v>
      </c>
      <c r="E508" s="106">
        <f>E511+E512+E513+E514</f>
        <v>60051</v>
      </c>
      <c r="F508" s="106">
        <f t="shared" ref="F508" si="178">(D508-E508)</f>
        <v>4887</v>
      </c>
      <c r="G508" s="32">
        <f t="shared" ref="G508" si="179">F508/E508</f>
        <v>8.1380826297646994E-2</v>
      </c>
    </row>
    <row r="509" spans="1:7" x14ac:dyDescent="0.2">
      <c r="A509" s="102"/>
      <c r="B509" s="7" t="s">
        <v>6</v>
      </c>
      <c r="C509" s="29"/>
      <c r="D509" s="106"/>
      <c r="E509" s="106"/>
      <c r="F509" s="106"/>
      <c r="G509" s="32"/>
    </row>
    <row r="510" spans="1:7" x14ac:dyDescent="0.2">
      <c r="A510" s="102"/>
      <c r="B510" s="8"/>
      <c r="C510" s="31"/>
      <c r="D510" s="106"/>
      <c r="E510" s="106"/>
      <c r="F510" s="106"/>
      <c r="G510" s="32"/>
    </row>
    <row r="511" spans="1:7" x14ac:dyDescent="0.2">
      <c r="A511" s="102">
        <v>30</v>
      </c>
      <c r="B511" s="25" t="s">
        <v>16</v>
      </c>
      <c r="C511" s="31"/>
      <c r="D511" s="106">
        <f>'TAB aout'!D511</f>
        <v>1266</v>
      </c>
      <c r="E511" s="106">
        <f>'TAB aout'!E511</f>
        <v>1386</v>
      </c>
      <c r="F511" s="106">
        <f t="shared" ref="F511:F514" si="180">(D511-E511)</f>
        <v>-120</v>
      </c>
      <c r="G511" s="32">
        <f t="shared" ref="G511:G514" si="181">F511/E511</f>
        <v>-8.6580086580086577E-2</v>
      </c>
    </row>
    <row r="512" spans="1:7" x14ac:dyDescent="0.2">
      <c r="A512" s="102">
        <v>31</v>
      </c>
      <c r="B512" s="25" t="s">
        <v>17</v>
      </c>
      <c r="C512" s="31"/>
      <c r="D512" s="106">
        <f>'TAB aout'!D512</f>
        <v>2724</v>
      </c>
      <c r="E512" s="106">
        <f>'TAB aout'!E512</f>
        <v>4594</v>
      </c>
      <c r="F512" s="106">
        <f t="shared" si="180"/>
        <v>-1870</v>
      </c>
      <c r="G512" s="32">
        <f t="shared" si="181"/>
        <v>-0.40705267740531126</v>
      </c>
    </row>
    <row r="513" spans="1:7" x14ac:dyDescent="0.2">
      <c r="A513" s="102">
        <v>32</v>
      </c>
      <c r="B513" s="25" t="s">
        <v>18</v>
      </c>
      <c r="C513" s="31"/>
      <c r="D513" s="106">
        <f>'TAB aout'!D513</f>
        <v>44010</v>
      </c>
      <c r="E513" s="106">
        <f>'TAB aout'!E513</f>
        <v>51140</v>
      </c>
      <c r="F513" s="106">
        <f t="shared" si="180"/>
        <v>-7130</v>
      </c>
      <c r="G513" s="32">
        <f t="shared" si="181"/>
        <v>-0.13942119671490028</v>
      </c>
    </row>
    <row r="514" spans="1:7" x14ac:dyDescent="0.2">
      <c r="A514" s="102">
        <v>37</v>
      </c>
      <c r="B514" s="25" t="s">
        <v>25</v>
      </c>
      <c r="C514" s="31"/>
      <c r="D514" s="106">
        <f>'TAB aout'!D514</f>
        <v>16938</v>
      </c>
      <c r="E514" s="106">
        <f>'TAB aout'!E514</f>
        <v>2931</v>
      </c>
      <c r="F514" s="106">
        <f t="shared" si="180"/>
        <v>14007</v>
      </c>
      <c r="G514" s="32">
        <f t="shared" si="181"/>
        <v>4.7789150460593657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06" t="s">
        <v>10</v>
      </c>
      <c r="E518" s="106" t="s">
        <v>11</v>
      </c>
      <c r="F518" s="106" t="s">
        <v>12</v>
      </c>
      <c r="G518" s="32" t="s">
        <v>13</v>
      </c>
    </row>
    <row r="519" spans="1:7" x14ac:dyDescent="0.2">
      <c r="A519" s="102">
        <v>700</v>
      </c>
      <c r="B519" s="1" t="s">
        <v>30</v>
      </c>
      <c r="C519" s="10"/>
      <c r="D519" s="106">
        <f>'cumul juin 21'!D519+'TAB juillet'!D519+'TAB aout'!D519</f>
        <v>22377</v>
      </c>
      <c r="E519" s="106">
        <f>'cumul juin 21'!E519+'TAB juillet'!E519+'TAB aout'!E519</f>
        <v>6380</v>
      </c>
      <c r="F519" s="106">
        <f>(D520-E520)</f>
        <v>55082</v>
      </c>
      <c r="G519" s="32">
        <f>F519/E520</f>
        <v>1.284891180106837</v>
      </c>
    </row>
    <row r="520" spans="1:7" x14ac:dyDescent="0.2">
      <c r="A520" s="102">
        <v>701</v>
      </c>
      <c r="B520" s="1" t="s">
        <v>31</v>
      </c>
      <c r="C520" s="10"/>
      <c r="D520" s="106">
        <f>'cumul juin 21'!D520+'TAB juillet'!D520+'TAB aout'!D520</f>
        <v>97951</v>
      </c>
      <c r="E520" s="106">
        <f>'cumul juin 21'!E520+'TAB juillet'!E520+'TAB aout'!E520</f>
        <v>42869</v>
      </c>
      <c r="F520" s="106">
        <f t="shared" ref="F520:F522" si="182">(D521-E521)</f>
        <v>0</v>
      </c>
      <c r="G520" s="32" t="e">
        <f>F520/E521</f>
        <v>#DIV/0!</v>
      </c>
    </row>
    <row r="521" spans="1:7" x14ac:dyDescent="0.2">
      <c r="A521" s="102">
        <v>704</v>
      </c>
      <c r="B521" s="1" t="s">
        <v>32</v>
      </c>
      <c r="C521" s="10"/>
      <c r="D521" s="106">
        <f>'cumul juin 21'!D521+'TAB juillet'!D521+'TAB aout'!D521</f>
        <v>0</v>
      </c>
      <c r="E521" s="106">
        <f>'cumul juin 21'!E521+'TAB juillet'!E521+'TAB aout'!E521</f>
        <v>0</v>
      </c>
      <c r="F521" s="106">
        <f t="shared" si="182"/>
        <v>121426</v>
      </c>
      <c r="G521" s="32" t="e">
        <f t="shared" ref="G521:G522" si="183">F521/E521</f>
        <v>#DIV/0!</v>
      </c>
    </row>
    <row r="522" spans="1:7" x14ac:dyDescent="0.2">
      <c r="A522" s="102">
        <v>706</v>
      </c>
      <c r="B522" s="1" t="s">
        <v>33</v>
      </c>
      <c r="C522" s="10"/>
      <c r="D522" s="106">
        <f>'cumul juin 21'!D522+'TAB juillet'!D522+'TAB aout'!D522</f>
        <v>170501</v>
      </c>
      <c r="E522" s="106">
        <f>'cumul juin 21'!E522+'TAB juillet'!E522+'TAB aout'!E522</f>
        <v>49075</v>
      </c>
      <c r="F522" s="106">
        <f t="shared" si="182"/>
        <v>0</v>
      </c>
      <c r="G522" s="32">
        <f t="shared" si="183"/>
        <v>0</v>
      </c>
    </row>
    <row r="523" spans="1:7" x14ac:dyDescent="0.2">
      <c r="A523" s="102"/>
      <c r="B523" s="13" t="s">
        <v>6</v>
      </c>
      <c r="C523" s="27"/>
      <c r="D523" s="106">
        <f>'cumul juin 21'!D523+'TAB juillet'!D523+'TAB aout'!D523</f>
        <v>0</v>
      </c>
      <c r="E523" s="106">
        <f>'cumul juin 21'!E523+'TAB juillet'!E523+'TAB aout'!E523</f>
        <v>0</v>
      </c>
      <c r="F523" s="39"/>
      <c r="G523" s="33"/>
    </row>
    <row r="524" spans="1:7" x14ac:dyDescent="0.2">
      <c r="A524" s="102"/>
      <c r="B524" s="14" t="s">
        <v>19</v>
      </c>
      <c r="C524" s="11"/>
      <c r="D524" s="106">
        <f>'cumul juin 21'!D524+'TAB juillet'!D524+'TAB aout'!D524</f>
        <v>0</v>
      </c>
      <c r="E524" s="106">
        <f>'cumul juin 21'!E524+'TAB juillet'!E524+'TAB aout'!E524</f>
        <v>0</v>
      </c>
      <c r="F524" s="106">
        <f t="shared" ref="F524:F528" si="184">(D524-E524)</f>
        <v>0</v>
      </c>
      <c r="G524" s="32" t="e">
        <f t="shared" ref="G524:G528" si="185">F524/E524</f>
        <v>#DIV/0!</v>
      </c>
    </row>
    <row r="525" spans="1:7" x14ac:dyDescent="0.2">
      <c r="A525" s="102"/>
      <c r="B525" s="14" t="s">
        <v>20</v>
      </c>
      <c r="C525" s="11"/>
      <c r="D525" s="106">
        <f>'cumul juin 21'!D525+'TAB juillet'!D525+'TAB aout'!D525</f>
        <v>0</v>
      </c>
      <c r="E525" s="106">
        <f>'cumul juin 21'!E525+'TAB juillet'!E525+'TAB aout'!E525</f>
        <v>0</v>
      </c>
      <c r="F525" s="106">
        <f t="shared" si="184"/>
        <v>0</v>
      </c>
      <c r="G525" s="32" t="e">
        <f t="shared" si="185"/>
        <v>#DIV/0!</v>
      </c>
    </row>
    <row r="526" spans="1:7" x14ac:dyDescent="0.2">
      <c r="A526" s="102"/>
      <c r="B526" s="14" t="s">
        <v>27</v>
      </c>
      <c r="C526" s="11"/>
      <c r="D526" s="106">
        <f>'cumul juin 21'!D526+'TAB juillet'!D526+'TAB aout'!D526</f>
        <v>0</v>
      </c>
      <c r="E526" s="106">
        <f>'cumul juin 21'!E526+'TAB juillet'!E526+'TAB aout'!E526</f>
        <v>0</v>
      </c>
      <c r="F526" s="106">
        <f t="shared" si="184"/>
        <v>0</v>
      </c>
      <c r="G526" s="32" t="e">
        <f t="shared" si="185"/>
        <v>#DIV/0!</v>
      </c>
    </row>
    <row r="527" spans="1:7" x14ac:dyDescent="0.2">
      <c r="A527" s="102">
        <v>706</v>
      </c>
      <c r="B527" s="2" t="s">
        <v>34</v>
      </c>
      <c r="C527" s="11"/>
      <c r="D527" s="106">
        <f>'cumul juin 21'!D527+'TAB juillet'!D527+'TAB aout'!D527</f>
        <v>0</v>
      </c>
      <c r="E527" s="106">
        <f>'cumul juin 21'!E527+'TAB juillet'!E527+'TAB aout'!E527</f>
        <v>0</v>
      </c>
      <c r="F527" s="106">
        <f t="shared" si="184"/>
        <v>0</v>
      </c>
      <c r="G527" s="32" t="e">
        <f t="shared" si="185"/>
        <v>#DIV/0!</v>
      </c>
    </row>
    <row r="528" spans="1:7" x14ac:dyDescent="0.2">
      <c r="A528" s="102" t="s">
        <v>35</v>
      </c>
      <c r="B528" s="2" t="s">
        <v>36</v>
      </c>
      <c r="C528" s="11"/>
      <c r="D528" s="106">
        <f>'cumul juin 21'!D528+'TAB juillet'!D528+'TAB aout'!D528</f>
        <v>4575</v>
      </c>
      <c r="E528" s="106">
        <f>'cumul juin 21'!E528+'TAB juillet'!E528+'TAB aout'!E528</f>
        <v>524</v>
      </c>
      <c r="F528" s="106">
        <f t="shared" si="184"/>
        <v>4051</v>
      </c>
      <c r="G528" s="32">
        <f t="shared" si="185"/>
        <v>7.7309160305343507</v>
      </c>
    </row>
    <row r="529" spans="1:7" ht="25.5" x14ac:dyDescent="0.2">
      <c r="A529" s="22"/>
      <c r="B529" s="26" t="s">
        <v>45</v>
      </c>
      <c r="C529" s="103"/>
      <c r="D529" s="40">
        <f>D519+D520+D521+D522+D527+D528</f>
        <v>295404</v>
      </c>
      <c r="E529" s="40">
        <f>E519+E520+E521+E522+E527+E528</f>
        <v>98848</v>
      </c>
      <c r="F529" s="40">
        <f>(D529-E529)</f>
        <v>196556</v>
      </c>
      <c r="G529" s="34">
        <f>F529/E529</f>
        <v>1.9884671414697312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06">
        <f>'cumul juin 21'!D532+'TAB juillet'!D532+'TAB aout'!D532</f>
        <v>0</v>
      </c>
      <c r="E532" s="106">
        <f>'cumul juin 21'!E532+'TAB juillet'!E532+'TAB aout'!E532</f>
        <v>0</v>
      </c>
      <c r="F532" s="106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04"/>
      <c r="D533" s="106">
        <f>'cumul juin 21'!D533+'TAB juillet'!D533+'TAB aout'!D533</f>
        <v>0</v>
      </c>
      <c r="E533" s="106">
        <f>'cumul juin 21'!E533+'TAB juillet'!E533+'TAB aout'!E533</f>
        <v>0</v>
      </c>
      <c r="F533" s="105"/>
      <c r="G533" s="36"/>
    </row>
    <row r="534" spans="1:7" x14ac:dyDescent="0.2">
      <c r="A534" s="102">
        <v>72</v>
      </c>
      <c r="B534" s="1" t="s">
        <v>37</v>
      </c>
      <c r="C534" s="10"/>
      <c r="D534" s="106">
        <f>'cumul juin 21'!D534+'TAB juillet'!D534+'TAB aout'!D534</f>
        <v>0</v>
      </c>
      <c r="E534" s="106">
        <f>'cumul juin 21'!E534+'TAB juillet'!E534+'TAB aout'!E534</f>
        <v>0</v>
      </c>
      <c r="F534" s="106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02">
        <v>73</v>
      </c>
      <c r="B535" s="1" t="s">
        <v>38</v>
      </c>
      <c r="C535" s="10"/>
      <c r="D535" s="106">
        <f>'cumul juin 21'!D535+'TAB juillet'!D535+'TAB aout'!D535</f>
        <v>0</v>
      </c>
      <c r="E535" s="106">
        <f>'cumul juin 21'!E535+'TAB juillet'!E535+'TAB aout'!E535</f>
        <v>0</v>
      </c>
      <c r="F535" s="106">
        <f t="shared" si="188"/>
        <v>0</v>
      </c>
      <c r="G535" s="32" t="e">
        <f t="shared" si="189"/>
        <v>#DIV/0!</v>
      </c>
    </row>
    <row r="536" spans="1:7" x14ac:dyDescent="0.2">
      <c r="A536" s="102">
        <v>74</v>
      </c>
      <c r="B536" s="2" t="s">
        <v>39</v>
      </c>
      <c r="C536" s="11"/>
      <c r="D536" s="106">
        <f>'cumul juin 21'!D536+'TAB juillet'!D536+'TAB aout'!D536</f>
        <v>0</v>
      </c>
      <c r="E536" s="106">
        <f>'cumul juin 21'!E536+'TAB juillet'!E536+'TAB aout'!E536</f>
        <v>0</v>
      </c>
      <c r="F536" s="106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07"/>
      <c r="D537" s="40">
        <f>D529+D534+D535+D536</f>
        <v>295404</v>
      </c>
      <c r="E537" s="40">
        <f>E529+E534+E535+E536</f>
        <v>98848</v>
      </c>
      <c r="F537" s="106">
        <f t="shared" si="188"/>
        <v>196556</v>
      </c>
      <c r="G537" s="32">
        <f t="shared" si="189"/>
        <v>1.9884671414697312</v>
      </c>
    </row>
    <row r="538" spans="1:7" x14ac:dyDescent="0.2">
      <c r="A538" s="102">
        <v>60</v>
      </c>
      <c r="B538" s="3" t="s">
        <v>40</v>
      </c>
      <c r="C538" s="104"/>
      <c r="D538" s="105">
        <f>D539+D540+D541</f>
        <v>47916</v>
      </c>
      <c r="E538" s="105">
        <f>E539+E540+E541</f>
        <v>13162</v>
      </c>
      <c r="F538" s="106">
        <f t="shared" si="188"/>
        <v>34754</v>
      </c>
      <c r="G538" s="32">
        <f t="shared" si="189"/>
        <v>2.6404801701869016</v>
      </c>
    </row>
    <row r="539" spans="1:7" x14ac:dyDescent="0.2">
      <c r="A539" s="102">
        <v>600</v>
      </c>
      <c r="B539" s="1" t="s">
        <v>2</v>
      </c>
      <c r="C539" s="10"/>
      <c r="D539" s="106">
        <f>'cumul juin 21'!D539+'TAB juillet'!D539+'TAB aout'!D539</f>
        <v>4654</v>
      </c>
      <c r="E539" s="106">
        <f>'cumul juin 21'!E539+'TAB juillet'!E539+'TAB aout'!E539</f>
        <v>860</v>
      </c>
      <c r="F539" s="106">
        <f t="shared" si="188"/>
        <v>3794</v>
      </c>
      <c r="G539" s="32">
        <f t="shared" si="189"/>
        <v>4.4116279069767446</v>
      </c>
    </row>
    <row r="540" spans="1:7" x14ac:dyDescent="0.2">
      <c r="A540" s="102">
        <v>601</v>
      </c>
      <c r="B540" s="1" t="s">
        <v>3</v>
      </c>
      <c r="C540" s="10"/>
      <c r="D540" s="106">
        <f>'cumul juin 21'!D540+'TAB juillet'!D540+'TAB aout'!D540</f>
        <v>31016</v>
      </c>
      <c r="E540" s="106">
        <f>'cumul juin 21'!E540+'TAB juillet'!E540+'TAB aout'!E540</f>
        <v>8956</v>
      </c>
      <c r="F540" s="106">
        <f t="shared" si="188"/>
        <v>22060</v>
      </c>
      <c r="G540" s="32">
        <f t="shared" si="189"/>
        <v>2.463153193389906</v>
      </c>
    </row>
    <row r="541" spans="1:7" x14ac:dyDescent="0.2">
      <c r="A541" s="102">
        <v>604</v>
      </c>
      <c r="B541" s="1" t="s">
        <v>4</v>
      </c>
      <c r="C541" s="10"/>
      <c r="D541" s="106">
        <f>'cumul juin 21'!D541+'TAB juillet'!D541+'TAB aout'!D541</f>
        <v>12246</v>
      </c>
      <c r="E541" s="106">
        <f>'cumul juin 21'!E541+'TAB juillet'!E541+'TAB aout'!E541</f>
        <v>3346</v>
      </c>
      <c r="F541" s="106">
        <f t="shared" si="188"/>
        <v>8900</v>
      </c>
      <c r="G541" s="32">
        <f t="shared" si="189"/>
        <v>2.6598924088463836</v>
      </c>
    </row>
    <row r="542" spans="1:7" x14ac:dyDescent="0.2">
      <c r="A542" s="102">
        <v>61</v>
      </c>
      <c r="B542" s="1" t="s">
        <v>41</v>
      </c>
      <c r="C542" s="10"/>
      <c r="D542" s="106">
        <f>'cumul juin 21'!D542+'TAB juillet'!D542+'TAB aout'!D542</f>
        <v>3947</v>
      </c>
      <c r="E542" s="106">
        <f>'cumul juin 21'!E542+'TAB juillet'!E542+'TAB aout'!E542</f>
        <v>1608</v>
      </c>
      <c r="F542" s="106">
        <f t="shared" si="188"/>
        <v>2339</v>
      </c>
      <c r="G542" s="32">
        <f t="shared" si="189"/>
        <v>1.4546019900497513</v>
      </c>
    </row>
    <row r="543" spans="1:7" x14ac:dyDescent="0.2">
      <c r="A543" s="102">
        <v>62</v>
      </c>
      <c r="B543" s="2" t="s">
        <v>42</v>
      </c>
      <c r="C543" s="11"/>
      <c r="D543" s="106">
        <f>'cumul juin 21'!D543+'TAB juillet'!D543+'TAB aout'!D543</f>
        <v>7973</v>
      </c>
      <c r="E543" s="106">
        <f>'cumul juin 21'!E543+'TAB juillet'!E543+'TAB aout'!E543</f>
        <v>1319</v>
      </c>
      <c r="F543" s="106">
        <f t="shared" si="188"/>
        <v>6654</v>
      </c>
      <c r="G543" s="32">
        <f t="shared" si="189"/>
        <v>5.0447308567096281</v>
      </c>
    </row>
    <row r="544" spans="1:7" ht="25.5" x14ac:dyDescent="0.2">
      <c r="A544" s="22"/>
      <c r="B544" s="26" t="s">
        <v>43</v>
      </c>
      <c r="C544" s="107"/>
      <c r="D544" s="40">
        <f>D538+D542+D543</f>
        <v>59836</v>
      </c>
      <c r="E544" s="40">
        <f>E538+E542+E543</f>
        <v>16089</v>
      </c>
      <c r="F544" s="106">
        <f t="shared" si="188"/>
        <v>43747</v>
      </c>
      <c r="G544" s="32">
        <f t="shared" si="189"/>
        <v>2.7190627136552923</v>
      </c>
    </row>
    <row r="545" spans="1:7" ht="25.5" x14ac:dyDescent="0.2">
      <c r="A545" s="22"/>
      <c r="B545" s="26" t="s">
        <v>48</v>
      </c>
      <c r="C545" s="107"/>
      <c r="D545" s="40">
        <f>D537-D544</f>
        <v>235568</v>
      </c>
      <c r="E545" s="40">
        <f>E537-E544</f>
        <v>82759</v>
      </c>
      <c r="F545" s="106">
        <f t="shared" si="188"/>
        <v>152809</v>
      </c>
      <c r="G545" s="32">
        <f t="shared" si="189"/>
        <v>1.8464336205125726</v>
      </c>
    </row>
    <row r="546" spans="1:7" x14ac:dyDescent="0.2">
      <c r="A546" s="102">
        <v>63</v>
      </c>
      <c r="B546" s="3" t="s">
        <v>46</v>
      </c>
      <c r="C546" s="104"/>
      <c r="D546" s="106">
        <f>'cumul juin 21'!D546+'TAB juillet'!D546+'TAB aout'!D546</f>
        <v>172482</v>
      </c>
      <c r="E546" s="106">
        <f>'cumul juin 21'!E546+'TAB juillet'!E546+'TAB aout'!E546</f>
        <v>133856</v>
      </c>
      <c r="F546" s="106">
        <f t="shared" si="188"/>
        <v>38626</v>
      </c>
      <c r="G546" s="32">
        <f t="shared" si="189"/>
        <v>0.28856382978723405</v>
      </c>
    </row>
    <row r="547" spans="1:7" x14ac:dyDescent="0.2">
      <c r="A547" s="102"/>
      <c r="B547" s="13" t="s">
        <v>6</v>
      </c>
      <c r="C547" s="27"/>
      <c r="D547" s="106">
        <f>'cumul juin 21'!D547+'TAB juillet'!D547+'TAB aout'!D547</f>
        <v>0</v>
      </c>
      <c r="E547" s="106">
        <f>'cumul juin 21'!E547+'TAB juillet'!E547+'TAB aout'!E547</f>
        <v>0</v>
      </c>
      <c r="F547" s="106"/>
      <c r="G547" s="32"/>
    </row>
    <row r="548" spans="1:7" x14ac:dyDescent="0.2">
      <c r="A548" s="102">
        <v>631</v>
      </c>
      <c r="B548" s="15" t="s">
        <v>21</v>
      </c>
      <c r="C548" s="21"/>
      <c r="D548" s="106">
        <f>'cumul juin 21'!D548+'TAB juillet'!D548+'TAB aout'!D548</f>
        <v>0</v>
      </c>
      <c r="E548" s="106">
        <f>'cumul juin 21'!E548+'TAB juillet'!E548+'TAB aout'!E548</f>
        <v>0</v>
      </c>
      <c r="F548" s="106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02"/>
      <c r="B549" s="15"/>
      <c r="C549" s="21"/>
      <c r="D549" s="106">
        <f>'cumul juin 21'!D549+'TAB juillet'!D549+'TAB aout'!D549</f>
        <v>0</v>
      </c>
      <c r="E549" s="106">
        <f>'cumul juin 21'!E549+'TAB juillet'!E549+'TAB aout'!E549</f>
        <v>0</v>
      </c>
      <c r="F549" s="106"/>
      <c r="G549" s="32"/>
    </row>
    <row r="550" spans="1:7" x14ac:dyDescent="0.2">
      <c r="A550" s="102">
        <v>64</v>
      </c>
      <c r="B550" s="2" t="s">
        <v>47</v>
      </c>
      <c r="C550" s="11"/>
      <c r="D550" s="106">
        <f>'cumul juin 21'!D550+'TAB juillet'!D550+'TAB aout'!D550</f>
        <v>9592</v>
      </c>
      <c r="E550" s="106">
        <f>'cumul juin 21'!E550+'TAB juillet'!E550+'TAB aout'!E550</f>
        <v>2681</v>
      </c>
      <c r="F550" s="106">
        <f t="shared" ref="F550:F560" si="192">(D550-E550)</f>
        <v>6911</v>
      </c>
      <c r="G550" s="32">
        <f t="shared" ref="G550:G560" si="193">F550/E550</f>
        <v>2.5777694889966432</v>
      </c>
    </row>
    <row r="551" spans="1:7" ht="25.5" x14ac:dyDescent="0.2">
      <c r="A551" s="22"/>
      <c r="B551" s="26" t="s">
        <v>49</v>
      </c>
      <c r="C551" s="107"/>
      <c r="D551" s="106">
        <f>D545-D546-D550</f>
        <v>53494</v>
      </c>
      <c r="E551" s="106">
        <f>E545-E546-E550</f>
        <v>-53778</v>
      </c>
      <c r="F551" s="106">
        <f t="shared" si="192"/>
        <v>107272</v>
      </c>
      <c r="G551" s="32">
        <f t="shared" si="193"/>
        <v>-1.9947190300866526</v>
      </c>
    </row>
    <row r="552" spans="1:7" x14ac:dyDescent="0.2">
      <c r="A552" s="102">
        <v>75</v>
      </c>
      <c r="B552" s="3" t="s">
        <v>50</v>
      </c>
      <c r="C552" s="104"/>
      <c r="D552" s="106">
        <f>'cumul juin 21'!D552+'TAB juillet'!D552+'TAB aout'!D552</f>
        <v>12</v>
      </c>
      <c r="E552" s="106">
        <f>'cumul juin 21'!E552+'TAB juillet'!E552+'TAB aout'!E552</f>
        <v>20</v>
      </c>
      <c r="F552" s="106">
        <f t="shared" si="192"/>
        <v>-8</v>
      </c>
      <c r="G552" s="32">
        <f t="shared" si="193"/>
        <v>-0.4</v>
      </c>
    </row>
    <row r="553" spans="1:7" x14ac:dyDescent="0.2">
      <c r="A553" s="102">
        <v>65</v>
      </c>
      <c r="B553" s="1" t="s">
        <v>51</v>
      </c>
      <c r="C553" s="10"/>
      <c r="D553" s="106">
        <f>'cumul juin 21'!D553+'TAB juillet'!D553+'TAB aout'!D553</f>
        <v>211</v>
      </c>
      <c r="E553" s="106">
        <f>'cumul juin 21'!E553+'TAB juillet'!E553+'TAB aout'!E553</f>
        <v>444</v>
      </c>
      <c r="F553" s="106">
        <f t="shared" si="192"/>
        <v>-233</v>
      </c>
      <c r="G553" s="32">
        <f t="shared" si="193"/>
        <v>-0.52477477477477474</v>
      </c>
    </row>
    <row r="554" spans="1:7" ht="25.5" x14ac:dyDescent="0.2">
      <c r="A554" s="102">
        <v>68</v>
      </c>
      <c r="B554" s="16" t="s">
        <v>52</v>
      </c>
      <c r="C554" s="17"/>
      <c r="D554" s="106">
        <f>'cumul juin 21'!D554+'TAB juillet'!D554+'TAB aout'!D554</f>
        <v>15086</v>
      </c>
      <c r="E554" s="106">
        <f>'cumul juin 21'!E554+'TAB juillet'!E554+'TAB aout'!E554</f>
        <v>7815</v>
      </c>
      <c r="F554" s="106">
        <f t="shared" si="192"/>
        <v>7271</v>
      </c>
      <c r="G554" s="32">
        <f t="shared" si="193"/>
        <v>0.93039027511196415</v>
      </c>
    </row>
    <row r="555" spans="1:7" x14ac:dyDescent="0.2">
      <c r="A555" s="102">
        <v>78</v>
      </c>
      <c r="B555" s="2" t="s">
        <v>53</v>
      </c>
      <c r="C555" s="11"/>
      <c r="D555" s="106">
        <f>'cumul juin 21'!D555+'TAB juillet'!D555+'TAB aout'!D555</f>
        <v>284</v>
      </c>
      <c r="E555" s="106">
        <f>'cumul juin 21'!E555+'TAB juillet'!E555+'TAB aout'!E555</f>
        <v>0</v>
      </c>
      <c r="F555" s="106">
        <f t="shared" si="192"/>
        <v>284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107"/>
      <c r="D556" s="106">
        <f>D551+D552-D553-D554+D555</f>
        <v>38493</v>
      </c>
      <c r="E556" s="106">
        <f>E551+E552-E553-E554+E555</f>
        <v>-62017</v>
      </c>
      <c r="F556" s="106">
        <f t="shared" si="192"/>
        <v>100510</v>
      </c>
      <c r="G556" s="32">
        <f t="shared" si="193"/>
        <v>-1.620684650982795</v>
      </c>
    </row>
    <row r="557" spans="1:7" x14ac:dyDescent="0.2">
      <c r="A557" s="102">
        <v>76</v>
      </c>
      <c r="B557" s="1" t="s">
        <v>54</v>
      </c>
      <c r="C557" s="10"/>
      <c r="D557" s="106">
        <f>'cumul juin 21'!D557+'TAB juillet'!D557+'TAB aout'!D557</f>
        <v>0</v>
      </c>
      <c r="E557" s="106">
        <f>'cumul juin 21'!E557+'TAB juillet'!E557+'TAB aout'!E557</f>
        <v>0</v>
      </c>
      <c r="F557" s="106">
        <f t="shared" si="192"/>
        <v>0</v>
      </c>
      <c r="G557" s="32" t="e">
        <f t="shared" si="193"/>
        <v>#DIV/0!</v>
      </c>
    </row>
    <row r="558" spans="1:7" x14ac:dyDescent="0.2">
      <c r="A558" s="102">
        <v>66</v>
      </c>
      <c r="B558" s="1" t="s">
        <v>55</v>
      </c>
      <c r="C558" s="10"/>
      <c r="D558" s="106">
        <f>'cumul juin 21'!D558+'TAB juillet'!D558+'TAB aout'!D558</f>
        <v>0</v>
      </c>
      <c r="E558" s="106">
        <f>'cumul juin 21'!E558+'TAB juillet'!E558+'TAB aout'!E558</f>
        <v>0</v>
      </c>
      <c r="F558" s="106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06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07"/>
      <c r="D560" s="106">
        <f>D556+D559</f>
        <v>38493</v>
      </c>
      <c r="E560" s="106">
        <f>E556+E559</f>
        <v>-62017</v>
      </c>
      <c r="F560" s="106">
        <f t="shared" si="192"/>
        <v>100510</v>
      </c>
      <c r="G560" s="32">
        <f t="shared" si="193"/>
        <v>-1.620684650982795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02">
        <v>5</v>
      </c>
      <c r="B564" s="1" t="s">
        <v>22</v>
      </c>
      <c r="C564" s="10"/>
      <c r="D564" s="106">
        <f>'TAB aout'!D564</f>
        <v>-48980</v>
      </c>
      <c r="E564" s="106">
        <f>'TAB aout'!E564</f>
        <v>-10469</v>
      </c>
      <c r="F564" s="106">
        <f t="shared" ref="F564" si="194">(D564-E564)</f>
        <v>-38511</v>
      </c>
      <c r="G564" s="32">
        <f t="shared" ref="G564" si="195">F564/E564</f>
        <v>3.678574840003821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02">
        <v>51</v>
      </c>
      <c r="B568" s="20" t="s">
        <v>29</v>
      </c>
      <c r="C568" s="30"/>
      <c r="D568" s="106">
        <v>0</v>
      </c>
      <c r="E568" s="106">
        <v>0</v>
      </c>
      <c r="F568" s="106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02">
        <v>510</v>
      </c>
      <c r="B569" s="1" t="s">
        <v>7</v>
      </c>
      <c r="C569" s="10"/>
      <c r="D569" s="106">
        <v>0</v>
      </c>
      <c r="E569" s="106">
        <v>0</v>
      </c>
      <c r="F569" s="106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02">
        <v>41</v>
      </c>
      <c r="B571" s="1" t="s">
        <v>8</v>
      </c>
      <c r="C571" s="10"/>
      <c r="D571" s="106">
        <f>D575+D576+D577</f>
        <v>112743</v>
      </c>
      <c r="E571" s="106">
        <f>E575+E576+E577</f>
        <v>100942</v>
      </c>
      <c r="F571" s="106">
        <f t="shared" ref="F571" si="198">(D571-E571)</f>
        <v>11801</v>
      </c>
      <c r="G571" s="32">
        <f t="shared" ref="G571" si="199">F571/E571</f>
        <v>0.11690871985892889</v>
      </c>
    </row>
    <row r="572" spans="1:7" x14ac:dyDescent="0.2">
      <c r="A572" s="102"/>
      <c r="B572" s="1"/>
      <c r="C572" s="10"/>
      <c r="D572" s="106"/>
      <c r="E572" s="106"/>
      <c r="F572" s="106"/>
      <c r="G572" s="32"/>
    </row>
    <row r="573" spans="1:7" x14ac:dyDescent="0.2">
      <c r="A573" s="102"/>
      <c r="B573" s="7" t="s">
        <v>6</v>
      </c>
      <c r="C573" s="29"/>
      <c r="D573" s="106"/>
      <c r="E573" s="106"/>
      <c r="F573" s="106"/>
      <c r="G573" s="32"/>
    </row>
    <row r="574" spans="1:7" x14ac:dyDescent="0.2">
      <c r="A574" s="102"/>
      <c r="B574" s="1"/>
      <c r="C574" s="10"/>
      <c r="D574" s="106"/>
      <c r="E574" s="106"/>
      <c r="F574" s="106"/>
      <c r="G574" s="32"/>
    </row>
    <row r="575" spans="1:7" x14ac:dyDescent="0.2">
      <c r="A575" s="102"/>
      <c r="B575" s="23" t="s">
        <v>23</v>
      </c>
      <c r="C575" s="10"/>
      <c r="D575" s="106">
        <f>'TAB aout'!D575</f>
        <v>45276</v>
      </c>
      <c r="E575" s="106">
        <f>'TAB aout'!E575</f>
        <v>26627</v>
      </c>
      <c r="F575" s="106">
        <f t="shared" ref="F575:F577" si="200">(D575-E575)</f>
        <v>18649</v>
      </c>
      <c r="G575" s="32">
        <f t="shared" ref="G575:G577" si="201">F575/E575</f>
        <v>0.70037931422991695</v>
      </c>
    </row>
    <row r="576" spans="1:7" ht="25.5" x14ac:dyDescent="0.2">
      <c r="A576" s="102"/>
      <c r="B576" s="24" t="s">
        <v>58</v>
      </c>
      <c r="C576" s="17"/>
      <c r="D576" s="106">
        <f>'TAB aout'!D576</f>
        <v>52868</v>
      </c>
      <c r="E576" s="106">
        <f>'TAB aout'!E576</f>
        <v>46365</v>
      </c>
      <c r="F576" s="106">
        <f t="shared" si="200"/>
        <v>6503</v>
      </c>
      <c r="G576" s="32">
        <f t="shared" si="201"/>
        <v>0.14025665911786908</v>
      </c>
    </row>
    <row r="577" spans="1:7" x14ac:dyDescent="0.2">
      <c r="A577" s="102"/>
      <c r="B577" s="23" t="s">
        <v>24</v>
      </c>
      <c r="C577" s="10"/>
      <c r="D577" s="106">
        <f>'TAB aout'!D577</f>
        <v>14599</v>
      </c>
      <c r="E577" s="106">
        <f>'TAB aout'!E577</f>
        <v>27950</v>
      </c>
      <c r="F577" s="106">
        <f t="shared" si="200"/>
        <v>-13351</v>
      </c>
      <c r="G577" s="32">
        <f t="shared" si="201"/>
        <v>-0.47767441860465115</v>
      </c>
    </row>
    <row r="578" spans="1:7" x14ac:dyDescent="0.2">
      <c r="A578" s="102"/>
      <c r="B578" s="1"/>
      <c r="C578" s="10"/>
      <c r="D578" s="106">
        <f>'TAB aout'!D578</f>
        <v>0</v>
      </c>
      <c r="E578" s="106">
        <f>'TAB aout'!E578</f>
        <v>0</v>
      </c>
      <c r="F578" s="106"/>
      <c r="G578" s="32"/>
    </row>
    <row r="579" spans="1:7" x14ac:dyDescent="0.2">
      <c r="A579" s="102"/>
      <c r="B579" s="8" t="s">
        <v>26</v>
      </c>
      <c r="C579" s="31"/>
      <c r="D579" s="106">
        <f>'TAB aout'!D579</f>
        <v>94422</v>
      </c>
      <c r="E579" s="106">
        <f>'TAB aout'!E579</f>
        <v>50097</v>
      </c>
      <c r="F579" s="106">
        <f t="shared" ref="F579" si="202">(D579-E579)</f>
        <v>44325</v>
      </c>
      <c r="G579" s="32">
        <f t="shared" ref="G579" si="203">F579/E579</f>
        <v>0.88478351997125582</v>
      </c>
    </row>
    <row r="580" spans="1:7" x14ac:dyDescent="0.2">
      <c r="A580" s="102"/>
      <c r="B580" s="8"/>
      <c r="C580" s="31"/>
      <c r="D580" s="106"/>
      <c r="E580" s="106"/>
      <c r="F580" s="106"/>
      <c r="G580" s="32"/>
    </row>
    <row r="581" spans="1:7" x14ac:dyDescent="0.2">
      <c r="A581" s="102">
        <v>3</v>
      </c>
      <c r="B581" s="8" t="s">
        <v>15</v>
      </c>
      <c r="C581" s="31"/>
      <c r="D581" s="106">
        <f>D584+D585+D586+D587</f>
        <v>40503</v>
      </c>
      <c r="E581" s="106">
        <f>E584+E585+E586+E587</f>
        <v>21720</v>
      </c>
      <c r="F581" s="106">
        <f t="shared" ref="F581" si="204">(D581-E581)</f>
        <v>18783</v>
      </c>
      <c r="G581" s="32">
        <f t="shared" ref="G581" si="205">F581/E581</f>
        <v>0.86477900552486187</v>
      </c>
    </row>
    <row r="582" spans="1:7" x14ac:dyDescent="0.2">
      <c r="A582" s="102"/>
      <c r="B582" s="7" t="s">
        <v>6</v>
      </c>
      <c r="C582" s="29"/>
      <c r="D582" s="106"/>
      <c r="E582" s="106"/>
      <c r="F582" s="106"/>
      <c r="G582" s="32"/>
    </row>
    <row r="583" spans="1:7" x14ac:dyDescent="0.2">
      <c r="A583" s="102"/>
      <c r="B583" s="8"/>
      <c r="C583" s="31"/>
      <c r="D583" s="106"/>
      <c r="E583" s="106"/>
      <c r="F583" s="106"/>
      <c r="G583" s="32"/>
    </row>
    <row r="584" spans="1:7" x14ac:dyDescent="0.2">
      <c r="A584" s="102">
        <v>30</v>
      </c>
      <c r="B584" s="25" t="s">
        <v>16</v>
      </c>
      <c r="C584" s="31"/>
      <c r="D584" s="106">
        <f>'TAB aout'!D584</f>
        <v>618</v>
      </c>
      <c r="E584" s="106">
        <f>'TAB aout'!E584</f>
        <v>629</v>
      </c>
      <c r="F584" s="106">
        <f t="shared" ref="F584:F587" si="206">(D584-E584)</f>
        <v>-11</v>
      </c>
      <c r="G584" s="32">
        <f t="shared" ref="G584:G587" si="207">F584/E584</f>
        <v>-1.7488076311605722E-2</v>
      </c>
    </row>
    <row r="585" spans="1:7" x14ac:dyDescent="0.2">
      <c r="A585" s="102">
        <v>31</v>
      </c>
      <c r="B585" s="25" t="s">
        <v>17</v>
      </c>
      <c r="C585" s="31"/>
      <c r="D585" s="106">
        <f>'TAB aout'!D585</f>
        <v>1650</v>
      </c>
      <c r="E585" s="106">
        <f>'TAB aout'!E585</f>
        <v>3101</v>
      </c>
      <c r="F585" s="106">
        <f t="shared" si="206"/>
        <v>-1451</v>
      </c>
      <c r="G585" s="32">
        <f t="shared" si="207"/>
        <v>-0.46791357626572072</v>
      </c>
    </row>
    <row r="586" spans="1:7" x14ac:dyDescent="0.2">
      <c r="A586" s="102">
        <v>32</v>
      </c>
      <c r="B586" s="25" t="s">
        <v>18</v>
      </c>
      <c r="C586" s="31"/>
      <c r="D586" s="106">
        <f>'TAB aout'!D586</f>
        <v>38235</v>
      </c>
      <c r="E586" s="106">
        <f>'TAB aout'!E586</f>
        <v>17990</v>
      </c>
      <c r="F586" s="106">
        <f t="shared" si="206"/>
        <v>20245</v>
      </c>
      <c r="G586" s="32">
        <f t="shared" si="207"/>
        <v>1.1253474152306837</v>
      </c>
    </row>
    <row r="587" spans="1:7" x14ac:dyDescent="0.2">
      <c r="A587" s="102">
        <v>37</v>
      </c>
      <c r="B587" s="25" t="s">
        <v>25</v>
      </c>
      <c r="C587" s="31"/>
      <c r="D587" s="106">
        <f>'TAB aout'!D587</f>
        <v>0</v>
      </c>
      <c r="E587" s="106">
        <f>'TAB aout'!E587</f>
        <v>0</v>
      </c>
      <c r="F587" s="106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06" t="s">
        <v>10</v>
      </c>
      <c r="E591" s="106" t="s">
        <v>11</v>
      </c>
      <c r="F591" s="106" t="s">
        <v>12</v>
      </c>
      <c r="G591" s="32" t="s">
        <v>13</v>
      </c>
    </row>
    <row r="592" spans="1:7" x14ac:dyDescent="0.2">
      <c r="A592" s="102">
        <v>700</v>
      </c>
      <c r="B592" s="1" t="s">
        <v>30</v>
      </c>
      <c r="C592" s="10"/>
      <c r="D592" s="106">
        <f>'cumul juin 21'!D592+'TAB juillet'!D592+'TAB aout'!D592</f>
        <v>5103</v>
      </c>
      <c r="E592" s="106">
        <f>'cumul juin 21'!E592+'TAB juillet'!E592+'TAB aout'!E592</f>
        <v>3525</v>
      </c>
      <c r="F592" s="106">
        <f>(D593-E593)</f>
        <v>-6503</v>
      </c>
      <c r="G592" s="32">
        <f>F592/E593</f>
        <v>-4.5249907802356083E-2</v>
      </c>
    </row>
    <row r="593" spans="1:7" x14ac:dyDescent="0.2">
      <c r="A593" s="102">
        <v>701</v>
      </c>
      <c r="B593" s="1" t="s">
        <v>31</v>
      </c>
      <c r="C593" s="10"/>
      <c r="D593" s="106">
        <f>'cumul juin 21'!D593+'TAB juillet'!D593+'TAB aout'!D593</f>
        <v>137210</v>
      </c>
      <c r="E593" s="106">
        <f>'cumul juin 21'!E593+'TAB juillet'!E593+'TAB aout'!E593</f>
        <v>143713</v>
      </c>
      <c r="F593" s="106">
        <f t="shared" ref="F593:F595" si="208">(D594-E594)</f>
        <v>0</v>
      </c>
      <c r="G593" s="32" t="e">
        <f>F593/E594</f>
        <v>#DIV/0!</v>
      </c>
    </row>
    <row r="594" spans="1:7" x14ac:dyDescent="0.2">
      <c r="A594" s="102">
        <v>704</v>
      </c>
      <c r="B594" s="1" t="s">
        <v>32</v>
      </c>
      <c r="C594" s="10"/>
      <c r="D594" s="106">
        <f>'cumul juin 21'!D594+'TAB juillet'!D594+'TAB aout'!D594</f>
        <v>0</v>
      </c>
      <c r="E594" s="106">
        <f>'cumul juin 21'!E594+'TAB juillet'!E594+'TAB aout'!E594</f>
        <v>0</v>
      </c>
      <c r="F594" s="106">
        <f t="shared" si="208"/>
        <v>18587</v>
      </c>
      <c r="G594" s="32" t="e">
        <f t="shared" ref="G594:G595" si="209">F594/E594</f>
        <v>#DIV/0!</v>
      </c>
    </row>
    <row r="595" spans="1:7" x14ac:dyDescent="0.2">
      <c r="A595" s="102">
        <v>706</v>
      </c>
      <c r="B595" s="1" t="s">
        <v>33</v>
      </c>
      <c r="C595" s="10"/>
      <c r="D595" s="106">
        <f>'cumul juin 21'!D595+'TAB juillet'!D595+'TAB aout'!D595</f>
        <v>176929</v>
      </c>
      <c r="E595" s="106">
        <f>'cumul juin 21'!E595+'TAB juillet'!E595+'TAB aout'!E595</f>
        <v>158342</v>
      </c>
      <c r="F595" s="106">
        <f t="shared" si="208"/>
        <v>0</v>
      </c>
      <c r="G595" s="32">
        <f t="shared" si="209"/>
        <v>0</v>
      </c>
    </row>
    <row r="596" spans="1:7" x14ac:dyDescent="0.2">
      <c r="A596" s="102"/>
      <c r="B596" s="13" t="s">
        <v>6</v>
      </c>
      <c r="C596" s="27"/>
      <c r="D596" s="106">
        <f>'cumul juin 21'!D596+'TAB juillet'!D596+'TAB aout'!D596</f>
        <v>0</v>
      </c>
      <c r="E596" s="106">
        <f>'cumul juin 21'!E596+'TAB juillet'!E596+'TAB aout'!E596</f>
        <v>0</v>
      </c>
      <c r="F596" s="39"/>
      <c r="G596" s="33"/>
    </row>
    <row r="597" spans="1:7" x14ac:dyDescent="0.2">
      <c r="A597" s="102"/>
      <c r="B597" s="14" t="s">
        <v>19</v>
      </c>
      <c r="C597" s="11"/>
      <c r="D597" s="106">
        <f>'cumul juin 21'!D597+'TAB juillet'!D597+'TAB aout'!D597</f>
        <v>0</v>
      </c>
      <c r="E597" s="106">
        <f>'cumul juin 21'!E597+'TAB juillet'!E597+'TAB aout'!E597</f>
        <v>0</v>
      </c>
      <c r="F597" s="106">
        <f t="shared" ref="F597:F601" si="210">(D597-E597)</f>
        <v>0</v>
      </c>
      <c r="G597" s="32" t="e">
        <f t="shared" ref="G597:G601" si="211">F597/E597</f>
        <v>#DIV/0!</v>
      </c>
    </row>
    <row r="598" spans="1:7" x14ac:dyDescent="0.2">
      <c r="A598" s="102"/>
      <c r="B598" s="14" t="s">
        <v>20</v>
      </c>
      <c r="C598" s="11"/>
      <c r="D598" s="106">
        <f>'cumul juin 21'!D598+'TAB juillet'!D598+'TAB aout'!D598</f>
        <v>0</v>
      </c>
      <c r="E598" s="106">
        <f>'cumul juin 21'!E598+'TAB juillet'!E598+'TAB aout'!E598</f>
        <v>0</v>
      </c>
      <c r="F598" s="106">
        <f t="shared" si="210"/>
        <v>0</v>
      </c>
      <c r="G598" s="32" t="e">
        <f t="shared" si="211"/>
        <v>#DIV/0!</v>
      </c>
    </row>
    <row r="599" spans="1:7" x14ac:dyDescent="0.2">
      <c r="A599" s="102"/>
      <c r="B599" s="14" t="s">
        <v>27</v>
      </c>
      <c r="C599" s="11"/>
      <c r="D599" s="106">
        <f>'cumul juin 21'!D599+'TAB juillet'!D599+'TAB aout'!D599</f>
        <v>0</v>
      </c>
      <c r="E599" s="106">
        <f>'cumul juin 21'!E599+'TAB juillet'!E599+'TAB aout'!E599</f>
        <v>0</v>
      </c>
      <c r="F599" s="106">
        <f t="shared" si="210"/>
        <v>0</v>
      </c>
      <c r="G599" s="32" t="e">
        <f t="shared" si="211"/>
        <v>#DIV/0!</v>
      </c>
    </row>
    <row r="600" spans="1:7" x14ac:dyDescent="0.2">
      <c r="A600" s="102">
        <v>706</v>
      </c>
      <c r="B600" s="2" t="s">
        <v>34</v>
      </c>
      <c r="C600" s="11"/>
      <c r="D600" s="106">
        <f>'cumul juin 21'!D600+'TAB juillet'!D600+'TAB aout'!D600</f>
        <v>255</v>
      </c>
      <c r="E600" s="106">
        <f>'cumul juin 21'!E600+'TAB juillet'!E600+'TAB aout'!E600</f>
        <v>0</v>
      </c>
      <c r="F600" s="106">
        <f t="shared" si="210"/>
        <v>255</v>
      </c>
      <c r="G600" s="32" t="e">
        <f t="shared" si="211"/>
        <v>#DIV/0!</v>
      </c>
    </row>
    <row r="601" spans="1:7" x14ac:dyDescent="0.2">
      <c r="A601" s="102" t="s">
        <v>35</v>
      </c>
      <c r="B601" s="2" t="s">
        <v>36</v>
      </c>
      <c r="C601" s="11"/>
      <c r="D601" s="106">
        <f>'cumul juin 21'!D601+'TAB juillet'!D601+'TAB aout'!D601</f>
        <v>481</v>
      </c>
      <c r="E601" s="106">
        <f>'cumul juin 21'!E601+'TAB juillet'!E601+'TAB aout'!E601</f>
        <v>0</v>
      </c>
      <c r="F601" s="106">
        <f t="shared" si="210"/>
        <v>481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03"/>
      <c r="D602" s="40">
        <f>D592+D593+D594+D595+D600+D601</f>
        <v>319978</v>
      </c>
      <c r="E602" s="40">
        <f>E592+E593+E594+E595+E600+E601</f>
        <v>305580</v>
      </c>
      <c r="F602" s="40">
        <f>(D602-E602)</f>
        <v>14398</v>
      </c>
      <c r="G602" s="34">
        <f>F602/E602</f>
        <v>4.7116957916093986E-2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06">
        <f>'cumul juin 21'!D605+'TAB juillet'!D605+'TAB aout'!D605</f>
        <v>0</v>
      </c>
      <c r="E605" s="106">
        <f>'cumul juin 21'!E605+'TAB juillet'!E605+'TAB aout'!E605</f>
        <v>0</v>
      </c>
      <c r="F605" s="106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04"/>
      <c r="D606" s="106">
        <f>'cumul juin 21'!D606+'TAB juillet'!D606+'TAB aout'!D606</f>
        <v>0</v>
      </c>
      <c r="E606" s="106">
        <f>'cumul juin 21'!E606+'TAB juillet'!E606+'TAB aout'!E606</f>
        <v>0</v>
      </c>
      <c r="F606" s="105"/>
      <c r="G606" s="36"/>
    </row>
    <row r="607" spans="1:7" x14ac:dyDescent="0.2">
      <c r="A607" s="102">
        <v>72</v>
      </c>
      <c r="B607" s="1" t="s">
        <v>37</v>
      </c>
      <c r="C607" s="10"/>
      <c r="D607" s="106">
        <f>'cumul juin 21'!D607+'TAB juillet'!D607+'TAB aout'!D607</f>
        <v>0</v>
      </c>
      <c r="E607" s="106">
        <f>'cumul juin 21'!E607+'TAB juillet'!E607+'TAB aout'!E607</f>
        <v>0</v>
      </c>
      <c r="F607" s="106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02">
        <v>73</v>
      </c>
      <c r="B608" s="1" t="s">
        <v>38</v>
      </c>
      <c r="C608" s="10"/>
      <c r="D608" s="106">
        <f>'cumul juin 21'!D608+'TAB juillet'!D608+'TAB aout'!D608</f>
        <v>0</v>
      </c>
      <c r="E608" s="106">
        <f>'cumul juin 21'!E608+'TAB juillet'!E608+'TAB aout'!E608</f>
        <v>0</v>
      </c>
      <c r="F608" s="106">
        <f t="shared" si="214"/>
        <v>0</v>
      </c>
      <c r="G608" s="32" t="e">
        <f t="shared" si="215"/>
        <v>#DIV/0!</v>
      </c>
    </row>
    <row r="609" spans="1:7" x14ac:dyDescent="0.2">
      <c r="A609" s="102">
        <v>74</v>
      </c>
      <c r="B609" s="2" t="s">
        <v>39</v>
      </c>
      <c r="C609" s="11"/>
      <c r="D609" s="106">
        <f>'cumul juin 21'!D609+'TAB juillet'!D609+'TAB aout'!D609</f>
        <v>0</v>
      </c>
      <c r="E609" s="106">
        <f>'cumul juin 21'!E609+'TAB juillet'!E609+'TAB aout'!E609</f>
        <v>0</v>
      </c>
      <c r="F609" s="106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07"/>
      <c r="D610" s="40">
        <f>D602+D607+D608+D609</f>
        <v>319978</v>
      </c>
      <c r="E610" s="40">
        <f>E602+E607+E608+E609</f>
        <v>305580</v>
      </c>
      <c r="F610" s="106">
        <f t="shared" si="214"/>
        <v>14398</v>
      </c>
      <c r="G610" s="32">
        <f t="shared" si="215"/>
        <v>4.7116957916093986E-2</v>
      </c>
    </row>
    <row r="611" spans="1:7" x14ac:dyDescent="0.2">
      <c r="A611" s="102">
        <v>60</v>
      </c>
      <c r="B611" s="3" t="s">
        <v>40</v>
      </c>
      <c r="C611" s="104"/>
      <c r="D611" s="105">
        <f>D612+D613+D614</f>
        <v>80123</v>
      </c>
      <c r="E611" s="105">
        <f>E612+E613+E614</f>
        <v>40963</v>
      </c>
      <c r="F611" s="106">
        <f t="shared" si="214"/>
        <v>39160</v>
      </c>
      <c r="G611" s="32">
        <f t="shared" si="215"/>
        <v>0.95598466909161928</v>
      </c>
    </row>
    <row r="612" spans="1:7" x14ac:dyDescent="0.2">
      <c r="A612" s="102">
        <v>600</v>
      </c>
      <c r="B612" s="1" t="s">
        <v>2</v>
      </c>
      <c r="C612" s="10"/>
      <c r="D612" s="106">
        <f>'cumul juin 21'!D612+'TAB juillet'!D612+'TAB aout'!D612</f>
        <v>11090</v>
      </c>
      <c r="E612" s="106">
        <f>'cumul juin 21'!E612+'TAB juillet'!E612+'TAB aout'!E612</f>
        <v>1524</v>
      </c>
      <c r="F612" s="106">
        <f t="shared" si="214"/>
        <v>9566</v>
      </c>
      <c r="G612" s="32">
        <f t="shared" si="215"/>
        <v>6.2769028871391077</v>
      </c>
    </row>
    <row r="613" spans="1:7" x14ac:dyDescent="0.2">
      <c r="A613" s="102">
        <v>601</v>
      </c>
      <c r="B613" s="1" t="s">
        <v>3</v>
      </c>
      <c r="C613" s="10"/>
      <c r="D613" s="106">
        <f>'cumul juin 21'!D613+'TAB juillet'!D613+'TAB aout'!D613</f>
        <v>69033</v>
      </c>
      <c r="E613" s="106">
        <f>'cumul juin 21'!E613+'TAB juillet'!E613+'TAB aout'!E613</f>
        <v>39439</v>
      </c>
      <c r="F613" s="106">
        <f t="shared" si="214"/>
        <v>29594</v>
      </c>
      <c r="G613" s="32">
        <f t="shared" si="215"/>
        <v>0.75037399528385607</v>
      </c>
    </row>
    <row r="614" spans="1:7" x14ac:dyDescent="0.2">
      <c r="A614" s="102">
        <v>604</v>
      </c>
      <c r="B614" s="1" t="s">
        <v>4</v>
      </c>
      <c r="C614" s="10"/>
      <c r="D614" s="106">
        <f>'cumul juin 21'!D614+'TAB juillet'!D614+'TAB aout'!D614</f>
        <v>0</v>
      </c>
      <c r="E614" s="106">
        <f>'cumul juin 21'!E614+'TAB juillet'!E614+'TAB aout'!E614</f>
        <v>0</v>
      </c>
      <c r="F614" s="106">
        <f t="shared" si="214"/>
        <v>0</v>
      </c>
      <c r="G614" s="32" t="e">
        <f t="shared" si="215"/>
        <v>#DIV/0!</v>
      </c>
    </row>
    <row r="615" spans="1:7" x14ac:dyDescent="0.2">
      <c r="A615" s="102">
        <v>61</v>
      </c>
      <c r="B615" s="1" t="s">
        <v>41</v>
      </c>
      <c r="C615" s="10"/>
      <c r="D615" s="106">
        <f>'cumul juin 21'!D615+'TAB juillet'!D615+'TAB aout'!D615</f>
        <v>12298</v>
      </c>
      <c r="E615" s="106">
        <f>'cumul juin 21'!E615+'TAB juillet'!E615+'TAB aout'!E615</f>
        <v>13456</v>
      </c>
      <c r="F615" s="106">
        <f t="shared" si="214"/>
        <v>-1158</v>
      </c>
      <c r="G615" s="32">
        <f t="shared" si="215"/>
        <v>-8.6058263971462545E-2</v>
      </c>
    </row>
    <row r="616" spans="1:7" x14ac:dyDescent="0.2">
      <c r="A616" s="102">
        <v>62</v>
      </c>
      <c r="B616" s="2" t="s">
        <v>42</v>
      </c>
      <c r="C616" s="11"/>
      <c r="D616" s="106">
        <f>'cumul juin 21'!D616+'TAB juillet'!D616+'TAB aout'!D616</f>
        <v>7691</v>
      </c>
      <c r="E616" s="106">
        <f>'cumul juin 21'!E616+'TAB juillet'!E616+'TAB aout'!E616</f>
        <v>18149</v>
      </c>
      <c r="F616" s="106">
        <f t="shared" si="214"/>
        <v>-10458</v>
      </c>
      <c r="G616" s="32">
        <f t="shared" si="215"/>
        <v>-0.57623009532205627</v>
      </c>
    </row>
    <row r="617" spans="1:7" ht="25.5" x14ac:dyDescent="0.2">
      <c r="A617" s="22"/>
      <c r="B617" s="26" t="s">
        <v>43</v>
      </c>
      <c r="C617" s="107"/>
      <c r="D617" s="40">
        <f>D611+D615+D616</f>
        <v>100112</v>
      </c>
      <c r="E617" s="40">
        <f>E611+E615+E616</f>
        <v>72568</v>
      </c>
      <c r="F617" s="106">
        <f t="shared" si="214"/>
        <v>27544</v>
      </c>
      <c r="G617" s="32">
        <f t="shared" si="215"/>
        <v>0.37956123911365891</v>
      </c>
    </row>
    <row r="618" spans="1:7" ht="25.5" x14ac:dyDescent="0.2">
      <c r="A618" s="22"/>
      <c r="B618" s="26" t="s">
        <v>48</v>
      </c>
      <c r="C618" s="107"/>
      <c r="D618" s="40">
        <f>D610-D617</f>
        <v>219866</v>
      </c>
      <c r="E618" s="40">
        <f>E610-E617</f>
        <v>233012</v>
      </c>
      <c r="F618" s="106">
        <f t="shared" si="214"/>
        <v>-13146</v>
      </c>
      <c r="G618" s="32">
        <f t="shared" si="215"/>
        <v>-5.6417695225996947E-2</v>
      </c>
    </row>
    <row r="619" spans="1:7" x14ac:dyDescent="0.2">
      <c r="A619" s="102">
        <v>63</v>
      </c>
      <c r="B619" s="3" t="s">
        <v>46</v>
      </c>
      <c r="C619" s="104"/>
      <c r="D619" s="106">
        <f>'cumul juin 21'!D619+'TAB juillet'!D619+'TAB aout'!D619</f>
        <v>128085</v>
      </c>
      <c r="E619" s="106">
        <f>'cumul juin 21'!E619+'TAB juillet'!E619+'TAB aout'!E619</f>
        <v>102322</v>
      </c>
      <c r="F619" s="106">
        <f t="shared" si="214"/>
        <v>25763</v>
      </c>
      <c r="G619" s="32">
        <f t="shared" si="215"/>
        <v>0.25178358515275306</v>
      </c>
    </row>
    <row r="620" spans="1:7" x14ac:dyDescent="0.2">
      <c r="A620" s="102"/>
      <c r="B620" s="13" t="s">
        <v>6</v>
      </c>
      <c r="C620" s="27"/>
      <c r="D620" s="106">
        <f>'cumul juin 21'!D620+'TAB juillet'!D620+'TAB aout'!D620</f>
        <v>0</v>
      </c>
      <c r="E620" s="106">
        <f>'cumul juin 21'!E620+'TAB juillet'!E620+'TAB aout'!E620</f>
        <v>0</v>
      </c>
      <c r="F620" s="106"/>
      <c r="G620" s="32"/>
    </row>
    <row r="621" spans="1:7" x14ac:dyDescent="0.2">
      <c r="A621" s="102">
        <v>631</v>
      </c>
      <c r="B621" s="15" t="s">
        <v>21</v>
      </c>
      <c r="C621" s="21"/>
      <c r="D621" s="106">
        <f>'cumul juin 21'!D621+'TAB juillet'!D621+'TAB aout'!D621</f>
        <v>0</v>
      </c>
      <c r="E621" s="106">
        <f>'cumul juin 21'!E621+'TAB juillet'!E621+'TAB aout'!E621</f>
        <v>0</v>
      </c>
      <c r="F621" s="106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02"/>
      <c r="B622" s="15"/>
      <c r="C622" s="21"/>
      <c r="D622" s="106">
        <f>'cumul juin 21'!D622+'TAB juillet'!D622+'TAB aout'!D622</f>
        <v>0</v>
      </c>
      <c r="E622" s="106">
        <f>'cumul juin 21'!E622+'TAB juillet'!E622+'TAB aout'!E622</f>
        <v>0</v>
      </c>
      <c r="F622" s="106"/>
      <c r="G622" s="32"/>
    </row>
    <row r="623" spans="1:7" x14ac:dyDescent="0.2">
      <c r="A623" s="102">
        <v>64</v>
      </c>
      <c r="B623" s="2" t="s">
        <v>47</v>
      </c>
      <c r="C623" s="11"/>
      <c r="D623" s="106">
        <f>'cumul juin 21'!D623+'TAB juillet'!D623+'TAB aout'!D623</f>
        <v>9820</v>
      </c>
      <c r="E623" s="106">
        <f>'cumul juin 21'!E623+'TAB juillet'!E623+'TAB aout'!E623</f>
        <v>9358</v>
      </c>
      <c r="F623" s="106">
        <f t="shared" ref="F623:F633" si="218">(D623-E623)</f>
        <v>462</v>
      </c>
      <c r="G623" s="32">
        <f t="shared" ref="G623:G633" si="219">F623/E623</f>
        <v>4.9369523402436416E-2</v>
      </c>
    </row>
    <row r="624" spans="1:7" ht="25.5" x14ac:dyDescent="0.2">
      <c r="A624" s="22"/>
      <c r="B624" s="26" t="s">
        <v>49</v>
      </c>
      <c r="C624" s="107"/>
      <c r="D624" s="106">
        <f>D618-D619-D623</f>
        <v>81961</v>
      </c>
      <c r="E624" s="106">
        <f>E618-E619-E623</f>
        <v>121332</v>
      </c>
      <c r="F624" s="106">
        <f t="shared" si="218"/>
        <v>-39371</v>
      </c>
      <c r="G624" s="32">
        <f t="shared" si="219"/>
        <v>-0.32448982955856659</v>
      </c>
    </row>
    <row r="625" spans="1:7" x14ac:dyDescent="0.2">
      <c r="A625" s="102">
        <v>75</v>
      </c>
      <c r="B625" s="3" t="s">
        <v>50</v>
      </c>
      <c r="C625" s="104"/>
      <c r="D625" s="106">
        <f>'cumul juin 21'!D625+'TAB juillet'!D625+'TAB aout'!D625</f>
        <v>534</v>
      </c>
      <c r="E625" s="106">
        <f>'cumul juin 21'!E625+'TAB juillet'!E625+'TAB aout'!E625</f>
        <v>790</v>
      </c>
      <c r="F625" s="106">
        <f t="shared" si="218"/>
        <v>-256</v>
      </c>
      <c r="G625" s="32">
        <f t="shared" si="219"/>
        <v>-0.32405063291139241</v>
      </c>
    </row>
    <row r="626" spans="1:7" x14ac:dyDescent="0.2">
      <c r="A626" s="102">
        <v>65</v>
      </c>
      <c r="B626" s="1" t="s">
        <v>51</v>
      </c>
      <c r="C626" s="10"/>
      <c r="D626" s="106">
        <f>'cumul juin 21'!D626+'TAB juillet'!D626+'TAB aout'!D626</f>
        <v>3394</v>
      </c>
      <c r="E626" s="106">
        <f>'cumul juin 21'!E626+'TAB juillet'!E626+'TAB aout'!E626</f>
        <v>342</v>
      </c>
      <c r="F626" s="106">
        <f t="shared" si="218"/>
        <v>3052</v>
      </c>
      <c r="G626" s="32">
        <f t="shared" si="219"/>
        <v>8.9239766081871341</v>
      </c>
    </row>
    <row r="627" spans="1:7" ht="25.5" x14ac:dyDescent="0.2">
      <c r="A627" s="102">
        <v>68</v>
      </c>
      <c r="B627" s="16" t="s">
        <v>52</v>
      </c>
      <c r="C627" s="17"/>
      <c r="D627" s="106">
        <f>'cumul juin 21'!D627+'TAB juillet'!D627+'TAB aout'!D627</f>
        <v>38979</v>
      </c>
      <c r="E627" s="106">
        <f>'cumul juin 21'!E627+'TAB juillet'!E627+'TAB aout'!E627</f>
        <v>61656</v>
      </c>
      <c r="F627" s="106">
        <f t="shared" si="218"/>
        <v>-22677</v>
      </c>
      <c r="G627" s="32">
        <f t="shared" si="219"/>
        <v>-0.36779875437913584</v>
      </c>
    </row>
    <row r="628" spans="1:7" x14ac:dyDescent="0.2">
      <c r="A628" s="102">
        <v>78</v>
      </c>
      <c r="B628" s="2" t="s">
        <v>53</v>
      </c>
      <c r="C628" s="11"/>
      <c r="D628" s="106">
        <f>'cumul juin 21'!D628+'TAB juillet'!D628+'TAB aout'!D628</f>
        <v>0</v>
      </c>
      <c r="E628" s="106">
        <f>'cumul juin 21'!E628+'TAB juillet'!E628+'TAB aout'!E628</f>
        <v>0</v>
      </c>
      <c r="F628" s="106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07"/>
      <c r="D629" s="106">
        <f>D624+D625-D626-D627+D628</f>
        <v>40122</v>
      </c>
      <c r="E629" s="106">
        <f>E624+E625-E626-E627+E628</f>
        <v>60124</v>
      </c>
      <c r="F629" s="106">
        <f t="shared" si="218"/>
        <v>-20002</v>
      </c>
      <c r="G629" s="32">
        <f t="shared" si="219"/>
        <v>-0.33267912979841663</v>
      </c>
    </row>
    <row r="630" spans="1:7" x14ac:dyDescent="0.2">
      <c r="A630" s="102">
        <v>76</v>
      </c>
      <c r="B630" s="1" t="s">
        <v>54</v>
      </c>
      <c r="C630" s="10"/>
      <c r="D630" s="106">
        <f>'cumul juin 21'!D630+'TAB juillet'!D630+'TAB aout'!D630</f>
        <v>0</v>
      </c>
      <c r="E630" s="106">
        <f>'cumul juin 21'!E630+'TAB juillet'!E630+'TAB aout'!E630</f>
        <v>0</v>
      </c>
      <c r="F630" s="106">
        <f t="shared" si="218"/>
        <v>0</v>
      </c>
      <c r="G630" s="32" t="e">
        <f t="shared" si="219"/>
        <v>#DIV/0!</v>
      </c>
    </row>
    <row r="631" spans="1:7" x14ac:dyDescent="0.2">
      <c r="A631" s="102">
        <v>66</v>
      </c>
      <c r="B631" s="1" t="s">
        <v>55</v>
      </c>
      <c r="C631" s="10"/>
      <c r="D631" s="106">
        <f>'cumul juin 21'!D631+'TAB juillet'!D631+'TAB aout'!D631</f>
        <v>0</v>
      </c>
      <c r="E631" s="106">
        <f>'cumul juin 21'!E631+'TAB juillet'!E631+'TAB aout'!E631</f>
        <v>0</v>
      </c>
      <c r="F631" s="106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06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07"/>
      <c r="D633" s="106">
        <f>D629+D632</f>
        <v>40122</v>
      </c>
      <c r="E633" s="106">
        <f>E629+E632</f>
        <v>60124</v>
      </c>
      <c r="F633" s="106">
        <f t="shared" si="218"/>
        <v>-20002</v>
      </c>
      <c r="G633" s="32">
        <f t="shared" si="219"/>
        <v>-0.33267912979841663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02">
        <v>5</v>
      </c>
      <c r="B637" s="1" t="s">
        <v>22</v>
      </c>
      <c r="C637" s="10"/>
      <c r="D637" s="106">
        <f>'TAB aout'!D637</f>
        <v>137722</v>
      </c>
      <c r="E637" s="106">
        <f>'TAB aout'!E637</f>
        <v>100850</v>
      </c>
      <c r="F637" s="106">
        <f t="shared" ref="F637" si="220">(D637-E637)</f>
        <v>36872</v>
      </c>
      <c r="G637" s="32">
        <f t="shared" ref="G637" si="221">F637/E637</f>
        <v>0.36561229548834906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02">
        <v>51</v>
      </c>
      <c r="B641" s="20" t="s">
        <v>29</v>
      </c>
      <c r="C641" s="30"/>
      <c r="D641" s="106">
        <v>0</v>
      </c>
      <c r="E641" s="106">
        <v>0</v>
      </c>
      <c r="F641" s="106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02">
        <v>510</v>
      </c>
      <c r="B642" s="1" t="s">
        <v>7</v>
      </c>
      <c r="C642" s="10"/>
      <c r="D642" s="106">
        <v>0</v>
      </c>
      <c r="E642" s="106">
        <v>0</v>
      </c>
      <c r="F642" s="106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02">
        <v>41</v>
      </c>
      <c r="B644" s="1" t="s">
        <v>8</v>
      </c>
      <c r="C644" s="10"/>
      <c r="D644" s="106">
        <f>D648+D649+D650</f>
        <v>71368</v>
      </c>
      <c r="E644" s="106">
        <f>E648+E649+E650</f>
        <v>75449</v>
      </c>
      <c r="F644" s="106">
        <f t="shared" ref="F644" si="224">(D644-E644)</f>
        <v>-4081</v>
      </c>
      <c r="G644" s="32">
        <f t="shared" ref="G644" si="225">F644/E644</f>
        <v>-5.4089517422364779E-2</v>
      </c>
    </row>
    <row r="645" spans="1:7" x14ac:dyDescent="0.2">
      <c r="A645" s="102"/>
      <c r="B645" s="1"/>
      <c r="C645" s="10"/>
      <c r="D645" s="106"/>
      <c r="E645" s="106"/>
      <c r="F645" s="106"/>
      <c r="G645" s="32"/>
    </row>
    <row r="646" spans="1:7" x14ac:dyDescent="0.2">
      <c r="A646" s="102"/>
      <c r="B646" s="7" t="s">
        <v>6</v>
      </c>
      <c r="C646" s="29"/>
      <c r="D646" s="106"/>
      <c r="E646" s="106"/>
      <c r="F646" s="106"/>
      <c r="G646" s="32"/>
    </row>
    <row r="647" spans="1:7" x14ac:dyDescent="0.2">
      <c r="A647" s="102"/>
      <c r="B647" s="1"/>
      <c r="C647" s="10"/>
      <c r="D647" s="106"/>
      <c r="E647" s="106"/>
      <c r="F647" s="106"/>
      <c r="G647" s="32"/>
    </row>
    <row r="648" spans="1:7" x14ac:dyDescent="0.2">
      <c r="A648" s="102"/>
      <c r="B648" s="23" t="s">
        <v>23</v>
      </c>
      <c r="C648" s="10"/>
      <c r="D648" s="106">
        <f>'TAB aout'!D648</f>
        <v>57332</v>
      </c>
      <c r="E648" s="106">
        <f>'TAB aout'!E648</f>
        <v>67186</v>
      </c>
      <c r="F648" s="106">
        <f t="shared" ref="F648:F650" si="226">(D648-E648)</f>
        <v>-9854</v>
      </c>
      <c r="G648" s="32">
        <f t="shared" ref="G648:G650" si="227">F648/E648</f>
        <v>-0.14666746048283869</v>
      </c>
    </row>
    <row r="649" spans="1:7" ht="25.5" x14ac:dyDescent="0.2">
      <c r="A649" s="102"/>
      <c r="B649" s="24" t="s">
        <v>58</v>
      </c>
      <c r="C649" s="17"/>
      <c r="D649" s="106">
        <f>'TAB aout'!D649</f>
        <v>9031</v>
      </c>
      <c r="E649" s="106">
        <f>'TAB aout'!E649</f>
        <v>8263</v>
      </c>
      <c r="F649" s="106">
        <f t="shared" si="226"/>
        <v>768</v>
      </c>
      <c r="G649" s="32">
        <f t="shared" si="227"/>
        <v>9.2944451167856712E-2</v>
      </c>
    </row>
    <row r="650" spans="1:7" x14ac:dyDescent="0.2">
      <c r="A650" s="102"/>
      <c r="B650" s="23" t="s">
        <v>24</v>
      </c>
      <c r="C650" s="10"/>
      <c r="D650" s="106">
        <f>'TAB aout'!D650</f>
        <v>5005</v>
      </c>
      <c r="E650" s="106">
        <f>'TAB aout'!E650</f>
        <v>0</v>
      </c>
      <c r="F650" s="106">
        <f t="shared" si="226"/>
        <v>5005</v>
      </c>
      <c r="G650" s="32" t="e">
        <f t="shared" si="227"/>
        <v>#DIV/0!</v>
      </c>
    </row>
    <row r="651" spans="1:7" x14ac:dyDescent="0.2">
      <c r="A651" s="102"/>
      <c r="B651" s="1"/>
      <c r="C651" s="10"/>
      <c r="D651" s="106">
        <f>'TAB aout'!D651</f>
        <v>0</v>
      </c>
      <c r="E651" s="106">
        <f>'TAB aout'!E651</f>
        <v>0</v>
      </c>
      <c r="F651" s="106"/>
      <c r="G651" s="32"/>
    </row>
    <row r="652" spans="1:7" x14ac:dyDescent="0.2">
      <c r="A652" s="102"/>
      <c r="B652" s="8" t="s">
        <v>26</v>
      </c>
      <c r="C652" s="31"/>
      <c r="D652" s="106">
        <f>'TAB aout'!D652</f>
        <v>151100</v>
      </c>
      <c r="E652" s="106">
        <f>'TAB aout'!E652</f>
        <v>179443</v>
      </c>
      <c r="F652" s="106">
        <f t="shared" ref="F652" si="228">(D652-E652)</f>
        <v>-28343</v>
      </c>
      <c r="G652" s="32">
        <f t="shared" ref="G652" si="229">F652/E652</f>
        <v>-0.15794987823431397</v>
      </c>
    </row>
    <row r="653" spans="1:7" x14ac:dyDescent="0.2">
      <c r="A653" s="102"/>
      <c r="B653" s="8"/>
      <c r="C653" s="31"/>
      <c r="D653" s="106"/>
      <c r="E653" s="106"/>
      <c r="F653" s="106"/>
      <c r="G653" s="32"/>
    </row>
    <row r="654" spans="1:7" x14ac:dyDescent="0.2">
      <c r="A654" s="102">
        <v>3</v>
      </c>
      <c r="B654" s="8" t="s">
        <v>15</v>
      </c>
      <c r="C654" s="31"/>
      <c r="D654" s="106">
        <f>D657+D658+D659+D660</f>
        <v>18862</v>
      </c>
      <c r="E654" s="106">
        <f>E657+E658+E659+E660</f>
        <v>14937</v>
      </c>
      <c r="F654" s="106">
        <f t="shared" ref="F654" si="230">(D654-E654)</f>
        <v>3925</v>
      </c>
      <c r="G654" s="32">
        <f t="shared" ref="G654" si="231">F654/E654</f>
        <v>0.26277030193479278</v>
      </c>
    </row>
    <row r="655" spans="1:7" x14ac:dyDescent="0.2">
      <c r="A655" s="102"/>
      <c r="B655" s="7" t="s">
        <v>6</v>
      </c>
      <c r="C655" s="29"/>
      <c r="D655" s="106"/>
      <c r="E655" s="106"/>
      <c r="F655" s="106"/>
      <c r="G655" s="32"/>
    </row>
    <row r="656" spans="1:7" x14ac:dyDescent="0.2">
      <c r="A656" s="102"/>
      <c r="B656" s="8"/>
      <c r="C656" s="31"/>
      <c r="D656" s="106"/>
      <c r="E656" s="106"/>
      <c r="F656" s="106"/>
      <c r="G656" s="32"/>
    </row>
    <row r="657" spans="1:7" x14ac:dyDescent="0.2">
      <c r="A657" s="102">
        <v>30</v>
      </c>
      <c r="B657" s="25" t="s">
        <v>16</v>
      </c>
      <c r="C657" s="31"/>
      <c r="D657" s="106">
        <f>'TAB aout'!D657</f>
        <v>686</v>
      </c>
      <c r="E657" s="106">
        <f>'TAB aout'!E657</f>
        <v>461</v>
      </c>
      <c r="F657" s="106">
        <f t="shared" ref="F657:F660" si="232">(D657-E657)</f>
        <v>225</v>
      </c>
      <c r="G657" s="32">
        <f t="shared" ref="G657:G660" si="233">F657/E657</f>
        <v>0.48806941431670281</v>
      </c>
    </row>
    <row r="658" spans="1:7" x14ac:dyDescent="0.2">
      <c r="A658" s="102">
        <v>31</v>
      </c>
      <c r="B658" s="25" t="s">
        <v>17</v>
      </c>
      <c r="C658" s="31"/>
      <c r="D658" s="106">
        <f>'TAB aout'!D658</f>
        <v>2872</v>
      </c>
      <c r="E658" s="106">
        <f>'TAB aout'!E658</f>
        <v>2913</v>
      </c>
      <c r="F658" s="106">
        <f t="shared" si="232"/>
        <v>-41</v>
      </c>
      <c r="G658" s="32">
        <f t="shared" si="233"/>
        <v>-1.4074836937864744E-2</v>
      </c>
    </row>
    <row r="659" spans="1:7" x14ac:dyDescent="0.2">
      <c r="A659" s="102">
        <v>32</v>
      </c>
      <c r="B659" s="25" t="s">
        <v>18</v>
      </c>
      <c r="C659" s="31"/>
      <c r="D659" s="106">
        <f>'TAB aout'!D659</f>
        <v>15304</v>
      </c>
      <c r="E659" s="106">
        <f>'TAB aout'!E659</f>
        <v>11563</v>
      </c>
      <c r="F659" s="106">
        <f t="shared" si="232"/>
        <v>3741</v>
      </c>
      <c r="G659" s="32">
        <f t="shared" si="233"/>
        <v>0.3235319553749027</v>
      </c>
    </row>
    <row r="660" spans="1:7" x14ac:dyDescent="0.2">
      <c r="A660" s="102">
        <v>37</v>
      </c>
      <c r="B660" s="25" t="s">
        <v>25</v>
      </c>
      <c r="C660" s="31"/>
      <c r="D660" s="106">
        <f>'TAB aout'!D660</f>
        <v>0</v>
      </c>
      <c r="E660" s="106">
        <f>'TAB aout'!E660</f>
        <v>0</v>
      </c>
      <c r="F660" s="106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06" t="s">
        <v>10</v>
      </c>
      <c r="E664" s="106" t="s">
        <v>11</v>
      </c>
      <c r="F664" s="106" t="s">
        <v>12</v>
      </c>
      <c r="G664" s="32" t="s">
        <v>13</v>
      </c>
    </row>
    <row r="665" spans="1:7" x14ac:dyDescent="0.2">
      <c r="A665" s="102">
        <v>700</v>
      </c>
      <c r="B665" s="1" t="s">
        <v>30</v>
      </c>
      <c r="C665" s="10"/>
      <c r="D665" s="106">
        <f>'cumul juin 21'!D665+'TAB juillet'!D665+'TAB aout'!D665</f>
        <v>0</v>
      </c>
      <c r="E665" s="106">
        <f>'cumul juin 21'!E665+'TAB juillet'!E665+'TAB aout'!E665</f>
        <v>0</v>
      </c>
      <c r="F665" s="106">
        <f>(D666-E666)</f>
        <v>0</v>
      </c>
      <c r="G665" s="32" t="e">
        <f>F665/E666</f>
        <v>#DIV/0!</v>
      </c>
    </row>
    <row r="666" spans="1:7" x14ac:dyDescent="0.2">
      <c r="A666" s="102">
        <v>701</v>
      </c>
      <c r="B666" s="1" t="s">
        <v>31</v>
      </c>
      <c r="C666" s="10"/>
      <c r="D666" s="106">
        <f>'cumul juin 21'!D666+'TAB juillet'!D666+'TAB aout'!D666</f>
        <v>0</v>
      </c>
      <c r="E666" s="106">
        <f>'cumul juin 21'!E666+'TAB juillet'!E666+'TAB aout'!E666</f>
        <v>0</v>
      </c>
      <c r="F666" s="106">
        <f t="shared" ref="F666:F668" si="234">(D667-E667)</f>
        <v>0</v>
      </c>
      <c r="G666" s="32" t="e">
        <f>F666/E667</f>
        <v>#DIV/0!</v>
      </c>
    </row>
    <row r="667" spans="1:7" x14ac:dyDescent="0.2">
      <c r="A667" s="102">
        <v>704</v>
      </c>
      <c r="B667" s="1" t="s">
        <v>32</v>
      </c>
      <c r="C667" s="10"/>
      <c r="D667" s="106">
        <f>'cumul juin 21'!D667+'TAB juillet'!D667+'TAB aout'!D667</f>
        <v>0</v>
      </c>
      <c r="E667" s="106">
        <f>'cumul juin 21'!E667+'TAB juillet'!E667+'TAB aout'!E667</f>
        <v>0</v>
      </c>
      <c r="F667" s="106">
        <f t="shared" si="234"/>
        <v>20830</v>
      </c>
      <c r="G667" s="32" t="e">
        <f t="shared" ref="G667:G668" si="235">F667/E667</f>
        <v>#DIV/0!</v>
      </c>
    </row>
    <row r="668" spans="1:7" x14ac:dyDescent="0.2">
      <c r="A668" s="102">
        <v>706</v>
      </c>
      <c r="B668" s="1" t="s">
        <v>33</v>
      </c>
      <c r="C668" s="10"/>
      <c r="D668" s="106">
        <f>'cumul juin 21'!D668+'TAB juillet'!D668+'TAB aout'!D668</f>
        <v>296798</v>
      </c>
      <c r="E668" s="106">
        <f>'cumul juin 21'!E668+'TAB juillet'!E668+'TAB aout'!E668</f>
        <v>275968</v>
      </c>
      <c r="F668" s="106">
        <f t="shared" si="234"/>
        <v>0</v>
      </c>
      <c r="G668" s="32">
        <f t="shared" si="235"/>
        <v>0</v>
      </c>
    </row>
    <row r="669" spans="1:7" x14ac:dyDescent="0.2">
      <c r="A669" s="102"/>
      <c r="B669" s="13" t="s">
        <v>6</v>
      </c>
      <c r="C669" s="27"/>
      <c r="D669" s="106">
        <f>'cumul juin 21'!D669+'TAB juillet'!D669+'TAB aout'!D669</f>
        <v>0</v>
      </c>
      <c r="E669" s="106">
        <f>'cumul juin 21'!E669+'TAB juillet'!E669+'TAB aout'!E669</f>
        <v>0</v>
      </c>
      <c r="F669" s="39"/>
      <c r="G669" s="33"/>
    </row>
    <row r="670" spans="1:7" x14ac:dyDescent="0.2">
      <c r="A670" s="102"/>
      <c r="B670" s="14" t="s">
        <v>19</v>
      </c>
      <c r="C670" s="11"/>
      <c r="D670" s="106">
        <f>'cumul juin 21'!D670+'TAB juillet'!D670+'TAB aout'!D670</f>
        <v>0</v>
      </c>
      <c r="E670" s="106">
        <f>'cumul juin 21'!E670+'TAB juillet'!E670+'TAB aout'!E670</f>
        <v>0</v>
      </c>
      <c r="F670" s="106">
        <f t="shared" ref="F670:F674" si="236">(D670-E670)</f>
        <v>0</v>
      </c>
      <c r="G670" s="32" t="e">
        <f t="shared" ref="G670:G674" si="237">F670/E670</f>
        <v>#DIV/0!</v>
      </c>
    </row>
    <row r="671" spans="1:7" x14ac:dyDescent="0.2">
      <c r="A671" s="102"/>
      <c r="B671" s="14" t="s">
        <v>20</v>
      </c>
      <c r="C671" s="11"/>
      <c r="D671" s="106">
        <f>'cumul juin 21'!D671+'TAB juillet'!D671+'TAB aout'!D671</f>
        <v>0</v>
      </c>
      <c r="E671" s="106">
        <f>'cumul juin 21'!E671+'TAB juillet'!E671+'TAB aout'!E671</f>
        <v>0</v>
      </c>
      <c r="F671" s="106">
        <f t="shared" si="236"/>
        <v>0</v>
      </c>
      <c r="G671" s="32" t="e">
        <f t="shared" si="237"/>
        <v>#DIV/0!</v>
      </c>
    </row>
    <row r="672" spans="1:7" x14ac:dyDescent="0.2">
      <c r="A672" s="102"/>
      <c r="B672" s="14" t="s">
        <v>27</v>
      </c>
      <c r="C672" s="11"/>
      <c r="D672" s="106">
        <f>'cumul juin 21'!D672+'TAB juillet'!D672+'TAB aout'!D672</f>
        <v>0</v>
      </c>
      <c r="E672" s="106">
        <f>'cumul juin 21'!E672+'TAB juillet'!E672+'TAB aout'!E672</f>
        <v>0</v>
      </c>
      <c r="F672" s="106">
        <f t="shared" si="236"/>
        <v>0</v>
      </c>
      <c r="G672" s="32" t="e">
        <f t="shared" si="237"/>
        <v>#DIV/0!</v>
      </c>
    </row>
    <row r="673" spans="1:7" x14ac:dyDescent="0.2">
      <c r="A673" s="102">
        <v>706</v>
      </c>
      <c r="B673" s="2" t="s">
        <v>34</v>
      </c>
      <c r="C673" s="11"/>
      <c r="D673" s="106">
        <f>'cumul juin 21'!D673+'TAB juillet'!D673+'TAB aout'!D673</f>
        <v>0</v>
      </c>
      <c r="E673" s="106">
        <f>'cumul juin 21'!E673+'TAB juillet'!E673+'TAB aout'!E673</f>
        <v>0</v>
      </c>
      <c r="F673" s="106">
        <f t="shared" si="236"/>
        <v>0</v>
      </c>
      <c r="G673" s="32" t="e">
        <f t="shared" si="237"/>
        <v>#DIV/0!</v>
      </c>
    </row>
    <row r="674" spans="1:7" x14ac:dyDescent="0.2">
      <c r="A674" s="102" t="s">
        <v>35</v>
      </c>
      <c r="B674" s="2" t="s">
        <v>36</v>
      </c>
      <c r="C674" s="11"/>
      <c r="D674" s="106">
        <f>'cumul juin 21'!D674+'TAB juillet'!D674+'TAB aout'!D674</f>
        <v>0</v>
      </c>
      <c r="E674" s="106">
        <f>'cumul juin 21'!E674+'TAB juillet'!E674+'TAB aout'!E674</f>
        <v>0</v>
      </c>
      <c r="F674" s="106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103"/>
      <c r="D675" s="40">
        <f>D665+D666+D667+D668+D673+D674</f>
        <v>296798</v>
      </c>
      <c r="E675" s="40">
        <f>E665+E666+E667+E668+E673+E674</f>
        <v>275968</v>
      </c>
      <c r="F675" s="40">
        <f>(D675-E675)</f>
        <v>20830</v>
      </c>
      <c r="G675" s="34">
        <f>F675/E675</f>
        <v>7.5479765769944335E-2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06">
        <f>'cumul juin 21'!D678+'TAB juillet'!D678+'TAB aout'!D678</f>
        <v>0</v>
      </c>
      <c r="E678" s="106">
        <f>'cumul juin 21'!E678+'TAB juillet'!E678+'TAB aout'!E678</f>
        <v>0</v>
      </c>
      <c r="F678" s="106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104"/>
      <c r="D679" s="106">
        <f>'cumul juin 21'!D679+'TAB juillet'!D679+'TAB aout'!D679</f>
        <v>0</v>
      </c>
      <c r="E679" s="106">
        <f>'cumul juin 21'!E679+'TAB juillet'!E679+'TAB aout'!E679</f>
        <v>0</v>
      </c>
      <c r="F679" s="105"/>
      <c r="G679" s="36"/>
    </row>
    <row r="680" spans="1:7" x14ac:dyDescent="0.2">
      <c r="A680" s="102">
        <v>72</v>
      </c>
      <c r="B680" s="1" t="s">
        <v>37</v>
      </c>
      <c r="C680" s="10"/>
      <c r="D680" s="106">
        <f>'cumul juin 21'!D680+'TAB juillet'!D680+'TAB aout'!D680</f>
        <v>0</v>
      </c>
      <c r="E680" s="106">
        <f>'cumul juin 21'!E680+'TAB juillet'!E680+'TAB aout'!E680</f>
        <v>0</v>
      </c>
      <c r="F680" s="106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102">
        <v>73</v>
      </c>
      <c r="B681" s="1" t="s">
        <v>38</v>
      </c>
      <c r="C681" s="10"/>
      <c r="D681" s="106">
        <f>'cumul juin 21'!D681+'TAB juillet'!D681+'TAB aout'!D681</f>
        <v>0</v>
      </c>
      <c r="E681" s="106">
        <f>'cumul juin 21'!E681+'TAB juillet'!E681+'TAB aout'!E681</f>
        <v>0</v>
      </c>
      <c r="F681" s="106">
        <f t="shared" si="240"/>
        <v>0</v>
      </c>
      <c r="G681" s="32" t="e">
        <f t="shared" si="241"/>
        <v>#DIV/0!</v>
      </c>
    </row>
    <row r="682" spans="1:7" x14ac:dyDescent="0.2">
      <c r="A682" s="102">
        <v>74</v>
      </c>
      <c r="B682" s="2" t="s">
        <v>39</v>
      </c>
      <c r="C682" s="11"/>
      <c r="D682" s="106">
        <f>'cumul juin 21'!D682+'TAB juillet'!D682+'TAB aout'!D682</f>
        <v>0</v>
      </c>
      <c r="E682" s="106">
        <f>'cumul juin 21'!E682+'TAB juillet'!E682+'TAB aout'!E682</f>
        <v>0</v>
      </c>
      <c r="F682" s="106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07"/>
      <c r="D683" s="40">
        <f>D675+D680+D681+D682</f>
        <v>296798</v>
      </c>
      <c r="E683" s="40">
        <f>E675+E680+E681+E682</f>
        <v>275968</v>
      </c>
      <c r="F683" s="106">
        <f t="shared" si="240"/>
        <v>20830</v>
      </c>
      <c r="G683" s="32">
        <f t="shared" si="241"/>
        <v>7.5479765769944335E-2</v>
      </c>
    </row>
    <row r="684" spans="1:7" x14ac:dyDescent="0.2">
      <c r="A684" s="102">
        <v>60</v>
      </c>
      <c r="B684" s="3" t="s">
        <v>40</v>
      </c>
      <c r="C684" s="104"/>
      <c r="D684" s="105">
        <f>D685+D686+D687</f>
        <v>77599</v>
      </c>
      <c r="E684" s="105">
        <f>E685+E686+E687</f>
        <v>67471</v>
      </c>
      <c r="F684" s="106">
        <f t="shared" si="240"/>
        <v>10128</v>
      </c>
      <c r="G684" s="32">
        <f t="shared" si="241"/>
        <v>0.15010893569088943</v>
      </c>
    </row>
    <row r="685" spans="1:7" x14ac:dyDescent="0.2">
      <c r="A685" s="102">
        <v>600</v>
      </c>
      <c r="B685" s="1" t="s">
        <v>2</v>
      </c>
      <c r="C685" s="10"/>
      <c r="D685" s="106">
        <f>'cumul juin 21'!D685+'TAB juillet'!D685+'TAB aout'!D685</f>
        <v>0</v>
      </c>
      <c r="E685" s="106">
        <f>'cumul juin 21'!E685+'TAB juillet'!E685+'TAB aout'!E685</f>
        <v>0</v>
      </c>
      <c r="F685" s="106">
        <f t="shared" si="240"/>
        <v>0</v>
      </c>
      <c r="G685" s="32" t="e">
        <f t="shared" si="241"/>
        <v>#DIV/0!</v>
      </c>
    </row>
    <row r="686" spans="1:7" x14ac:dyDescent="0.2">
      <c r="A686" s="102">
        <v>601</v>
      </c>
      <c r="B686" s="1" t="s">
        <v>3</v>
      </c>
      <c r="C686" s="10"/>
      <c r="D686" s="106">
        <f>'cumul juin 21'!D686+'TAB juillet'!D686+'TAB aout'!D686</f>
        <v>77599</v>
      </c>
      <c r="E686" s="106">
        <f>'cumul juin 21'!E686+'TAB juillet'!E686+'TAB aout'!E686</f>
        <v>67471</v>
      </c>
      <c r="F686" s="106">
        <f t="shared" si="240"/>
        <v>10128</v>
      </c>
      <c r="G686" s="32">
        <f t="shared" si="241"/>
        <v>0.15010893569088943</v>
      </c>
    </row>
    <row r="687" spans="1:7" x14ac:dyDescent="0.2">
      <c r="A687" s="102">
        <v>604</v>
      </c>
      <c r="B687" s="1" t="s">
        <v>4</v>
      </c>
      <c r="C687" s="10"/>
      <c r="D687" s="106">
        <f>'cumul juin 21'!D687+'TAB juillet'!D687+'TAB aout'!D687</f>
        <v>0</v>
      </c>
      <c r="E687" s="106">
        <f>'cumul juin 21'!E687+'TAB juillet'!E687+'TAB aout'!E687</f>
        <v>0</v>
      </c>
      <c r="F687" s="106">
        <f t="shared" si="240"/>
        <v>0</v>
      </c>
      <c r="G687" s="32" t="e">
        <f t="shared" si="241"/>
        <v>#DIV/0!</v>
      </c>
    </row>
    <row r="688" spans="1:7" x14ac:dyDescent="0.2">
      <c r="A688" s="102">
        <v>61</v>
      </c>
      <c r="B688" s="1" t="s">
        <v>41</v>
      </c>
      <c r="C688" s="10"/>
      <c r="D688" s="106">
        <f>'cumul juin 21'!D688+'TAB juillet'!D688+'TAB aout'!D688</f>
        <v>3366</v>
      </c>
      <c r="E688" s="106">
        <f>'cumul juin 21'!E688+'TAB juillet'!E688+'TAB aout'!E688</f>
        <v>4729</v>
      </c>
      <c r="F688" s="106">
        <f t="shared" si="240"/>
        <v>-1363</v>
      </c>
      <c r="G688" s="32">
        <f t="shared" si="241"/>
        <v>-0.28822161133432017</v>
      </c>
    </row>
    <row r="689" spans="1:7" x14ac:dyDescent="0.2">
      <c r="A689" s="102">
        <v>62</v>
      </c>
      <c r="B689" s="2" t="s">
        <v>42</v>
      </c>
      <c r="C689" s="11"/>
      <c r="D689" s="106">
        <f>'cumul juin 21'!D689+'TAB juillet'!D689+'TAB aout'!D689</f>
        <v>5835</v>
      </c>
      <c r="E689" s="106">
        <f>'cumul juin 21'!E689+'TAB juillet'!E689+'TAB aout'!E689</f>
        <v>4051</v>
      </c>
      <c r="F689" s="106">
        <f t="shared" si="240"/>
        <v>1784</v>
      </c>
      <c r="G689" s="32">
        <f t="shared" si="241"/>
        <v>0.44038509010120958</v>
      </c>
    </row>
    <row r="690" spans="1:7" ht="25.5" x14ac:dyDescent="0.2">
      <c r="A690" s="22"/>
      <c r="B690" s="26" t="s">
        <v>43</v>
      </c>
      <c r="C690" s="107"/>
      <c r="D690" s="40">
        <f>D684+D688+D689</f>
        <v>86800</v>
      </c>
      <c r="E690" s="40">
        <f>E684+E688+E689</f>
        <v>76251</v>
      </c>
      <c r="F690" s="106">
        <f t="shared" si="240"/>
        <v>10549</v>
      </c>
      <c r="G690" s="32">
        <f t="shared" si="241"/>
        <v>0.13834572661342145</v>
      </c>
    </row>
    <row r="691" spans="1:7" ht="25.5" x14ac:dyDescent="0.2">
      <c r="A691" s="22"/>
      <c r="B691" s="26" t="s">
        <v>48</v>
      </c>
      <c r="C691" s="107"/>
      <c r="D691" s="40">
        <f>D683-D690</f>
        <v>209998</v>
      </c>
      <c r="E691" s="40">
        <f>E683-E690</f>
        <v>199717</v>
      </c>
      <c r="F691" s="106">
        <f t="shared" si="240"/>
        <v>10281</v>
      </c>
      <c r="G691" s="32">
        <f t="shared" si="241"/>
        <v>5.1477841145220485E-2</v>
      </c>
    </row>
    <row r="692" spans="1:7" x14ac:dyDescent="0.2">
      <c r="A692" s="102">
        <v>63</v>
      </c>
      <c r="B692" s="3" t="s">
        <v>46</v>
      </c>
      <c r="C692" s="104"/>
      <c r="D692" s="106">
        <f>'cumul juin 21'!D692+'TAB juillet'!D692+'TAB aout'!D692</f>
        <v>188556</v>
      </c>
      <c r="E692" s="106">
        <f>'cumul juin 21'!E692+'TAB juillet'!E692+'TAB aout'!E692</f>
        <v>186756</v>
      </c>
      <c r="F692" s="106">
        <f t="shared" si="240"/>
        <v>1800</v>
      </c>
      <c r="G692" s="32">
        <f t="shared" si="241"/>
        <v>9.6382445543918265E-3</v>
      </c>
    </row>
    <row r="693" spans="1:7" x14ac:dyDescent="0.2">
      <c r="A693" s="102"/>
      <c r="B693" s="13" t="s">
        <v>6</v>
      </c>
      <c r="C693" s="27"/>
      <c r="D693" s="106">
        <f>'cumul juin 21'!D693+'TAB juillet'!D693+'TAB aout'!D693</f>
        <v>0</v>
      </c>
      <c r="E693" s="106">
        <f>'cumul juin 21'!E693+'TAB juillet'!E693+'TAB aout'!E693</f>
        <v>0</v>
      </c>
      <c r="F693" s="106"/>
      <c r="G693" s="32"/>
    </row>
    <row r="694" spans="1:7" x14ac:dyDescent="0.2">
      <c r="A694" s="102">
        <v>631</v>
      </c>
      <c r="B694" s="15" t="s">
        <v>21</v>
      </c>
      <c r="C694" s="21"/>
      <c r="D694" s="106">
        <f>'cumul juin 21'!D694+'TAB juillet'!D694+'TAB aout'!D694</f>
        <v>0</v>
      </c>
      <c r="E694" s="106">
        <f>'cumul juin 21'!E694+'TAB juillet'!E694+'TAB aout'!E694</f>
        <v>0</v>
      </c>
      <c r="F694" s="106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02"/>
      <c r="B695" s="15"/>
      <c r="C695" s="21"/>
      <c r="D695" s="106">
        <f>'cumul juin 21'!D695+'TAB juillet'!D695+'TAB aout'!D695</f>
        <v>0</v>
      </c>
      <c r="E695" s="106">
        <f>'cumul juin 21'!E695+'TAB juillet'!E695+'TAB aout'!E695</f>
        <v>0</v>
      </c>
      <c r="F695" s="106"/>
      <c r="G695" s="32"/>
    </row>
    <row r="696" spans="1:7" x14ac:dyDescent="0.2">
      <c r="A696" s="102">
        <v>64</v>
      </c>
      <c r="B696" s="2" t="s">
        <v>47</v>
      </c>
      <c r="C696" s="11"/>
      <c r="D696" s="106">
        <f>'cumul juin 21'!D696+'TAB juillet'!D696+'TAB aout'!D696</f>
        <v>9642</v>
      </c>
      <c r="E696" s="106">
        <f>'cumul juin 21'!E696+'TAB juillet'!E696+'TAB aout'!E696</f>
        <v>8937</v>
      </c>
      <c r="F696" s="106">
        <f t="shared" ref="F696:F706" si="244">(D696-E696)</f>
        <v>705</v>
      </c>
      <c r="G696" s="32">
        <f t="shared" ref="G696:G706" si="245">F696/E696</f>
        <v>7.888553205773749E-2</v>
      </c>
    </row>
    <row r="697" spans="1:7" ht="25.5" x14ac:dyDescent="0.2">
      <c r="A697" s="22"/>
      <c r="B697" s="26" t="s">
        <v>49</v>
      </c>
      <c r="C697" s="107"/>
      <c r="D697" s="106">
        <f>D691-D692-D696</f>
        <v>11800</v>
      </c>
      <c r="E697" s="106">
        <f>E691-E692-E696</f>
        <v>4024</v>
      </c>
      <c r="F697" s="106">
        <f t="shared" si="244"/>
        <v>7776</v>
      </c>
      <c r="G697" s="32">
        <f t="shared" si="245"/>
        <v>1.9324055666003976</v>
      </c>
    </row>
    <row r="698" spans="1:7" x14ac:dyDescent="0.2">
      <c r="A698" s="102">
        <v>75</v>
      </c>
      <c r="B698" s="3" t="s">
        <v>50</v>
      </c>
      <c r="C698" s="104"/>
      <c r="D698" s="106">
        <f>'cumul juin 21'!D698+'TAB juillet'!D698+'TAB aout'!D698</f>
        <v>319</v>
      </c>
      <c r="E698" s="106">
        <f>'cumul juin 21'!E698+'TAB juillet'!E698+'TAB aout'!E698</f>
        <v>1</v>
      </c>
      <c r="F698" s="106">
        <f t="shared" si="244"/>
        <v>318</v>
      </c>
      <c r="G698" s="32">
        <f t="shared" si="245"/>
        <v>318</v>
      </c>
    </row>
    <row r="699" spans="1:7" x14ac:dyDescent="0.2">
      <c r="A699" s="102">
        <v>65</v>
      </c>
      <c r="B699" s="1" t="s">
        <v>51</v>
      </c>
      <c r="C699" s="10"/>
      <c r="D699" s="106">
        <f>'cumul juin 21'!D699+'TAB juillet'!D699+'TAB aout'!D699</f>
        <v>1206</v>
      </c>
      <c r="E699" s="106">
        <f>'cumul juin 21'!E699+'TAB juillet'!E699+'TAB aout'!E699</f>
        <v>1111</v>
      </c>
      <c r="F699" s="106">
        <f t="shared" si="244"/>
        <v>95</v>
      </c>
      <c r="G699" s="32">
        <f t="shared" si="245"/>
        <v>8.5508550855085505E-2</v>
      </c>
    </row>
    <row r="700" spans="1:7" ht="25.5" x14ac:dyDescent="0.2">
      <c r="A700" s="102">
        <v>68</v>
      </c>
      <c r="B700" s="16" t="s">
        <v>52</v>
      </c>
      <c r="C700" s="17"/>
      <c r="D700" s="106">
        <f>'cumul juin 21'!D700+'TAB juillet'!D700+'TAB aout'!D700</f>
        <v>45367</v>
      </c>
      <c r="E700" s="106">
        <f>'cumul juin 21'!E700+'TAB juillet'!E700+'TAB aout'!E700</f>
        <v>54414</v>
      </c>
      <c r="F700" s="106">
        <f t="shared" si="244"/>
        <v>-9047</v>
      </c>
      <c r="G700" s="32">
        <f t="shared" si="245"/>
        <v>-0.16626235895174035</v>
      </c>
    </row>
    <row r="701" spans="1:7" x14ac:dyDescent="0.2">
      <c r="A701" s="102">
        <v>78</v>
      </c>
      <c r="B701" s="2" t="s">
        <v>53</v>
      </c>
      <c r="C701" s="11"/>
      <c r="D701" s="106">
        <f>'cumul juin 21'!D701+'TAB juillet'!D701+'TAB aout'!D701</f>
        <v>0</v>
      </c>
      <c r="E701" s="106">
        <f>'cumul juin 21'!E701+'TAB juillet'!E701+'TAB aout'!E701</f>
        <v>1460</v>
      </c>
      <c r="F701" s="106">
        <f t="shared" si="244"/>
        <v>-1460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07"/>
      <c r="D702" s="106">
        <f>D697+D698-D699-D700+D701</f>
        <v>-34454</v>
      </c>
      <c r="E702" s="106">
        <f>E697+E698-E699-E700+E701</f>
        <v>-50040</v>
      </c>
      <c r="F702" s="106">
        <f t="shared" si="244"/>
        <v>15586</v>
      </c>
      <c r="G702" s="32">
        <f t="shared" si="245"/>
        <v>-0.31147082334132692</v>
      </c>
    </row>
    <row r="703" spans="1:7" x14ac:dyDescent="0.2">
      <c r="A703" s="102">
        <v>76</v>
      </c>
      <c r="B703" s="1" t="s">
        <v>54</v>
      </c>
      <c r="C703" s="10"/>
      <c r="D703" s="106">
        <f>'cumul juin 21'!D703+'TAB juillet'!D703+'TAB aout'!D703</f>
        <v>9849</v>
      </c>
      <c r="E703" s="106">
        <f>'cumul juin 21'!E703+'TAB juillet'!E703+'TAB aout'!E703</f>
        <v>11143</v>
      </c>
      <c r="F703" s="106">
        <f t="shared" si="244"/>
        <v>-1294</v>
      </c>
      <c r="G703" s="32">
        <f t="shared" si="245"/>
        <v>-0.11612671632414968</v>
      </c>
    </row>
    <row r="704" spans="1:7" x14ac:dyDescent="0.2">
      <c r="A704" s="102">
        <v>66</v>
      </c>
      <c r="B704" s="1" t="s">
        <v>55</v>
      </c>
      <c r="C704" s="10"/>
      <c r="D704" s="106">
        <f>'cumul juin 21'!D704+'TAB juillet'!D704+'TAB aout'!D704</f>
        <v>0</v>
      </c>
      <c r="E704" s="106">
        <f>'cumul juin 21'!E704+'TAB juillet'!E704+'TAB aout'!E704</f>
        <v>0</v>
      </c>
      <c r="F704" s="106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9849</v>
      </c>
      <c r="E705" s="39">
        <f>E703-E704</f>
        <v>11143</v>
      </c>
      <c r="F705" s="106">
        <f t="shared" si="244"/>
        <v>-1294</v>
      </c>
      <c r="G705" s="32">
        <f t="shared" si="245"/>
        <v>-0.11612671632414968</v>
      </c>
    </row>
    <row r="706" spans="1:7" x14ac:dyDescent="0.2">
      <c r="A706" s="22"/>
      <c r="B706" s="19" t="s">
        <v>57</v>
      </c>
      <c r="C706" s="107"/>
      <c r="D706" s="106">
        <f>D702+D705</f>
        <v>-24605</v>
      </c>
      <c r="E706" s="106">
        <f>E702+E705</f>
        <v>-38897</v>
      </c>
      <c r="F706" s="106">
        <f t="shared" si="244"/>
        <v>14292</v>
      </c>
      <c r="G706" s="32">
        <f t="shared" si="245"/>
        <v>-0.36743193562485538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02">
        <v>5</v>
      </c>
      <c r="B710" s="1" t="s">
        <v>22</v>
      </c>
      <c r="C710" s="10"/>
      <c r="D710" s="106">
        <f>'TAB aout'!D710</f>
        <v>600918</v>
      </c>
      <c r="E710" s="106">
        <f>'TAB aout'!E710</f>
        <v>646124</v>
      </c>
      <c r="F710" s="106">
        <f t="shared" ref="F710" si="246">(D710-E710)</f>
        <v>-45206</v>
      </c>
      <c r="G710" s="32">
        <f t="shared" ref="G710" si="247">F710/E710</f>
        <v>-6.9964898378639395E-2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02">
        <v>51</v>
      </c>
      <c r="B714" s="20" t="s">
        <v>29</v>
      </c>
      <c r="C714" s="30"/>
      <c r="D714" s="106">
        <v>0</v>
      </c>
      <c r="E714" s="106">
        <v>0</v>
      </c>
      <c r="F714" s="106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02">
        <v>510</v>
      </c>
      <c r="B715" s="1" t="s">
        <v>7</v>
      </c>
      <c r="C715" s="10"/>
      <c r="D715" s="106">
        <v>0</v>
      </c>
      <c r="E715" s="106">
        <v>0</v>
      </c>
      <c r="F715" s="106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02">
        <v>41</v>
      </c>
      <c r="B717" s="1" t="s">
        <v>8</v>
      </c>
      <c r="C717" s="10"/>
      <c r="D717" s="106">
        <f>D721+D722+D723</f>
        <v>222445</v>
      </c>
      <c r="E717" s="106">
        <f>E721+E722+E723</f>
        <v>194302</v>
      </c>
      <c r="F717" s="106">
        <f t="shared" ref="F717" si="250">(D717-E717)</f>
        <v>28143</v>
      </c>
      <c r="G717" s="32">
        <f t="shared" ref="G717" si="251">F717/E717</f>
        <v>0.14484153534189045</v>
      </c>
    </row>
    <row r="718" spans="1:7" x14ac:dyDescent="0.2">
      <c r="A718" s="102"/>
      <c r="B718" s="1"/>
      <c r="C718" s="10"/>
      <c r="D718" s="106"/>
      <c r="E718" s="106"/>
      <c r="F718" s="106"/>
      <c r="G718" s="32"/>
    </row>
    <row r="719" spans="1:7" x14ac:dyDescent="0.2">
      <c r="A719" s="102"/>
      <c r="B719" s="7" t="s">
        <v>6</v>
      </c>
      <c r="C719" s="29"/>
      <c r="D719" s="106"/>
      <c r="E719" s="106"/>
      <c r="F719" s="106"/>
      <c r="G719" s="32"/>
    </row>
    <row r="720" spans="1:7" x14ac:dyDescent="0.2">
      <c r="A720" s="102"/>
      <c r="B720" s="1"/>
      <c r="C720" s="10"/>
      <c r="D720" s="106"/>
      <c r="E720" s="106"/>
      <c r="F720" s="106"/>
      <c r="G720" s="32"/>
    </row>
    <row r="721" spans="1:7" x14ac:dyDescent="0.2">
      <c r="A721" s="102"/>
      <c r="B721" s="23" t="s">
        <v>23</v>
      </c>
      <c r="C721" s="10"/>
      <c r="D721" s="106">
        <f>'TAB aout'!D721</f>
        <v>54513</v>
      </c>
      <c r="E721" s="106">
        <f>'TAB aout'!E721</f>
        <v>110462</v>
      </c>
      <c r="F721" s="106">
        <f t="shared" ref="F721:F723" si="252">(D721-E721)</f>
        <v>-55949</v>
      </c>
      <c r="G721" s="32">
        <f t="shared" ref="G721:G723" si="253">F721/E721</f>
        <v>-0.50649997284133907</v>
      </c>
    </row>
    <row r="722" spans="1:7" ht="25.5" x14ac:dyDescent="0.2">
      <c r="A722" s="102"/>
      <c r="B722" s="24" t="s">
        <v>58</v>
      </c>
      <c r="C722" s="17"/>
      <c r="D722" s="106">
        <f>'TAB aout'!D722</f>
        <v>154076</v>
      </c>
      <c r="E722" s="106">
        <f>'TAB aout'!E722</f>
        <v>71705</v>
      </c>
      <c r="F722" s="106">
        <f t="shared" si="252"/>
        <v>82371</v>
      </c>
      <c r="G722" s="32">
        <f t="shared" si="253"/>
        <v>1.148748343909072</v>
      </c>
    </row>
    <row r="723" spans="1:7" x14ac:dyDescent="0.2">
      <c r="A723" s="102"/>
      <c r="B723" s="23" t="s">
        <v>24</v>
      </c>
      <c r="C723" s="10"/>
      <c r="D723" s="106">
        <f>'TAB aout'!D723</f>
        <v>13856</v>
      </c>
      <c r="E723" s="106">
        <f>'TAB aout'!E723</f>
        <v>12135</v>
      </c>
      <c r="F723" s="106">
        <f t="shared" si="252"/>
        <v>1721</v>
      </c>
      <c r="G723" s="32">
        <f t="shared" si="253"/>
        <v>0.14182117840955913</v>
      </c>
    </row>
    <row r="724" spans="1:7" x14ac:dyDescent="0.2">
      <c r="A724" s="102"/>
      <c r="B724" s="1"/>
      <c r="C724" s="10"/>
      <c r="D724" s="106">
        <f>'TAB aout'!D724</f>
        <v>0</v>
      </c>
      <c r="E724" s="106">
        <f>'TAB aout'!E724</f>
        <v>0</v>
      </c>
      <c r="F724" s="106"/>
      <c r="G724" s="32"/>
    </row>
    <row r="725" spans="1:7" x14ac:dyDescent="0.2">
      <c r="A725" s="102"/>
      <c r="B725" s="8" t="s">
        <v>26</v>
      </c>
      <c r="C725" s="31"/>
      <c r="D725" s="106">
        <f>'TAB aout'!D725</f>
        <v>85915</v>
      </c>
      <c r="E725" s="106">
        <f>'TAB aout'!E725</f>
        <v>44122</v>
      </c>
      <c r="F725" s="106">
        <f t="shared" ref="F725" si="254">(D725-E725)</f>
        <v>41793</v>
      </c>
      <c r="G725" s="32">
        <f t="shared" ref="G725" si="255">F725/E725</f>
        <v>0.94721454149857209</v>
      </c>
    </row>
    <row r="726" spans="1:7" x14ac:dyDescent="0.2">
      <c r="A726" s="102"/>
      <c r="B726" s="8"/>
      <c r="C726" s="31"/>
      <c r="D726" s="106"/>
      <c r="E726" s="106"/>
      <c r="F726" s="106"/>
      <c r="G726" s="32"/>
    </row>
    <row r="727" spans="1:7" x14ac:dyDescent="0.2">
      <c r="A727" s="102">
        <v>3</v>
      </c>
      <c r="B727" s="8" t="s">
        <v>15</v>
      </c>
      <c r="C727" s="31"/>
      <c r="D727" s="106">
        <f>D730+D731+D732+D733</f>
        <v>29558</v>
      </c>
      <c r="E727" s="106">
        <f>E730+E731+E732+E733</f>
        <v>27658</v>
      </c>
      <c r="F727" s="106">
        <f t="shared" ref="F727" si="256">(D727-E727)</f>
        <v>1900</v>
      </c>
      <c r="G727" s="32">
        <f t="shared" ref="G727" si="257">F727/E727</f>
        <v>6.8696218092414496E-2</v>
      </c>
    </row>
    <row r="728" spans="1:7" x14ac:dyDescent="0.2">
      <c r="A728" s="102"/>
      <c r="B728" s="7" t="s">
        <v>6</v>
      </c>
      <c r="C728" s="29"/>
      <c r="D728" s="106"/>
      <c r="E728" s="106"/>
      <c r="F728" s="106"/>
      <c r="G728" s="32"/>
    </row>
    <row r="729" spans="1:7" x14ac:dyDescent="0.2">
      <c r="A729" s="102"/>
      <c r="B729" s="8"/>
      <c r="C729" s="31"/>
      <c r="D729" s="106"/>
      <c r="E729" s="106"/>
      <c r="F729" s="106"/>
      <c r="G729" s="32"/>
    </row>
    <row r="730" spans="1:7" x14ac:dyDescent="0.2">
      <c r="A730" s="102">
        <v>30</v>
      </c>
      <c r="B730" s="25" t="s">
        <v>16</v>
      </c>
      <c r="C730" s="31"/>
      <c r="D730" s="106">
        <f>'TAB aout'!D730</f>
        <v>397</v>
      </c>
      <c r="E730" s="106">
        <f>'TAB aout'!E730</f>
        <v>647</v>
      </c>
      <c r="F730" s="106">
        <f t="shared" ref="F730:F733" si="258">(D730-E730)</f>
        <v>-250</v>
      </c>
      <c r="G730" s="32">
        <f t="shared" ref="G730:G733" si="259">F730/E730</f>
        <v>-0.38639876352395675</v>
      </c>
    </row>
    <row r="731" spans="1:7" x14ac:dyDescent="0.2">
      <c r="A731" s="102">
        <v>31</v>
      </c>
      <c r="B731" s="25" t="s">
        <v>17</v>
      </c>
      <c r="C731" s="31"/>
      <c r="D731" s="106">
        <f>'TAB aout'!D731</f>
        <v>10090</v>
      </c>
      <c r="E731" s="106">
        <f>'TAB aout'!E731</f>
        <v>8580</v>
      </c>
      <c r="F731" s="106">
        <f t="shared" si="258"/>
        <v>1510</v>
      </c>
      <c r="G731" s="32">
        <f t="shared" si="259"/>
        <v>0.175990675990676</v>
      </c>
    </row>
    <row r="732" spans="1:7" x14ac:dyDescent="0.2">
      <c r="A732" s="102">
        <v>32</v>
      </c>
      <c r="B732" s="25" t="s">
        <v>18</v>
      </c>
      <c r="C732" s="31"/>
      <c r="D732" s="106">
        <f>'TAB aout'!D732</f>
        <v>19071</v>
      </c>
      <c r="E732" s="106">
        <f>'TAB aout'!E732</f>
        <v>18431</v>
      </c>
      <c r="F732" s="106">
        <f t="shared" si="258"/>
        <v>640</v>
      </c>
      <c r="G732" s="32">
        <f t="shared" si="259"/>
        <v>3.4724106125549346E-2</v>
      </c>
    </row>
    <row r="733" spans="1:7" x14ac:dyDescent="0.2">
      <c r="A733" s="102">
        <v>37</v>
      </c>
      <c r="B733" s="25" t="s">
        <v>25</v>
      </c>
      <c r="C733" s="31"/>
      <c r="D733" s="106">
        <f>'TAB aout'!D733</f>
        <v>0</v>
      </c>
      <c r="E733" s="106">
        <f>'TAB aout'!E733</f>
        <v>0</v>
      </c>
      <c r="F733" s="106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06" t="s">
        <v>10</v>
      </c>
      <c r="E737" s="106" t="s">
        <v>11</v>
      </c>
      <c r="F737" s="106" t="s">
        <v>12</v>
      </c>
      <c r="G737" s="32" t="s">
        <v>13</v>
      </c>
    </row>
    <row r="738" spans="1:7" x14ac:dyDescent="0.2">
      <c r="A738" s="102">
        <v>700</v>
      </c>
      <c r="B738" s="1" t="s">
        <v>30</v>
      </c>
      <c r="C738" s="10"/>
      <c r="D738" s="106">
        <f>'cumul juin 21'!D738+'TAB juillet'!D738+'TAB aout'!D738</f>
        <v>41697</v>
      </c>
      <c r="E738" s="106">
        <f>'cumul juin 21'!E738+'TAB juillet'!E738+'TAB aout'!E738</f>
        <v>33176</v>
      </c>
      <c r="F738" s="106">
        <f>(D739-E739)</f>
        <v>27919</v>
      </c>
      <c r="G738" s="32">
        <f>F738/E739</f>
        <v>0.62999819478292263</v>
      </c>
    </row>
    <row r="739" spans="1:7" x14ac:dyDescent="0.2">
      <c r="A739" s="102">
        <v>701</v>
      </c>
      <c r="B739" s="1" t="s">
        <v>31</v>
      </c>
      <c r="C739" s="10"/>
      <c r="D739" s="106">
        <f>'cumul juin 21'!D739+'TAB juillet'!D739+'TAB aout'!D739</f>
        <v>72235</v>
      </c>
      <c r="E739" s="106">
        <f>'cumul juin 21'!E739+'TAB juillet'!E739+'TAB aout'!E739</f>
        <v>44316</v>
      </c>
      <c r="F739" s="106">
        <f t="shared" ref="F739:F741" si="260">(D740-E740)</f>
        <v>0</v>
      </c>
      <c r="G739" s="32" t="e">
        <f>F739/E740</f>
        <v>#DIV/0!</v>
      </c>
    </row>
    <row r="740" spans="1:7" x14ac:dyDescent="0.2">
      <c r="A740" s="102">
        <v>704</v>
      </c>
      <c r="B740" s="1" t="s">
        <v>32</v>
      </c>
      <c r="C740" s="10"/>
      <c r="D740" s="106">
        <f>'cumul juin 21'!D740+'TAB juillet'!D740+'TAB aout'!D740</f>
        <v>0</v>
      </c>
      <c r="E740" s="106">
        <f>'cumul juin 21'!E740+'TAB juillet'!E740+'TAB aout'!E740</f>
        <v>0</v>
      </c>
      <c r="F740" s="106">
        <f t="shared" si="260"/>
        <v>80415</v>
      </c>
      <c r="G740" s="32" t="e">
        <f t="shared" ref="G740:G741" si="261">F740/E740</f>
        <v>#DIV/0!</v>
      </c>
    </row>
    <row r="741" spans="1:7" x14ac:dyDescent="0.2">
      <c r="A741" s="102">
        <v>706</v>
      </c>
      <c r="B741" s="1" t="s">
        <v>33</v>
      </c>
      <c r="C741" s="10"/>
      <c r="D741" s="106">
        <f>'cumul juin 21'!D741+'TAB juillet'!D741+'TAB aout'!D741</f>
        <v>121427</v>
      </c>
      <c r="E741" s="106">
        <f>'cumul juin 21'!E741+'TAB juillet'!E741+'TAB aout'!E741</f>
        <v>41012</v>
      </c>
      <c r="F741" s="106">
        <f t="shared" si="260"/>
        <v>0</v>
      </c>
      <c r="G741" s="32">
        <f t="shared" si="261"/>
        <v>0</v>
      </c>
    </row>
    <row r="742" spans="1:7" x14ac:dyDescent="0.2">
      <c r="A742" s="102"/>
      <c r="B742" s="13" t="s">
        <v>6</v>
      </c>
      <c r="C742" s="27"/>
      <c r="D742" s="106">
        <f>'cumul juin 21'!D742+'TAB juillet'!D742+'TAB aout'!D742</f>
        <v>0</v>
      </c>
      <c r="E742" s="106">
        <f>'cumul juin 21'!E742+'TAB juillet'!E742+'TAB aout'!E742</f>
        <v>0</v>
      </c>
      <c r="F742" s="39"/>
      <c r="G742" s="33"/>
    </row>
    <row r="743" spans="1:7" x14ac:dyDescent="0.2">
      <c r="A743" s="102"/>
      <c r="B743" s="14" t="s">
        <v>19</v>
      </c>
      <c r="C743" s="11"/>
      <c r="D743" s="106">
        <f>'cumul juin 21'!D743+'TAB juillet'!D743+'TAB aout'!D743</f>
        <v>0</v>
      </c>
      <c r="E743" s="106">
        <f>'cumul juin 21'!E743+'TAB juillet'!E743+'TAB aout'!E743</f>
        <v>0</v>
      </c>
      <c r="F743" s="106">
        <f t="shared" ref="F743:F747" si="262">(D743-E743)</f>
        <v>0</v>
      </c>
      <c r="G743" s="32" t="e">
        <f t="shared" ref="G743:G747" si="263">F743/E743</f>
        <v>#DIV/0!</v>
      </c>
    </row>
    <row r="744" spans="1:7" x14ac:dyDescent="0.2">
      <c r="A744" s="102"/>
      <c r="B744" s="14" t="s">
        <v>20</v>
      </c>
      <c r="C744" s="11"/>
      <c r="D744" s="106">
        <f>'cumul juin 21'!D744+'TAB juillet'!D744+'TAB aout'!D744</f>
        <v>0</v>
      </c>
      <c r="E744" s="106">
        <f>'cumul juin 21'!E744+'TAB juillet'!E744+'TAB aout'!E744</f>
        <v>0</v>
      </c>
      <c r="F744" s="106">
        <f t="shared" si="262"/>
        <v>0</v>
      </c>
      <c r="G744" s="32" t="e">
        <f t="shared" si="263"/>
        <v>#DIV/0!</v>
      </c>
    </row>
    <row r="745" spans="1:7" x14ac:dyDescent="0.2">
      <c r="A745" s="102"/>
      <c r="B745" s="14" t="s">
        <v>27</v>
      </c>
      <c r="C745" s="11"/>
      <c r="D745" s="106">
        <f>'cumul juin 21'!D745+'TAB juillet'!D745+'TAB aout'!D745</f>
        <v>0</v>
      </c>
      <c r="E745" s="106">
        <f>'cumul juin 21'!E745+'TAB juillet'!E745+'TAB aout'!E745</f>
        <v>0</v>
      </c>
      <c r="F745" s="106">
        <f t="shared" si="262"/>
        <v>0</v>
      </c>
      <c r="G745" s="32" t="e">
        <f t="shared" si="263"/>
        <v>#DIV/0!</v>
      </c>
    </row>
    <row r="746" spans="1:7" x14ac:dyDescent="0.2">
      <c r="A746" s="102">
        <v>706</v>
      </c>
      <c r="B746" s="2" t="s">
        <v>34</v>
      </c>
      <c r="C746" s="11"/>
      <c r="D746" s="106">
        <f>'cumul juin 21'!D746+'TAB juillet'!D746+'TAB aout'!D746</f>
        <v>21383</v>
      </c>
      <c r="E746" s="106">
        <f>'cumul juin 21'!E746+'TAB juillet'!E746+'TAB aout'!E746</f>
        <v>715</v>
      </c>
      <c r="F746" s="106">
        <f t="shared" si="262"/>
        <v>20668</v>
      </c>
      <c r="G746" s="32">
        <f t="shared" si="263"/>
        <v>28.906293706293706</v>
      </c>
    </row>
    <row r="747" spans="1:7" x14ac:dyDescent="0.2">
      <c r="A747" s="102" t="s">
        <v>35</v>
      </c>
      <c r="B747" s="2" t="s">
        <v>36</v>
      </c>
      <c r="C747" s="11"/>
      <c r="D747" s="106">
        <f>'cumul juin 21'!D747+'TAB juillet'!D747+'TAB aout'!D747</f>
        <v>0</v>
      </c>
      <c r="E747" s="106">
        <f>'cumul juin 21'!E747+'TAB juillet'!E747+'TAB aout'!E747</f>
        <v>0</v>
      </c>
      <c r="F747" s="106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103"/>
      <c r="D748" s="40">
        <f>D738+D739+D740+D741+D746+D747</f>
        <v>256742</v>
      </c>
      <c r="E748" s="40">
        <f>E738+E739+E740+E741+E746+E747</f>
        <v>119219</v>
      </c>
      <c r="F748" s="40">
        <f>(D748-E748)</f>
        <v>137523</v>
      </c>
      <c r="G748" s="34">
        <f>F748/E748</f>
        <v>1.1535325745057414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06">
        <f>'cumul juin 21'!D751+'TAB juillet'!D751+'TAB aout'!D751</f>
        <v>0</v>
      </c>
      <c r="E751" s="106">
        <f>'cumul juin 21'!E751+'TAB juillet'!E751+'TAB aout'!E751</f>
        <v>0</v>
      </c>
      <c r="F751" s="106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104"/>
      <c r="D752" s="106">
        <f>'cumul juin 21'!D752+'TAB juillet'!D752+'TAB aout'!D752</f>
        <v>0</v>
      </c>
      <c r="E752" s="106">
        <f>'cumul juin 21'!E752+'TAB juillet'!E752+'TAB aout'!E752</f>
        <v>0</v>
      </c>
      <c r="F752" s="105"/>
      <c r="G752" s="36"/>
    </row>
    <row r="753" spans="1:7" x14ac:dyDescent="0.2">
      <c r="A753" s="102">
        <v>72</v>
      </c>
      <c r="B753" s="1" t="s">
        <v>37</v>
      </c>
      <c r="C753" s="10"/>
      <c r="D753" s="106">
        <f>'cumul juin 21'!D753+'TAB juillet'!D753+'TAB aout'!D753</f>
        <v>0</v>
      </c>
      <c r="E753" s="106">
        <f>'cumul juin 21'!E753+'TAB juillet'!E753+'TAB aout'!E753</f>
        <v>0</v>
      </c>
      <c r="F753" s="106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02">
        <v>73</v>
      </c>
      <c r="B754" s="1" t="s">
        <v>38</v>
      </c>
      <c r="C754" s="10"/>
      <c r="D754" s="106">
        <f>'cumul juin 21'!D754+'TAB juillet'!D754+'TAB aout'!D754</f>
        <v>0</v>
      </c>
      <c r="E754" s="106">
        <f>'cumul juin 21'!E754+'TAB juillet'!E754+'TAB aout'!E754</f>
        <v>0</v>
      </c>
      <c r="F754" s="106">
        <f t="shared" si="266"/>
        <v>0</v>
      </c>
      <c r="G754" s="32" t="e">
        <f t="shared" si="267"/>
        <v>#DIV/0!</v>
      </c>
    </row>
    <row r="755" spans="1:7" x14ac:dyDescent="0.2">
      <c r="A755" s="102">
        <v>74</v>
      </c>
      <c r="B755" s="2" t="s">
        <v>39</v>
      </c>
      <c r="C755" s="11"/>
      <c r="D755" s="106">
        <f>'cumul juin 21'!D755+'TAB juillet'!D755+'TAB aout'!D755</f>
        <v>0</v>
      </c>
      <c r="E755" s="106">
        <f>'cumul juin 21'!E755+'TAB juillet'!E755+'TAB aout'!E755</f>
        <v>0</v>
      </c>
      <c r="F755" s="106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07"/>
      <c r="D756" s="40">
        <f>D748+D753+D754+D755</f>
        <v>256742</v>
      </c>
      <c r="E756" s="40">
        <f>E748+E753+E754+E755</f>
        <v>119219</v>
      </c>
      <c r="F756" s="106">
        <f t="shared" si="266"/>
        <v>137523</v>
      </c>
      <c r="G756" s="32">
        <f t="shared" si="267"/>
        <v>1.1535325745057414</v>
      </c>
    </row>
    <row r="757" spans="1:7" x14ac:dyDescent="0.2">
      <c r="A757" s="102">
        <v>60</v>
      </c>
      <c r="B757" s="3" t="s">
        <v>40</v>
      </c>
      <c r="C757" s="104"/>
      <c r="D757" s="105">
        <f>D758+D759+D760</f>
        <v>51722</v>
      </c>
      <c r="E757" s="105">
        <f>E758+E759+E760</f>
        <v>31153</v>
      </c>
      <c r="F757" s="106">
        <f t="shared" si="266"/>
        <v>20569</v>
      </c>
      <c r="G757" s="32">
        <f t="shared" si="267"/>
        <v>0.66025743909093826</v>
      </c>
    </row>
    <row r="758" spans="1:7" x14ac:dyDescent="0.2">
      <c r="A758" s="102">
        <v>600</v>
      </c>
      <c r="B758" s="1" t="s">
        <v>2</v>
      </c>
      <c r="C758" s="10"/>
      <c r="D758" s="106">
        <f>'cumul juin 21'!D758+'TAB juillet'!D758+'TAB aout'!D758</f>
        <v>10561</v>
      </c>
      <c r="E758" s="106">
        <f>'cumul juin 21'!E758+'TAB juillet'!E758+'TAB aout'!E758</f>
        <v>8302</v>
      </c>
      <c r="F758" s="106">
        <f t="shared" si="266"/>
        <v>2259</v>
      </c>
      <c r="G758" s="32">
        <f t="shared" si="267"/>
        <v>0.27210310768489521</v>
      </c>
    </row>
    <row r="759" spans="1:7" x14ac:dyDescent="0.2">
      <c r="A759" s="102">
        <v>601</v>
      </c>
      <c r="B759" s="1" t="s">
        <v>3</v>
      </c>
      <c r="C759" s="10"/>
      <c r="D759" s="106">
        <f>'cumul juin 21'!D759+'TAB juillet'!D759+'TAB aout'!D759</f>
        <v>41161</v>
      </c>
      <c r="E759" s="106">
        <f>'cumul juin 21'!E759+'TAB juillet'!E759+'TAB aout'!E759</f>
        <v>22851</v>
      </c>
      <c r="F759" s="106">
        <f t="shared" si="266"/>
        <v>18310</v>
      </c>
      <c r="G759" s="32">
        <f t="shared" si="267"/>
        <v>0.80127784342041919</v>
      </c>
    </row>
    <row r="760" spans="1:7" x14ac:dyDescent="0.2">
      <c r="A760" s="102">
        <v>604</v>
      </c>
      <c r="B760" s="1" t="s">
        <v>4</v>
      </c>
      <c r="C760" s="10"/>
      <c r="D760" s="106">
        <f>'cumul juin 21'!D760+'TAB juillet'!D760+'TAB aout'!D760</f>
        <v>0</v>
      </c>
      <c r="E760" s="106">
        <f>'cumul juin 21'!E760+'TAB juillet'!E760+'TAB aout'!E760</f>
        <v>0</v>
      </c>
      <c r="F760" s="106">
        <f t="shared" si="266"/>
        <v>0</v>
      </c>
      <c r="G760" s="32" t="e">
        <f t="shared" si="267"/>
        <v>#DIV/0!</v>
      </c>
    </row>
    <row r="761" spans="1:7" x14ac:dyDescent="0.2">
      <c r="A761" s="102">
        <v>61</v>
      </c>
      <c r="B761" s="1" t="s">
        <v>41</v>
      </c>
      <c r="C761" s="10"/>
      <c r="D761" s="106">
        <f>'cumul juin 21'!D761+'TAB juillet'!D761+'TAB aout'!D761</f>
        <v>12967</v>
      </c>
      <c r="E761" s="106">
        <f>'cumul juin 21'!E761+'TAB juillet'!E761+'TAB aout'!E761</f>
        <v>4252</v>
      </c>
      <c r="F761" s="106">
        <f t="shared" si="266"/>
        <v>8715</v>
      </c>
      <c r="G761" s="32">
        <f t="shared" si="267"/>
        <v>2.049623706491063</v>
      </c>
    </row>
    <row r="762" spans="1:7" x14ac:dyDescent="0.2">
      <c r="A762" s="102">
        <v>62</v>
      </c>
      <c r="B762" s="2" t="s">
        <v>42</v>
      </c>
      <c r="C762" s="11"/>
      <c r="D762" s="106">
        <f>'cumul juin 21'!D762+'TAB juillet'!D762+'TAB aout'!D762</f>
        <v>18360</v>
      </c>
      <c r="E762" s="106">
        <f>'cumul juin 21'!E762+'TAB juillet'!E762+'TAB aout'!E762</f>
        <v>5116</v>
      </c>
      <c r="F762" s="106">
        <f t="shared" si="266"/>
        <v>13244</v>
      </c>
      <c r="G762" s="32">
        <f t="shared" si="267"/>
        <v>2.5887412040656761</v>
      </c>
    </row>
    <row r="763" spans="1:7" ht="25.5" x14ac:dyDescent="0.2">
      <c r="A763" s="22"/>
      <c r="B763" s="26" t="s">
        <v>43</v>
      </c>
      <c r="C763" s="107"/>
      <c r="D763" s="40">
        <f>D757+D761+D762</f>
        <v>83049</v>
      </c>
      <c r="E763" s="40">
        <f>E757+E761+E762</f>
        <v>40521</v>
      </c>
      <c r="F763" s="106">
        <f t="shared" si="266"/>
        <v>42528</v>
      </c>
      <c r="G763" s="32">
        <f t="shared" si="267"/>
        <v>1.0495298733989784</v>
      </c>
    </row>
    <row r="764" spans="1:7" ht="25.5" x14ac:dyDescent="0.2">
      <c r="A764" s="22"/>
      <c r="B764" s="26" t="s">
        <v>48</v>
      </c>
      <c r="C764" s="107"/>
      <c r="D764" s="40">
        <f>D756-D763</f>
        <v>173693</v>
      </c>
      <c r="E764" s="40">
        <f>E756-E763</f>
        <v>78698</v>
      </c>
      <c r="F764" s="106">
        <f t="shared" si="266"/>
        <v>94995</v>
      </c>
      <c r="G764" s="32">
        <f t="shared" si="267"/>
        <v>1.207082772116191</v>
      </c>
    </row>
    <row r="765" spans="1:7" x14ac:dyDescent="0.2">
      <c r="A765" s="102">
        <v>63</v>
      </c>
      <c r="B765" s="3" t="s">
        <v>46</v>
      </c>
      <c r="C765" s="104"/>
      <c r="D765" s="106">
        <f>'cumul juin 21'!D765+'TAB juillet'!D765+'TAB aout'!D765</f>
        <v>129564</v>
      </c>
      <c r="E765" s="106">
        <f>'cumul juin 21'!E765+'TAB juillet'!E765+'TAB aout'!E765</f>
        <v>89905</v>
      </c>
      <c r="F765" s="106">
        <f t="shared" si="266"/>
        <v>39659</v>
      </c>
      <c r="G765" s="32">
        <f t="shared" si="267"/>
        <v>0.44112118347144208</v>
      </c>
    </row>
    <row r="766" spans="1:7" x14ac:dyDescent="0.2">
      <c r="A766" s="102"/>
      <c r="B766" s="13" t="s">
        <v>6</v>
      </c>
      <c r="C766" s="27"/>
      <c r="D766" s="106">
        <f>'cumul juin 21'!D766+'TAB juillet'!D766+'TAB aout'!D766</f>
        <v>0</v>
      </c>
      <c r="E766" s="106">
        <f>'cumul juin 21'!E766+'TAB juillet'!E766+'TAB aout'!E766</f>
        <v>0</v>
      </c>
      <c r="F766" s="106"/>
      <c r="G766" s="32"/>
    </row>
    <row r="767" spans="1:7" x14ac:dyDescent="0.2">
      <c r="A767" s="102">
        <v>631</v>
      </c>
      <c r="B767" s="15" t="s">
        <v>21</v>
      </c>
      <c r="C767" s="21"/>
      <c r="D767" s="106">
        <f>'cumul juin 21'!D767+'TAB juillet'!D767+'TAB aout'!D767</f>
        <v>0</v>
      </c>
      <c r="E767" s="106">
        <f>'cumul juin 21'!E767+'TAB juillet'!E767+'TAB aout'!E767</f>
        <v>0</v>
      </c>
      <c r="F767" s="106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02"/>
      <c r="B768" s="15"/>
      <c r="C768" s="21"/>
      <c r="D768" s="106">
        <f>'cumul juin 21'!D768+'TAB juillet'!D768+'TAB aout'!D768</f>
        <v>0</v>
      </c>
      <c r="E768" s="106">
        <f>'cumul juin 21'!E768+'TAB juillet'!E768+'TAB aout'!E768</f>
        <v>0</v>
      </c>
      <c r="F768" s="106"/>
      <c r="G768" s="32"/>
    </row>
    <row r="769" spans="1:7" x14ac:dyDescent="0.2">
      <c r="A769" s="102">
        <v>64</v>
      </c>
      <c r="B769" s="2" t="s">
        <v>47</v>
      </c>
      <c r="C769" s="11"/>
      <c r="D769" s="106">
        <f>'cumul juin 21'!D769+'TAB juillet'!D769+'TAB aout'!D769</f>
        <v>8426</v>
      </c>
      <c r="E769" s="106">
        <f>'cumul juin 21'!E769+'TAB juillet'!E769+'TAB aout'!E769</f>
        <v>5379</v>
      </c>
      <c r="F769" s="106">
        <f t="shared" ref="F769:F779" si="270">(D769-E769)</f>
        <v>3047</v>
      </c>
      <c r="G769" s="32">
        <f t="shared" ref="G769:G779" si="271">F769/E769</f>
        <v>0.56646216768916158</v>
      </c>
    </row>
    <row r="770" spans="1:7" ht="25.5" x14ac:dyDescent="0.2">
      <c r="A770" s="22"/>
      <c r="B770" s="26" t="s">
        <v>49</v>
      </c>
      <c r="C770" s="107"/>
      <c r="D770" s="106">
        <f>D764-D765-D769</f>
        <v>35703</v>
      </c>
      <c r="E770" s="106">
        <f>E764-E765-E769</f>
        <v>-16586</v>
      </c>
      <c r="F770" s="106">
        <f t="shared" si="270"/>
        <v>52289</v>
      </c>
      <c r="G770" s="32">
        <f t="shared" si="271"/>
        <v>-3.1525985771132281</v>
      </c>
    </row>
    <row r="771" spans="1:7" x14ac:dyDescent="0.2">
      <c r="A771" s="102">
        <v>75</v>
      </c>
      <c r="B771" s="3" t="s">
        <v>50</v>
      </c>
      <c r="C771" s="104"/>
      <c r="D771" s="106">
        <f>'cumul juin 21'!D771+'TAB juillet'!D771+'TAB aout'!D771</f>
        <v>7042</v>
      </c>
      <c r="E771" s="106">
        <f>'cumul juin 21'!E771+'TAB juillet'!E771+'TAB aout'!E771</f>
        <v>1272</v>
      </c>
      <c r="F771" s="106">
        <f t="shared" si="270"/>
        <v>5770</v>
      </c>
      <c r="G771" s="32">
        <f t="shared" si="271"/>
        <v>4.5361635220125782</v>
      </c>
    </row>
    <row r="772" spans="1:7" x14ac:dyDescent="0.2">
      <c r="A772" s="102">
        <v>65</v>
      </c>
      <c r="B772" s="1" t="s">
        <v>51</v>
      </c>
      <c r="C772" s="10"/>
      <c r="D772" s="106">
        <f>'cumul juin 21'!D772+'TAB juillet'!D772+'TAB aout'!D772</f>
        <v>8918</v>
      </c>
      <c r="E772" s="106">
        <f>'cumul juin 21'!E772+'TAB juillet'!E772+'TAB aout'!E772</f>
        <v>1652</v>
      </c>
      <c r="F772" s="106">
        <f t="shared" si="270"/>
        <v>7266</v>
      </c>
      <c r="G772" s="32">
        <f t="shared" si="271"/>
        <v>4.398305084745763</v>
      </c>
    </row>
    <row r="773" spans="1:7" ht="25.5" x14ac:dyDescent="0.2">
      <c r="A773" s="102">
        <v>68</v>
      </c>
      <c r="B773" s="16" t="s">
        <v>52</v>
      </c>
      <c r="C773" s="17"/>
      <c r="D773" s="106">
        <f>'cumul juin 21'!D773+'TAB juillet'!D773+'TAB aout'!D773</f>
        <v>69826</v>
      </c>
      <c r="E773" s="106">
        <f>'cumul juin 21'!E773+'TAB juillet'!E773+'TAB aout'!E773</f>
        <v>46639</v>
      </c>
      <c r="F773" s="106">
        <f t="shared" si="270"/>
        <v>23187</v>
      </c>
      <c r="G773" s="32">
        <f t="shared" si="271"/>
        <v>0.49715902999635497</v>
      </c>
    </row>
    <row r="774" spans="1:7" x14ac:dyDescent="0.2">
      <c r="A774" s="102">
        <v>78</v>
      </c>
      <c r="B774" s="2" t="s">
        <v>53</v>
      </c>
      <c r="C774" s="11"/>
      <c r="D774" s="106">
        <f>'cumul juin 21'!D774+'TAB juillet'!D774+'TAB aout'!D774</f>
        <v>4101</v>
      </c>
      <c r="E774" s="106">
        <f>'cumul juin 21'!E774+'TAB juillet'!E774+'TAB aout'!E774</f>
        <v>0</v>
      </c>
      <c r="F774" s="106">
        <f t="shared" si="270"/>
        <v>4101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07"/>
      <c r="D775" s="106">
        <f>D770+D771-D772-D773+D774</f>
        <v>-31898</v>
      </c>
      <c r="E775" s="106">
        <f>E770+E771-E772-E773+E774</f>
        <v>-63605</v>
      </c>
      <c r="F775" s="106">
        <f t="shared" si="270"/>
        <v>31707</v>
      </c>
      <c r="G775" s="32">
        <f t="shared" si="271"/>
        <v>-0.49849854571181512</v>
      </c>
    </row>
    <row r="776" spans="1:7" x14ac:dyDescent="0.2">
      <c r="A776" s="102">
        <v>76</v>
      </c>
      <c r="B776" s="1" t="s">
        <v>54</v>
      </c>
      <c r="C776" s="10"/>
      <c r="D776" s="106">
        <f>'cumul juin 21'!D776+'TAB juillet'!D776+'TAB aout'!D776</f>
        <v>0</v>
      </c>
      <c r="E776" s="106">
        <f>'cumul juin 21'!E776+'TAB juillet'!E776+'TAB aout'!E776</f>
        <v>0</v>
      </c>
      <c r="F776" s="106">
        <f t="shared" si="270"/>
        <v>0</v>
      </c>
      <c r="G776" s="32" t="e">
        <f t="shared" si="271"/>
        <v>#DIV/0!</v>
      </c>
    </row>
    <row r="777" spans="1:7" x14ac:dyDescent="0.2">
      <c r="A777" s="102">
        <v>66</v>
      </c>
      <c r="B777" s="1" t="s">
        <v>55</v>
      </c>
      <c r="C777" s="10"/>
      <c r="D777" s="106">
        <f>'cumul juin 21'!D777+'TAB juillet'!D777+'TAB aout'!D777</f>
        <v>0</v>
      </c>
      <c r="E777" s="106">
        <f>'cumul juin 21'!E777+'TAB juillet'!E777+'TAB aout'!E777</f>
        <v>0</v>
      </c>
      <c r="F777" s="106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06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07"/>
      <c r="D779" s="106">
        <f>D775+D778</f>
        <v>-31898</v>
      </c>
      <c r="E779" s="106">
        <f>E775+E778</f>
        <v>-63605</v>
      </c>
      <c r="F779" s="106">
        <f t="shared" si="270"/>
        <v>31707</v>
      </c>
      <c r="G779" s="32">
        <f t="shared" si="271"/>
        <v>-0.49849854571181512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02">
        <v>5</v>
      </c>
      <c r="B783" s="1" t="s">
        <v>22</v>
      </c>
      <c r="C783" s="10"/>
      <c r="D783" s="106">
        <f>'TAB aout'!D783</f>
        <v>82860</v>
      </c>
      <c r="E783" s="106">
        <f>'TAB aout'!E783</f>
        <v>83304</v>
      </c>
      <c r="F783" s="106">
        <f t="shared" ref="F783" si="272">(D783-E783)</f>
        <v>-444</v>
      </c>
      <c r="G783" s="32">
        <f t="shared" ref="G783" si="273">F783/E783</f>
        <v>-5.3298761163929707E-3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02">
        <v>51</v>
      </c>
      <c r="B787" s="20" t="s">
        <v>29</v>
      </c>
      <c r="C787" s="30"/>
      <c r="D787" s="106">
        <v>0</v>
      </c>
      <c r="E787" s="106">
        <v>0</v>
      </c>
      <c r="F787" s="106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02">
        <v>510</v>
      </c>
      <c r="B788" s="1" t="s">
        <v>7</v>
      </c>
      <c r="C788" s="10"/>
      <c r="D788" s="106">
        <v>0</v>
      </c>
      <c r="E788" s="106">
        <v>0</v>
      </c>
      <c r="F788" s="106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02">
        <v>41</v>
      </c>
      <c r="B790" s="1" t="s">
        <v>8</v>
      </c>
      <c r="C790" s="10"/>
      <c r="D790" s="106">
        <f>D794+D795+D796</f>
        <v>197549</v>
      </c>
      <c r="E790" s="106">
        <f>E794+E795+E796</f>
        <v>141315</v>
      </c>
      <c r="F790" s="106">
        <f t="shared" ref="F790" si="276">(D790-E790)</f>
        <v>56234</v>
      </c>
      <c r="G790" s="32">
        <f t="shared" ref="G790" si="277">F790/E790</f>
        <v>0.39793369422920427</v>
      </c>
    </row>
    <row r="791" spans="1:7" x14ac:dyDescent="0.2">
      <c r="A791" s="102"/>
      <c r="B791" s="1"/>
      <c r="C791" s="10"/>
      <c r="D791" s="106"/>
      <c r="E791" s="106"/>
      <c r="F791" s="106"/>
      <c r="G791" s="32"/>
    </row>
    <row r="792" spans="1:7" x14ac:dyDescent="0.2">
      <c r="A792" s="102"/>
      <c r="B792" s="7" t="s">
        <v>6</v>
      </c>
      <c r="C792" s="29"/>
      <c r="D792" s="106"/>
      <c r="E792" s="106"/>
      <c r="F792" s="106"/>
      <c r="G792" s="32"/>
    </row>
    <row r="793" spans="1:7" x14ac:dyDescent="0.2">
      <c r="A793" s="102"/>
      <c r="B793" s="1"/>
      <c r="C793" s="10"/>
      <c r="D793" s="106"/>
      <c r="E793" s="106"/>
      <c r="F793" s="106"/>
      <c r="G793" s="32"/>
    </row>
    <row r="794" spans="1:7" x14ac:dyDescent="0.2">
      <c r="A794" s="102"/>
      <c r="B794" s="23" t="s">
        <v>23</v>
      </c>
      <c r="C794" s="10"/>
      <c r="D794" s="106">
        <f>'TAB aout'!D794</f>
        <v>131221</v>
      </c>
      <c r="E794" s="106">
        <f>'TAB aout'!E794</f>
        <v>94780</v>
      </c>
      <c r="F794" s="106">
        <f t="shared" ref="F794:F796" si="278">(D794-E794)</f>
        <v>36441</v>
      </c>
      <c r="G794" s="32">
        <f t="shared" ref="G794:G796" si="279">F794/E794</f>
        <v>0.38447984806921293</v>
      </c>
    </row>
    <row r="795" spans="1:7" ht="25.5" x14ac:dyDescent="0.2">
      <c r="A795" s="102"/>
      <c r="B795" s="24" t="s">
        <v>58</v>
      </c>
      <c r="C795" s="17"/>
      <c r="D795" s="106">
        <f>'TAB aout'!D795</f>
        <v>43670</v>
      </c>
      <c r="E795" s="106">
        <f>'TAB aout'!E795</f>
        <v>41156</v>
      </c>
      <c r="F795" s="106">
        <f t="shared" si="278"/>
        <v>2514</v>
      </c>
      <c r="G795" s="32">
        <f t="shared" si="279"/>
        <v>6.1084653513460978E-2</v>
      </c>
    </row>
    <row r="796" spans="1:7" x14ac:dyDescent="0.2">
      <c r="A796" s="102"/>
      <c r="B796" s="23" t="s">
        <v>24</v>
      </c>
      <c r="C796" s="10"/>
      <c r="D796" s="106">
        <f>'TAB aout'!D796</f>
        <v>22658</v>
      </c>
      <c r="E796" s="106">
        <f>'TAB aout'!E796</f>
        <v>5379</v>
      </c>
      <c r="F796" s="106">
        <f t="shared" si="278"/>
        <v>17279</v>
      </c>
      <c r="G796" s="32">
        <f t="shared" si="279"/>
        <v>3.2123071202825804</v>
      </c>
    </row>
    <row r="797" spans="1:7" x14ac:dyDescent="0.2">
      <c r="A797" s="102"/>
      <c r="B797" s="1"/>
      <c r="C797" s="10"/>
      <c r="D797" s="106">
        <f>'TAB aout'!D797</f>
        <v>0</v>
      </c>
      <c r="E797" s="106">
        <f>'TAB aout'!E797</f>
        <v>0</v>
      </c>
      <c r="F797" s="106"/>
      <c r="G797" s="32"/>
    </row>
    <row r="798" spans="1:7" x14ac:dyDescent="0.2">
      <c r="A798" s="102"/>
      <c r="B798" s="8" t="s">
        <v>26</v>
      </c>
      <c r="C798" s="31"/>
      <c r="D798" s="106">
        <f>'TAB aout'!D798</f>
        <v>40331</v>
      </c>
      <c r="E798" s="106">
        <f>'TAB aout'!E798</f>
        <v>9769</v>
      </c>
      <c r="F798" s="106">
        <f t="shared" ref="F798" si="280">(D798-E798)</f>
        <v>30562</v>
      </c>
      <c r="G798" s="32">
        <f t="shared" ref="G798" si="281">F798/E798</f>
        <v>3.128467601596888</v>
      </c>
    </row>
    <row r="799" spans="1:7" x14ac:dyDescent="0.2">
      <c r="A799" s="102"/>
      <c r="B799" s="8"/>
      <c r="C799" s="31"/>
      <c r="D799" s="106"/>
      <c r="E799" s="106"/>
      <c r="F799" s="106"/>
      <c r="G799" s="32"/>
    </row>
    <row r="800" spans="1:7" x14ac:dyDescent="0.2">
      <c r="A800" s="102">
        <v>3</v>
      </c>
      <c r="B800" s="8" t="s">
        <v>15</v>
      </c>
      <c r="C800" s="31"/>
      <c r="D800" s="106">
        <f>D803+D804+D805+D806</f>
        <v>27996</v>
      </c>
      <c r="E800" s="106">
        <f>E803+E804+E805+E806</f>
        <v>14033</v>
      </c>
      <c r="F800" s="106">
        <f t="shared" ref="F800" si="282">(D800-E800)</f>
        <v>13963</v>
      </c>
      <c r="G800" s="32">
        <f t="shared" ref="G800" si="283">F800/E800</f>
        <v>0.99501175799900232</v>
      </c>
    </row>
    <row r="801" spans="1:7" x14ac:dyDescent="0.2">
      <c r="A801" s="102"/>
      <c r="B801" s="7" t="s">
        <v>6</v>
      </c>
      <c r="C801" s="29"/>
      <c r="D801" s="106"/>
      <c r="E801" s="106"/>
      <c r="F801" s="106"/>
      <c r="G801" s="32"/>
    </row>
    <row r="802" spans="1:7" x14ac:dyDescent="0.2">
      <c r="A802" s="102"/>
      <c r="B802" s="8"/>
      <c r="C802" s="31"/>
      <c r="D802" s="106"/>
      <c r="E802" s="106"/>
      <c r="F802" s="106"/>
      <c r="G802" s="32"/>
    </row>
    <row r="803" spans="1:7" x14ac:dyDescent="0.2">
      <c r="A803" s="102">
        <v>30</v>
      </c>
      <c r="B803" s="25" t="s">
        <v>16</v>
      </c>
      <c r="C803" s="31"/>
      <c r="D803" s="106">
        <f>'TAB aout'!D803</f>
        <v>14240</v>
      </c>
      <c r="E803" s="106">
        <f>'TAB aout'!E803</f>
        <v>4326</v>
      </c>
      <c r="F803" s="106">
        <f t="shared" ref="F803:F806" si="284">(D803-E803)</f>
        <v>9914</v>
      </c>
      <c r="G803" s="32">
        <f t="shared" ref="G803:G806" si="285">F803/E803</f>
        <v>2.2917244567730006</v>
      </c>
    </row>
    <row r="804" spans="1:7" x14ac:dyDescent="0.2">
      <c r="A804" s="102">
        <v>31</v>
      </c>
      <c r="B804" s="25" t="s">
        <v>17</v>
      </c>
      <c r="C804" s="31"/>
      <c r="D804" s="106">
        <f>'TAB aout'!D804</f>
        <v>2439</v>
      </c>
      <c r="E804" s="106">
        <f>'TAB aout'!E804</f>
        <v>1563</v>
      </c>
      <c r="F804" s="106">
        <f t="shared" si="284"/>
        <v>876</v>
      </c>
      <c r="G804" s="32">
        <f t="shared" si="285"/>
        <v>0.56046065259117084</v>
      </c>
    </row>
    <row r="805" spans="1:7" x14ac:dyDescent="0.2">
      <c r="A805" s="102">
        <v>32</v>
      </c>
      <c r="B805" s="25" t="s">
        <v>18</v>
      </c>
      <c r="C805" s="31"/>
      <c r="D805" s="106">
        <f>'TAB aout'!D805</f>
        <v>11317</v>
      </c>
      <c r="E805" s="106">
        <f>'TAB aout'!E805</f>
        <v>8144</v>
      </c>
      <c r="F805" s="106">
        <f t="shared" si="284"/>
        <v>3173</v>
      </c>
      <c r="G805" s="32">
        <f t="shared" si="285"/>
        <v>0.38961198428290766</v>
      </c>
    </row>
    <row r="806" spans="1:7" x14ac:dyDescent="0.2">
      <c r="A806" s="102">
        <v>37</v>
      </c>
      <c r="B806" s="25" t="s">
        <v>25</v>
      </c>
      <c r="C806" s="31"/>
      <c r="D806" s="106">
        <f>'TAB aout'!D806</f>
        <v>0</v>
      </c>
      <c r="E806" s="106">
        <f>'TAB aout'!E806</f>
        <v>0</v>
      </c>
      <c r="F806" s="106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06" t="s">
        <v>10</v>
      </c>
      <c r="E810" s="106" t="s">
        <v>11</v>
      </c>
      <c r="F810" s="106" t="s">
        <v>12</v>
      </c>
      <c r="G810" s="32" t="s">
        <v>13</v>
      </c>
    </row>
    <row r="811" spans="1:7" x14ac:dyDescent="0.2">
      <c r="A811" s="102">
        <v>700</v>
      </c>
      <c r="B811" s="1" t="s">
        <v>30</v>
      </c>
      <c r="C811" s="10"/>
      <c r="D811" s="106">
        <f>'cumul juin 21'!D811+'TAB juillet'!D811+'TAB aout'!D811</f>
        <v>45589</v>
      </c>
      <c r="E811" s="106">
        <f>'cumul juin 21'!E811+'TAB juillet'!E811+'TAB aout'!E811</f>
        <v>40195</v>
      </c>
      <c r="F811" s="106">
        <f>(D812-E812)</f>
        <v>-38637</v>
      </c>
      <c r="G811" s="32">
        <f>F811/E812</f>
        <v>-0.78242643931876632</v>
      </c>
    </row>
    <row r="812" spans="1:7" x14ac:dyDescent="0.2">
      <c r="A812" s="102">
        <v>701</v>
      </c>
      <c r="B812" s="1" t="s">
        <v>31</v>
      </c>
      <c r="C812" s="10"/>
      <c r="D812" s="106">
        <f>'cumul juin 21'!D812+'TAB juillet'!D812+'TAB aout'!D812</f>
        <v>10744</v>
      </c>
      <c r="E812" s="106">
        <f>'cumul juin 21'!E812+'TAB juillet'!E812+'TAB aout'!E812</f>
        <v>49381</v>
      </c>
      <c r="F812" s="106">
        <f t="shared" ref="F812:F814" si="286">(D813-E813)</f>
        <v>0</v>
      </c>
      <c r="G812" s="32" t="e">
        <f>F812/E813</f>
        <v>#DIV/0!</v>
      </c>
    </row>
    <row r="813" spans="1:7" x14ac:dyDescent="0.2">
      <c r="A813" s="102">
        <v>704</v>
      </c>
      <c r="B813" s="1" t="s">
        <v>32</v>
      </c>
      <c r="C813" s="10"/>
      <c r="D813" s="106">
        <f>'cumul juin 21'!D813+'TAB juillet'!D813+'TAB aout'!D813</f>
        <v>0</v>
      </c>
      <c r="E813" s="106">
        <f>'cumul juin 21'!E813+'TAB juillet'!E813+'TAB aout'!E813</f>
        <v>0</v>
      </c>
      <c r="F813" s="106">
        <f t="shared" si="286"/>
        <v>-16689</v>
      </c>
      <c r="G813" s="32" t="e">
        <f t="shared" ref="G813:G814" si="287">F813/E813</f>
        <v>#DIV/0!</v>
      </c>
    </row>
    <row r="814" spans="1:7" x14ac:dyDescent="0.2">
      <c r="A814" s="102">
        <v>706</v>
      </c>
      <c r="B814" s="1" t="s">
        <v>33</v>
      </c>
      <c r="C814" s="10"/>
      <c r="D814" s="106">
        <f>'cumul juin 21'!D814+'TAB juillet'!D814+'TAB aout'!D814</f>
        <v>6649</v>
      </c>
      <c r="E814" s="106">
        <f>'cumul juin 21'!E814+'TAB juillet'!E814+'TAB aout'!E814</f>
        <v>23338</v>
      </c>
      <c r="F814" s="106">
        <f t="shared" si="286"/>
        <v>0</v>
      </c>
      <c r="G814" s="32">
        <f t="shared" si="287"/>
        <v>0</v>
      </c>
    </row>
    <row r="815" spans="1:7" x14ac:dyDescent="0.2">
      <c r="A815" s="102"/>
      <c r="B815" s="13" t="s">
        <v>6</v>
      </c>
      <c r="C815" s="27"/>
      <c r="D815" s="106">
        <f>'cumul juin 21'!D815+'TAB juillet'!D815+'TAB aout'!D815</f>
        <v>0</v>
      </c>
      <c r="E815" s="106">
        <f>'cumul juin 21'!E815+'TAB juillet'!E815+'TAB aout'!E815</f>
        <v>0</v>
      </c>
      <c r="F815" s="39"/>
      <c r="G815" s="33"/>
    </row>
    <row r="816" spans="1:7" x14ac:dyDescent="0.2">
      <c r="A816" s="102"/>
      <c r="B816" s="14" t="s">
        <v>19</v>
      </c>
      <c r="C816" s="11"/>
      <c r="D816" s="106">
        <f>'cumul juin 21'!D816+'TAB juillet'!D816+'TAB aout'!D816</f>
        <v>0</v>
      </c>
      <c r="E816" s="106">
        <f>'cumul juin 21'!E816+'TAB juillet'!E816+'TAB aout'!E816</f>
        <v>0</v>
      </c>
      <c r="F816" s="106">
        <f t="shared" ref="F816:F820" si="288">(D816-E816)</f>
        <v>0</v>
      </c>
      <c r="G816" s="32" t="e">
        <f t="shared" ref="G816:G820" si="289">F816/E816</f>
        <v>#DIV/0!</v>
      </c>
    </row>
    <row r="817" spans="1:7" x14ac:dyDescent="0.2">
      <c r="A817" s="102"/>
      <c r="B817" s="14" t="s">
        <v>20</v>
      </c>
      <c r="C817" s="11"/>
      <c r="D817" s="106">
        <f>'cumul juin 21'!D817+'TAB juillet'!D817+'TAB aout'!D817</f>
        <v>0</v>
      </c>
      <c r="E817" s="106">
        <f>'cumul juin 21'!E817+'TAB juillet'!E817+'TAB aout'!E817</f>
        <v>0</v>
      </c>
      <c r="F817" s="106">
        <f t="shared" si="288"/>
        <v>0</v>
      </c>
      <c r="G817" s="32" t="e">
        <f t="shared" si="289"/>
        <v>#DIV/0!</v>
      </c>
    </row>
    <row r="818" spans="1:7" x14ac:dyDescent="0.2">
      <c r="A818" s="102"/>
      <c r="B818" s="14" t="s">
        <v>27</v>
      </c>
      <c r="C818" s="11"/>
      <c r="D818" s="106">
        <f>'cumul juin 21'!D818+'TAB juillet'!D818+'TAB aout'!D818</f>
        <v>0</v>
      </c>
      <c r="E818" s="106">
        <f>'cumul juin 21'!E818+'TAB juillet'!E818+'TAB aout'!E818</f>
        <v>0</v>
      </c>
      <c r="F818" s="106">
        <f t="shared" si="288"/>
        <v>0</v>
      </c>
      <c r="G818" s="32" t="e">
        <f t="shared" si="289"/>
        <v>#DIV/0!</v>
      </c>
    </row>
    <row r="819" spans="1:7" x14ac:dyDescent="0.2">
      <c r="A819" s="102">
        <v>706</v>
      </c>
      <c r="B819" s="2" t="s">
        <v>34</v>
      </c>
      <c r="C819" s="11"/>
      <c r="D819" s="106">
        <f>'cumul juin 21'!D819+'TAB juillet'!D819+'TAB aout'!D819</f>
        <v>0</v>
      </c>
      <c r="E819" s="106">
        <f>'cumul juin 21'!E819+'TAB juillet'!E819+'TAB aout'!E819</f>
        <v>0</v>
      </c>
      <c r="F819" s="106">
        <f t="shared" si="288"/>
        <v>0</v>
      </c>
      <c r="G819" s="32" t="e">
        <f t="shared" si="289"/>
        <v>#DIV/0!</v>
      </c>
    </row>
    <row r="820" spans="1:7" x14ac:dyDescent="0.2">
      <c r="A820" s="102" t="s">
        <v>35</v>
      </c>
      <c r="B820" s="2" t="s">
        <v>36</v>
      </c>
      <c r="C820" s="11"/>
      <c r="D820" s="106">
        <f>'cumul juin 21'!D820+'TAB juillet'!D820+'TAB aout'!D820</f>
        <v>0</v>
      </c>
      <c r="E820" s="106">
        <f>'cumul juin 21'!E820+'TAB juillet'!E820+'TAB aout'!E820</f>
        <v>0</v>
      </c>
      <c r="F820" s="106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103"/>
      <c r="D821" s="40">
        <f>D811+D812+D813+D814+D819+D820</f>
        <v>62982</v>
      </c>
      <c r="E821" s="40">
        <f>E811+E812+E813+E814+E819+E820</f>
        <v>112914</v>
      </c>
      <c r="F821" s="40">
        <f>(D821-E821)</f>
        <v>-49932</v>
      </c>
      <c r="G821" s="34">
        <f>F821/E821</f>
        <v>-0.44221265742069188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06">
        <f>'cumul juin 21'!D824+'TAB juillet'!D824+'TAB aout'!D824</f>
        <v>0</v>
      </c>
      <c r="E824" s="106">
        <f>'cumul juin 21'!E824+'TAB juillet'!E824+'TAB aout'!E824</f>
        <v>0</v>
      </c>
      <c r="F824" s="106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104"/>
      <c r="D825" s="106">
        <f>'cumul juin 21'!D825+'TAB juillet'!D825+'TAB aout'!D825</f>
        <v>0</v>
      </c>
      <c r="E825" s="106">
        <f>'cumul juin 21'!E825+'TAB juillet'!E825+'TAB aout'!E825</f>
        <v>0</v>
      </c>
      <c r="F825" s="105"/>
      <c r="G825" s="36"/>
    </row>
    <row r="826" spans="1:7" x14ac:dyDescent="0.2">
      <c r="A826" s="102">
        <v>72</v>
      </c>
      <c r="B826" s="1" t="s">
        <v>37</v>
      </c>
      <c r="C826" s="10"/>
      <c r="D826" s="106">
        <f>'cumul juin 21'!D826+'TAB juillet'!D826+'TAB aout'!D826</f>
        <v>0</v>
      </c>
      <c r="E826" s="106">
        <f>'cumul juin 21'!E826+'TAB juillet'!E826+'TAB aout'!E826</f>
        <v>0</v>
      </c>
      <c r="F826" s="106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102">
        <v>73</v>
      </c>
      <c r="B827" s="1" t="s">
        <v>38</v>
      </c>
      <c r="C827" s="10"/>
      <c r="D827" s="106">
        <f>'cumul juin 21'!D827+'TAB juillet'!D827+'TAB aout'!D827</f>
        <v>0</v>
      </c>
      <c r="E827" s="106">
        <f>'cumul juin 21'!E827+'TAB juillet'!E827+'TAB aout'!E827</f>
        <v>0</v>
      </c>
      <c r="F827" s="106">
        <f t="shared" si="292"/>
        <v>0</v>
      </c>
      <c r="G827" s="32" t="e">
        <f t="shared" si="293"/>
        <v>#DIV/0!</v>
      </c>
    </row>
    <row r="828" spans="1:7" x14ac:dyDescent="0.2">
      <c r="A828" s="102">
        <v>74</v>
      </c>
      <c r="B828" s="2" t="s">
        <v>39</v>
      </c>
      <c r="C828" s="11"/>
      <c r="D828" s="106">
        <f>'cumul juin 21'!D828+'TAB juillet'!D828+'TAB aout'!D828</f>
        <v>0</v>
      </c>
      <c r="E828" s="106">
        <f>'cumul juin 21'!E828+'TAB juillet'!E828+'TAB aout'!E828</f>
        <v>0</v>
      </c>
      <c r="F828" s="106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07"/>
      <c r="D829" s="40">
        <f>D821+D826+D827+D828</f>
        <v>62982</v>
      </c>
      <c r="E829" s="40">
        <f>E821+E826+E827+E828</f>
        <v>112914</v>
      </c>
      <c r="F829" s="106">
        <f t="shared" si="292"/>
        <v>-49932</v>
      </c>
      <c r="G829" s="32">
        <f t="shared" si="293"/>
        <v>-0.44221265742069188</v>
      </c>
    </row>
    <row r="830" spans="1:7" x14ac:dyDescent="0.2">
      <c r="A830" s="102">
        <v>60</v>
      </c>
      <c r="B830" s="3" t="s">
        <v>40</v>
      </c>
      <c r="C830" s="104"/>
      <c r="D830" s="105">
        <f>D831+D832+D833</f>
        <v>21753</v>
      </c>
      <c r="E830" s="105">
        <f>E831+E832+E833</f>
        <v>27838</v>
      </c>
      <c r="F830" s="106">
        <f t="shared" si="292"/>
        <v>-6085</v>
      </c>
      <c r="G830" s="32">
        <f t="shared" si="293"/>
        <v>-0.2185861053236583</v>
      </c>
    </row>
    <row r="831" spans="1:7" x14ac:dyDescent="0.2">
      <c r="A831" s="102">
        <v>600</v>
      </c>
      <c r="B831" s="1" t="s">
        <v>2</v>
      </c>
      <c r="C831" s="10"/>
      <c r="D831" s="106">
        <f>'cumul juin 21'!D831+'TAB juillet'!D831+'TAB aout'!D831</f>
        <v>19416</v>
      </c>
      <c r="E831" s="106">
        <f>'cumul juin 21'!E831+'TAB juillet'!E831+'TAB aout'!E831</f>
        <v>24094</v>
      </c>
      <c r="F831" s="106">
        <f t="shared" si="292"/>
        <v>-4678</v>
      </c>
      <c r="G831" s="32">
        <f t="shared" si="293"/>
        <v>-0.19415622146592512</v>
      </c>
    </row>
    <row r="832" spans="1:7" x14ac:dyDescent="0.2">
      <c r="A832" s="102">
        <v>601</v>
      </c>
      <c r="B832" s="1" t="s">
        <v>3</v>
      </c>
      <c r="C832" s="10"/>
      <c r="D832" s="106">
        <f>'cumul juin 21'!D832+'TAB juillet'!D832+'TAB aout'!D832</f>
        <v>351</v>
      </c>
      <c r="E832" s="106">
        <f>'cumul juin 21'!E832+'TAB juillet'!E832+'TAB aout'!E832</f>
        <v>323</v>
      </c>
      <c r="F832" s="106">
        <f t="shared" si="292"/>
        <v>28</v>
      </c>
      <c r="G832" s="32">
        <f t="shared" si="293"/>
        <v>8.6687306501547989E-2</v>
      </c>
    </row>
    <row r="833" spans="1:7" x14ac:dyDescent="0.2">
      <c r="A833" s="102">
        <v>604</v>
      </c>
      <c r="B833" s="1" t="s">
        <v>4</v>
      </c>
      <c r="C833" s="10"/>
      <c r="D833" s="106">
        <f>'cumul juin 21'!D833+'TAB juillet'!D833+'TAB aout'!D833</f>
        <v>1986</v>
      </c>
      <c r="E833" s="106">
        <f>'cumul juin 21'!E833+'TAB juillet'!E833+'TAB aout'!E833</f>
        <v>3421</v>
      </c>
      <c r="F833" s="106">
        <f t="shared" si="292"/>
        <v>-1435</v>
      </c>
      <c r="G833" s="32">
        <f t="shared" si="293"/>
        <v>-0.41946799181525868</v>
      </c>
    </row>
    <row r="834" spans="1:7" x14ac:dyDescent="0.2">
      <c r="A834" s="102">
        <v>61</v>
      </c>
      <c r="B834" s="1" t="s">
        <v>41</v>
      </c>
      <c r="C834" s="10"/>
      <c r="D834" s="106">
        <f>'cumul juin 21'!D834+'TAB juillet'!D834+'TAB aout'!D834</f>
        <v>766</v>
      </c>
      <c r="E834" s="106">
        <f>'cumul juin 21'!E834+'TAB juillet'!E834+'TAB aout'!E834</f>
        <v>1649</v>
      </c>
      <c r="F834" s="106">
        <f t="shared" si="292"/>
        <v>-883</v>
      </c>
      <c r="G834" s="32">
        <f t="shared" si="293"/>
        <v>-0.53547604608853849</v>
      </c>
    </row>
    <row r="835" spans="1:7" x14ac:dyDescent="0.2">
      <c r="A835" s="102">
        <v>62</v>
      </c>
      <c r="B835" s="2" t="s">
        <v>42</v>
      </c>
      <c r="C835" s="11"/>
      <c r="D835" s="106">
        <f>'cumul juin 21'!D835+'TAB juillet'!D835+'TAB aout'!D835</f>
        <v>1843</v>
      </c>
      <c r="E835" s="106">
        <f>'cumul juin 21'!E835+'TAB juillet'!E835+'TAB aout'!E835</f>
        <v>3674</v>
      </c>
      <c r="F835" s="106">
        <f t="shared" si="292"/>
        <v>-1831</v>
      </c>
      <c r="G835" s="32">
        <f t="shared" si="293"/>
        <v>-0.49836690255851934</v>
      </c>
    </row>
    <row r="836" spans="1:7" ht="25.5" x14ac:dyDescent="0.2">
      <c r="A836" s="22"/>
      <c r="B836" s="26" t="s">
        <v>43</v>
      </c>
      <c r="C836" s="107"/>
      <c r="D836" s="40">
        <f>D830+D834+D835</f>
        <v>24362</v>
      </c>
      <c r="E836" s="40">
        <f>E830+E834+E835</f>
        <v>33161</v>
      </c>
      <c r="F836" s="106">
        <f t="shared" si="292"/>
        <v>-8799</v>
      </c>
      <c r="G836" s="32">
        <f t="shared" si="293"/>
        <v>-0.26534181719489763</v>
      </c>
    </row>
    <row r="837" spans="1:7" ht="25.5" x14ac:dyDescent="0.2">
      <c r="A837" s="22"/>
      <c r="B837" s="26" t="s">
        <v>48</v>
      </c>
      <c r="C837" s="107"/>
      <c r="D837" s="40">
        <f>D829-D836</f>
        <v>38620</v>
      </c>
      <c r="E837" s="40">
        <f>E829-E836</f>
        <v>79753</v>
      </c>
      <c r="F837" s="106">
        <f t="shared" si="292"/>
        <v>-41133</v>
      </c>
      <c r="G837" s="32">
        <f t="shared" si="293"/>
        <v>-0.51575489323285639</v>
      </c>
    </row>
    <row r="838" spans="1:7" x14ac:dyDescent="0.2">
      <c r="A838" s="102">
        <v>63</v>
      </c>
      <c r="B838" s="3" t="s">
        <v>46</v>
      </c>
      <c r="C838" s="104"/>
      <c r="D838" s="106">
        <f>'cumul juin 21'!D838+'TAB juillet'!D838+'TAB aout'!D838</f>
        <v>48149</v>
      </c>
      <c r="E838" s="106">
        <f>'cumul juin 21'!E838+'TAB juillet'!E838+'TAB aout'!E838</f>
        <v>47528</v>
      </c>
      <c r="F838" s="106">
        <f t="shared" si="292"/>
        <v>621</v>
      </c>
      <c r="G838" s="32">
        <f t="shared" si="293"/>
        <v>1.3065982157885878E-2</v>
      </c>
    </row>
    <row r="839" spans="1:7" x14ac:dyDescent="0.2">
      <c r="A839" s="102"/>
      <c r="B839" s="13" t="s">
        <v>6</v>
      </c>
      <c r="C839" s="27"/>
      <c r="D839" s="106">
        <f>'cumul juin 21'!D839+'TAB juillet'!D839+'TAB aout'!D839</f>
        <v>0</v>
      </c>
      <c r="E839" s="106">
        <f>'cumul juin 21'!E839+'TAB juillet'!E839+'TAB aout'!E839</f>
        <v>0</v>
      </c>
      <c r="F839" s="106"/>
      <c r="G839" s="32"/>
    </row>
    <row r="840" spans="1:7" x14ac:dyDescent="0.2">
      <c r="A840" s="102">
        <v>631</v>
      </c>
      <c r="B840" s="15" t="s">
        <v>21</v>
      </c>
      <c r="C840" s="21"/>
      <c r="D840" s="106">
        <f>'cumul juin 21'!D840+'TAB juillet'!D840+'TAB aout'!D840</f>
        <v>0</v>
      </c>
      <c r="E840" s="106">
        <f>'cumul juin 21'!E840+'TAB juillet'!E840+'TAB aout'!E840</f>
        <v>0</v>
      </c>
      <c r="F840" s="106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02"/>
      <c r="B841" s="15"/>
      <c r="C841" s="21"/>
      <c r="D841" s="106">
        <f>'cumul juin 21'!D841+'TAB juillet'!D841+'TAB aout'!D841</f>
        <v>0</v>
      </c>
      <c r="E841" s="106">
        <f>'cumul juin 21'!E841+'TAB juillet'!E841+'TAB aout'!E841</f>
        <v>0</v>
      </c>
      <c r="F841" s="106"/>
      <c r="G841" s="32"/>
    </row>
    <row r="842" spans="1:7" x14ac:dyDescent="0.2">
      <c r="A842" s="102">
        <v>64</v>
      </c>
      <c r="B842" s="2" t="s">
        <v>47</v>
      </c>
      <c r="C842" s="11"/>
      <c r="D842" s="106">
        <f>'cumul juin 21'!D842+'TAB juillet'!D842+'TAB aout'!D842</f>
        <v>1340</v>
      </c>
      <c r="E842" s="106">
        <f>'cumul juin 21'!E842+'TAB juillet'!E842+'TAB aout'!E842</f>
        <v>2278</v>
      </c>
      <c r="F842" s="106">
        <f t="shared" ref="F842:F852" si="296">(D842-E842)</f>
        <v>-938</v>
      </c>
      <c r="G842" s="32">
        <f t="shared" ref="G842:G852" si="297">F842/E842</f>
        <v>-0.41176470588235292</v>
      </c>
    </row>
    <row r="843" spans="1:7" ht="25.5" x14ac:dyDescent="0.2">
      <c r="A843" s="22"/>
      <c r="B843" s="26" t="s">
        <v>49</v>
      </c>
      <c r="C843" s="107"/>
      <c r="D843" s="106">
        <f>D837-D838-D842</f>
        <v>-10869</v>
      </c>
      <c r="E843" s="106">
        <f>E837-E838-E842</f>
        <v>29947</v>
      </c>
      <c r="F843" s="106">
        <f t="shared" si="296"/>
        <v>-40816</v>
      </c>
      <c r="G843" s="32">
        <f t="shared" si="297"/>
        <v>-1.3629411961131332</v>
      </c>
    </row>
    <row r="844" spans="1:7" x14ac:dyDescent="0.2">
      <c r="A844" s="102">
        <v>75</v>
      </c>
      <c r="B844" s="3" t="s">
        <v>50</v>
      </c>
      <c r="C844" s="104"/>
      <c r="D844" s="106">
        <f>'cumul juin 21'!D844+'TAB juillet'!D844+'TAB aout'!D844</f>
        <v>0</v>
      </c>
      <c r="E844" s="106">
        <f>'cumul juin 21'!E844+'TAB juillet'!E844+'TAB aout'!E844</f>
        <v>930</v>
      </c>
      <c r="F844" s="106">
        <f t="shared" si="296"/>
        <v>-930</v>
      </c>
      <c r="G844" s="32">
        <f t="shared" si="297"/>
        <v>-1</v>
      </c>
    </row>
    <row r="845" spans="1:7" x14ac:dyDescent="0.2">
      <c r="A845" s="102">
        <v>65</v>
      </c>
      <c r="B845" s="1" t="s">
        <v>51</v>
      </c>
      <c r="C845" s="10"/>
      <c r="D845" s="106">
        <f>'cumul juin 21'!D845+'TAB juillet'!D845+'TAB aout'!D845</f>
        <v>1126</v>
      </c>
      <c r="E845" s="106">
        <f>'cumul juin 21'!E845+'TAB juillet'!E845+'TAB aout'!E845</f>
        <v>994</v>
      </c>
      <c r="F845" s="106">
        <f t="shared" si="296"/>
        <v>132</v>
      </c>
      <c r="G845" s="32">
        <f t="shared" si="297"/>
        <v>0.13279678068410464</v>
      </c>
    </row>
    <row r="846" spans="1:7" ht="25.5" x14ac:dyDescent="0.2">
      <c r="A846" s="102">
        <v>68</v>
      </c>
      <c r="B846" s="16" t="s">
        <v>52</v>
      </c>
      <c r="C846" s="17"/>
      <c r="D846" s="106">
        <f>'cumul juin 21'!D846+'TAB juillet'!D846+'TAB aout'!D846</f>
        <v>6930</v>
      </c>
      <c r="E846" s="106">
        <f>'cumul juin 21'!E846+'TAB juillet'!E846+'TAB aout'!E846</f>
        <v>6509</v>
      </c>
      <c r="F846" s="106">
        <f t="shared" si="296"/>
        <v>421</v>
      </c>
      <c r="G846" s="32">
        <f t="shared" si="297"/>
        <v>6.4679674297127052E-2</v>
      </c>
    </row>
    <row r="847" spans="1:7" x14ac:dyDescent="0.2">
      <c r="A847" s="102">
        <v>78</v>
      </c>
      <c r="B847" s="2" t="s">
        <v>53</v>
      </c>
      <c r="C847" s="11"/>
      <c r="D847" s="106">
        <f>'cumul juin 21'!D847+'TAB juillet'!D847+'TAB aout'!D847</f>
        <v>2651</v>
      </c>
      <c r="E847" s="106">
        <f>'cumul juin 21'!E847+'TAB juillet'!E847+'TAB aout'!E847</f>
        <v>2629</v>
      </c>
      <c r="F847" s="106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107"/>
      <c r="D848" s="106">
        <f>D843+D844-D845-D846+D847</f>
        <v>-16274</v>
      </c>
      <c r="E848" s="106">
        <f>E843+E844-E845-E846+E847</f>
        <v>26003</v>
      </c>
      <c r="F848" s="106">
        <f t="shared" si="296"/>
        <v>-42277</v>
      </c>
      <c r="G848" s="32">
        <f t="shared" si="297"/>
        <v>-1.6258508633619198</v>
      </c>
    </row>
    <row r="849" spans="1:7" x14ac:dyDescent="0.2">
      <c r="A849" s="102">
        <v>76</v>
      </c>
      <c r="B849" s="1" t="s">
        <v>54</v>
      </c>
      <c r="C849" s="10"/>
      <c r="D849" s="106">
        <f>'cumul juin 21'!D849+'TAB juillet'!D849+'TAB aout'!D849</f>
        <v>0</v>
      </c>
      <c r="E849" s="106">
        <f>'cumul juin 21'!E849+'TAB juillet'!E849+'TAB aout'!E849</f>
        <v>0</v>
      </c>
      <c r="F849" s="106">
        <f t="shared" si="296"/>
        <v>0</v>
      </c>
      <c r="G849" s="32" t="e">
        <f t="shared" si="297"/>
        <v>#DIV/0!</v>
      </c>
    </row>
    <row r="850" spans="1:7" x14ac:dyDescent="0.2">
      <c r="A850" s="102">
        <v>66</v>
      </c>
      <c r="B850" s="1" t="s">
        <v>55</v>
      </c>
      <c r="C850" s="10"/>
      <c r="D850" s="106">
        <f>'cumul juin 21'!D850+'TAB juillet'!D850+'TAB aout'!D850</f>
        <v>0</v>
      </c>
      <c r="E850" s="106">
        <f>'cumul juin 21'!E850+'TAB juillet'!E850+'TAB aout'!E850</f>
        <v>2467</v>
      </c>
      <c r="F850" s="106">
        <f t="shared" si="296"/>
        <v>-2467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-2467</v>
      </c>
      <c r="F851" s="106">
        <f t="shared" si="296"/>
        <v>2467</v>
      </c>
      <c r="G851" s="32">
        <f t="shared" si="297"/>
        <v>-1</v>
      </c>
    </row>
    <row r="852" spans="1:7" x14ac:dyDescent="0.2">
      <c r="A852" s="22"/>
      <c r="B852" s="19" t="s">
        <v>57</v>
      </c>
      <c r="C852" s="107"/>
      <c r="D852" s="106">
        <f>D848+D851</f>
        <v>-16274</v>
      </c>
      <c r="E852" s="106">
        <f>E848+E851</f>
        <v>23536</v>
      </c>
      <c r="F852" s="106">
        <f t="shared" si="296"/>
        <v>-39810</v>
      </c>
      <c r="G852" s="32">
        <f t="shared" si="297"/>
        <v>-1.6914513936097892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02">
        <v>5</v>
      </c>
      <c r="B856" s="1" t="s">
        <v>22</v>
      </c>
      <c r="C856" s="10"/>
      <c r="D856" s="106">
        <f>'TAB aout'!D856</f>
        <v>70594</v>
      </c>
      <c r="E856" s="106">
        <f>'TAB aout'!E856</f>
        <v>48859</v>
      </c>
      <c r="F856" s="106">
        <f t="shared" ref="F856" si="298">(D856-E856)</f>
        <v>21735</v>
      </c>
      <c r="G856" s="32">
        <f t="shared" ref="G856" si="299">F856/E856</f>
        <v>0.44485151149225322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02">
        <v>51</v>
      </c>
      <c r="B860" s="20" t="s">
        <v>29</v>
      </c>
      <c r="C860" s="30"/>
      <c r="D860" s="106">
        <v>0</v>
      </c>
      <c r="E860" s="106">
        <v>0</v>
      </c>
      <c r="F860" s="106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02">
        <v>510</v>
      </c>
      <c r="B861" s="1" t="s">
        <v>7</v>
      </c>
      <c r="C861" s="10"/>
      <c r="D861" s="106">
        <v>0</v>
      </c>
      <c r="E861" s="106">
        <v>0</v>
      </c>
      <c r="F861" s="106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02">
        <v>41</v>
      </c>
      <c r="B863" s="1" t="s">
        <v>8</v>
      </c>
      <c r="C863" s="10"/>
      <c r="D863" s="106">
        <f>D867+D868+D869</f>
        <v>45395</v>
      </c>
      <c r="E863" s="106">
        <f>E867+E868+E869</f>
        <v>103530</v>
      </c>
      <c r="F863" s="106">
        <f t="shared" ref="F863" si="302">(D863-E863)</f>
        <v>-58135</v>
      </c>
      <c r="G863" s="32">
        <f t="shared" ref="G863" si="303">F863/E863</f>
        <v>-0.56152805949966189</v>
      </c>
    </row>
    <row r="864" spans="1:7" x14ac:dyDescent="0.2">
      <c r="A864" s="102"/>
      <c r="B864" s="1"/>
      <c r="C864" s="10"/>
      <c r="D864" s="106"/>
      <c r="E864" s="106"/>
      <c r="F864" s="106"/>
      <c r="G864" s="32"/>
    </row>
    <row r="865" spans="1:7" x14ac:dyDescent="0.2">
      <c r="A865" s="102"/>
      <c r="B865" s="7" t="s">
        <v>6</v>
      </c>
      <c r="C865" s="29"/>
      <c r="D865" s="106"/>
      <c r="E865" s="106"/>
      <c r="F865" s="106"/>
      <c r="G865" s="32"/>
    </row>
    <row r="866" spans="1:7" x14ac:dyDescent="0.2">
      <c r="A866" s="102"/>
      <c r="B866" s="1"/>
      <c r="C866" s="10"/>
      <c r="D866" s="106"/>
      <c r="E866" s="106"/>
      <c r="F866" s="106"/>
      <c r="G866" s="32"/>
    </row>
    <row r="867" spans="1:7" x14ac:dyDescent="0.2">
      <c r="A867" s="102"/>
      <c r="B867" s="23" t="s">
        <v>23</v>
      </c>
      <c r="C867" s="10"/>
      <c r="D867" s="106">
        <f>'TAB aout'!D867</f>
        <v>18919</v>
      </c>
      <c r="E867" s="106">
        <f>'TAB aout'!E867</f>
        <v>82759</v>
      </c>
      <c r="F867" s="106">
        <f t="shared" ref="F867:F869" si="304">(D867-E867)</f>
        <v>-63840</v>
      </c>
      <c r="G867" s="32">
        <f t="shared" ref="G867:G869" si="305">F867/E867</f>
        <v>-0.77139646443287135</v>
      </c>
    </row>
    <row r="868" spans="1:7" ht="25.5" x14ac:dyDescent="0.2">
      <c r="A868" s="102"/>
      <c r="B868" s="24" t="s">
        <v>58</v>
      </c>
      <c r="C868" s="17"/>
      <c r="D868" s="106">
        <f>'TAB aout'!D868</f>
        <v>26476</v>
      </c>
      <c r="E868" s="106">
        <f>'TAB aout'!E868</f>
        <v>20771</v>
      </c>
      <c r="F868" s="106">
        <f t="shared" si="304"/>
        <v>5705</v>
      </c>
      <c r="G868" s="32">
        <f t="shared" si="305"/>
        <v>0.27466178806990516</v>
      </c>
    </row>
    <row r="869" spans="1:7" x14ac:dyDescent="0.2">
      <c r="A869" s="102"/>
      <c r="B869" s="23" t="s">
        <v>24</v>
      </c>
      <c r="C869" s="10"/>
      <c r="D869" s="106">
        <f>'TAB aout'!D869</f>
        <v>0</v>
      </c>
      <c r="E869" s="106">
        <f>'TAB aout'!E869</f>
        <v>0</v>
      </c>
      <c r="F869" s="106">
        <f t="shared" si="304"/>
        <v>0</v>
      </c>
      <c r="G869" s="32" t="e">
        <f t="shared" si="305"/>
        <v>#DIV/0!</v>
      </c>
    </row>
    <row r="870" spans="1:7" x14ac:dyDescent="0.2">
      <c r="A870" s="102"/>
      <c r="B870" s="1"/>
      <c r="C870" s="10"/>
      <c r="D870" s="106">
        <f>'TAB aout'!D870</f>
        <v>0</v>
      </c>
      <c r="E870" s="106">
        <f>'TAB aout'!E870</f>
        <v>0</v>
      </c>
      <c r="F870" s="106"/>
      <c r="G870" s="32"/>
    </row>
    <row r="871" spans="1:7" x14ac:dyDescent="0.2">
      <c r="A871" s="102"/>
      <c r="B871" s="8" t="s">
        <v>26</v>
      </c>
      <c r="C871" s="31"/>
      <c r="D871" s="106">
        <f>'TAB aout'!D871</f>
        <v>7668</v>
      </c>
      <c r="E871" s="106">
        <f>'TAB aout'!E871</f>
        <v>9966</v>
      </c>
      <c r="F871" s="106">
        <f t="shared" ref="F871" si="306">(D871-E871)</f>
        <v>-2298</v>
      </c>
      <c r="G871" s="32">
        <f t="shared" ref="G871" si="307">F871/E871</f>
        <v>-0.23058398555087298</v>
      </c>
    </row>
    <row r="872" spans="1:7" x14ac:dyDescent="0.2">
      <c r="A872" s="102"/>
      <c r="B872" s="8"/>
      <c r="C872" s="31"/>
      <c r="D872" s="106"/>
      <c r="E872" s="106"/>
      <c r="F872" s="106"/>
      <c r="G872" s="32"/>
    </row>
    <row r="873" spans="1:7" x14ac:dyDescent="0.2">
      <c r="A873" s="102">
        <v>3</v>
      </c>
      <c r="B873" s="8" t="s">
        <v>15</v>
      </c>
      <c r="C873" s="31"/>
      <c r="D873" s="106">
        <f>D876+D877+D878+D879</f>
        <v>7128</v>
      </c>
      <c r="E873" s="106">
        <f>E876+E877+E878+E879</f>
        <v>5683</v>
      </c>
      <c r="F873" s="106">
        <f t="shared" ref="F873" si="308">(D873-E873)</f>
        <v>1445</v>
      </c>
      <c r="G873" s="32">
        <f t="shared" ref="G873" si="309">F873/E873</f>
        <v>0.25426711244061234</v>
      </c>
    </row>
    <row r="874" spans="1:7" x14ac:dyDescent="0.2">
      <c r="A874" s="102"/>
      <c r="B874" s="7" t="s">
        <v>6</v>
      </c>
      <c r="C874" s="29"/>
      <c r="D874" s="106"/>
      <c r="E874" s="106"/>
      <c r="F874" s="106"/>
      <c r="G874" s="32"/>
    </row>
    <row r="875" spans="1:7" x14ac:dyDescent="0.2">
      <c r="A875" s="102"/>
      <c r="B875" s="8"/>
      <c r="C875" s="31"/>
      <c r="D875" s="106"/>
      <c r="E875" s="106"/>
      <c r="F875" s="106"/>
      <c r="G875" s="32"/>
    </row>
    <row r="876" spans="1:7" x14ac:dyDescent="0.2">
      <c r="A876" s="102">
        <v>30</v>
      </c>
      <c r="B876" s="25" t="s">
        <v>16</v>
      </c>
      <c r="C876" s="31"/>
      <c r="D876" s="106">
        <f>'TAB aout'!D876</f>
        <v>1573</v>
      </c>
      <c r="E876" s="106">
        <f>'TAB aout'!E876</f>
        <v>611</v>
      </c>
      <c r="F876" s="106">
        <f t="shared" ref="F876:F879" si="310">(D876-E876)</f>
        <v>962</v>
      </c>
      <c r="G876" s="32">
        <f t="shared" ref="G876:G879" si="311">F876/E876</f>
        <v>1.574468085106383</v>
      </c>
    </row>
    <row r="877" spans="1:7" x14ac:dyDescent="0.2">
      <c r="A877" s="102">
        <v>31</v>
      </c>
      <c r="B877" s="25" t="s">
        <v>17</v>
      </c>
      <c r="C877" s="31"/>
      <c r="D877" s="106">
        <f>'TAB aout'!D877</f>
        <v>5555</v>
      </c>
      <c r="E877" s="106">
        <f>'TAB aout'!E877</f>
        <v>5072</v>
      </c>
      <c r="F877" s="106">
        <f t="shared" si="310"/>
        <v>483</v>
      </c>
      <c r="G877" s="32">
        <f t="shared" si="311"/>
        <v>9.5228706624605683E-2</v>
      </c>
    </row>
    <row r="878" spans="1:7" x14ac:dyDescent="0.2">
      <c r="A878" s="102">
        <v>32</v>
      </c>
      <c r="B878" s="25" t="s">
        <v>18</v>
      </c>
      <c r="C878" s="31"/>
      <c r="D878" s="106">
        <f>'TAB aout'!D878</f>
        <v>0</v>
      </c>
      <c r="E878" s="106">
        <f>'TAB aout'!E878</f>
        <v>0</v>
      </c>
      <c r="F878" s="106">
        <f t="shared" si="310"/>
        <v>0</v>
      </c>
      <c r="G878" s="32" t="e">
        <f t="shared" si="311"/>
        <v>#DIV/0!</v>
      </c>
    </row>
    <row r="879" spans="1:7" x14ac:dyDescent="0.2">
      <c r="A879" s="102">
        <v>37</v>
      </c>
      <c r="B879" s="25" t="s">
        <v>25</v>
      </c>
      <c r="C879" s="31"/>
      <c r="D879" s="106">
        <f>'TAB aout'!D879</f>
        <v>0</v>
      </c>
      <c r="E879" s="106">
        <f>'TAB aout'!E879</f>
        <v>0</v>
      </c>
      <c r="F879" s="106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06" t="s">
        <v>10</v>
      </c>
      <c r="E883" s="106" t="s">
        <v>11</v>
      </c>
      <c r="F883" s="106" t="s">
        <v>12</v>
      </c>
      <c r="G883" s="32" t="s">
        <v>13</v>
      </c>
    </row>
    <row r="884" spans="1:7" x14ac:dyDescent="0.2">
      <c r="A884" s="102">
        <v>700</v>
      </c>
      <c r="B884" s="1" t="s">
        <v>30</v>
      </c>
      <c r="C884" s="10"/>
      <c r="D884" s="106">
        <f>'cumul juin 21'!D884+'TAB juillet'!D884+'TAB aout'!D884</f>
        <v>0</v>
      </c>
      <c r="E884" s="106">
        <f>'cumul juin 21'!E884+'TAB juillet'!E884+'TAB aout'!E884</f>
        <v>0</v>
      </c>
      <c r="F884" s="106">
        <f>(D885-E885)</f>
        <v>0</v>
      </c>
      <c r="G884" s="32" t="e">
        <f>F884/E885</f>
        <v>#DIV/0!</v>
      </c>
    </row>
    <row r="885" spans="1:7" x14ac:dyDescent="0.2">
      <c r="A885" s="102">
        <v>701</v>
      </c>
      <c r="B885" s="1" t="s">
        <v>31</v>
      </c>
      <c r="C885" s="10"/>
      <c r="D885" s="106">
        <f>'cumul juin 21'!D885+'TAB juillet'!D885+'TAB aout'!D885</f>
        <v>0</v>
      </c>
      <c r="E885" s="106">
        <f>'cumul juin 21'!E885+'TAB juillet'!E885+'TAB aout'!E885</f>
        <v>0</v>
      </c>
      <c r="F885" s="106">
        <f t="shared" ref="F885:F887" si="312">(D886-E886)</f>
        <v>0</v>
      </c>
      <c r="G885" s="32" t="e">
        <f>F885/E886</f>
        <v>#DIV/0!</v>
      </c>
    </row>
    <row r="886" spans="1:7" x14ac:dyDescent="0.2">
      <c r="A886" s="102">
        <v>704</v>
      </c>
      <c r="B886" s="1" t="s">
        <v>32</v>
      </c>
      <c r="C886" s="10"/>
      <c r="D886" s="106">
        <f>'cumul juin 21'!D886+'TAB juillet'!D886+'TAB aout'!D886</f>
        <v>0</v>
      </c>
      <c r="E886" s="106">
        <f>'cumul juin 21'!E886+'TAB juillet'!E886+'TAB aout'!E886</f>
        <v>0</v>
      </c>
      <c r="F886" s="106">
        <f t="shared" si="312"/>
        <v>-86426</v>
      </c>
      <c r="G886" s="32" t="e">
        <f t="shared" ref="G886:G887" si="313">F886/E886</f>
        <v>#DIV/0!</v>
      </c>
    </row>
    <row r="887" spans="1:7" x14ac:dyDescent="0.2">
      <c r="A887" s="102">
        <v>706</v>
      </c>
      <c r="B887" s="1" t="s">
        <v>33</v>
      </c>
      <c r="C887" s="10"/>
      <c r="D887" s="106">
        <f>'cumul juin 21'!D887+'TAB juillet'!D887+'TAB aout'!D887</f>
        <v>150594</v>
      </c>
      <c r="E887" s="106">
        <f>'cumul juin 21'!E887+'TAB juillet'!E887+'TAB aout'!E887</f>
        <v>237020</v>
      </c>
      <c r="F887" s="106">
        <f t="shared" si="312"/>
        <v>0</v>
      </c>
      <c r="G887" s="32">
        <f t="shared" si="313"/>
        <v>0</v>
      </c>
    </row>
    <row r="888" spans="1:7" x14ac:dyDescent="0.2">
      <c r="A888" s="102"/>
      <c r="B888" s="13" t="s">
        <v>6</v>
      </c>
      <c r="C888" s="27"/>
      <c r="D888" s="106">
        <f>'cumul juin 21'!D888+'TAB juillet'!D888+'TAB aout'!D888</f>
        <v>0</v>
      </c>
      <c r="E888" s="106">
        <f>'cumul juin 21'!E888+'TAB juillet'!E888+'TAB aout'!E888</f>
        <v>0</v>
      </c>
      <c r="F888" s="39"/>
      <c r="G888" s="33"/>
    </row>
    <row r="889" spans="1:7" x14ac:dyDescent="0.2">
      <c r="A889" s="102"/>
      <c r="B889" s="14" t="s">
        <v>19</v>
      </c>
      <c r="C889" s="11"/>
      <c r="D889" s="106">
        <f>'cumul juin 21'!D889+'TAB juillet'!D889+'TAB aout'!D889</f>
        <v>0</v>
      </c>
      <c r="E889" s="106">
        <f>'cumul juin 21'!E889+'TAB juillet'!E889+'TAB aout'!E889</f>
        <v>0</v>
      </c>
      <c r="F889" s="106">
        <f t="shared" ref="F889:F893" si="314">(D889-E889)</f>
        <v>0</v>
      </c>
      <c r="G889" s="32" t="e">
        <f t="shared" ref="G889:G893" si="315">F889/E889</f>
        <v>#DIV/0!</v>
      </c>
    </row>
    <row r="890" spans="1:7" x14ac:dyDescent="0.2">
      <c r="A890" s="102"/>
      <c r="B890" s="14" t="s">
        <v>20</v>
      </c>
      <c r="C890" s="11"/>
      <c r="D890" s="106">
        <f>'cumul juin 21'!D890+'TAB juillet'!D890+'TAB aout'!D890</f>
        <v>0</v>
      </c>
      <c r="E890" s="106">
        <f>'cumul juin 21'!E890+'TAB juillet'!E890+'TAB aout'!E890</f>
        <v>0</v>
      </c>
      <c r="F890" s="106">
        <f t="shared" si="314"/>
        <v>0</v>
      </c>
      <c r="G890" s="32" t="e">
        <f t="shared" si="315"/>
        <v>#DIV/0!</v>
      </c>
    </row>
    <row r="891" spans="1:7" x14ac:dyDescent="0.2">
      <c r="A891" s="102"/>
      <c r="B891" s="14" t="s">
        <v>27</v>
      </c>
      <c r="C891" s="11"/>
      <c r="D891" s="106">
        <f>'cumul juin 21'!D891+'TAB juillet'!D891+'TAB aout'!D891</f>
        <v>0</v>
      </c>
      <c r="E891" s="106">
        <f>'cumul juin 21'!E891+'TAB juillet'!E891+'TAB aout'!E891</f>
        <v>0</v>
      </c>
      <c r="F891" s="106">
        <f t="shared" si="314"/>
        <v>0</v>
      </c>
      <c r="G891" s="32" t="e">
        <f t="shared" si="315"/>
        <v>#DIV/0!</v>
      </c>
    </row>
    <row r="892" spans="1:7" x14ac:dyDescent="0.2">
      <c r="A892" s="102">
        <v>706</v>
      </c>
      <c r="B892" s="2" t="s">
        <v>34</v>
      </c>
      <c r="C892" s="11"/>
      <c r="D892" s="106">
        <f>'cumul juin 21'!D892+'TAB juillet'!D892+'TAB aout'!D892</f>
        <v>0</v>
      </c>
      <c r="E892" s="106">
        <f>'cumul juin 21'!E892+'TAB juillet'!E892+'TAB aout'!E892</f>
        <v>0</v>
      </c>
      <c r="F892" s="106">
        <f t="shared" si="314"/>
        <v>0</v>
      </c>
      <c r="G892" s="32" t="e">
        <f t="shared" si="315"/>
        <v>#DIV/0!</v>
      </c>
    </row>
    <row r="893" spans="1:7" x14ac:dyDescent="0.2">
      <c r="A893" s="102" t="s">
        <v>35</v>
      </c>
      <c r="B893" s="2" t="s">
        <v>36</v>
      </c>
      <c r="C893" s="11"/>
      <c r="D893" s="106">
        <f>'cumul juin 21'!D893+'TAB juillet'!D893+'TAB aout'!D893</f>
        <v>0</v>
      </c>
      <c r="E893" s="106">
        <f>'cumul juin 21'!E893+'TAB juillet'!E893+'TAB aout'!E893</f>
        <v>0</v>
      </c>
      <c r="F893" s="106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103"/>
      <c r="D894" s="40">
        <f>D884+D885+D886+D887+D892+D893</f>
        <v>150594</v>
      </c>
      <c r="E894" s="40">
        <f>E884+E885+E886+E887+E892+E893</f>
        <v>237020</v>
      </c>
      <c r="F894" s="40">
        <f>(D894-E894)</f>
        <v>-86426</v>
      </c>
      <c r="G894" s="34">
        <f>F894/E894</f>
        <v>-0.36463589570500382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06">
        <f>'cumul juin 21'!D897+'TAB juillet'!D897+'TAB aout'!D897</f>
        <v>0</v>
      </c>
      <c r="E897" s="106">
        <f>'cumul juin 21'!E897+'TAB juillet'!E897+'TAB aout'!E897</f>
        <v>0</v>
      </c>
      <c r="F897" s="106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04"/>
      <c r="D898" s="106">
        <f>'cumul juin 21'!D898+'TAB juillet'!D898+'TAB aout'!D898</f>
        <v>0</v>
      </c>
      <c r="E898" s="106">
        <f>'cumul juin 21'!E898+'TAB juillet'!E898+'TAB aout'!E898</f>
        <v>0</v>
      </c>
      <c r="F898" s="105"/>
      <c r="G898" s="36"/>
    </row>
    <row r="899" spans="1:7" x14ac:dyDescent="0.2">
      <c r="A899" s="102">
        <v>72</v>
      </c>
      <c r="B899" s="1" t="s">
        <v>37</v>
      </c>
      <c r="C899" s="10"/>
      <c r="D899" s="106">
        <f>'cumul juin 21'!D899+'TAB juillet'!D899+'TAB aout'!D899</f>
        <v>0</v>
      </c>
      <c r="E899" s="106">
        <f>'cumul juin 21'!E899+'TAB juillet'!E899+'TAB aout'!E899</f>
        <v>0</v>
      </c>
      <c r="F899" s="106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02">
        <v>73</v>
      </c>
      <c r="B900" s="1" t="s">
        <v>38</v>
      </c>
      <c r="C900" s="10"/>
      <c r="D900" s="106">
        <f>'cumul juin 21'!D900+'TAB juillet'!D900+'TAB aout'!D900</f>
        <v>0</v>
      </c>
      <c r="E900" s="106">
        <f>'cumul juin 21'!E900+'TAB juillet'!E900+'TAB aout'!E900</f>
        <v>0</v>
      </c>
      <c r="F900" s="106">
        <f t="shared" si="318"/>
        <v>0</v>
      </c>
      <c r="G900" s="32" t="e">
        <f t="shared" si="319"/>
        <v>#DIV/0!</v>
      </c>
    </row>
    <row r="901" spans="1:7" x14ac:dyDescent="0.2">
      <c r="A901" s="102">
        <v>74</v>
      </c>
      <c r="B901" s="2" t="s">
        <v>39</v>
      </c>
      <c r="C901" s="11"/>
      <c r="D901" s="106">
        <f>'cumul juin 21'!D901+'TAB juillet'!D901+'TAB aout'!D901</f>
        <v>0</v>
      </c>
      <c r="E901" s="106">
        <f>'cumul juin 21'!E901+'TAB juillet'!E901+'TAB aout'!E901</f>
        <v>0</v>
      </c>
      <c r="F901" s="106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07"/>
      <c r="D902" s="40">
        <f>D894+D899+D900+D901</f>
        <v>150594</v>
      </c>
      <c r="E902" s="40">
        <f>E894+E899+E900+E901</f>
        <v>237020</v>
      </c>
      <c r="F902" s="106">
        <f t="shared" si="318"/>
        <v>-86426</v>
      </c>
      <c r="G902" s="32">
        <f t="shared" si="319"/>
        <v>-0.36463589570500382</v>
      </c>
    </row>
    <row r="903" spans="1:7" x14ac:dyDescent="0.2">
      <c r="A903" s="102">
        <v>60</v>
      </c>
      <c r="B903" s="3" t="s">
        <v>40</v>
      </c>
      <c r="C903" s="104"/>
      <c r="D903" s="105">
        <f>D904+D905+D906</f>
        <v>41462</v>
      </c>
      <c r="E903" s="105">
        <f>E904+E905+E906</f>
        <v>51774</v>
      </c>
      <c r="F903" s="106">
        <f t="shared" si="318"/>
        <v>-10312</v>
      </c>
      <c r="G903" s="32">
        <f t="shared" si="319"/>
        <v>-0.19917333024297909</v>
      </c>
    </row>
    <row r="904" spans="1:7" x14ac:dyDescent="0.2">
      <c r="A904" s="102">
        <v>600</v>
      </c>
      <c r="B904" s="1" t="s">
        <v>2</v>
      </c>
      <c r="C904" s="10"/>
      <c r="D904" s="106">
        <f>'cumul juin 21'!D904+'TAB juillet'!D904+'TAB aout'!D904</f>
        <v>0</v>
      </c>
      <c r="E904" s="106">
        <f>'cumul juin 21'!E904+'TAB juillet'!E904+'TAB aout'!E904</f>
        <v>0</v>
      </c>
      <c r="F904" s="106">
        <f t="shared" si="318"/>
        <v>0</v>
      </c>
      <c r="G904" s="32" t="e">
        <f t="shared" si="319"/>
        <v>#DIV/0!</v>
      </c>
    </row>
    <row r="905" spans="1:7" x14ac:dyDescent="0.2">
      <c r="A905" s="102">
        <v>601</v>
      </c>
      <c r="B905" s="1" t="s">
        <v>3</v>
      </c>
      <c r="C905" s="10"/>
      <c r="D905" s="106">
        <f>'cumul juin 21'!D905+'TAB juillet'!D905+'TAB aout'!D905</f>
        <v>41462</v>
      </c>
      <c r="E905" s="106">
        <f>'cumul juin 21'!E905+'TAB juillet'!E905+'TAB aout'!E905</f>
        <v>51774</v>
      </c>
      <c r="F905" s="106">
        <f t="shared" si="318"/>
        <v>-10312</v>
      </c>
      <c r="G905" s="32">
        <f t="shared" si="319"/>
        <v>-0.19917333024297909</v>
      </c>
    </row>
    <row r="906" spans="1:7" x14ac:dyDescent="0.2">
      <c r="A906" s="102">
        <v>604</v>
      </c>
      <c r="B906" s="1" t="s">
        <v>4</v>
      </c>
      <c r="C906" s="10"/>
      <c r="D906" s="106">
        <f>'cumul juin 21'!D906+'TAB juillet'!D906+'TAB aout'!D906</f>
        <v>0</v>
      </c>
      <c r="E906" s="106">
        <f>'cumul juin 21'!E906+'TAB juillet'!E906+'TAB aout'!E906</f>
        <v>0</v>
      </c>
      <c r="F906" s="106">
        <f t="shared" si="318"/>
        <v>0</v>
      </c>
      <c r="G906" s="32" t="e">
        <f t="shared" si="319"/>
        <v>#DIV/0!</v>
      </c>
    </row>
    <row r="907" spans="1:7" x14ac:dyDescent="0.2">
      <c r="A907" s="102">
        <v>61</v>
      </c>
      <c r="B907" s="1" t="s">
        <v>41</v>
      </c>
      <c r="C907" s="10"/>
      <c r="D907" s="106">
        <f>'cumul juin 21'!D907+'TAB juillet'!D907+'TAB aout'!D907</f>
        <v>2209</v>
      </c>
      <c r="E907" s="106">
        <f>'cumul juin 21'!E907+'TAB juillet'!E907+'TAB aout'!E907</f>
        <v>2842</v>
      </c>
      <c r="F907" s="106">
        <f t="shared" si="318"/>
        <v>-633</v>
      </c>
      <c r="G907" s="32">
        <f t="shared" si="319"/>
        <v>-0.2227304714989444</v>
      </c>
    </row>
    <row r="908" spans="1:7" x14ac:dyDescent="0.2">
      <c r="A908" s="102">
        <v>62</v>
      </c>
      <c r="B908" s="2" t="s">
        <v>42</v>
      </c>
      <c r="C908" s="11"/>
      <c r="D908" s="106">
        <f>'cumul juin 21'!D908+'TAB juillet'!D908+'TAB aout'!D908</f>
        <v>4113</v>
      </c>
      <c r="E908" s="106">
        <f>'cumul juin 21'!E908+'TAB juillet'!E908+'TAB aout'!E908</f>
        <v>3194</v>
      </c>
      <c r="F908" s="106">
        <f t="shared" si="318"/>
        <v>919</v>
      </c>
      <c r="G908" s="32">
        <f t="shared" si="319"/>
        <v>0.28772698810269254</v>
      </c>
    </row>
    <row r="909" spans="1:7" ht="25.5" x14ac:dyDescent="0.2">
      <c r="A909" s="22"/>
      <c r="B909" s="26" t="s">
        <v>43</v>
      </c>
      <c r="C909" s="107"/>
      <c r="D909" s="40">
        <f>D903+D907+D908</f>
        <v>47784</v>
      </c>
      <c r="E909" s="40">
        <f>E903+E907+E908</f>
        <v>57810</v>
      </c>
      <c r="F909" s="106">
        <f t="shared" si="318"/>
        <v>-10026</v>
      </c>
      <c r="G909" s="32">
        <f t="shared" si="319"/>
        <v>-0.17343020238713025</v>
      </c>
    </row>
    <row r="910" spans="1:7" ht="25.5" x14ac:dyDescent="0.2">
      <c r="A910" s="22"/>
      <c r="B910" s="26" t="s">
        <v>48</v>
      </c>
      <c r="C910" s="107"/>
      <c r="D910" s="40">
        <f>D902-D909</f>
        <v>102810</v>
      </c>
      <c r="E910" s="40">
        <f>E902-E909</f>
        <v>179210</v>
      </c>
      <c r="F910" s="106">
        <f t="shared" si="318"/>
        <v>-76400</v>
      </c>
      <c r="G910" s="32">
        <f t="shared" si="319"/>
        <v>-0.42631549578706546</v>
      </c>
    </row>
    <row r="911" spans="1:7" x14ac:dyDescent="0.2">
      <c r="A911" s="102">
        <v>63</v>
      </c>
      <c r="B911" s="3" t="s">
        <v>46</v>
      </c>
      <c r="C911" s="104"/>
      <c r="D911" s="106">
        <f>'cumul juin 21'!D911+'TAB juillet'!D911+'TAB aout'!D911</f>
        <v>83439</v>
      </c>
      <c r="E911" s="106">
        <f>'cumul juin 21'!E911+'TAB juillet'!E911+'TAB aout'!E911</f>
        <v>75052</v>
      </c>
      <c r="F911" s="106">
        <f t="shared" si="318"/>
        <v>8387</v>
      </c>
      <c r="G911" s="32">
        <f t="shared" si="319"/>
        <v>0.11174918723018706</v>
      </c>
    </row>
    <row r="912" spans="1:7" x14ac:dyDescent="0.2">
      <c r="A912" s="102"/>
      <c r="B912" s="13" t="s">
        <v>6</v>
      </c>
      <c r="C912" s="27"/>
      <c r="D912" s="106">
        <f>'cumul juin 21'!D912+'TAB juillet'!D912+'TAB aout'!D912</f>
        <v>0</v>
      </c>
      <c r="E912" s="106">
        <f>'cumul juin 21'!E912+'TAB juillet'!E912+'TAB aout'!E912</f>
        <v>0</v>
      </c>
      <c r="F912" s="106"/>
      <c r="G912" s="32"/>
    </row>
    <row r="913" spans="1:7" x14ac:dyDescent="0.2">
      <c r="A913" s="102">
        <v>631</v>
      </c>
      <c r="B913" s="15" t="s">
        <v>21</v>
      </c>
      <c r="C913" s="21"/>
      <c r="D913" s="106">
        <f>'cumul juin 21'!D913+'TAB juillet'!D913+'TAB aout'!D913</f>
        <v>0</v>
      </c>
      <c r="E913" s="106">
        <f>'cumul juin 21'!E913+'TAB juillet'!E913+'TAB aout'!E913</f>
        <v>0</v>
      </c>
      <c r="F913" s="106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02"/>
      <c r="B914" s="15"/>
      <c r="C914" s="21"/>
      <c r="D914" s="106">
        <f>'cumul juin 21'!D914+'TAB juillet'!D914+'TAB aout'!D914</f>
        <v>0</v>
      </c>
      <c r="E914" s="106">
        <f>'cumul juin 21'!E914+'TAB juillet'!E914+'TAB aout'!E914</f>
        <v>0</v>
      </c>
      <c r="F914" s="106"/>
      <c r="G914" s="32"/>
    </row>
    <row r="915" spans="1:7" x14ac:dyDescent="0.2">
      <c r="A915" s="102">
        <v>64</v>
      </c>
      <c r="B915" s="2" t="s">
        <v>47</v>
      </c>
      <c r="C915" s="11"/>
      <c r="D915" s="106">
        <f>'cumul juin 21'!D915+'TAB juillet'!D915+'TAB aout'!D915</f>
        <v>5795</v>
      </c>
      <c r="E915" s="106">
        <f>'cumul juin 21'!E915+'TAB juillet'!E915+'TAB aout'!E915</f>
        <v>6322</v>
      </c>
      <c r="F915" s="106">
        <f t="shared" ref="F915:F925" si="322">(D915-E915)</f>
        <v>-527</v>
      </c>
      <c r="G915" s="32">
        <f t="shared" ref="G915:G925" si="323">F915/E915</f>
        <v>-8.3359696298639666E-2</v>
      </c>
    </row>
    <row r="916" spans="1:7" ht="25.5" x14ac:dyDescent="0.2">
      <c r="A916" s="22"/>
      <c r="B916" s="26" t="s">
        <v>49</v>
      </c>
      <c r="C916" s="107"/>
      <c r="D916" s="106">
        <f>D910-D911-D915</f>
        <v>13576</v>
      </c>
      <c r="E916" s="106">
        <f>E910-E911-E915</f>
        <v>97836</v>
      </c>
      <c r="F916" s="106">
        <f t="shared" si="322"/>
        <v>-84260</v>
      </c>
      <c r="G916" s="32">
        <f t="shared" si="323"/>
        <v>-0.86123717241097342</v>
      </c>
    </row>
    <row r="917" spans="1:7" x14ac:dyDescent="0.2">
      <c r="A917" s="102">
        <v>75</v>
      </c>
      <c r="B917" s="3" t="s">
        <v>50</v>
      </c>
      <c r="C917" s="104"/>
      <c r="D917" s="106">
        <f>'cumul juin 21'!D917+'TAB juillet'!D917+'TAB aout'!D917</f>
        <v>66</v>
      </c>
      <c r="E917" s="106">
        <f>'cumul juin 21'!E917+'TAB juillet'!E917+'TAB aout'!E917</f>
        <v>739</v>
      </c>
      <c r="F917" s="106">
        <f t="shared" si="322"/>
        <v>-673</v>
      </c>
      <c r="G917" s="32">
        <f t="shared" si="323"/>
        <v>-0.91069012178619757</v>
      </c>
    </row>
    <row r="918" spans="1:7" x14ac:dyDescent="0.2">
      <c r="A918" s="102">
        <v>65</v>
      </c>
      <c r="B918" s="1" t="s">
        <v>51</v>
      </c>
      <c r="C918" s="10"/>
      <c r="D918" s="106">
        <f>'cumul juin 21'!D918+'TAB juillet'!D918+'TAB aout'!D918</f>
        <v>6538</v>
      </c>
      <c r="E918" s="106">
        <f>'cumul juin 21'!E918+'TAB juillet'!E918+'TAB aout'!E918</f>
        <v>588</v>
      </c>
      <c r="F918" s="106">
        <f t="shared" si="322"/>
        <v>5950</v>
      </c>
      <c r="G918" s="32">
        <f t="shared" si="323"/>
        <v>10.119047619047619</v>
      </c>
    </row>
    <row r="919" spans="1:7" ht="25.5" x14ac:dyDescent="0.2">
      <c r="A919" s="102">
        <v>68</v>
      </c>
      <c r="B919" s="16" t="s">
        <v>52</v>
      </c>
      <c r="C919" s="17"/>
      <c r="D919" s="106">
        <f>'cumul juin 21'!D919+'TAB juillet'!D919+'TAB aout'!D919</f>
        <v>41695</v>
      </c>
      <c r="E919" s="106">
        <f>'cumul juin 21'!E919+'TAB juillet'!E919+'TAB aout'!E919</f>
        <v>0</v>
      </c>
      <c r="F919" s="106">
        <f t="shared" si="322"/>
        <v>41695</v>
      </c>
      <c r="G919" s="32" t="e">
        <f t="shared" si="323"/>
        <v>#DIV/0!</v>
      </c>
    </row>
    <row r="920" spans="1:7" x14ac:dyDescent="0.2">
      <c r="A920" s="102">
        <v>78</v>
      </c>
      <c r="B920" s="2" t="s">
        <v>53</v>
      </c>
      <c r="C920" s="11"/>
      <c r="D920" s="106">
        <f>'cumul juin 21'!D920+'TAB juillet'!D920+'TAB aout'!D920</f>
        <v>12029</v>
      </c>
      <c r="E920" s="106">
        <f>'cumul juin 21'!E920+'TAB juillet'!E920+'TAB aout'!E920</f>
        <v>2424</v>
      </c>
      <c r="F920" s="106">
        <f t="shared" si="322"/>
        <v>9605</v>
      </c>
      <c r="G920" s="32">
        <f t="shared" si="323"/>
        <v>3.9624587458745872</v>
      </c>
    </row>
    <row r="921" spans="1:7" ht="25.5" x14ac:dyDescent="0.2">
      <c r="A921" s="22"/>
      <c r="B921" s="26" t="s">
        <v>77</v>
      </c>
      <c r="C921" s="107"/>
      <c r="D921" s="106">
        <f>D916+D917-D918-D919+D920</f>
        <v>-22562</v>
      </c>
      <c r="E921" s="106">
        <f>E916+E917-E918-E919+E920</f>
        <v>100411</v>
      </c>
      <c r="F921" s="106">
        <f t="shared" si="322"/>
        <v>-122973</v>
      </c>
      <c r="G921" s="32">
        <f t="shared" si="323"/>
        <v>-1.2246964973957037</v>
      </c>
    </row>
    <row r="922" spans="1:7" x14ac:dyDescent="0.2">
      <c r="A922" s="102">
        <v>76</v>
      </c>
      <c r="B922" s="1" t="s">
        <v>54</v>
      </c>
      <c r="C922" s="10"/>
      <c r="D922" s="106">
        <f>'cumul juin 21'!D922+'TAB juillet'!D922+'TAB aout'!D922</f>
        <v>0</v>
      </c>
      <c r="E922" s="106">
        <f>'cumul juin 21'!E922+'TAB juillet'!E922+'TAB aout'!E922</f>
        <v>20</v>
      </c>
      <c r="F922" s="106">
        <f t="shared" si="322"/>
        <v>-20</v>
      </c>
      <c r="G922" s="32">
        <f t="shared" si="323"/>
        <v>-1</v>
      </c>
    </row>
    <row r="923" spans="1:7" x14ac:dyDescent="0.2">
      <c r="A923" s="102">
        <v>66</v>
      </c>
      <c r="B923" s="1" t="s">
        <v>55</v>
      </c>
      <c r="C923" s="10"/>
      <c r="D923" s="106">
        <f>'cumul juin 21'!D923+'TAB juillet'!D923+'TAB aout'!D923</f>
        <v>0</v>
      </c>
      <c r="E923" s="106">
        <f>'cumul juin 21'!E923+'TAB juillet'!E923+'TAB aout'!E923</f>
        <v>0</v>
      </c>
      <c r="F923" s="106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06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107"/>
      <c r="D925" s="106">
        <f>D921+D924</f>
        <v>-22562</v>
      </c>
      <c r="E925" s="106">
        <f>E921+E924</f>
        <v>100431</v>
      </c>
      <c r="F925" s="106">
        <f t="shared" si="322"/>
        <v>-122993</v>
      </c>
      <c r="G925" s="32">
        <f t="shared" si="323"/>
        <v>-1.224651750953391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02">
        <v>5</v>
      </c>
      <c r="B929" s="1" t="s">
        <v>22</v>
      </c>
      <c r="C929" s="10"/>
      <c r="D929" s="106">
        <f>'TAB aout'!D929</f>
        <v>20358</v>
      </c>
      <c r="E929" s="106">
        <f>'TAB aout'!E929</f>
        <v>7246</v>
      </c>
      <c r="F929" s="106">
        <f t="shared" ref="F929" si="324">(D929-E929)</f>
        <v>13112</v>
      </c>
      <c r="G929" s="32">
        <f t="shared" ref="G929" si="325">F929/E929</f>
        <v>1.8095500966050235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02">
        <v>51</v>
      </c>
      <c r="B933" s="20" t="s">
        <v>29</v>
      </c>
      <c r="C933" s="30"/>
      <c r="D933" s="106">
        <v>0</v>
      </c>
      <c r="E933" s="106">
        <v>0</v>
      </c>
      <c r="F933" s="106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02">
        <v>510</v>
      </c>
      <c r="B934" s="1" t="s">
        <v>7</v>
      </c>
      <c r="C934" s="10"/>
      <c r="D934" s="106">
        <v>0</v>
      </c>
      <c r="E934" s="106">
        <v>0</v>
      </c>
      <c r="F934" s="106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02">
        <v>41</v>
      </c>
      <c r="B936" s="1" t="s">
        <v>8</v>
      </c>
      <c r="C936" s="10"/>
      <c r="D936" s="106">
        <f>D940+D941+D942</f>
        <v>61879</v>
      </c>
      <c r="E936" s="106">
        <f>E940+E941+E942</f>
        <v>154943</v>
      </c>
      <c r="F936" s="106">
        <f t="shared" ref="F936" si="328">(D936-E936)</f>
        <v>-93064</v>
      </c>
      <c r="G936" s="32">
        <f t="shared" ref="G936" si="329">F936/E936</f>
        <v>-0.6006337814551157</v>
      </c>
    </row>
    <row r="937" spans="1:7" x14ac:dyDescent="0.2">
      <c r="A937" s="102"/>
      <c r="B937" s="1"/>
      <c r="C937" s="10"/>
      <c r="D937" s="106"/>
      <c r="E937" s="106"/>
      <c r="F937" s="106"/>
      <c r="G937" s="32"/>
    </row>
    <row r="938" spans="1:7" x14ac:dyDescent="0.2">
      <c r="A938" s="102"/>
      <c r="B938" s="7" t="s">
        <v>6</v>
      </c>
      <c r="C938" s="29"/>
      <c r="D938" s="106"/>
      <c r="E938" s="106"/>
      <c r="F938" s="106"/>
      <c r="G938" s="32"/>
    </row>
    <row r="939" spans="1:7" x14ac:dyDescent="0.2">
      <c r="A939" s="102"/>
      <c r="B939" s="1"/>
      <c r="C939" s="10"/>
      <c r="D939" s="106"/>
      <c r="E939" s="106"/>
      <c r="F939" s="106"/>
      <c r="G939" s="32"/>
    </row>
    <row r="940" spans="1:7" x14ac:dyDescent="0.2">
      <c r="A940" s="102"/>
      <c r="B940" s="23" t="s">
        <v>23</v>
      </c>
      <c r="C940" s="10"/>
      <c r="D940" s="106">
        <f>'TAB aout'!D940</f>
        <v>18242</v>
      </c>
      <c r="E940" s="106">
        <f>'TAB aout'!E940</f>
        <v>20773</v>
      </c>
      <c r="F940" s="106">
        <f t="shared" ref="F940:F942" si="330">(D940-E940)</f>
        <v>-2531</v>
      </c>
      <c r="G940" s="32">
        <f t="shared" ref="G940:G942" si="331">F940/E940</f>
        <v>-0.1218408511047995</v>
      </c>
    </row>
    <row r="941" spans="1:7" ht="25.5" x14ac:dyDescent="0.2">
      <c r="A941" s="102"/>
      <c r="B941" s="24" t="s">
        <v>58</v>
      </c>
      <c r="C941" s="17"/>
      <c r="D941" s="106">
        <f>'TAB aout'!D941</f>
        <v>28088</v>
      </c>
      <c r="E941" s="106">
        <f>'TAB aout'!E941</f>
        <v>132453</v>
      </c>
      <c r="F941" s="106">
        <f t="shared" si="330"/>
        <v>-104365</v>
      </c>
      <c r="G941" s="32">
        <f t="shared" si="331"/>
        <v>-0.78793987301155877</v>
      </c>
    </row>
    <row r="942" spans="1:7" x14ac:dyDescent="0.2">
      <c r="A942" s="102"/>
      <c r="B942" s="23" t="s">
        <v>24</v>
      </c>
      <c r="C942" s="10"/>
      <c r="D942" s="106">
        <f>'TAB aout'!D942</f>
        <v>15549</v>
      </c>
      <c r="E942" s="106">
        <f>'TAB aout'!E942</f>
        <v>1717</v>
      </c>
      <c r="F942" s="106">
        <f t="shared" si="330"/>
        <v>13832</v>
      </c>
      <c r="G942" s="32">
        <f t="shared" si="331"/>
        <v>8.0559114735002915</v>
      </c>
    </row>
    <row r="943" spans="1:7" x14ac:dyDescent="0.2">
      <c r="A943" s="102"/>
      <c r="B943" s="1"/>
      <c r="C943" s="10"/>
      <c r="D943" s="106">
        <f>'TAB aout'!D943</f>
        <v>0</v>
      </c>
      <c r="E943" s="106">
        <f>'TAB aout'!E943</f>
        <v>0</v>
      </c>
      <c r="F943" s="106"/>
      <c r="G943" s="32"/>
    </row>
    <row r="944" spans="1:7" x14ac:dyDescent="0.2">
      <c r="A944" s="102"/>
      <c r="B944" s="8" t="s">
        <v>26</v>
      </c>
      <c r="C944" s="31"/>
      <c r="D944" s="106">
        <f>'TAB aout'!D944</f>
        <v>214253</v>
      </c>
      <c r="E944" s="106">
        <f>'TAB aout'!E944</f>
        <v>223136</v>
      </c>
      <c r="F944" s="106">
        <f t="shared" ref="F944" si="332">(D944-E944)</f>
        <v>-8883</v>
      </c>
      <c r="G944" s="32">
        <f t="shared" ref="G944" si="333">F944/E944</f>
        <v>-3.9809802093790335E-2</v>
      </c>
    </row>
    <row r="945" spans="1:7" x14ac:dyDescent="0.2">
      <c r="A945" s="102"/>
      <c r="B945" s="8"/>
      <c r="C945" s="31"/>
      <c r="D945" s="106"/>
      <c r="E945" s="106"/>
      <c r="F945" s="106"/>
      <c r="G945" s="32"/>
    </row>
    <row r="946" spans="1:7" x14ac:dyDescent="0.2">
      <c r="A946" s="102">
        <v>3</v>
      </c>
      <c r="B946" s="8" t="s">
        <v>15</v>
      </c>
      <c r="C946" s="31"/>
      <c r="D946" s="106">
        <f>D949+D950+D951+D952</f>
        <v>43504</v>
      </c>
      <c r="E946" s="106">
        <f>E949+E950+E951+E952</f>
        <v>38073</v>
      </c>
      <c r="F946" s="106">
        <f t="shared" ref="F946" si="334">(D946-E946)</f>
        <v>5431</v>
      </c>
      <c r="G946" s="32">
        <f t="shared" ref="G946" si="335">F946/E946</f>
        <v>0.1426470201980406</v>
      </c>
    </row>
    <row r="947" spans="1:7" x14ac:dyDescent="0.2">
      <c r="A947" s="102"/>
      <c r="B947" s="7" t="s">
        <v>6</v>
      </c>
      <c r="C947" s="29"/>
      <c r="D947" s="106"/>
      <c r="E947" s="106"/>
      <c r="F947" s="106"/>
      <c r="G947" s="32"/>
    </row>
    <row r="948" spans="1:7" x14ac:dyDescent="0.2">
      <c r="A948" s="102"/>
      <c r="B948" s="8"/>
      <c r="C948" s="31"/>
      <c r="D948" s="106"/>
      <c r="E948" s="106"/>
      <c r="F948" s="106"/>
      <c r="G948" s="32"/>
    </row>
    <row r="949" spans="1:7" x14ac:dyDescent="0.2">
      <c r="A949" s="102">
        <v>30</v>
      </c>
      <c r="B949" s="25" t="s">
        <v>16</v>
      </c>
      <c r="C949" s="31"/>
      <c r="D949" s="106">
        <f>'TAB aout'!D949</f>
        <v>4609</v>
      </c>
      <c r="E949" s="106">
        <f>'TAB aout'!E949</f>
        <v>1369</v>
      </c>
      <c r="F949" s="106">
        <f t="shared" ref="F949:F952" si="336">(D949-E949)</f>
        <v>3240</v>
      </c>
      <c r="G949" s="32">
        <f t="shared" ref="G949:G952" si="337">F949/E949</f>
        <v>2.3666910153396641</v>
      </c>
    </row>
    <row r="950" spans="1:7" x14ac:dyDescent="0.2">
      <c r="A950" s="102">
        <v>31</v>
      </c>
      <c r="B950" s="25" t="s">
        <v>17</v>
      </c>
      <c r="C950" s="31"/>
      <c r="D950" s="106">
        <f>'TAB aout'!D950</f>
        <v>1122</v>
      </c>
      <c r="E950" s="106">
        <f>'TAB aout'!E950</f>
        <v>969</v>
      </c>
      <c r="F950" s="106">
        <f t="shared" si="336"/>
        <v>153</v>
      </c>
      <c r="G950" s="32">
        <f t="shared" si="337"/>
        <v>0.15789473684210525</v>
      </c>
    </row>
    <row r="951" spans="1:7" x14ac:dyDescent="0.2">
      <c r="A951" s="102">
        <v>32</v>
      </c>
      <c r="B951" s="25" t="s">
        <v>18</v>
      </c>
      <c r="C951" s="31"/>
      <c r="D951" s="106">
        <f>'TAB aout'!D951</f>
        <v>37773</v>
      </c>
      <c r="E951" s="106">
        <f>'TAB aout'!E951</f>
        <v>35735</v>
      </c>
      <c r="F951" s="106">
        <f t="shared" si="336"/>
        <v>2038</v>
      </c>
      <c r="G951" s="32">
        <f t="shared" si="337"/>
        <v>5.7030922065202182E-2</v>
      </c>
    </row>
    <row r="952" spans="1:7" x14ac:dyDescent="0.2">
      <c r="A952" s="102">
        <v>37</v>
      </c>
      <c r="B952" s="25" t="s">
        <v>25</v>
      </c>
      <c r="C952" s="31"/>
      <c r="D952" s="106">
        <f>'TAB aout'!D952</f>
        <v>0</v>
      </c>
      <c r="E952" s="106">
        <f>'TAB aout'!E952</f>
        <v>0</v>
      </c>
      <c r="F952" s="106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06" t="s">
        <v>10</v>
      </c>
      <c r="E956" s="106" t="s">
        <v>11</v>
      </c>
      <c r="F956" s="106" t="s">
        <v>12</v>
      </c>
      <c r="G956" s="32" t="s">
        <v>13</v>
      </c>
    </row>
    <row r="957" spans="1:7" x14ac:dyDescent="0.2">
      <c r="A957" s="102">
        <v>700</v>
      </c>
      <c r="B957" s="1" t="s">
        <v>30</v>
      </c>
      <c r="C957" s="10"/>
      <c r="D957" s="106">
        <f>'cumul juin 21'!D957+'TAB juillet'!D957+'TAB aout'!D957</f>
        <v>15102</v>
      </c>
      <c r="E957" s="106">
        <f>'cumul juin 21'!E957+'TAB juillet'!E957+'TAB aout'!E957</f>
        <v>9042</v>
      </c>
      <c r="F957" s="106">
        <f>(D958-E958)</f>
        <v>0</v>
      </c>
      <c r="G957" s="32" t="e">
        <f>F957/E958</f>
        <v>#DIV/0!</v>
      </c>
    </row>
    <row r="958" spans="1:7" x14ac:dyDescent="0.2">
      <c r="A958" s="102">
        <v>701</v>
      </c>
      <c r="B958" s="1" t="s">
        <v>31</v>
      </c>
      <c r="C958" s="10"/>
      <c r="D958" s="106">
        <f>'cumul juin 21'!D958+'TAB juillet'!D958+'TAB aout'!D958</f>
        <v>0</v>
      </c>
      <c r="E958" s="106">
        <f>'cumul juin 21'!E958+'TAB juillet'!E958+'TAB aout'!E958</f>
        <v>0</v>
      </c>
      <c r="F958" s="106">
        <f t="shared" ref="F958:F960" si="338">(D959-E959)</f>
        <v>0</v>
      </c>
      <c r="G958" s="32" t="e">
        <f>F958/E959</f>
        <v>#DIV/0!</v>
      </c>
    </row>
    <row r="959" spans="1:7" x14ac:dyDescent="0.2">
      <c r="A959" s="102">
        <v>704</v>
      </c>
      <c r="B959" s="1" t="s">
        <v>32</v>
      </c>
      <c r="C959" s="10"/>
      <c r="D959" s="106">
        <f>'cumul juin 21'!D959+'TAB juillet'!D959+'TAB aout'!D959</f>
        <v>0</v>
      </c>
      <c r="E959" s="106">
        <f>'cumul juin 21'!E959+'TAB juillet'!E959+'TAB aout'!E959</f>
        <v>0</v>
      </c>
      <c r="F959" s="106">
        <f t="shared" si="338"/>
        <v>-45706</v>
      </c>
      <c r="G959" s="32" t="e">
        <f t="shared" ref="G959:G960" si="339">F959/E959</f>
        <v>#DIV/0!</v>
      </c>
    </row>
    <row r="960" spans="1:7" x14ac:dyDescent="0.2">
      <c r="A960" s="102">
        <v>706</v>
      </c>
      <c r="B960" s="1" t="s">
        <v>33</v>
      </c>
      <c r="C960" s="10"/>
      <c r="D960" s="106">
        <f>'cumul juin 21'!D960+'TAB juillet'!D960+'TAB aout'!D960</f>
        <v>384465</v>
      </c>
      <c r="E960" s="106">
        <f>'cumul juin 21'!E960+'TAB juillet'!E960+'TAB aout'!E960</f>
        <v>430171</v>
      </c>
      <c r="F960" s="106">
        <f t="shared" si="338"/>
        <v>0</v>
      </c>
      <c r="G960" s="32">
        <f t="shared" si="339"/>
        <v>0</v>
      </c>
    </row>
    <row r="961" spans="1:7" x14ac:dyDescent="0.2">
      <c r="A961" s="102"/>
      <c r="B961" s="13" t="s">
        <v>6</v>
      </c>
      <c r="C961" s="27"/>
      <c r="D961" s="106">
        <f>'cumul juin 21'!D961+'TAB juillet'!D961+'TAB aout'!D961</f>
        <v>0</v>
      </c>
      <c r="E961" s="106">
        <f>'cumul juin 21'!E961+'TAB juillet'!E961+'TAB aout'!E961</f>
        <v>0</v>
      </c>
      <c r="F961" s="39"/>
      <c r="G961" s="33"/>
    </row>
    <row r="962" spans="1:7" x14ac:dyDescent="0.2">
      <c r="A962" s="102"/>
      <c r="B962" s="14" t="s">
        <v>19</v>
      </c>
      <c r="C962" s="11"/>
      <c r="D962" s="106">
        <f>'cumul juin 21'!D962+'TAB juillet'!D962+'TAB aout'!D962</f>
        <v>0</v>
      </c>
      <c r="E962" s="106">
        <f>'cumul juin 21'!E962+'TAB juillet'!E962+'TAB aout'!E962</f>
        <v>0</v>
      </c>
      <c r="F962" s="106">
        <f t="shared" ref="F962:F966" si="340">(D962-E962)</f>
        <v>0</v>
      </c>
      <c r="G962" s="32" t="e">
        <f t="shared" ref="G962:G966" si="341">F962/E962</f>
        <v>#DIV/0!</v>
      </c>
    </row>
    <row r="963" spans="1:7" x14ac:dyDescent="0.2">
      <c r="A963" s="102"/>
      <c r="B963" s="14" t="s">
        <v>20</v>
      </c>
      <c r="C963" s="11"/>
      <c r="D963" s="106">
        <f>'cumul juin 21'!D963+'TAB juillet'!D963+'TAB aout'!D963</f>
        <v>0</v>
      </c>
      <c r="E963" s="106">
        <f>'cumul juin 21'!E963+'TAB juillet'!E963+'TAB aout'!E963</f>
        <v>0</v>
      </c>
      <c r="F963" s="106">
        <f t="shared" si="340"/>
        <v>0</v>
      </c>
      <c r="G963" s="32" t="e">
        <f t="shared" si="341"/>
        <v>#DIV/0!</v>
      </c>
    </row>
    <row r="964" spans="1:7" x14ac:dyDescent="0.2">
      <c r="A964" s="102"/>
      <c r="B964" s="14" t="s">
        <v>27</v>
      </c>
      <c r="C964" s="11"/>
      <c r="D964" s="106">
        <f>'cumul juin 21'!D964+'TAB juillet'!D964+'TAB aout'!D964</f>
        <v>0</v>
      </c>
      <c r="E964" s="106">
        <f>'cumul juin 21'!E964+'TAB juillet'!E964+'TAB aout'!E964</f>
        <v>0</v>
      </c>
      <c r="F964" s="106">
        <f t="shared" si="340"/>
        <v>0</v>
      </c>
      <c r="G964" s="32" t="e">
        <f t="shared" si="341"/>
        <v>#DIV/0!</v>
      </c>
    </row>
    <row r="965" spans="1:7" x14ac:dyDescent="0.2">
      <c r="A965" s="102">
        <v>706</v>
      </c>
      <c r="B965" s="2" t="s">
        <v>34</v>
      </c>
      <c r="C965" s="11"/>
      <c r="D965" s="106">
        <f>'cumul juin 21'!D965+'TAB juillet'!D965+'TAB aout'!D965</f>
        <v>230</v>
      </c>
      <c r="E965" s="106">
        <f>'cumul juin 21'!E965+'TAB juillet'!E965+'TAB aout'!E965</f>
        <v>258</v>
      </c>
      <c r="F965" s="106">
        <f t="shared" si="340"/>
        <v>-28</v>
      </c>
      <c r="G965" s="32">
        <f t="shared" si="341"/>
        <v>-0.10852713178294573</v>
      </c>
    </row>
    <row r="966" spans="1:7" x14ac:dyDescent="0.2">
      <c r="A966" s="102" t="s">
        <v>35</v>
      </c>
      <c r="B966" s="2" t="s">
        <v>36</v>
      </c>
      <c r="C966" s="11"/>
      <c r="D966" s="106">
        <f>'cumul juin 21'!D966+'TAB juillet'!D966+'TAB aout'!D966</f>
        <v>47</v>
      </c>
      <c r="E966" s="106">
        <f>'cumul juin 21'!E966+'TAB juillet'!E966+'TAB aout'!E966</f>
        <v>0</v>
      </c>
      <c r="F966" s="106">
        <f t="shared" si="340"/>
        <v>47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103"/>
      <c r="D967" s="40">
        <f>D957+D958+D959+D960+D965+D966</f>
        <v>399844</v>
      </c>
      <c r="E967" s="40">
        <f>E957+E958+E959+E960+E965+E966</f>
        <v>439471</v>
      </c>
      <c r="F967" s="40">
        <f>(D967-E967)</f>
        <v>-39627</v>
      </c>
      <c r="G967" s="34">
        <f>F967/E967</f>
        <v>-9.0169772294417611E-2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06">
        <f>'cumul juin 21'!D970+'TAB juillet'!D970+'TAB aout'!D970</f>
        <v>0</v>
      </c>
      <c r="E970" s="106">
        <f>'cumul juin 21'!E970+'TAB juillet'!E970+'TAB aout'!E970</f>
        <v>0</v>
      </c>
      <c r="F970" s="106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104"/>
      <c r="D971" s="106">
        <f>'cumul juin 21'!D971+'TAB juillet'!D971+'TAB aout'!D971</f>
        <v>0</v>
      </c>
      <c r="E971" s="106">
        <f>'cumul juin 21'!E971+'TAB juillet'!E971+'TAB aout'!E971</f>
        <v>0</v>
      </c>
      <c r="F971" s="105"/>
      <c r="G971" s="36"/>
    </row>
    <row r="972" spans="1:7" x14ac:dyDescent="0.2">
      <c r="A972" s="102">
        <v>72</v>
      </c>
      <c r="B972" s="1" t="s">
        <v>37</v>
      </c>
      <c r="C972" s="10"/>
      <c r="D972" s="106">
        <f>'cumul juin 21'!D972+'TAB juillet'!D972+'TAB aout'!D972</f>
        <v>0</v>
      </c>
      <c r="E972" s="106">
        <f>'cumul juin 21'!E972+'TAB juillet'!E972+'TAB aout'!E972</f>
        <v>0</v>
      </c>
      <c r="F972" s="106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102">
        <v>73</v>
      </c>
      <c r="B973" s="1" t="s">
        <v>38</v>
      </c>
      <c r="C973" s="10"/>
      <c r="D973" s="106">
        <f>'cumul juin 21'!D973+'TAB juillet'!D973+'TAB aout'!D973</f>
        <v>633</v>
      </c>
      <c r="E973" s="106">
        <f>'cumul juin 21'!E973+'TAB juillet'!E973+'TAB aout'!E973</f>
        <v>0</v>
      </c>
      <c r="F973" s="106">
        <f t="shared" si="344"/>
        <v>633</v>
      </c>
      <c r="G973" s="32" t="e">
        <f t="shared" si="345"/>
        <v>#DIV/0!</v>
      </c>
    </row>
    <row r="974" spans="1:7" x14ac:dyDescent="0.2">
      <c r="A974" s="102">
        <v>74</v>
      </c>
      <c r="B974" s="2" t="s">
        <v>39</v>
      </c>
      <c r="C974" s="11"/>
      <c r="D974" s="106">
        <f>'cumul juin 21'!D974+'TAB juillet'!D974+'TAB aout'!D974</f>
        <v>0</v>
      </c>
      <c r="E974" s="106">
        <f>'cumul juin 21'!E974+'TAB juillet'!E974+'TAB aout'!E974</f>
        <v>0</v>
      </c>
      <c r="F974" s="106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07"/>
      <c r="D975" s="40">
        <f>D967+D972+D973+D974</f>
        <v>400477</v>
      </c>
      <c r="E975" s="40">
        <f>E967+E972+E973+E974</f>
        <v>439471</v>
      </c>
      <c r="F975" s="106">
        <f t="shared" si="344"/>
        <v>-38994</v>
      </c>
      <c r="G975" s="32">
        <f t="shared" si="345"/>
        <v>-8.872940421552275E-2</v>
      </c>
    </row>
    <row r="976" spans="1:7" x14ac:dyDescent="0.2">
      <c r="A976" s="102">
        <v>60</v>
      </c>
      <c r="B976" s="3" t="s">
        <v>40</v>
      </c>
      <c r="C976" s="104"/>
      <c r="D976" s="105">
        <f>D977+D978+D979</f>
        <v>100323</v>
      </c>
      <c r="E976" s="105">
        <f>E977+E978+E979</f>
        <v>98408</v>
      </c>
      <c r="F976" s="106">
        <f t="shared" si="344"/>
        <v>1915</v>
      </c>
      <c r="G976" s="32">
        <f t="shared" si="345"/>
        <v>1.9459800016258841E-2</v>
      </c>
    </row>
    <row r="977" spans="1:7" x14ac:dyDescent="0.2">
      <c r="A977" s="102">
        <v>600</v>
      </c>
      <c r="B977" s="1" t="s">
        <v>2</v>
      </c>
      <c r="C977" s="10"/>
      <c r="D977" s="106">
        <f>'cumul juin 21'!D977+'TAB juillet'!D977+'TAB aout'!D977</f>
        <v>6059</v>
      </c>
      <c r="E977" s="106">
        <f>'cumul juin 21'!E977+'TAB juillet'!E977+'TAB aout'!E977</f>
        <v>6288</v>
      </c>
      <c r="F977" s="106">
        <f t="shared" si="344"/>
        <v>-229</v>
      </c>
      <c r="G977" s="32">
        <f t="shared" si="345"/>
        <v>-3.6418575063613234E-2</v>
      </c>
    </row>
    <row r="978" spans="1:7" x14ac:dyDescent="0.2">
      <c r="A978" s="102">
        <v>601</v>
      </c>
      <c r="B978" s="1" t="s">
        <v>3</v>
      </c>
      <c r="C978" s="10"/>
      <c r="D978" s="106">
        <f>'cumul juin 21'!D978+'TAB juillet'!D978+'TAB aout'!D978</f>
        <v>66657</v>
      </c>
      <c r="E978" s="106">
        <f>'cumul juin 21'!E978+'TAB juillet'!E978+'TAB aout'!E978</f>
        <v>69863</v>
      </c>
      <c r="F978" s="106">
        <f t="shared" si="344"/>
        <v>-3206</v>
      </c>
      <c r="G978" s="32">
        <f t="shared" si="345"/>
        <v>-4.5889812919571157E-2</v>
      </c>
    </row>
    <row r="979" spans="1:7" x14ac:dyDescent="0.2">
      <c r="A979" s="102">
        <v>604</v>
      </c>
      <c r="B979" s="1" t="s">
        <v>4</v>
      </c>
      <c r="C979" s="10"/>
      <c r="D979" s="106">
        <f>'cumul juin 21'!D979+'TAB juillet'!D979+'TAB aout'!D979</f>
        <v>27607</v>
      </c>
      <c r="E979" s="106">
        <f>'cumul juin 21'!E979+'TAB juillet'!E979+'TAB aout'!E979</f>
        <v>22257</v>
      </c>
      <c r="F979" s="106">
        <f t="shared" si="344"/>
        <v>5350</v>
      </c>
      <c r="G979" s="32">
        <f t="shared" si="345"/>
        <v>0.24037381497955698</v>
      </c>
    </row>
    <row r="980" spans="1:7" x14ac:dyDescent="0.2">
      <c r="A980" s="102">
        <v>61</v>
      </c>
      <c r="B980" s="1" t="s">
        <v>41</v>
      </c>
      <c r="C980" s="10"/>
      <c r="D980" s="106">
        <f>'cumul juin 21'!D980+'TAB juillet'!D980+'TAB aout'!D980</f>
        <v>5985</v>
      </c>
      <c r="E980" s="106">
        <f>'cumul juin 21'!E980+'TAB juillet'!E980+'TAB aout'!E980</f>
        <v>7491</v>
      </c>
      <c r="F980" s="106">
        <f t="shared" si="344"/>
        <v>-1506</v>
      </c>
      <c r="G980" s="32">
        <f t="shared" si="345"/>
        <v>-0.20104124949939928</v>
      </c>
    </row>
    <row r="981" spans="1:7" x14ac:dyDescent="0.2">
      <c r="A981" s="102">
        <v>62</v>
      </c>
      <c r="B981" s="2" t="s">
        <v>42</v>
      </c>
      <c r="C981" s="11"/>
      <c r="D981" s="106">
        <f>'cumul juin 21'!D981+'TAB juillet'!D981+'TAB aout'!D981</f>
        <v>13987</v>
      </c>
      <c r="E981" s="106">
        <f>'cumul juin 21'!E981+'TAB juillet'!E981+'TAB aout'!E981</f>
        <v>11068</v>
      </c>
      <c r="F981" s="106">
        <f t="shared" si="344"/>
        <v>2919</v>
      </c>
      <c r="G981" s="32">
        <f t="shared" si="345"/>
        <v>0.2637332851463679</v>
      </c>
    </row>
    <row r="982" spans="1:7" ht="25.5" x14ac:dyDescent="0.2">
      <c r="A982" s="22"/>
      <c r="B982" s="26" t="s">
        <v>43</v>
      </c>
      <c r="C982" s="107"/>
      <c r="D982" s="40">
        <f>D976+D980+D981</f>
        <v>120295</v>
      </c>
      <c r="E982" s="40">
        <f>E976+E980+E981</f>
        <v>116967</v>
      </c>
      <c r="F982" s="106">
        <f t="shared" si="344"/>
        <v>3328</v>
      </c>
      <c r="G982" s="32">
        <f t="shared" si="345"/>
        <v>2.8452469499944427E-2</v>
      </c>
    </row>
    <row r="983" spans="1:7" ht="25.5" x14ac:dyDescent="0.2">
      <c r="A983" s="22"/>
      <c r="B983" s="26" t="s">
        <v>48</v>
      </c>
      <c r="C983" s="107"/>
      <c r="D983" s="40">
        <f>D975-D982</f>
        <v>280182</v>
      </c>
      <c r="E983" s="40">
        <f>E975-E982</f>
        <v>322504</v>
      </c>
      <c r="F983" s="106">
        <f t="shared" si="344"/>
        <v>-42322</v>
      </c>
      <c r="G983" s="32">
        <f t="shared" si="345"/>
        <v>-0.13122938010071192</v>
      </c>
    </row>
    <row r="984" spans="1:7" x14ac:dyDescent="0.2">
      <c r="A984" s="102">
        <v>63</v>
      </c>
      <c r="B984" s="3" t="s">
        <v>46</v>
      </c>
      <c r="C984" s="104"/>
      <c r="D984" s="106">
        <f>'cumul juin 21'!D984+'TAB juillet'!D984+'TAB aout'!D984</f>
        <v>382295</v>
      </c>
      <c r="E984" s="106">
        <f>'cumul juin 21'!E984+'TAB juillet'!E984+'TAB aout'!E984</f>
        <v>383308</v>
      </c>
      <c r="F984" s="106">
        <f t="shared" si="344"/>
        <v>-1013</v>
      </c>
      <c r="G984" s="32">
        <f t="shared" si="345"/>
        <v>-2.6427833491604663E-3</v>
      </c>
    </row>
    <row r="985" spans="1:7" x14ac:dyDescent="0.2">
      <c r="A985" s="102"/>
      <c r="B985" s="13" t="s">
        <v>6</v>
      </c>
      <c r="C985" s="27"/>
      <c r="D985" s="106">
        <f>'cumul juin 21'!D985+'TAB juillet'!D985+'TAB aout'!D985</f>
        <v>0</v>
      </c>
      <c r="E985" s="106">
        <f>'cumul juin 21'!E985+'TAB juillet'!E985+'TAB aout'!E985</f>
        <v>0</v>
      </c>
      <c r="F985" s="106"/>
      <c r="G985" s="32"/>
    </row>
    <row r="986" spans="1:7" x14ac:dyDescent="0.2">
      <c r="A986" s="102">
        <v>631</v>
      </c>
      <c r="B986" s="15" t="s">
        <v>21</v>
      </c>
      <c r="C986" s="21"/>
      <c r="D986" s="106">
        <f>'cumul juin 21'!D986+'TAB juillet'!D986+'TAB aout'!D986</f>
        <v>0</v>
      </c>
      <c r="E986" s="106">
        <f>'cumul juin 21'!E986+'TAB juillet'!E986+'TAB aout'!E986</f>
        <v>0</v>
      </c>
      <c r="F986" s="106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02"/>
      <c r="B987" s="15"/>
      <c r="C987" s="21"/>
      <c r="D987" s="106">
        <f>'cumul juin 21'!D987+'TAB juillet'!D987+'TAB aout'!D987</f>
        <v>0</v>
      </c>
      <c r="E987" s="106">
        <f>'cumul juin 21'!E987+'TAB juillet'!E987+'TAB aout'!E987</f>
        <v>0</v>
      </c>
      <c r="F987" s="106"/>
      <c r="G987" s="32"/>
    </row>
    <row r="988" spans="1:7" x14ac:dyDescent="0.2">
      <c r="A988" s="102">
        <v>64</v>
      </c>
      <c r="B988" s="2" t="s">
        <v>47</v>
      </c>
      <c r="C988" s="11"/>
      <c r="D988" s="106">
        <f>'cumul juin 21'!D988+'TAB juillet'!D988+'TAB aout'!D988</f>
        <v>14255</v>
      </c>
      <c r="E988" s="106">
        <f>'cumul juin 21'!E988+'TAB juillet'!E988+'TAB aout'!E988</f>
        <v>14861</v>
      </c>
      <c r="F988" s="106">
        <f t="shared" ref="F988:F998" si="348">(D988-E988)</f>
        <v>-606</v>
      </c>
      <c r="G988" s="32">
        <f t="shared" ref="G988:G998" si="349">F988/E988</f>
        <v>-4.0777874974766169E-2</v>
      </c>
    </row>
    <row r="989" spans="1:7" ht="25.5" x14ac:dyDescent="0.2">
      <c r="A989" s="22"/>
      <c r="B989" s="26" t="s">
        <v>49</v>
      </c>
      <c r="C989" s="107"/>
      <c r="D989" s="106">
        <f>D983-D984-D988</f>
        <v>-116368</v>
      </c>
      <c r="E989" s="106">
        <f>E983-E984-E988</f>
        <v>-75665</v>
      </c>
      <c r="F989" s="106">
        <f t="shared" si="348"/>
        <v>-40703</v>
      </c>
      <c r="G989" s="32">
        <f t="shared" si="349"/>
        <v>0.53793695896385385</v>
      </c>
    </row>
    <row r="990" spans="1:7" x14ac:dyDescent="0.2">
      <c r="A990" s="102">
        <v>75</v>
      </c>
      <c r="B990" s="3" t="s">
        <v>50</v>
      </c>
      <c r="C990" s="104"/>
      <c r="D990" s="106">
        <f>'cumul juin 21'!D990+'TAB juillet'!D990+'TAB aout'!D990</f>
        <v>3197</v>
      </c>
      <c r="E990" s="106">
        <f>'cumul juin 21'!E990+'TAB juillet'!E990+'TAB aout'!E990</f>
        <v>5427</v>
      </c>
      <c r="F990" s="106">
        <f t="shared" si="348"/>
        <v>-2230</v>
      </c>
      <c r="G990" s="32">
        <f t="shared" si="349"/>
        <v>-0.41090842085866963</v>
      </c>
    </row>
    <row r="991" spans="1:7" x14ac:dyDescent="0.2">
      <c r="A991" s="102">
        <v>65</v>
      </c>
      <c r="B991" s="1" t="s">
        <v>51</v>
      </c>
      <c r="C991" s="10"/>
      <c r="D991" s="106">
        <f>'cumul juin 21'!D991+'TAB juillet'!D991+'TAB aout'!D991</f>
        <v>5600</v>
      </c>
      <c r="E991" s="106">
        <f>'cumul juin 21'!E991+'TAB juillet'!E991+'TAB aout'!E991</f>
        <v>5985</v>
      </c>
      <c r="F991" s="106">
        <f t="shared" si="348"/>
        <v>-385</v>
      </c>
      <c r="G991" s="32">
        <f t="shared" si="349"/>
        <v>-6.4327485380116955E-2</v>
      </c>
    </row>
    <row r="992" spans="1:7" ht="25.5" x14ac:dyDescent="0.2">
      <c r="A992" s="102">
        <v>68</v>
      </c>
      <c r="B992" s="16" t="s">
        <v>52</v>
      </c>
      <c r="C992" s="17"/>
      <c r="D992" s="106">
        <f>'cumul juin 21'!D992+'TAB juillet'!D992+'TAB aout'!D992</f>
        <v>80849</v>
      </c>
      <c r="E992" s="106">
        <f>'cumul juin 21'!E992+'TAB juillet'!E992+'TAB aout'!E992</f>
        <v>116076</v>
      </c>
      <c r="F992" s="106">
        <f t="shared" si="348"/>
        <v>-35227</v>
      </c>
      <c r="G992" s="32">
        <f t="shared" si="349"/>
        <v>-0.30348220131637893</v>
      </c>
    </row>
    <row r="993" spans="1:7" x14ac:dyDescent="0.2">
      <c r="A993" s="102">
        <v>78</v>
      </c>
      <c r="B993" s="2" t="s">
        <v>53</v>
      </c>
      <c r="C993" s="11"/>
      <c r="D993" s="106">
        <f>'cumul juin 21'!D993+'TAB juillet'!D993+'TAB aout'!D993</f>
        <v>31575</v>
      </c>
      <c r="E993" s="106">
        <f>'cumul juin 21'!E993+'TAB juillet'!E993+'TAB aout'!E993</f>
        <v>44005</v>
      </c>
      <c r="F993" s="106">
        <f t="shared" si="348"/>
        <v>-12430</v>
      </c>
      <c r="G993" s="32">
        <f t="shared" si="349"/>
        <v>-0.28246790137484379</v>
      </c>
    </row>
    <row r="994" spans="1:7" ht="25.5" x14ac:dyDescent="0.2">
      <c r="A994" s="22"/>
      <c r="B994" s="26" t="s">
        <v>77</v>
      </c>
      <c r="C994" s="107"/>
      <c r="D994" s="106">
        <f>D989+D990-D991-D992+D993</f>
        <v>-168045</v>
      </c>
      <c r="E994" s="106">
        <f>E989+E990-E991-E992+E993</f>
        <v>-148294</v>
      </c>
      <c r="F994" s="106">
        <f t="shared" si="348"/>
        <v>-19751</v>
      </c>
      <c r="G994" s="32">
        <f t="shared" si="349"/>
        <v>0.13318812628966784</v>
      </c>
    </row>
    <row r="995" spans="1:7" x14ac:dyDescent="0.2">
      <c r="A995" s="102">
        <v>76</v>
      </c>
      <c r="B995" s="1" t="s">
        <v>54</v>
      </c>
      <c r="C995" s="10"/>
      <c r="D995" s="106">
        <f>'cumul juin 21'!D995+'TAB juillet'!D995+'TAB aout'!D995</f>
        <v>0</v>
      </c>
      <c r="E995" s="106">
        <f>'cumul juin 21'!E995+'TAB juillet'!E995+'TAB aout'!E995</f>
        <v>0</v>
      </c>
      <c r="F995" s="106">
        <f t="shared" si="348"/>
        <v>0</v>
      </c>
      <c r="G995" s="32" t="e">
        <f t="shared" si="349"/>
        <v>#DIV/0!</v>
      </c>
    </row>
    <row r="996" spans="1:7" x14ac:dyDescent="0.2">
      <c r="A996" s="102">
        <v>66</v>
      </c>
      <c r="B996" s="1" t="s">
        <v>55</v>
      </c>
      <c r="C996" s="10"/>
      <c r="D996" s="106">
        <f>'cumul juin 21'!D996+'TAB juillet'!D996+'TAB aout'!D996</f>
        <v>-1670</v>
      </c>
      <c r="E996" s="106">
        <f>'cumul juin 21'!E996+'TAB juillet'!E996+'TAB aout'!E996</f>
        <v>321</v>
      </c>
      <c r="F996" s="106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106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107"/>
      <c r="D998" s="106">
        <f>D994+D997</f>
        <v>-166375</v>
      </c>
      <c r="E998" s="106">
        <f>E994+E997</f>
        <v>-148615</v>
      </c>
      <c r="F998" s="106">
        <f t="shared" si="348"/>
        <v>-17760</v>
      </c>
      <c r="G998" s="32">
        <f t="shared" si="349"/>
        <v>0.1195034148639101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02">
        <v>5</v>
      </c>
      <c r="B1002" s="1" t="s">
        <v>22</v>
      </c>
      <c r="C1002" s="10"/>
      <c r="D1002" s="106">
        <f>'TAB aout'!D1002</f>
        <v>18482</v>
      </c>
      <c r="E1002" s="106">
        <f>'TAB aout'!E1002</f>
        <v>25470</v>
      </c>
      <c r="F1002" s="106">
        <f t="shared" ref="F1002" si="350">(D1002-E1002)</f>
        <v>-6988</v>
      </c>
      <c r="G1002" s="32">
        <f t="shared" ref="G1002" si="351">F1002/E1002</f>
        <v>-0.27436199450333726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02">
        <v>51</v>
      </c>
      <c r="B1006" s="20" t="s">
        <v>29</v>
      </c>
      <c r="C1006" s="30"/>
      <c r="D1006" s="106">
        <v>0</v>
      </c>
      <c r="E1006" s="106">
        <v>0</v>
      </c>
      <c r="F1006" s="106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02">
        <v>510</v>
      </c>
      <c r="B1007" s="1" t="s">
        <v>7</v>
      </c>
      <c r="C1007" s="10"/>
      <c r="D1007" s="106">
        <v>0</v>
      </c>
      <c r="E1007" s="106">
        <v>0</v>
      </c>
      <c r="F1007" s="106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02">
        <v>41</v>
      </c>
      <c r="B1009" s="1" t="s">
        <v>8</v>
      </c>
      <c r="C1009" s="10"/>
      <c r="D1009" s="106">
        <f>D1013+D1014+D1015</f>
        <v>225871</v>
      </c>
      <c r="E1009" s="106">
        <f>E1013+E1014+E1015</f>
        <v>301492</v>
      </c>
      <c r="F1009" s="106">
        <f t="shared" ref="F1009" si="354">(D1009-E1009)</f>
        <v>-75621</v>
      </c>
      <c r="G1009" s="32">
        <f t="shared" ref="G1009" si="355">F1009/E1009</f>
        <v>-0.25082257572340227</v>
      </c>
    </row>
    <row r="1010" spans="1:7" x14ac:dyDescent="0.2">
      <c r="A1010" s="102"/>
      <c r="B1010" s="1"/>
      <c r="C1010" s="10"/>
      <c r="D1010" s="106"/>
      <c r="E1010" s="106"/>
      <c r="F1010" s="106"/>
      <c r="G1010" s="32"/>
    </row>
    <row r="1011" spans="1:7" x14ac:dyDescent="0.2">
      <c r="A1011" s="102"/>
      <c r="B1011" s="7" t="s">
        <v>6</v>
      </c>
      <c r="C1011" s="29"/>
      <c r="D1011" s="106"/>
      <c r="E1011" s="106"/>
      <c r="F1011" s="106"/>
      <c r="G1011" s="32"/>
    </row>
    <row r="1012" spans="1:7" x14ac:dyDescent="0.2">
      <c r="A1012" s="102"/>
      <c r="B1012" s="1"/>
      <c r="C1012" s="10"/>
      <c r="D1012" s="106"/>
      <c r="E1012" s="106"/>
      <c r="F1012" s="106"/>
      <c r="G1012" s="32"/>
    </row>
    <row r="1013" spans="1:7" x14ac:dyDescent="0.2">
      <c r="A1013" s="102"/>
      <c r="B1013" s="23" t="s">
        <v>23</v>
      </c>
      <c r="C1013" s="10"/>
      <c r="D1013" s="106">
        <f>'TAB aout'!D1013</f>
        <v>193850</v>
      </c>
      <c r="E1013" s="106">
        <f>'TAB aout'!E1013</f>
        <v>175970</v>
      </c>
      <c r="F1013" s="106">
        <f t="shared" ref="F1013:F1015" si="356">(D1013-E1013)</f>
        <v>17880</v>
      </c>
      <c r="G1013" s="32">
        <f t="shared" ref="G1013:G1015" si="357">F1013/E1013</f>
        <v>0.10160822867534239</v>
      </c>
    </row>
    <row r="1014" spans="1:7" ht="25.5" x14ac:dyDescent="0.2">
      <c r="A1014" s="102"/>
      <c r="B1014" s="24" t="s">
        <v>58</v>
      </c>
      <c r="C1014" s="17"/>
      <c r="D1014" s="106">
        <f>'TAB aout'!D1014</f>
        <v>29548</v>
      </c>
      <c r="E1014" s="106">
        <f>'TAB aout'!E1014</f>
        <v>18884</v>
      </c>
      <c r="F1014" s="106">
        <f t="shared" si="356"/>
        <v>10664</v>
      </c>
      <c r="G1014" s="32">
        <f t="shared" si="357"/>
        <v>0.56471086634187673</v>
      </c>
    </row>
    <row r="1015" spans="1:7" x14ac:dyDescent="0.2">
      <c r="A1015" s="102"/>
      <c r="B1015" s="23" t="s">
        <v>24</v>
      </c>
      <c r="C1015" s="10"/>
      <c r="D1015" s="106">
        <f>'TAB aout'!D1015</f>
        <v>2473</v>
      </c>
      <c r="E1015" s="106">
        <f>'TAB aout'!E1015</f>
        <v>106638</v>
      </c>
      <c r="F1015" s="106">
        <f t="shared" si="356"/>
        <v>-104165</v>
      </c>
      <c r="G1015" s="32">
        <f t="shared" si="357"/>
        <v>-0.97680939252424093</v>
      </c>
    </row>
    <row r="1016" spans="1:7" x14ac:dyDescent="0.2">
      <c r="A1016" s="102"/>
      <c r="B1016" s="1"/>
      <c r="C1016" s="10"/>
      <c r="D1016" s="106">
        <f>'TAB aout'!D1016</f>
        <v>0</v>
      </c>
      <c r="E1016" s="106">
        <f>'TAB aout'!E1016</f>
        <v>0</v>
      </c>
      <c r="F1016" s="106"/>
      <c r="G1016" s="32"/>
    </row>
    <row r="1017" spans="1:7" x14ac:dyDescent="0.2">
      <c r="A1017" s="102"/>
      <c r="B1017" s="8" t="s">
        <v>26</v>
      </c>
      <c r="C1017" s="31"/>
      <c r="D1017" s="106">
        <f>'TAB aout'!D1017</f>
        <v>156108</v>
      </c>
      <c r="E1017" s="106">
        <f>'TAB aout'!E1017</f>
        <v>147076</v>
      </c>
      <c r="F1017" s="106">
        <f t="shared" ref="F1017" si="358">(D1017-E1017)</f>
        <v>9032</v>
      </c>
      <c r="G1017" s="32">
        <f t="shared" ref="G1017" si="359">F1017/E1017</f>
        <v>6.1410427262095786E-2</v>
      </c>
    </row>
    <row r="1018" spans="1:7" x14ac:dyDescent="0.2">
      <c r="A1018" s="102"/>
      <c r="B1018" s="8"/>
      <c r="C1018" s="31"/>
      <c r="D1018" s="106"/>
      <c r="E1018" s="106"/>
      <c r="F1018" s="106"/>
      <c r="G1018" s="32"/>
    </row>
    <row r="1019" spans="1:7" x14ac:dyDescent="0.2">
      <c r="A1019" s="102">
        <v>3</v>
      </c>
      <c r="B1019" s="8" t="s">
        <v>15</v>
      </c>
      <c r="C1019" s="31"/>
      <c r="D1019" s="106">
        <f>D1022+D1023+D1024+D1025</f>
        <v>98020</v>
      </c>
      <c r="E1019" s="106">
        <f>E1022+E1023+E1024+E1025</f>
        <v>81801</v>
      </c>
      <c r="F1019" s="106">
        <f t="shared" ref="F1019" si="360">(D1019-E1019)</f>
        <v>16219</v>
      </c>
      <c r="G1019" s="32">
        <f t="shared" ref="G1019" si="361">F1019/E1019</f>
        <v>0.19827385973276609</v>
      </c>
    </row>
    <row r="1020" spans="1:7" x14ac:dyDescent="0.2">
      <c r="A1020" s="102"/>
      <c r="B1020" s="7" t="s">
        <v>6</v>
      </c>
      <c r="C1020" s="29"/>
      <c r="D1020" s="106"/>
      <c r="E1020" s="106"/>
      <c r="F1020" s="106"/>
      <c r="G1020" s="32"/>
    </row>
    <row r="1021" spans="1:7" x14ac:dyDescent="0.2">
      <c r="A1021" s="102"/>
      <c r="B1021" s="8"/>
      <c r="C1021" s="31"/>
      <c r="D1021" s="106"/>
      <c r="E1021" s="106"/>
      <c r="F1021" s="106"/>
      <c r="G1021" s="32"/>
    </row>
    <row r="1022" spans="1:7" x14ac:dyDescent="0.2">
      <c r="A1022" s="102">
        <v>30</v>
      </c>
      <c r="B1022" s="25" t="s">
        <v>16</v>
      </c>
      <c r="C1022" s="31"/>
      <c r="D1022" s="106">
        <f>'TAB aout'!D1022</f>
        <v>927</v>
      </c>
      <c r="E1022" s="106">
        <f>'TAB aout'!E1022</f>
        <v>1466</v>
      </c>
      <c r="F1022" s="106">
        <f t="shared" ref="F1022:F1025" si="362">(D1022-E1022)</f>
        <v>-539</v>
      </c>
      <c r="G1022" s="32">
        <f t="shared" ref="G1022:G1025" si="363">F1022/E1022</f>
        <v>-0.36766712141882674</v>
      </c>
    </row>
    <row r="1023" spans="1:7" x14ac:dyDescent="0.2">
      <c r="A1023" s="102">
        <v>31</v>
      </c>
      <c r="B1023" s="25" t="s">
        <v>17</v>
      </c>
      <c r="C1023" s="31"/>
      <c r="D1023" s="106">
        <f>'TAB aout'!D1023</f>
        <v>3584</v>
      </c>
      <c r="E1023" s="106">
        <f>'TAB aout'!E1023</f>
        <v>4053</v>
      </c>
      <c r="F1023" s="106">
        <f t="shared" si="362"/>
        <v>-469</v>
      </c>
      <c r="G1023" s="32">
        <f t="shared" si="363"/>
        <v>-0.1157167530224525</v>
      </c>
    </row>
    <row r="1024" spans="1:7" x14ac:dyDescent="0.2">
      <c r="A1024" s="102">
        <v>32</v>
      </c>
      <c r="B1024" s="25" t="s">
        <v>18</v>
      </c>
      <c r="C1024" s="31"/>
      <c r="D1024" s="106">
        <f>'TAB aout'!D1024</f>
        <v>93509</v>
      </c>
      <c r="E1024" s="106">
        <f>'TAB aout'!E1024</f>
        <v>76282</v>
      </c>
      <c r="F1024" s="106">
        <f t="shared" si="362"/>
        <v>17227</v>
      </c>
      <c r="G1024" s="32">
        <f t="shared" si="363"/>
        <v>0.2258330929970373</v>
      </c>
    </row>
    <row r="1025" spans="1:7" x14ac:dyDescent="0.2">
      <c r="A1025" s="102">
        <v>37</v>
      </c>
      <c r="B1025" s="25" t="s">
        <v>25</v>
      </c>
      <c r="C1025" s="31"/>
      <c r="D1025" s="106">
        <f>'TAB aout'!D1025</f>
        <v>0</v>
      </c>
      <c r="E1025" s="106">
        <f>'TAB aout'!E1025</f>
        <v>0</v>
      </c>
      <c r="F1025" s="106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06" t="s">
        <v>10</v>
      </c>
      <c r="E1029" s="106" t="s">
        <v>11</v>
      </c>
      <c r="F1029" s="106" t="s">
        <v>12</v>
      </c>
      <c r="G1029" s="32" t="s">
        <v>13</v>
      </c>
    </row>
    <row r="1030" spans="1:7" x14ac:dyDescent="0.2">
      <c r="A1030" s="102">
        <v>700</v>
      </c>
      <c r="B1030" s="1" t="s">
        <v>30</v>
      </c>
      <c r="C1030" s="10"/>
      <c r="D1030" s="106">
        <f>'cumul juin 21'!D1030+'TAB juillet'!D1030+'TAB aout'!D1030</f>
        <v>4370</v>
      </c>
      <c r="E1030" s="106">
        <f>'cumul juin 21'!E1030+'TAB juillet'!E1030+'TAB aout'!E1030</f>
        <v>785</v>
      </c>
      <c r="F1030" s="106">
        <f>(D1031-E1031)</f>
        <v>0</v>
      </c>
      <c r="G1030" s="32" t="e">
        <f>F1030/E1031</f>
        <v>#DIV/0!</v>
      </c>
    </row>
    <row r="1031" spans="1:7" x14ac:dyDescent="0.2">
      <c r="A1031" s="102">
        <v>701</v>
      </c>
      <c r="B1031" s="1" t="s">
        <v>31</v>
      </c>
      <c r="C1031" s="10"/>
      <c r="D1031" s="106">
        <f>'cumul juin 21'!D1031+'TAB juillet'!D1031+'TAB aout'!D1031</f>
        <v>0</v>
      </c>
      <c r="E1031" s="106">
        <f>'cumul juin 21'!E1031+'TAB juillet'!E1031+'TAB aout'!E1031</f>
        <v>0</v>
      </c>
      <c r="F1031" s="106">
        <f t="shared" ref="F1031:F1033" si="364">(D1032-E1032)</f>
        <v>0</v>
      </c>
      <c r="G1031" s="32" t="e">
        <f>F1031/E1032</f>
        <v>#DIV/0!</v>
      </c>
    </row>
    <row r="1032" spans="1:7" x14ac:dyDescent="0.2">
      <c r="A1032" s="102">
        <v>704</v>
      </c>
      <c r="B1032" s="1" t="s">
        <v>32</v>
      </c>
      <c r="C1032" s="10"/>
      <c r="D1032" s="106">
        <f>'cumul juin 21'!D1032+'TAB juillet'!D1032+'TAB aout'!D1032</f>
        <v>0</v>
      </c>
      <c r="E1032" s="106">
        <f>'cumul juin 21'!E1032+'TAB juillet'!E1032+'TAB aout'!E1032</f>
        <v>0</v>
      </c>
      <c r="F1032" s="106">
        <f t="shared" si="364"/>
        <v>6475</v>
      </c>
      <c r="G1032" s="32" t="e">
        <f t="shared" ref="G1032:G1033" si="365">F1032/E1032</f>
        <v>#DIV/0!</v>
      </c>
    </row>
    <row r="1033" spans="1:7" x14ac:dyDescent="0.2">
      <c r="A1033" s="102">
        <v>706</v>
      </c>
      <c r="B1033" s="1" t="s">
        <v>33</v>
      </c>
      <c r="C1033" s="10"/>
      <c r="D1033" s="106">
        <f>'cumul juin 21'!D1033+'TAB juillet'!D1033+'TAB aout'!D1033</f>
        <v>38760</v>
      </c>
      <c r="E1033" s="106">
        <f>'cumul juin 21'!E1033+'TAB juillet'!E1033+'TAB aout'!E1033</f>
        <v>32285</v>
      </c>
      <c r="F1033" s="106">
        <f t="shared" si="364"/>
        <v>0</v>
      </c>
      <c r="G1033" s="32">
        <f t="shared" si="365"/>
        <v>0</v>
      </c>
    </row>
    <row r="1034" spans="1:7" x14ac:dyDescent="0.2">
      <c r="A1034" s="102"/>
      <c r="B1034" s="13" t="s">
        <v>6</v>
      </c>
      <c r="C1034" s="27"/>
      <c r="D1034" s="106">
        <f>'cumul juin 21'!D1034+'TAB juillet'!D1034+'TAB aout'!D1034</f>
        <v>0</v>
      </c>
      <c r="E1034" s="106">
        <f>'cumul juin 21'!E1034+'TAB juillet'!E1034+'TAB aout'!E1034</f>
        <v>0</v>
      </c>
      <c r="F1034" s="39"/>
      <c r="G1034" s="33"/>
    </row>
    <row r="1035" spans="1:7" x14ac:dyDescent="0.2">
      <c r="A1035" s="102"/>
      <c r="B1035" s="14" t="s">
        <v>19</v>
      </c>
      <c r="C1035" s="11"/>
      <c r="D1035" s="106">
        <f>'cumul juin 21'!D1035+'TAB juillet'!D1035+'TAB aout'!D1035</f>
        <v>0</v>
      </c>
      <c r="E1035" s="106">
        <f>'cumul juin 21'!E1035+'TAB juillet'!E1035+'TAB aout'!E1035</f>
        <v>0</v>
      </c>
      <c r="F1035" s="106">
        <f t="shared" ref="F1035:F1039" si="366">(D1035-E1035)</f>
        <v>0</v>
      </c>
      <c r="G1035" s="32" t="e">
        <f t="shared" ref="G1035:G1039" si="367">F1035/E1035</f>
        <v>#DIV/0!</v>
      </c>
    </row>
    <row r="1036" spans="1:7" x14ac:dyDescent="0.2">
      <c r="A1036" s="102"/>
      <c r="B1036" s="14" t="s">
        <v>20</v>
      </c>
      <c r="C1036" s="11"/>
      <c r="D1036" s="106">
        <f>'cumul juin 21'!D1036+'TAB juillet'!D1036+'TAB aout'!D1036</f>
        <v>0</v>
      </c>
      <c r="E1036" s="106">
        <f>'cumul juin 21'!E1036+'TAB juillet'!E1036+'TAB aout'!E1036</f>
        <v>0</v>
      </c>
      <c r="F1036" s="106">
        <f t="shared" si="366"/>
        <v>0</v>
      </c>
      <c r="G1036" s="32" t="e">
        <f t="shared" si="367"/>
        <v>#DIV/0!</v>
      </c>
    </row>
    <row r="1037" spans="1:7" x14ac:dyDescent="0.2">
      <c r="A1037" s="102"/>
      <c r="B1037" s="14" t="s">
        <v>27</v>
      </c>
      <c r="C1037" s="11"/>
      <c r="D1037" s="106">
        <f>'cumul juin 21'!D1037+'TAB juillet'!D1037+'TAB aout'!D1037</f>
        <v>0</v>
      </c>
      <c r="E1037" s="106">
        <f>'cumul juin 21'!E1037+'TAB juillet'!E1037+'TAB aout'!E1037</f>
        <v>0</v>
      </c>
      <c r="F1037" s="106">
        <f t="shared" si="366"/>
        <v>0</v>
      </c>
      <c r="G1037" s="32" t="e">
        <f t="shared" si="367"/>
        <v>#DIV/0!</v>
      </c>
    </row>
    <row r="1038" spans="1:7" x14ac:dyDescent="0.2">
      <c r="A1038" s="102">
        <v>706</v>
      </c>
      <c r="B1038" s="2" t="s">
        <v>34</v>
      </c>
      <c r="C1038" s="11"/>
      <c r="D1038" s="106">
        <f>'cumul juin 21'!D1038+'TAB juillet'!D1038+'TAB aout'!D1038</f>
        <v>192494</v>
      </c>
      <c r="E1038" s="106">
        <f>'cumul juin 21'!E1038+'TAB juillet'!E1038+'TAB aout'!E1038</f>
        <v>154018</v>
      </c>
      <c r="F1038" s="106">
        <f t="shared" si="366"/>
        <v>38476</v>
      </c>
      <c r="G1038" s="32">
        <f t="shared" si="367"/>
        <v>0.2498149566933735</v>
      </c>
    </row>
    <row r="1039" spans="1:7" ht="15.75" customHeight="1" x14ac:dyDescent="0.2">
      <c r="A1039" s="102" t="s">
        <v>35</v>
      </c>
      <c r="B1039" s="2" t="s">
        <v>36</v>
      </c>
      <c r="C1039" s="11"/>
      <c r="D1039" s="106">
        <f>'cumul juin 21'!D1039+'TAB juillet'!D1039+'TAB aout'!D1039</f>
        <v>14019</v>
      </c>
      <c r="E1039" s="106">
        <f>'cumul juin 21'!E1039+'TAB juillet'!E1039+'TAB aout'!E1039</f>
        <v>5836</v>
      </c>
      <c r="F1039" s="106">
        <f t="shared" si="366"/>
        <v>8183</v>
      </c>
      <c r="G1039" s="32">
        <f t="shared" si="367"/>
        <v>1.4021590130226183</v>
      </c>
    </row>
    <row r="1040" spans="1:7" ht="25.5" x14ac:dyDescent="0.2">
      <c r="A1040" s="22"/>
      <c r="B1040" s="26" t="s">
        <v>45</v>
      </c>
      <c r="C1040" s="103"/>
      <c r="D1040" s="40">
        <f>D1030+D1031+D1032+D1033+D1038+D1039</f>
        <v>249643</v>
      </c>
      <c r="E1040" s="40">
        <f>E1030+E1031+E1032+E1033+E1038+E1039</f>
        <v>192924</v>
      </c>
      <c r="F1040" s="40">
        <f>(D1040-E1040)</f>
        <v>56719</v>
      </c>
      <c r="G1040" s="34">
        <f>F1040/E1040</f>
        <v>0.29399659969729014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06">
        <f>'cumul juin 21'!D1043+'TAB juillet'!D1043+'TAB aout'!D1043</f>
        <v>0</v>
      </c>
      <c r="E1043" s="106">
        <f>'cumul juin 21'!E1043+'TAB juillet'!E1043+'TAB aout'!E1043</f>
        <v>0</v>
      </c>
      <c r="F1043" s="106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04"/>
      <c r="D1044" s="106">
        <f>'cumul juin 21'!D1044+'TAB juillet'!D1044+'TAB aout'!D1044</f>
        <v>0</v>
      </c>
      <c r="E1044" s="106">
        <f>'cumul juin 21'!E1044+'TAB juillet'!E1044+'TAB aout'!E1044</f>
        <v>0</v>
      </c>
      <c r="F1044" s="105"/>
      <c r="G1044" s="36"/>
    </row>
    <row r="1045" spans="1:7" x14ac:dyDescent="0.2">
      <c r="A1045" s="102">
        <v>72</v>
      </c>
      <c r="B1045" s="1" t="s">
        <v>37</v>
      </c>
      <c r="C1045" s="10"/>
      <c r="D1045" s="106">
        <f>'cumul juin 21'!D1045+'TAB juillet'!D1045+'TAB aout'!D1045</f>
        <v>0</v>
      </c>
      <c r="E1045" s="106">
        <f>'cumul juin 21'!E1045+'TAB juillet'!E1045+'TAB aout'!E1045</f>
        <v>0</v>
      </c>
      <c r="F1045" s="106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02">
        <v>73</v>
      </c>
      <c r="B1046" s="1" t="s">
        <v>38</v>
      </c>
      <c r="C1046" s="10"/>
      <c r="D1046" s="106">
        <f>'cumul juin 21'!D1046+'TAB juillet'!D1046+'TAB aout'!D1046</f>
        <v>0</v>
      </c>
      <c r="E1046" s="106">
        <f>'cumul juin 21'!E1046+'TAB juillet'!E1046+'TAB aout'!E1046</f>
        <v>0</v>
      </c>
      <c r="F1046" s="106">
        <f t="shared" si="370"/>
        <v>0</v>
      </c>
      <c r="G1046" s="32" t="e">
        <f t="shared" si="371"/>
        <v>#DIV/0!</v>
      </c>
    </row>
    <row r="1047" spans="1:7" x14ac:dyDescent="0.2">
      <c r="A1047" s="102">
        <v>74</v>
      </c>
      <c r="B1047" s="2" t="s">
        <v>39</v>
      </c>
      <c r="C1047" s="11"/>
      <c r="D1047" s="106">
        <f>'cumul juin 21'!D1047+'TAB juillet'!D1047+'TAB aout'!D1047</f>
        <v>0</v>
      </c>
      <c r="E1047" s="106">
        <f>'cumul juin 21'!E1047+'TAB juillet'!E1047+'TAB aout'!E1047</f>
        <v>0</v>
      </c>
      <c r="F1047" s="106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07"/>
      <c r="D1048" s="40">
        <f>D1040+D1045+D1046+D1047</f>
        <v>249643</v>
      </c>
      <c r="E1048" s="40">
        <f>E1040+E1045+E1046+E1047</f>
        <v>192924</v>
      </c>
      <c r="F1048" s="106">
        <f t="shared" si="370"/>
        <v>56719</v>
      </c>
      <c r="G1048" s="32">
        <f t="shared" si="371"/>
        <v>0.29399659969729014</v>
      </c>
    </row>
    <row r="1049" spans="1:7" x14ac:dyDescent="0.2">
      <c r="A1049" s="102">
        <v>60</v>
      </c>
      <c r="B1049" s="3" t="s">
        <v>40</v>
      </c>
      <c r="C1049" s="104"/>
      <c r="D1049" s="105">
        <f>D1050+D1051+D1052</f>
        <v>54823</v>
      </c>
      <c r="E1049" s="105">
        <f>E1050+E1051+E1052</f>
        <v>22415</v>
      </c>
      <c r="F1049" s="106">
        <f t="shared" si="370"/>
        <v>32408</v>
      </c>
      <c r="G1049" s="32">
        <f t="shared" si="371"/>
        <v>1.4458175329020746</v>
      </c>
    </row>
    <row r="1050" spans="1:7" x14ac:dyDescent="0.2">
      <c r="A1050" s="102">
        <v>600</v>
      </c>
      <c r="B1050" s="1" t="s">
        <v>2</v>
      </c>
      <c r="C1050" s="10"/>
      <c r="D1050" s="106">
        <f>'cumul juin 21'!D1050+'TAB juillet'!D1050+'TAB aout'!D1050</f>
        <v>1813</v>
      </c>
      <c r="E1050" s="106">
        <f>'cumul juin 21'!E1050+'TAB juillet'!E1050+'TAB aout'!E1050</f>
        <v>921</v>
      </c>
      <c r="F1050" s="106">
        <f t="shared" si="370"/>
        <v>892</v>
      </c>
      <c r="G1050" s="32">
        <f t="shared" si="371"/>
        <v>0.96851248642779586</v>
      </c>
    </row>
    <row r="1051" spans="1:7" x14ac:dyDescent="0.2">
      <c r="A1051" s="102">
        <v>601</v>
      </c>
      <c r="B1051" s="1" t="s">
        <v>3</v>
      </c>
      <c r="C1051" s="10"/>
      <c r="D1051" s="106">
        <f>'cumul juin 21'!D1051+'TAB juillet'!D1051+'TAB aout'!D1051</f>
        <v>26387</v>
      </c>
      <c r="E1051" s="106">
        <f>'cumul juin 21'!E1051+'TAB juillet'!E1051+'TAB aout'!E1051</f>
        <v>11459</v>
      </c>
      <c r="F1051" s="106">
        <f t="shared" si="370"/>
        <v>14928</v>
      </c>
      <c r="G1051" s="32">
        <f t="shared" si="371"/>
        <v>1.3027314774413126</v>
      </c>
    </row>
    <row r="1052" spans="1:7" x14ac:dyDescent="0.2">
      <c r="A1052" s="102">
        <v>604</v>
      </c>
      <c r="B1052" s="1" t="s">
        <v>4</v>
      </c>
      <c r="C1052" s="10"/>
      <c r="D1052" s="106">
        <f>'cumul juin 21'!D1052+'TAB juillet'!D1052+'TAB aout'!D1052</f>
        <v>26623</v>
      </c>
      <c r="E1052" s="106">
        <f>'cumul juin 21'!E1052+'TAB juillet'!E1052+'TAB aout'!E1052</f>
        <v>10035</v>
      </c>
      <c r="F1052" s="106">
        <f t="shared" si="370"/>
        <v>16588</v>
      </c>
      <c r="G1052" s="32">
        <f t="shared" si="371"/>
        <v>1.6530144494270054</v>
      </c>
    </row>
    <row r="1053" spans="1:7" x14ac:dyDescent="0.2">
      <c r="A1053" s="102">
        <v>61</v>
      </c>
      <c r="B1053" s="1" t="s">
        <v>41</v>
      </c>
      <c r="C1053" s="10"/>
      <c r="D1053" s="106">
        <f>'cumul juin 21'!D1053+'TAB juillet'!D1053+'TAB aout'!D1053</f>
        <v>4356</v>
      </c>
      <c r="E1053" s="106">
        <f>'cumul juin 21'!E1053+'TAB juillet'!E1053+'TAB aout'!E1053</f>
        <v>4251</v>
      </c>
      <c r="F1053" s="106">
        <f t="shared" si="370"/>
        <v>105</v>
      </c>
      <c r="G1053" s="32">
        <f t="shared" si="371"/>
        <v>2.4700070571630206E-2</v>
      </c>
    </row>
    <row r="1054" spans="1:7" x14ac:dyDescent="0.2">
      <c r="A1054" s="102">
        <v>62</v>
      </c>
      <c r="B1054" s="2" t="s">
        <v>42</v>
      </c>
      <c r="C1054" s="11"/>
      <c r="D1054" s="106">
        <f>'cumul juin 21'!D1054+'TAB juillet'!D1054+'TAB aout'!D1054</f>
        <v>7104</v>
      </c>
      <c r="E1054" s="106">
        <f>'cumul juin 21'!E1054+'TAB juillet'!E1054+'TAB aout'!E1054</f>
        <v>2195</v>
      </c>
      <c r="F1054" s="106">
        <f t="shared" si="370"/>
        <v>4909</v>
      </c>
      <c r="G1054" s="32">
        <f t="shared" si="371"/>
        <v>2.2364464692482917</v>
      </c>
    </row>
    <row r="1055" spans="1:7" ht="25.5" x14ac:dyDescent="0.2">
      <c r="A1055" s="22"/>
      <c r="B1055" s="26" t="s">
        <v>43</v>
      </c>
      <c r="C1055" s="107"/>
      <c r="D1055" s="40">
        <f>D1049+D1053+D1054</f>
        <v>66283</v>
      </c>
      <c r="E1055" s="40">
        <f>E1049+E1053+E1054</f>
        <v>28861</v>
      </c>
      <c r="F1055" s="106">
        <f t="shared" si="370"/>
        <v>37422</v>
      </c>
      <c r="G1055" s="32">
        <f t="shared" si="371"/>
        <v>1.2966286684453068</v>
      </c>
    </row>
    <row r="1056" spans="1:7" ht="25.5" x14ac:dyDescent="0.2">
      <c r="A1056" s="22"/>
      <c r="B1056" s="26" t="s">
        <v>48</v>
      </c>
      <c r="C1056" s="107"/>
      <c r="D1056" s="40">
        <f>D1048-D1055</f>
        <v>183360</v>
      </c>
      <c r="E1056" s="40">
        <f>E1048-E1055</f>
        <v>164063</v>
      </c>
      <c r="F1056" s="106">
        <f t="shared" si="370"/>
        <v>19297</v>
      </c>
      <c r="G1056" s="32">
        <f t="shared" si="371"/>
        <v>0.11761945106453009</v>
      </c>
    </row>
    <row r="1057" spans="1:7" x14ac:dyDescent="0.2">
      <c r="A1057" s="102">
        <v>63</v>
      </c>
      <c r="B1057" s="3" t="s">
        <v>46</v>
      </c>
      <c r="C1057" s="104"/>
      <c r="D1057" s="106">
        <f>'cumul juin 21'!D1057+'TAB juillet'!D1057+'TAB aout'!D1057</f>
        <v>152774</v>
      </c>
      <c r="E1057" s="106">
        <f>'cumul juin 21'!E1057+'TAB juillet'!E1057+'TAB aout'!E1057</f>
        <v>104671</v>
      </c>
      <c r="F1057" s="106">
        <f t="shared" si="370"/>
        <v>48103</v>
      </c>
      <c r="G1057" s="32">
        <f t="shared" si="371"/>
        <v>0.45956377602201182</v>
      </c>
    </row>
    <row r="1058" spans="1:7" x14ac:dyDescent="0.2">
      <c r="A1058" s="102"/>
      <c r="B1058" s="13" t="s">
        <v>6</v>
      </c>
      <c r="C1058" s="27"/>
      <c r="D1058" s="106">
        <f>'cumul juin 21'!D1058+'TAB juillet'!D1058+'TAB aout'!D1058</f>
        <v>0</v>
      </c>
      <c r="E1058" s="106">
        <f>'cumul juin 21'!E1058+'TAB juillet'!E1058+'TAB aout'!E1058</f>
        <v>0</v>
      </c>
      <c r="F1058" s="106"/>
      <c r="G1058" s="32"/>
    </row>
    <row r="1059" spans="1:7" x14ac:dyDescent="0.2">
      <c r="A1059" s="102">
        <v>631</v>
      </c>
      <c r="B1059" s="15" t="s">
        <v>21</v>
      </c>
      <c r="C1059" s="21"/>
      <c r="D1059" s="106">
        <f>'cumul juin 21'!D1059+'TAB juillet'!D1059+'TAB aout'!D1059</f>
        <v>0</v>
      </c>
      <c r="E1059" s="106">
        <f>'cumul juin 21'!E1059+'TAB juillet'!E1059+'TAB aout'!E1059</f>
        <v>0</v>
      </c>
      <c r="F1059" s="106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02"/>
      <c r="B1060" s="15"/>
      <c r="C1060" s="21"/>
      <c r="D1060" s="106">
        <f>'cumul juin 21'!D1060+'TAB juillet'!D1060+'TAB aout'!D1060</f>
        <v>0</v>
      </c>
      <c r="E1060" s="106">
        <f>'cumul juin 21'!E1060+'TAB juillet'!E1060+'TAB aout'!E1060</f>
        <v>0</v>
      </c>
      <c r="F1060" s="106"/>
      <c r="G1060" s="32"/>
    </row>
    <row r="1061" spans="1:7" x14ac:dyDescent="0.2">
      <c r="A1061" s="102">
        <v>64</v>
      </c>
      <c r="B1061" s="2" t="s">
        <v>47</v>
      </c>
      <c r="C1061" s="11"/>
      <c r="D1061" s="106">
        <f>'cumul juin 21'!D1061+'TAB juillet'!D1061+'TAB aout'!D1061</f>
        <v>1626</v>
      </c>
      <c r="E1061" s="106">
        <f>'cumul juin 21'!E1061+'TAB juillet'!E1061+'TAB aout'!E1061</f>
        <v>3569</v>
      </c>
      <c r="F1061" s="106">
        <f t="shared" ref="F1061:F1071" si="374">(D1061-E1061)</f>
        <v>-1943</v>
      </c>
      <c r="G1061" s="32">
        <f t="shared" ref="G1061:G1071" si="375">F1061/E1061</f>
        <v>-0.54441019893527598</v>
      </c>
    </row>
    <row r="1062" spans="1:7" ht="25.5" x14ac:dyDescent="0.2">
      <c r="A1062" s="22"/>
      <c r="B1062" s="26" t="s">
        <v>49</v>
      </c>
      <c r="C1062" s="107"/>
      <c r="D1062" s="106">
        <f>D1056-D1057-D1061</f>
        <v>28960</v>
      </c>
      <c r="E1062" s="106">
        <f>E1056-E1057-E1061</f>
        <v>55823</v>
      </c>
      <c r="F1062" s="106">
        <f t="shared" si="374"/>
        <v>-26863</v>
      </c>
      <c r="G1062" s="32">
        <f t="shared" si="375"/>
        <v>-0.48121741934328144</v>
      </c>
    </row>
    <row r="1063" spans="1:7" x14ac:dyDescent="0.2">
      <c r="A1063" s="102">
        <v>75</v>
      </c>
      <c r="B1063" s="3" t="s">
        <v>50</v>
      </c>
      <c r="C1063" s="104"/>
      <c r="D1063" s="106">
        <f>'cumul juin 21'!D1063+'TAB juillet'!D1063+'TAB aout'!D1063</f>
        <v>11</v>
      </c>
      <c r="E1063" s="106">
        <f>'cumul juin 21'!E1063+'TAB juillet'!E1063+'TAB aout'!E1063</f>
        <v>2758</v>
      </c>
      <c r="F1063" s="106">
        <f t="shared" si="374"/>
        <v>-2747</v>
      </c>
      <c r="G1063" s="32">
        <f t="shared" si="375"/>
        <v>-0.99601160261058741</v>
      </c>
    </row>
    <row r="1064" spans="1:7" x14ac:dyDescent="0.2">
      <c r="A1064" s="102">
        <v>65</v>
      </c>
      <c r="B1064" s="1" t="s">
        <v>51</v>
      </c>
      <c r="C1064" s="10"/>
      <c r="D1064" s="106">
        <f>'cumul juin 21'!D1064+'TAB juillet'!D1064+'TAB aout'!D1064</f>
        <v>944</v>
      </c>
      <c r="E1064" s="106">
        <f>'cumul juin 21'!E1064+'TAB juillet'!E1064+'TAB aout'!E1064</f>
        <v>1005</v>
      </c>
      <c r="F1064" s="106">
        <f t="shared" si="374"/>
        <v>-61</v>
      </c>
      <c r="G1064" s="32">
        <f t="shared" si="375"/>
        <v>-6.0696517412935323E-2</v>
      </c>
    </row>
    <row r="1065" spans="1:7" ht="25.5" x14ac:dyDescent="0.2">
      <c r="A1065" s="102">
        <v>68</v>
      </c>
      <c r="B1065" s="16" t="s">
        <v>52</v>
      </c>
      <c r="C1065" s="17"/>
      <c r="D1065" s="106">
        <f>'cumul juin 21'!D1065+'TAB juillet'!D1065+'TAB aout'!D1065</f>
        <v>174000</v>
      </c>
      <c r="E1065" s="106">
        <f>'cumul juin 21'!E1065+'TAB juillet'!E1065+'TAB aout'!E1065</f>
        <v>91416</v>
      </c>
      <c r="F1065" s="106">
        <f t="shared" si="374"/>
        <v>82584</v>
      </c>
      <c r="G1065" s="32">
        <f t="shared" si="375"/>
        <v>0.90338671567340512</v>
      </c>
    </row>
    <row r="1066" spans="1:7" x14ac:dyDescent="0.2">
      <c r="A1066" s="102">
        <v>78</v>
      </c>
      <c r="B1066" s="2" t="s">
        <v>53</v>
      </c>
      <c r="C1066" s="11"/>
      <c r="D1066" s="106">
        <f>'cumul juin 21'!D1066+'TAB juillet'!D1066+'TAB aout'!D1066</f>
        <v>0</v>
      </c>
      <c r="E1066" s="106">
        <f>'cumul juin 21'!E1066+'TAB juillet'!E1066+'TAB aout'!E1066</f>
        <v>0</v>
      </c>
      <c r="F1066" s="106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07"/>
      <c r="D1067" s="106">
        <f>D1062+D1063-D1064-D1065+D1066</f>
        <v>-145973</v>
      </c>
      <c r="E1067" s="106">
        <f>E1062+E1063-E1064-E1065+E1066</f>
        <v>-33840</v>
      </c>
      <c r="F1067" s="106">
        <f t="shared" si="374"/>
        <v>-112133</v>
      </c>
      <c r="G1067" s="32">
        <f t="shared" si="375"/>
        <v>3.3136229314420804</v>
      </c>
    </row>
    <row r="1068" spans="1:7" x14ac:dyDescent="0.2">
      <c r="A1068" s="102">
        <v>76</v>
      </c>
      <c r="B1068" s="1" t="s">
        <v>54</v>
      </c>
      <c r="C1068" s="10"/>
      <c r="D1068" s="106">
        <f>'cumul juin 21'!D1068+'TAB juillet'!D1068+'TAB aout'!D1068</f>
        <v>0</v>
      </c>
      <c r="E1068" s="106">
        <f>'cumul juin 21'!E1068+'TAB juillet'!E1068+'TAB aout'!E1068</f>
        <v>0</v>
      </c>
      <c r="F1068" s="106">
        <f t="shared" si="374"/>
        <v>0</v>
      </c>
      <c r="G1068" s="32" t="e">
        <f t="shared" si="375"/>
        <v>#DIV/0!</v>
      </c>
    </row>
    <row r="1069" spans="1:7" x14ac:dyDescent="0.2">
      <c r="A1069" s="102">
        <v>66</v>
      </c>
      <c r="B1069" s="1" t="s">
        <v>55</v>
      </c>
      <c r="C1069" s="10"/>
      <c r="D1069" s="106">
        <f>'cumul juin 21'!D1069+'TAB juillet'!D1069+'TAB aout'!D1069</f>
        <v>0</v>
      </c>
      <c r="E1069" s="106">
        <f>'cumul juin 21'!E1069+'TAB juillet'!E1069+'TAB aout'!E1069</f>
        <v>0</v>
      </c>
      <c r="F1069" s="106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06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07"/>
      <c r="D1071" s="106">
        <f>D1067+D1070</f>
        <v>-145973</v>
      </c>
      <c r="E1071" s="106">
        <f>E1067+E1070</f>
        <v>-33840</v>
      </c>
      <c r="F1071" s="106">
        <f t="shared" si="374"/>
        <v>-112133</v>
      </c>
      <c r="G1071" s="32">
        <f t="shared" si="375"/>
        <v>3.3136229314420804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02">
        <v>5</v>
      </c>
      <c r="B1075" s="1" t="s">
        <v>22</v>
      </c>
      <c r="C1075" s="10"/>
      <c r="D1075" s="106">
        <f>'TAB aout'!D1075</f>
        <v>-21607</v>
      </c>
      <c r="E1075" s="106">
        <f>'TAB aout'!E1075</f>
        <v>-54856</v>
      </c>
      <c r="F1075" s="106">
        <f t="shared" ref="F1075" si="376">(D1075-E1075)</f>
        <v>33249</v>
      </c>
      <c r="G1075" s="32">
        <f t="shared" ref="G1075" si="377">F1075/E1075</f>
        <v>-0.60611418987895582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02">
        <v>51</v>
      </c>
      <c r="B1079" s="20" t="s">
        <v>29</v>
      </c>
      <c r="C1079" s="30"/>
      <c r="D1079" s="106">
        <v>0</v>
      </c>
      <c r="E1079" s="106">
        <v>0</v>
      </c>
      <c r="F1079" s="106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102">
        <v>510</v>
      </c>
      <c r="B1080" s="1" t="s">
        <v>7</v>
      </c>
      <c r="C1080" s="10"/>
      <c r="D1080" s="106">
        <v>0</v>
      </c>
      <c r="E1080" s="106">
        <v>0</v>
      </c>
      <c r="F1080" s="106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102">
        <v>41</v>
      </c>
      <c r="B1082" s="1" t="s">
        <v>8</v>
      </c>
      <c r="C1082" s="10"/>
      <c r="D1082" s="106">
        <f>D1086+D1087+D1088</f>
        <v>135636</v>
      </c>
      <c r="E1082" s="106">
        <f>E1086+E1087+E1088</f>
        <v>141945</v>
      </c>
      <c r="F1082" s="106">
        <f t="shared" ref="F1082" si="380">(D1082-E1082)</f>
        <v>-6309</v>
      </c>
      <c r="G1082" s="32">
        <f t="shared" ref="G1082" si="381">F1082/E1082</f>
        <v>-4.4446792771848251E-2</v>
      </c>
    </row>
    <row r="1083" spans="1:7" x14ac:dyDescent="0.2">
      <c r="A1083" s="102"/>
      <c r="B1083" s="1"/>
      <c r="C1083" s="10"/>
      <c r="D1083" s="106"/>
      <c r="E1083" s="106"/>
      <c r="F1083" s="106"/>
      <c r="G1083" s="32"/>
    </row>
    <row r="1084" spans="1:7" x14ac:dyDescent="0.2">
      <c r="A1084" s="102"/>
      <c r="B1084" s="7" t="s">
        <v>6</v>
      </c>
      <c r="C1084" s="29"/>
      <c r="D1084" s="106"/>
      <c r="E1084" s="106"/>
      <c r="F1084" s="106"/>
      <c r="G1084" s="32"/>
    </row>
    <row r="1085" spans="1:7" x14ac:dyDescent="0.2">
      <c r="A1085" s="102"/>
      <c r="B1085" s="1"/>
      <c r="C1085" s="10"/>
      <c r="D1085" s="106"/>
      <c r="E1085" s="106"/>
      <c r="F1085" s="106"/>
      <c r="G1085" s="32"/>
    </row>
    <row r="1086" spans="1:7" x14ac:dyDescent="0.2">
      <c r="A1086" s="102"/>
      <c r="B1086" s="23" t="s">
        <v>23</v>
      </c>
      <c r="C1086" s="10"/>
      <c r="D1086" s="106">
        <f>'TAB aout'!D1086</f>
        <v>0</v>
      </c>
      <c r="E1086" s="106">
        <f>'TAB aout'!E1086</f>
        <v>0</v>
      </c>
      <c r="F1086" s="106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102"/>
      <c r="B1087" s="24" t="s">
        <v>58</v>
      </c>
      <c r="C1087" s="17"/>
      <c r="D1087" s="106">
        <f>'TAB aout'!D1087</f>
        <v>135636</v>
      </c>
      <c r="E1087" s="106">
        <f>'TAB aout'!E1087</f>
        <v>141945</v>
      </c>
      <c r="F1087" s="106">
        <f t="shared" si="382"/>
        <v>-6309</v>
      </c>
      <c r="G1087" s="32">
        <f t="shared" si="383"/>
        <v>-4.4446792771848251E-2</v>
      </c>
    </row>
    <row r="1088" spans="1:7" x14ac:dyDescent="0.2">
      <c r="A1088" s="102"/>
      <c r="B1088" s="23" t="s">
        <v>24</v>
      </c>
      <c r="C1088" s="10"/>
      <c r="D1088" s="106">
        <f>'TAB aout'!D1088</f>
        <v>0</v>
      </c>
      <c r="E1088" s="106">
        <f>'TAB aout'!E1088</f>
        <v>0</v>
      </c>
      <c r="F1088" s="106">
        <f t="shared" si="382"/>
        <v>0</v>
      </c>
      <c r="G1088" s="32" t="e">
        <f t="shared" si="383"/>
        <v>#DIV/0!</v>
      </c>
    </row>
    <row r="1089" spans="1:7" x14ac:dyDescent="0.2">
      <c r="A1089" s="102"/>
      <c r="B1089" s="1"/>
      <c r="C1089" s="10"/>
      <c r="D1089" s="106">
        <f>'TAB aout'!D1089</f>
        <v>0</v>
      </c>
      <c r="E1089" s="106">
        <f>'TAB aout'!E1089</f>
        <v>0</v>
      </c>
      <c r="F1089" s="106"/>
      <c r="G1089" s="32"/>
    </row>
    <row r="1090" spans="1:7" x14ac:dyDescent="0.2">
      <c r="A1090" s="102"/>
      <c r="B1090" s="8" t="s">
        <v>26</v>
      </c>
      <c r="C1090" s="31"/>
      <c r="D1090" s="106">
        <f>'TAB aout'!D1090</f>
        <v>125745</v>
      </c>
      <c r="E1090" s="106">
        <f>'TAB aout'!E1090</f>
        <v>120483</v>
      </c>
      <c r="F1090" s="106">
        <f t="shared" ref="F1090" si="384">(D1090-E1090)</f>
        <v>5262</v>
      </c>
      <c r="G1090" s="32">
        <f t="shared" ref="G1090" si="385">F1090/E1090</f>
        <v>4.3674211299519435E-2</v>
      </c>
    </row>
    <row r="1091" spans="1:7" x14ac:dyDescent="0.2">
      <c r="A1091" s="102"/>
      <c r="B1091" s="8"/>
      <c r="C1091" s="31"/>
      <c r="D1091" s="106"/>
      <c r="E1091" s="106"/>
      <c r="F1091" s="106"/>
      <c r="G1091" s="32"/>
    </row>
    <row r="1092" spans="1:7" x14ac:dyDescent="0.2">
      <c r="A1092" s="102">
        <v>3</v>
      </c>
      <c r="B1092" s="8" t="s">
        <v>15</v>
      </c>
      <c r="C1092" s="31"/>
      <c r="D1092" s="106">
        <f>D1095+D1096+D1097+D1098</f>
        <v>6210</v>
      </c>
      <c r="E1092" s="106">
        <f>E1095+E1096+E1097+E1098</f>
        <v>1104</v>
      </c>
      <c r="F1092" s="106">
        <f t="shared" ref="F1092" si="386">(D1092-E1092)</f>
        <v>5106</v>
      </c>
      <c r="G1092" s="32">
        <f t="shared" ref="G1092" si="387">F1092/E1092</f>
        <v>4.625</v>
      </c>
    </row>
    <row r="1093" spans="1:7" x14ac:dyDescent="0.2">
      <c r="A1093" s="102"/>
      <c r="B1093" s="7" t="s">
        <v>6</v>
      </c>
      <c r="C1093" s="29"/>
      <c r="D1093" s="106"/>
      <c r="E1093" s="106"/>
      <c r="F1093" s="106"/>
      <c r="G1093" s="32"/>
    </row>
    <row r="1094" spans="1:7" x14ac:dyDescent="0.2">
      <c r="A1094" s="102"/>
      <c r="B1094" s="8"/>
      <c r="C1094" s="31"/>
      <c r="D1094" s="106"/>
      <c r="E1094" s="106"/>
      <c r="F1094" s="106"/>
      <c r="G1094" s="32"/>
    </row>
    <row r="1095" spans="1:7" x14ac:dyDescent="0.2">
      <c r="A1095" s="102">
        <v>30</v>
      </c>
      <c r="B1095" s="25" t="s">
        <v>16</v>
      </c>
      <c r="C1095" s="31"/>
      <c r="D1095" s="106">
        <f>'TAB aout'!D1095</f>
        <v>96</v>
      </c>
      <c r="E1095" s="106">
        <f>'TAB aout'!E1095</f>
        <v>74</v>
      </c>
      <c r="F1095" s="106">
        <f t="shared" ref="F1095:F1098" si="388">(D1095-E1095)</f>
        <v>22</v>
      </c>
      <c r="G1095" s="32">
        <f t="shared" ref="G1095:G1098" si="389">F1095/E1095</f>
        <v>0.29729729729729731</v>
      </c>
    </row>
    <row r="1096" spans="1:7" x14ac:dyDescent="0.2">
      <c r="A1096" s="102">
        <v>31</v>
      </c>
      <c r="B1096" s="25" t="s">
        <v>17</v>
      </c>
      <c r="C1096" s="31"/>
      <c r="D1096" s="106">
        <f>'TAB aout'!D1096</f>
        <v>947</v>
      </c>
      <c r="E1096" s="106">
        <f>'TAB aout'!E1096</f>
        <v>736</v>
      </c>
      <c r="F1096" s="106">
        <f t="shared" si="388"/>
        <v>211</v>
      </c>
      <c r="G1096" s="32">
        <f t="shared" si="389"/>
        <v>0.28668478260869568</v>
      </c>
    </row>
    <row r="1097" spans="1:7" x14ac:dyDescent="0.2">
      <c r="A1097" s="102">
        <v>32</v>
      </c>
      <c r="B1097" s="25" t="s">
        <v>18</v>
      </c>
      <c r="C1097" s="31"/>
      <c r="D1097" s="106">
        <f>'TAB aout'!D1097</f>
        <v>5167</v>
      </c>
      <c r="E1097" s="106">
        <f>'TAB aout'!E1097</f>
        <v>294</v>
      </c>
      <c r="F1097" s="106">
        <f t="shared" si="388"/>
        <v>4873</v>
      </c>
      <c r="G1097" s="32">
        <f t="shared" si="389"/>
        <v>16.57482993197279</v>
      </c>
    </row>
    <row r="1098" spans="1:7" x14ac:dyDescent="0.2">
      <c r="A1098" s="102">
        <v>37</v>
      </c>
      <c r="B1098" s="25" t="s">
        <v>25</v>
      </c>
      <c r="C1098" s="31"/>
      <c r="D1098" s="106">
        <f>'TAB aout'!D1098</f>
        <v>0</v>
      </c>
      <c r="E1098" s="106">
        <f>'TAB aout'!E1098</f>
        <v>0</v>
      </c>
      <c r="F1098" s="106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06" t="s">
        <v>10</v>
      </c>
      <c r="E1102" s="106" t="s">
        <v>11</v>
      </c>
      <c r="F1102" s="106" t="s">
        <v>12</v>
      </c>
      <c r="G1102" s="32" t="s">
        <v>13</v>
      </c>
    </row>
    <row r="1103" spans="1:7" x14ac:dyDescent="0.2">
      <c r="A1103" s="102">
        <v>700</v>
      </c>
      <c r="B1103" s="1" t="s">
        <v>30</v>
      </c>
      <c r="C1103" s="10"/>
      <c r="D1103" s="106">
        <f>'cumul juin 21'!D1103+'TAB juillet'!D1103+'TAB aout'!D1103</f>
        <v>3009</v>
      </c>
      <c r="E1103" s="106">
        <f>'cumul juin 21'!E1103+'TAB juillet'!E1103+'TAB aout'!E1103</f>
        <v>2782</v>
      </c>
      <c r="F1103" s="106">
        <f>(D1104-E1104)</f>
        <v>-7150</v>
      </c>
      <c r="G1103" s="32">
        <f>F1103/E1104</f>
        <v>-0.22509759476136507</v>
      </c>
    </row>
    <row r="1104" spans="1:7" x14ac:dyDescent="0.2">
      <c r="A1104" s="102">
        <v>701</v>
      </c>
      <c r="B1104" s="1" t="s">
        <v>31</v>
      </c>
      <c r="C1104" s="10"/>
      <c r="D1104" s="106">
        <f>'cumul juin 21'!D1104+'TAB juillet'!D1104+'TAB aout'!D1104</f>
        <v>24614</v>
      </c>
      <c r="E1104" s="106">
        <f>'cumul juin 21'!E1104+'TAB juillet'!E1104+'TAB aout'!E1104</f>
        <v>31764</v>
      </c>
      <c r="F1104" s="106">
        <f t="shared" ref="F1104:F1106" si="390">(D1105-E1105)</f>
        <v>0</v>
      </c>
      <c r="G1104" s="32" t="e">
        <f>F1104/E1105</f>
        <v>#DIV/0!</v>
      </c>
    </row>
    <row r="1105" spans="1:7" x14ac:dyDescent="0.2">
      <c r="A1105" s="102">
        <v>704</v>
      </c>
      <c r="B1105" s="1" t="s">
        <v>32</v>
      </c>
      <c r="C1105" s="10"/>
      <c r="D1105" s="106">
        <f>'cumul juin 21'!D1105+'TAB juillet'!D1105+'TAB aout'!D1105</f>
        <v>0</v>
      </c>
      <c r="E1105" s="106">
        <f>'cumul juin 21'!E1105+'TAB juillet'!E1105+'TAB aout'!E1105</f>
        <v>0</v>
      </c>
      <c r="F1105" s="106">
        <f t="shared" si="390"/>
        <v>16424</v>
      </c>
      <c r="G1105" s="32" t="e">
        <f t="shared" ref="G1105:G1106" si="391">F1105/E1105</f>
        <v>#DIV/0!</v>
      </c>
    </row>
    <row r="1106" spans="1:7" x14ac:dyDescent="0.2">
      <c r="A1106" s="102">
        <v>706</v>
      </c>
      <c r="B1106" s="1" t="s">
        <v>33</v>
      </c>
      <c r="C1106" s="10"/>
      <c r="D1106" s="106">
        <f>'cumul juin 21'!D1106+'TAB juillet'!D1106+'TAB aout'!D1106</f>
        <v>58948</v>
      </c>
      <c r="E1106" s="106">
        <f>'cumul juin 21'!E1106+'TAB juillet'!E1106+'TAB aout'!E1106</f>
        <v>42524</v>
      </c>
      <c r="F1106" s="106">
        <f t="shared" si="390"/>
        <v>0</v>
      </c>
      <c r="G1106" s="32">
        <f t="shared" si="391"/>
        <v>0</v>
      </c>
    </row>
    <row r="1107" spans="1:7" x14ac:dyDescent="0.2">
      <c r="A1107" s="102"/>
      <c r="B1107" s="13" t="s">
        <v>6</v>
      </c>
      <c r="C1107" s="27"/>
      <c r="D1107" s="106">
        <f>'cumul juin 21'!D1107+'TAB juillet'!D1107+'TAB aout'!D1107</f>
        <v>0</v>
      </c>
      <c r="E1107" s="106">
        <f>'cumul juin 21'!E1107+'TAB juillet'!E1107+'TAB aout'!E1107</f>
        <v>0</v>
      </c>
      <c r="F1107" s="39"/>
      <c r="G1107" s="33"/>
    </row>
    <row r="1108" spans="1:7" x14ac:dyDescent="0.2">
      <c r="A1108" s="102"/>
      <c r="B1108" s="14" t="s">
        <v>19</v>
      </c>
      <c r="C1108" s="11"/>
      <c r="D1108" s="106">
        <f>'cumul juin 21'!D1108+'TAB juillet'!D1108+'TAB aout'!D1108</f>
        <v>0</v>
      </c>
      <c r="E1108" s="106">
        <f>'cumul juin 21'!E1108+'TAB juillet'!E1108+'TAB aout'!E1108</f>
        <v>0</v>
      </c>
      <c r="F1108" s="106">
        <f t="shared" ref="F1108:F1112" si="392">(D1108-E1108)</f>
        <v>0</v>
      </c>
      <c r="G1108" s="32" t="e">
        <f t="shared" ref="G1108:G1112" si="393">F1108/E1108</f>
        <v>#DIV/0!</v>
      </c>
    </row>
    <row r="1109" spans="1:7" x14ac:dyDescent="0.2">
      <c r="A1109" s="102"/>
      <c r="B1109" s="14" t="s">
        <v>20</v>
      </c>
      <c r="C1109" s="11"/>
      <c r="D1109" s="106">
        <f>'cumul juin 21'!D1109+'TAB juillet'!D1109+'TAB aout'!D1109</f>
        <v>0</v>
      </c>
      <c r="E1109" s="106">
        <f>'cumul juin 21'!E1109+'TAB juillet'!E1109+'TAB aout'!E1109</f>
        <v>0</v>
      </c>
      <c r="F1109" s="106">
        <f t="shared" si="392"/>
        <v>0</v>
      </c>
      <c r="G1109" s="32" t="e">
        <f t="shared" si="393"/>
        <v>#DIV/0!</v>
      </c>
    </row>
    <row r="1110" spans="1:7" x14ac:dyDescent="0.2">
      <c r="A1110" s="102"/>
      <c r="B1110" s="14" t="s">
        <v>27</v>
      </c>
      <c r="C1110" s="11"/>
      <c r="D1110" s="106">
        <f>'cumul juin 21'!D1110+'TAB juillet'!D1110+'TAB aout'!D1110</f>
        <v>0</v>
      </c>
      <c r="E1110" s="106">
        <f>'cumul juin 21'!E1110+'TAB juillet'!E1110+'TAB aout'!E1110</f>
        <v>0</v>
      </c>
      <c r="F1110" s="106">
        <f t="shared" si="392"/>
        <v>0</v>
      </c>
      <c r="G1110" s="32" t="e">
        <f t="shared" si="393"/>
        <v>#DIV/0!</v>
      </c>
    </row>
    <row r="1111" spans="1:7" x14ac:dyDescent="0.2">
      <c r="A1111" s="102">
        <v>706</v>
      </c>
      <c r="B1111" s="2" t="s">
        <v>34</v>
      </c>
      <c r="C1111" s="11"/>
      <c r="D1111" s="106">
        <f>'cumul juin 21'!D1111+'TAB juillet'!D1111+'TAB aout'!D1111</f>
        <v>0</v>
      </c>
      <c r="E1111" s="106">
        <f>'cumul juin 21'!E1111+'TAB juillet'!E1111+'TAB aout'!E1111</f>
        <v>0</v>
      </c>
      <c r="F1111" s="106">
        <f t="shared" si="392"/>
        <v>0</v>
      </c>
      <c r="G1111" s="32" t="e">
        <f t="shared" si="393"/>
        <v>#DIV/0!</v>
      </c>
    </row>
    <row r="1112" spans="1:7" x14ac:dyDescent="0.2">
      <c r="A1112" s="102" t="s">
        <v>35</v>
      </c>
      <c r="B1112" s="2" t="s">
        <v>36</v>
      </c>
      <c r="C1112" s="11"/>
      <c r="D1112" s="106">
        <f>'cumul juin 21'!D1112+'TAB juillet'!D1112+'TAB aout'!D1112</f>
        <v>0</v>
      </c>
      <c r="E1112" s="106">
        <f>'cumul juin 21'!E1112+'TAB juillet'!E1112+'TAB aout'!E1112</f>
        <v>0</v>
      </c>
      <c r="F1112" s="106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103"/>
      <c r="D1113" s="40">
        <f>D1103+D1104+D1105+D1106+D1111+D1112</f>
        <v>86571</v>
      </c>
      <c r="E1113" s="40">
        <f>E1103+E1104+E1105+E1106+E1111+E1112</f>
        <v>77070</v>
      </c>
      <c r="F1113" s="40">
        <f>(D1113-E1113)</f>
        <v>9501</v>
      </c>
      <c r="G1113" s="34">
        <f>F1113/E1113</f>
        <v>0.12327753989879331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06">
        <f>'cumul juin 21'!D1116+'TAB juillet'!D1116+'TAB aout'!D1116</f>
        <v>0</v>
      </c>
      <c r="E1116" s="106">
        <f>'cumul juin 21'!E1116+'TAB juillet'!E1116+'TAB aout'!E1116</f>
        <v>0</v>
      </c>
      <c r="F1116" s="106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104"/>
      <c r="D1117" s="106">
        <f>'cumul juin 21'!D1117+'TAB juillet'!D1117+'TAB aout'!D1117</f>
        <v>0</v>
      </c>
      <c r="E1117" s="106">
        <f>'cumul juin 21'!E1117+'TAB juillet'!E1117+'TAB aout'!E1117</f>
        <v>0</v>
      </c>
      <c r="F1117" s="105"/>
      <c r="G1117" s="36"/>
    </row>
    <row r="1118" spans="1:7" x14ac:dyDescent="0.2">
      <c r="A1118" s="102">
        <v>72</v>
      </c>
      <c r="B1118" s="1" t="s">
        <v>37</v>
      </c>
      <c r="C1118" s="10"/>
      <c r="D1118" s="106">
        <f>'cumul juin 21'!D1118+'TAB juillet'!D1118+'TAB aout'!D1118</f>
        <v>0</v>
      </c>
      <c r="E1118" s="106">
        <f>'cumul juin 21'!E1118+'TAB juillet'!E1118+'TAB aout'!E1118</f>
        <v>0</v>
      </c>
      <c r="F1118" s="106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102">
        <v>73</v>
      </c>
      <c r="B1119" s="1" t="s">
        <v>38</v>
      </c>
      <c r="C1119" s="10"/>
      <c r="D1119" s="106">
        <f>'cumul juin 21'!D1119+'TAB juillet'!D1119+'TAB aout'!D1119</f>
        <v>0</v>
      </c>
      <c r="E1119" s="106">
        <f>'cumul juin 21'!E1119+'TAB juillet'!E1119+'TAB aout'!E1119</f>
        <v>0</v>
      </c>
      <c r="F1119" s="106">
        <f t="shared" si="396"/>
        <v>0</v>
      </c>
      <c r="G1119" s="32" t="e">
        <f t="shared" si="397"/>
        <v>#DIV/0!</v>
      </c>
    </row>
    <row r="1120" spans="1:7" x14ac:dyDescent="0.2">
      <c r="A1120" s="102">
        <v>74</v>
      </c>
      <c r="B1120" s="2" t="s">
        <v>39</v>
      </c>
      <c r="C1120" s="11"/>
      <c r="D1120" s="106">
        <f>'cumul juin 21'!D1120+'TAB juillet'!D1120+'TAB aout'!D1120</f>
        <v>0</v>
      </c>
      <c r="E1120" s="106">
        <f>'cumul juin 21'!E1120+'TAB juillet'!E1120+'TAB aout'!E1120</f>
        <v>0</v>
      </c>
      <c r="F1120" s="106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07"/>
      <c r="D1121" s="40">
        <f>D1113+D1118+D1119+D1120</f>
        <v>86571</v>
      </c>
      <c r="E1121" s="40">
        <f>E1113+E1118+E1119+E1120</f>
        <v>77070</v>
      </c>
      <c r="F1121" s="106">
        <f t="shared" si="396"/>
        <v>9501</v>
      </c>
      <c r="G1121" s="32">
        <f t="shared" si="397"/>
        <v>0.12327753989879331</v>
      </c>
    </row>
    <row r="1122" spans="1:7" x14ac:dyDescent="0.2">
      <c r="A1122" s="102">
        <v>60</v>
      </c>
      <c r="B1122" s="3" t="s">
        <v>40</v>
      </c>
      <c r="C1122" s="104"/>
      <c r="D1122" s="105">
        <f>D1123+D1124+D1125</f>
        <v>27414</v>
      </c>
      <c r="E1122" s="105">
        <f>E1123+E1124+E1125</f>
        <v>22832</v>
      </c>
      <c r="F1122" s="106">
        <f t="shared" si="396"/>
        <v>4582</v>
      </c>
      <c r="G1122" s="32">
        <f t="shared" si="397"/>
        <v>0.20068325157673442</v>
      </c>
    </row>
    <row r="1123" spans="1:7" x14ac:dyDescent="0.2">
      <c r="A1123" s="102">
        <v>600</v>
      </c>
      <c r="B1123" s="1" t="s">
        <v>2</v>
      </c>
      <c r="C1123" s="10"/>
      <c r="D1123" s="106">
        <f>'cumul juin 21'!D1123+'TAB juillet'!D1123+'TAB aout'!D1123</f>
        <v>3526</v>
      </c>
      <c r="E1123" s="106">
        <f>'cumul juin 21'!E1123+'TAB juillet'!E1123+'TAB aout'!E1123</f>
        <v>1756</v>
      </c>
      <c r="F1123" s="106">
        <f t="shared" si="396"/>
        <v>1770</v>
      </c>
      <c r="G1123" s="32">
        <f t="shared" si="397"/>
        <v>1.0079726651480638</v>
      </c>
    </row>
    <row r="1124" spans="1:7" x14ac:dyDescent="0.2">
      <c r="A1124" s="102">
        <v>601</v>
      </c>
      <c r="B1124" s="1" t="s">
        <v>3</v>
      </c>
      <c r="C1124" s="10"/>
      <c r="D1124" s="106">
        <f>'cumul juin 21'!D1124+'TAB juillet'!D1124+'TAB aout'!D1124</f>
        <v>23888</v>
      </c>
      <c r="E1124" s="106">
        <f>'cumul juin 21'!E1124+'TAB juillet'!E1124+'TAB aout'!E1124</f>
        <v>21076</v>
      </c>
      <c r="F1124" s="106">
        <f t="shared" si="396"/>
        <v>2812</v>
      </c>
      <c r="G1124" s="32">
        <f t="shared" si="397"/>
        <v>0.13342190168912507</v>
      </c>
    </row>
    <row r="1125" spans="1:7" x14ac:dyDescent="0.2">
      <c r="A1125" s="102">
        <v>604</v>
      </c>
      <c r="B1125" s="1" t="s">
        <v>4</v>
      </c>
      <c r="C1125" s="10"/>
      <c r="D1125" s="106">
        <f>'cumul juin 21'!D1125+'TAB juillet'!D1125+'TAB aout'!D1125</f>
        <v>0</v>
      </c>
      <c r="E1125" s="106">
        <f>'cumul juin 21'!E1125+'TAB juillet'!E1125+'TAB aout'!E1125</f>
        <v>0</v>
      </c>
      <c r="F1125" s="106">
        <f t="shared" si="396"/>
        <v>0</v>
      </c>
      <c r="G1125" s="32" t="e">
        <f t="shared" si="397"/>
        <v>#DIV/0!</v>
      </c>
    </row>
    <row r="1126" spans="1:7" x14ac:dyDescent="0.2">
      <c r="A1126" s="102">
        <v>61</v>
      </c>
      <c r="B1126" s="1" t="s">
        <v>41</v>
      </c>
      <c r="C1126" s="10"/>
      <c r="D1126" s="106">
        <f>'cumul juin 21'!D1126+'TAB juillet'!D1126+'TAB aout'!D1126</f>
        <v>5415</v>
      </c>
      <c r="E1126" s="106">
        <f>'cumul juin 21'!E1126+'TAB juillet'!E1126+'TAB aout'!E1126</f>
        <v>3143</v>
      </c>
      <c r="F1126" s="106">
        <f t="shared" si="396"/>
        <v>2272</v>
      </c>
      <c r="G1126" s="32">
        <f t="shared" si="397"/>
        <v>0.72287623289850467</v>
      </c>
    </row>
    <row r="1127" spans="1:7" x14ac:dyDescent="0.2">
      <c r="A1127" s="102">
        <v>62</v>
      </c>
      <c r="B1127" s="2" t="s">
        <v>42</v>
      </c>
      <c r="C1127" s="11"/>
      <c r="D1127" s="106">
        <f>'cumul juin 21'!D1127+'TAB juillet'!D1127+'TAB aout'!D1127</f>
        <v>5752</v>
      </c>
      <c r="E1127" s="106">
        <f>'cumul juin 21'!E1127+'TAB juillet'!E1127+'TAB aout'!E1127</f>
        <v>2784</v>
      </c>
      <c r="F1127" s="106">
        <f t="shared" si="396"/>
        <v>2968</v>
      </c>
      <c r="G1127" s="32">
        <f t="shared" si="397"/>
        <v>1.0660919540229885</v>
      </c>
    </row>
    <row r="1128" spans="1:7" ht="25.5" x14ac:dyDescent="0.2">
      <c r="A1128" s="22"/>
      <c r="B1128" s="26" t="s">
        <v>43</v>
      </c>
      <c r="C1128" s="107"/>
      <c r="D1128" s="40">
        <f>D1122+D1126+D1127</f>
        <v>38581</v>
      </c>
      <c r="E1128" s="40">
        <f>E1122+E1126+E1127</f>
        <v>28759</v>
      </c>
      <c r="F1128" s="106">
        <f t="shared" si="396"/>
        <v>9822</v>
      </c>
      <c r="G1128" s="32">
        <f t="shared" si="397"/>
        <v>0.34152786953649295</v>
      </c>
    </row>
    <row r="1129" spans="1:7" ht="25.5" x14ac:dyDescent="0.2">
      <c r="A1129" s="22"/>
      <c r="B1129" s="26" t="s">
        <v>48</v>
      </c>
      <c r="C1129" s="107"/>
      <c r="D1129" s="40">
        <f>D1121-D1128</f>
        <v>47990</v>
      </c>
      <c r="E1129" s="40">
        <f>E1121-E1128</f>
        <v>48311</v>
      </c>
      <c r="F1129" s="106">
        <f t="shared" si="396"/>
        <v>-321</v>
      </c>
      <c r="G1129" s="32">
        <f t="shared" si="397"/>
        <v>-6.6444495042536893E-3</v>
      </c>
    </row>
    <row r="1130" spans="1:7" x14ac:dyDescent="0.2">
      <c r="A1130" s="102">
        <v>63</v>
      </c>
      <c r="B1130" s="3" t="s">
        <v>46</v>
      </c>
      <c r="C1130" s="104"/>
      <c r="D1130" s="106">
        <f>'cumul juin 21'!D1130+'TAB juillet'!D1130+'TAB aout'!D1130</f>
        <v>66559</v>
      </c>
      <c r="E1130" s="106">
        <f>'cumul juin 21'!E1130+'TAB juillet'!E1130+'TAB aout'!E1130</f>
        <v>69113</v>
      </c>
      <c r="F1130" s="106">
        <f t="shared" si="396"/>
        <v>-2554</v>
      </c>
      <c r="G1130" s="32">
        <f t="shared" si="397"/>
        <v>-3.695397392675763E-2</v>
      </c>
    </row>
    <row r="1131" spans="1:7" x14ac:dyDescent="0.2">
      <c r="A1131" s="102"/>
      <c r="B1131" s="13" t="s">
        <v>6</v>
      </c>
      <c r="C1131" s="27"/>
      <c r="D1131" s="106">
        <f>'cumul juin 21'!D1131+'TAB juillet'!D1131+'TAB aout'!D1131</f>
        <v>0</v>
      </c>
      <c r="E1131" s="106">
        <f>'cumul juin 21'!E1131+'TAB juillet'!E1131+'TAB aout'!E1131</f>
        <v>0</v>
      </c>
      <c r="F1131" s="106"/>
      <c r="G1131" s="32"/>
    </row>
    <row r="1132" spans="1:7" x14ac:dyDescent="0.2">
      <c r="A1132" s="102">
        <v>631</v>
      </c>
      <c r="B1132" s="15" t="s">
        <v>21</v>
      </c>
      <c r="C1132" s="21"/>
      <c r="D1132" s="106">
        <f>'cumul juin 21'!D1132+'TAB juillet'!D1132+'TAB aout'!D1132</f>
        <v>0</v>
      </c>
      <c r="E1132" s="106">
        <f>'cumul juin 21'!E1132+'TAB juillet'!E1132+'TAB aout'!E1132</f>
        <v>0</v>
      </c>
      <c r="F1132" s="106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02"/>
      <c r="B1133" s="15"/>
      <c r="C1133" s="21"/>
      <c r="D1133" s="106">
        <f>'cumul juin 21'!D1133+'TAB juillet'!D1133+'TAB aout'!D1133</f>
        <v>0</v>
      </c>
      <c r="E1133" s="106">
        <f>'cumul juin 21'!E1133+'TAB juillet'!E1133+'TAB aout'!E1133</f>
        <v>0</v>
      </c>
      <c r="F1133" s="106"/>
      <c r="G1133" s="32"/>
    </row>
    <row r="1134" spans="1:7" x14ac:dyDescent="0.2">
      <c r="A1134" s="102">
        <v>64</v>
      </c>
      <c r="B1134" s="2" t="s">
        <v>47</v>
      </c>
      <c r="C1134" s="11"/>
      <c r="D1134" s="106">
        <f>'cumul juin 21'!D1134+'TAB juillet'!D1134+'TAB aout'!D1134</f>
        <v>3987</v>
      </c>
      <c r="E1134" s="106">
        <f>'cumul juin 21'!E1134+'TAB juillet'!E1134+'TAB aout'!E1134</f>
        <v>4119</v>
      </c>
      <c r="F1134" s="106">
        <f t="shared" ref="F1134:F1144" si="400">(D1134-E1134)</f>
        <v>-132</v>
      </c>
      <c r="G1134" s="32">
        <f t="shared" ref="G1134:G1144" si="401">F1134/E1134</f>
        <v>-3.2046613255644577E-2</v>
      </c>
    </row>
    <row r="1135" spans="1:7" ht="25.5" x14ac:dyDescent="0.2">
      <c r="A1135" s="22"/>
      <c r="B1135" s="26" t="s">
        <v>49</v>
      </c>
      <c r="C1135" s="107"/>
      <c r="D1135" s="106">
        <f>D1129-D1130-D1134</f>
        <v>-22556</v>
      </c>
      <c r="E1135" s="106">
        <f>E1129-E1130-E1134</f>
        <v>-24921</v>
      </c>
      <c r="F1135" s="106">
        <f t="shared" si="400"/>
        <v>2365</v>
      </c>
      <c r="G1135" s="32">
        <f t="shared" si="401"/>
        <v>-9.4899883632277998E-2</v>
      </c>
    </row>
    <row r="1136" spans="1:7" x14ac:dyDescent="0.2">
      <c r="A1136" s="102">
        <v>75</v>
      </c>
      <c r="B1136" s="3" t="s">
        <v>50</v>
      </c>
      <c r="C1136" s="104"/>
      <c r="D1136" s="106">
        <f>'cumul juin 21'!D1136+'TAB juillet'!D1136+'TAB aout'!D1136</f>
        <v>1540</v>
      </c>
      <c r="E1136" s="106">
        <f>'cumul juin 21'!E1136+'TAB juillet'!E1136+'TAB aout'!E1136</f>
        <v>0</v>
      </c>
      <c r="F1136" s="106">
        <f t="shared" si="400"/>
        <v>1540</v>
      </c>
      <c r="G1136" s="32" t="e">
        <f t="shared" si="401"/>
        <v>#DIV/0!</v>
      </c>
    </row>
    <row r="1137" spans="1:7" x14ac:dyDescent="0.2">
      <c r="A1137" s="102">
        <v>65</v>
      </c>
      <c r="B1137" s="1" t="s">
        <v>51</v>
      </c>
      <c r="C1137" s="10"/>
      <c r="D1137" s="106">
        <f>'cumul juin 21'!D1137+'TAB juillet'!D1137+'TAB aout'!D1137</f>
        <v>30162</v>
      </c>
      <c r="E1137" s="106">
        <f>'cumul juin 21'!E1137+'TAB juillet'!E1137+'TAB aout'!E1137</f>
        <v>15315</v>
      </c>
      <c r="F1137" s="106">
        <f t="shared" si="400"/>
        <v>14847</v>
      </c>
      <c r="G1137" s="32">
        <f t="shared" si="401"/>
        <v>0.96944172380019589</v>
      </c>
    </row>
    <row r="1138" spans="1:7" ht="25.5" x14ac:dyDescent="0.2">
      <c r="A1138" s="102">
        <v>68</v>
      </c>
      <c r="B1138" s="16" t="s">
        <v>52</v>
      </c>
      <c r="C1138" s="17"/>
      <c r="D1138" s="106">
        <f>'cumul juin 21'!D1138+'TAB juillet'!D1138+'TAB aout'!D1138</f>
        <v>11422</v>
      </c>
      <c r="E1138" s="106">
        <f>'cumul juin 21'!E1138+'TAB juillet'!E1138+'TAB aout'!E1138</f>
        <v>10608</v>
      </c>
      <c r="F1138" s="106">
        <f t="shared" si="400"/>
        <v>814</v>
      </c>
      <c r="G1138" s="32">
        <f t="shared" si="401"/>
        <v>7.6734539969834092E-2</v>
      </c>
    </row>
    <row r="1139" spans="1:7" x14ac:dyDescent="0.2">
      <c r="A1139" s="102">
        <v>78</v>
      </c>
      <c r="B1139" s="2" t="s">
        <v>53</v>
      </c>
      <c r="C1139" s="11"/>
      <c r="D1139" s="106">
        <f>'cumul juin 21'!D1139+'TAB juillet'!D1139+'TAB aout'!D1139</f>
        <v>0</v>
      </c>
      <c r="E1139" s="106">
        <f>'cumul juin 21'!E1139+'TAB juillet'!E1139+'TAB aout'!E1139</f>
        <v>0</v>
      </c>
      <c r="F1139" s="106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07"/>
      <c r="D1140" s="106">
        <f>D1135+D1136-D1137-D1138+D1139</f>
        <v>-62600</v>
      </c>
      <c r="E1140" s="106">
        <f>E1135+E1136-E1137-E1138+E1139</f>
        <v>-50844</v>
      </c>
      <c r="F1140" s="106">
        <f t="shared" si="400"/>
        <v>-11756</v>
      </c>
      <c r="G1140" s="32">
        <f t="shared" si="401"/>
        <v>0.23121705609314766</v>
      </c>
    </row>
    <row r="1141" spans="1:7" x14ac:dyDescent="0.2">
      <c r="A1141" s="102">
        <v>76</v>
      </c>
      <c r="B1141" s="1" t="s">
        <v>54</v>
      </c>
      <c r="C1141" s="10"/>
      <c r="D1141" s="106">
        <f>'cumul juin 21'!D1141+'TAB juillet'!D1141+'TAB aout'!D1141</f>
        <v>201</v>
      </c>
      <c r="E1141" s="106">
        <f>'cumul juin 21'!E1141+'TAB juillet'!E1141+'TAB aout'!E1141</f>
        <v>281</v>
      </c>
      <c r="F1141" s="106">
        <f t="shared" si="400"/>
        <v>-80</v>
      </c>
      <c r="G1141" s="32">
        <f t="shared" si="401"/>
        <v>-0.28469750889679718</v>
      </c>
    </row>
    <row r="1142" spans="1:7" x14ac:dyDescent="0.2">
      <c r="A1142" s="102">
        <v>66</v>
      </c>
      <c r="B1142" s="1" t="s">
        <v>55</v>
      </c>
      <c r="C1142" s="10"/>
      <c r="D1142" s="106">
        <f>'cumul juin 21'!D1142+'TAB juillet'!D1142+'TAB aout'!D1142</f>
        <v>0</v>
      </c>
      <c r="E1142" s="106">
        <f>'cumul juin 21'!E1142+'TAB juillet'!E1142+'TAB aout'!E1142</f>
        <v>258</v>
      </c>
      <c r="F1142" s="106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106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107"/>
      <c r="D1144" s="106">
        <f>D1140+D1143</f>
        <v>-62399</v>
      </c>
      <c r="E1144" s="106">
        <f>E1140+E1143</f>
        <v>-50821</v>
      </c>
      <c r="F1144" s="106">
        <f t="shared" si="400"/>
        <v>-11578</v>
      </c>
      <c r="G1144" s="32">
        <f t="shared" si="401"/>
        <v>0.2278192085948722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02">
        <v>5</v>
      </c>
      <c r="B1148" s="1" t="s">
        <v>22</v>
      </c>
      <c r="C1148" s="10"/>
      <c r="D1148" s="106">
        <f>'TAB aout'!D1148</f>
        <v>11659</v>
      </c>
      <c r="E1148" s="106">
        <f>'TAB aout'!E1148</f>
        <v>18887</v>
      </c>
      <c r="F1148" s="106">
        <f t="shared" ref="F1148" si="402">(D1148-E1148)</f>
        <v>-7228</v>
      </c>
      <c r="G1148" s="32">
        <f t="shared" ref="G1148" si="403">F1148/E1148</f>
        <v>-0.38269709323873563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02">
        <v>51</v>
      </c>
      <c r="B1152" s="20" t="s">
        <v>29</v>
      </c>
      <c r="C1152" s="30"/>
      <c r="D1152" s="106">
        <v>0</v>
      </c>
      <c r="E1152" s="106">
        <v>0</v>
      </c>
      <c r="F1152" s="106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02">
        <v>510</v>
      </c>
      <c r="B1153" s="1" t="s">
        <v>7</v>
      </c>
      <c r="C1153" s="10"/>
      <c r="D1153" s="106">
        <v>0</v>
      </c>
      <c r="E1153" s="106">
        <v>0</v>
      </c>
      <c r="F1153" s="106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02">
        <v>41</v>
      </c>
      <c r="B1155" s="1" t="s">
        <v>8</v>
      </c>
      <c r="C1155" s="10"/>
      <c r="D1155" s="106">
        <f>D1159+D1160+D1161</f>
        <v>13641</v>
      </c>
      <c r="E1155" s="106">
        <f>E1159+E1160+E1161</f>
        <v>36222</v>
      </c>
      <c r="F1155" s="106">
        <f t="shared" ref="F1155" si="406">(D1155-E1155)</f>
        <v>-22581</v>
      </c>
      <c r="G1155" s="32">
        <f t="shared" ref="G1155" si="407">F1155/E1155</f>
        <v>-0.62340566506542983</v>
      </c>
    </row>
    <row r="1156" spans="1:7" x14ac:dyDescent="0.2">
      <c r="A1156" s="102"/>
      <c r="B1156" s="1"/>
      <c r="C1156" s="10"/>
      <c r="D1156" s="106"/>
      <c r="E1156" s="106"/>
      <c r="F1156" s="106"/>
      <c r="G1156" s="32"/>
    </row>
    <row r="1157" spans="1:7" x14ac:dyDescent="0.2">
      <c r="A1157" s="102"/>
      <c r="B1157" s="7" t="s">
        <v>6</v>
      </c>
      <c r="C1157" s="29"/>
      <c r="D1157" s="106"/>
      <c r="E1157" s="106"/>
      <c r="F1157" s="106"/>
      <c r="G1157" s="32"/>
    </row>
    <row r="1158" spans="1:7" x14ac:dyDescent="0.2">
      <c r="A1158" s="102"/>
      <c r="B1158" s="1"/>
      <c r="C1158" s="10"/>
      <c r="D1158" s="106"/>
      <c r="E1158" s="106"/>
      <c r="F1158" s="106"/>
      <c r="G1158" s="32"/>
    </row>
    <row r="1159" spans="1:7" x14ac:dyDescent="0.2">
      <c r="A1159" s="102"/>
      <c r="B1159" s="23" t="s">
        <v>23</v>
      </c>
      <c r="C1159" s="10"/>
      <c r="D1159" s="106">
        <f>'TAB aout'!D1159</f>
        <v>5678</v>
      </c>
      <c r="E1159" s="106">
        <f>'TAB aout'!E1159</f>
        <v>29632</v>
      </c>
      <c r="F1159" s="106">
        <f t="shared" ref="F1159:F1161" si="408">(D1159-E1159)</f>
        <v>-23954</v>
      </c>
      <c r="G1159" s="32">
        <f t="shared" ref="G1159:G1161" si="409">F1159/E1159</f>
        <v>-0.80838282937365014</v>
      </c>
    </row>
    <row r="1160" spans="1:7" ht="25.5" x14ac:dyDescent="0.2">
      <c r="A1160" s="102"/>
      <c r="B1160" s="24" t="s">
        <v>58</v>
      </c>
      <c r="C1160" s="17"/>
      <c r="D1160" s="106">
        <f>'TAB aout'!D1160</f>
        <v>7816</v>
      </c>
      <c r="E1160" s="106">
        <f>'TAB aout'!E1160</f>
        <v>6513</v>
      </c>
      <c r="F1160" s="106">
        <f t="shared" si="408"/>
        <v>1303</v>
      </c>
      <c r="G1160" s="32">
        <f t="shared" si="409"/>
        <v>0.20006141563027791</v>
      </c>
    </row>
    <row r="1161" spans="1:7" x14ac:dyDescent="0.2">
      <c r="A1161" s="102"/>
      <c r="B1161" s="23" t="s">
        <v>24</v>
      </c>
      <c r="C1161" s="10"/>
      <c r="D1161" s="106">
        <f>'TAB aout'!D1161</f>
        <v>147</v>
      </c>
      <c r="E1161" s="106">
        <f>'TAB aout'!E1161</f>
        <v>77</v>
      </c>
      <c r="F1161" s="106">
        <f t="shared" si="408"/>
        <v>70</v>
      </c>
      <c r="G1161" s="32">
        <f t="shared" si="409"/>
        <v>0.90909090909090906</v>
      </c>
    </row>
    <row r="1162" spans="1:7" x14ac:dyDescent="0.2">
      <c r="A1162" s="102"/>
      <c r="B1162" s="1"/>
      <c r="C1162" s="10"/>
      <c r="D1162" s="106">
        <f>'TAB aout'!D1162</f>
        <v>0</v>
      </c>
      <c r="E1162" s="106">
        <f>'TAB aout'!E1162</f>
        <v>0</v>
      </c>
      <c r="F1162" s="106"/>
      <c r="G1162" s="32"/>
    </row>
    <row r="1163" spans="1:7" x14ac:dyDescent="0.2">
      <c r="A1163" s="102"/>
      <c r="B1163" s="8" t="s">
        <v>26</v>
      </c>
      <c r="C1163" s="31"/>
      <c r="D1163" s="106">
        <f>'TAB aout'!D1163</f>
        <v>22274</v>
      </c>
      <c r="E1163" s="106">
        <f>'TAB aout'!E1163</f>
        <v>22533</v>
      </c>
      <c r="F1163" s="106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102"/>
      <c r="B1164" s="8"/>
      <c r="C1164" s="31"/>
      <c r="D1164" s="106"/>
      <c r="E1164" s="106"/>
      <c r="F1164" s="106"/>
      <c r="G1164" s="32"/>
    </row>
    <row r="1165" spans="1:7" x14ac:dyDescent="0.2">
      <c r="A1165" s="102">
        <v>3</v>
      </c>
      <c r="B1165" s="8" t="s">
        <v>15</v>
      </c>
      <c r="C1165" s="31"/>
      <c r="D1165" s="106">
        <f>D1168+D1169+D1170+D1171</f>
        <v>22155</v>
      </c>
      <c r="E1165" s="106">
        <f>E1168+E1169+E1170+E1171</f>
        <v>23096</v>
      </c>
      <c r="F1165" s="106">
        <f t="shared" ref="F1165" si="412">(D1165-E1165)</f>
        <v>-941</v>
      </c>
      <c r="G1165" s="32">
        <f t="shared" ref="G1165" si="413">F1165/E1165</f>
        <v>-4.0742985798406649E-2</v>
      </c>
    </row>
    <row r="1166" spans="1:7" x14ac:dyDescent="0.2">
      <c r="A1166" s="102"/>
      <c r="B1166" s="7" t="s">
        <v>6</v>
      </c>
      <c r="C1166" s="29"/>
      <c r="D1166" s="106"/>
      <c r="E1166" s="106"/>
      <c r="F1166" s="106"/>
      <c r="G1166" s="32"/>
    </row>
    <row r="1167" spans="1:7" x14ac:dyDescent="0.2">
      <c r="A1167" s="102"/>
      <c r="B1167" s="8"/>
      <c r="C1167" s="31"/>
      <c r="D1167" s="106"/>
      <c r="E1167" s="106"/>
      <c r="F1167" s="106"/>
      <c r="G1167" s="32"/>
    </row>
    <row r="1168" spans="1:7" x14ac:dyDescent="0.2">
      <c r="A1168" s="102">
        <v>30</v>
      </c>
      <c r="B1168" s="25" t="s">
        <v>16</v>
      </c>
      <c r="C1168" s="31"/>
      <c r="D1168" s="106">
        <f>'TAB aout'!D1168</f>
        <v>190</v>
      </c>
      <c r="E1168" s="106">
        <f>'TAB aout'!E1168</f>
        <v>210</v>
      </c>
      <c r="F1168" s="106">
        <f t="shared" ref="F1168:F1171" si="414">(D1168-E1168)</f>
        <v>-20</v>
      </c>
      <c r="G1168" s="32">
        <f t="shared" ref="G1168:G1171" si="415">F1168/E1168</f>
        <v>-9.5238095238095233E-2</v>
      </c>
    </row>
    <row r="1169" spans="1:7" x14ac:dyDescent="0.2">
      <c r="A1169" s="102">
        <v>31</v>
      </c>
      <c r="B1169" s="25" t="s">
        <v>17</v>
      </c>
      <c r="C1169" s="31"/>
      <c r="D1169" s="106">
        <f>'TAB aout'!D1169</f>
        <v>596</v>
      </c>
      <c r="E1169" s="106">
        <f>'TAB aout'!E1169</f>
        <v>431</v>
      </c>
      <c r="F1169" s="106">
        <f t="shared" si="414"/>
        <v>165</v>
      </c>
      <c r="G1169" s="32">
        <f t="shared" si="415"/>
        <v>0.38283062645011601</v>
      </c>
    </row>
    <row r="1170" spans="1:7" x14ac:dyDescent="0.2">
      <c r="A1170" s="102">
        <v>32</v>
      </c>
      <c r="B1170" s="25" t="s">
        <v>18</v>
      </c>
      <c r="C1170" s="31"/>
      <c r="D1170" s="106">
        <f>'TAB aout'!D1170</f>
        <v>21369</v>
      </c>
      <c r="E1170" s="106">
        <f>'TAB aout'!E1170</f>
        <v>22455</v>
      </c>
      <c r="F1170" s="106">
        <f t="shared" si="414"/>
        <v>-1086</v>
      </c>
      <c r="G1170" s="32">
        <f t="shared" si="415"/>
        <v>-4.8363393453573815E-2</v>
      </c>
    </row>
    <row r="1171" spans="1:7" x14ac:dyDescent="0.2">
      <c r="A1171" s="102">
        <v>37</v>
      </c>
      <c r="B1171" s="25" t="s">
        <v>25</v>
      </c>
      <c r="C1171" s="31"/>
      <c r="D1171" s="106">
        <f>'TAB aout'!D1171</f>
        <v>0</v>
      </c>
      <c r="E1171" s="106">
        <f>'TAB aout'!E1171</f>
        <v>0</v>
      </c>
      <c r="F1171" s="106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06" t="s">
        <v>10</v>
      </c>
      <c r="E1176" s="106" t="s">
        <v>11</v>
      </c>
      <c r="F1176" s="106" t="s">
        <v>12</v>
      </c>
      <c r="G1176" s="32" t="s">
        <v>13</v>
      </c>
    </row>
    <row r="1177" spans="1:7" x14ac:dyDescent="0.2">
      <c r="A1177" s="102">
        <v>700</v>
      </c>
      <c r="B1177" s="1" t="s">
        <v>30</v>
      </c>
      <c r="C1177" s="10"/>
      <c r="D1177" s="106">
        <f>'cumul juin 21'!D1177+'TAB juillet'!D1177+'TAB aout'!D1177</f>
        <v>4672</v>
      </c>
      <c r="E1177" s="106">
        <f>'cumul juin 21'!E1177+'TAB juillet'!E1177+'TAB aout'!E1177</f>
        <v>0</v>
      </c>
      <c r="F1177" s="106">
        <f>(D1178-E1178)</f>
        <v>3021</v>
      </c>
      <c r="G1177" s="32" t="e">
        <f>F1177/E1178</f>
        <v>#DIV/0!</v>
      </c>
    </row>
    <row r="1178" spans="1:7" x14ac:dyDescent="0.2">
      <c r="A1178" s="102">
        <v>701</v>
      </c>
      <c r="B1178" s="1" t="s">
        <v>31</v>
      </c>
      <c r="C1178" s="10"/>
      <c r="D1178" s="106">
        <f>'cumul juin 21'!D1178+'TAB juillet'!D1178+'TAB aout'!D1178</f>
        <v>3021</v>
      </c>
      <c r="E1178" s="106">
        <f>'cumul juin 21'!E1178+'TAB juillet'!E1178+'TAB aout'!E1178</f>
        <v>0</v>
      </c>
      <c r="F1178" s="106">
        <f t="shared" ref="F1178:F1180" si="416">(D1179-E1179)</f>
        <v>0</v>
      </c>
      <c r="G1178" s="32" t="e">
        <f>F1178/E1179</f>
        <v>#DIV/0!</v>
      </c>
    </row>
    <row r="1179" spans="1:7" x14ac:dyDescent="0.2">
      <c r="A1179" s="102">
        <v>704</v>
      </c>
      <c r="B1179" s="1" t="s">
        <v>32</v>
      </c>
      <c r="C1179" s="10"/>
      <c r="D1179" s="106">
        <f>'cumul juin 21'!D1179+'TAB juillet'!D1179+'TAB aout'!D1179</f>
        <v>0</v>
      </c>
      <c r="E1179" s="106">
        <f>'cumul juin 21'!E1179+'TAB juillet'!E1179+'TAB aout'!E1179</f>
        <v>0</v>
      </c>
      <c r="F1179" s="106">
        <f t="shared" si="416"/>
        <v>1701</v>
      </c>
      <c r="G1179" s="32" t="e">
        <f t="shared" ref="G1179:G1180" si="417">F1179/E1179</f>
        <v>#DIV/0!</v>
      </c>
    </row>
    <row r="1180" spans="1:7" x14ac:dyDescent="0.2">
      <c r="A1180" s="102">
        <v>706</v>
      </c>
      <c r="B1180" s="1" t="s">
        <v>33</v>
      </c>
      <c r="C1180" s="10"/>
      <c r="D1180" s="106">
        <f>'cumul juin 21'!D1180+'TAB juillet'!D1180+'TAB aout'!D1180</f>
        <v>1821</v>
      </c>
      <c r="E1180" s="106">
        <f>'cumul juin 21'!E1180+'TAB juillet'!E1180+'TAB aout'!E1180</f>
        <v>120</v>
      </c>
      <c r="F1180" s="106">
        <f t="shared" si="416"/>
        <v>0</v>
      </c>
      <c r="G1180" s="32">
        <f t="shared" si="417"/>
        <v>0</v>
      </c>
    </row>
    <row r="1181" spans="1:7" x14ac:dyDescent="0.2">
      <c r="A1181" s="102"/>
      <c r="B1181" s="13" t="s">
        <v>6</v>
      </c>
      <c r="C1181" s="27"/>
      <c r="D1181" s="106">
        <f>'cumul juin 21'!D1181+'TAB juillet'!D1181+'TAB aout'!D1181</f>
        <v>0</v>
      </c>
      <c r="E1181" s="106">
        <f>'cumul juin 21'!E1181+'TAB juillet'!E1181+'TAB aout'!E1181</f>
        <v>0</v>
      </c>
      <c r="F1181" s="39"/>
      <c r="G1181" s="33"/>
    </row>
    <row r="1182" spans="1:7" x14ac:dyDescent="0.2">
      <c r="A1182" s="102"/>
      <c r="B1182" s="14" t="s">
        <v>19</v>
      </c>
      <c r="C1182" s="11"/>
      <c r="D1182" s="106">
        <f>'cumul juin 21'!D1182+'TAB juillet'!D1182+'TAB aout'!D1182</f>
        <v>0</v>
      </c>
      <c r="E1182" s="106">
        <f>'cumul juin 21'!E1182+'TAB juillet'!E1182+'TAB aout'!E1182</f>
        <v>0</v>
      </c>
      <c r="F1182" s="106">
        <f t="shared" ref="F1182:F1186" si="418">(D1182-E1182)</f>
        <v>0</v>
      </c>
      <c r="G1182" s="32" t="e">
        <f t="shared" ref="G1182:G1186" si="419">F1182/E1182</f>
        <v>#DIV/0!</v>
      </c>
    </row>
    <row r="1183" spans="1:7" x14ac:dyDescent="0.2">
      <c r="A1183" s="102"/>
      <c r="B1183" s="14" t="s">
        <v>20</v>
      </c>
      <c r="C1183" s="11"/>
      <c r="D1183" s="106">
        <f>'cumul juin 21'!D1183+'TAB juillet'!D1183+'TAB aout'!D1183</f>
        <v>0</v>
      </c>
      <c r="E1183" s="106">
        <f>'cumul juin 21'!E1183+'TAB juillet'!E1183+'TAB aout'!E1183</f>
        <v>0</v>
      </c>
      <c r="F1183" s="106">
        <f t="shared" si="418"/>
        <v>0</v>
      </c>
      <c r="G1183" s="32" t="e">
        <f t="shared" si="419"/>
        <v>#DIV/0!</v>
      </c>
    </row>
    <row r="1184" spans="1:7" x14ac:dyDescent="0.2">
      <c r="A1184" s="102"/>
      <c r="B1184" s="14" t="s">
        <v>27</v>
      </c>
      <c r="C1184" s="11"/>
      <c r="D1184" s="106">
        <f>'cumul juin 21'!D1184+'TAB juillet'!D1184+'TAB aout'!D1184</f>
        <v>0</v>
      </c>
      <c r="E1184" s="106">
        <f>'cumul juin 21'!E1184+'TAB juillet'!E1184+'TAB aout'!E1184</f>
        <v>0</v>
      </c>
      <c r="F1184" s="106">
        <f t="shared" si="418"/>
        <v>0</v>
      </c>
      <c r="G1184" s="32" t="e">
        <f t="shared" si="419"/>
        <v>#DIV/0!</v>
      </c>
    </row>
    <row r="1185" spans="1:7" x14ac:dyDescent="0.2">
      <c r="A1185" s="102">
        <v>706</v>
      </c>
      <c r="B1185" s="2" t="s">
        <v>34</v>
      </c>
      <c r="C1185" s="11"/>
      <c r="D1185" s="106">
        <f>'cumul juin 21'!D1185+'TAB juillet'!D1185+'TAB aout'!D1185</f>
        <v>0</v>
      </c>
      <c r="E1185" s="106">
        <f>'cumul juin 21'!E1185+'TAB juillet'!E1185+'TAB aout'!E1185</f>
        <v>0</v>
      </c>
      <c r="F1185" s="106">
        <f t="shared" si="418"/>
        <v>0</v>
      </c>
      <c r="G1185" s="32" t="e">
        <f t="shared" si="419"/>
        <v>#DIV/0!</v>
      </c>
    </row>
    <row r="1186" spans="1:7" x14ac:dyDescent="0.2">
      <c r="A1186" s="102" t="s">
        <v>35</v>
      </c>
      <c r="B1186" s="2" t="s">
        <v>36</v>
      </c>
      <c r="C1186" s="11"/>
      <c r="D1186" s="106">
        <f>'cumul juin 21'!D1186+'TAB juillet'!D1186+'TAB aout'!D1186</f>
        <v>2</v>
      </c>
      <c r="E1186" s="106">
        <f>'cumul juin 21'!E1186+'TAB juillet'!E1186+'TAB aout'!E1186</f>
        <v>0</v>
      </c>
      <c r="F1186" s="106">
        <f t="shared" si="418"/>
        <v>2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103"/>
      <c r="D1187" s="40">
        <f>D1177+D1178+D1179+D1180+D1185+D1186</f>
        <v>9516</v>
      </c>
      <c r="E1187" s="40">
        <f>E1177+E1178+E1179+E1180+E1185+E1186</f>
        <v>120</v>
      </c>
      <c r="F1187" s="40">
        <f>(D1187-E1187)</f>
        <v>9396</v>
      </c>
      <c r="G1187" s="34">
        <f>F1187/E1187</f>
        <v>78.3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06">
        <f>'cumul juin 21'!D1190+'TAB juillet'!D1190+'TAB aout'!D1190</f>
        <v>0</v>
      </c>
      <c r="E1190" s="106">
        <f>'cumul juin 21'!E1190+'TAB juillet'!E1190+'TAB aout'!E1190</f>
        <v>0</v>
      </c>
      <c r="F1190" s="106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104"/>
      <c r="D1191" s="106">
        <f>'cumul juin 21'!D1191+'TAB juillet'!D1191+'TAB aout'!D1191</f>
        <v>0</v>
      </c>
      <c r="E1191" s="106">
        <f>'cumul juin 21'!E1191+'TAB juillet'!E1191+'TAB aout'!E1191</f>
        <v>0</v>
      </c>
      <c r="F1191" s="105"/>
      <c r="G1191" s="36"/>
    </row>
    <row r="1192" spans="1:7" x14ac:dyDescent="0.2">
      <c r="A1192" s="102">
        <v>72</v>
      </c>
      <c r="B1192" s="1" t="s">
        <v>37</v>
      </c>
      <c r="C1192" s="10"/>
      <c r="D1192" s="106">
        <f>'cumul juin 21'!D1192+'TAB juillet'!D1192+'TAB aout'!D1192</f>
        <v>0</v>
      </c>
      <c r="E1192" s="106">
        <f>'cumul juin 21'!E1192+'TAB juillet'!E1192+'TAB aout'!E1192</f>
        <v>0</v>
      </c>
      <c r="F1192" s="106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102">
        <v>73</v>
      </c>
      <c r="B1193" s="1" t="s">
        <v>38</v>
      </c>
      <c r="C1193" s="10"/>
      <c r="D1193" s="106">
        <f>'cumul juin 21'!D1193+'TAB juillet'!D1193+'TAB aout'!D1193</f>
        <v>0</v>
      </c>
      <c r="E1193" s="106">
        <f>'cumul juin 21'!E1193+'TAB juillet'!E1193+'TAB aout'!E1193</f>
        <v>0</v>
      </c>
      <c r="F1193" s="106">
        <f t="shared" si="422"/>
        <v>0</v>
      </c>
      <c r="G1193" s="32" t="e">
        <f t="shared" si="423"/>
        <v>#DIV/0!</v>
      </c>
    </row>
    <row r="1194" spans="1:7" x14ac:dyDescent="0.2">
      <c r="A1194" s="102">
        <v>74</v>
      </c>
      <c r="B1194" s="2" t="s">
        <v>39</v>
      </c>
      <c r="C1194" s="11"/>
      <c r="D1194" s="106">
        <f>'cumul juin 21'!D1194+'TAB juillet'!D1194+'TAB aout'!D1194</f>
        <v>0</v>
      </c>
      <c r="E1194" s="106">
        <f>'cumul juin 21'!E1194+'TAB juillet'!E1194+'TAB aout'!E1194</f>
        <v>0</v>
      </c>
      <c r="F1194" s="106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07"/>
      <c r="D1195" s="40">
        <f>D1187+D1192+D1193+D1194</f>
        <v>9516</v>
      </c>
      <c r="E1195" s="40">
        <f>E1187+E1192+E1193+E1194</f>
        <v>120</v>
      </c>
      <c r="F1195" s="106">
        <f t="shared" si="422"/>
        <v>9396</v>
      </c>
      <c r="G1195" s="32">
        <f t="shared" si="423"/>
        <v>78.3</v>
      </c>
    </row>
    <row r="1196" spans="1:7" x14ac:dyDescent="0.2">
      <c r="A1196" s="102">
        <v>60</v>
      </c>
      <c r="B1196" s="3" t="s">
        <v>40</v>
      </c>
      <c r="C1196" s="104"/>
      <c r="D1196" s="105">
        <f>D1197+D1198+D1199</f>
        <v>4438</v>
      </c>
      <c r="E1196" s="105">
        <f>E1197+E1198+E1199</f>
        <v>437</v>
      </c>
      <c r="F1196" s="106">
        <f t="shared" si="422"/>
        <v>4001</v>
      </c>
      <c r="G1196" s="32">
        <f t="shared" si="423"/>
        <v>9.1556064073226544</v>
      </c>
    </row>
    <row r="1197" spans="1:7" x14ac:dyDescent="0.2">
      <c r="A1197" s="102">
        <v>600</v>
      </c>
      <c r="B1197" s="1" t="s">
        <v>2</v>
      </c>
      <c r="C1197" s="10"/>
      <c r="D1197" s="106">
        <f>'cumul juin 21'!D1197+'TAB juillet'!D1197+'TAB aout'!D1197</f>
        <v>1804</v>
      </c>
      <c r="E1197" s="106">
        <f>'cumul juin 21'!E1197+'TAB juillet'!E1197+'TAB aout'!E1197</f>
        <v>79</v>
      </c>
      <c r="F1197" s="106">
        <f t="shared" si="422"/>
        <v>1725</v>
      </c>
      <c r="G1197" s="32">
        <f t="shared" si="423"/>
        <v>21.835443037974684</v>
      </c>
    </row>
    <row r="1198" spans="1:7" x14ac:dyDescent="0.2">
      <c r="A1198" s="102">
        <v>601</v>
      </c>
      <c r="B1198" s="1" t="s">
        <v>3</v>
      </c>
      <c r="C1198" s="10"/>
      <c r="D1198" s="106">
        <f>'cumul juin 21'!D1198+'TAB juillet'!D1198+'TAB aout'!D1198</f>
        <v>2634</v>
      </c>
      <c r="E1198" s="106">
        <f>'cumul juin 21'!E1198+'TAB juillet'!E1198+'TAB aout'!E1198</f>
        <v>358</v>
      </c>
      <c r="F1198" s="106">
        <f t="shared" si="422"/>
        <v>2276</v>
      </c>
      <c r="G1198" s="32">
        <f t="shared" si="423"/>
        <v>6.3575418994413404</v>
      </c>
    </row>
    <row r="1199" spans="1:7" x14ac:dyDescent="0.2">
      <c r="A1199" s="102">
        <v>604</v>
      </c>
      <c r="B1199" s="1" t="s">
        <v>4</v>
      </c>
      <c r="C1199" s="10"/>
      <c r="D1199" s="106">
        <f>'cumul juin 21'!D1199+'TAB juillet'!D1199+'TAB aout'!D1199</f>
        <v>0</v>
      </c>
      <c r="E1199" s="106">
        <f>'cumul juin 21'!E1199+'TAB juillet'!E1199+'TAB aout'!E1199</f>
        <v>0</v>
      </c>
      <c r="F1199" s="106">
        <f t="shared" si="422"/>
        <v>0</v>
      </c>
      <c r="G1199" s="32" t="e">
        <f t="shared" si="423"/>
        <v>#DIV/0!</v>
      </c>
    </row>
    <row r="1200" spans="1:7" x14ac:dyDescent="0.2">
      <c r="A1200" s="102">
        <v>61</v>
      </c>
      <c r="B1200" s="1" t="s">
        <v>41</v>
      </c>
      <c r="C1200" s="10"/>
      <c r="D1200" s="106">
        <f>'cumul juin 21'!D1200+'TAB juillet'!D1200+'TAB aout'!D1200</f>
        <v>1376</v>
      </c>
      <c r="E1200" s="106">
        <f>'cumul juin 21'!E1200+'TAB juillet'!E1200+'TAB aout'!E1200</f>
        <v>1140</v>
      </c>
      <c r="F1200" s="106">
        <f t="shared" si="422"/>
        <v>236</v>
      </c>
      <c r="G1200" s="32">
        <f t="shared" si="423"/>
        <v>0.20701754385964913</v>
      </c>
    </row>
    <row r="1201" spans="1:7" x14ac:dyDescent="0.2">
      <c r="A1201" s="102">
        <v>62</v>
      </c>
      <c r="B1201" s="2" t="s">
        <v>42</v>
      </c>
      <c r="C1201" s="11"/>
      <c r="D1201" s="106">
        <f>'cumul juin 21'!D1201+'TAB juillet'!D1201+'TAB aout'!D1201</f>
        <v>200</v>
      </c>
      <c r="E1201" s="106">
        <f>'cumul juin 21'!E1201+'TAB juillet'!E1201+'TAB aout'!E1201</f>
        <v>358</v>
      </c>
      <c r="F1201" s="106">
        <f t="shared" si="422"/>
        <v>-158</v>
      </c>
      <c r="G1201" s="32">
        <f t="shared" si="423"/>
        <v>-0.44134078212290501</v>
      </c>
    </row>
    <row r="1202" spans="1:7" ht="25.5" x14ac:dyDescent="0.2">
      <c r="A1202" s="22"/>
      <c r="B1202" s="26" t="s">
        <v>43</v>
      </c>
      <c r="C1202" s="107"/>
      <c r="D1202" s="40">
        <f>D1196+D1200+D1201</f>
        <v>6014</v>
      </c>
      <c r="E1202" s="40">
        <f>E1196+E1200+E1201</f>
        <v>1935</v>
      </c>
      <c r="F1202" s="106">
        <f t="shared" si="422"/>
        <v>4079</v>
      </c>
      <c r="G1202" s="32">
        <f t="shared" si="423"/>
        <v>2.1080103359173128</v>
      </c>
    </row>
    <row r="1203" spans="1:7" ht="25.5" x14ac:dyDescent="0.2">
      <c r="A1203" s="22"/>
      <c r="B1203" s="26" t="s">
        <v>48</v>
      </c>
      <c r="C1203" s="107"/>
      <c r="D1203" s="40">
        <f>D1195-D1202</f>
        <v>3502</v>
      </c>
      <c r="E1203" s="40">
        <f>E1195-E1202</f>
        <v>-1815</v>
      </c>
      <c r="F1203" s="106">
        <f t="shared" si="422"/>
        <v>5317</v>
      </c>
      <c r="G1203" s="32">
        <f t="shared" si="423"/>
        <v>-2.9294765840220385</v>
      </c>
    </row>
    <row r="1204" spans="1:7" x14ac:dyDescent="0.2">
      <c r="A1204" s="102">
        <v>63</v>
      </c>
      <c r="B1204" s="3" t="s">
        <v>46</v>
      </c>
      <c r="C1204" s="104"/>
      <c r="D1204" s="106">
        <f>'cumul juin 21'!D1204+'TAB juillet'!D1204+'TAB aout'!D1204</f>
        <v>31548</v>
      </c>
      <c r="E1204" s="106">
        <f>'cumul juin 21'!E1204+'TAB juillet'!E1204+'TAB aout'!E1204</f>
        <v>28747</v>
      </c>
      <c r="F1204" s="106">
        <f t="shared" si="422"/>
        <v>2801</v>
      </c>
      <c r="G1204" s="32">
        <f t="shared" si="423"/>
        <v>9.7436254217831419E-2</v>
      </c>
    </row>
    <row r="1205" spans="1:7" x14ac:dyDescent="0.2">
      <c r="A1205" s="102"/>
      <c r="B1205" s="13" t="s">
        <v>6</v>
      </c>
      <c r="C1205" s="27"/>
      <c r="D1205" s="106">
        <f>'cumul juin 21'!D1205+'TAB juillet'!D1205+'TAB aout'!D1205</f>
        <v>0</v>
      </c>
      <c r="E1205" s="106">
        <f>'cumul juin 21'!E1205+'TAB juillet'!E1205+'TAB aout'!E1205</f>
        <v>0</v>
      </c>
      <c r="F1205" s="106"/>
      <c r="G1205" s="32"/>
    </row>
    <row r="1206" spans="1:7" x14ac:dyDescent="0.2">
      <c r="A1206" s="102">
        <v>631</v>
      </c>
      <c r="B1206" s="15" t="s">
        <v>21</v>
      </c>
      <c r="C1206" s="21"/>
      <c r="D1206" s="106">
        <f>'cumul juin 21'!D1206+'TAB juillet'!D1206+'TAB aout'!D1206</f>
        <v>0</v>
      </c>
      <c r="E1206" s="106">
        <f>'cumul juin 21'!E1206+'TAB juillet'!E1206+'TAB aout'!E1206</f>
        <v>0</v>
      </c>
      <c r="F1206" s="106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102"/>
      <c r="B1207" s="15"/>
      <c r="C1207" s="21"/>
      <c r="D1207" s="106">
        <f>'cumul juin 21'!D1207+'TAB juillet'!D1207+'TAB aout'!D1207</f>
        <v>0</v>
      </c>
      <c r="E1207" s="106">
        <f>'cumul juin 21'!E1207+'TAB juillet'!E1207+'TAB aout'!E1207</f>
        <v>0</v>
      </c>
      <c r="F1207" s="106"/>
      <c r="G1207" s="32"/>
    </row>
    <row r="1208" spans="1:7" x14ac:dyDescent="0.2">
      <c r="A1208" s="102">
        <v>64</v>
      </c>
      <c r="B1208" s="2" t="s">
        <v>47</v>
      </c>
      <c r="C1208" s="11"/>
      <c r="D1208" s="106">
        <f>'cumul juin 21'!D1208+'TAB juillet'!D1208+'TAB aout'!D1208</f>
        <v>1307</v>
      </c>
      <c r="E1208" s="106">
        <f>'cumul juin 21'!E1208+'TAB juillet'!E1208+'TAB aout'!E1208</f>
        <v>473</v>
      </c>
      <c r="F1208" s="106">
        <f t="shared" ref="F1208:F1218" si="426">(D1208-E1208)</f>
        <v>834</v>
      </c>
      <c r="G1208" s="32">
        <f t="shared" ref="G1208:G1218" si="427">F1208/E1208</f>
        <v>1.7632135306553911</v>
      </c>
    </row>
    <row r="1209" spans="1:7" ht="25.5" x14ac:dyDescent="0.2">
      <c r="A1209" s="22"/>
      <c r="B1209" s="26" t="s">
        <v>49</v>
      </c>
      <c r="C1209" s="107"/>
      <c r="D1209" s="106">
        <f>D1203-D1204-D1208</f>
        <v>-29353</v>
      </c>
      <c r="E1209" s="106">
        <f>E1203-E1204-E1208</f>
        <v>-31035</v>
      </c>
      <c r="F1209" s="106">
        <f t="shared" si="426"/>
        <v>1682</v>
      </c>
      <c r="G1209" s="32">
        <f t="shared" si="427"/>
        <v>-5.4196874496536165E-2</v>
      </c>
    </row>
    <row r="1210" spans="1:7" x14ac:dyDescent="0.2">
      <c r="A1210" s="102">
        <v>75</v>
      </c>
      <c r="B1210" s="3" t="s">
        <v>50</v>
      </c>
      <c r="C1210" s="104"/>
      <c r="D1210" s="106">
        <f>'cumul juin 21'!D1210+'TAB juillet'!D1210+'TAB aout'!D1210</f>
        <v>4011</v>
      </c>
      <c r="E1210" s="106">
        <f>'cumul juin 21'!E1210+'TAB juillet'!E1210+'TAB aout'!E1210</f>
        <v>175</v>
      </c>
      <c r="F1210" s="106">
        <f t="shared" si="426"/>
        <v>3836</v>
      </c>
      <c r="G1210" s="32">
        <f t="shared" si="427"/>
        <v>21.92</v>
      </c>
    </row>
    <row r="1211" spans="1:7" x14ac:dyDescent="0.2">
      <c r="A1211" s="102">
        <v>65</v>
      </c>
      <c r="B1211" s="1" t="s">
        <v>51</v>
      </c>
      <c r="C1211" s="10"/>
      <c r="D1211" s="106">
        <f>'cumul juin 21'!D1211+'TAB juillet'!D1211+'TAB aout'!D1211</f>
        <v>482</v>
      </c>
      <c r="E1211" s="106">
        <f>'cumul juin 21'!E1211+'TAB juillet'!E1211+'TAB aout'!E1211</f>
        <v>616</v>
      </c>
      <c r="F1211" s="106">
        <f t="shared" si="426"/>
        <v>-134</v>
      </c>
      <c r="G1211" s="32">
        <f t="shared" si="427"/>
        <v>-0.21753246753246752</v>
      </c>
    </row>
    <row r="1212" spans="1:7" ht="25.5" x14ac:dyDescent="0.2">
      <c r="A1212" s="102">
        <v>68</v>
      </c>
      <c r="B1212" s="16" t="s">
        <v>52</v>
      </c>
      <c r="C1212" s="17"/>
      <c r="D1212" s="106">
        <f>'cumul juin 21'!D1212+'TAB juillet'!D1212+'TAB aout'!D1212</f>
        <v>23</v>
      </c>
      <c r="E1212" s="106">
        <f>'cumul juin 21'!E1212+'TAB juillet'!E1212+'TAB aout'!E1212</f>
        <v>27</v>
      </c>
      <c r="F1212" s="106">
        <f t="shared" si="426"/>
        <v>-4</v>
      </c>
      <c r="G1212" s="32">
        <f t="shared" si="427"/>
        <v>-0.14814814814814814</v>
      </c>
    </row>
    <row r="1213" spans="1:7" x14ac:dyDescent="0.2">
      <c r="A1213" s="102">
        <v>78</v>
      </c>
      <c r="B1213" s="2" t="s">
        <v>53</v>
      </c>
      <c r="C1213" s="11"/>
      <c r="D1213" s="106">
        <f>'cumul juin 21'!D1213+'TAB juillet'!D1213+'TAB aout'!D1213</f>
        <v>0</v>
      </c>
      <c r="E1213" s="106">
        <f>'cumul juin 21'!E1213+'TAB juillet'!E1213+'TAB aout'!E1213</f>
        <v>0</v>
      </c>
      <c r="F1213" s="106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07"/>
      <c r="D1214" s="106">
        <f>D1209+D1210-D1211-D1212+D1213</f>
        <v>-25847</v>
      </c>
      <c r="E1214" s="106">
        <f>E1209+E1210-E1211-E1212+E1213</f>
        <v>-31503</v>
      </c>
      <c r="F1214" s="106">
        <f t="shared" si="426"/>
        <v>5656</v>
      </c>
      <c r="G1214" s="32">
        <f t="shared" si="427"/>
        <v>-0.17953845665492174</v>
      </c>
    </row>
    <row r="1215" spans="1:7" x14ac:dyDescent="0.2">
      <c r="A1215" s="102">
        <v>76</v>
      </c>
      <c r="B1215" s="1" t="s">
        <v>54</v>
      </c>
      <c r="C1215" s="10"/>
      <c r="D1215" s="106">
        <f>'cumul juin 21'!D1215+'TAB juillet'!D1215+'TAB aout'!D1215</f>
        <v>0</v>
      </c>
      <c r="E1215" s="106">
        <f>'cumul juin 21'!E1215+'TAB juillet'!E1215+'TAB aout'!E1215</f>
        <v>0</v>
      </c>
      <c r="F1215" s="106">
        <f t="shared" si="426"/>
        <v>0</v>
      </c>
      <c r="G1215" s="32" t="e">
        <f t="shared" si="427"/>
        <v>#DIV/0!</v>
      </c>
    </row>
    <row r="1216" spans="1:7" x14ac:dyDescent="0.2">
      <c r="A1216" s="102">
        <v>66</v>
      </c>
      <c r="B1216" s="1" t="s">
        <v>55</v>
      </c>
      <c r="C1216" s="10"/>
      <c r="D1216" s="106">
        <f>'cumul juin 21'!D1216+'TAB juillet'!D1216+'TAB aout'!D1216</f>
        <v>166</v>
      </c>
      <c r="E1216" s="106">
        <f>'cumul juin 21'!E1216+'TAB juillet'!E1216+'TAB aout'!E1216</f>
        <v>0</v>
      </c>
      <c r="F1216" s="106">
        <f t="shared" si="426"/>
        <v>166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-166</v>
      </c>
      <c r="E1217" s="39">
        <f>E1215-E1216</f>
        <v>0</v>
      </c>
      <c r="F1217" s="106">
        <f t="shared" si="426"/>
        <v>-166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07"/>
      <c r="D1218" s="106">
        <f>D1214+D1217</f>
        <v>-26013</v>
      </c>
      <c r="E1218" s="106">
        <f>E1214+E1217</f>
        <v>-31503</v>
      </c>
      <c r="F1218" s="106">
        <f t="shared" si="426"/>
        <v>5490</v>
      </c>
      <c r="G1218" s="32">
        <f t="shared" si="427"/>
        <v>-0.17426911722693078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02">
        <v>5</v>
      </c>
      <c r="B1222" s="1" t="s">
        <v>22</v>
      </c>
      <c r="C1222" s="10"/>
      <c r="D1222" s="106">
        <f>'TAB aout'!D1222</f>
        <v>-1202</v>
      </c>
      <c r="E1222" s="106">
        <f>'TAB aout'!E1222</f>
        <v>240</v>
      </c>
      <c r="F1222" s="106">
        <f t="shared" ref="F1222" si="428">(D1222-E1222)</f>
        <v>-1442</v>
      </c>
      <c r="G1222" s="32">
        <f t="shared" ref="G1222" si="429">F1222/E1222</f>
        <v>-6.0083333333333337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02">
        <v>51</v>
      </c>
      <c r="B1226" s="20" t="s">
        <v>29</v>
      </c>
      <c r="C1226" s="30"/>
      <c r="D1226" s="106">
        <v>0</v>
      </c>
      <c r="E1226" s="106">
        <v>0</v>
      </c>
      <c r="F1226" s="106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02">
        <v>510</v>
      </c>
      <c r="B1227" s="1" t="s">
        <v>7</v>
      </c>
      <c r="C1227" s="10"/>
      <c r="D1227" s="106">
        <v>0</v>
      </c>
      <c r="E1227" s="106">
        <v>0</v>
      </c>
      <c r="F1227" s="106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02">
        <v>41</v>
      </c>
      <c r="B1229" s="1" t="s">
        <v>8</v>
      </c>
      <c r="C1229" s="10"/>
      <c r="D1229" s="106">
        <f>D1233+D1234+D1235</f>
        <v>8450</v>
      </c>
      <c r="E1229" s="106">
        <f>E1233+E1234+E1235</f>
        <v>8568</v>
      </c>
      <c r="F1229" s="106">
        <f t="shared" ref="F1229" si="432">(D1229-E1229)</f>
        <v>-118</v>
      </c>
      <c r="G1229" s="32">
        <f t="shared" ref="G1229" si="433">F1229/E1229</f>
        <v>-1.3772175536881419E-2</v>
      </c>
    </row>
    <row r="1230" spans="1:7" x14ac:dyDescent="0.2">
      <c r="A1230" s="102"/>
      <c r="B1230" s="1"/>
      <c r="C1230" s="10"/>
      <c r="D1230" s="106"/>
      <c r="E1230" s="106"/>
      <c r="F1230" s="106"/>
      <c r="G1230" s="32"/>
    </row>
    <row r="1231" spans="1:7" ht="12.75" customHeight="1" x14ac:dyDescent="0.2">
      <c r="A1231" s="102"/>
      <c r="B1231" s="7" t="s">
        <v>6</v>
      </c>
      <c r="C1231" s="29"/>
      <c r="D1231" s="106"/>
      <c r="E1231" s="106"/>
      <c r="F1231" s="106"/>
      <c r="G1231" s="32"/>
    </row>
    <row r="1232" spans="1:7" x14ac:dyDescent="0.2">
      <c r="A1232" s="102"/>
      <c r="B1232" s="1"/>
      <c r="C1232" s="10"/>
      <c r="D1232" s="106"/>
      <c r="E1232" s="106"/>
      <c r="F1232" s="106"/>
      <c r="G1232" s="32"/>
    </row>
    <row r="1233" spans="1:7" x14ac:dyDescent="0.2">
      <c r="A1233" s="102"/>
      <c r="B1233" s="23" t="s">
        <v>23</v>
      </c>
      <c r="C1233" s="10"/>
      <c r="D1233" s="106">
        <f>'TAB aout'!D1233</f>
        <v>6144</v>
      </c>
      <c r="E1233" s="106">
        <f>'TAB aout'!E1233</f>
        <v>6155</v>
      </c>
      <c r="F1233" s="106">
        <f t="shared" ref="F1233:F1235" si="434">(D1233-E1233)</f>
        <v>-11</v>
      </c>
      <c r="G1233" s="32">
        <f t="shared" ref="G1233:G1235" si="435">F1233/E1233</f>
        <v>-1.7871649065800163E-3</v>
      </c>
    </row>
    <row r="1234" spans="1:7" ht="25.5" x14ac:dyDescent="0.2">
      <c r="A1234" s="102"/>
      <c r="B1234" s="24" t="s">
        <v>58</v>
      </c>
      <c r="C1234" s="17"/>
      <c r="D1234" s="106">
        <f>'TAB aout'!D1234</f>
        <v>1074</v>
      </c>
      <c r="E1234" s="106">
        <f>'TAB aout'!E1234</f>
        <v>1156</v>
      </c>
      <c r="F1234" s="106">
        <f t="shared" si="434"/>
        <v>-82</v>
      </c>
      <c r="G1234" s="32">
        <f t="shared" si="435"/>
        <v>-7.0934256055363326E-2</v>
      </c>
    </row>
    <row r="1235" spans="1:7" x14ac:dyDescent="0.2">
      <c r="A1235" s="102"/>
      <c r="B1235" s="23" t="s">
        <v>24</v>
      </c>
      <c r="C1235" s="10"/>
      <c r="D1235" s="106">
        <f>'TAB aout'!D1235</f>
        <v>1232</v>
      </c>
      <c r="E1235" s="106">
        <f>'TAB aout'!E1235</f>
        <v>1257</v>
      </c>
      <c r="F1235" s="106">
        <f t="shared" si="434"/>
        <v>-25</v>
      </c>
      <c r="G1235" s="32">
        <f t="shared" si="435"/>
        <v>-1.9888623707239459E-2</v>
      </c>
    </row>
    <row r="1236" spans="1:7" x14ac:dyDescent="0.2">
      <c r="A1236" s="102"/>
      <c r="B1236" s="1"/>
      <c r="C1236" s="10"/>
      <c r="D1236" s="106">
        <f>'TAB aout'!D1236</f>
        <v>0</v>
      </c>
      <c r="E1236" s="106">
        <f>'TAB aout'!E1236</f>
        <v>0</v>
      </c>
      <c r="F1236" s="106"/>
      <c r="G1236" s="32"/>
    </row>
    <row r="1237" spans="1:7" x14ac:dyDescent="0.2">
      <c r="A1237" s="102"/>
      <c r="B1237" s="8" t="s">
        <v>26</v>
      </c>
      <c r="C1237" s="31"/>
      <c r="D1237" s="106">
        <f>'TAB aout'!D1237</f>
        <v>12520</v>
      </c>
      <c r="E1237" s="106">
        <f>'TAB aout'!E1237</f>
        <v>4603</v>
      </c>
      <c r="F1237" s="106">
        <f t="shared" ref="F1237" si="436">(D1237-E1237)</f>
        <v>7917</v>
      </c>
      <c r="G1237" s="32">
        <f t="shared" ref="G1237" si="437">F1237/E1237</f>
        <v>1.7199652400608298</v>
      </c>
    </row>
    <row r="1238" spans="1:7" x14ac:dyDescent="0.2">
      <c r="A1238" s="102"/>
      <c r="B1238" s="8"/>
      <c r="C1238" s="31"/>
      <c r="D1238" s="106"/>
      <c r="E1238" s="106"/>
      <c r="F1238" s="106"/>
      <c r="G1238" s="32"/>
    </row>
    <row r="1239" spans="1:7" x14ac:dyDescent="0.2">
      <c r="A1239" s="102">
        <v>3</v>
      </c>
      <c r="B1239" s="8" t="s">
        <v>15</v>
      </c>
      <c r="C1239" s="31"/>
      <c r="D1239" s="106">
        <f>D1242+D1243+D1244+D1245</f>
        <v>3379</v>
      </c>
      <c r="E1239" s="106">
        <f>E1242+E1243+E1244+E1245</f>
        <v>2344</v>
      </c>
      <c r="F1239" s="106">
        <f t="shared" ref="F1239" si="438">(D1239-E1239)</f>
        <v>1035</v>
      </c>
      <c r="G1239" s="32">
        <f t="shared" ref="G1239" si="439">F1239/E1239</f>
        <v>0.44155290102389078</v>
      </c>
    </row>
    <row r="1240" spans="1:7" x14ac:dyDescent="0.2">
      <c r="A1240" s="102"/>
      <c r="B1240" s="7" t="s">
        <v>6</v>
      </c>
      <c r="C1240" s="29"/>
      <c r="D1240" s="106"/>
      <c r="E1240" s="106"/>
      <c r="F1240" s="106"/>
      <c r="G1240" s="32"/>
    </row>
    <row r="1241" spans="1:7" x14ac:dyDescent="0.2">
      <c r="A1241" s="102"/>
      <c r="B1241" s="8"/>
      <c r="C1241" s="31"/>
      <c r="D1241" s="106"/>
      <c r="E1241" s="106"/>
      <c r="F1241" s="106"/>
      <c r="G1241" s="32"/>
    </row>
    <row r="1242" spans="1:7" x14ac:dyDescent="0.2">
      <c r="A1242" s="102">
        <v>30</v>
      </c>
      <c r="B1242" s="25" t="s">
        <v>16</v>
      </c>
      <c r="C1242" s="31"/>
      <c r="D1242" s="106">
        <f>'TAB aout'!D1242</f>
        <v>1604</v>
      </c>
      <c r="E1242" s="106">
        <f>'TAB aout'!E1242</f>
        <v>1356</v>
      </c>
      <c r="F1242" s="106">
        <f t="shared" ref="F1242:F1245" si="440">(D1242-E1242)</f>
        <v>248</v>
      </c>
      <c r="G1242" s="32">
        <f t="shared" ref="G1242:G1245" si="441">F1242/E1242</f>
        <v>0.18289085545722714</v>
      </c>
    </row>
    <row r="1243" spans="1:7" x14ac:dyDescent="0.2">
      <c r="A1243" s="102">
        <v>31</v>
      </c>
      <c r="B1243" s="25" t="s">
        <v>17</v>
      </c>
      <c r="C1243" s="31"/>
      <c r="D1243" s="106">
        <f>'TAB aout'!D1243</f>
        <v>84</v>
      </c>
      <c r="E1243" s="106">
        <f>'TAB aout'!E1243</f>
        <v>0</v>
      </c>
      <c r="F1243" s="106">
        <f t="shared" si="440"/>
        <v>84</v>
      </c>
      <c r="G1243" s="32" t="e">
        <f t="shared" si="441"/>
        <v>#DIV/0!</v>
      </c>
    </row>
    <row r="1244" spans="1:7" x14ac:dyDescent="0.2">
      <c r="A1244" s="102">
        <v>32</v>
      </c>
      <c r="B1244" s="25" t="s">
        <v>18</v>
      </c>
      <c r="C1244" s="31"/>
      <c r="D1244" s="106">
        <f>'TAB aout'!D1244</f>
        <v>1691</v>
      </c>
      <c r="E1244" s="106">
        <f>'TAB aout'!E1244</f>
        <v>988</v>
      </c>
      <c r="F1244" s="106">
        <f t="shared" si="440"/>
        <v>703</v>
      </c>
      <c r="G1244" s="32">
        <f t="shared" si="441"/>
        <v>0.71153846153846156</v>
      </c>
    </row>
    <row r="1245" spans="1:7" x14ac:dyDescent="0.2">
      <c r="A1245" s="102">
        <v>37</v>
      </c>
      <c r="B1245" s="25" t="s">
        <v>25</v>
      </c>
      <c r="C1245" s="31"/>
      <c r="D1245" s="106">
        <f>'TAB aout'!D1245</f>
        <v>0</v>
      </c>
      <c r="E1245" s="106">
        <f>'TAB aout'!E1245</f>
        <v>0</v>
      </c>
      <c r="F1245" s="106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06" t="s">
        <v>10</v>
      </c>
      <c r="E1249" s="106" t="s">
        <v>11</v>
      </c>
      <c r="F1249" s="106" t="s">
        <v>12</v>
      </c>
      <c r="G1249" s="32" t="s">
        <v>13</v>
      </c>
    </row>
    <row r="1250" spans="1:7" x14ac:dyDescent="0.2">
      <c r="A1250" s="102">
        <v>700</v>
      </c>
      <c r="B1250" s="1" t="s">
        <v>30</v>
      </c>
      <c r="C1250" s="10"/>
      <c r="D1250" s="106">
        <f>D4+D79+D153+D227+D300+D373+D446+D519+D592+D665+D738+D811+D884+D957+D1030+D1103+D1177</f>
        <v>396291.56</v>
      </c>
      <c r="E1250" s="109">
        <f>E4+E79+E153+E227+E300+E373+E446+E519+E592+E665+E738+E811+E884+E957+E1030+E1103+E1177</f>
        <v>384657.91000000003</v>
      </c>
      <c r="F1250" s="106">
        <f>(D1250-E1250)</f>
        <v>11633.649999999965</v>
      </c>
      <c r="G1250" s="32">
        <f>F1250/E1250</f>
        <v>3.0244146025750422E-2</v>
      </c>
    </row>
    <row r="1251" spans="1:7" x14ac:dyDescent="0.2">
      <c r="A1251" s="102">
        <v>701</v>
      </c>
      <c r="B1251" s="1" t="s">
        <v>31</v>
      </c>
      <c r="C1251" s="10"/>
      <c r="D1251" s="109">
        <f t="shared" ref="D1251:E1251" si="442">D5+D80+D154+D228+D301+D374+D447+D520+D593+D666+D739+D812+D885+D958+D1031+D1104+D1178</f>
        <v>1434508.63</v>
      </c>
      <c r="E1251" s="109">
        <f t="shared" si="442"/>
        <v>1527669.33</v>
      </c>
      <c r="F1251" s="106">
        <f t="shared" ref="F1251:F1253" si="443">(D1251-E1251)</f>
        <v>-93160.700000000186</v>
      </c>
      <c r="G1251" s="32">
        <f t="shared" ref="G1251:G1253" si="444">F1251/E1251</f>
        <v>-6.0982241490702825E-2</v>
      </c>
    </row>
    <row r="1252" spans="1:7" x14ac:dyDescent="0.2">
      <c r="A1252" s="102">
        <v>704</v>
      </c>
      <c r="B1252" s="1" t="s">
        <v>32</v>
      </c>
      <c r="C1252" s="10"/>
      <c r="D1252" s="109">
        <f t="shared" ref="D1252:E1252" si="445">D6+D81+D155+D229+D302+D375+D448+D521+D594+D667+D740+D813+D886+D959+D1032+D1105+D1179</f>
        <v>34280</v>
      </c>
      <c r="E1252" s="109">
        <f t="shared" si="445"/>
        <v>22997</v>
      </c>
      <c r="F1252" s="106">
        <f t="shared" si="443"/>
        <v>11283</v>
      </c>
      <c r="G1252" s="32">
        <f t="shared" si="444"/>
        <v>0.49062921250597902</v>
      </c>
    </row>
    <row r="1253" spans="1:7" x14ac:dyDescent="0.2">
      <c r="A1253" s="102">
        <v>706</v>
      </c>
      <c r="B1253" s="1" t="s">
        <v>33</v>
      </c>
      <c r="C1253" s="10"/>
      <c r="D1253" s="109">
        <f t="shared" ref="D1253:E1253" si="446">D7+D82+D156+D230+D303+D376+D449+D522+D595+D668+D741+D814+D887+D960+D1033+D1106+D1180</f>
        <v>2676969.969</v>
      </c>
      <c r="E1253" s="109">
        <f t="shared" si="446"/>
        <v>2797841.54</v>
      </c>
      <c r="F1253" s="106">
        <f t="shared" si="443"/>
        <v>-120871.571</v>
      </c>
      <c r="G1253" s="32">
        <f t="shared" si="444"/>
        <v>-4.3201721495635524E-2</v>
      </c>
    </row>
    <row r="1254" spans="1:7" x14ac:dyDescent="0.2">
      <c r="A1254" s="102"/>
      <c r="B1254" s="13" t="s">
        <v>6</v>
      </c>
      <c r="C1254" s="27"/>
      <c r="D1254" s="109"/>
      <c r="E1254" s="109"/>
      <c r="F1254" s="39"/>
      <c r="G1254" s="33"/>
    </row>
    <row r="1255" spans="1:7" x14ac:dyDescent="0.2">
      <c r="A1255" s="102"/>
      <c r="B1255" s="14" t="s">
        <v>19</v>
      </c>
      <c r="C1255" s="11"/>
      <c r="D1255" s="109"/>
      <c r="E1255" s="109"/>
      <c r="F1255" s="106">
        <f t="shared" ref="F1255:F1260" si="447">(D1255-E1255)</f>
        <v>0</v>
      </c>
      <c r="G1255" s="32" t="e">
        <f t="shared" ref="G1255:G1260" si="448">F1255/E1255</f>
        <v>#DIV/0!</v>
      </c>
    </row>
    <row r="1256" spans="1:7" x14ac:dyDescent="0.2">
      <c r="A1256" s="102"/>
      <c r="B1256" s="14" t="s">
        <v>20</v>
      </c>
      <c r="C1256" s="11"/>
      <c r="D1256" s="109"/>
      <c r="E1256" s="109"/>
      <c r="F1256" s="106">
        <f t="shared" si="447"/>
        <v>0</v>
      </c>
      <c r="G1256" s="32" t="e">
        <f t="shared" si="448"/>
        <v>#DIV/0!</v>
      </c>
    </row>
    <row r="1257" spans="1:7" x14ac:dyDescent="0.2">
      <c r="A1257" s="102"/>
      <c r="B1257" s="14" t="s">
        <v>27</v>
      </c>
      <c r="C1257" s="11"/>
      <c r="D1257" s="109"/>
      <c r="E1257" s="109"/>
      <c r="F1257" s="106">
        <f t="shared" si="447"/>
        <v>0</v>
      </c>
      <c r="G1257" s="32" t="e">
        <f t="shared" si="448"/>
        <v>#DIV/0!</v>
      </c>
    </row>
    <row r="1258" spans="1:7" x14ac:dyDescent="0.2">
      <c r="A1258" s="102">
        <v>706</v>
      </c>
      <c r="B1258" s="2" t="s">
        <v>34</v>
      </c>
      <c r="C1258" s="11"/>
      <c r="D1258" s="109">
        <f t="shared" ref="D1258:E1259" si="449">D12+D87+D161+D235+D308+D381+D454+D527+D600+D673+D746+D819+D892+D965+D1038+D1111+D1185</f>
        <v>581047.52</v>
      </c>
      <c r="E1258" s="109">
        <f t="shared" si="449"/>
        <v>521159.48</v>
      </c>
      <c r="F1258" s="106">
        <f t="shared" si="447"/>
        <v>59888.040000000037</v>
      </c>
      <c r="G1258" s="32">
        <f t="shared" si="448"/>
        <v>0.11491307804666633</v>
      </c>
    </row>
    <row r="1259" spans="1:7" x14ac:dyDescent="0.2">
      <c r="A1259" s="102" t="s">
        <v>35</v>
      </c>
      <c r="B1259" s="2" t="s">
        <v>36</v>
      </c>
      <c r="C1259" s="11"/>
      <c r="D1259" s="109">
        <f t="shared" si="449"/>
        <v>20843</v>
      </c>
      <c r="E1259" s="109">
        <f t="shared" si="449"/>
        <v>6670</v>
      </c>
      <c r="F1259" s="106">
        <f t="shared" si="447"/>
        <v>14173</v>
      </c>
      <c r="G1259" s="32">
        <f t="shared" si="448"/>
        <v>2.1248875562218892</v>
      </c>
    </row>
    <row r="1260" spans="1:7" ht="25.5" x14ac:dyDescent="0.2">
      <c r="A1260" s="22"/>
      <c r="B1260" s="26" t="s">
        <v>45</v>
      </c>
      <c r="C1260" s="103"/>
      <c r="D1260" s="40">
        <f>D1250+D1251+D1252+D1253+D1258+D1259</f>
        <v>5143940.6789999995</v>
      </c>
      <c r="E1260" s="40">
        <f>E1250+E1251+E1252+E1253+E1258+E1259</f>
        <v>5260995.26</v>
      </c>
      <c r="F1260" s="40">
        <f t="shared" si="447"/>
        <v>-117054.58100000024</v>
      </c>
      <c r="G1260" s="34">
        <f t="shared" si="448"/>
        <v>-2.2249512728129743E-2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09">
        <f t="shared" ref="D1263:E1263" si="450">D17+D92+D166+D240+D313+D386+D459+D532+D605+D678+D751+D824+D897+D970+D1043+D1116+D1190</f>
        <v>0</v>
      </c>
      <c r="E1263" s="109">
        <f t="shared" si="450"/>
        <v>0</v>
      </c>
      <c r="F1263" s="106">
        <f t="shared" ref="F1263" si="451">(D1263-E1263)</f>
        <v>0</v>
      </c>
      <c r="G1263" s="32" t="e">
        <f t="shared" ref="G1263" si="452">F1263/E1263</f>
        <v>#DIV/0!</v>
      </c>
    </row>
    <row r="1264" spans="1:7" x14ac:dyDescent="0.2">
      <c r="B1264" s="3"/>
      <c r="C1264" s="104"/>
      <c r="D1264" s="108"/>
      <c r="E1264" s="108"/>
      <c r="F1264" s="105"/>
      <c r="G1264" s="36"/>
    </row>
    <row r="1265" spans="1:7" x14ac:dyDescent="0.2">
      <c r="A1265" s="102">
        <v>72</v>
      </c>
      <c r="B1265" s="1" t="s">
        <v>37</v>
      </c>
      <c r="C1265" s="10"/>
      <c r="D1265" s="109">
        <f t="shared" ref="D1265:E1265" si="453">D19+D94+D168+D242+D315+D388+D461+D534+D607+D680+D753+D826+D899+D972+D1045+D1118+D1192</f>
        <v>0</v>
      </c>
      <c r="E1265" s="109">
        <f t="shared" si="453"/>
        <v>0</v>
      </c>
      <c r="F1265" s="106">
        <f t="shared" ref="F1265:F1277" si="454">(D1265-E1265)</f>
        <v>0</v>
      </c>
      <c r="G1265" s="32" t="e">
        <f t="shared" ref="G1265:G1277" si="455">F1265/E1265</f>
        <v>#DIV/0!</v>
      </c>
    </row>
    <row r="1266" spans="1:7" x14ac:dyDescent="0.2">
      <c r="A1266" s="102">
        <v>73</v>
      </c>
      <c r="B1266" s="1" t="s">
        <v>38</v>
      </c>
      <c r="C1266" s="10"/>
      <c r="D1266" s="109">
        <f t="shared" ref="D1266:E1266" si="456">D20+D95+D169+D243+D316+D389+D462+D535+D608+D681+D754+D827+D900+D973+D1046+D1119+D1193</f>
        <v>1795</v>
      </c>
      <c r="E1266" s="109">
        <f t="shared" si="456"/>
        <v>4685</v>
      </c>
      <c r="F1266" s="106">
        <f t="shared" si="454"/>
        <v>-2890</v>
      </c>
      <c r="G1266" s="32">
        <f t="shared" si="455"/>
        <v>-0.61686232657417284</v>
      </c>
    </row>
    <row r="1267" spans="1:7" x14ac:dyDescent="0.2">
      <c r="A1267" s="102">
        <v>74</v>
      </c>
      <c r="B1267" s="2" t="s">
        <v>39</v>
      </c>
      <c r="C1267" s="11"/>
      <c r="D1267" s="109">
        <f t="shared" ref="D1267:E1267" si="457">D21+D96+D170+D244+D317+D390+D463+D536+D609+D682+D755+D828+D901+D974+D1047+D1120+D1194</f>
        <v>181</v>
      </c>
      <c r="E1267" s="109">
        <f t="shared" si="457"/>
        <v>0</v>
      </c>
      <c r="F1267" s="106">
        <f t="shared" si="454"/>
        <v>181</v>
      </c>
      <c r="G1267" s="32" t="e">
        <f t="shared" si="455"/>
        <v>#DIV/0!</v>
      </c>
    </row>
    <row r="1268" spans="1:7" ht="25.5" x14ac:dyDescent="0.2">
      <c r="A1268" s="22"/>
      <c r="B1268" s="26" t="s">
        <v>44</v>
      </c>
      <c r="C1268" s="107"/>
      <c r="D1268" s="40">
        <f>D1260+D1265+D1266+D1267</f>
        <v>5145916.6789999995</v>
      </c>
      <c r="E1268" s="40">
        <f>E1260+E1265+E1266+E1267</f>
        <v>5265680.26</v>
      </c>
      <c r="F1268" s="106">
        <f t="shared" si="454"/>
        <v>-119763.58100000024</v>
      </c>
      <c r="G1268" s="32">
        <f t="shared" si="455"/>
        <v>-2.2744180255259223E-2</v>
      </c>
    </row>
    <row r="1269" spans="1:7" x14ac:dyDescent="0.2">
      <c r="A1269" s="102">
        <v>60</v>
      </c>
      <c r="B1269" s="3" t="s">
        <v>40</v>
      </c>
      <c r="C1269" s="104"/>
      <c r="D1269" s="105">
        <f>D1270+D1271+D1272</f>
        <v>1217535.453</v>
      </c>
      <c r="E1269" s="105">
        <f>E1270+E1271+E1272</f>
        <v>1095893.1240000001</v>
      </c>
      <c r="F1269" s="106">
        <f t="shared" si="454"/>
        <v>121642.32899999991</v>
      </c>
      <c r="G1269" s="32">
        <f t="shared" si="455"/>
        <v>0.11099835041943369</v>
      </c>
    </row>
    <row r="1270" spans="1:7" x14ac:dyDescent="0.2">
      <c r="A1270" s="102">
        <v>600</v>
      </c>
      <c r="B1270" s="1" t="s">
        <v>2</v>
      </c>
      <c r="C1270" s="10"/>
      <c r="D1270" s="109">
        <f t="shared" ref="D1270:E1270" si="458">D24+D99+D173+D247+D320+D393+D466+D539+D612+D685+D758+D831+D904+D977+D1050+D1123+D1197</f>
        <v>146673.128</v>
      </c>
      <c r="E1270" s="109">
        <f t="shared" si="458"/>
        <v>139773.97999999998</v>
      </c>
      <c r="F1270" s="106">
        <f t="shared" si="454"/>
        <v>6899.1480000000156</v>
      </c>
      <c r="G1270" s="32">
        <f t="shared" si="455"/>
        <v>4.9359315660897803E-2</v>
      </c>
    </row>
    <row r="1271" spans="1:7" x14ac:dyDescent="0.2">
      <c r="A1271" s="102">
        <v>601</v>
      </c>
      <c r="B1271" s="1" t="s">
        <v>3</v>
      </c>
      <c r="C1271" s="10"/>
      <c r="D1271" s="109">
        <f t="shared" ref="D1271:E1271" si="459">D25+D100+D174+D248+D321+D394+D467+D540+D613+D686+D759+D832+D905+D978+D1051+D1124+D1198</f>
        <v>805403.598</v>
      </c>
      <c r="E1271" s="109">
        <f t="shared" si="459"/>
        <v>704339.12600000005</v>
      </c>
      <c r="F1271" s="106">
        <f t="shared" si="454"/>
        <v>101064.47199999995</v>
      </c>
      <c r="G1271" s="32">
        <f t="shared" si="455"/>
        <v>0.14348836841416637</v>
      </c>
    </row>
    <row r="1272" spans="1:7" x14ac:dyDescent="0.2">
      <c r="A1272" s="102">
        <v>604</v>
      </c>
      <c r="B1272" s="1" t="s">
        <v>4</v>
      </c>
      <c r="C1272" s="10"/>
      <c r="D1272" s="109">
        <f t="shared" ref="D1272:E1272" si="460">D26+D101+D175+D249+D322+D395+D468+D541+D614+D687+D760+D833+D906+D979+D1052+D1125+D1199</f>
        <v>265458.72700000001</v>
      </c>
      <c r="E1272" s="109">
        <f t="shared" si="460"/>
        <v>251780.01799999998</v>
      </c>
      <c r="F1272" s="106">
        <f t="shared" si="454"/>
        <v>13678.709000000032</v>
      </c>
      <c r="G1272" s="32">
        <f t="shared" si="455"/>
        <v>5.4328016610118886E-2</v>
      </c>
    </row>
    <row r="1273" spans="1:7" x14ac:dyDescent="0.2">
      <c r="A1273" s="102">
        <v>61</v>
      </c>
      <c r="B1273" s="1" t="s">
        <v>41</v>
      </c>
      <c r="C1273" s="10"/>
      <c r="D1273" s="109">
        <f t="shared" ref="D1273:E1273" si="461">D27+D102+D176+D250+D323+D396+D469+D542+D615+D688+D761+D834+D907+D980+D1053+D1126+D1200</f>
        <v>179083.215</v>
      </c>
      <c r="E1273" s="109">
        <f t="shared" si="461"/>
        <v>172132.641</v>
      </c>
      <c r="F1273" s="106">
        <f t="shared" si="454"/>
        <v>6950.5739999999932</v>
      </c>
      <c r="G1273" s="32">
        <f t="shared" si="455"/>
        <v>4.0379174801599617E-2</v>
      </c>
    </row>
    <row r="1274" spans="1:7" x14ac:dyDescent="0.2">
      <c r="A1274" s="102">
        <v>62</v>
      </c>
      <c r="B1274" s="2" t="s">
        <v>42</v>
      </c>
      <c r="C1274" s="11"/>
      <c r="D1274" s="109">
        <f t="shared" ref="D1274:E1274" si="462">D28+D103+D177+D251+D324+D397+D470+D543+D616+D689+D762+D835+D908+D981+D1054+D1127+D1201</f>
        <v>253842.45</v>
      </c>
      <c r="E1274" s="109">
        <f t="shared" si="462"/>
        <v>319901.47100000002</v>
      </c>
      <c r="F1274" s="106">
        <f t="shared" si="454"/>
        <v>-66059.021000000008</v>
      </c>
      <c r="G1274" s="32">
        <f t="shared" si="455"/>
        <v>-0.20649802201128362</v>
      </c>
    </row>
    <row r="1275" spans="1:7" ht="25.5" x14ac:dyDescent="0.2">
      <c r="A1275" s="22"/>
      <c r="B1275" s="26" t="s">
        <v>43</v>
      </c>
      <c r="C1275" s="107"/>
      <c r="D1275" s="40">
        <f>D1269+D1273+D1274</f>
        <v>1650461.118</v>
      </c>
      <c r="E1275" s="40">
        <f>E1269+E1273+E1274</f>
        <v>1587927.236</v>
      </c>
      <c r="F1275" s="106">
        <f t="shared" si="454"/>
        <v>62533.881999999983</v>
      </c>
      <c r="G1275" s="32">
        <f t="shared" si="455"/>
        <v>3.9380823366644481E-2</v>
      </c>
    </row>
    <row r="1276" spans="1:7" ht="25.5" x14ac:dyDescent="0.2">
      <c r="A1276" s="22"/>
      <c r="B1276" s="26" t="s">
        <v>48</v>
      </c>
      <c r="C1276" s="107"/>
      <c r="D1276" s="40">
        <f>D1268-D1275</f>
        <v>3495455.5609999998</v>
      </c>
      <c r="E1276" s="40">
        <f>E1268-E1275</f>
        <v>3677753.0239999997</v>
      </c>
      <c r="F1276" s="106">
        <f t="shared" si="454"/>
        <v>-182297.46299999999</v>
      </c>
      <c r="G1276" s="32">
        <f t="shared" si="455"/>
        <v>-4.9567619633612461E-2</v>
      </c>
    </row>
    <row r="1277" spans="1:7" x14ac:dyDescent="0.2">
      <c r="A1277" s="102">
        <v>63</v>
      </c>
      <c r="B1277" s="3" t="s">
        <v>46</v>
      </c>
      <c r="C1277" s="104"/>
      <c r="D1277" s="109">
        <f t="shared" ref="D1277:E1281" si="463">D31+D106+D180+D254+D327+D400+D473+D546+D619+D692+D765+D838+D911+D984+D1057+D1130+D1204</f>
        <v>3590734.5640000002</v>
      </c>
      <c r="E1277" s="109">
        <f t="shared" si="463"/>
        <v>3619815.5660000001</v>
      </c>
      <c r="F1277" s="106">
        <f t="shared" si="454"/>
        <v>-29081.001999999862</v>
      </c>
      <c r="G1277" s="32">
        <f t="shared" si="455"/>
        <v>-8.0338352796618315E-3</v>
      </c>
    </row>
    <row r="1278" spans="1:7" x14ac:dyDescent="0.2">
      <c r="A1278" s="102"/>
      <c r="B1278" s="13" t="s">
        <v>6</v>
      </c>
      <c r="C1278" s="27"/>
      <c r="D1278" s="106"/>
      <c r="E1278" s="106"/>
      <c r="F1278" s="106"/>
      <c r="G1278" s="32"/>
    </row>
    <row r="1279" spans="1:7" x14ac:dyDescent="0.2">
      <c r="A1279" s="102">
        <v>631</v>
      </c>
      <c r="B1279" s="15" t="s">
        <v>21</v>
      </c>
      <c r="C1279" s="21"/>
      <c r="D1279" s="109">
        <f t="shared" si="463"/>
        <v>0</v>
      </c>
      <c r="E1279" s="109">
        <f t="shared" si="463"/>
        <v>0</v>
      </c>
      <c r="F1279" s="106">
        <f t="shared" ref="F1279" si="464">(D1279-E1279)</f>
        <v>0</v>
      </c>
      <c r="G1279" s="32" t="e">
        <f t="shared" ref="G1279" si="465">F1279/E1279</f>
        <v>#DIV/0!</v>
      </c>
    </row>
    <row r="1280" spans="1:7" x14ac:dyDescent="0.2">
      <c r="A1280" s="102"/>
      <c r="B1280" s="15"/>
      <c r="C1280" s="21"/>
      <c r="D1280" s="106"/>
      <c r="E1280" s="106"/>
      <c r="F1280" s="106"/>
      <c r="G1280" s="32"/>
    </row>
    <row r="1281" spans="1:7" x14ac:dyDescent="0.2">
      <c r="A1281" s="102">
        <v>64</v>
      </c>
      <c r="B1281" s="2" t="s">
        <v>47</v>
      </c>
      <c r="C1281" s="11"/>
      <c r="D1281" s="109">
        <f t="shared" si="463"/>
        <v>173326.49599999998</v>
      </c>
      <c r="E1281" s="109">
        <f t="shared" si="463"/>
        <v>168617.122</v>
      </c>
      <c r="F1281" s="106">
        <f t="shared" ref="F1281:F1291" si="466">(D1281-E1281)</f>
        <v>4709.3739999999816</v>
      </c>
      <c r="G1281" s="32">
        <f t="shared" ref="G1281:G1291" si="467">F1281/E1281</f>
        <v>2.7929393789558225E-2</v>
      </c>
    </row>
    <row r="1282" spans="1:7" ht="25.5" x14ac:dyDescent="0.2">
      <c r="A1282" s="22"/>
      <c r="B1282" s="26" t="s">
        <v>49</v>
      </c>
      <c r="C1282" s="107"/>
      <c r="D1282" s="106">
        <f>D1276-D1277-D1281</f>
        <v>-268605.49900000048</v>
      </c>
      <c r="E1282" s="106">
        <f>E1276-E1277-E1281</f>
        <v>-110679.66400000037</v>
      </c>
      <c r="F1282" s="106">
        <f t="shared" si="466"/>
        <v>-157925.83500000011</v>
      </c>
      <c r="G1282" s="101">
        <f t="shared" si="467"/>
        <v>1.426873097482475</v>
      </c>
    </row>
    <row r="1283" spans="1:7" x14ac:dyDescent="0.2">
      <c r="A1283" s="102">
        <v>75</v>
      </c>
      <c r="B1283" s="3" t="s">
        <v>50</v>
      </c>
      <c r="C1283" s="104"/>
      <c r="D1283" s="109">
        <f t="shared" ref="D1283:E1283" si="468">D37+D112+D186+D260+D333+D406+D479+D552+D625+D698+D771+D844+D917+D990+D1063+D1136+D1210</f>
        <v>55534.599000000002</v>
      </c>
      <c r="E1283" s="109">
        <f t="shared" si="468"/>
        <v>58609.782999999996</v>
      </c>
      <c r="F1283" s="106">
        <f t="shared" si="466"/>
        <v>-3075.1839999999938</v>
      </c>
      <c r="G1283" s="32">
        <f t="shared" si="467"/>
        <v>-5.2468783240504302E-2</v>
      </c>
    </row>
    <row r="1284" spans="1:7" x14ac:dyDescent="0.2">
      <c r="A1284" s="102">
        <v>65</v>
      </c>
      <c r="B1284" s="1" t="s">
        <v>51</v>
      </c>
      <c r="C1284" s="10"/>
      <c r="D1284" s="109">
        <f t="shared" ref="D1284:E1284" si="469">D38+D113+D187+D261+D334+D407+D480+D553+D626+D699+D772+D845+D918+D991+D1064+D1137+D1211</f>
        <v>98282.838000000003</v>
      </c>
      <c r="E1284" s="109">
        <f t="shared" si="469"/>
        <v>94714.232000000004</v>
      </c>
      <c r="F1284" s="106">
        <f t="shared" si="466"/>
        <v>3568.6059999999998</v>
      </c>
      <c r="G1284" s="32">
        <f t="shared" si="467"/>
        <v>3.7677611111284731E-2</v>
      </c>
    </row>
    <row r="1285" spans="1:7" ht="25.5" x14ac:dyDescent="0.2">
      <c r="A1285" s="102">
        <v>68</v>
      </c>
      <c r="B1285" s="16" t="s">
        <v>52</v>
      </c>
      <c r="C1285" s="17"/>
      <c r="D1285" s="109">
        <f t="shared" ref="D1285:E1285" si="470">D39+D114+D188+D262+D335+D408+D481+D554+D627+D700+D773+D846+D919+D992+D1065+D1138+D1212</f>
        <v>2181838.6570000001</v>
      </c>
      <c r="E1285" s="109">
        <f t="shared" si="470"/>
        <v>1817716.6340000001</v>
      </c>
      <c r="F1285" s="106">
        <f t="shared" si="466"/>
        <v>364122.02300000004</v>
      </c>
      <c r="G1285" s="32">
        <f t="shared" si="467"/>
        <v>0.20031836436393641</v>
      </c>
    </row>
    <row r="1286" spans="1:7" x14ac:dyDescent="0.2">
      <c r="A1286" s="102">
        <v>78</v>
      </c>
      <c r="B1286" s="2" t="s">
        <v>53</v>
      </c>
      <c r="C1286" s="11"/>
      <c r="D1286" s="109">
        <f t="shared" ref="D1286:E1286" si="471">D40+D115+D189+D263+D336+D409+D482+D555+D628+D701+D774+D847+D920+D993+D1066+D1139+D1213</f>
        <v>152949.58799999999</v>
      </c>
      <c r="E1286" s="109">
        <f t="shared" si="471"/>
        <v>82844.289000000004</v>
      </c>
      <c r="F1286" s="106">
        <f t="shared" si="466"/>
        <v>70105.298999999985</v>
      </c>
      <c r="G1286" s="32">
        <f t="shared" si="467"/>
        <v>0.84622971415688031</v>
      </c>
    </row>
    <row r="1287" spans="1:7" ht="25.5" x14ac:dyDescent="0.2">
      <c r="A1287" s="22"/>
      <c r="B1287" s="26" t="s">
        <v>77</v>
      </c>
      <c r="C1287" s="107"/>
      <c r="D1287" s="106">
        <f>D1282+D1283-D1284-D1285+D1286</f>
        <v>-2340242.8070000005</v>
      </c>
      <c r="E1287" s="106">
        <f>E1282+E1283-E1284-E1285+E1286</f>
        <v>-1881656.4580000003</v>
      </c>
      <c r="F1287" s="106">
        <f t="shared" si="466"/>
        <v>-458586.34900000016</v>
      </c>
      <c r="G1287" s="101">
        <f t="shared" si="467"/>
        <v>0.24371417378038732</v>
      </c>
    </row>
    <row r="1288" spans="1:7" x14ac:dyDescent="0.2">
      <c r="A1288" s="102">
        <v>76</v>
      </c>
      <c r="B1288" s="1" t="s">
        <v>54</v>
      </c>
      <c r="C1288" s="10"/>
      <c r="D1288" s="109">
        <f t="shared" ref="D1288:E1288" si="472">D42+D117+D191+D265+D338+D411+D484+D557+D630+D703+D776+D849+D922+D995+D1068+D1141+D1215</f>
        <v>131423.196</v>
      </c>
      <c r="E1288" s="109">
        <f t="shared" si="472"/>
        <v>354788.53399999999</v>
      </c>
      <c r="F1288" s="106">
        <f t="shared" si="466"/>
        <v>-223365.33799999999</v>
      </c>
      <c r="G1288" s="32">
        <f t="shared" si="467"/>
        <v>-0.6295731586410287</v>
      </c>
    </row>
    <row r="1289" spans="1:7" x14ac:dyDescent="0.2">
      <c r="A1289" s="102">
        <v>66</v>
      </c>
      <c r="B1289" s="1" t="s">
        <v>55</v>
      </c>
      <c r="C1289" s="10"/>
      <c r="D1289" s="109">
        <f t="shared" ref="D1289:E1289" si="473">D43+D118+D192+D266+D339+D412+D485+D558+D631+D704+D777+D850+D923+D996+D1069+D1142+D1216</f>
        <v>28463.445</v>
      </c>
      <c r="E1289" s="109">
        <f t="shared" si="473"/>
        <v>62303.955000000002</v>
      </c>
      <c r="F1289" s="106">
        <f t="shared" si="466"/>
        <v>-33840.51</v>
      </c>
      <c r="G1289" s="32">
        <f t="shared" si="467"/>
        <v>-0.54315187535044929</v>
      </c>
    </row>
    <row r="1290" spans="1:7" x14ac:dyDescent="0.2">
      <c r="B1290" s="2" t="s">
        <v>56</v>
      </c>
      <c r="C1290" s="11"/>
      <c r="D1290" s="39">
        <f>D1288-D1289</f>
        <v>102959.75099999999</v>
      </c>
      <c r="E1290" s="39">
        <f>E1288-E1289</f>
        <v>292484.57899999997</v>
      </c>
      <c r="F1290" s="106">
        <f t="shared" si="466"/>
        <v>-189524.82799999998</v>
      </c>
      <c r="G1290" s="32">
        <f t="shared" si="467"/>
        <v>-0.64798229242711625</v>
      </c>
    </row>
    <row r="1291" spans="1:7" x14ac:dyDescent="0.2">
      <c r="A1291" s="22"/>
      <c r="B1291" s="19" t="s">
        <v>57</v>
      </c>
      <c r="C1291" s="107"/>
      <c r="D1291" s="106">
        <f>D1287+D1290</f>
        <v>-2237283.0560000003</v>
      </c>
      <c r="E1291" s="106">
        <f>E1287+E1290</f>
        <v>-1589171.8790000004</v>
      </c>
      <c r="F1291" s="106">
        <f t="shared" si="466"/>
        <v>-648111.17699999991</v>
      </c>
      <c r="G1291" s="101">
        <f t="shared" si="467"/>
        <v>0.40782950262612827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02">
        <v>5</v>
      </c>
      <c r="B1295" s="1" t="s">
        <v>22</v>
      </c>
      <c r="C1295" s="10"/>
      <c r="D1295" s="106">
        <f>D49+D124+D198+D272+D345+D418+D491+D564+D637+D710+D783+D856+D929+D1002+D1075+D1148+D1222</f>
        <v>4771327</v>
      </c>
      <c r="E1295" s="106">
        <f>E49+E124+E198+E272+E345+E418+E491+E564+E637+E710+E783+E856+E929+E1002+E1075+E1148+E1222</f>
        <v>5300026</v>
      </c>
      <c r="F1295" s="106">
        <f t="shared" ref="F1295" si="474">(D1295-E1295)</f>
        <v>-528699</v>
      </c>
      <c r="G1295" s="32">
        <f t="shared" ref="G1295" si="475">F1295/E1295</f>
        <v>-9.9754038942450468E-2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02">
        <v>51</v>
      </c>
      <c r="B1299" s="20" t="s">
        <v>29</v>
      </c>
      <c r="C1299" s="30"/>
      <c r="D1299" s="106">
        <f>D53+D128+D202+D276+D349+D422+D495+D568+D641+D714+D787+D860+D933+D1006+D1079+D1152</f>
        <v>0</v>
      </c>
      <c r="E1299" s="106">
        <f>E53+E128+E202+E276+E349+E422+E495+E568+E641+E714+E787+E860+E933+E1006+E1079+E1152</f>
        <v>0</v>
      </c>
      <c r="F1299" s="106">
        <f t="shared" ref="F1299:F1300" si="476">(D1299-E1299)</f>
        <v>0</v>
      </c>
      <c r="G1299" s="32" t="e">
        <f t="shared" ref="G1299:G1300" si="477">F1299/E1299</f>
        <v>#DIV/0!</v>
      </c>
    </row>
    <row r="1300" spans="1:7" x14ac:dyDescent="0.2">
      <c r="A1300" s="102">
        <v>510</v>
      </c>
      <c r="B1300" s="1" t="s">
        <v>7</v>
      </c>
      <c r="C1300" s="10"/>
      <c r="D1300" s="106">
        <f>D54+D129+D203+D277+D350+D423+D496+D569+D642+D715+D788+D861+D934+D1007+D1080+D1153+D1227</f>
        <v>0</v>
      </c>
      <c r="E1300" s="106">
        <f>E54+E129+E203+E277+E350+E423+E496+E569+E642+E715+E788+E861+E934+E1007+E1080+E1153+E1227</f>
        <v>0</v>
      </c>
      <c r="F1300" s="106">
        <f t="shared" si="476"/>
        <v>0</v>
      </c>
      <c r="G1300" s="32" t="e">
        <f t="shared" si="477"/>
        <v>#DIV/0!</v>
      </c>
    </row>
    <row r="1301" spans="1:7" x14ac:dyDescent="0.2">
      <c r="B1301" s="3"/>
      <c r="C1301" s="28"/>
    </row>
    <row r="1302" spans="1:7" x14ac:dyDescent="0.2">
      <c r="A1302" s="102">
        <v>41</v>
      </c>
      <c r="B1302" s="1" t="s">
        <v>8</v>
      </c>
      <c r="C1302" s="10"/>
      <c r="D1302" s="106">
        <f>D1306+D1307+D1308</f>
        <v>4216621</v>
      </c>
      <c r="E1302" s="106">
        <f>E1306+E1307+E1308</f>
        <v>3802221</v>
      </c>
      <c r="F1302" s="106">
        <f t="shared" ref="F1302" si="478">(D1302-E1302)</f>
        <v>414400</v>
      </c>
      <c r="G1302" s="32">
        <f t="shared" ref="G1302" si="479">F1302/E1302</f>
        <v>0.10898893041724823</v>
      </c>
    </row>
    <row r="1303" spans="1:7" x14ac:dyDescent="0.2">
      <c r="A1303" s="102"/>
      <c r="B1303" s="1"/>
      <c r="C1303" s="10"/>
      <c r="D1303" s="106"/>
      <c r="E1303" s="106"/>
      <c r="F1303" s="106"/>
      <c r="G1303" s="32"/>
    </row>
    <row r="1304" spans="1:7" x14ac:dyDescent="0.2">
      <c r="A1304" s="102"/>
      <c r="B1304" s="7" t="s">
        <v>6</v>
      </c>
      <c r="C1304" s="29"/>
      <c r="D1304" s="106"/>
      <c r="E1304" s="106"/>
      <c r="F1304" s="106"/>
      <c r="G1304" s="32"/>
    </row>
    <row r="1305" spans="1:7" x14ac:dyDescent="0.2">
      <c r="A1305" s="102"/>
      <c r="B1305" s="1"/>
      <c r="C1305" s="10"/>
      <c r="D1305" s="106"/>
      <c r="E1305" s="106"/>
      <c r="F1305" s="106"/>
      <c r="G1305" s="32"/>
    </row>
    <row r="1306" spans="1:7" x14ac:dyDescent="0.2">
      <c r="A1306" s="102"/>
      <c r="B1306" s="23" t="s">
        <v>23</v>
      </c>
      <c r="C1306" s="10"/>
      <c r="D1306" s="106">
        <f t="shared" ref="D1306:E1308" si="480">D60+D135+D209+D283+D356+D429+D502+D575+D648+D721+D794+D867+D940+D1013+D1086+D1159+D1233</f>
        <v>1993276</v>
      </c>
      <c r="E1306" s="106">
        <f t="shared" si="480"/>
        <v>2092617</v>
      </c>
      <c r="F1306" s="106">
        <f t="shared" ref="F1306:F1308" si="481">(D1306-E1306)</f>
        <v>-99341</v>
      </c>
      <c r="G1306" s="32">
        <f t="shared" ref="G1306:G1308" si="482">F1306/E1306</f>
        <v>-4.7472136563929283E-2</v>
      </c>
    </row>
    <row r="1307" spans="1:7" ht="25.5" x14ac:dyDescent="0.2">
      <c r="A1307" s="102"/>
      <c r="B1307" s="24" t="s">
        <v>58</v>
      </c>
      <c r="C1307" s="17"/>
      <c r="D1307" s="106">
        <f t="shared" si="480"/>
        <v>1323791</v>
      </c>
      <c r="E1307" s="106">
        <f t="shared" si="480"/>
        <v>901195</v>
      </c>
      <c r="F1307" s="106">
        <f t="shared" si="481"/>
        <v>422596</v>
      </c>
      <c r="G1307" s="32">
        <f t="shared" si="482"/>
        <v>0.46892847829825951</v>
      </c>
    </row>
    <row r="1308" spans="1:7" x14ac:dyDescent="0.2">
      <c r="A1308" s="102"/>
      <c r="B1308" s="23" t="s">
        <v>24</v>
      </c>
      <c r="C1308" s="10"/>
      <c r="D1308" s="106">
        <f t="shared" si="480"/>
        <v>899554</v>
      </c>
      <c r="E1308" s="106">
        <f t="shared" si="480"/>
        <v>808409</v>
      </c>
      <c r="F1308" s="106">
        <f t="shared" si="481"/>
        <v>91145</v>
      </c>
      <c r="G1308" s="32">
        <f t="shared" si="482"/>
        <v>0.11274614706169774</v>
      </c>
    </row>
    <row r="1309" spans="1:7" x14ac:dyDescent="0.2">
      <c r="A1309" s="102"/>
      <c r="B1309" s="1"/>
      <c r="C1309" s="10"/>
      <c r="D1309" s="106"/>
      <c r="E1309" s="106"/>
      <c r="F1309" s="106"/>
      <c r="G1309" s="32"/>
    </row>
    <row r="1310" spans="1:7" x14ac:dyDescent="0.2">
      <c r="A1310" s="102"/>
      <c r="B1310" s="8" t="s">
        <v>26</v>
      </c>
      <c r="C1310" s="31"/>
      <c r="D1310" s="106">
        <f>D64+D139+D213+D287+D360+D433+D506+D579+D652+D725+D798+D871+D944+D1017+D1090+D1163+D1237</f>
        <v>2108911</v>
      </c>
      <c r="E1310" s="106">
        <f>E64+E139+E213+E287+E360+E433+E506+E579+E652+E725+E798+E871+E944+E1017+E1090+E1163+E1237</f>
        <v>2045129</v>
      </c>
      <c r="F1310" s="106">
        <f t="shared" ref="F1310" si="483">(D1310-E1310)</f>
        <v>63782</v>
      </c>
      <c r="G1310" s="32">
        <f t="shared" ref="G1310" si="484">F1310/E1310</f>
        <v>3.1187274739148483E-2</v>
      </c>
    </row>
    <row r="1311" spans="1:7" x14ac:dyDescent="0.2">
      <c r="A1311" s="102"/>
      <c r="B1311" s="8"/>
      <c r="C1311" s="31"/>
      <c r="D1311" s="106"/>
      <c r="E1311" s="106"/>
      <c r="F1311" s="106"/>
      <c r="G1311" s="32"/>
    </row>
    <row r="1312" spans="1:7" x14ac:dyDescent="0.2">
      <c r="A1312" s="102">
        <v>3</v>
      </c>
      <c r="B1312" s="8" t="s">
        <v>15</v>
      </c>
      <c r="C1312" s="31"/>
      <c r="D1312" s="106">
        <f>D1315+D1316+D1317+D1318</f>
        <v>1812995</v>
      </c>
      <c r="E1312" s="106">
        <f>E1315+E1316+E1317+E1318</f>
        <v>2375526</v>
      </c>
      <c r="F1312" s="106">
        <f t="shared" ref="F1312" si="485">(D1312-E1312)</f>
        <v>-562531</v>
      </c>
      <c r="G1312" s="32">
        <f t="shared" ref="G1312" si="486">F1312/E1312</f>
        <v>-0.23680271232560704</v>
      </c>
    </row>
    <row r="1313" spans="1:7" x14ac:dyDescent="0.2">
      <c r="A1313" s="102"/>
      <c r="B1313" s="7" t="s">
        <v>6</v>
      </c>
      <c r="C1313" s="29"/>
      <c r="D1313" s="106"/>
      <c r="E1313" s="106"/>
      <c r="F1313" s="106"/>
      <c r="G1313" s="32"/>
    </row>
    <row r="1314" spans="1:7" x14ac:dyDescent="0.2">
      <c r="A1314" s="102"/>
      <c r="B1314" s="8"/>
      <c r="C1314" s="31"/>
      <c r="D1314" s="106"/>
      <c r="E1314" s="106"/>
      <c r="F1314" s="106"/>
      <c r="G1314" s="32"/>
    </row>
    <row r="1315" spans="1:7" x14ac:dyDescent="0.2">
      <c r="A1315" s="102">
        <v>30</v>
      </c>
      <c r="B1315" s="25" t="s">
        <v>16</v>
      </c>
      <c r="C1315" s="31"/>
      <c r="D1315" s="106">
        <f>D69+D144+D218+D292+D365+D438+D511+D584+D657+D730+D803+D876+D949+D1022+D1095+D1168+D1242</f>
        <v>80167</v>
      </c>
      <c r="E1315" s="106">
        <f>E69+E144+E218+E292+E365+E438+E511+E584+E657+E730+E803+E876+E949+E1022+E1095+E1168+E1242</f>
        <v>96200</v>
      </c>
      <c r="F1315" s="106">
        <f t="shared" ref="F1315:F1318" si="487">(D1315-E1315)</f>
        <v>-16033</v>
      </c>
      <c r="G1315" s="32">
        <f t="shared" ref="G1315:G1318" si="488">F1315/E1315</f>
        <v>-0.16666320166320167</v>
      </c>
    </row>
    <row r="1316" spans="1:7" x14ac:dyDescent="0.2">
      <c r="A1316" s="102">
        <v>31</v>
      </c>
      <c r="B1316" s="25" t="s">
        <v>17</v>
      </c>
      <c r="C1316" s="31"/>
      <c r="D1316" s="106">
        <f>D70+D145+D219+D293+D366+D439+D512+D585+D658+D731+D804+D877+D950+D1023+D1096+D1169+D1243</f>
        <v>281156</v>
      </c>
      <c r="E1316" s="106">
        <f t="shared" ref="E1316" si="489">E70+E145+E219+E293+E366+E439+E512+E585+E658+E731+E804+E877+E950+E1023+E1096+E1169+E1243</f>
        <v>660165</v>
      </c>
      <c r="F1316" s="106">
        <f t="shared" si="487"/>
        <v>-379009</v>
      </c>
      <c r="G1316" s="32">
        <f t="shared" si="488"/>
        <v>-0.57411253247294236</v>
      </c>
    </row>
    <row r="1317" spans="1:7" x14ac:dyDescent="0.2">
      <c r="A1317" s="102">
        <v>32</v>
      </c>
      <c r="B1317" s="25" t="s">
        <v>18</v>
      </c>
      <c r="C1317" s="31"/>
      <c r="D1317" s="106">
        <f>D71+D146+D220+D294+D367+D440+D513+D586+D659+D732+D805+D878+D951+D1024+D1097+D1170+D1244</f>
        <v>1434347</v>
      </c>
      <c r="E1317" s="106">
        <f>E71+E146+E220+E294+E367+E440+E513+E586+E659+E732+E805+E878+E951+E1024+E1097+E1170+E1244</f>
        <v>1615843</v>
      </c>
      <c r="F1317" s="106">
        <f t="shared" si="487"/>
        <v>-181496</v>
      </c>
      <c r="G1317" s="32">
        <f t="shared" si="488"/>
        <v>-0.11232279373676775</v>
      </c>
    </row>
    <row r="1318" spans="1:7" x14ac:dyDescent="0.2">
      <c r="A1318" s="102">
        <v>37</v>
      </c>
      <c r="B1318" s="25" t="s">
        <v>25</v>
      </c>
      <c r="C1318" s="31"/>
      <c r="D1318" s="106">
        <f>D72+D147+D221+D295+D368+D441+D514+D587+D660+D733+D806+D879+D952+D1025+D1098+D1171+D1245</f>
        <v>17325</v>
      </c>
      <c r="E1318" s="106">
        <f>E72+E147+E221+E295+E368+E441+E514+E587+E660+E733+E806+E879+E952+E1025+E1098+E1171+E1245</f>
        <v>3318</v>
      </c>
      <c r="F1318" s="106">
        <f t="shared" si="487"/>
        <v>14007</v>
      </c>
      <c r="G1318" s="32">
        <f t="shared" si="488"/>
        <v>4.2215189873417724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août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8"/>
  <sheetViews>
    <sheetView topLeftCell="A1215" workbookViewId="0">
      <selection activeCell="A1174" sqref="A1174:G1245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7" style="4" bestFit="1" customWidth="1"/>
    <col min="12" max="12" width="5.42578125" style="4"/>
    <col min="13" max="13" width="6" style="4" bestFit="1" customWidth="1"/>
    <col min="14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11963</v>
      </c>
      <c r="E4" s="190">
        <v>9419</v>
      </c>
      <c r="F4" s="190">
        <f>(D4-E4)</f>
        <v>2544</v>
      </c>
      <c r="G4" s="32">
        <f>F4/E4</f>
        <v>0.2700923664932583</v>
      </c>
    </row>
    <row r="5" spans="1:7" x14ac:dyDescent="0.2">
      <c r="A5" s="186">
        <v>701</v>
      </c>
      <c r="B5" s="1" t="s">
        <v>31</v>
      </c>
      <c r="C5" s="10"/>
      <c r="D5" s="190">
        <v>44651</v>
      </c>
      <c r="E5" s="190">
        <v>39497</v>
      </c>
      <c r="F5" s="190">
        <f t="shared" ref="F5:F7" si="0">(D5-E5)</f>
        <v>5154</v>
      </c>
      <c r="G5" s="32">
        <f t="shared" ref="G5:G7" si="1">F5/E5</f>
        <v>0.13049092336126794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99485</v>
      </c>
      <c r="E7" s="190">
        <v>66715</v>
      </c>
      <c r="F7" s="190">
        <f t="shared" si="0"/>
        <v>32770</v>
      </c>
      <c r="G7" s="32">
        <f t="shared" si="1"/>
        <v>0.49119388443378553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12601</v>
      </c>
      <c r="E12" s="39">
        <v>10423</v>
      </c>
      <c r="F12" s="190">
        <f t="shared" si="2"/>
        <v>2178</v>
      </c>
      <c r="G12" s="32">
        <f t="shared" si="3"/>
        <v>0.20896095174134127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168700</v>
      </c>
      <c r="E14" s="40">
        <f>E4+E5+E6+E7+E12+E13</f>
        <v>126054</v>
      </c>
      <c r="F14" s="40">
        <f t="shared" si="2"/>
        <v>42646</v>
      </c>
      <c r="G14" s="34">
        <f t="shared" si="3"/>
        <v>0.33831532517809826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168700</v>
      </c>
      <c r="E22" s="40">
        <f>E14+E19+E20+E21</f>
        <v>126054</v>
      </c>
      <c r="F22" s="190">
        <f t="shared" si="6"/>
        <v>42646</v>
      </c>
      <c r="G22" s="32">
        <f t="shared" si="7"/>
        <v>0.33831532517809826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41943</v>
      </c>
      <c r="E23" s="189">
        <f>E24+E25+E26</f>
        <v>27719</v>
      </c>
      <c r="F23" s="190">
        <f t="shared" si="6"/>
        <v>14224</v>
      </c>
      <c r="G23" s="32">
        <f t="shared" si="7"/>
        <v>0.51314982502976303</v>
      </c>
    </row>
    <row r="24" spans="1:7" x14ac:dyDescent="0.2">
      <c r="A24" s="186">
        <v>600</v>
      </c>
      <c r="B24" s="1" t="s">
        <v>2</v>
      </c>
      <c r="C24" s="10"/>
      <c r="D24" s="190">
        <v>13413</v>
      </c>
      <c r="E24" s="190">
        <v>5181</v>
      </c>
      <c r="F24" s="190">
        <f t="shared" si="6"/>
        <v>8232</v>
      </c>
      <c r="G24" s="32">
        <f t="shared" si="7"/>
        <v>1.5888824551244933</v>
      </c>
    </row>
    <row r="25" spans="1:7" x14ac:dyDescent="0.2">
      <c r="A25" s="186">
        <v>601</v>
      </c>
      <c r="B25" s="1" t="s">
        <v>3</v>
      </c>
      <c r="C25" s="10"/>
      <c r="D25" s="190">
        <v>10717</v>
      </c>
      <c r="E25" s="190">
        <v>10273</v>
      </c>
      <c r="F25" s="190">
        <f t="shared" si="6"/>
        <v>444</v>
      </c>
      <c r="G25" s="32">
        <f t="shared" si="7"/>
        <v>4.3220091501995524E-2</v>
      </c>
    </row>
    <row r="26" spans="1:7" x14ac:dyDescent="0.2">
      <c r="A26" s="186">
        <v>604</v>
      </c>
      <c r="B26" s="1" t="s">
        <v>4</v>
      </c>
      <c r="C26" s="10"/>
      <c r="D26" s="190">
        <v>17813</v>
      </c>
      <c r="E26" s="190">
        <v>12265</v>
      </c>
      <c r="F26" s="190">
        <f t="shared" si="6"/>
        <v>5548</v>
      </c>
      <c r="G26" s="32">
        <f t="shared" si="7"/>
        <v>0.45234406848756625</v>
      </c>
    </row>
    <row r="27" spans="1:7" x14ac:dyDescent="0.2">
      <c r="A27" s="186">
        <v>61</v>
      </c>
      <c r="B27" s="1" t="s">
        <v>41</v>
      </c>
      <c r="C27" s="10"/>
      <c r="D27" s="190">
        <v>8367</v>
      </c>
      <c r="E27" s="190">
        <v>8792</v>
      </c>
      <c r="F27" s="190">
        <f t="shared" si="6"/>
        <v>-425</v>
      </c>
      <c r="G27" s="32">
        <f t="shared" si="7"/>
        <v>-4.8339399454049137E-2</v>
      </c>
    </row>
    <row r="28" spans="1:7" x14ac:dyDescent="0.2">
      <c r="A28" s="186">
        <v>62</v>
      </c>
      <c r="B28" s="2" t="s">
        <v>42</v>
      </c>
      <c r="C28" s="11"/>
      <c r="D28" s="39">
        <v>18255</v>
      </c>
      <c r="E28" s="39">
        <v>8877</v>
      </c>
      <c r="F28" s="190">
        <f t="shared" si="6"/>
        <v>9378</v>
      </c>
      <c r="G28" s="32">
        <f t="shared" si="7"/>
        <v>1.0564379858060156</v>
      </c>
    </row>
    <row r="29" spans="1:7" ht="25.5" x14ac:dyDescent="0.2">
      <c r="A29" s="22"/>
      <c r="B29" s="26" t="s">
        <v>43</v>
      </c>
      <c r="C29" s="191"/>
      <c r="D29" s="40">
        <f>D23+D27+D28</f>
        <v>68565</v>
      </c>
      <c r="E29" s="40">
        <f>E23+E27+E28</f>
        <v>45388</v>
      </c>
      <c r="F29" s="190">
        <f t="shared" si="6"/>
        <v>23177</v>
      </c>
      <c r="G29" s="32">
        <f t="shared" si="7"/>
        <v>0.51064157927205434</v>
      </c>
    </row>
    <row r="30" spans="1:7" ht="25.5" x14ac:dyDescent="0.2">
      <c r="A30" s="22"/>
      <c r="B30" s="26" t="s">
        <v>48</v>
      </c>
      <c r="C30" s="191"/>
      <c r="D30" s="40">
        <f>D22-D29</f>
        <v>100135</v>
      </c>
      <c r="E30" s="40">
        <f>E22-E29</f>
        <v>80666</v>
      </c>
      <c r="F30" s="190">
        <f t="shared" si="6"/>
        <v>19469</v>
      </c>
      <c r="G30" s="32">
        <f t="shared" si="7"/>
        <v>0.24135323432425063</v>
      </c>
    </row>
    <row r="31" spans="1:7" x14ac:dyDescent="0.2">
      <c r="A31" s="186">
        <v>63</v>
      </c>
      <c r="B31" s="3" t="s">
        <v>46</v>
      </c>
      <c r="C31" s="188"/>
      <c r="D31" s="189">
        <v>66789</v>
      </c>
      <c r="E31" s="189">
        <v>47374</v>
      </c>
      <c r="F31" s="190">
        <f t="shared" si="6"/>
        <v>19415</v>
      </c>
      <c r="G31" s="32">
        <f t="shared" si="7"/>
        <v>0.40982395406763206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5155</v>
      </c>
      <c r="E35" s="39">
        <v>4052</v>
      </c>
      <c r="F35" s="190">
        <f t="shared" ref="F35:F45" si="10">(D35-E35)</f>
        <v>1103</v>
      </c>
      <c r="G35" s="32">
        <f t="shared" ref="G35:G45" si="11">F35/E35</f>
        <v>0.2722112537018756</v>
      </c>
    </row>
    <row r="36" spans="1:7" ht="25.5" x14ac:dyDescent="0.2">
      <c r="A36" s="22"/>
      <c r="B36" s="26" t="s">
        <v>49</v>
      </c>
      <c r="C36" s="191"/>
      <c r="D36" s="190">
        <f>D30-D31-D35</f>
        <v>28191</v>
      </c>
      <c r="E36" s="190">
        <f>E30-E31-E35</f>
        <v>29240</v>
      </c>
      <c r="F36" s="190">
        <f t="shared" si="10"/>
        <v>-1049</v>
      </c>
      <c r="G36" s="32">
        <f t="shared" si="11"/>
        <v>-3.5875512995896031E-2</v>
      </c>
    </row>
    <row r="37" spans="1:7" x14ac:dyDescent="0.2">
      <c r="A37" s="186">
        <v>75</v>
      </c>
      <c r="B37" s="3" t="s">
        <v>50</v>
      </c>
      <c r="C37" s="188"/>
      <c r="D37" s="189">
        <v>2009</v>
      </c>
      <c r="E37" s="189">
        <v>755</v>
      </c>
      <c r="F37" s="190">
        <f t="shared" si="10"/>
        <v>1254</v>
      </c>
      <c r="G37" s="32">
        <f t="shared" si="11"/>
        <v>1.6609271523178808</v>
      </c>
    </row>
    <row r="38" spans="1:7" x14ac:dyDescent="0.2">
      <c r="A38" s="186">
        <v>65</v>
      </c>
      <c r="B38" s="1" t="s">
        <v>51</v>
      </c>
      <c r="C38" s="10"/>
      <c r="D38" s="190">
        <v>785</v>
      </c>
      <c r="E38" s="190">
        <v>18</v>
      </c>
      <c r="F38" s="190">
        <f t="shared" si="10"/>
        <v>767</v>
      </c>
      <c r="G38" s="32">
        <f t="shared" si="11"/>
        <v>42.611111111111114</v>
      </c>
    </row>
    <row r="39" spans="1:7" ht="25.5" x14ac:dyDescent="0.2">
      <c r="A39" s="186">
        <v>68</v>
      </c>
      <c r="B39" s="16" t="s">
        <v>52</v>
      </c>
      <c r="C39" s="17"/>
      <c r="D39" s="190">
        <v>74900</v>
      </c>
      <c r="E39" s="190">
        <v>46931</v>
      </c>
      <c r="F39" s="190">
        <f t="shared" si="10"/>
        <v>27969</v>
      </c>
      <c r="G39" s="32">
        <f t="shared" si="11"/>
        <v>0.59596002642176815</v>
      </c>
    </row>
    <row r="40" spans="1:7" x14ac:dyDescent="0.2">
      <c r="A40" s="186">
        <v>78</v>
      </c>
      <c r="B40" s="2" t="s">
        <v>53</v>
      </c>
      <c r="C40" s="11"/>
      <c r="D40" s="39">
        <v>-1729</v>
      </c>
      <c r="E40" s="39">
        <v>19654</v>
      </c>
      <c r="F40" s="190">
        <f t="shared" si="10"/>
        <v>-21383</v>
      </c>
      <c r="G40" s="32">
        <f t="shared" si="11"/>
        <v>-1.0879719141141753</v>
      </c>
    </row>
    <row r="41" spans="1:7" ht="25.5" x14ac:dyDescent="0.2">
      <c r="A41" s="22"/>
      <c r="B41" s="26" t="s">
        <v>77</v>
      </c>
      <c r="C41" s="191"/>
      <c r="D41" s="190">
        <f>D36+D37-D38-D39+D40</f>
        <v>-47214</v>
      </c>
      <c r="E41" s="190">
        <f>E36+E37-E38-E39+E40</f>
        <v>2700</v>
      </c>
      <c r="F41" s="190">
        <f t="shared" si="10"/>
        <v>-49914</v>
      </c>
      <c r="G41" s="32">
        <f t="shared" si="11"/>
        <v>-18.486666666666668</v>
      </c>
    </row>
    <row r="42" spans="1:7" x14ac:dyDescent="0.2">
      <c r="A42" s="186">
        <v>76</v>
      </c>
      <c r="B42" s="1" t="s">
        <v>54</v>
      </c>
      <c r="C42" s="10"/>
      <c r="D42" s="190">
        <v>1622</v>
      </c>
      <c r="E42" s="190">
        <v>92257</v>
      </c>
      <c r="F42" s="190">
        <f t="shared" si="10"/>
        <v>-90635</v>
      </c>
      <c r="G42" s="32">
        <f t="shared" si="11"/>
        <v>-0.98241867825747642</v>
      </c>
    </row>
    <row r="43" spans="1:7" x14ac:dyDescent="0.2">
      <c r="A43" s="186">
        <v>66</v>
      </c>
      <c r="B43" s="1" t="s">
        <v>55</v>
      </c>
      <c r="C43" s="10"/>
      <c r="D43" s="190">
        <v>804</v>
      </c>
      <c r="E43" s="190">
        <v>484</v>
      </c>
      <c r="F43" s="190">
        <f t="shared" si="10"/>
        <v>320</v>
      </c>
      <c r="G43" s="32">
        <f t="shared" si="11"/>
        <v>0.66115702479338845</v>
      </c>
    </row>
    <row r="44" spans="1:7" x14ac:dyDescent="0.2">
      <c r="B44" s="2" t="s">
        <v>56</v>
      </c>
      <c r="C44" s="11"/>
      <c r="D44" s="39">
        <f>D42-D43</f>
        <v>818</v>
      </c>
      <c r="E44" s="39">
        <f>E42-E43</f>
        <v>91773</v>
      </c>
      <c r="F44" s="190">
        <f t="shared" si="10"/>
        <v>-90955</v>
      </c>
      <c r="G44" s="32">
        <f t="shared" si="11"/>
        <v>-0.99108670306081315</v>
      </c>
    </row>
    <row r="45" spans="1:7" x14ac:dyDescent="0.2">
      <c r="A45" s="22"/>
      <c r="B45" s="19" t="s">
        <v>57</v>
      </c>
      <c r="C45" s="191"/>
      <c r="D45" s="190">
        <f>D41+D44</f>
        <v>-46396</v>
      </c>
      <c r="E45" s="190">
        <f>E41+E44</f>
        <v>94473</v>
      </c>
      <c r="F45" s="190">
        <f t="shared" si="10"/>
        <v>-140869</v>
      </c>
      <c r="G45" s="32">
        <f t="shared" si="11"/>
        <v>-1.4911032781853015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1422290</v>
      </c>
      <c r="E49" s="190">
        <v>2229917</v>
      </c>
      <c r="F49" s="190">
        <f t="shared" ref="F49" si="12">(D49-E49)</f>
        <v>-807627</v>
      </c>
      <c r="G49" s="32">
        <f t="shared" ref="G49" si="13">F49/E49</f>
        <v>-0.36217805416076027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497941</v>
      </c>
      <c r="E56" s="190">
        <f>E60+E61+E62</f>
        <v>567832</v>
      </c>
      <c r="F56" s="190">
        <f t="shared" ref="F56" si="16">(D56-E56)</f>
        <v>-69891</v>
      </c>
      <c r="G56" s="32">
        <f t="shared" ref="G56" si="17">F56/E56</f>
        <v>-0.12308394032037645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118382</v>
      </c>
      <c r="E60" s="190">
        <v>144763</v>
      </c>
      <c r="F60" s="190">
        <f t="shared" ref="F60:F62" si="18">(D60-E60)</f>
        <v>-26381</v>
      </c>
      <c r="G60" s="32">
        <f t="shared" ref="G60:G62" si="19">F60/E60</f>
        <v>-0.18223579229499251</v>
      </c>
    </row>
    <row r="61" spans="1:7" ht="25.5" x14ac:dyDescent="0.2">
      <c r="A61" s="186"/>
      <c r="B61" s="24" t="s">
        <v>58</v>
      </c>
      <c r="C61" s="17"/>
      <c r="D61" s="190">
        <v>86097</v>
      </c>
      <c r="E61" s="190">
        <v>156072</v>
      </c>
      <c r="F61" s="190">
        <f t="shared" si="18"/>
        <v>-69975</v>
      </c>
      <c r="G61" s="32">
        <f t="shared" si="19"/>
        <v>-0.4483507611871444</v>
      </c>
    </row>
    <row r="62" spans="1:7" x14ac:dyDescent="0.2">
      <c r="A62" s="186"/>
      <c r="B62" s="23" t="s">
        <v>24</v>
      </c>
      <c r="C62" s="10"/>
      <c r="D62" s="190">
        <v>293462</v>
      </c>
      <c r="E62" s="190">
        <v>266997</v>
      </c>
      <c r="F62" s="190">
        <f t="shared" si="18"/>
        <v>26465</v>
      </c>
      <c r="G62" s="32">
        <f t="shared" si="19"/>
        <v>9.9120963905961493E-2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383052</v>
      </c>
      <c r="E64" s="190">
        <v>357283</v>
      </c>
      <c r="F64" s="190">
        <f t="shared" ref="F64" si="20">(D64-E64)</f>
        <v>25769</v>
      </c>
      <c r="G64" s="32">
        <f t="shared" ref="G64" si="21">F64/E64</f>
        <v>7.2124898189950257E-2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325861</v>
      </c>
      <c r="E66" s="190">
        <f>E69+E70+E71+E72</f>
        <v>319835</v>
      </c>
      <c r="F66" s="190">
        <f t="shared" ref="F66" si="22">(D66-E66)</f>
        <v>6026</v>
      </c>
      <c r="G66" s="32">
        <f t="shared" ref="G66" si="23">F66/E66</f>
        <v>1.884096487251239E-2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14201</v>
      </c>
      <c r="E69" s="190">
        <v>14845</v>
      </c>
      <c r="F69" s="190">
        <f t="shared" ref="F69:F72" si="24">(D69-E69)</f>
        <v>-644</v>
      </c>
      <c r="G69" s="32">
        <f t="shared" ref="G69:G72" si="25">F69/E69</f>
        <v>-4.3381609969686763E-2</v>
      </c>
    </row>
    <row r="70" spans="1:7" x14ac:dyDescent="0.2">
      <c r="A70" s="186">
        <v>31</v>
      </c>
      <c r="B70" s="25" t="s">
        <v>17</v>
      </c>
      <c r="C70" s="31"/>
      <c r="D70" s="190">
        <v>15819</v>
      </c>
      <c r="E70" s="190">
        <v>19312</v>
      </c>
      <c r="F70" s="190">
        <f t="shared" si="24"/>
        <v>-3493</v>
      </c>
      <c r="G70" s="32">
        <f t="shared" si="25"/>
        <v>-0.18087199668599835</v>
      </c>
    </row>
    <row r="71" spans="1:7" x14ac:dyDescent="0.2">
      <c r="A71" s="186">
        <v>32</v>
      </c>
      <c r="B71" s="25" t="s">
        <v>18</v>
      </c>
      <c r="C71" s="31"/>
      <c r="D71" s="190">
        <v>295841</v>
      </c>
      <c r="E71" s="190">
        <v>285678</v>
      </c>
      <c r="F71" s="190">
        <f t="shared" si="24"/>
        <v>10163</v>
      </c>
      <c r="G71" s="32">
        <f t="shared" si="25"/>
        <v>3.5575018027289469E-2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8836</v>
      </c>
      <c r="E79" s="190">
        <v>12478</v>
      </c>
      <c r="F79" s="190">
        <f>(D79-E79)</f>
        <v>-3642</v>
      </c>
      <c r="G79" s="32">
        <f>F79/E79</f>
        <v>-0.29187369770796601</v>
      </c>
    </row>
    <row r="80" spans="1:7" x14ac:dyDescent="0.2">
      <c r="A80" s="186">
        <v>701</v>
      </c>
      <c r="B80" s="1" t="s">
        <v>31</v>
      </c>
      <c r="C80" s="10"/>
      <c r="D80" s="190">
        <v>29652</v>
      </c>
      <c r="E80" s="190">
        <v>15529</v>
      </c>
      <c r="F80" s="190">
        <f t="shared" ref="F80:F82" si="26">(D80-E80)</f>
        <v>14123</v>
      </c>
      <c r="G80" s="32">
        <f t="shared" ref="G80:G82" si="27">F80/E80</f>
        <v>0.9094597205228927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40306</v>
      </c>
      <c r="E87" s="39">
        <v>19728</v>
      </c>
      <c r="F87" s="190">
        <f t="shared" si="28"/>
        <v>20578</v>
      </c>
      <c r="G87" s="32">
        <f t="shared" si="29"/>
        <v>1.0430859691808596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78794</v>
      </c>
      <c r="E89" s="40">
        <f>E79+E80+E81+E82+E87+E88</f>
        <v>47735</v>
      </c>
      <c r="F89" s="40">
        <f t="shared" si="28"/>
        <v>31059</v>
      </c>
      <c r="G89" s="34">
        <f t="shared" si="29"/>
        <v>0.65065465591285221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78794</v>
      </c>
      <c r="E97" s="40">
        <f>E89+E94+E95+E96</f>
        <v>47735</v>
      </c>
      <c r="F97" s="190">
        <f t="shared" ref="F97:F106" si="34">(D97-E97)</f>
        <v>31059</v>
      </c>
      <c r="G97" s="32">
        <f t="shared" ref="G97:G106" si="35">F97/E97</f>
        <v>0.65065465591285221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20404</v>
      </c>
      <c r="E98" s="189">
        <f>E99+E100+E101</f>
        <v>15139</v>
      </c>
      <c r="F98" s="190">
        <f t="shared" si="34"/>
        <v>5265</v>
      </c>
      <c r="G98" s="32">
        <f t="shared" si="35"/>
        <v>0.34777726402008058</v>
      </c>
    </row>
    <row r="99" spans="1:7" x14ac:dyDescent="0.2">
      <c r="A99" s="186">
        <v>600</v>
      </c>
      <c r="B99" s="1" t="s">
        <v>2</v>
      </c>
      <c r="C99" s="10"/>
      <c r="D99" s="190">
        <v>2755</v>
      </c>
      <c r="E99" s="190">
        <v>3134</v>
      </c>
      <c r="F99" s="190">
        <f t="shared" si="34"/>
        <v>-379</v>
      </c>
      <c r="G99" s="32">
        <f t="shared" si="35"/>
        <v>-0.12093171665603063</v>
      </c>
    </row>
    <row r="100" spans="1:7" x14ac:dyDescent="0.2">
      <c r="A100" s="186">
        <v>601</v>
      </c>
      <c r="B100" s="1" t="s">
        <v>3</v>
      </c>
      <c r="C100" s="10"/>
      <c r="D100" s="190">
        <v>17649</v>
      </c>
      <c r="E100" s="190">
        <v>12005</v>
      </c>
      <c r="F100" s="190">
        <f t="shared" si="34"/>
        <v>5644</v>
      </c>
      <c r="G100" s="32">
        <f t="shared" si="35"/>
        <v>0.47013744273219493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9331</v>
      </c>
      <c r="E103" s="39">
        <v>7432</v>
      </c>
      <c r="F103" s="190">
        <f t="shared" si="34"/>
        <v>1899</v>
      </c>
      <c r="G103" s="32">
        <f t="shared" si="35"/>
        <v>0.25551668460710442</v>
      </c>
    </row>
    <row r="104" spans="1:7" ht="25.5" x14ac:dyDescent="0.2">
      <c r="A104" s="22"/>
      <c r="B104" s="26" t="s">
        <v>43</v>
      </c>
      <c r="C104" s="191"/>
      <c r="D104" s="40">
        <f>D98+D102+D103</f>
        <v>29735</v>
      </c>
      <c r="E104" s="40">
        <f>E98+E102+E103</f>
        <v>22571</v>
      </c>
      <c r="F104" s="190">
        <f t="shared" si="34"/>
        <v>7164</v>
      </c>
      <c r="G104" s="32">
        <f t="shared" si="35"/>
        <v>0.31739843161579018</v>
      </c>
    </row>
    <row r="105" spans="1:7" ht="25.5" x14ac:dyDescent="0.2">
      <c r="A105" s="22"/>
      <c r="B105" s="26" t="s">
        <v>48</v>
      </c>
      <c r="C105" s="191"/>
      <c r="D105" s="40">
        <f>D97-D104</f>
        <v>49059</v>
      </c>
      <c r="E105" s="40">
        <f>E97-E104</f>
        <v>25164</v>
      </c>
      <c r="F105" s="190">
        <f t="shared" si="34"/>
        <v>23895</v>
      </c>
      <c r="G105" s="32">
        <f t="shared" si="35"/>
        <v>0.94957081545064381</v>
      </c>
    </row>
    <row r="106" spans="1:7" x14ac:dyDescent="0.2">
      <c r="A106" s="186">
        <v>63</v>
      </c>
      <c r="B106" s="3" t="s">
        <v>46</v>
      </c>
      <c r="C106" s="188"/>
      <c r="D106" s="189">
        <v>41578</v>
      </c>
      <c r="E106" s="189">
        <v>45328</v>
      </c>
      <c r="F106" s="190">
        <f t="shared" si="34"/>
        <v>-3750</v>
      </c>
      <c r="G106" s="32">
        <f t="shared" si="35"/>
        <v>-8.2730321214260508E-2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1810</v>
      </c>
      <c r="E110" s="39">
        <v>646</v>
      </c>
      <c r="F110" s="190">
        <f t="shared" ref="F110:F120" si="38">(D110-E110)</f>
        <v>1164</v>
      </c>
      <c r="G110" s="32">
        <f t="shared" ref="G110:G120" si="39">F110/E110</f>
        <v>1.8018575851393188</v>
      </c>
    </row>
    <row r="111" spans="1:7" ht="25.5" x14ac:dyDescent="0.2">
      <c r="A111" s="22"/>
      <c r="B111" s="26" t="s">
        <v>49</v>
      </c>
      <c r="C111" s="191"/>
      <c r="D111" s="190">
        <f>D105-D106-D110</f>
        <v>5671</v>
      </c>
      <c r="E111" s="190">
        <f>E105-E106-E110</f>
        <v>-20810</v>
      </c>
      <c r="F111" s="190">
        <f t="shared" si="38"/>
        <v>26481</v>
      </c>
      <c r="G111" s="32">
        <f t="shared" si="39"/>
        <v>-1.2725132148005767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744</v>
      </c>
      <c r="E113" s="190">
        <v>3006</v>
      </c>
      <c r="F113" s="190">
        <f t="shared" si="38"/>
        <v>-2262</v>
      </c>
      <c r="G113" s="32">
        <f t="shared" si="39"/>
        <v>-0.75249500998003993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90070</v>
      </c>
      <c r="F114" s="190">
        <f t="shared" si="38"/>
        <v>-26140</v>
      </c>
      <c r="G114" s="32">
        <f t="shared" si="39"/>
        <v>-0.29021871877428668</v>
      </c>
    </row>
    <row r="115" spans="1:7" x14ac:dyDescent="0.2">
      <c r="A115" s="186">
        <v>78</v>
      </c>
      <c r="B115" s="2" t="s">
        <v>53</v>
      </c>
      <c r="C115" s="11"/>
      <c r="D115" s="39">
        <v>0</v>
      </c>
      <c r="E115" s="39">
        <v>0</v>
      </c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-59003</v>
      </c>
      <c r="E116" s="190">
        <f>E111+E112-E113-E114+E115</f>
        <v>-113886</v>
      </c>
      <c r="F116" s="190">
        <f t="shared" si="38"/>
        <v>54883</v>
      </c>
      <c r="G116" s="32">
        <f t="shared" si="39"/>
        <v>-0.48191173629770123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106</v>
      </c>
      <c r="E118" s="190">
        <v>5821</v>
      </c>
      <c r="F118" s="190">
        <f t="shared" si="38"/>
        <v>-5715</v>
      </c>
      <c r="G118" s="32">
        <f t="shared" si="39"/>
        <v>-0.98179007043463318</v>
      </c>
    </row>
    <row r="119" spans="1:7" x14ac:dyDescent="0.2">
      <c r="B119" s="2" t="s">
        <v>56</v>
      </c>
      <c r="C119" s="11"/>
      <c r="D119" s="39">
        <f>D117-D118</f>
        <v>-106</v>
      </c>
      <c r="E119" s="39">
        <f>E117-E118</f>
        <v>-5821</v>
      </c>
      <c r="F119" s="190">
        <f t="shared" si="38"/>
        <v>5715</v>
      </c>
      <c r="G119" s="32">
        <f t="shared" si="39"/>
        <v>-0.98179007043463318</v>
      </c>
    </row>
    <row r="120" spans="1:7" x14ac:dyDescent="0.2">
      <c r="A120" s="22"/>
      <c r="B120" s="19" t="s">
        <v>57</v>
      </c>
      <c r="C120" s="191"/>
      <c r="D120" s="190">
        <f>D116+D119</f>
        <v>-59109</v>
      </c>
      <c r="E120" s="190">
        <f>E116+E119</f>
        <v>-119707</v>
      </c>
      <c r="F120" s="190">
        <f t="shared" si="38"/>
        <v>60598</v>
      </c>
      <c r="G120" s="32">
        <f t="shared" si="39"/>
        <v>-0.50621935225174797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677301</v>
      </c>
      <c r="E124" s="190">
        <v>729735</v>
      </c>
      <c r="F124" s="190">
        <f t="shared" ref="F124" si="40">(D124-E124)</f>
        <v>-52434</v>
      </c>
      <c r="G124" s="32">
        <f t="shared" ref="G124" si="41">F124/E124</f>
        <v>-7.1853481058192364E-2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519652</v>
      </c>
      <c r="E131" s="190">
        <f>E135+E136+E137</f>
        <v>311322</v>
      </c>
      <c r="F131" s="190">
        <f t="shared" ref="F131" si="44">(D131-E131)</f>
        <v>208330</v>
      </c>
      <c r="G131" s="32">
        <f t="shared" ref="G131" si="45">F131/E131</f>
        <v>0.66917853540707051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270553</v>
      </c>
      <c r="E135" s="190">
        <v>120656</v>
      </c>
      <c r="F135" s="190">
        <f t="shared" ref="F135:F137" si="46">(D135-E135)</f>
        <v>149897</v>
      </c>
      <c r="G135" s="32">
        <f t="shared" ref="G135:G137" si="47">F135/E135</f>
        <v>1.2423501524996685</v>
      </c>
    </row>
    <row r="136" spans="1:7" ht="25.5" x14ac:dyDescent="0.2">
      <c r="A136" s="186"/>
      <c r="B136" s="24" t="s">
        <v>58</v>
      </c>
      <c r="C136" s="17"/>
      <c r="D136" s="190">
        <v>141639</v>
      </c>
      <c r="E136" s="190">
        <v>78466</v>
      </c>
      <c r="F136" s="190">
        <f t="shared" si="46"/>
        <v>63173</v>
      </c>
      <c r="G136" s="32">
        <f t="shared" si="47"/>
        <v>0.80510029821833662</v>
      </c>
    </row>
    <row r="137" spans="1:7" x14ac:dyDescent="0.2">
      <c r="A137" s="186"/>
      <c r="B137" s="23" t="s">
        <v>24</v>
      </c>
      <c r="C137" s="10"/>
      <c r="D137" s="190">
        <v>107460</v>
      </c>
      <c r="E137" s="190">
        <v>112200</v>
      </c>
      <c r="F137" s="190">
        <f t="shared" si="46"/>
        <v>-4740</v>
      </c>
      <c r="G137" s="32">
        <f t="shared" si="47"/>
        <v>-4.2245989304812832E-2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127703</v>
      </c>
      <c r="E139" s="190">
        <v>104465</v>
      </c>
      <c r="F139" s="190">
        <f t="shared" ref="F139" si="48">(D139-E139)</f>
        <v>23238</v>
      </c>
      <c r="G139" s="32">
        <f t="shared" ref="G139" si="49">F139/E139</f>
        <v>0.22244770975924952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406701</v>
      </c>
      <c r="E141" s="190">
        <f>E144+E145+E146+E147</f>
        <v>748003</v>
      </c>
      <c r="F141" s="190">
        <f t="shared" ref="F141" si="50">(D141-E141)</f>
        <v>-341302</v>
      </c>
      <c r="G141" s="32">
        <f t="shared" ref="G141" si="51">F141/E141</f>
        <v>-0.45628426623957391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3489</v>
      </c>
      <c r="E144" s="190">
        <v>5331</v>
      </c>
      <c r="F144" s="190">
        <f t="shared" ref="F144:F147" si="52">(D144-E144)</f>
        <v>-1842</v>
      </c>
      <c r="G144" s="32">
        <f t="shared" ref="G144:G147" si="53">F144/E144</f>
        <v>-0.34552616769836803</v>
      </c>
    </row>
    <row r="145" spans="1:7" x14ac:dyDescent="0.2">
      <c r="A145" s="186">
        <v>31</v>
      </c>
      <c r="B145" s="25" t="s">
        <v>17</v>
      </c>
      <c r="C145" s="31"/>
      <c r="D145" s="190">
        <v>226833</v>
      </c>
      <c r="E145" s="190">
        <v>580355</v>
      </c>
      <c r="F145" s="190">
        <f t="shared" si="52"/>
        <v>-353522</v>
      </c>
      <c r="G145" s="32">
        <f t="shared" si="53"/>
        <v>-0.60914784916128917</v>
      </c>
    </row>
    <row r="146" spans="1:7" x14ac:dyDescent="0.2">
      <c r="A146" s="186">
        <v>32</v>
      </c>
      <c r="B146" s="25" t="s">
        <v>18</v>
      </c>
      <c r="C146" s="31"/>
      <c r="D146" s="190">
        <v>176379</v>
      </c>
      <c r="E146" s="190">
        <v>162317</v>
      </c>
      <c r="F146" s="190">
        <f t="shared" si="52"/>
        <v>14062</v>
      </c>
      <c r="G146" s="32">
        <f t="shared" si="53"/>
        <v>8.6632946641448522E-2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11802</v>
      </c>
      <c r="E153" s="190">
        <v>20723</v>
      </c>
      <c r="F153" s="190">
        <f>(D153-E153)</f>
        <v>-8921</v>
      </c>
      <c r="G153" s="32">
        <f>F153/E153</f>
        <v>-0.43048786372629444</v>
      </c>
    </row>
    <row r="154" spans="1:7" x14ac:dyDescent="0.2">
      <c r="A154" s="186">
        <v>701</v>
      </c>
      <c r="B154" s="1" t="s">
        <v>31</v>
      </c>
      <c r="C154" s="10"/>
      <c r="D154" s="190">
        <v>23229</v>
      </c>
      <c r="E154" s="190">
        <v>24946</v>
      </c>
      <c r="F154" s="190">
        <f t="shared" ref="F154:F156" si="54">(D154-E154)</f>
        <v>-1717</v>
      </c>
      <c r="G154" s="32">
        <f t="shared" ref="G154:G156" si="55">F154/E154</f>
        <v>-6.882866992704241E-2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21704</v>
      </c>
      <c r="E156" s="190">
        <v>18662</v>
      </c>
      <c r="F156" s="190">
        <f t="shared" si="54"/>
        <v>3042</v>
      </c>
      <c r="G156" s="32">
        <f t="shared" si="55"/>
        <v>0.16300503697352908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56735</v>
      </c>
      <c r="E163" s="40">
        <f>E153+E154+E155+E156+E161+E162</f>
        <v>64331</v>
      </c>
      <c r="F163" s="40">
        <f t="shared" si="56"/>
        <v>-7596</v>
      </c>
      <c r="G163" s="34">
        <f t="shared" si="57"/>
        <v>-0.11807682143911956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56735</v>
      </c>
      <c r="E171" s="40">
        <f>E163+E168+E169+E170</f>
        <v>64331</v>
      </c>
      <c r="F171" s="190">
        <f t="shared" ref="F171:F180" si="62">(D171-E171)</f>
        <v>-7596</v>
      </c>
      <c r="G171" s="32">
        <f t="shared" ref="G171:G180" si="63">F171/E171</f>
        <v>-0.11807682143911956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15838</v>
      </c>
      <c r="E172" s="189">
        <f>E173+E174+E175</f>
        <v>19557</v>
      </c>
      <c r="F172" s="190">
        <f t="shared" si="62"/>
        <v>-3719</v>
      </c>
      <c r="G172" s="32">
        <f t="shared" si="63"/>
        <v>-0.19016209030014827</v>
      </c>
    </row>
    <row r="173" spans="1:7" x14ac:dyDescent="0.2">
      <c r="A173" s="186">
        <v>600</v>
      </c>
      <c r="B173" s="1" t="s">
        <v>2</v>
      </c>
      <c r="C173" s="10"/>
      <c r="D173" s="190">
        <v>2071</v>
      </c>
      <c r="E173" s="190">
        <v>4273</v>
      </c>
      <c r="F173" s="190">
        <f t="shared" si="62"/>
        <v>-2202</v>
      </c>
      <c r="G173" s="32">
        <f t="shared" si="63"/>
        <v>-0.51532880879943832</v>
      </c>
    </row>
    <row r="174" spans="1:7" x14ac:dyDescent="0.2">
      <c r="A174" s="186">
        <v>601</v>
      </c>
      <c r="B174" s="1" t="s">
        <v>3</v>
      </c>
      <c r="C174" s="10"/>
      <c r="D174" s="190">
        <v>7623</v>
      </c>
      <c r="E174" s="190">
        <v>9468</v>
      </c>
      <c r="F174" s="190">
        <f t="shared" si="62"/>
        <v>-1845</v>
      </c>
      <c r="G174" s="32">
        <f t="shared" si="63"/>
        <v>-0.19486692015209126</v>
      </c>
    </row>
    <row r="175" spans="1:7" x14ac:dyDescent="0.2">
      <c r="A175" s="186">
        <v>604</v>
      </c>
      <c r="B175" s="1" t="s">
        <v>4</v>
      </c>
      <c r="C175" s="10"/>
      <c r="D175" s="190">
        <v>6144</v>
      </c>
      <c r="E175" s="190">
        <v>5816</v>
      </c>
      <c r="F175" s="190">
        <f t="shared" si="62"/>
        <v>328</v>
      </c>
      <c r="G175" s="32">
        <f t="shared" si="63"/>
        <v>5.6396148555708389E-2</v>
      </c>
    </row>
    <row r="176" spans="1:7" x14ac:dyDescent="0.2">
      <c r="A176" s="186">
        <v>61</v>
      </c>
      <c r="B176" s="1" t="s">
        <v>41</v>
      </c>
      <c r="C176" s="10"/>
      <c r="D176" s="190">
        <v>171</v>
      </c>
      <c r="E176" s="190">
        <v>1634</v>
      </c>
      <c r="F176" s="190">
        <f t="shared" si="62"/>
        <v>-1463</v>
      </c>
      <c r="G176" s="32">
        <f t="shared" si="63"/>
        <v>-0.89534883720930236</v>
      </c>
    </row>
    <row r="177" spans="1:7" x14ac:dyDescent="0.2">
      <c r="A177" s="186">
        <v>62</v>
      </c>
      <c r="B177" s="2" t="s">
        <v>42</v>
      </c>
      <c r="C177" s="11"/>
      <c r="D177" s="39">
        <v>1041</v>
      </c>
      <c r="E177" s="39">
        <v>11794</v>
      </c>
      <c r="F177" s="190">
        <f t="shared" si="62"/>
        <v>-10753</v>
      </c>
      <c r="G177" s="32">
        <f t="shared" si="63"/>
        <v>-0.91173478039681188</v>
      </c>
    </row>
    <row r="178" spans="1:7" ht="25.5" x14ac:dyDescent="0.2">
      <c r="A178" s="22"/>
      <c r="B178" s="26" t="s">
        <v>43</v>
      </c>
      <c r="C178" s="191"/>
      <c r="D178" s="40">
        <f>D172+D176+D177</f>
        <v>17050</v>
      </c>
      <c r="E178" s="40">
        <f>E172+E176+E177</f>
        <v>32985</v>
      </c>
      <c r="F178" s="190">
        <f t="shared" si="62"/>
        <v>-15935</v>
      </c>
      <c r="G178" s="32">
        <f t="shared" si="63"/>
        <v>-0.48309837805062905</v>
      </c>
    </row>
    <row r="179" spans="1:7" ht="25.5" x14ac:dyDescent="0.2">
      <c r="A179" s="22"/>
      <c r="B179" s="26" t="s">
        <v>48</v>
      </c>
      <c r="C179" s="191"/>
      <c r="D179" s="40">
        <f>D171-D178</f>
        <v>39685</v>
      </c>
      <c r="E179" s="40">
        <f>E171-E178</f>
        <v>31346</v>
      </c>
      <c r="F179" s="190">
        <f t="shared" si="62"/>
        <v>8339</v>
      </c>
      <c r="G179" s="32">
        <f t="shared" si="63"/>
        <v>0.26603075352517069</v>
      </c>
    </row>
    <row r="180" spans="1:7" x14ac:dyDescent="0.2">
      <c r="A180" s="186">
        <v>63</v>
      </c>
      <c r="B180" s="3" t="s">
        <v>46</v>
      </c>
      <c r="C180" s="188"/>
      <c r="D180" s="189">
        <v>42972</v>
      </c>
      <c r="E180" s="189">
        <v>51897</v>
      </c>
      <c r="F180" s="190">
        <f t="shared" si="62"/>
        <v>-8925</v>
      </c>
      <c r="G180" s="32">
        <f t="shared" si="63"/>
        <v>-0.17197525868547314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1597</v>
      </c>
      <c r="E184" s="39">
        <v>3305</v>
      </c>
      <c r="F184" s="190">
        <f t="shared" ref="F184:F194" si="66">(D184-E184)</f>
        <v>-1708</v>
      </c>
      <c r="G184" s="32">
        <f t="shared" ref="G184:G194" si="67">F184/E184</f>
        <v>-0.51679273827534045</v>
      </c>
    </row>
    <row r="185" spans="1:7" ht="25.5" x14ac:dyDescent="0.2">
      <c r="A185" s="22"/>
      <c r="B185" s="26" t="s">
        <v>49</v>
      </c>
      <c r="C185" s="191"/>
      <c r="D185" s="190">
        <f>D179-D180-D184</f>
        <v>-4884</v>
      </c>
      <c r="E185" s="190">
        <f>E179-E180-E184</f>
        <v>-23856</v>
      </c>
      <c r="F185" s="190">
        <f t="shared" si="66"/>
        <v>18972</v>
      </c>
      <c r="G185" s="32">
        <f t="shared" si="67"/>
        <v>-0.79527162977867205</v>
      </c>
    </row>
    <row r="186" spans="1:7" x14ac:dyDescent="0.2">
      <c r="A186" s="186">
        <v>75</v>
      </c>
      <c r="B186" s="3" t="s">
        <v>50</v>
      </c>
      <c r="C186" s="188"/>
      <c r="D186" s="189">
        <v>0</v>
      </c>
      <c r="E186" s="189">
        <v>298</v>
      </c>
      <c r="F186" s="190">
        <f t="shared" si="66"/>
        <v>-298</v>
      </c>
      <c r="G186" s="32">
        <f t="shared" si="67"/>
        <v>-1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6351</v>
      </c>
      <c r="F187" s="190">
        <f t="shared" si="66"/>
        <v>-6351</v>
      </c>
      <c r="G187" s="32">
        <f t="shared" si="67"/>
        <v>-1</v>
      </c>
    </row>
    <row r="188" spans="1:7" ht="25.5" x14ac:dyDescent="0.2">
      <c r="A188" s="186">
        <v>68</v>
      </c>
      <c r="B188" s="16" t="s">
        <v>52</v>
      </c>
      <c r="C188" s="17"/>
      <c r="D188" s="190">
        <v>60436</v>
      </c>
      <c r="E188" s="190">
        <v>60436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-65320</v>
      </c>
      <c r="E190" s="190">
        <f>E185+E186-E187-E188+E189</f>
        <v>-90345</v>
      </c>
      <c r="F190" s="190">
        <f t="shared" si="66"/>
        <v>25025</v>
      </c>
      <c r="G190" s="32">
        <f t="shared" si="67"/>
        <v>-0.27699374619514083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12</v>
      </c>
      <c r="F191" s="190">
        <f t="shared" si="66"/>
        <v>-12</v>
      </c>
      <c r="G191" s="32">
        <f t="shared" si="67"/>
        <v>-1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2</v>
      </c>
      <c r="F192" s="190">
        <f t="shared" si="66"/>
        <v>-2</v>
      </c>
      <c r="G192" s="32">
        <f t="shared" si="67"/>
        <v>-1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10</v>
      </c>
      <c r="F193" s="190">
        <f t="shared" si="66"/>
        <v>-10</v>
      </c>
      <c r="G193" s="32">
        <f t="shared" si="67"/>
        <v>-1</v>
      </c>
    </row>
    <row r="194" spans="1:7" x14ac:dyDescent="0.2">
      <c r="A194" s="22"/>
      <c r="B194" s="19" t="s">
        <v>57</v>
      </c>
      <c r="C194" s="191"/>
      <c r="D194" s="190">
        <f>D190+D193</f>
        <v>-65320</v>
      </c>
      <c r="E194" s="190">
        <f>E190+E193</f>
        <v>-90335</v>
      </c>
      <c r="F194" s="190">
        <f t="shared" si="66"/>
        <v>25015</v>
      </c>
      <c r="G194" s="32">
        <f t="shared" si="67"/>
        <v>-0.27691371007914983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271352</v>
      </c>
      <c r="E198" s="190">
        <v>171968</v>
      </c>
      <c r="F198" s="190">
        <f t="shared" ref="F198" si="68">(D198-E198)</f>
        <v>99384</v>
      </c>
      <c r="G198" s="32">
        <f t="shared" ref="G198" si="69">F198/E198</f>
        <v>0.57792147376256042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267694</v>
      </c>
      <c r="E205" s="190">
        <f>E209+E210+E211</f>
        <v>281732</v>
      </c>
      <c r="F205" s="190">
        <f t="shared" ref="F205" si="72">(D205-E205)</f>
        <v>-14038</v>
      </c>
      <c r="G205" s="32">
        <f t="shared" ref="G205" si="73">F205/E205</f>
        <v>-4.9827495634148768E-2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39389</v>
      </c>
      <c r="E209" s="190">
        <v>55810</v>
      </c>
      <c r="F209" s="190">
        <f t="shared" ref="F209:F211" si="74">(D209-E209)</f>
        <v>-16421</v>
      </c>
      <c r="G209" s="32">
        <f t="shared" ref="G209:G211" si="75">F209/E209</f>
        <v>-0.29423042465507976</v>
      </c>
    </row>
    <row r="210" spans="1:7" ht="25.5" x14ac:dyDescent="0.2">
      <c r="A210" s="186"/>
      <c r="B210" s="24" t="s">
        <v>58</v>
      </c>
      <c r="C210" s="17"/>
      <c r="D210" s="190">
        <v>100408</v>
      </c>
      <c r="E210" s="190">
        <v>24587</v>
      </c>
      <c r="F210" s="190">
        <f t="shared" si="74"/>
        <v>75821</v>
      </c>
      <c r="G210" s="32">
        <f t="shared" si="75"/>
        <v>3.0837841135559443</v>
      </c>
    </row>
    <row r="211" spans="1:7" x14ac:dyDescent="0.2">
      <c r="A211" s="186"/>
      <c r="B211" s="23" t="s">
        <v>24</v>
      </c>
      <c r="C211" s="10"/>
      <c r="D211" s="190">
        <v>127897</v>
      </c>
      <c r="E211" s="190">
        <v>201335</v>
      </c>
      <c r="F211" s="190">
        <f t="shared" si="74"/>
        <v>-73438</v>
      </c>
      <c r="G211" s="32">
        <f t="shared" si="75"/>
        <v>-0.3647552586485211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248232</v>
      </c>
      <c r="E213" s="190">
        <v>262282</v>
      </c>
      <c r="F213" s="190">
        <f t="shared" ref="F213" si="76">(D213-E213)</f>
        <v>-14050</v>
      </c>
      <c r="G213" s="32">
        <f t="shared" ref="G213" si="77">F213/E213</f>
        <v>-5.3568296718798848E-2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492500</v>
      </c>
      <c r="E215" s="190">
        <f>E218+E219+E220+E221</f>
        <v>520312</v>
      </c>
      <c r="F215" s="190">
        <f t="shared" ref="F215" si="78">(D215-E215)</f>
        <v>-27812</v>
      </c>
      <c r="G215" s="32">
        <f t="shared" ref="G215" si="79">F215/E215</f>
        <v>-5.3452543858300401E-2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27778</v>
      </c>
      <c r="E218" s="190">
        <v>28396</v>
      </c>
      <c r="F218" s="190">
        <f t="shared" ref="F218:F221" si="80">(D218-E218)</f>
        <v>-618</v>
      </c>
      <c r="G218" s="32">
        <f t="shared" ref="G218:G221" si="81">F218/E218</f>
        <v>-2.1763628680095789E-2</v>
      </c>
    </row>
    <row r="219" spans="1:7" x14ac:dyDescent="0.2">
      <c r="A219" s="186">
        <v>31</v>
      </c>
      <c r="B219" s="25" t="s">
        <v>17</v>
      </c>
      <c r="C219" s="31"/>
      <c r="D219" s="190">
        <v>4874</v>
      </c>
      <c r="E219" s="190">
        <v>6967</v>
      </c>
      <c r="F219" s="190">
        <f t="shared" si="80"/>
        <v>-2093</v>
      </c>
      <c r="G219" s="32">
        <f t="shared" si="81"/>
        <v>-0.3004162480264102</v>
      </c>
    </row>
    <row r="220" spans="1:7" x14ac:dyDescent="0.2">
      <c r="A220" s="186">
        <v>32</v>
      </c>
      <c r="B220" s="25" t="s">
        <v>18</v>
      </c>
      <c r="C220" s="31"/>
      <c r="D220" s="190">
        <v>459461</v>
      </c>
      <c r="E220" s="190">
        <v>484562</v>
      </c>
      <c r="F220" s="190">
        <f t="shared" si="80"/>
        <v>-25101</v>
      </c>
      <c r="G220" s="32">
        <f t="shared" si="81"/>
        <v>-5.1801420664435098E-2</v>
      </c>
    </row>
    <row r="221" spans="1:7" x14ac:dyDescent="0.2">
      <c r="A221" s="186">
        <v>37</v>
      </c>
      <c r="B221" s="25" t="s">
        <v>25</v>
      </c>
      <c r="C221" s="31"/>
      <c r="D221" s="190">
        <v>387</v>
      </c>
      <c r="E221" s="190">
        <v>387</v>
      </c>
      <c r="F221" s="190">
        <f t="shared" si="80"/>
        <v>0</v>
      </c>
      <c r="G221" s="32">
        <f t="shared" si="81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33387</v>
      </c>
      <c r="E230" s="190">
        <v>25297</v>
      </c>
      <c r="F230" s="190">
        <f t="shared" si="82"/>
        <v>8090</v>
      </c>
      <c r="G230" s="32">
        <f t="shared" si="83"/>
        <v>0.31980076688935449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33387</v>
      </c>
      <c r="E237" s="40">
        <f>E227+E228+E229+E230+E235+E236</f>
        <v>25297</v>
      </c>
      <c r="F237" s="40">
        <f t="shared" si="84"/>
        <v>8090</v>
      </c>
      <c r="G237" s="34">
        <f t="shared" si="85"/>
        <v>0.31980076688935449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33387</v>
      </c>
      <c r="E245" s="40">
        <f>E237+E242+E243+E244</f>
        <v>25297</v>
      </c>
      <c r="F245" s="190">
        <f t="shared" ref="F245:F254" si="90">(D245-E245)</f>
        <v>8090</v>
      </c>
      <c r="G245" s="32">
        <f t="shared" ref="G245:G254" si="91">F245/E245</f>
        <v>0.31980076688935449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6200</v>
      </c>
      <c r="E246" s="189">
        <f>E247+E248+E249</f>
        <v>5681</v>
      </c>
      <c r="F246" s="190">
        <f t="shared" si="90"/>
        <v>519</v>
      </c>
      <c r="G246" s="32">
        <f t="shared" si="91"/>
        <v>9.1357155430381976E-2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6200</v>
      </c>
      <c r="E248" s="190">
        <v>5681</v>
      </c>
      <c r="F248" s="190">
        <f t="shared" si="90"/>
        <v>519</v>
      </c>
      <c r="G248" s="32">
        <f t="shared" si="91"/>
        <v>9.1357155430381976E-2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707</v>
      </c>
      <c r="E250" s="190">
        <v>755</v>
      </c>
      <c r="F250" s="190">
        <f t="shared" si="90"/>
        <v>-48</v>
      </c>
      <c r="G250" s="32">
        <f t="shared" si="91"/>
        <v>-6.3576158940397351E-2</v>
      </c>
    </row>
    <row r="251" spans="1:7" x14ac:dyDescent="0.2">
      <c r="A251" s="186">
        <v>62</v>
      </c>
      <c r="B251" s="2" t="s">
        <v>42</v>
      </c>
      <c r="C251" s="11"/>
      <c r="D251" s="39">
        <v>424</v>
      </c>
      <c r="E251" s="39">
        <v>422</v>
      </c>
      <c r="F251" s="190">
        <f t="shared" si="90"/>
        <v>2</v>
      </c>
      <c r="G251" s="32">
        <f t="shared" si="91"/>
        <v>4.7393364928909956E-3</v>
      </c>
    </row>
    <row r="252" spans="1:7" ht="25.5" x14ac:dyDescent="0.2">
      <c r="A252" s="22"/>
      <c r="B252" s="26" t="s">
        <v>43</v>
      </c>
      <c r="C252" s="191"/>
      <c r="D252" s="40">
        <f>D246+D250+D251</f>
        <v>7331</v>
      </c>
      <c r="E252" s="40">
        <f>E246+E250+E251</f>
        <v>6858</v>
      </c>
      <c r="F252" s="190">
        <f t="shared" si="90"/>
        <v>473</v>
      </c>
      <c r="G252" s="32">
        <f t="shared" si="91"/>
        <v>6.89705453484981E-2</v>
      </c>
    </row>
    <row r="253" spans="1:7" ht="25.5" x14ac:dyDescent="0.2">
      <c r="A253" s="22"/>
      <c r="B253" s="26" t="s">
        <v>48</v>
      </c>
      <c r="C253" s="191"/>
      <c r="D253" s="40">
        <f>D245-D252</f>
        <v>26056</v>
      </c>
      <c r="E253" s="40">
        <f>E245-E252</f>
        <v>18439</v>
      </c>
      <c r="F253" s="190">
        <f t="shared" si="90"/>
        <v>7617</v>
      </c>
      <c r="G253" s="32">
        <f t="shared" si="91"/>
        <v>0.4130918162590162</v>
      </c>
    </row>
    <row r="254" spans="1:7" x14ac:dyDescent="0.2">
      <c r="A254" s="186">
        <v>63</v>
      </c>
      <c r="B254" s="3" t="s">
        <v>46</v>
      </c>
      <c r="C254" s="188"/>
      <c r="D254" s="189">
        <v>21803</v>
      </c>
      <c r="E254" s="189">
        <v>20844</v>
      </c>
      <c r="F254" s="190">
        <f t="shared" si="90"/>
        <v>959</v>
      </c>
      <c r="G254" s="32">
        <f t="shared" si="91"/>
        <v>4.6008443676837457E-2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980</v>
      </c>
      <c r="E258" s="39">
        <v>753</v>
      </c>
      <c r="F258" s="190">
        <f t="shared" ref="F258:F268" si="94">(D258-E258)</f>
        <v>227</v>
      </c>
      <c r="G258" s="32">
        <f t="shared" ref="G258:G268" si="95">F258/E258</f>
        <v>0.30146082337317398</v>
      </c>
    </row>
    <row r="259" spans="1:7" ht="25.5" x14ac:dyDescent="0.2">
      <c r="A259" s="22"/>
      <c r="B259" s="26" t="s">
        <v>49</v>
      </c>
      <c r="C259" s="191"/>
      <c r="D259" s="190">
        <f>D253-D254-D258</f>
        <v>3273</v>
      </c>
      <c r="E259" s="190">
        <f>E253-E254-E258</f>
        <v>-3158</v>
      </c>
      <c r="F259" s="190">
        <f t="shared" si="94"/>
        <v>6431</v>
      </c>
      <c r="G259" s="32">
        <f t="shared" si="95"/>
        <v>-2.0364154528182392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39</v>
      </c>
      <c r="F260" s="190">
        <f t="shared" si="94"/>
        <v>-39</v>
      </c>
      <c r="G260" s="32">
        <f t="shared" si="95"/>
        <v>-1</v>
      </c>
    </row>
    <row r="261" spans="1:7" x14ac:dyDescent="0.2">
      <c r="A261" s="186">
        <v>65</v>
      </c>
      <c r="B261" s="1" t="s">
        <v>51</v>
      </c>
      <c r="C261" s="10"/>
      <c r="D261" s="190">
        <v>1749</v>
      </c>
      <c r="E261" s="190">
        <v>268</v>
      </c>
      <c r="F261" s="190">
        <f t="shared" si="94"/>
        <v>1481</v>
      </c>
      <c r="G261" s="32">
        <f t="shared" si="95"/>
        <v>5.5261194029850742</v>
      </c>
    </row>
    <row r="262" spans="1:7" ht="25.5" x14ac:dyDescent="0.2">
      <c r="A262" s="186">
        <v>68</v>
      </c>
      <c r="B262" s="16" t="s">
        <v>52</v>
      </c>
      <c r="C262" s="17"/>
      <c r="D262" s="190">
        <v>5668</v>
      </c>
      <c r="E262" s="190">
        <v>5210</v>
      </c>
      <c r="F262" s="190">
        <f t="shared" si="94"/>
        <v>458</v>
      </c>
      <c r="G262" s="32">
        <f t="shared" si="95"/>
        <v>8.7907869481765835E-2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-4144</v>
      </c>
      <c r="E264" s="190">
        <f>E259+E260-E261-E262+E263</f>
        <v>-8597</v>
      </c>
      <c r="F264" s="190">
        <f t="shared" si="94"/>
        <v>4453</v>
      </c>
      <c r="G264" s="32">
        <f t="shared" si="95"/>
        <v>-0.5179713853669885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/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-4144</v>
      </c>
      <c r="E268" s="190">
        <f>E264+E267</f>
        <v>-8597</v>
      </c>
      <c r="F268" s="190">
        <f t="shared" si="94"/>
        <v>4453</v>
      </c>
      <c r="G268" s="32">
        <f t="shared" si="95"/>
        <v>-0.5179713853669885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104982</v>
      </c>
      <c r="E272" s="190">
        <v>141172</v>
      </c>
      <c r="F272" s="190">
        <f t="shared" ref="F272" si="96">(D272-E272)</f>
        <v>-36190</v>
      </c>
      <c r="G272" s="32">
        <f t="shared" ref="G272" si="97">F272/E272</f>
        <v>-0.25635395120845494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138662</v>
      </c>
      <c r="E279" s="190">
        <f>E283+E284+E285</f>
        <v>89648</v>
      </c>
      <c r="F279" s="190">
        <f t="shared" ref="F279" si="100">(D279-E279)</f>
        <v>49014</v>
      </c>
      <c r="G279" s="32">
        <f t="shared" ref="G279" si="101">F279/E279</f>
        <v>0.54673835445297159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15272</v>
      </c>
      <c r="E283" s="190">
        <v>17429</v>
      </c>
      <c r="F283" s="190">
        <f t="shared" ref="F283:F285" si="102">(D283-E283)</f>
        <v>-2157</v>
      </c>
      <c r="G283" s="32">
        <f t="shared" ref="G283:G285" si="103">F283/E283</f>
        <v>-0.12375925182167652</v>
      </c>
    </row>
    <row r="284" spans="1:7" ht="25.5" x14ac:dyDescent="0.2">
      <c r="A284" s="186"/>
      <c r="B284" s="24" t="s">
        <v>58</v>
      </c>
      <c r="C284" s="17"/>
      <c r="D284" s="190">
        <v>122469</v>
      </c>
      <c r="E284" s="190">
        <v>70642</v>
      </c>
      <c r="F284" s="190">
        <f t="shared" si="102"/>
        <v>51827</v>
      </c>
      <c r="G284" s="32">
        <f t="shared" si="103"/>
        <v>0.7336570312278814</v>
      </c>
    </row>
    <row r="285" spans="1:7" x14ac:dyDescent="0.2">
      <c r="A285" s="186"/>
      <c r="B285" s="23" t="s">
        <v>24</v>
      </c>
      <c r="C285" s="10"/>
      <c r="D285" s="190">
        <v>921</v>
      </c>
      <c r="E285" s="190">
        <v>1577</v>
      </c>
      <c r="F285" s="190">
        <f t="shared" si="102"/>
        <v>-656</v>
      </c>
      <c r="G285" s="32">
        <f t="shared" si="103"/>
        <v>-0.41597970830691183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75413</v>
      </c>
      <c r="E287" s="190">
        <v>64498</v>
      </c>
      <c r="F287" s="190">
        <f t="shared" ref="F287" si="104">(D287-E287)</f>
        <v>10915</v>
      </c>
      <c r="G287" s="32">
        <f t="shared" ref="G287" si="105">F287/E287</f>
        <v>0.16923005364507426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27219</v>
      </c>
      <c r="E289" s="190">
        <f>E292+E293+E294+E295</f>
        <v>29717</v>
      </c>
      <c r="F289" s="190">
        <f t="shared" ref="F289" si="106">(D289-E289)</f>
        <v>-2498</v>
      </c>
      <c r="G289" s="32">
        <f t="shared" ref="G289" si="107">F289/E289</f>
        <v>-8.4059629168489414E-2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642</v>
      </c>
      <c r="E292" s="190">
        <v>811</v>
      </c>
      <c r="F292" s="190">
        <f t="shared" ref="F292:F295" si="108">(D292-E292)</f>
        <v>-169</v>
      </c>
      <c r="G292" s="32">
        <f t="shared" ref="G292:G295" si="109">F292/E292</f>
        <v>-0.20838471023427868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26577</v>
      </c>
      <c r="E294" s="190">
        <v>28906</v>
      </c>
      <c r="F294" s="190">
        <f t="shared" si="108"/>
        <v>-2329</v>
      </c>
      <c r="G294" s="32">
        <f t="shared" si="109"/>
        <v>-8.0571507645471524E-2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1553</v>
      </c>
      <c r="E300" s="190">
        <v>1075</v>
      </c>
      <c r="F300" s="190">
        <f>(D300-E300)</f>
        <v>478</v>
      </c>
      <c r="G300" s="32">
        <f>F300/E300</f>
        <v>0.44465116279069766</v>
      </c>
    </row>
    <row r="301" spans="1:7" x14ac:dyDescent="0.2">
      <c r="A301" s="186">
        <v>701</v>
      </c>
      <c r="B301" s="1" t="s">
        <v>31</v>
      </c>
      <c r="C301" s="10"/>
      <c r="D301" s="190">
        <v>14812</v>
      </c>
      <c r="E301" s="190">
        <v>8724</v>
      </c>
      <c r="F301" s="190">
        <f t="shared" ref="F301:F303" si="110">(D301-E301)</f>
        <v>6088</v>
      </c>
      <c r="G301" s="32">
        <f t="shared" ref="G301:G303" si="111">F301/E301</f>
        <v>0.69784502521779002</v>
      </c>
    </row>
    <row r="302" spans="1:7" x14ac:dyDescent="0.2">
      <c r="A302" s="186">
        <v>704</v>
      </c>
      <c r="B302" s="1" t="s">
        <v>32</v>
      </c>
      <c r="C302" s="10"/>
      <c r="D302" s="190">
        <v>2325</v>
      </c>
      <c r="E302" s="190">
        <v>892</v>
      </c>
      <c r="F302" s="190">
        <f t="shared" si="110"/>
        <v>1433</v>
      </c>
      <c r="G302" s="32">
        <f t="shared" si="111"/>
        <v>1.6065022421524664</v>
      </c>
    </row>
    <row r="303" spans="1:7" x14ac:dyDescent="0.2">
      <c r="A303" s="186">
        <v>706</v>
      </c>
      <c r="B303" s="1" t="s">
        <v>33</v>
      </c>
      <c r="C303" s="10"/>
      <c r="D303" s="190">
        <v>12414</v>
      </c>
      <c r="E303" s="190">
        <v>9447</v>
      </c>
      <c r="F303" s="190">
        <f t="shared" si="110"/>
        <v>2967</v>
      </c>
      <c r="G303" s="32">
        <f t="shared" si="111"/>
        <v>0.31406795808193078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/>
      <c r="E308" s="39"/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252</v>
      </c>
      <c r="E309" s="39">
        <v>137</v>
      </c>
      <c r="F309" s="190">
        <f t="shared" si="112"/>
        <v>115</v>
      </c>
      <c r="G309" s="32">
        <f t="shared" si="113"/>
        <v>0.83941605839416056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31356</v>
      </c>
      <c r="E310" s="40">
        <f>E300+E301+E302+E303+E308+E309</f>
        <v>20275</v>
      </c>
      <c r="F310" s="40">
        <f t="shared" si="112"/>
        <v>11081</v>
      </c>
      <c r="G310" s="34">
        <f t="shared" si="113"/>
        <v>0.54653514180024665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31356</v>
      </c>
      <c r="E318" s="40">
        <f>E310+E315+E316+E317</f>
        <v>20275</v>
      </c>
      <c r="F318" s="190">
        <f t="shared" ref="F318:F327" si="118">(D318-E318)</f>
        <v>11081</v>
      </c>
      <c r="G318" s="32">
        <f t="shared" ref="G318:G327" si="119">F318/E318</f>
        <v>0.54653514180024665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10458</v>
      </c>
      <c r="E319" s="189">
        <f>E320+E321+E322</f>
        <v>5607</v>
      </c>
      <c r="F319" s="190">
        <f t="shared" si="118"/>
        <v>4851</v>
      </c>
      <c r="G319" s="32">
        <f t="shared" si="119"/>
        <v>0.8651685393258427</v>
      </c>
    </row>
    <row r="320" spans="1:7" x14ac:dyDescent="0.2">
      <c r="A320" s="186">
        <v>600</v>
      </c>
      <c r="B320" s="1" t="s">
        <v>2</v>
      </c>
      <c r="C320" s="10"/>
      <c r="D320" s="190">
        <v>623</v>
      </c>
      <c r="E320" s="190">
        <v>336</v>
      </c>
      <c r="F320" s="190">
        <f t="shared" si="118"/>
        <v>287</v>
      </c>
      <c r="G320" s="32">
        <f t="shared" si="119"/>
        <v>0.85416666666666663</v>
      </c>
    </row>
    <row r="321" spans="1:7" x14ac:dyDescent="0.2">
      <c r="A321" s="186">
        <v>601</v>
      </c>
      <c r="B321" s="1" t="s">
        <v>3</v>
      </c>
      <c r="C321" s="10"/>
      <c r="D321" s="190">
        <v>5178</v>
      </c>
      <c r="E321" s="190">
        <v>2513</v>
      </c>
      <c r="F321" s="190">
        <f t="shared" si="118"/>
        <v>2665</v>
      </c>
      <c r="G321" s="32">
        <f t="shared" si="119"/>
        <v>1.0604854755272584</v>
      </c>
    </row>
    <row r="322" spans="1:7" x14ac:dyDescent="0.2">
      <c r="A322" s="186">
        <v>604</v>
      </c>
      <c r="B322" s="1" t="s">
        <v>4</v>
      </c>
      <c r="C322" s="10"/>
      <c r="D322" s="190">
        <f>920+3347+390</f>
        <v>4657</v>
      </c>
      <c r="E322" s="190">
        <f>887+1448+423</f>
        <v>2758</v>
      </c>
      <c r="F322" s="190">
        <f t="shared" si="118"/>
        <v>1899</v>
      </c>
      <c r="G322" s="32">
        <f t="shared" si="119"/>
        <v>0.68854242204496008</v>
      </c>
    </row>
    <row r="323" spans="1:7" x14ac:dyDescent="0.2">
      <c r="A323" s="186">
        <v>61</v>
      </c>
      <c r="B323" s="1" t="s">
        <v>41</v>
      </c>
      <c r="C323" s="10"/>
      <c r="D323" s="190">
        <v>316</v>
      </c>
      <c r="E323" s="190">
        <v>384</v>
      </c>
      <c r="F323" s="190">
        <f t="shared" si="118"/>
        <v>-68</v>
      </c>
      <c r="G323" s="32">
        <f t="shared" si="119"/>
        <v>-0.17708333333333334</v>
      </c>
    </row>
    <row r="324" spans="1:7" x14ac:dyDescent="0.2">
      <c r="A324" s="186">
        <v>62</v>
      </c>
      <c r="B324" s="2" t="s">
        <v>42</v>
      </c>
      <c r="C324" s="11"/>
      <c r="D324" s="39">
        <v>124</v>
      </c>
      <c r="E324" s="39">
        <v>59</v>
      </c>
      <c r="F324" s="190">
        <f t="shared" si="118"/>
        <v>65</v>
      </c>
      <c r="G324" s="32">
        <f t="shared" si="119"/>
        <v>1.1016949152542372</v>
      </c>
    </row>
    <row r="325" spans="1:7" ht="25.5" x14ac:dyDescent="0.2">
      <c r="A325" s="22"/>
      <c r="B325" s="26" t="s">
        <v>43</v>
      </c>
      <c r="C325" s="191"/>
      <c r="D325" s="40">
        <f>D319+D323+D324</f>
        <v>10898</v>
      </c>
      <c r="E325" s="40">
        <f>E319+E323+E324</f>
        <v>6050</v>
      </c>
      <c r="F325" s="190">
        <f t="shared" si="118"/>
        <v>4848</v>
      </c>
      <c r="G325" s="32">
        <f t="shared" si="119"/>
        <v>0.80132231404958676</v>
      </c>
    </row>
    <row r="326" spans="1:7" ht="25.5" x14ac:dyDescent="0.2">
      <c r="A326" s="22"/>
      <c r="B326" s="26" t="s">
        <v>48</v>
      </c>
      <c r="C326" s="191"/>
      <c r="D326" s="40">
        <f>D318-D325</f>
        <v>20458</v>
      </c>
      <c r="E326" s="40">
        <f>E318-E325</f>
        <v>14225</v>
      </c>
      <c r="F326" s="190">
        <f t="shared" si="118"/>
        <v>6233</v>
      </c>
      <c r="G326" s="32">
        <f t="shared" si="119"/>
        <v>0.43817223198594024</v>
      </c>
    </row>
    <row r="327" spans="1:7" x14ac:dyDescent="0.2">
      <c r="A327" s="186">
        <v>63</v>
      </c>
      <c r="B327" s="3" t="s">
        <v>46</v>
      </c>
      <c r="C327" s="188"/>
      <c r="D327" s="189">
        <v>16141</v>
      </c>
      <c r="E327" s="189">
        <v>21207</v>
      </c>
      <c r="F327" s="190">
        <f t="shared" si="118"/>
        <v>-5066</v>
      </c>
      <c r="G327" s="32">
        <f t="shared" si="119"/>
        <v>-0.23888338756071109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971</v>
      </c>
      <c r="E331" s="39">
        <v>634</v>
      </c>
      <c r="F331" s="190">
        <f t="shared" ref="F331:F341" si="122">(D331-E331)</f>
        <v>337</v>
      </c>
      <c r="G331" s="32">
        <f t="shared" ref="G331:G341" si="123">F331/E331</f>
        <v>0.53154574132492116</v>
      </c>
    </row>
    <row r="332" spans="1:7" ht="25.5" x14ac:dyDescent="0.2">
      <c r="A332" s="22"/>
      <c r="B332" s="26" t="s">
        <v>49</v>
      </c>
      <c r="C332" s="191"/>
      <c r="D332" s="190">
        <f>D326-D327-D331</f>
        <v>3346</v>
      </c>
      <c r="E332" s="190">
        <f>E326-E327-E331</f>
        <v>-7616</v>
      </c>
      <c r="F332" s="190">
        <f t="shared" si="122"/>
        <v>10962</v>
      </c>
      <c r="G332" s="32">
        <f t="shared" si="123"/>
        <v>-1.4393382352941178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33</v>
      </c>
      <c r="F333" s="190">
        <f t="shared" si="122"/>
        <v>0</v>
      </c>
      <c r="G333" s="32">
        <f t="shared" si="123"/>
        <v>0</v>
      </c>
    </row>
    <row r="334" spans="1:7" x14ac:dyDescent="0.2">
      <c r="A334" s="186">
        <v>65</v>
      </c>
      <c r="B334" s="1" t="s">
        <v>51</v>
      </c>
      <c r="C334" s="10"/>
      <c r="D334" s="190">
        <v>274</v>
      </c>
      <c r="E334" s="190">
        <v>102</v>
      </c>
      <c r="F334" s="190">
        <f t="shared" si="122"/>
        <v>172</v>
      </c>
      <c r="G334" s="32">
        <f t="shared" si="123"/>
        <v>1.6862745098039216</v>
      </c>
    </row>
    <row r="335" spans="1:7" ht="25.5" x14ac:dyDescent="0.2">
      <c r="A335" s="186">
        <v>68</v>
      </c>
      <c r="B335" s="16" t="s">
        <v>52</v>
      </c>
      <c r="C335" s="17"/>
      <c r="D335" s="190">
        <v>3000</v>
      </c>
      <c r="E335" s="190">
        <v>2904</v>
      </c>
      <c r="F335" s="190">
        <f t="shared" si="122"/>
        <v>96</v>
      </c>
      <c r="G335" s="32">
        <f t="shared" si="123"/>
        <v>3.3057851239669422E-2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105</v>
      </c>
      <c r="E337" s="190">
        <f>E332+E333-E334-E335+E336</f>
        <v>-10589</v>
      </c>
      <c r="F337" s="190">
        <f t="shared" si="122"/>
        <v>10694</v>
      </c>
      <c r="G337" s="32">
        <f t="shared" si="123"/>
        <v>-1.0099159505146851</v>
      </c>
    </row>
    <row r="338" spans="1:7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105</v>
      </c>
      <c r="E341" s="190">
        <f>E337+E340</f>
        <v>-10589</v>
      </c>
      <c r="F341" s="190">
        <f t="shared" si="122"/>
        <v>10694</v>
      </c>
      <c r="G341" s="32">
        <f t="shared" si="123"/>
        <v>-1.0099159505146851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>
        <v>99821</v>
      </c>
      <c r="E345" s="190">
        <v>160803</v>
      </c>
      <c r="F345" s="190">
        <f t="shared" ref="F345" si="124">(D345-E345)</f>
        <v>-60982</v>
      </c>
      <c r="G345" s="32">
        <f t="shared" ref="G345" si="125">F345/E345</f>
        <v>-0.37923421826707215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129985</v>
      </c>
      <c r="E352" s="190">
        <f>E356+E357+E358</f>
        <v>105356</v>
      </c>
      <c r="F352" s="190">
        <f t="shared" ref="F352" si="128">(D352-E352)</f>
        <v>24629</v>
      </c>
      <c r="G352" s="32">
        <f t="shared" ref="G352" si="129">F352/E352</f>
        <v>0.23376931546376095</v>
      </c>
    </row>
    <row r="353" spans="1:8" x14ac:dyDescent="0.2">
      <c r="A353" s="186"/>
      <c r="B353" s="1"/>
      <c r="C353" s="10"/>
      <c r="D353" s="190"/>
      <c r="E353" s="190"/>
      <c r="F353" s="190"/>
      <c r="G353" s="32"/>
    </row>
    <row r="354" spans="1:8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8" x14ac:dyDescent="0.2">
      <c r="A355" s="186"/>
      <c r="B355" s="1"/>
      <c r="C355" s="10"/>
      <c r="D355" s="190"/>
      <c r="E355" s="190"/>
      <c r="F355" s="190"/>
      <c r="G355" s="32"/>
    </row>
    <row r="356" spans="1:8" x14ac:dyDescent="0.2">
      <c r="A356" s="186"/>
      <c r="B356" s="23" t="s">
        <v>23</v>
      </c>
      <c r="C356" s="10"/>
      <c r="D356" s="190">
        <v>91326</v>
      </c>
      <c r="E356" s="190">
        <v>71342</v>
      </c>
      <c r="F356" s="190">
        <f t="shared" ref="F356:F358" si="130">(D356-E356)</f>
        <v>19984</v>
      </c>
      <c r="G356" s="32">
        <f t="shared" ref="G356:G358" si="131">F356/E356</f>
        <v>0.28011549998598301</v>
      </c>
    </row>
    <row r="357" spans="1:8" ht="25.5" x14ac:dyDescent="0.2">
      <c r="A357" s="186"/>
      <c r="B357" s="24" t="s">
        <v>58</v>
      </c>
      <c r="C357" s="17"/>
      <c r="D357" s="190">
        <v>31436</v>
      </c>
      <c r="E357" s="190">
        <v>29276</v>
      </c>
      <c r="F357" s="190">
        <f t="shared" si="130"/>
        <v>2160</v>
      </c>
      <c r="G357" s="32">
        <f t="shared" si="131"/>
        <v>7.3780571116272717E-2</v>
      </c>
    </row>
    <row r="358" spans="1:8" x14ac:dyDescent="0.2">
      <c r="A358" s="186"/>
      <c r="B358" s="23" t="s">
        <v>24</v>
      </c>
      <c r="C358" s="10"/>
      <c r="D358" s="190">
        <v>7223</v>
      </c>
      <c r="E358" s="190">
        <v>4738</v>
      </c>
      <c r="F358" s="190">
        <f t="shared" si="130"/>
        <v>2485</v>
      </c>
      <c r="G358" s="32">
        <f t="shared" si="131"/>
        <v>0.52448290417897847</v>
      </c>
    </row>
    <row r="359" spans="1:8" x14ac:dyDescent="0.2">
      <c r="A359" s="186"/>
      <c r="B359" s="1"/>
      <c r="C359" s="10"/>
      <c r="D359" s="190"/>
      <c r="E359" s="190"/>
      <c r="F359" s="190"/>
      <c r="G359" s="32"/>
    </row>
    <row r="360" spans="1:8" x14ac:dyDescent="0.2">
      <c r="A360" s="186"/>
      <c r="B360" s="8" t="s">
        <v>26</v>
      </c>
      <c r="C360" s="31"/>
      <c r="D360" s="190">
        <v>110921</v>
      </c>
      <c r="E360" s="190">
        <v>59029</v>
      </c>
      <c r="F360" s="190">
        <f t="shared" ref="F360" si="132">(D360-E360)</f>
        <v>51892</v>
      </c>
      <c r="G360" s="32">
        <f t="shared" ref="G360" si="133">F360/E360</f>
        <v>0.87909332700875842</v>
      </c>
      <c r="H360" s="157"/>
    </row>
    <row r="361" spans="1:8" x14ac:dyDescent="0.2">
      <c r="A361" s="186"/>
      <c r="B361" s="8"/>
      <c r="C361" s="31"/>
      <c r="D361" s="190"/>
      <c r="E361" s="190"/>
      <c r="F361" s="190"/>
      <c r="G361" s="32"/>
      <c r="H361" s="157"/>
    </row>
    <row r="362" spans="1:8" x14ac:dyDescent="0.2">
      <c r="A362" s="186">
        <v>3</v>
      </c>
      <c r="B362" s="8" t="s">
        <v>15</v>
      </c>
      <c r="C362" s="31"/>
      <c r="D362" s="190">
        <f>D365+D366+D367+D368</f>
        <v>98918</v>
      </c>
      <c r="E362" s="190">
        <f>E365+E366+E367+E368</f>
        <v>94879</v>
      </c>
      <c r="F362" s="190">
        <f t="shared" ref="F362" si="134">(D362-E362)</f>
        <v>4039</v>
      </c>
      <c r="G362" s="32">
        <f t="shared" ref="G362" si="135">F362/E362</f>
        <v>4.2570010223547887E-2</v>
      </c>
      <c r="H362" s="157"/>
    </row>
    <row r="363" spans="1:8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8" x14ac:dyDescent="0.2">
      <c r="A364" s="186"/>
      <c r="B364" s="8"/>
      <c r="C364" s="31"/>
      <c r="D364" s="190"/>
      <c r="E364" s="190"/>
      <c r="F364" s="190"/>
      <c r="G364" s="32"/>
    </row>
    <row r="365" spans="1:8" x14ac:dyDescent="0.2">
      <c r="A365" s="186">
        <v>30</v>
      </c>
      <c r="B365" s="25" t="s">
        <v>16</v>
      </c>
      <c r="C365" s="31"/>
      <c r="D365" s="190">
        <v>5995</v>
      </c>
      <c r="E365" s="190">
        <v>8531</v>
      </c>
      <c r="F365" s="190">
        <f t="shared" ref="F365:F368" si="136">(D365-E365)</f>
        <v>-2536</v>
      </c>
      <c r="G365" s="32">
        <f t="shared" ref="G365:G368" si="137">F365/E365</f>
        <v>-0.29726878443324345</v>
      </c>
    </row>
    <row r="366" spans="1:8" x14ac:dyDescent="0.2">
      <c r="A366" s="186">
        <v>31</v>
      </c>
      <c r="B366" s="25" t="s">
        <v>17</v>
      </c>
      <c r="C366" s="31"/>
      <c r="D366" s="190">
        <v>1725</v>
      </c>
      <c r="E366" s="190">
        <v>977</v>
      </c>
      <c r="F366" s="190">
        <f t="shared" si="136"/>
        <v>748</v>
      </c>
      <c r="G366" s="32">
        <f t="shared" si="137"/>
        <v>0.76560900716479019</v>
      </c>
    </row>
    <row r="367" spans="1:8" x14ac:dyDescent="0.2">
      <c r="A367" s="186">
        <v>32</v>
      </c>
      <c r="B367" s="25" t="s">
        <v>18</v>
      </c>
      <c r="C367" s="31"/>
      <c r="D367" s="190">
        <v>91198</v>
      </c>
      <c r="E367" s="190">
        <v>85371</v>
      </c>
      <c r="F367" s="190">
        <f t="shared" si="136"/>
        <v>5827</v>
      </c>
      <c r="G367" s="32">
        <f t="shared" si="137"/>
        <v>6.8255028054023031E-2</v>
      </c>
    </row>
    <row r="368" spans="1:8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3990</v>
      </c>
      <c r="E373" s="190">
        <v>1970</v>
      </c>
      <c r="F373" s="190">
        <f>(D373-E373)</f>
        <v>2020</v>
      </c>
      <c r="G373" s="32">
        <f>F373/E373</f>
        <v>1.0253807106598984</v>
      </c>
    </row>
    <row r="374" spans="1:7" x14ac:dyDescent="0.2">
      <c r="A374" s="186">
        <v>701</v>
      </c>
      <c r="B374" s="1" t="s">
        <v>31</v>
      </c>
      <c r="C374" s="10"/>
      <c r="D374" s="190">
        <v>19878</v>
      </c>
      <c r="E374" s="190">
        <v>5870</v>
      </c>
      <c r="F374" s="190">
        <f t="shared" ref="F374:F376" si="138">(D374-E374)</f>
        <v>14008</v>
      </c>
      <c r="G374" s="32">
        <f t="shared" ref="G374:G376" si="139">F374/E374</f>
        <v>2.3863713798977852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31567</v>
      </c>
      <c r="E376" s="190">
        <v>21561</v>
      </c>
      <c r="F376" s="190">
        <f t="shared" si="138"/>
        <v>10006</v>
      </c>
      <c r="G376" s="32">
        <f t="shared" si="139"/>
        <v>0.46407866054450164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55435</v>
      </c>
      <c r="E383" s="40">
        <f>E373+E374+E375+E376+E381+E382</f>
        <v>29401</v>
      </c>
      <c r="F383" s="40">
        <f t="shared" si="140"/>
        <v>26034</v>
      </c>
      <c r="G383" s="34">
        <f t="shared" si="141"/>
        <v>0.88548008571137038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55435</v>
      </c>
      <c r="E391" s="40">
        <f>E383+E388+E389+E390</f>
        <v>29401</v>
      </c>
      <c r="F391" s="190">
        <f t="shared" ref="F391:F400" si="146">(D391-E391)</f>
        <v>26034</v>
      </c>
      <c r="G391" s="32">
        <f t="shared" ref="G391:G400" si="147">F391/E391</f>
        <v>0.88548008571137038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6021</v>
      </c>
      <c r="E392" s="189">
        <f>E393+E394+E395</f>
        <v>2323</v>
      </c>
      <c r="F392" s="190">
        <f t="shared" si="146"/>
        <v>3698</v>
      </c>
      <c r="G392" s="32">
        <f t="shared" si="147"/>
        <v>1.5919070167886353</v>
      </c>
    </row>
    <row r="393" spans="1:7" x14ac:dyDescent="0.2">
      <c r="A393" s="186">
        <v>600</v>
      </c>
      <c r="B393" s="1" t="s">
        <v>2</v>
      </c>
      <c r="C393" s="10"/>
      <c r="D393" s="190">
        <v>773</v>
      </c>
      <c r="E393" s="190">
        <v>279</v>
      </c>
      <c r="F393" s="190">
        <f t="shared" si="146"/>
        <v>494</v>
      </c>
      <c r="G393" s="32">
        <f t="shared" si="147"/>
        <v>1.7706093189964158</v>
      </c>
    </row>
    <row r="394" spans="1:7" x14ac:dyDescent="0.2">
      <c r="A394" s="186">
        <v>601</v>
      </c>
      <c r="B394" s="1" t="s">
        <v>3</v>
      </c>
      <c r="C394" s="10"/>
      <c r="D394" s="190">
        <v>5248</v>
      </c>
      <c r="E394" s="190">
        <v>2044</v>
      </c>
      <c r="F394" s="190">
        <f t="shared" si="146"/>
        <v>3204</v>
      </c>
      <c r="G394" s="32">
        <f t="shared" si="147"/>
        <v>1.5675146771037183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3120</v>
      </c>
      <c r="E396" s="190">
        <v>3050</v>
      </c>
      <c r="F396" s="190">
        <f t="shared" si="146"/>
        <v>70</v>
      </c>
      <c r="G396" s="32">
        <f t="shared" si="147"/>
        <v>2.2950819672131147E-2</v>
      </c>
    </row>
    <row r="397" spans="1:7" x14ac:dyDescent="0.2">
      <c r="A397" s="186">
        <v>62</v>
      </c>
      <c r="B397" s="2" t="s">
        <v>42</v>
      </c>
      <c r="C397" s="11"/>
      <c r="D397" s="39">
        <v>212</v>
      </c>
      <c r="E397" s="39">
        <v>3475</v>
      </c>
      <c r="F397" s="190">
        <f t="shared" si="146"/>
        <v>-3263</v>
      </c>
      <c r="G397" s="32">
        <f t="shared" si="147"/>
        <v>-0.93899280575539568</v>
      </c>
    </row>
    <row r="398" spans="1:7" ht="25.5" x14ac:dyDescent="0.2">
      <c r="A398" s="22"/>
      <c r="B398" s="26" t="s">
        <v>43</v>
      </c>
      <c r="C398" s="191"/>
      <c r="D398" s="40">
        <f>D392+D396+D397</f>
        <v>9353</v>
      </c>
      <c r="E398" s="40">
        <f>E392+E396+E397</f>
        <v>8848</v>
      </c>
      <c r="F398" s="190">
        <f t="shared" si="146"/>
        <v>505</v>
      </c>
      <c r="G398" s="32">
        <f t="shared" si="147"/>
        <v>5.7075045207956601E-2</v>
      </c>
    </row>
    <row r="399" spans="1:7" ht="25.5" x14ac:dyDescent="0.2">
      <c r="A399" s="22"/>
      <c r="B399" s="26" t="s">
        <v>48</v>
      </c>
      <c r="C399" s="191"/>
      <c r="D399" s="40">
        <f>D391-D398</f>
        <v>46082</v>
      </c>
      <c r="E399" s="40">
        <f>E391-E398</f>
        <v>20553</v>
      </c>
      <c r="F399" s="190">
        <f t="shared" si="146"/>
        <v>25529</v>
      </c>
      <c r="G399" s="32">
        <f t="shared" si="147"/>
        <v>1.2421057753126064</v>
      </c>
    </row>
    <row r="400" spans="1:7" x14ac:dyDescent="0.2">
      <c r="A400" s="186">
        <v>63</v>
      </c>
      <c r="B400" s="3" t="s">
        <v>46</v>
      </c>
      <c r="C400" s="188"/>
      <c r="D400" s="189">
        <v>37705</v>
      </c>
      <c r="E400" s="189">
        <v>32876</v>
      </c>
      <c r="F400" s="190">
        <f t="shared" si="146"/>
        <v>4829</v>
      </c>
      <c r="G400" s="32">
        <f t="shared" si="147"/>
        <v>0.1468852658474267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1664</v>
      </c>
      <c r="E404" s="39">
        <v>4616</v>
      </c>
      <c r="F404" s="190">
        <f t="shared" ref="F404:F414" si="150">(D404-E404)</f>
        <v>-2952</v>
      </c>
      <c r="G404" s="32">
        <f t="shared" ref="G404:G414" si="151">F404/E404</f>
        <v>-0.63951473136915082</v>
      </c>
    </row>
    <row r="405" spans="1:7" ht="25.5" x14ac:dyDescent="0.2">
      <c r="A405" s="22"/>
      <c r="B405" s="26" t="s">
        <v>49</v>
      </c>
      <c r="C405" s="191"/>
      <c r="D405" s="190">
        <f>D399-D400-D404</f>
        <v>6713</v>
      </c>
      <c r="E405" s="190">
        <f>E399-E400-E404</f>
        <v>-16939</v>
      </c>
      <c r="F405" s="190">
        <f t="shared" si="150"/>
        <v>23652</v>
      </c>
      <c r="G405" s="32">
        <f t="shared" si="151"/>
        <v>-1.3963043863274101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-2287</v>
      </c>
      <c r="E410" s="190">
        <f>E405+E406-E407-E408+E409</f>
        <v>-23939</v>
      </c>
      <c r="F410" s="190">
        <f t="shared" si="150"/>
        <v>21652</v>
      </c>
      <c r="G410" s="32">
        <f t="shared" si="151"/>
        <v>-0.90446551652115792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-2387</v>
      </c>
      <c r="E414" s="190">
        <f>E410+E413</f>
        <v>-24039</v>
      </c>
      <c r="F414" s="190">
        <f t="shared" si="150"/>
        <v>21652</v>
      </c>
      <c r="G414" s="32">
        <f t="shared" si="151"/>
        <v>-0.90070302425225679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-94314</v>
      </c>
      <c r="E418" s="190">
        <v>64779</v>
      </c>
      <c r="F418" s="190">
        <f t="shared" ref="F418" si="152">(D418-E418)</f>
        <v>-159093</v>
      </c>
      <c r="G418" s="32">
        <f t="shared" ref="G418" si="153">F418/E418</f>
        <v>-2.4559347936831379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906185</v>
      </c>
      <c r="E425" s="190">
        <f>E429+E430+E431</f>
        <v>743690</v>
      </c>
      <c r="F425" s="190">
        <f t="shared" ref="F425" si="156">(D425-E425)</f>
        <v>162495</v>
      </c>
      <c r="G425" s="32">
        <f t="shared" ref="G425" si="157">F425/E425</f>
        <v>0.21849829902244214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714630</v>
      </c>
      <c r="E429" s="190">
        <v>614201</v>
      </c>
      <c r="F429" s="190">
        <f t="shared" ref="F429:F431" si="158">(D429-E429)</f>
        <v>100429</v>
      </c>
      <c r="G429" s="32">
        <f t="shared" ref="G429:G431" si="159">F429/E429</f>
        <v>0.16351161916050283</v>
      </c>
    </row>
    <row r="430" spans="1:7" ht="25.5" x14ac:dyDescent="0.2">
      <c r="A430" s="186"/>
      <c r="B430" s="24" t="s">
        <v>58</v>
      </c>
      <c r="C430" s="17"/>
      <c r="D430" s="190">
        <v>181507</v>
      </c>
      <c r="E430" s="190">
        <v>126314</v>
      </c>
      <c r="F430" s="190">
        <f t="shared" si="158"/>
        <v>55193</v>
      </c>
      <c r="G430" s="32">
        <f t="shared" si="159"/>
        <v>0.43695077346929079</v>
      </c>
    </row>
    <row r="431" spans="1:7" x14ac:dyDescent="0.2">
      <c r="A431" s="186"/>
      <c r="B431" s="23" t="s">
        <v>24</v>
      </c>
      <c r="C431" s="10"/>
      <c r="D431" s="190">
        <v>10048</v>
      </c>
      <c r="E431" s="190">
        <v>3175</v>
      </c>
      <c r="F431" s="190">
        <f t="shared" si="158"/>
        <v>6873</v>
      </c>
      <c r="G431" s="32">
        <f t="shared" si="159"/>
        <v>2.1647244094488189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188053</v>
      </c>
      <c r="E433" s="190">
        <v>179604</v>
      </c>
      <c r="F433" s="190">
        <f t="shared" ref="F433" si="160">(D433-E433)</f>
        <v>8449</v>
      </c>
      <c r="G433" s="32">
        <f t="shared" ref="G433" si="161">F433/E433</f>
        <v>4.7042382129573949E-2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115720</v>
      </c>
      <c r="E435" s="190">
        <f>E438+E439+E440+E441</f>
        <v>119622</v>
      </c>
      <c r="F435" s="190">
        <f t="shared" ref="F435" si="162">(D435-E435)</f>
        <v>-3902</v>
      </c>
      <c r="G435" s="32">
        <f t="shared" ref="G435" si="163">F435/E435</f>
        <v>-3.2619417832840114E-2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1723</v>
      </c>
      <c r="E438" s="190">
        <v>2084</v>
      </c>
      <c r="F438" s="190">
        <f t="shared" ref="F438:F441" si="164">(D438-E438)</f>
        <v>-361</v>
      </c>
      <c r="G438" s="32">
        <f t="shared" ref="G438:G441" si="165">F438/E438</f>
        <v>-0.17322456813819578</v>
      </c>
    </row>
    <row r="439" spans="1:7" x14ac:dyDescent="0.2">
      <c r="A439" s="186">
        <v>31</v>
      </c>
      <c r="B439" s="25" t="s">
        <v>17</v>
      </c>
      <c r="C439" s="31"/>
      <c r="D439" s="190">
        <v>1400</v>
      </c>
      <c r="E439" s="190">
        <v>994</v>
      </c>
      <c r="F439" s="190">
        <f t="shared" si="164"/>
        <v>406</v>
      </c>
      <c r="G439" s="32">
        <f t="shared" si="165"/>
        <v>0.40845070422535212</v>
      </c>
    </row>
    <row r="440" spans="1:7" x14ac:dyDescent="0.2">
      <c r="A440" s="186">
        <v>32</v>
      </c>
      <c r="B440" s="25" t="s">
        <v>18</v>
      </c>
      <c r="C440" s="31"/>
      <c r="D440" s="190">
        <v>112597</v>
      </c>
      <c r="E440" s="190">
        <v>116544</v>
      </c>
      <c r="F440" s="190">
        <f t="shared" si="164"/>
        <v>-3947</v>
      </c>
      <c r="G440" s="32">
        <f t="shared" si="165"/>
        <v>-3.3867037342119717E-2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1142</v>
      </c>
      <c r="E446" s="190">
        <v>2390</v>
      </c>
      <c r="F446" s="190">
        <f>(D446-E446)</f>
        <v>-1248</v>
      </c>
      <c r="G446" s="32">
        <f>F446/E446</f>
        <v>-0.52217573221757319</v>
      </c>
    </row>
    <row r="447" spans="1:7" x14ac:dyDescent="0.2">
      <c r="A447" s="186">
        <v>701</v>
      </c>
      <c r="B447" s="1" t="s">
        <v>31</v>
      </c>
      <c r="C447" s="10"/>
      <c r="D447" s="190">
        <v>8373</v>
      </c>
      <c r="E447" s="190">
        <v>29069</v>
      </c>
      <c r="F447" s="190">
        <f t="shared" ref="F447:F449" si="166">(D447-E447)</f>
        <v>-20696</v>
      </c>
      <c r="G447" s="32">
        <f t="shared" ref="G447:G449" si="167">F447/E447</f>
        <v>-0.71196119577556849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19945</v>
      </c>
      <c r="E449" s="190">
        <v>28667</v>
      </c>
      <c r="F449" s="190">
        <f t="shared" si="166"/>
        <v>-8722</v>
      </c>
      <c r="G449" s="32">
        <f t="shared" si="167"/>
        <v>-0.304252276136324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29460</v>
      </c>
      <c r="E456" s="40">
        <f>E446+E447+E448+E449+E454+E455</f>
        <v>60126</v>
      </c>
      <c r="F456" s="40">
        <f t="shared" si="168"/>
        <v>-30666</v>
      </c>
      <c r="G456" s="34">
        <f t="shared" si="169"/>
        <v>-0.51002893922762205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29460</v>
      </c>
      <c r="E464" s="40">
        <f>E456+E461+E462+E463</f>
        <v>60126</v>
      </c>
      <c r="F464" s="190">
        <f t="shared" ref="F464:F473" si="174">(D464-E464)</f>
        <v>-30666</v>
      </c>
      <c r="G464" s="32">
        <f t="shared" ref="G464:G473" si="175">F464/E464</f>
        <v>-0.51002893922762205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8198</v>
      </c>
      <c r="E465" s="189">
        <f>E466+E467+E468</f>
        <v>12437</v>
      </c>
      <c r="F465" s="190">
        <f t="shared" si="174"/>
        <v>-4239</v>
      </c>
      <c r="G465" s="32">
        <f t="shared" si="175"/>
        <v>-0.34083782262603524</v>
      </c>
    </row>
    <row r="466" spans="1:7" x14ac:dyDescent="0.2">
      <c r="A466" s="186">
        <v>600</v>
      </c>
      <c r="B466" s="1" t="s">
        <v>2</v>
      </c>
      <c r="C466" s="10"/>
      <c r="D466" s="190">
        <v>275</v>
      </c>
      <c r="E466" s="190">
        <v>452</v>
      </c>
      <c r="F466" s="190">
        <f t="shared" si="174"/>
        <v>-177</v>
      </c>
      <c r="G466" s="32">
        <f t="shared" si="175"/>
        <v>-0.3915929203539823</v>
      </c>
    </row>
    <row r="467" spans="1:7" x14ac:dyDescent="0.2">
      <c r="A467" s="186">
        <v>601</v>
      </c>
      <c r="B467" s="1" t="s">
        <v>3</v>
      </c>
      <c r="C467" s="10"/>
      <c r="D467" s="190">
        <v>2706</v>
      </c>
      <c r="E467" s="190">
        <v>6626</v>
      </c>
      <c r="F467" s="190">
        <f t="shared" si="174"/>
        <v>-3920</v>
      </c>
      <c r="G467" s="32">
        <f t="shared" si="175"/>
        <v>-0.59160881376396013</v>
      </c>
    </row>
    <row r="468" spans="1:7" x14ac:dyDescent="0.2">
      <c r="A468" s="186">
        <v>604</v>
      </c>
      <c r="B468" s="1" t="s">
        <v>4</v>
      </c>
      <c r="C468" s="10"/>
      <c r="D468" s="190">
        <f>8198-2981</f>
        <v>5217</v>
      </c>
      <c r="E468" s="190">
        <f>12437-7078</f>
        <v>5359</v>
      </c>
      <c r="F468" s="190">
        <f t="shared" si="174"/>
        <v>-142</v>
      </c>
      <c r="G468" s="32">
        <f t="shared" si="175"/>
        <v>-2.6497480873297258E-2</v>
      </c>
    </row>
    <row r="469" spans="1:7" x14ac:dyDescent="0.2">
      <c r="A469" s="186">
        <v>61</v>
      </c>
      <c r="B469" s="1" t="s">
        <v>41</v>
      </c>
      <c r="C469" s="10"/>
      <c r="D469" s="190">
        <v>546</v>
      </c>
      <c r="E469" s="190">
        <v>2113</v>
      </c>
      <c r="F469" s="190">
        <f t="shared" si="174"/>
        <v>-1567</v>
      </c>
      <c r="G469" s="32">
        <f t="shared" si="175"/>
        <v>-0.74159962139138669</v>
      </c>
    </row>
    <row r="470" spans="1:7" x14ac:dyDescent="0.2">
      <c r="A470" s="186">
        <v>62</v>
      </c>
      <c r="B470" s="2" t="s">
        <v>42</v>
      </c>
      <c r="C470" s="11"/>
      <c r="D470" s="39">
        <v>291</v>
      </c>
      <c r="E470" s="39">
        <v>1362</v>
      </c>
      <c r="F470" s="190">
        <f t="shared" si="174"/>
        <v>-1071</v>
      </c>
      <c r="G470" s="32">
        <f t="shared" si="175"/>
        <v>-0.78634361233480177</v>
      </c>
    </row>
    <row r="471" spans="1:7" ht="25.5" x14ac:dyDescent="0.2">
      <c r="A471" s="22"/>
      <c r="B471" s="26" t="s">
        <v>43</v>
      </c>
      <c r="C471" s="191"/>
      <c r="D471" s="40">
        <f>D465+D469+D470</f>
        <v>9035</v>
      </c>
      <c r="E471" s="40">
        <f>E465+E469+E470</f>
        <v>15912</v>
      </c>
      <c r="F471" s="190">
        <f t="shared" si="174"/>
        <v>-6877</v>
      </c>
      <c r="G471" s="32">
        <f t="shared" si="175"/>
        <v>-0.43218954248366015</v>
      </c>
    </row>
    <row r="472" spans="1:7" ht="25.5" x14ac:dyDescent="0.2">
      <c r="A472" s="22"/>
      <c r="B472" s="26" t="s">
        <v>48</v>
      </c>
      <c r="C472" s="191"/>
      <c r="D472" s="40">
        <f>D464-D471</f>
        <v>20425</v>
      </c>
      <c r="E472" s="40">
        <f>E464-E471</f>
        <v>44214</v>
      </c>
      <c r="F472" s="190">
        <f t="shared" si="174"/>
        <v>-23789</v>
      </c>
      <c r="G472" s="32">
        <f t="shared" si="175"/>
        <v>-0.53804224906138332</v>
      </c>
    </row>
    <row r="473" spans="1:7" x14ac:dyDescent="0.2">
      <c r="A473" s="186">
        <v>63</v>
      </c>
      <c r="B473" s="3" t="s">
        <v>46</v>
      </c>
      <c r="C473" s="188"/>
      <c r="D473" s="189">
        <v>30112</v>
      </c>
      <c r="E473" s="189">
        <v>31588</v>
      </c>
      <c r="F473" s="190">
        <f t="shared" si="174"/>
        <v>-1476</v>
      </c>
      <c r="G473" s="32">
        <f t="shared" si="175"/>
        <v>-4.6726605039888562E-2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2040</v>
      </c>
      <c r="E477" s="39">
        <v>1805</v>
      </c>
      <c r="F477" s="190">
        <f t="shared" ref="F477:F487" si="178">(D477-E477)</f>
        <v>235</v>
      </c>
      <c r="G477" s="32">
        <f t="shared" ref="G477:G487" si="179">F477/E477</f>
        <v>0.13019390581717452</v>
      </c>
    </row>
    <row r="478" spans="1:7" ht="25.5" x14ac:dyDescent="0.2">
      <c r="A478" s="22"/>
      <c r="B478" s="26" t="s">
        <v>49</v>
      </c>
      <c r="C478" s="191"/>
      <c r="D478" s="190">
        <f>D472-D473-D477</f>
        <v>-11727</v>
      </c>
      <c r="E478" s="190">
        <f>E472-E473-E477</f>
        <v>10821</v>
      </c>
      <c r="F478" s="190">
        <f t="shared" si="178"/>
        <v>-22548</v>
      </c>
      <c r="G478" s="32">
        <f t="shared" si="179"/>
        <v>-2.0837260881619075</v>
      </c>
    </row>
    <row r="479" spans="1:7" x14ac:dyDescent="0.2">
      <c r="A479" s="186">
        <v>75</v>
      </c>
      <c r="B479" s="3" t="s">
        <v>50</v>
      </c>
      <c r="C479" s="188"/>
      <c r="D479" s="189">
        <v>60</v>
      </c>
      <c r="E479" s="189">
        <v>0</v>
      </c>
      <c r="F479" s="190">
        <f t="shared" si="178"/>
        <v>60</v>
      </c>
      <c r="G479" s="32" t="e">
        <f t="shared" si="179"/>
        <v>#DIV/0!</v>
      </c>
    </row>
    <row r="480" spans="1:7" x14ac:dyDescent="0.2">
      <c r="A480" s="186">
        <v>65</v>
      </c>
      <c r="B480" s="1" t="s">
        <v>51</v>
      </c>
      <c r="C480" s="10"/>
      <c r="D480" s="190">
        <v>1503</v>
      </c>
      <c r="E480" s="190">
        <v>1020</v>
      </c>
      <c r="F480" s="190">
        <f t="shared" si="178"/>
        <v>483</v>
      </c>
      <c r="G480" s="32">
        <f t="shared" si="179"/>
        <v>0.47352941176470587</v>
      </c>
    </row>
    <row r="481" spans="1:7" ht="25.5" x14ac:dyDescent="0.2">
      <c r="A481" s="186">
        <v>68</v>
      </c>
      <c r="B481" s="16" t="s">
        <v>52</v>
      </c>
      <c r="C481" s="17"/>
      <c r="D481" s="190">
        <v>27323</v>
      </c>
      <c r="E481" s="190">
        <v>177101</v>
      </c>
      <c r="F481" s="190">
        <f t="shared" si="178"/>
        <v>-149778</v>
      </c>
      <c r="G481" s="32">
        <f t="shared" si="179"/>
        <v>-0.84572080338338007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-40493</v>
      </c>
      <c r="E483" s="190">
        <f>E478+E479-E480-E481+E482</f>
        <v>-167300</v>
      </c>
      <c r="F483" s="190">
        <f t="shared" si="178"/>
        <v>126807</v>
      </c>
      <c r="G483" s="32">
        <f t="shared" si="179"/>
        <v>-0.75796174536760308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5475</v>
      </c>
      <c r="F484" s="190">
        <f t="shared" si="178"/>
        <v>-5475</v>
      </c>
      <c r="G484" s="32">
        <f t="shared" si="179"/>
        <v>-1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5475</v>
      </c>
      <c r="F486" s="190">
        <f t="shared" si="178"/>
        <v>-5475</v>
      </c>
      <c r="G486" s="32">
        <f t="shared" si="179"/>
        <v>-1</v>
      </c>
    </row>
    <row r="487" spans="1:7" x14ac:dyDescent="0.2">
      <c r="A487" s="22"/>
      <c r="B487" s="19" t="s">
        <v>57</v>
      </c>
      <c r="C487" s="191"/>
      <c r="D487" s="190">
        <f>D483+D486</f>
        <v>-40493</v>
      </c>
      <c r="E487" s="190">
        <f>E483+E486</f>
        <v>-161825</v>
      </c>
      <c r="F487" s="190">
        <f t="shared" si="178"/>
        <v>121332</v>
      </c>
      <c r="G487" s="32">
        <f t="shared" si="179"/>
        <v>-0.74977290282712805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293401</v>
      </c>
      <c r="E491" s="190">
        <v>32161</v>
      </c>
      <c r="F491" s="190">
        <f t="shared" ref="F491" si="180">(D491-E491)</f>
        <v>261240</v>
      </c>
      <c r="G491" s="32">
        <f t="shared" ref="G491" si="181">F491/E491</f>
        <v>8.122881751189329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8" x14ac:dyDescent="0.2">
      <c r="B497" s="3"/>
      <c r="C497" s="28"/>
    </row>
    <row r="498" spans="1:8" x14ac:dyDescent="0.2">
      <c r="A498" s="186">
        <v>41</v>
      </c>
      <c r="B498" s="1" t="s">
        <v>8</v>
      </c>
      <c r="C498" s="10"/>
      <c r="D498" s="190">
        <f>D502+D503+D504</f>
        <v>863665</v>
      </c>
      <c r="E498" s="190">
        <f>E502+E503+E504</f>
        <v>613986</v>
      </c>
      <c r="F498" s="190">
        <f t="shared" ref="F498" si="184">(D498-E498)</f>
        <v>249679</v>
      </c>
      <c r="G498" s="32">
        <f t="shared" ref="G498" si="185">F498/E498</f>
        <v>0.40665259468456938</v>
      </c>
    </row>
    <row r="499" spans="1:8" x14ac:dyDescent="0.2">
      <c r="A499" s="186"/>
      <c r="B499" s="1"/>
      <c r="C499" s="10"/>
      <c r="D499" s="190"/>
      <c r="E499" s="190"/>
      <c r="F499" s="190"/>
      <c r="G499" s="32"/>
    </row>
    <row r="500" spans="1:8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8" x14ac:dyDescent="0.2">
      <c r="A501" s="186"/>
      <c r="B501" s="1"/>
      <c r="C501" s="10"/>
      <c r="D501" s="190"/>
      <c r="E501" s="190"/>
      <c r="F501" s="190"/>
      <c r="G501" s="32"/>
    </row>
    <row r="502" spans="1:8" x14ac:dyDescent="0.2">
      <c r="A502" s="186"/>
      <c r="B502" s="23" t="s">
        <v>23</v>
      </c>
      <c r="C502" s="10"/>
      <c r="D502" s="190">
        <v>345466</v>
      </c>
      <c r="E502" s="190">
        <v>356112</v>
      </c>
      <c r="F502" s="190">
        <f t="shared" ref="F502:F504" si="186">(D502-E502)</f>
        <v>-10646</v>
      </c>
      <c r="G502" s="32">
        <f t="shared" ref="G502:G504" si="187">F502/E502</f>
        <v>-2.9895089185424811E-2</v>
      </c>
    </row>
    <row r="503" spans="1:8" ht="25.5" x14ac:dyDescent="0.2">
      <c r="A503" s="186"/>
      <c r="B503" s="24" t="s">
        <v>58</v>
      </c>
      <c r="C503" s="17"/>
      <c r="D503" s="190">
        <v>215916</v>
      </c>
      <c r="E503" s="190">
        <v>79818</v>
      </c>
      <c r="F503" s="190">
        <f t="shared" si="186"/>
        <v>136098</v>
      </c>
      <c r="G503" s="32">
        <f t="shared" si="187"/>
        <v>1.705104111854469</v>
      </c>
    </row>
    <row r="504" spans="1:8" x14ac:dyDescent="0.2">
      <c r="A504" s="186"/>
      <c r="B504" s="23" t="s">
        <v>24</v>
      </c>
      <c r="C504" s="10"/>
      <c r="D504" s="190">
        <v>302283</v>
      </c>
      <c r="E504" s="190">
        <v>178056</v>
      </c>
      <c r="F504" s="190">
        <f t="shared" si="186"/>
        <v>124227</v>
      </c>
      <c r="G504" s="32">
        <f t="shared" si="187"/>
        <v>0.69768499797816419</v>
      </c>
    </row>
    <row r="505" spans="1:8" x14ac:dyDescent="0.2">
      <c r="A505" s="186"/>
      <c r="B505" s="1"/>
      <c r="C505" s="10"/>
      <c r="D505" s="190"/>
      <c r="E505" s="190"/>
      <c r="F505" s="190"/>
      <c r="G505" s="32"/>
    </row>
    <row r="506" spans="1:8" x14ac:dyDescent="0.2">
      <c r="A506" s="186"/>
      <c r="B506" s="8" t="s">
        <v>26</v>
      </c>
      <c r="C506" s="31"/>
      <c r="D506" s="190">
        <v>153387</v>
      </c>
      <c r="E506" s="190">
        <v>164862</v>
      </c>
      <c r="F506" s="190">
        <f t="shared" ref="F506" si="188">(D506-E506)</f>
        <v>-11475</v>
      </c>
      <c r="G506" s="32">
        <f t="shared" ref="G506" si="189">F506/E506</f>
        <v>-6.9603668522764492E-2</v>
      </c>
      <c r="H506" s="157"/>
    </row>
    <row r="507" spans="1:8" x14ac:dyDescent="0.2">
      <c r="A507" s="186"/>
      <c r="B507" s="8"/>
      <c r="C507" s="31"/>
      <c r="D507" s="190"/>
      <c r="E507" s="190"/>
      <c r="F507" s="190"/>
      <c r="G507" s="32"/>
      <c r="H507" s="157"/>
    </row>
    <row r="508" spans="1:8" x14ac:dyDescent="0.2">
      <c r="A508" s="186">
        <v>3</v>
      </c>
      <c r="B508" s="8" t="s">
        <v>15</v>
      </c>
      <c r="C508" s="31"/>
      <c r="D508" s="190">
        <f>D511+D512+D513+D514</f>
        <v>61393</v>
      </c>
      <c r="E508" s="190">
        <f>E511+E512+E513+E514</f>
        <v>58823</v>
      </c>
      <c r="F508" s="190">
        <f t="shared" ref="F508" si="190">(D508-E508)</f>
        <v>2570</v>
      </c>
      <c r="G508" s="32">
        <f t="shared" ref="G508" si="191">F508/E508</f>
        <v>4.3690393213538924E-2</v>
      </c>
      <c r="H508" s="157"/>
    </row>
    <row r="509" spans="1:8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8" x14ac:dyDescent="0.2">
      <c r="A510" s="186"/>
      <c r="B510" s="8"/>
      <c r="C510" s="31"/>
      <c r="D510" s="190"/>
      <c r="E510" s="190"/>
      <c r="F510" s="190"/>
      <c r="G510" s="32"/>
    </row>
    <row r="511" spans="1:8" x14ac:dyDescent="0.2">
      <c r="A511" s="186">
        <v>30</v>
      </c>
      <c r="B511" s="25" t="s">
        <v>16</v>
      </c>
      <c r="C511" s="31"/>
      <c r="D511" s="190">
        <v>1374</v>
      </c>
      <c r="E511" s="190">
        <v>4025</v>
      </c>
      <c r="F511" s="190">
        <f t="shared" ref="F511:F514" si="192">(D511-E511)</f>
        <v>-2651</v>
      </c>
      <c r="G511" s="32">
        <f t="shared" ref="G511:G514" si="193">F511/E511</f>
        <v>-0.65863354037267086</v>
      </c>
    </row>
    <row r="512" spans="1:8" x14ac:dyDescent="0.2">
      <c r="A512" s="186">
        <v>31</v>
      </c>
      <c r="B512" s="25" t="s">
        <v>17</v>
      </c>
      <c r="C512" s="31"/>
      <c r="D512" s="190">
        <v>2754</v>
      </c>
      <c r="E512" s="190">
        <v>4171</v>
      </c>
      <c r="F512" s="190">
        <f t="shared" si="192"/>
        <v>-1417</v>
      </c>
      <c r="G512" s="32">
        <f t="shared" si="193"/>
        <v>-0.33972668424838171</v>
      </c>
    </row>
    <row r="513" spans="1:7" x14ac:dyDescent="0.2">
      <c r="A513" s="186">
        <v>32</v>
      </c>
      <c r="B513" s="25" t="s">
        <v>18</v>
      </c>
      <c r="C513" s="31"/>
      <c r="D513" s="190">
        <v>57265</v>
      </c>
      <c r="E513" s="190">
        <v>50627</v>
      </c>
      <c r="F513" s="190">
        <f t="shared" si="192"/>
        <v>6638</v>
      </c>
      <c r="G513" s="32">
        <f t="shared" si="193"/>
        <v>0.1311158077705572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5719</v>
      </c>
      <c r="E519" s="190">
        <v>1262</v>
      </c>
      <c r="F519" s="190">
        <f>(D519-E519)</f>
        <v>4457</v>
      </c>
      <c r="G519" s="32">
        <f>F519/E519</f>
        <v>3.5316957210776545</v>
      </c>
    </row>
    <row r="520" spans="1:7" x14ac:dyDescent="0.2">
      <c r="A520" s="186">
        <v>701</v>
      </c>
      <c r="B520" s="1" t="s">
        <v>31</v>
      </c>
      <c r="C520" s="10"/>
      <c r="D520" s="190">
        <v>21890</v>
      </c>
      <c r="E520" s="190">
        <v>7494</v>
      </c>
      <c r="F520" s="190">
        <f t="shared" ref="F520:F522" si="194">(D520-E520)</f>
        <v>14396</v>
      </c>
      <c r="G520" s="32">
        <f t="shared" ref="G520:G522" si="195">F520/E520</f>
        <v>1.9210034694422204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50894</v>
      </c>
      <c r="E522" s="190">
        <v>16051</v>
      </c>
      <c r="F522" s="190">
        <f t="shared" si="194"/>
        <v>34843</v>
      </c>
      <c r="G522" s="32">
        <f t="shared" si="195"/>
        <v>2.1707681764376052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2205</v>
      </c>
      <c r="E528" s="39">
        <v>713</v>
      </c>
      <c r="F528" s="190">
        <f t="shared" si="196"/>
        <v>1492</v>
      </c>
      <c r="G528" s="32">
        <f t="shared" si="197"/>
        <v>2.0925666199158486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80708</v>
      </c>
      <c r="E529" s="40">
        <f>E519+E520+E521+E522+E527+E528</f>
        <v>25520</v>
      </c>
      <c r="F529" s="40">
        <f t="shared" si="196"/>
        <v>55188</v>
      </c>
      <c r="G529" s="34">
        <f t="shared" si="197"/>
        <v>2.162539184952978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80708</v>
      </c>
      <c r="E537" s="40">
        <f>E529+E534+E535+E536</f>
        <v>25520</v>
      </c>
      <c r="F537" s="190">
        <f t="shared" ref="F537:F546" si="202">(D537-E537)</f>
        <v>55188</v>
      </c>
      <c r="G537" s="32">
        <f t="shared" ref="G537:G546" si="203">F537/E537</f>
        <v>2.162539184952978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15994</v>
      </c>
      <c r="E538" s="189">
        <f>E539+E540+E541</f>
        <v>3723</v>
      </c>
      <c r="F538" s="190">
        <f t="shared" si="202"/>
        <v>12271</v>
      </c>
      <c r="G538" s="32">
        <f t="shared" si="203"/>
        <v>3.2959978511952728</v>
      </c>
    </row>
    <row r="539" spans="1:7" x14ac:dyDescent="0.2">
      <c r="A539" s="186">
        <v>600</v>
      </c>
      <c r="B539" s="1" t="s">
        <v>2</v>
      </c>
      <c r="C539" s="10"/>
      <c r="D539" s="190">
        <v>1437</v>
      </c>
      <c r="E539" s="190">
        <v>169</v>
      </c>
      <c r="F539" s="190">
        <f t="shared" si="202"/>
        <v>1268</v>
      </c>
      <c r="G539" s="32">
        <f t="shared" si="203"/>
        <v>7.5029585798816569</v>
      </c>
    </row>
    <row r="540" spans="1:7" x14ac:dyDescent="0.2">
      <c r="A540" s="186">
        <v>601</v>
      </c>
      <c r="B540" s="1" t="s">
        <v>3</v>
      </c>
      <c r="C540" s="10"/>
      <c r="D540" s="190">
        <v>7455</v>
      </c>
      <c r="E540" s="190">
        <v>2799</v>
      </c>
      <c r="F540" s="190">
        <f t="shared" si="202"/>
        <v>4656</v>
      </c>
      <c r="G540" s="32">
        <f t="shared" si="203"/>
        <v>1.6634512325830655</v>
      </c>
    </row>
    <row r="541" spans="1:7" x14ac:dyDescent="0.2">
      <c r="A541" s="186">
        <v>604</v>
      </c>
      <c r="B541" s="1" t="s">
        <v>4</v>
      </c>
      <c r="C541" s="10"/>
      <c r="D541" s="190">
        <v>7102</v>
      </c>
      <c r="E541" s="190">
        <f>3723-3522+554</f>
        <v>755</v>
      </c>
      <c r="F541" s="190">
        <f t="shared" si="202"/>
        <v>6347</v>
      </c>
      <c r="G541" s="32">
        <f t="shared" si="203"/>
        <v>8.4066225165562916</v>
      </c>
    </row>
    <row r="542" spans="1:7" x14ac:dyDescent="0.2">
      <c r="A542" s="186">
        <v>61</v>
      </c>
      <c r="B542" s="1" t="s">
        <v>41</v>
      </c>
      <c r="C542" s="10"/>
      <c r="D542" s="190">
        <v>0</v>
      </c>
      <c r="E542" s="190">
        <v>1363</v>
      </c>
      <c r="F542" s="190">
        <f t="shared" si="202"/>
        <v>-1363</v>
      </c>
      <c r="G542" s="32">
        <f t="shared" si="203"/>
        <v>-1</v>
      </c>
    </row>
    <row r="543" spans="1:7" x14ac:dyDescent="0.2">
      <c r="A543" s="186">
        <v>62</v>
      </c>
      <c r="B543" s="2" t="s">
        <v>42</v>
      </c>
      <c r="C543" s="11"/>
      <c r="D543" s="39">
        <v>0</v>
      </c>
      <c r="E543" s="39">
        <v>2099</v>
      </c>
      <c r="F543" s="190">
        <f t="shared" si="202"/>
        <v>-2099</v>
      </c>
      <c r="G543" s="32">
        <f t="shared" si="203"/>
        <v>-1</v>
      </c>
    </row>
    <row r="544" spans="1:7" ht="25.5" x14ac:dyDescent="0.2">
      <c r="A544" s="22"/>
      <c r="B544" s="26" t="s">
        <v>43</v>
      </c>
      <c r="C544" s="191"/>
      <c r="D544" s="40">
        <f>D538+D542+D543</f>
        <v>15994</v>
      </c>
      <c r="E544" s="40">
        <f>E538+E542+E543</f>
        <v>7185</v>
      </c>
      <c r="F544" s="190">
        <f t="shared" si="202"/>
        <v>8809</v>
      </c>
      <c r="G544" s="32">
        <f t="shared" si="203"/>
        <v>1.2260264439805149</v>
      </c>
    </row>
    <row r="545" spans="1:7" ht="25.5" x14ac:dyDescent="0.2">
      <c r="A545" s="22"/>
      <c r="B545" s="26" t="s">
        <v>48</v>
      </c>
      <c r="C545" s="191"/>
      <c r="D545" s="40">
        <f>D537-D544</f>
        <v>64714</v>
      </c>
      <c r="E545" s="40">
        <f>E537-E544</f>
        <v>18335</v>
      </c>
      <c r="F545" s="190">
        <f t="shared" si="202"/>
        <v>46379</v>
      </c>
      <c r="G545" s="32">
        <f t="shared" si="203"/>
        <v>2.5295336787564766</v>
      </c>
    </row>
    <row r="546" spans="1:7" x14ac:dyDescent="0.2">
      <c r="A546" s="186">
        <v>63</v>
      </c>
      <c r="B546" s="3" t="s">
        <v>46</v>
      </c>
      <c r="C546" s="188"/>
      <c r="D546" s="189">
        <v>25449</v>
      </c>
      <c r="E546" s="189">
        <v>17618</v>
      </c>
      <c r="F546" s="190">
        <f t="shared" si="202"/>
        <v>7831</v>
      </c>
      <c r="G546" s="32">
        <f t="shared" si="203"/>
        <v>0.44448859121353163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2421</v>
      </c>
      <c r="E550" s="39">
        <v>1153</v>
      </c>
      <c r="F550" s="190">
        <f t="shared" ref="F550:F560" si="206">(D550-E550)</f>
        <v>1268</v>
      </c>
      <c r="G550" s="32">
        <f t="shared" ref="G550:G560" si="207">F550/E550</f>
        <v>1.0997398091934085</v>
      </c>
    </row>
    <row r="551" spans="1:7" ht="25.5" x14ac:dyDescent="0.2">
      <c r="A551" s="22"/>
      <c r="B551" s="26" t="s">
        <v>49</v>
      </c>
      <c r="C551" s="191"/>
      <c r="D551" s="190">
        <f>D545-D546-D550</f>
        <v>36844</v>
      </c>
      <c r="E551" s="190">
        <f>E545-E546-E550</f>
        <v>-436</v>
      </c>
      <c r="F551" s="190">
        <f t="shared" si="206"/>
        <v>37280</v>
      </c>
      <c r="G551" s="32">
        <f t="shared" si="207"/>
        <v>-85.504587155963307</v>
      </c>
    </row>
    <row r="552" spans="1:7" x14ac:dyDescent="0.2">
      <c r="A552" s="186">
        <v>75</v>
      </c>
      <c r="B552" s="3" t="s">
        <v>50</v>
      </c>
      <c r="C552" s="188"/>
      <c r="D552" s="189">
        <v>0</v>
      </c>
      <c r="E552" s="189">
        <v>50</v>
      </c>
      <c r="F552" s="190">
        <f t="shared" si="206"/>
        <v>-50</v>
      </c>
      <c r="G552" s="32">
        <f t="shared" si="207"/>
        <v>-1</v>
      </c>
    </row>
    <row r="553" spans="1:7" x14ac:dyDescent="0.2">
      <c r="A553" s="186">
        <v>65</v>
      </c>
      <c r="B553" s="1" t="s">
        <v>51</v>
      </c>
      <c r="C553" s="10"/>
      <c r="D553" s="190">
        <v>0</v>
      </c>
      <c r="E553" s="190">
        <v>390</v>
      </c>
      <c r="F553" s="190">
        <f t="shared" si="206"/>
        <v>-390</v>
      </c>
      <c r="G553" s="32">
        <f t="shared" si="207"/>
        <v>-1</v>
      </c>
    </row>
    <row r="554" spans="1:7" ht="25.5" x14ac:dyDescent="0.2">
      <c r="A554" s="186">
        <v>68</v>
      </c>
      <c r="B554" s="16" t="s">
        <v>52</v>
      </c>
      <c r="C554" s="17"/>
      <c r="D554" s="190">
        <v>4000</v>
      </c>
      <c r="E554" s="190">
        <v>1955</v>
      </c>
      <c r="F554" s="190">
        <f t="shared" si="206"/>
        <v>2045</v>
      </c>
      <c r="G554" s="32">
        <f t="shared" si="207"/>
        <v>1.0460358056265984</v>
      </c>
    </row>
    <row r="555" spans="1:7" x14ac:dyDescent="0.2">
      <c r="A555" s="186">
        <v>78</v>
      </c>
      <c r="B555" s="2" t="s">
        <v>53</v>
      </c>
      <c r="C555" s="11"/>
      <c r="D555" s="39">
        <v>0</v>
      </c>
      <c r="E555" s="39">
        <v>5331</v>
      </c>
      <c r="F555" s="190">
        <f t="shared" si="206"/>
        <v>-5331</v>
      </c>
      <c r="G555" s="32">
        <f t="shared" si="207"/>
        <v>-1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32844</v>
      </c>
      <c r="E556" s="190">
        <f>E551+E552-E553-E554+E555</f>
        <v>2600</v>
      </c>
      <c r="F556" s="190">
        <f t="shared" si="206"/>
        <v>30244</v>
      </c>
      <c r="G556" s="32">
        <f t="shared" si="207"/>
        <v>11.632307692307693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32844</v>
      </c>
      <c r="E560" s="190">
        <f>E556+E559</f>
        <v>2600</v>
      </c>
      <c r="F560" s="190">
        <f t="shared" si="206"/>
        <v>30244</v>
      </c>
      <c r="G560" s="32">
        <f t="shared" si="207"/>
        <v>11.632307692307693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-67642</v>
      </c>
      <c r="E564" s="190">
        <v>-56896</v>
      </c>
      <c r="F564" s="190">
        <f t="shared" ref="F564" si="208">(D564-E564)</f>
        <v>-10746</v>
      </c>
      <c r="G564" s="32">
        <f t="shared" ref="G564" si="209">F564/E564</f>
        <v>0.18887092238470191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103205</v>
      </c>
      <c r="E571" s="190">
        <f>E575+E576+E577</f>
        <v>153410</v>
      </c>
      <c r="F571" s="190">
        <f t="shared" ref="F571" si="212">(D571-E571)</f>
        <v>-50205</v>
      </c>
      <c r="G571" s="32">
        <f t="shared" ref="G571" si="213">F571/E571</f>
        <v>-0.32726028290202724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45276</v>
      </c>
      <c r="E575" s="190">
        <v>86196</v>
      </c>
      <c r="F575" s="190">
        <f t="shared" ref="F575:F577" si="214">(D575-E575)</f>
        <v>-40920</v>
      </c>
      <c r="G575" s="32">
        <f t="shared" ref="G575:G577" si="215">F575/E575</f>
        <v>-0.47473200612557426</v>
      </c>
    </row>
    <row r="576" spans="1:7" ht="25.5" x14ac:dyDescent="0.2">
      <c r="A576" s="186"/>
      <c r="B576" s="24" t="s">
        <v>58</v>
      </c>
      <c r="C576" s="17"/>
      <c r="D576" s="190">
        <v>43330</v>
      </c>
      <c r="E576" s="190">
        <v>39744</v>
      </c>
      <c r="F576" s="190">
        <f t="shared" si="214"/>
        <v>3586</v>
      </c>
      <c r="G576" s="32">
        <f t="shared" si="215"/>
        <v>9.022745571658615E-2</v>
      </c>
    </row>
    <row r="577" spans="1:7" x14ac:dyDescent="0.2">
      <c r="A577" s="186"/>
      <c r="B577" s="23" t="s">
        <v>24</v>
      </c>
      <c r="C577" s="10"/>
      <c r="D577" s="190">
        <v>14599</v>
      </c>
      <c r="E577" s="190">
        <v>27470</v>
      </c>
      <c r="F577" s="190">
        <f t="shared" si="214"/>
        <v>-12871</v>
      </c>
      <c r="G577" s="32">
        <f t="shared" si="215"/>
        <v>-0.46854750637058612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64990</v>
      </c>
      <c r="E579" s="190">
        <v>34684</v>
      </c>
      <c r="F579" s="190">
        <f t="shared" ref="F579" si="216">(D579-E579)</f>
        <v>30306</v>
      </c>
      <c r="G579" s="32">
        <f t="shared" ref="G579" si="217">F579/E579</f>
        <v>0.87377465113597053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36961</v>
      </c>
      <c r="E581" s="190">
        <f>E584+E585+E586+E587</f>
        <v>34684</v>
      </c>
      <c r="F581" s="190">
        <f t="shared" ref="F581" si="218">(D581-E581)</f>
        <v>2277</v>
      </c>
      <c r="G581" s="32">
        <f t="shared" ref="G581" si="219">F581/E581</f>
        <v>6.56498673740053E-2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2667</v>
      </c>
      <c r="E584" s="190">
        <v>624</v>
      </c>
      <c r="F584" s="190">
        <f t="shared" ref="F584:F587" si="220">(D584-E584)</f>
        <v>2043</v>
      </c>
      <c r="G584" s="32">
        <f t="shared" ref="G584:G587" si="221">F584/E584</f>
        <v>3.2740384615384617</v>
      </c>
    </row>
    <row r="585" spans="1:7" x14ac:dyDescent="0.2">
      <c r="A585" s="186">
        <v>31</v>
      </c>
      <c r="B585" s="25" t="s">
        <v>17</v>
      </c>
      <c r="C585" s="31"/>
      <c r="D585" s="190">
        <v>2638</v>
      </c>
      <c r="E585" s="190">
        <v>3027</v>
      </c>
      <c r="F585" s="190">
        <f t="shared" si="220"/>
        <v>-389</v>
      </c>
      <c r="G585" s="32">
        <f t="shared" si="221"/>
        <v>-0.12851007598282127</v>
      </c>
    </row>
    <row r="586" spans="1:7" x14ac:dyDescent="0.2">
      <c r="A586" s="186">
        <v>32</v>
      </c>
      <c r="B586" s="25" t="s">
        <v>18</v>
      </c>
      <c r="C586" s="31"/>
      <c r="D586" s="190">
        <v>31656</v>
      </c>
      <c r="E586" s="190">
        <v>31033</v>
      </c>
      <c r="F586" s="190">
        <f t="shared" si="220"/>
        <v>623</v>
      </c>
      <c r="G586" s="32">
        <f t="shared" si="221"/>
        <v>2.007540360261657E-2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1155</v>
      </c>
      <c r="E592" s="190">
        <v>1058</v>
      </c>
      <c r="F592" s="190">
        <f>(D592-E592)</f>
        <v>97</v>
      </c>
      <c r="G592" s="32">
        <f>F592/E592</f>
        <v>9.1682419659735351E-2</v>
      </c>
    </row>
    <row r="593" spans="1:7" x14ac:dyDescent="0.2">
      <c r="A593" s="186">
        <v>701</v>
      </c>
      <c r="B593" s="1" t="s">
        <v>31</v>
      </c>
      <c r="C593" s="10"/>
      <c r="D593" s="190">
        <v>25328</v>
      </c>
      <c r="E593" s="190">
        <v>19291</v>
      </c>
      <c r="F593" s="190">
        <f t="shared" ref="F593:F595" si="222">(D593-E593)</f>
        <v>6037</v>
      </c>
      <c r="G593" s="32">
        <f t="shared" ref="G593:G595" si="223">F593/E593</f>
        <v>0.31294385983100925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83321</v>
      </c>
      <c r="E595" s="190">
        <v>60718</v>
      </c>
      <c r="F595" s="190">
        <f t="shared" si="222"/>
        <v>22603</v>
      </c>
      <c r="G595" s="32">
        <f t="shared" si="223"/>
        <v>0.3722619322112059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109804</v>
      </c>
      <c r="E602" s="40">
        <f>E592+E593+E594+E595+E600+E601</f>
        <v>81067</v>
      </c>
      <c r="F602" s="40">
        <f t="shared" si="224"/>
        <v>28737</v>
      </c>
      <c r="G602" s="34">
        <f t="shared" si="225"/>
        <v>0.35448456215229379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109804</v>
      </c>
      <c r="E610" s="40">
        <f>E602+E607+E608+E609</f>
        <v>81067</v>
      </c>
      <c r="F610" s="190">
        <f t="shared" ref="F610:F619" si="230">(D610-E610)</f>
        <v>28737</v>
      </c>
      <c r="G610" s="32">
        <f t="shared" ref="G610:G619" si="231">F610/E610</f>
        <v>0.35448456215229379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10506</v>
      </c>
      <c r="E611" s="189">
        <f>E612+E613+E614</f>
        <v>11906</v>
      </c>
      <c r="F611" s="190">
        <f t="shared" si="230"/>
        <v>-1400</v>
      </c>
      <c r="G611" s="32">
        <f t="shared" si="231"/>
        <v>-0.11758777087182933</v>
      </c>
    </row>
    <row r="612" spans="1:7" x14ac:dyDescent="0.2">
      <c r="A612" s="186">
        <v>600</v>
      </c>
      <c r="B612" s="1" t="s">
        <v>2</v>
      </c>
      <c r="C612" s="10"/>
      <c r="D612" s="190">
        <v>489</v>
      </c>
      <c r="E612" s="190">
        <v>704</v>
      </c>
      <c r="F612" s="190">
        <f t="shared" si="230"/>
        <v>-215</v>
      </c>
      <c r="G612" s="32">
        <f t="shared" si="231"/>
        <v>-0.30539772727272729</v>
      </c>
    </row>
    <row r="613" spans="1:7" x14ac:dyDescent="0.2">
      <c r="A613" s="186">
        <v>601</v>
      </c>
      <c r="B613" s="1" t="s">
        <v>3</v>
      </c>
      <c r="C613" s="10"/>
      <c r="D613" s="190">
        <v>8013</v>
      </c>
      <c r="E613" s="190">
        <v>11202</v>
      </c>
      <c r="F613" s="190">
        <f t="shared" si="230"/>
        <v>-3189</v>
      </c>
      <c r="G613" s="32">
        <f t="shared" si="231"/>
        <v>-0.28468130690948046</v>
      </c>
    </row>
    <row r="614" spans="1:7" x14ac:dyDescent="0.2">
      <c r="A614" s="186">
        <v>604</v>
      </c>
      <c r="B614" s="1" t="s">
        <v>4</v>
      </c>
      <c r="C614" s="10"/>
      <c r="D614" s="190">
        <v>2004</v>
      </c>
      <c r="E614" s="190">
        <v>0</v>
      </c>
      <c r="F614" s="190">
        <f t="shared" si="230"/>
        <v>2004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2278</v>
      </c>
      <c r="E615" s="190">
        <v>3401</v>
      </c>
      <c r="F615" s="190">
        <f t="shared" si="230"/>
        <v>-1123</v>
      </c>
      <c r="G615" s="32">
        <f t="shared" si="231"/>
        <v>-0.33019700088209353</v>
      </c>
    </row>
    <row r="616" spans="1:7" x14ac:dyDescent="0.2">
      <c r="A616" s="186">
        <v>62</v>
      </c>
      <c r="B616" s="2" t="s">
        <v>42</v>
      </c>
      <c r="C616" s="11"/>
      <c r="D616" s="39">
        <v>46</v>
      </c>
      <c r="E616" s="39">
        <v>5102</v>
      </c>
      <c r="F616" s="190">
        <f t="shared" si="230"/>
        <v>-5056</v>
      </c>
      <c r="G616" s="32">
        <f t="shared" si="231"/>
        <v>-0.99098392787142298</v>
      </c>
    </row>
    <row r="617" spans="1:7" ht="25.5" x14ac:dyDescent="0.2">
      <c r="A617" s="22"/>
      <c r="B617" s="26" t="s">
        <v>43</v>
      </c>
      <c r="C617" s="191"/>
      <c r="D617" s="40">
        <f>D611+D615+D616</f>
        <v>12830</v>
      </c>
      <c r="E617" s="40">
        <f>E611+E615+E616</f>
        <v>20409</v>
      </c>
      <c r="F617" s="190">
        <f t="shared" si="230"/>
        <v>-7579</v>
      </c>
      <c r="G617" s="32">
        <f t="shared" si="231"/>
        <v>-0.37135577441324907</v>
      </c>
    </row>
    <row r="618" spans="1:7" ht="25.5" x14ac:dyDescent="0.2">
      <c r="A618" s="22"/>
      <c r="B618" s="26" t="s">
        <v>48</v>
      </c>
      <c r="C618" s="191"/>
      <c r="D618" s="40">
        <f>D610-D617</f>
        <v>96974</v>
      </c>
      <c r="E618" s="40">
        <f>E610-E617</f>
        <v>60658</v>
      </c>
      <c r="F618" s="190">
        <f t="shared" si="230"/>
        <v>36316</v>
      </c>
      <c r="G618" s="32">
        <f t="shared" si="231"/>
        <v>0.59870091331728703</v>
      </c>
    </row>
    <row r="619" spans="1:7" x14ac:dyDescent="0.2">
      <c r="A619" s="186">
        <v>63</v>
      </c>
      <c r="B619" s="3" t="s">
        <v>46</v>
      </c>
      <c r="C619" s="188"/>
      <c r="D619" s="189">
        <v>15732</v>
      </c>
      <c r="E619" s="189">
        <v>14724</v>
      </c>
      <c r="F619" s="190">
        <f t="shared" si="230"/>
        <v>1008</v>
      </c>
      <c r="G619" s="32">
        <f t="shared" si="231"/>
        <v>6.8459657701711488E-2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3294</v>
      </c>
      <c r="E623" s="39">
        <v>2432</v>
      </c>
      <c r="F623" s="190">
        <f t="shared" ref="F623:F633" si="234">(D623-E623)</f>
        <v>862</v>
      </c>
      <c r="G623" s="32">
        <f t="shared" ref="G623:G633" si="235">F623/E623</f>
        <v>0.35444078947368424</v>
      </c>
    </row>
    <row r="624" spans="1:7" ht="25.5" x14ac:dyDescent="0.2">
      <c r="A624" s="22"/>
      <c r="B624" s="26" t="s">
        <v>49</v>
      </c>
      <c r="C624" s="191"/>
      <c r="D624" s="190">
        <f>D618-D619-D623</f>
        <v>77948</v>
      </c>
      <c r="E624" s="190">
        <f>E618-E619-E623</f>
        <v>43502</v>
      </c>
      <c r="F624" s="190">
        <f t="shared" si="234"/>
        <v>34446</v>
      </c>
      <c r="G624" s="32">
        <f t="shared" si="235"/>
        <v>0.79182566318789938</v>
      </c>
    </row>
    <row r="625" spans="1:7" x14ac:dyDescent="0.2">
      <c r="A625" s="186">
        <v>75</v>
      </c>
      <c r="B625" s="3" t="s">
        <v>50</v>
      </c>
      <c r="C625" s="188"/>
      <c r="D625" s="189">
        <v>0</v>
      </c>
      <c r="E625" s="189">
        <v>629</v>
      </c>
      <c r="F625" s="190">
        <f t="shared" si="234"/>
        <v>-629</v>
      </c>
      <c r="G625" s="32">
        <f t="shared" si="235"/>
        <v>-1</v>
      </c>
    </row>
    <row r="626" spans="1:7" x14ac:dyDescent="0.2">
      <c r="A626" s="186">
        <v>65</v>
      </c>
      <c r="B626" s="1" t="s">
        <v>51</v>
      </c>
      <c r="C626" s="10"/>
      <c r="D626" s="190">
        <v>703</v>
      </c>
      <c r="E626" s="190">
        <v>2027</v>
      </c>
      <c r="F626" s="190">
        <f t="shared" si="234"/>
        <v>-1324</v>
      </c>
      <c r="G626" s="32">
        <f t="shared" si="235"/>
        <v>-0.65318204242723232</v>
      </c>
    </row>
    <row r="627" spans="1:7" ht="25.5" x14ac:dyDescent="0.2">
      <c r="A627" s="186">
        <v>68</v>
      </c>
      <c r="B627" s="16" t="s">
        <v>52</v>
      </c>
      <c r="C627" s="17"/>
      <c r="D627" s="190">
        <v>5490</v>
      </c>
      <c r="E627" s="190">
        <v>6230</v>
      </c>
      <c r="F627" s="190">
        <f t="shared" si="234"/>
        <v>-740</v>
      </c>
      <c r="G627" s="32">
        <f t="shared" si="235"/>
        <v>-0.1187800963081862</v>
      </c>
    </row>
    <row r="628" spans="1:7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71755</v>
      </c>
      <c r="E629" s="190">
        <f>E624+E625-E626-E627+E628</f>
        <v>35874</v>
      </c>
      <c r="F629" s="190">
        <f t="shared" si="234"/>
        <v>35881</v>
      </c>
      <c r="G629" s="32">
        <f t="shared" si="235"/>
        <v>1.0001951273903105</v>
      </c>
    </row>
    <row r="630" spans="1:7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71755</v>
      </c>
      <c r="E633" s="190">
        <f>E629+E632</f>
        <v>35874</v>
      </c>
      <c r="F633" s="190">
        <f t="shared" si="234"/>
        <v>35881</v>
      </c>
      <c r="G633" s="32">
        <f t="shared" si="235"/>
        <v>1.0001951273903105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>
        <v>181408</v>
      </c>
      <c r="E637" s="190">
        <v>110580</v>
      </c>
      <c r="F637" s="190">
        <f t="shared" ref="F637" si="236">(D637-E637)</f>
        <v>70828</v>
      </c>
      <c r="G637" s="32">
        <f t="shared" ref="G637" si="237">F637/E637</f>
        <v>0.64051365527220117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75751</v>
      </c>
      <c r="E644" s="190">
        <f>E648+E649+E650</f>
        <v>84971</v>
      </c>
      <c r="F644" s="190">
        <f t="shared" ref="F644" si="240">(D644-E644)</f>
        <v>-9220</v>
      </c>
      <c r="G644" s="32">
        <f t="shared" ref="G644" si="241">F644/E644</f>
        <v>-0.10850760847818668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57332</v>
      </c>
      <c r="E648" s="190">
        <v>66526</v>
      </c>
      <c r="F648" s="190">
        <f t="shared" ref="F648:F650" si="242">(D648-E648)</f>
        <v>-9194</v>
      </c>
      <c r="G648" s="32">
        <f t="shared" ref="G648:G650" si="243">F648/E648</f>
        <v>-0.13820160538736734</v>
      </c>
    </row>
    <row r="649" spans="1:7" ht="25.5" x14ac:dyDescent="0.2">
      <c r="A649" s="186"/>
      <c r="B649" s="24" t="s">
        <v>58</v>
      </c>
      <c r="C649" s="17"/>
      <c r="D649" s="190">
        <v>13414</v>
      </c>
      <c r="E649" s="190">
        <v>18445</v>
      </c>
      <c r="F649" s="190">
        <f t="shared" si="242"/>
        <v>-5031</v>
      </c>
      <c r="G649" s="32">
        <f t="shared" si="243"/>
        <v>-0.2727568446733532</v>
      </c>
    </row>
    <row r="650" spans="1:7" x14ac:dyDescent="0.2">
      <c r="A650" s="186"/>
      <c r="B650" s="23" t="s">
        <v>24</v>
      </c>
      <c r="C650" s="10"/>
      <c r="D650" s="190">
        <v>5005</v>
      </c>
      <c r="E650" s="190">
        <v>0</v>
      </c>
      <c r="F650" s="190">
        <f t="shared" si="242"/>
        <v>5005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156112</v>
      </c>
      <c r="E652" s="190">
        <v>193310</v>
      </c>
      <c r="F652" s="190">
        <f t="shared" ref="F652" si="244">(D652-E652)</f>
        <v>-37198</v>
      </c>
      <c r="G652" s="32">
        <f t="shared" ref="G652" si="245">F652/E652</f>
        <v>-0.19242667218457399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18146</v>
      </c>
      <c r="E654" s="190">
        <f>E657+E658+E659+E660</f>
        <v>12824</v>
      </c>
      <c r="F654" s="190">
        <f t="shared" ref="F654" si="246">(D654-E654)</f>
        <v>5322</v>
      </c>
      <c r="G654" s="32">
        <f t="shared" ref="G654" si="247">F654/E654</f>
        <v>0.41500311915159077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527</v>
      </c>
      <c r="E657" s="190">
        <v>336</v>
      </c>
      <c r="F657" s="190">
        <f t="shared" ref="F657:F660" si="248">(D657-E657)</f>
        <v>191</v>
      </c>
      <c r="G657" s="32">
        <f t="shared" ref="G657:G660" si="249">F657/E657</f>
        <v>0.56845238095238093</v>
      </c>
    </row>
    <row r="658" spans="1:7" x14ac:dyDescent="0.2">
      <c r="A658" s="186">
        <v>31</v>
      </c>
      <c r="B658" s="25" t="s">
        <v>17</v>
      </c>
      <c r="C658" s="31"/>
      <c r="D658" s="190">
        <v>2101</v>
      </c>
      <c r="E658" s="190">
        <v>1812</v>
      </c>
      <c r="F658" s="190">
        <f t="shared" si="248"/>
        <v>289</v>
      </c>
      <c r="G658" s="32">
        <f t="shared" si="249"/>
        <v>0.15949227373068434</v>
      </c>
    </row>
    <row r="659" spans="1:7" x14ac:dyDescent="0.2">
      <c r="A659" s="186">
        <v>32</v>
      </c>
      <c r="B659" s="25" t="s">
        <v>18</v>
      </c>
      <c r="C659" s="31"/>
      <c r="D659" s="190">
        <v>15518</v>
      </c>
      <c r="E659" s="190">
        <v>10676</v>
      </c>
      <c r="F659" s="190">
        <f t="shared" si="248"/>
        <v>4842</v>
      </c>
      <c r="G659" s="32">
        <f t="shared" si="249"/>
        <v>0.45354065192956161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/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31855</v>
      </c>
      <c r="E668" s="190">
        <v>26002</v>
      </c>
      <c r="F668" s="190">
        <f t="shared" si="250"/>
        <v>5853</v>
      </c>
      <c r="G668" s="32">
        <f t="shared" si="251"/>
        <v>0.22509806937927851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31855</v>
      </c>
      <c r="E675" s="40">
        <f>E665+E666+E667+E668+E673+E674</f>
        <v>26002</v>
      </c>
      <c r="F675" s="40">
        <f t="shared" si="252"/>
        <v>5853</v>
      </c>
      <c r="G675" s="34">
        <f t="shared" si="253"/>
        <v>0.22509806937927851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31855</v>
      </c>
      <c r="E683" s="40">
        <f>E675+E680+E681+E682</f>
        <v>26002</v>
      </c>
      <c r="F683" s="190">
        <f t="shared" ref="F683:F692" si="258">(D683-E683)</f>
        <v>5853</v>
      </c>
      <c r="G683" s="32">
        <f t="shared" ref="G683:G692" si="259">F683/E683</f>
        <v>0.22509806937927851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8983</v>
      </c>
      <c r="E684" s="189">
        <f>E685+E686+E687</f>
        <v>7858</v>
      </c>
      <c r="F684" s="190">
        <f t="shared" si="258"/>
        <v>1125</v>
      </c>
      <c r="G684" s="32">
        <f t="shared" si="259"/>
        <v>0.14316620005090352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8983</v>
      </c>
      <c r="E686" s="190">
        <v>7858</v>
      </c>
      <c r="F686" s="190">
        <f t="shared" si="258"/>
        <v>1125</v>
      </c>
      <c r="G686" s="32">
        <f t="shared" si="259"/>
        <v>0.14316620005090352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745</v>
      </c>
      <c r="E688" s="190">
        <v>150</v>
      </c>
      <c r="F688" s="190">
        <f t="shared" si="258"/>
        <v>595</v>
      </c>
      <c r="G688" s="32">
        <f t="shared" si="259"/>
        <v>3.9666666666666668</v>
      </c>
    </row>
    <row r="689" spans="1:7" x14ac:dyDescent="0.2">
      <c r="A689" s="186">
        <v>62</v>
      </c>
      <c r="B689" s="2" t="s">
        <v>42</v>
      </c>
      <c r="C689" s="11"/>
      <c r="D689" s="39">
        <v>397</v>
      </c>
      <c r="E689" s="39">
        <v>508</v>
      </c>
      <c r="F689" s="190">
        <f t="shared" si="258"/>
        <v>-111</v>
      </c>
      <c r="G689" s="32">
        <f t="shared" si="259"/>
        <v>-0.21850393700787402</v>
      </c>
    </row>
    <row r="690" spans="1:7" ht="25.5" x14ac:dyDescent="0.2">
      <c r="A690" s="22"/>
      <c r="B690" s="26" t="s">
        <v>43</v>
      </c>
      <c r="C690" s="191"/>
      <c r="D690" s="40">
        <f>D684+D688+D689</f>
        <v>10125</v>
      </c>
      <c r="E690" s="40">
        <f>E684+E688+E689</f>
        <v>8516</v>
      </c>
      <c r="F690" s="190">
        <f t="shared" si="258"/>
        <v>1609</v>
      </c>
      <c r="G690" s="32">
        <f t="shared" si="259"/>
        <v>0.18893846876467826</v>
      </c>
    </row>
    <row r="691" spans="1:7" ht="25.5" x14ac:dyDescent="0.2">
      <c r="A691" s="22"/>
      <c r="B691" s="26" t="s">
        <v>48</v>
      </c>
      <c r="C691" s="191"/>
      <c r="D691" s="40">
        <f>D683-D690</f>
        <v>21730</v>
      </c>
      <c r="E691" s="40">
        <f>E683-E690</f>
        <v>17486</v>
      </c>
      <c r="F691" s="190">
        <f t="shared" si="258"/>
        <v>4244</v>
      </c>
      <c r="G691" s="32">
        <f t="shared" si="259"/>
        <v>0.24270845247626674</v>
      </c>
    </row>
    <row r="692" spans="1:7" x14ac:dyDescent="0.2">
      <c r="A692" s="186">
        <v>63</v>
      </c>
      <c r="B692" s="3" t="s">
        <v>46</v>
      </c>
      <c r="C692" s="188"/>
      <c r="D692" s="189">
        <v>21017</v>
      </c>
      <c r="E692" s="189">
        <v>21526</v>
      </c>
      <c r="F692" s="190">
        <f t="shared" si="258"/>
        <v>-509</v>
      </c>
      <c r="G692" s="32">
        <f t="shared" si="259"/>
        <v>-2.3645823655114744E-2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999</v>
      </c>
      <c r="E696" s="39">
        <v>815</v>
      </c>
      <c r="F696" s="190">
        <f t="shared" ref="F696:F706" si="262">(D696-E696)</f>
        <v>184</v>
      </c>
      <c r="G696" s="32">
        <f t="shared" ref="G696:G706" si="263">F696/E696</f>
        <v>0.22576687116564417</v>
      </c>
    </row>
    <row r="697" spans="1:7" ht="25.5" x14ac:dyDescent="0.2">
      <c r="A697" s="22"/>
      <c r="B697" s="26" t="s">
        <v>49</v>
      </c>
      <c r="C697" s="191"/>
      <c r="D697" s="190">
        <f>D691-D692-D696</f>
        <v>-286</v>
      </c>
      <c r="E697" s="190">
        <f>E691-E692-E696</f>
        <v>-4855</v>
      </c>
      <c r="F697" s="190">
        <f t="shared" si="262"/>
        <v>4569</v>
      </c>
      <c r="G697" s="32">
        <f t="shared" si="263"/>
        <v>-0.94109165808444906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100</v>
      </c>
      <c r="F698" s="190">
        <f t="shared" si="262"/>
        <v>-100</v>
      </c>
      <c r="G698" s="32">
        <f t="shared" si="263"/>
        <v>-1</v>
      </c>
    </row>
    <row r="699" spans="1:7" x14ac:dyDescent="0.2">
      <c r="A699" s="186">
        <v>65</v>
      </c>
      <c r="B699" s="1" t="s">
        <v>51</v>
      </c>
      <c r="C699" s="10"/>
      <c r="D699" s="190">
        <v>789</v>
      </c>
      <c r="E699" s="190">
        <v>49</v>
      </c>
      <c r="F699" s="190">
        <f t="shared" si="262"/>
        <v>740</v>
      </c>
      <c r="G699" s="32">
        <f t="shared" si="263"/>
        <v>15.102040816326531</v>
      </c>
    </row>
    <row r="700" spans="1:7" ht="25.5" x14ac:dyDescent="0.2">
      <c r="A700" s="186">
        <v>68</v>
      </c>
      <c r="B700" s="16" t="s">
        <v>52</v>
      </c>
      <c r="C700" s="17"/>
      <c r="D700" s="190">
        <v>5698</v>
      </c>
      <c r="E700" s="190">
        <v>7068</v>
      </c>
      <c r="F700" s="190">
        <f t="shared" si="262"/>
        <v>-1370</v>
      </c>
      <c r="G700" s="32">
        <f t="shared" si="263"/>
        <v>-0.19383135257498585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-6773</v>
      </c>
      <c r="E702" s="190">
        <f>E697+E698-E699-E700+E701</f>
        <v>-11580</v>
      </c>
      <c r="F702" s="190">
        <f t="shared" si="262"/>
        <v>4807</v>
      </c>
      <c r="G702" s="32">
        <f t="shared" si="263"/>
        <v>-0.41511226252158895</v>
      </c>
    </row>
    <row r="703" spans="1:7" x14ac:dyDescent="0.2">
      <c r="A703" s="186">
        <v>76</v>
      </c>
      <c r="B703" s="1" t="s">
        <v>54</v>
      </c>
      <c r="C703" s="10"/>
      <c r="D703" s="190">
        <v>1548</v>
      </c>
      <c r="E703" s="190">
        <v>1784</v>
      </c>
      <c r="F703" s="190">
        <f t="shared" si="262"/>
        <v>-236</v>
      </c>
      <c r="G703" s="32">
        <f t="shared" si="263"/>
        <v>-0.13228699551569506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1548</v>
      </c>
      <c r="E705" s="39">
        <f>E703-E704</f>
        <v>1784</v>
      </c>
      <c r="F705" s="190">
        <f t="shared" si="262"/>
        <v>-236</v>
      </c>
      <c r="G705" s="32">
        <f t="shared" si="263"/>
        <v>-0.13228699551569506</v>
      </c>
    </row>
    <row r="706" spans="1:7" x14ac:dyDescent="0.2">
      <c r="A706" s="22"/>
      <c r="B706" s="19" t="s">
        <v>57</v>
      </c>
      <c r="C706" s="191"/>
      <c r="D706" s="190">
        <f>D702+D705</f>
        <v>-5225</v>
      </c>
      <c r="E706" s="190">
        <f>E702+E705</f>
        <v>-9796</v>
      </c>
      <c r="F706" s="190">
        <f t="shared" si="262"/>
        <v>4571</v>
      </c>
      <c r="G706" s="32">
        <f t="shared" si="263"/>
        <v>-0.46661902817476519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607684</v>
      </c>
      <c r="E710" s="190">
        <v>647053</v>
      </c>
      <c r="F710" s="190">
        <f t="shared" ref="F710" si="264">(D710-E710)</f>
        <v>-39369</v>
      </c>
      <c r="G710" s="32">
        <f t="shared" ref="G710" si="265">F710/E710</f>
        <v>-6.0843547591928331E-2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233315</v>
      </c>
      <c r="E717" s="190">
        <f>E721+E722+E723</f>
        <v>208776</v>
      </c>
      <c r="F717" s="190">
        <f t="shared" ref="F717" si="268">(D717-E717)</f>
        <v>24539</v>
      </c>
      <c r="G717" s="32">
        <f t="shared" ref="G717" si="269">F717/E717</f>
        <v>0.11753745641261448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53875</v>
      </c>
      <c r="E721" s="190">
        <v>123660</v>
      </c>
      <c r="F721" s="190">
        <f t="shared" ref="F721:F723" si="270">(D721-E721)</f>
        <v>-69785</v>
      </c>
      <c r="G721" s="32">
        <f t="shared" ref="G721:G723" si="271">F721/E721</f>
        <v>-0.56432961345625099</v>
      </c>
    </row>
    <row r="722" spans="1:7" ht="25.5" x14ac:dyDescent="0.2">
      <c r="A722" s="186"/>
      <c r="B722" s="24" t="s">
        <v>58</v>
      </c>
      <c r="C722" s="17"/>
      <c r="D722" s="190">
        <v>164736</v>
      </c>
      <c r="E722" s="190">
        <v>74168</v>
      </c>
      <c r="F722" s="190">
        <f t="shared" si="270"/>
        <v>90568</v>
      </c>
      <c r="G722" s="32">
        <f t="shared" si="271"/>
        <v>1.2211196203214325</v>
      </c>
    </row>
    <row r="723" spans="1:7" x14ac:dyDescent="0.2">
      <c r="A723" s="186"/>
      <c r="B723" s="23" t="s">
        <v>24</v>
      </c>
      <c r="C723" s="10"/>
      <c r="D723" s="190">
        <v>14704</v>
      </c>
      <c r="E723" s="190">
        <v>10948</v>
      </c>
      <c r="F723" s="190">
        <f t="shared" si="270"/>
        <v>3756</v>
      </c>
      <c r="G723" s="32">
        <f t="shared" si="271"/>
        <v>0.34307636097917427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85005</v>
      </c>
      <c r="E725" s="190">
        <v>44026</v>
      </c>
      <c r="F725" s="190">
        <f t="shared" ref="F725" si="272">(D725-E725)</f>
        <v>40979</v>
      </c>
      <c r="G725" s="32">
        <f t="shared" ref="G725" si="273">F725/E725</f>
        <v>0.93079089628855671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28711</v>
      </c>
      <c r="E727" s="190">
        <f>E730+E731+E732+E733</f>
        <v>27314</v>
      </c>
      <c r="F727" s="190">
        <f t="shared" ref="F727" si="274">(D727-E727)</f>
        <v>1397</v>
      </c>
      <c r="G727" s="32">
        <f t="shared" ref="G727" si="275">F727/E727</f>
        <v>5.1145932488833562E-2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396</v>
      </c>
      <c r="E730" s="190">
        <v>570</v>
      </c>
      <c r="F730" s="190">
        <f t="shared" ref="F730:F733" si="276">(D730-E730)</f>
        <v>-174</v>
      </c>
      <c r="G730" s="32">
        <f t="shared" ref="G730:G733" si="277">F730/E730</f>
        <v>-0.30526315789473685</v>
      </c>
    </row>
    <row r="731" spans="1:7" x14ac:dyDescent="0.2">
      <c r="A731" s="186">
        <v>31</v>
      </c>
      <c r="B731" s="25" t="s">
        <v>17</v>
      </c>
      <c r="C731" s="31"/>
      <c r="D731" s="190">
        <v>9929</v>
      </c>
      <c r="E731" s="190">
        <v>7905</v>
      </c>
      <c r="F731" s="190">
        <f t="shared" si="276"/>
        <v>2024</v>
      </c>
      <c r="G731" s="32">
        <f t="shared" si="277"/>
        <v>0.2560404807084124</v>
      </c>
    </row>
    <row r="732" spans="1:7" x14ac:dyDescent="0.2">
      <c r="A732" s="186">
        <v>32</v>
      </c>
      <c r="B732" s="25" t="s">
        <v>18</v>
      </c>
      <c r="C732" s="31"/>
      <c r="D732" s="190">
        <v>18386</v>
      </c>
      <c r="E732" s="190">
        <v>18839</v>
      </c>
      <c r="F732" s="190">
        <f t="shared" si="276"/>
        <v>-453</v>
      </c>
      <c r="G732" s="32">
        <f t="shared" si="277"/>
        <v>-2.4045862306916504E-2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6450</v>
      </c>
      <c r="E738" s="190">
        <v>3854</v>
      </c>
      <c r="F738" s="190">
        <f>(D738-E738)</f>
        <v>2596</v>
      </c>
      <c r="G738" s="32">
        <f>F738/E738</f>
        <v>0.67358588479501813</v>
      </c>
    </row>
    <row r="739" spans="1:7" x14ac:dyDescent="0.2">
      <c r="A739" s="186">
        <v>701</v>
      </c>
      <c r="B739" s="1" t="s">
        <v>31</v>
      </c>
      <c r="C739" s="10"/>
      <c r="D739" s="190">
        <v>5779</v>
      </c>
      <c r="E739" s="190">
        <v>7221</v>
      </c>
      <c r="F739" s="190">
        <f t="shared" ref="F739:F741" si="278">(D739-E739)</f>
        <v>-1442</v>
      </c>
      <c r="G739" s="32">
        <f t="shared" ref="G739:G741" si="279">F739/E739</f>
        <v>-0.19969533305636339</v>
      </c>
    </row>
    <row r="740" spans="1:7" x14ac:dyDescent="0.2">
      <c r="A740" s="186">
        <v>704</v>
      </c>
      <c r="B740" s="1" t="s">
        <v>32</v>
      </c>
      <c r="C740" s="10"/>
      <c r="D740" s="190">
        <v>0</v>
      </c>
      <c r="E740" s="190">
        <v>0</v>
      </c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8242</v>
      </c>
      <c r="E741" s="190">
        <v>7441</v>
      </c>
      <c r="F741" s="190">
        <f t="shared" si="278"/>
        <v>801</v>
      </c>
      <c r="G741" s="32">
        <f t="shared" si="279"/>
        <v>0.10764682166375487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4128</v>
      </c>
      <c r="E746" s="39">
        <v>630</v>
      </c>
      <c r="F746" s="190">
        <f t="shared" si="280"/>
        <v>3498</v>
      </c>
      <c r="G746" s="32">
        <f t="shared" si="281"/>
        <v>5.5523809523809522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24599</v>
      </c>
      <c r="E748" s="40">
        <f>E738+E739+E740+E741+E746+E747</f>
        <v>19146</v>
      </c>
      <c r="F748" s="40">
        <f t="shared" si="280"/>
        <v>5453</v>
      </c>
      <c r="G748" s="34">
        <f t="shared" si="281"/>
        <v>0.28481144886660398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24599</v>
      </c>
      <c r="E756" s="40">
        <f>E748+E753+E754+E755</f>
        <v>19146</v>
      </c>
      <c r="F756" s="190">
        <f t="shared" ref="F756:F765" si="286">(D756-E756)</f>
        <v>5453</v>
      </c>
      <c r="G756" s="32">
        <f t="shared" ref="G756:G765" si="287">F756/E756</f>
        <v>0.28481144886660398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7034</v>
      </c>
      <c r="E757" s="189">
        <f>E758+E759+E760</f>
        <v>4666</v>
      </c>
      <c r="F757" s="190">
        <f t="shared" si="286"/>
        <v>2368</v>
      </c>
      <c r="G757" s="32">
        <f t="shared" si="287"/>
        <v>0.50750107158165447</v>
      </c>
    </row>
    <row r="758" spans="1:7" x14ac:dyDescent="0.2">
      <c r="A758" s="186">
        <v>600</v>
      </c>
      <c r="B758" s="1" t="s">
        <v>2</v>
      </c>
      <c r="C758" s="10"/>
      <c r="D758" s="190">
        <v>1856</v>
      </c>
      <c r="E758" s="190">
        <v>946</v>
      </c>
      <c r="F758" s="190">
        <f t="shared" si="286"/>
        <v>910</v>
      </c>
      <c r="G758" s="32">
        <f t="shared" si="287"/>
        <v>0.96194503171247359</v>
      </c>
    </row>
    <row r="759" spans="1:7" x14ac:dyDescent="0.2">
      <c r="A759" s="186">
        <v>601</v>
      </c>
      <c r="B759" s="1" t="s">
        <v>3</v>
      </c>
      <c r="C759" s="10"/>
      <c r="D759" s="190">
        <v>5178</v>
      </c>
      <c r="E759" s="190">
        <v>3720</v>
      </c>
      <c r="F759" s="190">
        <f t="shared" si="286"/>
        <v>1458</v>
      </c>
      <c r="G759" s="32">
        <f t="shared" si="287"/>
        <v>0.39193548387096772</v>
      </c>
    </row>
    <row r="760" spans="1:7" x14ac:dyDescent="0.2">
      <c r="A760" s="186">
        <v>604</v>
      </c>
      <c r="B760" s="1" t="s">
        <v>4</v>
      </c>
      <c r="C760" s="10"/>
      <c r="D760" s="190">
        <v>0</v>
      </c>
      <c r="E760" s="190">
        <v>0</v>
      </c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1440</v>
      </c>
      <c r="E761" s="190">
        <v>1213</v>
      </c>
      <c r="F761" s="190">
        <f t="shared" si="286"/>
        <v>227</v>
      </c>
      <c r="G761" s="32">
        <f t="shared" si="287"/>
        <v>0.18713932399010716</v>
      </c>
    </row>
    <row r="762" spans="1:7" x14ac:dyDescent="0.2">
      <c r="A762" s="186">
        <v>62</v>
      </c>
      <c r="B762" s="2" t="s">
        <v>42</v>
      </c>
      <c r="C762" s="11"/>
      <c r="D762" s="39">
        <v>3319</v>
      </c>
      <c r="E762" s="39">
        <v>90</v>
      </c>
      <c r="F762" s="190">
        <f t="shared" si="286"/>
        <v>3229</v>
      </c>
      <c r="G762" s="32">
        <f t="shared" si="287"/>
        <v>35.87777777777778</v>
      </c>
    </row>
    <row r="763" spans="1:7" ht="25.5" x14ac:dyDescent="0.2">
      <c r="A763" s="22"/>
      <c r="B763" s="26" t="s">
        <v>43</v>
      </c>
      <c r="C763" s="191"/>
      <c r="D763" s="40">
        <f>D757+D761+D762</f>
        <v>11793</v>
      </c>
      <c r="E763" s="40">
        <f>E757+E761+E762</f>
        <v>5969</v>
      </c>
      <c r="F763" s="190">
        <f t="shared" si="286"/>
        <v>5824</v>
      </c>
      <c r="G763" s="32">
        <f t="shared" si="287"/>
        <v>0.97570782375607301</v>
      </c>
    </row>
    <row r="764" spans="1:7" ht="25.5" x14ac:dyDescent="0.2">
      <c r="A764" s="22"/>
      <c r="B764" s="26" t="s">
        <v>48</v>
      </c>
      <c r="C764" s="191"/>
      <c r="D764" s="40">
        <f>D756-D763</f>
        <v>12806</v>
      </c>
      <c r="E764" s="40">
        <f>E756-E763</f>
        <v>13177</v>
      </c>
      <c r="F764" s="190">
        <f t="shared" si="286"/>
        <v>-371</v>
      </c>
      <c r="G764" s="32">
        <f t="shared" si="287"/>
        <v>-2.8155118767549517E-2</v>
      </c>
    </row>
    <row r="765" spans="1:7" x14ac:dyDescent="0.2">
      <c r="A765" s="186">
        <v>63</v>
      </c>
      <c r="B765" s="3" t="s">
        <v>46</v>
      </c>
      <c r="C765" s="188"/>
      <c r="D765" s="189">
        <v>15025</v>
      </c>
      <c r="E765" s="189">
        <v>11755</v>
      </c>
      <c r="F765" s="190">
        <f t="shared" si="286"/>
        <v>3270</v>
      </c>
      <c r="G765" s="32">
        <f t="shared" si="287"/>
        <v>0.27817949808592091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840</v>
      </c>
      <c r="E769" s="39">
        <v>743</v>
      </c>
      <c r="F769" s="190">
        <f t="shared" ref="F769:F779" si="290">(D769-E769)</f>
        <v>97</v>
      </c>
      <c r="G769" s="32">
        <f t="shared" ref="G769:G779" si="291">F769/E769</f>
        <v>0.13055181695827725</v>
      </c>
    </row>
    <row r="770" spans="1:7" ht="25.5" x14ac:dyDescent="0.2">
      <c r="A770" s="22"/>
      <c r="B770" s="26" t="s">
        <v>49</v>
      </c>
      <c r="C770" s="191"/>
      <c r="D770" s="190">
        <f>D764-D765-D769</f>
        <v>-3059</v>
      </c>
      <c r="E770" s="190">
        <f>E764-E765-E769</f>
        <v>679</v>
      </c>
      <c r="F770" s="190">
        <f t="shared" si="290"/>
        <v>-3738</v>
      </c>
      <c r="G770" s="32">
        <f t="shared" si="291"/>
        <v>-5.5051546391752577</v>
      </c>
    </row>
    <row r="771" spans="1:7" x14ac:dyDescent="0.2">
      <c r="A771" s="186">
        <v>75</v>
      </c>
      <c r="B771" s="3" t="s">
        <v>50</v>
      </c>
      <c r="C771" s="188"/>
      <c r="D771" s="189">
        <v>483</v>
      </c>
      <c r="E771" s="189">
        <v>76</v>
      </c>
      <c r="F771" s="190">
        <f t="shared" si="290"/>
        <v>407</v>
      </c>
      <c r="G771" s="32">
        <f t="shared" si="291"/>
        <v>5.3552631578947372</v>
      </c>
    </row>
    <row r="772" spans="1:7" x14ac:dyDescent="0.2">
      <c r="A772" s="186">
        <v>65</v>
      </c>
      <c r="B772" s="1" t="s">
        <v>51</v>
      </c>
      <c r="C772" s="10"/>
      <c r="D772" s="190">
        <v>1152</v>
      </c>
      <c r="E772" s="190">
        <v>154</v>
      </c>
      <c r="F772" s="190">
        <f t="shared" si="290"/>
        <v>998</v>
      </c>
      <c r="G772" s="32">
        <f t="shared" si="291"/>
        <v>6.4805194805194803</v>
      </c>
    </row>
    <row r="773" spans="1:7" ht="25.5" x14ac:dyDescent="0.2">
      <c r="A773" s="186">
        <v>68</v>
      </c>
      <c r="B773" s="16" t="s">
        <v>52</v>
      </c>
      <c r="C773" s="17"/>
      <c r="D773" s="190">
        <v>12479</v>
      </c>
      <c r="E773" s="190">
        <v>5829</v>
      </c>
      <c r="F773" s="190">
        <f t="shared" si="290"/>
        <v>6650</v>
      </c>
      <c r="G773" s="32">
        <f t="shared" si="291"/>
        <v>1.1408474867044089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-16207</v>
      </c>
      <c r="E775" s="190">
        <f>E770+E771-E772-E773+E774</f>
        <v>-5228</v>
      </c>
      <c r="F775" s="190">
        <f t="shared" si="290"/>
        <v>-10979</v>
      </c>
      <c r="G775" s="32">
        <f t="shared" si="291"/>
        <v>2.1000382555470543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3095</v>
      </c>
      <c r="E777" s="190">
        <v>0</v>
      </c>
      <c r="F777" s="190">
        <f t="shared" si="290"/>
        <v>3095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-3095</v>
      </c>
      <c r="E778" s="39">
        <f>E776-E777</f>
        <v>0</v>
      </c>
      <c r="F778" s="190">
        <f t="shared" si="290"/>
        <v>-3095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-19302</v>
      </c>
      <c r="E779" s="190">
        <f>E775+E778</f>
        <v>-5228</v>
      </c>
      <c r="F779" s="190">
        <f t="shared" si="290"/>
        <v>-14074</v>
      </c>
      <c r="G779" s="32">
        <f t="shared" si="291"/>
        <v>2.6920428462127006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91052</v>
      </c>
      <c r="E783" s="190">
        <v>73746</v>
      </c>
      <c r="F783" s="190">
        <f t="shared" ref="F783" si="292">(D783-E783)</f>
        <v>17306</v>
      </c>
      <c r="G783" s="32">
        <f t="shared" ref="G783" si="293">F783/E783</f>
        <v>0.23467035500230521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x14ac:dyDescent="0.2">
      <c r="A790" s="186">
        <v>41</v>
      </c>
      <c r="B790" s="1" t="s">
        <v>8</v>
      </c>
      <c r="C790" s="10"/>
      <c r="D790" s="190">
        <f>D794+D795+D796</f>
        <v>181484</v>
      </c>
      <c r="E790" s="190">
        <f>E794+E795+E796</f>
        <v>147149</v>
      </c>
      <c r="F790" s="190">
        <f t="shared" ref="F790" si="296">(D790-E790)</f>
        <v>34335</v>
      </c>
      <c r="G790" s="32">
        <f t="shared" ref="G790" si="297">F790/E790</f>
        <v>0.23333491902765224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>
        <v>129305</v>
      </c>
      <c r="E794" s="190">
        <v>104875</v>
      </c>
      <c r="F794" s="190">
        <f t="shared" ref="F794:F796" si="298">(D794-E794)</f>
        <v>24430</v>
      </c>
      <c r="G794" s="32">
        <f t="shared" ref="G794:G796" si="299">F794/E794</f>
        <v>0.23294398092967819</v>
      </c>
    </row>
    <row r="795" spans="1:7" ht="25.5" x14ac:dyDescent="0.2">
      <c r="A795" s="186"/>
      <c r="B795" s="24" t="s">
        <v>58</v>
      </c>
      <c r="C795" s="17"/>
      <c r="D795" s="190">
        <v>33988</v>
      </c>
      <c r="E795" s="190">
        <v>36174</v>
      </c>
      <c r="F795" s="190">
        <f t="shared" si="298"/>
        <v>-2186</v>
      </c>
      <c r="G795" s="32">
        <f t="shared" si="299"/>
        <v>-6.0430143196771161E-2</v>
      </c>
    </row>
    <row r="796" spans="1:7" x14ac:dyDescent="0.2">
      <c r="A796" s="186"/>
      <c r="B796" s="23" t="s">
        <v>24</v>
      </c>
      <c r="C796" s="10"/>
      <c r="D796" s="190">
        <v>18191</v>
      </c>
      <c r="E796" s="190">
        <v>6100</v>
      </c>
      <c r="F796" s="190">
        <f t="shared" si="298"/>
        <v>12091</v>
      </c>
      <c r="G796" s="32">
        <f t="shared" si="299"/>
        <v>1.9821311475409835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x14ac:dyDescent="0.2">
      <c r="A798" s="186"/>
      <c r="B798" s="8" t="s">
        <v>26</v>
      </c>
      <c r="C798" s="31"/>
      <c r="D798" s="190">
        <v>32897</v>
      </c>
      <c r="E798" s="190">
        <v>9384</v>
      </c>
      <c r="F798" s="190">
        <f t="shared" ref="F798" si="300">(D798-E798)</f>
        <v>23513</v>
      </c>
      <c r="G798" s="32">
        <f t="shared" ref="G798" si="301">F798/E798</f>
        <v>2.5056479113384484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x14ac:dyDescent="0.2">
      <c r="A800" s="186">
        <v>3</v>
      </c>
      <c r="B800" s="8" t="s">
        <v>15</v>
      </c>
      <c r="C800" s="31"/>
      <c r="D800" s="190">
        <f>D803+D804+D805+D806</f>
        <v>28665</v>
      </c>
      <c r="E800" s="190">
        <f>E803+E804+E805+E806</f>
        <v>15776</v>
      </c>
      <c r="F800" s="190">
        <f t="shared" ref="F800" si="302">(D800-E800)</f>
        <v>12889</v>
      </c>
      <c r="G800" s="32">
        <f t="shared" ref="G800" si="303">F800/E800</f>
        <v>0.81700050709939143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12480</v>
      </c>
      <c r="E803" s="190">
        <v>6142</v>
      </c>
      <c r="F803" s="190">
        <f t="shared" ref="F803:F806" si="304">(D803-E803)</f>
        <v>6338</v>
      </c>
      <c r="G803" s="32">
        <f t="shared" ref="G803:G806" si="305">F803/E803</f>
        <v>1.031911429501791</v>
      </c>
    </row>
    <row r="804" spans="1:7" x14ac:dyDescent="0.2">
      <c r="A804" s="186">
        <v>31</v>
      </c>
      <c r="B804" s="25" t="s">
        <v>17</v>
      </c>
      <c r="C804" s="31"/>
      <c r="D804" s="190">
        <v>3268</v>
      </c>
      <c r="E804" s="190">
        <v>1561</v>
      </c>
      <c r="F804" s="190">
        <f t="shared" si="304"/>
        <v>1707</v>
      </c>
      <c r="G804" s="32">
        <f t="shared" si="305"/>
        <v>1.0935297885970532</v>
      </c>
    </row>
    <row r="805" spans="1:7" x14ac:dyDescent="0.2">
      <c r="A805" s="186">
        <v>32</v>
      </c>
      <c r="B805" s="25" t="s">
        <v>18</v>
      </c>
      <c r="C805" s="31"/>
      <c r="D805" s="190">
        <v>12917</v>
      </c>
      <c r="E805" s="190">
        <v>8073</v>
      </c>
      <c r="F805" s="190">
        <f t="shared" si="304"/>
        <v>4844</v>
      </c>
      <c r="G805" s="32">
        <f t="shared" si="305"/>
        <v>0.60002477393781739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3565</v>
      </c>
      <c r="E811" s="190">
        <v>12039</v>
      </c>
      <c r="F811" s="190">
        <f>(D811-E811)</f>
        <v>-8474</v>
      </c>
      <c r="G811" s="32">
        <f>F811/E811</f>
        <v>-0.70387905972256837</v>
      </c>
    </row>
    <row r="812" spans="1:7" x14ac:dyDescent="0.2">
      <c r="A812" s="186">
        <v>701</v>
      </c>
      <c r="B812" s="1" t="s">
        <v>31</v>
      </c>
      <c r="C812" s="10"/>
      <c r="D812" s="190">
        <v>608</v>
      </c>
      <c r="E812" s="190">
        <v>4869</v>
      </c>
      <c r="F812" s="190">
        <f t="shared" ref="F812:F814" si="306">(D812-E812)</f>
        <v>-4261</v>
      </c>
      <c r="G812" s="32">
        <f t="shared" ref="G812:G814" si="307">F812/E812</f>
        <v>-0.87512836311357567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546</v>
      </c>
      <c r="E814" s="190">
        <v>1912</v>
      </c>
      <c r="F814" s="190">
        <f t="shared" si="306"/>
        <v>-1366</v>
      </c>
      <c r="G814" s="32">
        <f t="shared" si="307"/>
        <v>-0.71443514644351469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4719</v>
      </c>
      <c r="E821" s="40">
        <f>E811+E812+E813+E814+E819+E820</f>
        <v>18820</v>
      </c>
      <c r="F821" s="40">
        <f t="shared" si="308"/>
        <v>-14101</v>
      </c>
      <c r="G821" s="34">
        <f t="shared" si="309"/>
        <v>-0.74925611052072261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4719</v>
      </c>
      <c r="E829" s="40">
        <f>E821+E826+E827+E828</f>
        <v>18820</v>
      </c>
      <c r="F829" s="190">
        <f t="shared" ref="F829:F838" si="314">(D829-E829)</f>
        <v>-14101</v>
      </c>
      <c r="G829" s="32">
        <f t="shared" ref="G829:G838" si="315">F829/E829</f>
        <v>-0.74925611052072261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1850</v>
      </c>
      <c r="E830" s="189">
        <f>E831+E832+E833</f>
        <v>5356</v>
      </c>
      <c r="F830" s="190">
        <f t="shared" si="314"/>
        <v>-3506</v>
      </c>
      <c r="G830" s="32">
        <f t="shared" si="315"/>
        <v>-0.65459297983569831</v>
      </c>
    </row>
    <row r="831" spans="1:7" x14ac:dyDescent="0.2">
      <c r="A831" s="186">
        <v>600</v>
      </c>
      <c r="B831" s="1" t="s">
        <v>2</v>
      </c>
      <c r="C831" s="10"/>
      <c r="D831" s="190">
        <v>1581</v>
      </c>
      <c r="E831" s="190">
        <v>4741</v>
      </c>
      <c r="F831" s="190">
        <f t="shared" si="314"/>
        <v>-3160</v>
      </c>
      <c r="G831" s="32">
        <f t="shared" si="315"/>
        <v>-0.66652604935667581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9</v>
      </c>
      <c r="F832" s="190">
        <f t="shared" si="314"/>
        <v>-9</v>
      </c>
      <c r="G832" s="32">
        <f t="shared" si="315"/>
        <v>-1</v>
      </c>
    </row>
    <row r="833" spans="1:7" x14ac:dyDescent="0.2">
      <c r="A833" s="186">
        <v>604</v>
      </c>
      <c r="B833" s="1" t="s">
        <v>4</v>
      </c>
      <c r="C833" s="10"/>
      <c r="D833" s="190">
        <v>269</v>
      </c>
      <c r="E833" s="190">
        <v>606</v>
      </c>
      <c r="F833" s="190">
        <f t="shared" si="314"/>
        <v>-337</v>
      </c>
      <c r="G833" s="32">
        <f t="shared" si="315"/>
        <v>-0.55610561056105612</v>
      </c>
    </row>
    <row r="834" spans="1:7" x14ac:dyDescent="0.2">
      <c r="A834" s="186">
        <v>61</v>
      </c>
      <c r="B834" s="1" t="s">
        <v>41</v>
      </c>
      <c r="C834" s="10"/>
      <c r="D834" s="190">
        <v>62</v>
      </c>
      <c r="E834" s="190">
        <v>43</v>
      </c>
      <c r="F834" s="190">
        <f t="shared" si="314"/>
        <v>19</v>
      </c>
      <c r="G834" s="32">
        <f t="shared" si="315"/>
        <v>0.44186046511627908</v>
      </c>
    </row>
    <row r="835" spans="1:7" x14ac:dyDescent="0.2">
      <c r="A835" s="186">
        <v>62</v>
      </c>
      <c r="B835" s="2" t="s">
        <v>42</v>
      </c>
      <c r="C835" s="11"/>
      <c r="D835" s="39">
        <v>170</v>
      </c>
      <c r="E835" s="39">
        <v>152</v>
      </c>
      <c r="F835" s="190">
        <f t="shared" si="314"/>
        <v>18</v>
      </c>
      <c r="G835" s="32">
        <f t="shared" si="315"/>
        <v>0.11842105263157894</v>
      </c>
    </row>
    <row r="836" spans="1:7" ht="25.5" x14ac:dyDescent="0.2">
      <c r="A836" s="22"/>
      <c r="B836" s="26" t="s">
        <v>43</v>
      </c>
      <c r="C836" s="191"/>
      <c r="D836" s="40">
        <f>D830+D834+D835</f>
        <v>2082</v>
      </c>
      <c r="E836" s="40">
        <f>E830+E834+E835</f>
        <v>5551</v>
      </c>
      <c r="F836" s="190">
        <f t="shared" si="314"/>
        <v>-3469</v>
      </c>
      <c r="G836" s="32">
        <f t="shared" si="315"/>
        <v>-0.62493244460457575</v>
      </c>
    </row>
    <row r="837" spans="1:7" ht="25.5" x14ac:dyDescent="0.2">
      <c r="A837" s="22"/>
      <c r="B837" s="26" t="s">
        <v>48</v>
      </c>
      <c r="C837" s="191"/>
      <c r="D837" s="40">
        <f>D829-D836</f>
        <v>2637</v>
      </c>
      <c r="E837" s="40">
        <f>E829-E836</f>
        <v>13269</v>
      </c>
      <c r="F837" s="190">
        <f t="shared" si="314"/>
        <v>-10632</v>
      </c>
      <c r="G837" s="32">
        <f t="shared" si="315"/>
        <v>-0.8012661089758083</v>
      </c>
    </row>
    <row r="838" spans="1:7" x14ac:dyDescent="0.2">
      <c r="A838" s="186">
        <v>63</v>
      </c>
      <c r="B838" s="3" t="s">
        <v>46</v>
      </c>
      <c r="C838" s="188"/>
      <c r="D838" s="189">
        <v>5408</v>
      </c>
      <c r="E838" s="189">
        <v>6074</v>
      </c>
      <c r="F838" s="190">
        <f t="shared" si="314"/>
        <v>-666</v>
      </c>
      <c r="G838" s="32">
        <f t="shared" si="315"/>
        <v>-0.1096476786302272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94</v>
      </c>
      <c r="E842" s="39">
        <v>723</v>
      </c>
      <c r="F842" s="190">
        <f t="shared" ref="F842:F852" si="318">(D842-E842)</f>
        <v>-629</v>
      </c>
      <c r="G842" s="32">
        <f t="shared" ref="G842:G852" si="319">F842/E842</f>
        <v>-0.86998616874135548</v>
      </c>
    </row>
    <row r="843" spans="1:7" ht="25.5" x14ac:dyDescent="0.2">
      <c r="A843" s="22"/>
      <c r="B843" s="26" t="s">
        <v>49</v>
      </c>
      <c r="C843" s="191"/>
      <c r="D843" s="190">
        <f>D837-D838-D842</f>
        <v>-2865</v>
      </c>
      <c r="E843" s="190">
        <f>E837-E838-E842</f>
        <v>6472</v>
      </c>
      <c r="F843" s="190">
        <f t="shared" si="318"/>
        <v>-9337</v>
      </c>
      <c r="G843" s="32">
        <f t="shared" si="319"/>
        <v>-1.4426761433868973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0</v>
      </c>
      <c r="E845" s="190">
        <v>150</v>
      </c>
      <c r="F845" s="190">
        <f t="shared" si="318"/>
        <v>-150</v>
      </c>
      <c r="G845" s="32">
        <f t="shared" si="319"/>
        <v>-1</v>
      </c>
    </row>
    <row r="846" spans="1:7" ht="25.5" x14ac:dyDescent="0.2">
      <c r="A846" s="186">
        <v>68</v>
      </c>
      <c r="B846" s="16" t="s">
        <v>52</v>
      </c>
      <c r="C846" s="17"/>
      <c r="D846" s="190">
        <v>706</v>
      </c>
      <c r="E846" s="190">
        <v>898</v>
      </c>
      <c r="F846" s="190">
        <f t="shared" si="318"/>
        <v>-192</v>
      </c>
      <c r="G846" s="32">
        <f t="shared" si="319"/>
        <v>-0.21380846325167038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-3571</v>
      </c>
      <c r="E848" s="190">
        <f>E843+E844-E845-E846+E847</f>
        <v>5424</v>
      </c>
      <c r="F848" s="190">
        <f t="shared" si="318"/>
        <v>-8995</v>
      </c>
      <c r="G848" s="32">
        <f t="shared" si="319"/>
        <v>-1.6583702064896755</v>
      </c>
    </row>
    <row r="849" spans="1:8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8" x14ac:dyDescent="0.2">
      <c r="A850" s="186">
        <v>66</v>
      </c>
      <c r="B850" s="1" t="s">
        <v>55</v>
      </c>
      <c r="C850" s="10"/>
      <c r="D850" s="190">
        <v>0</v>
      </c>
      <c r="E850" s="190">
        <v>0</v>
      </c>
      <c r="F850" s="190">
        <f t="shared" si="318"/>
        <v>0</v>
      </c>
      <c r="G850" s="32" t="e">
        <f t="shared" si="319"/>
        <v>#DIV/0!</v>
      </c>
    </row>
    <row r="851" spans="1:8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8" x14ac:dyDescent="0.2">
      <c r="A852" s="22"/>
      <c r="B852" s="19" t="s">
        <v>57</v>
      </c>
      <c r="C852" s="191"/>
      <c r="D852" s="190">
        <f>D848+D851</f>
        <v>-3571</v>
      </c>
      <c r="E852" s="190">
        <f>E848+E851</f>
        <v>5424</v>
      </c>
      <c r="F852" s="190">
        <f t="shared" si="318"/>
        <v>-8995</v>
      </c>
      <c r="G852" s="32">
        <f t="shared" si="319"/>
        <v>-1.6583702064896755</v>
      </c>
    </row>
    <row r="854" spans="1:8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8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8" x14ac:dyDescent="0.2">
      <c r="A856" s="186">
        <v>5</v>
      </c>
      <c r="B856" s="1" t="s">
        <v>22</v>
      </c>
      <c r="C856" s="10"/>
      <c r="D856" s="190">
        <v>62924</v>
      </c>
      <c r="E856" s="190">
        <v>47408</v>
      </c>
      <c r="F856" s="190">
        <f t="shared" ref="F856" si="320">(D856-E856)</f>
        <v>15516</v>
      </c>
      <c r="G856" s="32">
        <f t="shared" ref="G856" si="321">F856/E856</f>
        <v>0.32728653391832602</v>
      </c>
    </row>
    <row r="857" spans="1:8" x14ac:dyDescent="0.2">
      <c r="B857" s="6"/>
      <c r="C857" s="28"/>
    </row>
    <row r="858" spans="1:8" x14ac:dyDescent="0.2">
      <c r="B858" s="7" t="s">
        <v>6</v>
      </c>
      <c r="C858" s="29"/>
    </row>
    <row r="859" spans="1:8" x14ac:dyDescent="0.2">
      <c r="B859" s="6"/>
      <c r="C859" s="28"/>
    </row>
    <row r="860" spans="1:8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8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8" x14ac:dyDescent="0.2">
      <c r="B862" s="3"/>
      <c r="C862" s="28"/>
    </row>
    <row r="863" spans="1:8" x14ac:dyDescent="0.2">
      <c r="A863" s="186">
        <v>41</v>
      </c>
      <c r="B863" s="1" t="s">
        <v>8</v>
      </c>
      <c r="C863" s="10"/>
      <c r="D863" s="190">
        <f>D867+D868+D869</f>
        <v>45278</v>
      </c>
      <c r="E863" s="190">
        <f>E867+E868+E869</f>
        <v>110131</v>
      </c>
      <c r="F863" s="190">
        <f t="shared" ref="F863" si="324">(D863-E863)</f>
        <v>-64853</v>
      </c>
      <c r="G863" s="32">
        <f t="shared" ref="G863" si="325">F863/E863</f>
        <v>-0.58887143492749539</v>
      </c>
      <c r="H863" s="157"/>
    </row>
    <row r="864" spans="1:8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19216</v>
      </c>
      <c r="E867" s="190">
        <v>90052</v>
      </c>
      <c r="F867" s="190">
        <f t="shared" ref="F867:F869" si="326">(D867-E867)</f>
        <v>-70836</v>
      </c>
      <c r="G867" s="32">
        <f t="shared" ref="G867:G869" si="327">F867/E867</f>
        <v>-0.78661217962954733</v>
      </c>
    </row>
    <row r="868" spans="1:7" ht="25.5" x14ac:dyDescent="0.2">
      <c r="A868" s="186"/>
      <c r="B868" s="24" t="s">
        <v>58</v>
      </c>
      <c r="C868" s="17"/>
      <c r="D868" s="190">
        <v>26062</v>
      </c>
      <c r="E868" s="190">
        <v>20079</v>
      </c>
      <c r="F868" s="190">
        <f t="shared" si="326"/>
        <v>5983</v>
      </c>
      <c r="G868" s="32">
        <f t="shared" si="327"/>
        <v>0.29797300662383586</v>
      </c>
    </row>
    <row r="869" spans="1:7" x14ac:dyDescent="0.2">
      <c r="A869" s="186"/>
      <c r="B869" s="23" t="s">
        <v>24</v>
      </c>
      <c r="C869" s="10"/>
      <c r="D869" s="190">
        <v>0</v>
      </c>
      <c r="E869" s="190">
        <v>0</v>
      </c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8229</v>
      </c>
      <c r="E871" s="190">
        <v>13201</v>
      </c>
      <c r="F871" s="190">
        <f t="shared" ref="F871" si="328">(D871-E871)</f>
        <v>-4972</v>
      </c>
      <c r="G871" s="32">
        <f t="shared" ref="G871" si="329">F871/E871</f>
        <v>-0.37663813347473674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6789</v>
      </c>
      <c r="E873" s="190">
        <f>E876+E877+E878+E879</f>
        <v>6647</v>
      </c>
      <c r="F873" s="190">
        <f t="shared" ref="F873" si="330">(D873-E873)</f>
        <v>142</v>
      </c>
      <c r="G873" s="32">
        <f t="shared" ref="G873" si="331">F873/E873</f>
        <v>2.1363020911689484E-2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1305</v>
      </c>
      <c r="E876" s="190">
        <v>1640</v>
      </c>
      <c r="F876" s="190">
        <f t="shared" ref="F876:F879" si="332">(D876-E876)</f>
        <v>-335</v>
      </c>
      <c r="G876" s="32">
        <f t="shared" ref="G876:G879" si="333">F876/E876</f>
        <v>-0.20426829268292682</v>
      </c>
    </row>
    <row r="877" spans="1:7" x14ac:dyDescent="0.2">
      <c r="A877" s="186">
        <v>31</v>
      </c>
      <c r="B877" s="25" t="s">
        <v>17</v>
      </c>
      <c r="C877" s="31"/>
      <c r="D877" s="190">
        <v>5484</v>
      </c>
      <c r="E877" s="190">
        <v>5007</v>
      </c>
      <c r="F877" s="190">
        <f t="shared" si="332"/>
        <v>477</v>
      </c>
      <c r="G877" s="32">
        <f t="shared" si="333"/>
        <v>9.5266626722588371E-2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18151</v>
      </c>
      <c r="E887" s="190">
        <v>9469</v>
      </c>
      <c r="F887" s="190">
        <f t="shared" si="334"/>
        <v>8682</v>
      </c>
      <c r="G887" s="32">
        <f t="shared" si="335"/>
        <v>0.91688668285985853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18151</v>
      </c>
      <c r="E894" s="40">
        <f>E884+E885+E886+E887+E892+E893</f>
        <v>9469</v>
      </c>
      <c r="F894" s="40">
        <f t="shared" si="336"/>
        <v>8682</v>
      </c>
      <c r="G894" s="34">
        <f t="shared" si="337"/>
        <v>0.91688668285985853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18151</v>
      </c>
      <c r="E902" s="40">
        <f>E894+E899+E900+E901</f>
        <v>9469</v>
      </c>
      <c r="F902" s="190">
        <f t="shared" ref="F902:F911" si="342">(D902-E902)</f>
        <v>8682</v>
      </c>
      <c r="G902" s="32">
        <f t="shared" ref="G902:G911" si="343">F902/E902</f>
        <v>0.91688668285985853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6186</v>
      </c>
      <c r="E903" s="189">
        <f>E904+E905+E906</f>
        <v>3311</v>
      </c>
      <c r="F903" s="190">
        <f t="shared" si="342"/>
        <v>2875</v>
      </c>
      <c r="G903" s="32">
        <f t="shared" si="343"/>
        <v>0.86831772878284508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6186</v>
      </c>
      <c r="E905" s="190">
        <v>3311</v>
      </c>
      <c r="F905" s="190">
        <f t="shared" si="342"/>
        <v>2875</v>
      </c>
      <c r="G905" s="32">
        <f t="shared" si="343"/>
        <v>0.86831772878284508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61</v>
      </c>
      <c r="E907" s="190">
        <v>64</v>
      </c>
      <c r="F907" s="190">
        <f t="shared" si="342"/>
        <v>-3</v>
      </c>
      <c r="G907" s="32">
        <f t="shared" si="343"/>
        <v>-4.6875E-2</v>
      </c>
    </row>
    <row r="908" spans="1:7" x14ac:dyDescent="0.2">
      <c r="A908" s="186">
        <v>62</v>
      </c>
      <c r="B908" s="2" t="s">
        <v>42</v>
      </c>
      <c r="C908" s="11"/>
      <c r="D908" s="39">
        <v>200</v>
      </c>
      <c r="E908" s="39">
        <v>339</v>
      </c>
      <c r="F908" s="190">
        <f t="shared" si="342"/>
        <v>-139</v>
      </c>
      <c r="G908" s="32">
        <f t="shared" si="343"/>
        <v>-0.41002949852507375</v>
      </c>
    </row>
    <row r="909" spans="1:7" ht="25.5" x14ac:dyDescent="0.2">
      <c r="A909" s="22"/>
      <c r="B909" s="26" t="s">
        <v>43</v>
      </c>
      <c r="C909" s="191"/>
      <c r="D909" s="40">
        <f>D903+D907+D908</f>
        <v>6447</v>
      </c>
      <c r="E909" s="40">
        <f>E903+E907+E908</f>
        <v>3714</v>
      </c>
      <c r="F909" s="190">
        <f t="shared" si="342"/>
        <v>2733</v>
      </c>
      <c r="G909" s="32">
        <f t="shared" si="343"/>
        <v>0.73586429725363489</v>
      </c>
    </row>
    <row r="910" spans="1:7" ht="25.5" x14ac:dyDescent="0.2">
      <c r="A910" s="22"/>
      <c r="B910" s="26" t="s">
        <v>48</v>
      </c>
      <c r="C910" s="191"/>
      <c r="D910" s="40">
        <f>D902-D909</f>
        <v>11704</v>
      </c>
      <c r="E910" s="40">
        <f>E902-E909</f>
        <v>5755</v>
      </c>
      <c r="F910" s="190">
        <f t="shared" si="342"/>
        <v>5949</v>
      </c>
      <c r="G910" s="32">
        <f t="shared" si="343"/>
        <v>1.0337098175499566</v>
      </c>
    </row>
    <row r="911" spans="1:7" x14ac:dyDescent="0.2">
      <c r="A911" s="186">
        <v>63</v>
      </c>
      <c r="B911" s="3" t="s">
        <v>46</v>
      </c>
      <c r="C911" s="188"/>
      <c r="D911" s="189">
        <v>9563</v>
      </c>
      <c r="E911" s="189">
        <v>15044</v>
      </c>
      <c r="F911" s="190">
        <f t="shared" si="342"/>
        <v>-5481</v>
      </c>
      <c r="G911" s="32">
        <f t="shared" si="343"/>
        <v>-0.36433129486838606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698</v>
      </c>
      <c r="E915" s="39">
        <v>1138</v>
      </c>
      <c r="F915" s="190">
        <f t="shared" ref="F915:F925" si="346">(D915-E915)</f>
        <v>-440</v>
      </c>
      <c r="G915" s="32">
        <f t="shared" ref="G915:G925" si="347">F915/E915</f>
        <v>-0.38664323374340948</v>
      </c>
    </row>
    <row r="916" spans="1:7" ht="25.5" x14ac:dyDescent="0.2">
      <c r="A916" s="22"/>
      <c r="B916" s="26" t="s">
        <v>49</v>
      </c>
      <c r="C916" s="191"/>
      <c r="D916" s="190">
        <f>D910-D911-D915</f>
        <v>1443</v>
      </c>
      <c r="E916" s="190">
        <f>E910-E911-E915</f>
        <v>-10427</v>
      </c>
      <c r="F916" s="190">
        <f t="shared" si="346"/>
        <v>11870</v>
      </c>
      <c r="G916" s="32">
        <f t="shared" si="347"/>
        <v>-1.1383907164093219</v>
      </c>
    </row>
    <row r="917" spans="1:7" x14ac:dyDescent="0.2">
      <c r="A917" s="186">
        <v>75</v>
      </c>
      <c r="B917" s="3" t="s">
        <v>50</v>
      </c>
      <c r="C917" s="188"/>
      <c r="D917" s="189">
        <v>0</v>
      </c>
      <c r="E917" s="189">
        <v>0</v>
      </c>
      <c r="F917" s="190">
        <f t="shared" si="346"/>
        <v>0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>
        <v>7278</v>
      </c>
      <c r="E918" s="190">
        <v>45</v>
      </c>
      <c r="F918" s="190">
        <f t="shared" si="346"/>
        <v>7233</v>
      </c>
      <c r="G918" s="32">
        <f t="shared" si="347"/>
        <v>160.73333333333332</v>
      </c>
    </row>
    <row r="919" spans="1:7" ht="25.5" x14ac:dyDescent="0.2">
      <c r="A919" s="186">
        <v>68</v>
      </c>
      <c r="B919" s="16" t="s">
        <v>52</v>
      </c>
      <c r="C919" s="17"/>
      <c r="D919" s="190">
        <v>6748</v>
      </c>
      <c r="E919" s="190">
        <v>0</v>
      </c>
      <c r="F919" s="190">
        <f t="shared" si="346"/>
        <v>6748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>
        <v>300</v>
      </c>
      <c r="E920" s="39">
        <v>187</v>
      </c>
      <c r="F920" s="190">
        <f t="shared" si="346"/>
        <v>113</v>
      </c>
      <c r="G920" s="32">
        <f t="shared" si="347"/>
        <v>0.60427807486631013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-12283</v>
      </c>
      <c r="E921" s="190">
        <f>E916+E917-E918-E919+E920</f>
        <v>-10285</v>
      </c>
      <c r="F921" s="190">
        <f t="shared" si="346"/>
        <v>-1998</v>
      </c>
      <c r="G921" s="32">
        <f t="shared" si="347"/>
        <v>0.19426349052017503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-12283</v>
      </c>
      <c r="E925" s="190">
        <f>E921+E924</f>
        <v>-10285</v>
      </c>
      <c r="F925" s="190">
        <f t="shared" si="346"/>
        <v>-1998</v>
      </c>
      <c r="G925" s="32">
        <f t="shared" si="347"/>
        <v>0.19426349052017503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8" x14ac:dyDescent="0.2">
      <c r="A929" s="186">
        <v>5</v>
      </c>
      <c r="B929" s="1" t="s">
        <v>22</v>
      </c>
      <c r="C929" s="10"/>
      <c r="D929" s="190">
        <v>35379</v>
      </c>
      <c r="E929" s="190">
        <v>32047</v>
      </c>
      <c r="F929" s="190">
        <f t="shared" ref="F929" si="348">(D929-E929)</f>
        <v>3332</v>
      </c>
      <c r="G929" s="32">
        <f t="shared" ref="G929" si="349">F929/E929</f>
        <v>0.10397229069803726</v>
      </c>
    </row>
    <row r="930" spans="1:8" x14ac:dyDescent="0.2">
      <c r="B930" s="6"/>
      <c r="C930" s="28"/>
    </row>
    <row r="931" spans="1:8" x14ac:dyDescent="0.2">
      <c r="B931" s="7" t="s">
        <v>6</v>
      </c>
      <c r="C931" s="29"/>
    </row>
    <row r="932" spans="1:8" x14ac:dyDescent="0.2">
      <c r="B932" s="6"/>
      <c r="C932" s="28"/>
    </row>
    <row r="933" spans="1:8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8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8" x14ac:dyDescent="0.2">
      <c r="B935" s="3"/>
      <c r="C935" s="28"/>
    </row>
    <row r="936" spans="1:8" x14ac:dyDescent="0.2">
      <c r="A936" s="186">
        <v>41</v>
      </c>
      <c r="B936" s="1" t="s">
        <v>8</v>
      </c>
      <c r="C936" s="10"/>
      <c r="D936" s="190">
        <f>D940+D941+D942</f>
        <v>56119</v>
      </c>
      <c r="E936" s="190">
        <f>E940+E941+E942</f>
        <v>125131</v>
      </c>
      <c r="F936" s="190">
        <f t="shared" ref="F936" si="352">(D936-E936)</f>
        <v>-69012</v>
      </c>
      <c r="G936" s="32">
        <f t="shared" ref="G936" si="353">F936/E936</f>
        <v>-0.55151800912643545</v>
      </c>
    </row>
    <row r="937" spans="1:8" x14ac:dyDescent="0.2">
      <c r="A937" s="186"/>
      <c r="B937" s="1"/>
      <c r="C937" s="10"/>
      <c r="D937" s="190"/>
      <c r="E937" s="190"/>
      <c r="F937" s="190"/>
      <c r="G937" s="32"/>
    </row>
    <row r="938" spans="1:8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8" x14ac:dyDescent="0.2">
      <c r="A939" s="186"/>
      <c r="B939" s="1"/>
      <c r="C939" s="10"/>
      <c r="D939" s="190"/>
      <c r="E939" s="190"/>
      <c r="F939" s="190"/>
      <c r="G939" s="32"/>
    </row>
    <row r="940" spans="1:8" x14ac:dyDescent="0.2">
      <c r="A940" s="186"/>
      <c r="B940" s="23" t="s">
        <v>23</v>
      </c>
      <c r="C940" s="10"/>
      <c r="D940" s="190">
        <v>19877</v>
      </c>
      <c r="E940" s="190">
        <v>17987</v>
      </c>
      <c r="F940" s="190">
        <f t="shared" ref="F940:F942" si="354">(D940-E940)</f>
        <v>1890</v>
      </c>
      <c r="G940" s="32">
        <f t="shared" ref="G940:G942" si="355">F940/E940</f>
        <v>0.10507588814143548</v>
      </c>
    </row>
    <row r="941" spans="1:8" ht="25.5" x14ac:dyDescent="0.2">
      <c r="A941" s="186"/>
      <c r="B941" s="24" t="s">
        <v>58</v>
      </c>
      <c r="C941" s="17"/>
      <c r="D941" s="190">
        <v>34001</v>
      </c>
      <c r="E941" s="190">
        <v>105470</v>
      </c>
      <c r="F941" s="190">
        <f t="shared" si="354"/>
        <v>-71469</v>
      </c>
      <c r="G941" s="32">
        <f t="shared" si="355"/>
        <v>-0.67762396890110932</v>
      </c>
    </row>
    <row r="942" spans="1:8" x14ac:dyDescent="0.2">
      <c r="A942" s="186"/>
      <c r="B942" s="23" t="s">
        <v>24</v>
      </c>
      <c r="C942" s="10"/>
      <c r="D942" s="190">
        <v>2241</v>
      </c>
      <c r="E942" s="190">
        <v>1674</v>
      </c>
      <c r="F942" s="190">
        <f t="shared" si="354"/>
        <v>567</v>
      </c>
      <c r="G942" s="32">
        <f t="shared" si="355"/>
        <v>0.33870967741935482</v>
      </c>
    </row>
    <row r="943" spans="1:8" x14ac:dyDescent="0.2">
      <c r="A943" s="186"/>
      <c r="B943" s="1"/>
      <c r="C943" s="10"/>
      <c r="D943" s="190"/>
      <c r="E943" s="190"/>
      <c r="F943" s="190"/>
      <c r="G943" s="32"/>
    </row>
    <row r="944" spans="1:8" x14ac:dyDescent="0.2">
      <c r="A944" s="186"/>
      <c r="B944" s="8" t="s">
        <v>26</v>
      </c>
      <c r="C944" s="31"/>
      <c r="D944" s="190">
        <v>204472</v>
      </c>
      <c r="E944" s="190">
        <v>100173</v>
      </c>
      <c r="F944" s="190">
        <f t="shared" ref="F944" si="356">(D944-E944)</f>
        <v>104299</v>
      </c>
      <c r="G944" s="32">
        <f t="shared" ref="G944" si="357">F944/E944</f>
        <v>1.0411887434737903</v>
      </c>
      <c r="H944" s="157"/>
    </row>
    <row r="945" spans="1:8" x14ac:dyDescent="0.2">
      <c r="A945" s="186"/>
      <c r="B945" s="8"/>
      <c r="C945" s="31"/>
      <c r="D945" s="190"/>
      <c r="E945" s="190"/>
      <c r="F945" s="190"/>
      <c r="G945" s="32"/>
      <c r="H945" s="157"/>
    </row>
    <row r="946" spans="1:8" x14ac:dyDescent="0.2">
      <c r="A946" s="186">
        <v>3</v>
      </c>
      <c r="B946" s="8" t="s">
        <v>15</v>
      </c>
      <c r="C946" s="31"/>
      <c r="D946" s="190">
        <f>D949+D950+D951+D952</f>
        <v>35577</v>
      </c>
      <c r="E946" s="190">
        <f>E949+E950+E951+E952</f>
        <v>26731</v>
      </c>
      <c r="F946" s="190">
        <f t="shared" ref="F946" si="358">(D946-E946)</f>
        <v>8846</v>
      </c>
      <c r="G946" s="32">
        <f t="shared" ref="G946" si="359">F946/E946</f>
        <v>0.3309266394822491</v>
      </c>
      <c r="H946" s="157"/>
    </row>
    <row r="947" spans="1:8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8" x14ac:dyDescent="0.2">
      <c r="A948" s="186"/>
      <c r="B948" s="8"/>
      <c r="C948" s="31"/>
      <c r="D948" s="190"/>
      <c r="E948" s="190"/>
      <c r="F948" s="190"/>
      <c r="G948" s="32"/>
    </row>
    <row r="949" spans="1:8" x14ac:dyDescent="0.2">
      <c r="A949" s="186">
        <v>30</v>
      </c>
      <c r="B949" s="25" t="s">
        <v>16</v>
      </c>
      <c r="C949" s="31"/>
      <c r="D949" s="190">
        <v>5326</v>
      </c>
      <c r="E949" s="190">
        <v>1351</v>
      </c>
      <c r="F949" s="190">
        <f t="shared" ref="F949:F952" si="360">(D949-E949)</f>
        <v>3975</v>
      </c>
      <c r="G949" s="32">
        <f t="shared" ref="G949:G952" si="361">F949/E949</f>
        <v>2.9422649888971133</v>
      </c>
    </row>
    <row r="950" spans="1:8" x14ac:dyDescent="0.2">
      <c r="A950" s="186">
        <v>31</v>
      </c>
      <c r="B950" s="25" t="s">
        <v>17</v>
      </c>
      <c r="C950" s="31"/>
      <c r="D950" s="190">
        <v>1206</v>
      </c>
      <c r="E950" s="190">
        <v>841</v>
      </c>
      <c r="F950" s="190">
        <f t="shared" si="360"/>
        <v>365</v>
      </c>
      <c r="G950" s="32">
        <f t="shared" si="361"/>
        <v>0.43400713436385258</v>
      </c>
    </row>
    <row r="951" spans="1:8" x14ac:dyDescent="0.2">
      <c r="A951" s="186">
        <v>32</v>
      </c>
      <c r="B951" s="25" t="s">
        <v>18</v>
      </c>
      <c r="C951" s="31"/>
      <c r="D951" s="190">
        <v>29045</v>
      </c>
      <c r="E951" s="190">
        <v>24539</v>
      </c>
      <c r="F951" s="190">
        <f t="shared" si="360"/>
        <v>4506</v>
      </c>
      <c r="G951" s="32">
        <f t="shared" si="361"/>
        <v>0.18362606463181058</v>
      </c>
    </row>
    <row r="952" spans="1:8" x14ac:dyDescent="0.2">
      <c r="A952" s="186">
        <v>37</v>
      </c>
      <c r="B952" s="25" t="s">
        <v>25</v>
      </c>
      <c r="C952" s="31"/>
      <c r="D952" s="190">
        <v>0</v>
      </c>
      <c r="E952" s="190">
        <v>0</v>
      </c>
      <c r="F952" s="190">
        <f t="shared" si="360"/>
        <v>0</v>
      </c>
      <c r="G952" s="32" t="e">
        <f t="shared" si="361"/>
        <v>#DIV/0!</v>
      </c>
    </row>
    <row r="953" spans="1:8" ht="13.5" thickBot="1" x14ac:dyDescent="0.25"/>
    <row r="954" spans="1:8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8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8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8" x14ac:dyDescent="0.2">
      <c r="A957" s="186">
        <v>700</v>
      </c>
      <c r="B957" s="1" t="s">
        <v>30</v>
      </c>
      <c r="C957" s="10"/>
      <c r="D957" s="190">
        <v>844</v>
      </c>
      <c r="E957" s="190">
        <v>245</v>
      </c>
      <c r="F957" s="190">
        <f>(D957-E957)</f>
        <v>599</v>
      </c>
      <c r="G957" s="32">
        <f>F957/E957</f>
        <v>2.4448979591836735</v>
      </c>
    </row>
    <row r="958" spans="1:8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8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8" x14ac:dyDescent="0.2">
      <c r="A960" s="186">
        <v>706</v>
      </c>
      <c r="B960" s="1" t="s">
        <v>33</v>
      </c>
      <c r="C960" s="10"/>
      <c r="D960" s="190">
        <v>58956</v>
      </c>
      <c r="E960" s="190">
        <v>29568</v>
      </c>
      <c r="F960" s="190">
        <f t="shared" si="362"/>
        <v>29388</v>
      </c>
      <c r="G960" s="32">
        <f t="shared" si="363"/>
        <v>0.99391233766233766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43</v>
      </c>
      <c r="E965" s="39">
        <v>0</v>
      </c>
      <c r="F965" s="190">
        <f t="shared" si="364"/>
        <v>43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>
        <v>0</v>
      </c>
      <c r="E966" s="39">
        <v>0</v>
      </c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59843</v>
      </c>
      <c r="E967" s="40">
        <f>E957+E958+E959+E960+E965+E966</f>
        <v>29813</v>
      </c>
      <c r="F967" s="40">
        <f t="shared" si="364"/>
        <v>30030</v>
      </c>
      <c r="G967" s="34">
        <f t="shared" si="365"/>
        <v>1.0072787039211082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59843</v>
      </c>
      <c r="E975" s="40">
        <f>E967+E972+E973+E974</f>
        <v>29813</v>
      </c>
      <c r="F975" s="190">
        <f t="shared" ref="F975:F984" si="370">(D975-E975)</f>
        <v>30030</v>
      </c>
      <c r="G975" s="32">
        <f t="shared" ref="G975:G984" si="371">F975/E975</f>
        <v>1.0072787039211082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15720</v>
      </c>
      <c r="E976" s="189">
        <f>E977+E978+E979</f>
        <v>7104</v>
      </c>
      <c r="F976" s="190">
        <f t="shared" si="370"/>
        <v>8616</v>
      </c>
      <c r="G976" s="32">
        <f t="shared" si="371"/>
        <v>1.2128378378378379</v>
      </c>
    </row>
    <row r="977" spans="1:7" x14ac:dyDescent="0.2">
      <c r="A977" s="186">
        <v>600</v>
      </c>
      <c r="B977" s="1" t="s">
        <v>2</v>
      </c>
      <c r="C977" s="10"/>
      <c r="D977" s="190">
        <v>1172</v>
      </c>
      <c r="E977" s="190">
        <v>924</v>
      </c>
      <c r="F977" s="190">
        <f t="shared" si="370"/>
        <v>248</v>
      </c>
      <c r="G977" s="32">
        <f t="shared" si="371"/>
        <v>0.26839826839826841</v>
      </c>
    </row>
    <row r="978" spans="1:7" x14ac:dyDescent="0.2">
      <c r="A978" s="186">
        <v>601</v>
      </c>
      <c r="B978" s="1" t="s">
        <v>3</v>
      </c>
      <c r="C978" s="10"/>
      <c r="D978" s="190">
        <v>10201</v>
      </c>
      <c r="E978" s="190">
        <v>3782</v>
      </c>
      <c r="F978" s="190">
        <f t="shared" si="370"/>
        <v>6419</v>
      </c>
      <c r="G978" s="32">
        <f t="shared" si="371"/>
        <v>1.6972501322051825</v>
      </c>
    </row>
    <row r="979" spans="1:7" x14ac:dyDescent="0.2">
      <c r="A979" s="186">
        <v>604</v>
      </c>
      <c r="B979" s="1" t="s">
        <v>4</v>
      </c>
      <c r="C979" s="10"/>
      <c r="D979" s="190">
        <v>4347</v>
      </c>
      <c r="E979" s="190">
        <v>2398</v>
      </c>
      <c r="F979" s="190">
        <f t="shared" si="370"/>
        <v>1949</v>
      </c>
      <c r="G979" s="32">
        <f t="shared" si="371"/>
        <v>0.81276063386155128</v>
      </c>
    </row>
    <row r="980" spans="1:7" x14ac:dyDescent="0.2">
      <c r="A980" s="186">
        <v>61</v>
      </c>
      <c r="B980" s="1" t="s">
        <v>41</v>
      </c>
      <c r="C980" s="10"/>
      <c r="D980" s="190">
        <v>358</v>
      </c>
      <c r="E980" s="190">
        <v>305</v>
      </c>
      <c r="F980" s="190">
        <f t="shared" si="370"/>
        <v>53</v>
      </c>
      <c r="G980" s="32">
        <f t="shared" si="371"/>
        <v>0.17377049180327869</v>
      </c>
    </row>
    <row r="981" spans="1:7" x14ac:dyDescent="0.2">
      <c r="A981" s="186">
        <v>62</v>
      </c>
      <c r="B981" s="2" t="s">
        <v>42</v>
      </c>
      <c r="C981" s="11"/>
      <c r="D981" s="39">
        <v>1755</v>
      </c>
      <c r="E981" s="39">
        <v>2863</v>
      </c>
      <c r="F981" s="190">
        <f t="shared" si="370"/>
        <v>-1108</v>
      </c>
      <c r="G981" s="32">
        <f t="shared" si="371"/>
        <v>-0.38700663639538946</v>
      </c>
    </row>
    <row r="982" spans="1:7" ht="25.5" x14ac:dyDescent="0.2">
      <c r="A982" s="22"/>
      <c r="B982" s="26" t="s">
        <v>43</v>
      </c>
      <c r="C982" s="191"/>
      <c r="D982" s="40">
        <f>D976+D980+D981</f>
        <v>17833</v>
      </c>
      <c r="E982" s="40">
        <f>E976+E980+E981</f>
        <v>10272</v>
      </c>
      <c r="F982" s="190">
        <f t="shared" si="370"/>
        <v>7561</v>
      </c>
      <c r="G982" s="32">
        <f t="shared" si="371"/>
        <v>0.73607866043613712</v>
      </c>
    </row>
    <row r="983" spans="1:7" ht="25.5" x14ac:dyDescent="0.2">
      <c r="A983" s="22"/>
      <c r="B983" s="26" t="s">
        <v>48</v>
      </c>
      <c r="C983" s="191"/>
      <c r="D983" s="40">
        <f>D975-D982</f>
        <v>42010</v>
      </c>
      <c r="E983" s="40">
        <f>E975-E982</f>
        <v>19541</v>
      </c>
      <c r="F983" s="190">
        <f t="shared" si="370"/>
        <v>22469</v>
      </c>
      <c r="G983" s="32">
        <f t="shared" si="371"/>
        <v>1.1498388004708049</v>
      </c>
    </row>
    <row r="984" spans="1:7" x14ac:dyDescent="0.2">
      <c r="A984" s="186">
        <v>63</v>
      </c>
      <c r="B984" s="3" t="s">
        <v>46</v>
      </c>
      <c r="C984" s="188"/>
      <c r="D984" s="189">
        <v>44829</v>
      </c>
      <c r="E984" s="189">
        <v>47227</v>
      </c>
      <c r="F984" s="190">
        <f t="shared" si="370"/>
        <v>-2398</v>
      </c>
      <c r="G984" s="32">
        <f t="shared" si="371"/>
        <v>-5.0776039130158594E-2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2478</v>
      </c>
      <c r="E988" s="39">
        <v>1073</v>
      </c>
      <c r="F988" s="190">
        <f t="shared" ref="F988:F998" si="374">(D988-E988)</f>
        <v>1405</v>
      </c>
      <c r="G988" s="32">
        <f t="shared" ref="G988:G998" si="375">F988/E988</f>
        <v>1.3094128611369991</v>
      </c>
    </row>
    <row r="989" spans="1:7" ht="25.5" x14ac:dyDescent="0.2">
      <c r="A989" s="22"/>
      <c r="B989" s="26" t="s">
        <v>49</v>
      </c>
      <c r="C989" s="191"/>
      <c r="D989" s="190">
        <f>D983-D984-D988</f>
        <v>-5297</v>
      </c>
      <c r="E989" s="190">
        <f>E983-E984-E988</f>
        <v>-28759</v>
      </c>
      <c r="F989" s="190">
        <f t="shared" si="374"/>
        <v>23462</v>
      </c>
      <c r="G989" s="32">
        <f t="shared" si="375"/>
        <v>-0.81581417990889804</v>
      </c>
    </row>
    <row r="990" spans="1:7" x14ac:dyDescent="0.2">
      <c r="A990" s="186">
        <v>75</v>
      </c>
      <c r="B990" s="3" t="s">
        <v>50</v>
      </c>
      <c r="C990" s="188"/>
      <c r="D990" s="189">
        <v>0</v>
      </c>
      <c r="E990" s="189">
        <v>28</v>
      </c>
      <c r="F990" s="190">
        <f t="shared" si="374"/>
        <v>-28</v>
      </c>
      <c r="G990" s="32">
        <f t="shared" si="375"/>
        <v>-1</v>
      </c>
    </row>
    <row r="991" spans="1:7" x14ac:dyDescent="0.2">
      <c r="A991" s="186">
        <v>65</v>
      </c>
      <c r="B991" s="1" t="s">
        <v>51</v>
      </c>
      <c r="C991" s="10"/>
      <c r="D991" s="190">
        <v>724</v>
      </c>
      <c r="E991" s="190">
        <v>483</v>
      </c>
      <c r="F991" s="190">
        <f t="shared" si="374"/>
        <v>241</v>
      </c>
      <c r="G991" s="32">
        <f t="shared" si="375"/>
        <v>0.49896480331262938</v>
      </c>
    </row>
    <row r="992" spans="1:7" ht="25.5" x14ac:dyDescent="0.2">
      <c r="A992" s="186">
        <v>68</v>
      </c>
      <c r="B992" s="16" t="s">
        <v>52</v>
      </c>
      <c r="C992" s="17"/>
      <c r="D992" s="190">
        <v>11016</v>
      </c>
      <c r="E992" s="190">
        <v>14455</v>
      </c>
      <c r="F992" s="190">
        <f t="shared" si="374"/>
        <v>-3439</v>
      </c>
      <c r="G992" s="32">
        <f t="shared" si="375"/>
        <v>-0.23791075752334831</v>
      </c>
    </row>
    <row r="993" spans="1:7" x14ac:dyDescent="0.2">
      <c r="A993" s="186">
        <v>78</v>
      </c>
      <c r="B993" s="2" t="s">
        <v>53</v>
      </c>
      <c r="C993" s="11"/>
      <c r="D993" s="39">
        <v>41</v>
      </c>
      <c r="E993" s="39">
        <v>17</v>
      </c>
      <c r="F993" s="190">
        <f t="shared" si="374"/>
        <v>24</v>
      </c>
      <c r="G993" s="32">
        <f t="shared" si="375"/>
        <v>1.411764705882353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-16996</v>
      </c>
      <c r="E994" s="190">
        <f>E989+E990-E991-E992+E993</f>
        <v>-43652</v>
      </c>
      <c r="F994" s="190">
        <f t="shared" si="374"/>
        <v>26656</v>
      </c>
      <c r="G994" s="32">
        <f t="shared" si="375"/>
        <v>-0.6106478511866581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-16996</v>
      </c>
      <c r="E998" s="190">
        <f>E994+E997</f>
        <v>-43652</v>
      </c>
      <c r="F998" s="190">
        <f t="shared" si="374"/>
        <v>26656</v>
      </c>
      <c r="G998" s="32">
        <f t="shared" si="375"/>
        <v>-0.6106478511866581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12995</v>
      </c>
      <c r="E1002" s="190">
        <v>21570</v>
      </c>
      <c r="F1002" s="190">
        <f t="shared" ref="F1002" si="376">(D1002-E1002)</f>
        <v>-8575</v>
      </c>
      <c r="G1002" s="32">
        <f t="shared" ref="G1002" si="377">F1002/E1002</f>
        <v>-0.39754288363467777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223951</v>
      </c>
      <c r="E1009" s="190">
        <f>E1013+E1014+E1015</f>
        <v>316910</v>
      </c>
      <c r="F1009" s="190">
        <f t="shared" ref="F1009" si="380">(D1009-E1009)</f>
        <v>-92959</v>
      </c>
      <c r="G1009" s="32">
        <f t="shared" ref="G1009" si="381">F1009/E1009</f>
        <v>-0.29332933640465747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v>175420</v>
      </c>
      <c r="E1013" s="190">
        <v>272990</v>
      </c>
      <c r="F1013" s="190">
        <f t="shared" ref="F1013:F1015" si="382">(D1013-E1013)</f>
        <v>-97570</v>
      </c>
      <c r="G1013" s="32">
        <f t="shared" ref="G1013:G1015" si="383">F1013/E1013</f>
        <v>-0.35741235942708527</v>
      </c>
    </row>
    <row r="1014" spans="1:7" ht="25.5" x14ac:dyDescent="0.2">
      <c r="A1014" s="186"/>
      <c r="B1014" s="24" t="s">
        <v>58</v>
      </c>
      <c r="C1014" s="17"/>
      <c r="D1014" s="190">
        <f>34189+10132</f>
        <v>44321</v>
      </c>
      <c r="E1014" s="190">
        <f>37486+5904</f>
        <v>43390</v>
      </c>
      <c r="F1014" s="190">
        <f t="shared" si="382"/>
        <v>931</v>
      </c>
      <c r="G1014" s="32">
        <f t="shared" si="383"/>
        <v>2.1456556810324958E-2</v>
      </c>
    </row>
    <row r="1015" spans="1:7" x14ac:dyDescent="0.2">
      <c r="A1015" s="186"/>
      <c r="B1015" s="23" t="s">
        <v>24</v>
      </c>
      <c r="C1015" s="10"/>
      <c r="D1015" s="190">
        <v>4210</v>
      </c>
      <c r="E1015" s="190">
        <v>530</v>
      </c>
      <c r="F1015" s="190">
        <f t="shared" si="382"/>
        <v>3680</v>
      </c>
      <c r="G1015" s="32">
        <f t="shared" si="383"/>
        <v>6.9433962264150946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152418</v>
      </c>
      <c r="E1017" s="190">
        <v>126831</v>
      </c>
      <c r="F1017" s="190">
        <f t="shared" ref="F1017" si="384">(D1017-E1017)</f>
        <v>25587</v>
      </c>
      <c r="G1017" s="32">
        <f t="shared" ref="G1017" si="385">F1017/E1017</f>
        <v>0.20174089930695177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95050</v>
      </c>
      <c r="E1019" s="190">
        <f>E1022+E1023+E1024+E1025</f>
        <v>92124</v>
      </c>
      <c r="F1019" s="190">
        <f t="shared" ref="F1019" si="386">(D1019-E1019)</f>
        <v>2926</v>
      </c>
      <c r="G1019" s="32">
        <f t="shared" ref="G1019" si="387">F1019/E1019</f>
        <v>3.1761538795536448E-2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957</v>
      </c>
      <c r="E1022" s="190">
        <v>1396</v>
      </c>
      <c r="F1022" s="190">
        <f t="shared" ref="F1022:F1025" si="388">(D1022-E1022)</f>
        <v>-439</v>
      </c>
      <c r="G1022" s="32">
        <f t="shared" ref="G1022:G1025" si="389">F1022/E1022</f>
        <v>-0.3144699140401146</v>
      </c>
    </row>
    <row r="1023" spans="1:7" x14ac:dyDescent="0.2">
      <c r="A1023" s="186">
        <v>31</v>
      </c>
      <c r="B1023" s="25" t="s">
        <v>17</v>
      </c>
      <c r="C1023" s="31"/>
      <c r="D1023" s="190">
        <v>3518</v>
      </c>
      <c r="E1023" s="190">
        <v>3712</v>
      </c>
      <c r="F1023" s="190">
        <f t="shared" si="388"/>
        <v>-194</v>
      </c>
      <c r="G1023" s="32">
        <f t="shared" si="389"/>
        <v>-5.2262931034482756E-2</v>
      </c>
    </row>
    <row r="1024" spans="1:7" x14ac:dyDescent="0.2">
      <c r="A1024" s="186">
        <v>32</v>
      </c>
      <c r="B1024" s="25" t="s">
        <v>18</v>
      </c>
      <c r="C1024" s="31"/>
      <c r="D1024" s="190">
        <v>90575</v>
      </c>
      <c r="E1024" s="190">
        <v>87016</v>
      </c>
      <c r="F1024" s="190">
        <f t="shared" si="388"/>
        <v>3559</v>
      </c>
      <c r="G1024" s="32">
        <f t="shared" si="389"/>
        <v>4.0900524041555579E-2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730</v>
      </c>
      <c r="E1030" s="190">
        <v>415</v>
      </c>
      <c r="F1030" s="190">
        <f>(D1030-E1030)</f>
        <v>315</v>
      </c>
      <c r="G1030" s="32">
        <f>F1030/E1030</f>
        <v>0.75903614457831325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39733</v>
      </c>
      <c r="E1038" s="39">
        <v>20407</v>
      </c>
      <c r="F1038" s="190">
        <f t="shared" si="392"/>
        <v>19326</v>
      </c>
      <c r="G1038" s="32">
        <f t="shared" si="393"/>
        <v>0.9470279805948939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1220</v>
      </c>
      <c r="E1039" s="39">
        <v>892</v>
      </c>
      <c r="F1039" s="190">
        <f t="shared" si="392"/>
        <v>328</v>
      </c>
      <c r="G1039" s="32">
        <f t="shared" si="393"/>
        <v>0.36771300448430494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41683</v>
      </c>
      <c r="E1040" s="40">
        <f>E1030+E1031+E1032+E1033+E1038+E1039</f>
        <v>21714</v>
      </c>
      <c r="F1040" s="40">
        <f t="shared" si="392"/>
        <v>19969</v>
      </c>
      <c r="G1040" s="34">
        <f t="shared" si="393"/>
        <v>0.91963710048816427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41683</v>
      </c>
      <c r="E1048" s="40">
        <f>E1040+E1045+E1046+E1047</f>
        <v>21714</v>
      </c>
      <c r="F1048" s="190">
        <f t="shared" ref="F1048:F1057" si="398">(D1048-E1048)</f>
        <v>19969</v>
      </c>
      <c r="G1048" s="32">
        <f t="shared" ref="G1048:G1057" si="399">F1048/E1048</f>
        <v>0.91963710048816427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6791</v>
      </c>
      <c r="E1049" s="189">
        <f>E1050+E1051+E1052</f>
        <v>7931</v>
      </c>
      <c r="F1049" s="190">
        <f t="shared" si="398"/>
        <v>-1140</v>
      </c>
      <c r="G1049" s="32">
        <f t="shared" si="399"/>
        <v>-0.14373975539024084</v>
      </c>
    </row>
    <row r="1050" spans="1:7" x14ac:dyDescent="0.2">
      <c r="A1050" s="186">
        <v>600</v>
      </c>
      <c r="B1050" s="1" t="s">
        <v>2</v>
      </c>
      <c r="C1050" s="10"/>
      <c r="D1050" s="190">
        <v>299</v>
      </c>
      <c r="E1050" s="190">
        <v>166</v>
      </c>
      <c r="F1050" s="190">
        <f t="shared" si="398"/>
        <v>133</v>
      </c>
      <c r="G1050" s="32">
        <f t="shared" si="399"/>
        <v>0.8012048192771084</v>
      </c>
    </row>
    <row r="1051" spans="1:7" x14ac:dyDescent="0.2">
      <c r="A1051" s="186">
        <v>601</v>
      </c>
      <c r="B1051" s="1" t="s">
        <v>3</v>
      </c>
      <c r="C1051" s="10"/>
      <c r="D1051" s="190">
        <v>4171</v>
      </c>
      <c r="E1051" s="190">
        <v>2691</v>
      </c>
      <c r="F1051" s="190">
        <f t="shared" si="398"/>
        <v>1480</v>
      </c>
      <c r="G1051" s="32">
        <f t="shared" si="399"/>
        <v>0.54998141954663693</v>
      </c>
    </row>
    <row r="1052" spans="1:7" x14ac:dyDescent="0.2">
      <c r="A1052" s="186">
        <v>604</v>
      </c>
      <c r="B1052" s="1" t="s">
        <v>4</v>
      </c>
      <c r="C1052" s="10"/>
      <c r="D1052" s="190">
        <v>2321</v>
      </c>
      <c r="E1052" s="190">
        <v>5074</v>
      </c>
      <c r="F1052" s="190">
        <f t="shared" si="398"/>
        <v>-2753</v>
      </c>
      <c r="G1052" s="32">
        <f t="shared" si="399"/>
        <v>-0.54256996452502959</v>
      </c>
    </row>
    <row r="1053" spans="1:7" x14ac:dyDescent="0.2">
      <c r="A1053" s="186">
        <v>61</v>
      </c>
      <c r="B1053" s="1" t="s">
        <v>41</v>
      </c>
      <c r="C1053" s="10"/>
      <c r="D1053" s="190">
        <v>4092</v>
      </c>
      <c r="E1053" s="190">
        <v>665</v>
      </c>
      <c r="F1053" s="190">
        <f t="shared" si="398"/>
        <v>3427</v>
      </c>
      <c r="G1053" s="32">
        <f t="shared" si="399"/>
        <v>5.1533834586466165</v>
      </c>
    </row>
    <row r="1054" spans="1:7" x14ac:dyDescent="0.2">
      <c r="A1054" s="186">
        <v>62</v>
      </c>
      <c r="B1054" s="2" t="s">
        <v>42</v>
      </c>
      <c r="C1054" s="11"/>
      <c r="D1054" s="39">
        <v>909</v>
      </c>
      <c r="E1054" s="39">
        <v>101</v>
      </c>
      <c r="F1054" s="190">
        <f t="shared" si="398"/>
        <v>808</v>
      </c>
      <c r="G1054" s="32">
        <f t="shared" si="399"/>
        <v>8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11792</v>
      </c>
      <c r="E1055" s="40">
        <f>E1049+E1053+E1054</f>
        <v>8697</v>
      </c>
      <c r="F1055" s="190">
        <f t="shared" si="398"/>
        <v>3095</v>
      </c>
      <c r="G1055" s="32">
        <f t="shared" si="399"/>
        <v>0.35586984017477291</v>
      </c>
    </row>
    <row r="1056" spans="1:7" ht="25.5" x14ac:dyDescent="0.2">
      <c r="A1056" s="22"/>
      <c r="B1056" s="26" t="s">
        <v>48</v>
      </c>
      <c r="C1056" s="191"/>
      <c r="D1056" s="40">
        <f>D1048-D1055</f>
        <v>29891</v>
      </c>
      <c r="E1056" s="40">
        <f>E1048-E1055</f>
        <v>13017</v>
      </c>
      <c r="F1056" s="190">
        <f t="shared" si="398"/>
        <v>16874</v>
      </c>
      <c r="G1056" s="32">
        <f t="shared" si="399"/>
        <v>1.2963048321425827</v>
      </c>
    </row>
    <row r="1057" spans="1:7" x14ac:dyDescent="0.2">
      <c r="A1057" s="186">
        <v>63</v>
      </c>
      <c r="B1057" s="3" t="s">
        <v>46</v>
      </c>
      <c r="C1057" s="188"/>
      <c r="D1057" s="189">
        <v>17966</v>
      </c>
      <c r="E1057" s="189">
        <v>20522</v>
      </c>
      <c r="F1057" s="190">
        <f t="shared" si="398"/>
        <v>-2556</v>
      </c>
      <c r="G1057" s="32">
        <f t="shared" si="399"/>
        <v>-0.12454926420426859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13</v>
      </c>
      <c r="E1061" s="39">
        <v>1281</v>
      </c>
      <c r="F1061" s="190">
        <f t="shared" ref="F1061:F1071" si="402">(D1061-E1061)</f>
        <v>-1268</v>
      </c>
      <c r="G1061" s="32">
        <f t="shared" ref="G1061:G1071" si="403">F1061/E1061</f>
        <v>-0.98985167837626853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11912</v>
      </c>
      <c r="E1062" s="190">
        <f>E1056-E1057-E1061</f>
        <v>-8786</v>
      </c>
      <c r="F1062" s="190">
        <f t="shared" si="402"/>
        <v>20698</v>
      </c>
      <c r="G1062" s="32">
        <f t="shared" si="403"/>
        <v>-2.3557933075347144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16</v>
      </c>
      <c r="F1063" s="190">
        <f t="shared" si="402"/>
        <v>-16</v>
      </c>
      <c r="G1063" s="32">
        <f t="shared" si="403"/>
        <v>-1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1163</v>
      </c>
      <c r="F1064" s="190">
        <f t="shared" si="402"/>
        <v>-1163</v>
      </c>
      <c r="G1064" s="32">
        <f t="shared" si="403"/>
        <v>-1</v>
      </c>
    </row>
    <row r="1065" spans="1:7" ht="25.5" x14ac:dyDescent="0.2">
      <c r="A1065" s="186">
        <v>68</v>
      </c>
      <c r="B1065" s="16" t="s">
        <v>52</v>
      </c>
      <c r="C1065" s="17"/>
      <c r="D1065" s="190">
        <v>24000</v>
      </c>
      <c r="E1065" s="190">
        <v>1518</v>
      </c>
      <c r="F1065" s="190">
        <f t="shared" si="402"/>
        <v>22482</v>
      </c>
      <c r="G1065" s="32">
        <f t="shared" si="403"/>
        <v>14.810276679841897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-12088</v>
      </c>
      <c r="E1067" s="190">
        <f>E1062+E1063-E1064-E1065+E1066</f>
        <v>-11451</v>
      </c>
      <c r="F1067" s="190">
        <f t="shared" si="402"/>
        <v>-637</v>
      </c>
      <c r="G1067" s="32">
        <f t="shared" si="403"/>
        <v>5.5628329403545541E-2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-12088</v>
      </c>
      <c r="E1071" s="190">
        <f>E1067+E1070</f>
        <v>-11451</v>
      </c>
      <c r="F1071" s="190">
        <f t="shared" si="402"/>
        <v>-637</v>
      </c>
      <c r="G1071" s="32">
        <f t="shared" si="403"/>
        <v>5.5628329403545541E-2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>
        <v>-25806</v>
      </c>
      <c r="E1075" s="190">
        <v>-67208</v>
      </c>
      <c r="F1075" s="190">
        <f t="shared" ref="F1075" si="404">(D1075-E1075)</f>
        <v>41402</v>
      </c>
      <c r="G1075" s="32">
        <f t="shared" ref="G1075" si="405">F1075/E1075</f>
        <v>-0.61602785382692538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180620</v>
      </c>
      <c r="E1082" s="190">
        <f>E1086+E1087+E1088</f>
        <v>72108</v>
      </c>
      <c r="F1082" s="190">
        <f t="shared" ref="F1082" si="408">(D1082-E1082)</f>
        <v>108512</v>
      </c>
      <c r="G1082" s="32">
        <f t="shared" ref="G1082" si="409">F1082/E1082</f>
        <v>1.5048538303655628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>
        <v>180620</v>
      </c>
      <c r="E1087" s="190">
        <v>72108</v>
      </c>
      <c r="F1087" s="190">
        <f t="shared" si="410"/>
        <v>108512</v>
      </c>
      <c r="G1087" s="32">
        <f t="shared" si="411"/>
        <v>1.5048538303655628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125899</v>
      </c>
      <c r="E1090" s="190">
        <v>117821</v>
      </c>
      <c r="F1090" s="190">
        <f t="shared" ref="F1090" si="412">(D1090-E1090)</f>
        <v>8078</v>
      </c>
      <c r="G1090" s="32">
        <f t="shared" ref="G1090" si="413">F1090/E1090</f>
        <v>6.8561631627638536E-2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6386</v>
      </c>
      <c r="E1092" s="190">
        <f>E1095+E1096+E1097+E1098</f>
        <v>3471</v>
      </c>
      <c r="F1092" s="190">
        <f t="shared" ref="F1092" si="414">(D1092-E1092)</f>
        <v>2915</v>
      </c>
      <c r="G1092" s="32">
        <f t="shared" ref="G1092" si="415">F1092/E1092</f>
        <v>0.83981561509651392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154</v>
      </c>
      <c r="E1095" s="190">
        <v>62</v>
      </c>
      <c r="F1095" s="190">
        <f t="shared" ref="F1095:F1098" si="416">(D1095-E1095)</f>
        <v>92</v>
      </c>
      <c r="G1095" s="32">
        <f t="shared" ref="G1095:G1098" si="417">F1095/E1095</f>
        <v>1.4838709677419355</v>
      </c>
    </row>
    <row r="1096" spans="1:7" x14ac:dyDescent="0.2">
      <c r="A1096" s="186">
        <v>31</v>
      </c>
      <c r="B1096" s="25" t="s">
        <v>17</v>
      </c>
      <c r="C1096" s="31"/>
      <c r="D1096" s="190">
        <v>839</v>
      </c>
      <c r="E1096" s="190">
        <v>1059</v>
      </c>
      <c r="F1096" s="190">
        <f t="shared" si="416"/>
        <v>-220</v>
      </c>
      <c r="G1096" s="32">
        <f t="shared" si="417"/>
        <v>-0.20774315391879131</v>
      </c>
    </row>
    <row r="1097" spans="1:7" x14ac:dyDescent="0.2">
      <c r="A1097" s="186">
        <v>32</v>
      </c>
      <c r="B1097" s="25" t="s">
        <v>18</v>
      </c>
      <c r="C1097" s="31"/>
      <c r="D1097" s="190">
        <v>5393</v>
      </c>
      <c r="E1097" s="190">
        <v>2350</v>
      </c>
      <c r="F1097" s="190">
        <f t="shared" si="416"/>
        <v>3043</v>
      </c>
      <c r="G1097" s="32">
        <f t="shared" si="417"/>
        <v>1.2948936170212766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475</v>
      </c>
      <c r="E1103" s="190">
        <v>105</v>
      </c>
      <c r="F1103" s="190">
        <f>(D1103-E1103)</f>
        <v>370</v>
      </c>
      <c r="G1103" s="32">
        <f>F1103/E1103</f>
        <v>3.5238095238095237</v>
      </c>
    </row>
    <row r="1104" spans="1:7" x14ac:dyDescent="0.2">
      <c r="A1104" s="186">
        <v>701</v>
      </c>
      <c r="B1104" s="1" t="s">
        <v>31</v>
      </c>
      <c r="C1104" s="10"/>
      <c r="D1104" s="190">
        <v>1069</v>
      </c>
      <c r="E1104" s="190">
        <v>319</v>
      </c>
      <c r="F1104" s="190">
        <f t="shared" ref="F1104:F1106" si="418">(D1104-E1104)</f>
        <v>750</v>
      </c>
      <c r="G1104" s="32">
        <f t="shared" ref="G1104:G1106" si="419">F1104/E1104</f>
        <v>2.3510971786833856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10932</v>
      </c>
      <c r="E1106" s="190">
        <v>2146</v>
      </c>
      <c r="F1106" s="190">
        <f t="shared" si="418"/>
        <v>8786</v>
      </c>
      <c r="G1106" s="32">
        <f t="shared" si="419"/>
        <v>4.0941286113699906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12476</v>
      </c>
      <c r="E1113" s="40">
        <f>E1103+E1104+E1105+E1106+E1111+E1112</f>
        <v>2570</v>
      </c>
      <c r="F1113" s="40">
        <f t="shared" si="420"/>
        <v>9906</v>
      </c>
      <c r="G1113" s="34">
        <f t="shared" si="421"/>
        <v>3.8544747081712063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12476</v>
      </c>
      <c r="E1121" s="40">
        <f>E1113+E1118+E1119+E1120</f>
        <v>2570</v>
      </c>
      <c r="F1121" s="190">
        <f t="shared" ref="F1121:F1130" si="426">(D1121-E1121)</f>
        <v>9906</v>
      </c>
      <c r="G1121" s="32">
        <f t="shared" ref="G1121:G1130" si="427">F1121/E1121</f>
        <v>3.8544747081712063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2070</v>
      </c>
      <c r="E1122" s="189">
        <f>E1123+E1124+E1125</f>
        <v>1339</v>
      </c>
      <c r="F1122" s="190">
        <f t="shared" si="426"/>
        <v>731</v>
      </c>
      <c r="G1122" s="32">
        <f t="shared" si="427"/>
        <v>0.54592979835698285</v>
      </c>
    </row>
    <row r="1123" spans="1:7" x14ac:dyDescent="0.2">
      <c r="A1123" s="186">
        <v>600</v>
      </c>
      <c r="B1123" s="1" t="s">
        <v>2</v>
      </c>
      <c r="C1123" s="10"/>
      <c r="D1123" s="190">
        <v>402</v>
      </c>
      <c r="E1123" s="190">
        <v>56</v>
      </c>
      <c r="F1123" s="190">
        <f t="shared" si="426"/>
        <v>346</v>
      </c>
      <c r="G1123" s="32">
        <f t="shared" si="427"/>
        <v>6.1785714285714288</v>
      </c>
    </row>
    <row r="1124" spans="1:7" x14ac:dyDescent="0.2">
      <c r="A1124" s="186">
        <v>601</v>
      </c>
      <c r="B1124" s="1" t="s">
        <v>3</v>
      </c>
      <c r="C1124" s="10"/>
      <c r="D1124" s="190">
        <v>1668</v>
      </c>
      <c r="E1124" s="190">
        <v>1283</v>
      </c>
      <c r="F1124" s="190">
        <f t="shared" si="426"/>
        <v>385</v>
      </c>
      <c r="G1124" s="32">
        <f t="shared" si="427"/>
        <v>0.3000779423226812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24</v>
      </c>
      <c r="E1126" s="190">
        <v>11</v>
      </c>
      <c r="F1126" s="190">
        <f t="shared" si="426"/>
        <v>13</v>
      </c>
      <c r="G1126" s="32">
        <f t="shared" si="427"/>
        <v>1.1818181818181819</v>
      </c>
    </row>
    <row r="1127" spans="1:7" x14ac:dyDescent="0.2">
      <c r="A1127" s="186">
        <v>62</v>
      </c>
      <c r="B1127" s="2" t="s">
        <v>42</v>
      </c>
      <c r="C1127" s="11"/>
      <c r="D1127" s="39">
        <v>296</v>
      </c>
      <c r="E1127" s="39">
        <v>222</v>
      </c>
      <c r="F1127" s="190">
        <f t="shared" si="426"/>
        <v>74</v>
      </c>
      <c r="G1127" s="32">
        <f t="shared" si="427"/>
        <v>0.33333333333333331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2390</v>
      </c>
      <c r="E1128" s="40">
        <f>E1122+E1126+E1127</f>
        <v>1572</v>
      </c>
      <c r="F1128" s="190">
        <f t="shared" si="426"/>
        <v>818</v>
      </c>
      <c r="G1128" s="32">
        <f t="shared" si="427"/>
        <v>0.52035623409669207</v>
      </c>
    </row>
    <row r="1129" spans="1:7" ht="25.5" x14ac:dyDescent="0.2">
      <c r="A1129" s="22"/>
      <c r="B1129" s="26" t="s">
        <v>48</v>
      </c>
      <c r="C1129" s="191"/>
      <c r="D1129" s="40">
        <f>D1121-D1128</f>
        <v>10086</v>
      </c>
      <c r="E1129" s="40">
        <f>E1121-E1128</f>
        <v>998</v>
      </c>
      <c r="F1129" s="190">
        <f t="shared" si="426"/>
        <v>9088</v>
      </c>
      <c r="G1129" s="32">
        <f t="shared" si="427"/>
        <v>9.1062124248496996</v>
      </c>
    </row>
    <row r="1130" spans="1:7" x14ac:dyDescent="0.2">
      <c r="A1130" s="186">
        <v>63</v>
      </c>
      <c r="B1130" s="3" t="s">
        <v>46</v>
      </c>
      <c r="C1130" s="188"/>
      <c r="D1130" s="189">
        <v>9329</v>
      </c>
      <c r="E1130" s="189">
        <v>7846</v>
      </c>
      <c r="F1130" s="190">
        <f t="shared" si="426"/>
        <v>1483</v>
      </c>
      <c r="G1130" s="32">
        <f t="shared" si="427"/>
        <v>0.18901351006882489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414</v>
      </c>
      <c r="E1134" s="39">
        <v>197</v>
      </c>
      <c r="F1134" s="190">
        <f t="shared" ref="F1134:F1144" si="430">(D1134-E1134)</f>
        <v>217</v>
      </c>
      <c r="G1134" s="32">
        <f t="shared" ref="G1134:G1144" si="431">F1134/E1134</f>
        <v>1.101522842639594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343</v>
      </c>
      <c r="E1135" s="190">
        <f>E1129-E1130-E1134</f>
        <v>-7045</v>
      </c>
      <c r="F1135" s="190">
        <f t="shared" si="430"/>
        <v>7388</v>
      </c>
      <c r="G1135" s="32">
        <f t="shared" si="431"/>
        <v>-1.0486870120652945</v>
      </c>
    </row>
    <row r="1136" spans="1:7" x14ac:dyDescent="0.2">
      <c r="A1136" s="186">
        <v>75</v>
      </c>
      <c r="B1136" s="3" t="s">
        <v>50</v>
      </c>
      <c r="C1136" s="188"/>
      <c r="D1136" s="189">
        <v>0</v>
      </c>
      <c r="E1136" s="189">
        <v>0</v>
      </c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3795</v>
      </c>
      <c r="E1137" s="190">
        <v>1950</v>
      </c>
      <c r="F1137" s="190">
        <f t="shared" si="430"/>
        <v>1845</v>
      </c>
      <c r="G1137" s="32">
        <f t="shared" si="431"/>
        <v>0.94615384615384612</v>
      </c>
    </row>
    <row r="1138" spans="1:7" ht="25.5" x14ac:dyDescent="0.2">
      <c r="A1138" s="186">
        <v>68</v>
      </c>
      <c r="B1138" s="16" t="s">
        <v>52</v>
      </c>
      <c r="C1138" s="17"/>
      <c r="D1138" s="190">
        <v>1446</v>
      </c>
      <c r="E1138" s="190">
        <v>1328</v>
      </c>
      <c r="F1138" s="190">
        <f t="shared" si="430"/>
        <v>118</v>
      </c>
      <c r="G1138" s="32">
        <f t="shared" si="431"/>
        <v>8.8855421686746983E-2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-4898</v>
      </c>
      <c r="E1140" s="190">
        <f>E1135+E1136-E1137-E1138+E1139</f>
        <v>-10323</v>
      </c>
      <c r="F1140" s="190">
        <f t="shared" si="430"/>
        <v>5425</v>
      </c>
      <c r="G1140" s="32">
        <f t="shared" si="431"/>
        <v>-0.52552552552552556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0</v>
      </c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-4898</v>
      </c>
      <c r="E1144" s="190">
        <f>E1140+E1143</f>
        <v>-10323</v>
      </c>
      <c r="F1144" s="190">
        <f t="shared" si="430"/>
        <v>5425</v>
      </c>
      <c r="G1144" s="32">
        <f t="shared" si="431"/>
        <v>-0.52552552552552556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14184</v>
      </c>
      <c r="E1148" s="190">
        <v>18887</v>
      </c>
      <c r="F1148" s="190">
        <f t="shared" ref="F1148" si="432">(D1148-E1148)</f>
        <v>-4703</v>
      </c>
      <c r="G1148" s="32">
        <f t="shared" ref="G1148" si="433">F1148/E1148</f>
        <v>-0.24900725366654314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11200</v>
      </c>
      <c r="E1155" s="190">
        <f>E1159+E1160+E1161</f>
        <v>36222</v>
      </c>
      <c r="F1155" s="190">
        <f t="shared" ref="F1155" si="436">(D1155-E1155)</f>
        <v>-25022</v>
      </c>
      <c r="G1155" s="32">
        <f t="shared" ref="G1155" si="437">F1155/E1155</f>
        <v>-0.69079564905306168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4987</v>
      </c>
      <c r="E1159" s="190">
        <v>29632</v>
      </c>
      <c r="F1159" s="190">
        <f t="shared" ref="F1159:F1161" si="438">(D1159-E1159)</f>
        <v>-24645</v>
      </c>
      <c r="G1159" s="32">
        <f t="shared" ref="G1159:G1161" si="439">F1159/E1159</f>
        <v>-0.83170221382289422</v>
      </c>
    </row>
    <row r="1160" spans="1:7" ht="25.5" x14ac:dyDescent="0.2">
      <c r="A1160" s="186"/>
      <c r="B1160" s="24" t="s">
        <v>58</v>
      </c>
      <c r="C1160" s="17"/>
      <c r="D1160" s="190">
        <v>6066</v>
      </c>
      <c r="E1160" s="190">
        <v>6513</v>
      </c>
      <c r="F1160" s="190">
        <f t="shared" si="438"/>
        <v>-447</v>
      </c>
      <c r="G1160" s="32">
        <f t="shared" si="439"/>
        <v>-6.8631966835559652E-2</v>
      </c>
    </row>
    <row r="1161" spans="1:7" x14ac:dyDescent="0.2">
      <c r="A1161" s="186"/>
      <c r="B1161" s="23" t="s">
        <v>24</v>
      </c>
      <c r="C1161" s="10"/>
      <c r="D1161" s="190">
        <v>147</v>
      </c>
      <c r="E1161" s="190">
        <v>77</v>
      </c>
      <c r="F1161" s="190">
        <f t="shared" si="438"/>
        <v>70</v>
      </c>
      <c r="G1161" s="32">
        <f t="shared" si="439"/>
        <v>0.90909090909090906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20">
        <f>'TAB juin'!D1163</f>
        <v>22274</v>
      </c>
      <c r="E1163" s="220">
        <f>'TAB juin'!E1163</f>
        <v>22533</v>
      </c>
      <c r="F1163" s="22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22413</v>
      </c>
      <c r="E1165" s="190">
        <f>E1168+E1169+E1170+E1171</f>
        <v>22757</v>
      </c>
      <c r="F1165" s="190">
        <f t="shared" ref="F1165" si="442">(D1165-E1165)</f>
        <v>-344</v>
      </c>
      <c r="G1165" s="32">
        <f t="shared" ref="G1165" si="443">F1165/E1165</f>
        <v>-1.5116227973810256E-2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428</v>
      </c>
      <c r="E1168" s="190">
        <v>155</v>
      </c>
      <c r="F1168" s="190">
        <f t="shared" ref="F1168:F1171" si="444">(D1168-E1168)</f>
        <v>273</v>
      </c>
      <c r="G1168" s="32">
        <f t="shared" ref="G1168:G1171" si="445">F1168/E1168</f>
        <v>1.7612903225806451</v>
      </c>
    </row>
    <row r="1169" spans="1:7" x14ac:dyDescent="0.2">
      <c r="A1169" s="186">
        <v>31</v>
      </c>
      <c r="B1169" s="25" t="s">
        <v>17</v>
      </c>
      <c r="C1169" s="31"/>
      <c r="D1169" s="190">
        <v>705</v>
      </c>
      <c r="E1169" s="190">
        <v>455</v>
      </c>
      <c r="F1169" s="190">
        <f t="shared" si="444"/>
        <v>250</v>
      </c>
      <c r="G1169" s="32">
        <f t="shared" si="445"/>
        <v>0.5494505494505495</v>
      </c>
    </row>
    <row r="1170" spans="1:7" x14ac:dyDescent="0.2">
      <c r="A1170" s="186">
        <v>32</v>
      </c>
      <c r="B1170" s="25" t="s">
        <v>18</v>
      </c>
      <c r="C1170" s="31"/>
      <c r="D1170" s="190">
        <v>21280</v>
      </c>
      <c r="E1170" s="190">
        <v>22147</v>
      </c>
      <c r="F1170" s="190">
        <f t="shared" si="444"/>
        <v>-867</v>
      </c>
      <c r="G1170" s="32">
        <f t="shared" si="445"/>
        <v>-3.914751433602745E-2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>
        <v>535</v>
      </c>
      <c r="E1177" s="190">
        <v>0</v>
      </c>
      <c r="F1177" s="190">
        <f>(D1177-E1177)</f>
        <v>535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>
        <v>88</v>
      </c>
      <c r="E1178" s="190">
        <v>0</v>
      </c>
      <c r="F1178" s="190">
        <f t="shared" ref="F1178:F1180" si="446">(D1178-E1178)</f>
        <v>88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>
        <v>0</v>
      </c>
      <c r="E1179" s="190">
        <v>0</v>
      </c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>
        <v>90</v>
      </c>
      <c r="E1180" s="190">
        <v>0</v>
      </c>
      <c r="F1180" s="190">
        <f t="shared" si="446"/>
        <v>90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>
        <v>0</v>
      </c>
      <c r="E1186" s="39">
        <v>0</v>
      </c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713</v>
      </c>
      <c r="E1187" s="40">
        <f>E1177+E1178+E1179+E1180+E1185+E1186</f>
        <v>0</v>
      </c>
      <c r="F1187" s="40">
        <f t="shared" si="448"/>
        <v>713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713</v>
      </c>
      <c r="E1195" s="40">
        <f>E1187+E1192+E1193+E1194</f>
        <v>0</v>
      </c>
      <c r="F1195" s="190">
        <f t="shared" ref="F1195:F1204" si="454">(D1195-E1195)</f>
        <v>713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454</v>
      </c>
      <c r="E1196" s="189">
        <f>E1197+E1198+E1199</f>
        <v>40</v>
      </c>
      <c r="F1196" s="190">
        <f t="shared" si="454"/>
        <v>414</v>
      </c>
      <c r="G1196" s="32">
        <f t="shared" si="455"/>
        <v>10.35</v>
      </c>
    </row>
    <row r="1197" spans="1:7" x14ac:dyDescent="0.2">
      <c r="A1197" s="186">
        <v>600</v>
      </c>
      <c r="B1197" s="1" t="s">
        <v>2</v>
      </c>
      <c r="C1197" s="10"/>
      <c r="D1197" s="190">
        <v>189</v>
      </c>
      <c r="E1197" s="190">
        <v>0</v>
      </c>
      <c r="F1197" s="190">
        <f t="shared" si="454"/>
        <v>189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>
        <v>265</v>
      </c>
      <c r="E1198" s="190">
        <v>40</v>
      </c>
      <c r="F1198" s="190">
        <f t="shared" si="454"/>
        <v>225</v>
      </c>
      <c r="G1198" s="32">
        <f t="shared" si="455"/>
        <v>5.625</v>
      </c>
    </row>
    <row r="1199" spans="1:7" x14ac:dyDescent="0.2">
      <c r="A1199" s="186">
        <v>604</v>
      </c>
      <c r="B1199" s="1" t="s">
        <v>4</v>
      </c>
      <c r="C1199" s="10"/>
      <c r="D1199" s="190">
        <v>0</v>
      </c>
      <c r="E1199" s="190">
        <v>0</v>
      </c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>
        <v>155</v>
      </c>
      <c r="E1200" s="190">
        <v>541</v>
      </c>
      <c r="F1200" s="190">
        <f t="shared" si="454"/>
        <v>-386</v>
      </c>
      <c r="G1200" s="32">
        <f t="shared" si="455"/>
        <v>-0.71349353049907582</v>
      </c>
    </row>
    <row r="1201" spans="1:7" x14ac:dyDescent="0.2">
      <c r="A1201" s="186">
        <v>62</v>
      </c>
      <c r="B1201" s="2" t="s">
        <v>42</v>
      </c>
      <c r="C1201" s="11"/>
      <c r="D1201" s="39">
        <v>0</v>
      </c>
      <c r="E1201" s="39">
        <v>43</v>
      </c>
      <c r="F1201" s="190">
        <f t="shared" si="454"/>
        <v>-43</v>
      </c>
      <c r="G1201" s="32">
        <f t="shared" si="455"/>
        <v>-1</v>
      </c>
    </row>
    <row r="1202" spans="1:7" ht="25.5" x14ac:dyDescent="0.2">
      <c r="A1202" s="22"/>
      <c r="B1202" s="26" t="s">
        <v>43</v>
      </c>
      <c r="C1202" s="191"/>
      <c r="D1202" s="40">
        <f>D1196+D1200+D1201</f>
        <v>609</v>
      </c>
      <c r="E1202" s="40">
        <f>E1196+E1200+E1201</f>
        <v>624</v>
      </c>
      <c r="F1202" s="190">
        <f t="shared" si="454"/>
        <v>-15</v>
      </c>
      <c r="G1202" s="32">
        <f t="shared" si="455"/>
        <v>-2.403846153846154E-2</v>
      </c>
    </row>
    <row r="1203" spans="1:7" ht="25.5" x14ac:dyDescent="0.2">
      <c r="A1203" s="22"/>
      <c r="B1203" s="26" t="s">
        <v>48</v>
      </c>
      <c r="C1203" s="191"/>
      <c r="D1203" s="40">
        <f>D1195-D1202</f>
        <v>104</v>
      </c>
      <c r="E1203" s="40">
        <f>E1195-E1202</f>
        <v>-624</v>
      </c>
      <c r="F1203" s="190">
        <f t="shared" si="454"/>
        <v>728</v>
      </c>
      <c r="G1203" s="32">
        <f t="shared" si="455"/>
        <v>-1.1666666666666667</v>
      </c>
    </row>
    <row r="1204" spans="1:7" x14ac:dyDescent="0.2">
      <c r="A1204" s="186">
        <v>63</v>
      </c>
      <c r="B1204" s="3" t="s">
        <v>46</v>
      </c>
      <c r="C1204" s="188"/>
      <c r="D1204" s="189">
        <v>3498</v>
      </c>
      <c r="E1204" s="189">
        <v>3817</v>
      </c>
      <c r="F1204" s="190">
        <f t="shared" si="454"/>
        <v>-319</v>
      </c>
      <c r="G1204" s="32">
        <f t="shared" si="455"/>
        <v>-8.3573487031700283E-2</v>
      </c>
    </row>
    <row r="1205" spans="1:7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7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186"/>
      <c r="B1207" s="15"/>
      <c r="C1207" s="21"/>
      <c r="D1207" s="190"/>
      <c r="E1207" s="190"/>
      <c r="F1207" s="190"/>
      <c r="G1207" s="32"/>
    </row>
    <row r="1208" spans="1:7" x14ac:dyDescent="0.2">
      <c r="A1208" s="186">
        <v>64</v>
      </c>
      <c r="B1208" s="2" t="s">
        <v>47</v>
      </c>
      <c r="C1208" s="11"/>
      <c r="D1208" s="39">
        <v>96</v>
      </c>
      <c r="E1208" s="39">
        <v>105</v>
      </c>
      <c r="F1208" s="190">
        <f t="shared" ref="F1208:F1218" si="458">(D1208-E1208)</f>
        <v>-9</v>
      </c>
      <c r="G1208" s="32">
        <f t="shared" ref="G1208:G1218" si="459">F1208/E1208</f>
        <v>-8.5714285714285715E-2</v>
      </c>
    </row>
    <row r="1209" spans="1:7" ht="25.5" x14ac:dyDescent="0.2">
      <c r="A1209" s="22"/>
      <c r="B1209" s="26" t="s">
        <v>49</v>
      </c>
      <c r="C1209" s="191"/>
      <c r="D1209" s="190">
        <f>D1203-D1204-D1208</f>
        <v>-3490</v>
      </c>
      <c r="E1209" s="190">
        <f>E1203-E1204-E1208</f>
        <v>-4546</v>
      </c>
      <c r="F1209" s="190">
        <f t="shared" si="458"/>
        <v>1056</v>
      </c>
      <c r="G1209" s="32">
        <f t="shared" si="459"/>
        <v>-0.23229212494500659</v>
      </c>
    </row>
    <row r="1210" spans="1:7" x14ac:dyDescent="0.2">
      <c r="A1210" s="186">
        <v>75</v>
      </c>
      <c r="B1210" s="3" t="s">
        <v>50</v>
      </c>
      <c r="C1210" s="188"/>
      <c r="D1210" s="189">
        <v>30</v>
      </c>
      <c r="E1210" s="189">
        <v>0</v>
      </c>
      <c r="F1210" s="190">
        <f t="shared" si="458"/>
        <v>30</v>
      </c>
      <c r="G1210" s="32" t="e">
        <f t="shared" si="459"/>
        <v>#DIV/0!</v>
      </c>
    </row>
    <row r="1211" spans="1:7" x14ac:dyDescent="0.2">
      <c r="A1211" s="186">
        <v>65</v>
      </c>
      <c r="B1211" s="1" t="s">
        <v>51</v>
      </c>
      <c r="C1211" s="10"/>
      <c r="D1211" s="190">
        <v>1791</v>
      </c>
      <c r="E1211" s="190">
        <v>105</v>
      </c>
      <c r="F1211" s="190">
        <f t="shared" si="458"/>
        <v>1686</v>
      </c>
      <c r="G1211" s="32">
        <f t="shared" si="459"/>
        <v>16.057142857142857</v>
      </c>
    </row>
    <row r="1212" spans="1:7" ht="25.5" x14ac:dyDescent="0.2">
      <c r="A1212" s="186">
        <v>68</v>
      </c>
      <c r="B1212" s="16" t="s">
        <v>52</v>
      </c>
      <c r="C1212" s="17"/>
      <c r="D1212" s="190">
        <v>0</v>
      </c>
      <c r="E1212" s="190">
        <v>2</v>
      </c>
      <c r="F1212" s="190">
        <f t="shared" si="458"/>
        <v>-2</v>
      </c>
      <c r="G1212" s="32">
        <f t="shared" si="459"/>
        <v>-1</v>
      </c>
    </row>
    <row r="1213" spans="1:7" x14ac:dyDescent="0.2">
      <c r="A1213" s="186">
        <v>78</v>
      </c>
      <c r="B1213" s="2" t="s">
        <v>53</v>
      </c>
      <c r="C1213" s="11"/>
      <c r="D1213" s="39">
        <v>0</v>
      </c>
      <c r="E1213" s="39">
        <v>0</v>
      </c>
      <c r="F1213" s="190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191"/>
      <c r="D1214" s="190">
        <f>D1209+D1210-D1211-D1212+D1213</f>
        <v>-5251</v>
      </c>
      <c r="E1214" s="190">
        <f>E1209+E1210-E1211-E1212+E1213</f>
        <v>-4653</v>
      </c>
      <c r="F1214" s="190">
        <f t="shared" si="458"/>
        <v>-598</v>
      </c>
      <c r="G1214" s="32">
        <f t="shared" si="459"/>
        <v>0.12851923490221362</v>
      </c>
    </row>
    <row r="1215" spans="1:7" x14ac:dyDescent="0.2">
      <c r="A1215" s="186">
        <v>76</v>
      </c>
      <c r="B1215" s="1" t="s">
        <v>54</v>
      </c>
      <c r="C1215" s="10"/>
      <c r="D1215" s="190">
        <v>0</v>
      </c>
      <c r="E1215" s="190">
        <v>0</v>
      </c>
      <c r="F1215" s="190">
        <f t="shared" si="458"/>
        <v>0</v>
      </c>
      <c r="G1215" s="32" t="e">
        <f t="shared" si="459"/>
        <v>#DIV/0!</v>
      </c>
    </row>
    <row r="1216" spans="1:7" x14ac:dyDescent="0.2">
      <c r="A1216" s="186">
        <v>66</v>
      </c>
      <c r="B1216" s="1" t="s">
        <v>55</v>
      </c>
      <c r="C1216" s="10"/>
      <c r="D1216" s="190">
        <v>49</v>
      </c>
      <c r="E1216" s="190">
        <v>0</v>
      </c>
      <c r="F1216" s="190">
        <f t="shared" si="458"/>
        <v>49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-49</v>
      </c>
      <c r="E1217" s="39">
        <f>E1215-E1216</f>
        <v>0</v>
      </c>
      <c r="F1217" s="190">
        <f t="shared" si="458"/>
        <v>-49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-5300</v>
      </c>
      <c r="E1218" s="190">
        <f>E1214+E1217</f>
        <v>-4653</v>
      </c>
      <c r="F1218" s="190">
        <f t="shared" si="458"/>
        <v>-647</v>
      </c>
      <c r="G1218" s="32">
        <f t="shared" si="459"/>
        <v>0.13905007522028798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>
        <v>2978</v>
      </c>
      <c r="E1222" s="190">
        <v>178</v>
      </c>
      <c r="F1222" s="190">
        <f t="shared" ref="F1222" si="460">(D1222-E1222)</f>
        <v>2800</v>
      </c>
      <c r="G1222" s="32">
        <f t="shared" ref="G1222" si="461">F1222/E1222</f>
        <v>15.730337078651685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8450</v>
      </c>
      <c r="E1229" s="190">
        <f>E1233+E1234+E1235</f>
        <v>8544</v>
      </c>
      <c r="F1229" s="190">
        <f t="shared" ref="F1229" si="464">(D1229-E1229)</f>
        <v>-94</v>
      </c>
      <c r="G1229" s="32">
        <f t="shared" ref="G1229" si="465">F1229/E1229</f>
        <v>-1.1001872659176031E-2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>
        <v>6144</v>
      </c>
      <c r="E1233" s="190">
        <v>6079</v>
      </c>
      <c r="F1233" s="190">
        <f t="shared" ref="F1233:F1235" si="466">(D1233-E1233)</f>
        <v>65</v>
      </c>
      <c r="G1233" s="32">
        <f t="shared" ref="G1233:G1235" si="467">F1233/E1233</f>
        <v>1.0692548116466524E-2</v>
      </c>
    </row>
    <row r="1234" spans="1:7" ht="25.5" x14ac:dyDescent="0.2">
      <c r="A1234" s="186"/>
      <c r="B1234" s="24" t="s">
        <v>58</v>
      </c>
      <c r="C1234" s="17"/>
      <c r="D1234" s="190">
        <v>1074</v>
      </c>
      <c r="E1234" s="190">
        <v>1232</v>
      </c>
      <c r="F1234" s="190">
        <f t="shared" si="466"/>
        <v>-158</v>
      </c>
      <c r="G1234" s="32">
        <f t="shared" si="467"/>
        <v>-0.12824675324675325</v>
      </c>
    </row>
    <row r="1235" spans="1:7" x14ac:dyDescent="0.2">
      <c r="A1235" s="186"/>
      <c r="B1235" s="23" t="s">
        <v>24</v>
      </c>
      <c r="C1235" s="10"/>
      <c r="D1235" s="190">
        <v>1232</v>
      </c>
      <c r="E1235" s="190">
        <v>1233</v>
      </c>
      <c r="F1235" s="190">
        <f t="shared" si="466"/>
        <v>-1</v>
      </c>
      <c r="G1235" s="32">
        <f t="shared" si="467"/>
        <v>-8.110300081103001E-4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>
        <v>23696</v>
      </c>
      <c r="E1237" s="190">
        <v>8766</v>
      </c>
      <c r="F1237" s="190">
        <f t="shared" ref="F1237" si="468">(D1237-E1237)</f>
        <v>14930</v>
      </c>
      <c r="G1237" s="32">
        <f t="shared" ref="G1237" si="469">F1237/E1237</f>
        <v>1.7031713438284279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3372</v>
      </c>
      <c r="E1239" s="190">
        <f>E1242+E1243+E1244+E1245</f>
        <v>2279</v>
      </c>
      <c r="F1239" s="190">
        <f t="shared" ref="F1239" si="470">(D1239-E1239)</f>
        <v>1093</v>
      </c>
      <c r="G1239" s="32">
        <f t="shared" ref="G1239" si="471">F1239/E1239</f>
        <v>0.47959631417288284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>
        <v>1634</v>
      </c>
      <c r="E1242" s="190">
        <v>1356</v>
      </c>
      <c r="F1242" s="190">
        <f t="shared" ref="F1242:F1245" si="472">(D1242-E1242)</f>
        <v>278</v>
      </c>
      <c r="G1242" s="32">
        <f t="shared" ref="G1242:G1245" si="473">F1242/E1242</f>
        <v>0.20501474926253688</v>
      </c>
    </row>
    <row r="1243" spans="1:7" x14ac:dyDescent="0.2">
      <c r="A1243" s="186">
        <v>31</v>
      </c>
      <c r="B1243" s="25" t="s">
        <v>17</v>
      </c>
      <c r="C1243" s="31"/>
      <c r="D1243" s="190">
        <v>49</v>
      </c>
      <c r="E1243" s="190">
        <v>0</v>
      </c>
      <c r="F1243" s="190">
        <f t="shared" si="472"/>
        <v>49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>
        <v>1689</v>
      </c>
      <c r="E1244" s="190">
        <v>923</v>
      </c>
      <c r="F1244" s="190">
        <f t="shared" si="472"/>
        <v>766</v>
      </c>
      <c r="G1244" s="32">
        <f t="shared" si="473"/>
        <v>0.82990249187432286</v>
      </c>
    </row>
    <row r="1245" spans="1:7" x14ac:dyDescent="0.2">
      <c r="A1245" s="186">
        <v>37</v>
      </c>
      <c r="B1245" s="25" t="s">
        <v>25</v>
      </c>
      <c r="C1245" s="31"/>
      <c r="D1245" s="190">
        <v>0</v>
      </c>
      <c r="E1245" s="190">
        <v>0</v>
      </c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58759</v>
      </c>
      <c r="E1250" s="190">
        <f>E4+E79+E153+E227+E300+E373+E446+E519+E592+E665+E738+E811+E884+E957+E1030+E1103+E1177</f>
        <v>67033</v>
      </c>
      <c r="F1250" s="190">
        <f>(D1250-E1250)</f>
        <v>-8274</v>
      </c>
      <c r="G1250" s="32">
        <f>F1250/E1250</f>
        <v>-0.12343174257455283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195357</v>
      </c>
      <c r="E1251" s="190">
        <f t="shared" si="474"/>
        <v>162829</v>
      </c>
      <c r="F1251" s="190">
        <f t="shared" ref="F1251:F1253" si="475">(D1251-E1251)</f>
        <v>32528</v>
      </c>
      <c r="G1251" s="32">
        <f t="shared" ref="G1251:G1253" si="476">F1251/E1251</f>
        <v>0.19976785462049143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2325</v>
      </c>
      <c r="E1252" s="190">
        <f t="shared" si="474"/>
        <v>892</v>
      </c>
      <c r="F1252" s="190">
        <f t="shared" si="475"/>
        <v>1433</v>
      </c>
      <c r="G1252" s="32">
        <f t="shared" si="476"/>
        <v>1.6065022421524664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481489</v>
      </c>
      <c r="E1253" s="190">
        <f t="shared" si="474"/>
        <v>323656</v>
      </c>
      <c r="F1253" s="190">
        <f t="shared" si="475"/>
        <v>157833</v>
      </c>
      <c r="G1253" s="32">
        <f t="shared" si="476"/>
        <v>0.48765664779889761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96811</v>
      </c>
      <c r="E1258" s="190">
        <f t="shared" si="480"/>
        <v>51188</v>
      </c>
      <c r="F1258" s="190">
        <f t="shared" si="478"/>
        <v>45623</v>
      </c>
      <c r="G1258" s="32">
        <f t="shared" si="479"/>
        <v>0.89128311322966325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3677</v>
      </c>
      <c r="E1259" s="190">
        <f t="shared" si="480"/>
        <v>1742</v>
      </c>
      <c r="F1259" s="190">
        <f t="shared" si="478"/>
        <v>1935</v>
      </c>
      <c r="G1259" s="32">
        <f t="shared" si="479"/>
        <v>1.110792192881745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838418</v>
      </c>
      <c r="E1260" s="40">
        <f>E1250+E1251+E1252+E1253+E1258+E1259</f>
        <v>607340</v>
      </c>
      <c r="F1260" s="40">
        <f t="shared" si="478"/>
        <v>231078</v>
      </c>
      <c r="G1260" s="34">
        <f t="shared" si="479"/>
        <v>0.38047551618533276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838418</v>
      </c>
      <c r="E1268" s="40">
        <f>E1260+E1265+E1266+E1267</f>
        <v>607340</v>
      </c>
      <c r="F1268" s="190">
        <f t="shared" si="484"/>
        <v>231078</v>
      </c>
      <c r="G1268" s="32">
        <f t="shared" si="485"/>
        <v>0.38047551618533276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184650</v>
      </c>
      <c r="E1269" s="189">
        <f>E1270+E1271+E1272</f>
        <v>141697</v>
      </c>
      <c r="F1269" s="190">
        <f t="shared" si="484"/>
        <v>42953</v>
      </c>
      <c r="G1269" s="32">
        <f t="shared" si="485"/>
        <v>0.30313274098957638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27335</v>
      </c>
      <c r="E1270" s="190">
        <f t="shared" si="486"/>
        <v>21361</v>
      </c>
      <c r="F1270" s="190">
        <f t="shared" si="484"/>
        <v>5974</v>
      </c>
      <c r="G1270" s="32">
        <f t="shared" si="485"/>
        <v>0.27966855484293807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107441</v>
      </c>
      <c r="E1271" s="190">
        <f t="shared" si="486"/>
        <v>85305</v>
      </c>
      <c r="F1271" s="190">
        <f t="shared" si="484"/>
        <v>22136</v>
      </c>
      <c r="G1271" s="32">
        <f t="shared" si="485"/>
        <v>0.2594924095891214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49874</v>
      </c>
      <c r="E1272" s="190">
        <f t="shared" si="486"/>
        <v>35031</v>
      </c>
      <c r="F1272" s="190">
        <f t="shared" si="484"/>
        <v>14843</v>
      </c>
      <c r="G1272" s="32">
        <f t="shared" si="485"/>
        <v>0.42371042790671121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22442</v>
      </c>
      <c r="E1273" s="190">
        <f t="shared" si="486"/>
        <v>24484</v>
      </c>
      <c r="F1273" s="190">
        <f t="shared" si="484"/>
        <v>-2042</v>
      </c>
      <c r="G1273" s="32">
        <f t="shared" si="485"/>
        <v>-8.3401404999183137E-2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36770</v>
      </c>
      <c r="E1274" s="190">
        <f t="shared" si="486"/>
        <v>44940</v>
      </c>
      <c r="F1274" s="190">
        <f t="shared" si="484"/>
        <v>-8170</v>
      </c>
      <c r="G1274" s="32">
        <f t="shared" si="485"/>
        <v>-0.18179795282599021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243862</v>
      </c>
      <c r="E1275" s="40">
        <f>E1269+E1273+E1274</f>
        <v>211121</v>
      </c>
      <c r="F1275" s="190">
        <f t="shared" si="484"/>
        <v>32741</v>
      </c>
      <c r="G1275" s="32">
        <f t="shared" si="485"/>
        <v>0.15508168301590083</v>
      </c>
    </row>
    <row r="1276" spans="1:7" ht="25.5" x14ac:dyDescent="0.2">
      <c r="A1276" s="22"/>
      <c r="B1276" s="26" t="s">
        <v>48</v>
      </c>
      <c r="C1276" s="191"/>
      <c r="D1276" s="40">
        <f>D1268-D1275</f>
        <v>594556</v>
      </c>
      <c r="E1276" s="40">
        <f>E1268-E1275</f>
        <v>396219</v>
      </c>
      <c r="F1276" s="190">
        <f t="shared" si="484"/>
        <v>198337</v>
      </c>
      <c r="G1276" s="32">
        <f t="shared" si="485"/>
        <v>0.50057417741198684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424916</v>
      </c>
      <c r="E1277" s="190">
        <f t="shared" si="487"/>
        <v>417267</v>
      </c>
      <c r="F1277" s="190">
        <f t="shared" si="484"/>
        <v>7649</v>
      </c>
      <c r="G1277" s="32">
        <f t="shared" si="485"/>
        <v>1.8331188423719107E-2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9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25564</v>
      </c>
      <c r="E1281" s="190">
        <f>E35+E110+E184+E258+E331+E404+E477+E550+E623+E696+E769+E842+E915+E988+E1061+E1134+E1208</f>
        <v>25471</v>
      </c>
      <c r="F1281" s="190">
        <f t="shared" ref="F1281:F1291" si="490">(D1281-E1281)</f>
        <v>93</v>
      </c>
      <c r="G1281" s="32">
        <f t="shared" ref="G1281:G1291" si="491">F1281/E1281</f>
        <v>3.6512111813434885E-3</v>
      </c>
    </row>
    <row r="1282" spans="1:9" ht="25.5" x14ac:dyDescent="0.2">
      <c r="A1282" s="22"/>
      <c r="B1282" s="26" t="s">
        <v>49</v>
      </c>
      <c r="C1282" s="191"/>
      <c r="D1282" s="190">
        <f>D1276-D1277-D1281</f>
        <v>144076</v>
      </c>
      <c r="E1282" s="190">
        <f>E1276-E1277-E1281</f>
        <v>-46519</v>
      </c>
      <c r="F1282" s="190">
        <f t="shared" si="490"/>
        <v>190595</v>
      </c>
      <c r="G1282" s="32">
        <f t="shared" si="491"/>
        <v>-4.0971431028182037</v>
      </c>
      <c r="H1282" s="157"/>
    </row>
    <row r="1283" spans="1:9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2615</v>
      </c>
      <c r="E1283" s="190">
        <f t="shared" si="492"/>
        <v>2024</v>
      </c>
      <c r="F1283" s="190">
        <f t="shared" si="490"/>
        <v>591</v>
      </c>
      <c r="G1283" s="32">
        <f t="shared" si="491"/>
        <v>0.29199604743083002</v>
      </c>
    </row>
    <row r="1284" spans="1:9" x14ac:dyDescent="0.2">
      <c r="A1284" s="186">
        <v>65</v>
      </c>
      <c r="B1284" s="1" t="s">
        <v>51</v>
      </c>
      <c r="C1284" s="10"/>
      <c r="D1284" s="190">
        <f t="shared" si="492"/>
        <v>21287</v>
      </c>
      <c r="E1284" s="190">
        <f t="shared" si="492"/>
        <v>17281</v>
      </c>
      <c r="F1284" s="190">
        <f t="shared" si="490"/>
        <v>4006</v>
      </c>
      <c r="G1284" s="32">
        <f t="shared" si="491"/>
        <v>0.23181528846710259</v>
      </c>
    </row>
    <row r="1285" spans="1:9" ht="25.5" x14ac:dyDescent="0.2">
      <c r="A1285" s="186">
        <v>68</v>
      </c>
      <c r="B1285" s="16" t="s">
        <v>52</v>
      </c>
      <c r="C1285" s="17"/>
      <c r="D1285" s="190">
        <f t="shared" si="492"/>
        <v>315840</v>
      </c>
      <c r="E1285" s="190">
        <f t="shared" si="492"/>
        <v>428935</v>
      </c>
      <c r="F1285" s="190">
        <f t="shared" si="490"/>
        <v>-113095</v>
      </c>
      <c r="G1285" s="32">
        <f t="shared" si="491"/>
        <v>-0.2636646578152867</v>
      </c>
    </row>
    <row r="1286" spans="1:9" x14ac:dyDescent="0.2">
      <c r="A1286" s="186">
        <v>78</v>
      </c>
      <c r="B1286" s="2" t="s">
        <v>53</v>
      </c>
      <c r="C1286" s="11"/>
      <c r="D1286" s="190">
        <f t="shared" si="492"/>
        <v>-1388</v>
      </c>
      <c r="E1286" s="190">
        <f t="shared" si="492"/>
        <v>25481</v>
      </c>
      <c r="F1286" s="190">
        <f t="shared" si="490"/>
        <v>-26869</v>
      </c>
      <c r="G1286" s="32">
        <f t="shared" si="491"/>
        <v>-1.0544719594992347</v>
      </c>
    </row>
    <row r="1287" spans="1:9" ht="25.5" x14ac:dyDescent="0.2">
      <c r="A1287" s="22"/>
      <c r="B1287" s="26" t="s">
        <v>77</v>
      </c>
      <c r="C1287" s="191"/>
      <c r="D1287" s="190">
        <f>D1282+D1283-D1284-D1285+D1286</f>
        <v>-191824</v>
      </c>
      <c r="E1287" s="190">
        <f>E1282+E1283-E1284-E1285+E1286</f>
        <v>-465230</v>
      </c>
      <c r="F1287" s="190">
        <f t="shared" si="490"/>
        <v>273406</v>
      </c>
      <c r="G1287" s="32">
        <f t="shared" si="491"/>
        <v>-0.58767921243256027</v>
      </c>
    </row>
    <row r="1288" spans="1:9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3170</v>
      </c>
      <c r="E1288" s="190">
        <f t="shared" si="493"/>
        <v>99528</v>
      </c>
      <c r="F1288" s="190">
        <f t="shared" si="490"/>
        <v>-96358</v>
      </c>
      <c r="G1288" s="32">
        <f t="shared" si="491"/>
        <v>-0.96814966642552847</v>
      </c>
    </row>
    <row r="1289" spans="1:9" x14ac:dyDescent="0.2">
      <c r="A1289" s="186">
        <v>66</v>
      </c>
      <c r="B1289" s="1" t="s">
        <v>55</v>
      </c>
      <c r="C1289" s="10"/>
      <c r="D1289" s="190">
        <f t="shared" si="493"/>
        <v>4154</v>
      </c>
      <c r="E1289" s="190">
        <f t="shared" si="493"/>
        <v>6407</v>
      </c>
      <c r="F1289" s="190">
        <f t="shared" si="490"/>
        <v>-2253</v>
      </c>
      <c r="G1289" s="32">
        <f t="shared" si="491"/>
        <v>-0.35164663649133759</v>
      </c>
    </row>
    <row r="1290" spans="1:9" x14ac:dyDescent="0.2">
      <c r="B1290" s="2" t="s">
        <v>56</v>
      </c>
      <c r="C1290" s="11"/>
      <c r="D1290" s="39">
        <f>D1288-D1289</f>
        <v>-984</v>
      </c>
      <c r="E1290" s="39">
        <f>E1288-E1289</f>
        <v>93121</v>
      </c>
      <c r="F1290" s="190">
        <f t="shared" si="490"/>
        <v>-94105</v>
      </c>
      <c r="G1290" s="32">
        <f t="shared" si="491"/>
        <v>-1.0105668968331525</v>
      </c>
    </row>
    <row r="1291" spans="1:9" x14ac:dyDescent="0.2">
      <c r="A1291" s="22"/>
      <c r="B1291" s="19" t="s">
        <v>57</v>
      </c>
      <c r="C1291" s="191"/>
      <c r="D1291" s="190">
        <f>D1287+D1290</f>
        <v>-192808</v>
      </c>
      <c r="E1291" s="190">
        <f>E1287+E1290</f>
        <v>-372109</v>
      </c>
      <c r="F1291" s="190">
        <f t="shared" si="490"/>
        <v>179301</v>
      </c>
      <c r="G1291" s="32">
        <f t="shared" si="491"/>
        <v>-0.4818507480335063</v>
      </c>
      <c r="H1291" s="157"/>
    </row>
    <row r="1293" spans="1:9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9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9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3689989</v>
      </c>
      <c r="E1295" s="40">
        <f t="shared" si="494"/>
        <v>4357900</v>
      </c>
      <c r="F1295" s="40">
        <f t="shared" ref="F1295" si="495">(D1295-E1295)</f>
        <v>-667911</v>
      </c>
      <c r="G1295" s="32">
        <f t="shared" ref="G1295" si="496">F1295/E1295</f>
        <v>-0.15326441634732324</v>
      </c>
      <c r="H1295" s="157"/>
      <c r="I1295" s="157"/>
    </row>
    <row r="1296" spans="1:9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4443157</v>
      </c>
      <c r="E1302" s="40">
        <f>E1306+E1307+E1308</f>
        <v>3976918</v>
      </c>
      <c r="F1302" s="40">
        <f t="shared" ref="F1302" si="501">(D1302-E1302)</f>
        <v>466239</v>
      </c>
      <c r="G1302" s="32">
        <f t="shared" ref="G1302" si="502">F1302/E1302</f>
        <v>0.11723626184899966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2106450</v>
      </c>
      <c r="E1306" s="190">
        <f t="shared" si="503"/>
        <v>2178310</v>
      </c>
      <c r="F1306" s="190">
        <f t="shared" ref="F1306:F1308" si="504">(D1306-E1306)</f>
        <v>-71860</v>
      </c>
      <c r="G1306" s="32">
        <f t="shared" ref="G1306:G1308" si="505">F1306/E1306</f>
        <v>-3.2988876697990645E-2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1427084</v>
      </c>
      <c r="E1307" s="190">
        <f t="shared" si="503"/>
        <v>982498</v>
      </c>
      <c r="F1307" s="190">
        <f t="shared" si="504"/>
        <v>444586</v>
      </c>
      <c r="G1307" s="32">
        <f t="shared" si="505"/>
        <v>0.45250575573690738</v>
      </c>
    </row>
    <row r="1308" spans="1:7" x14ac:dyDescent="0.2">
      <c r="A1308" s="186"/>
      <c r="B1308" s="23" t="s">
        <v>24</v>
      </c>
      <c r="C1308" s="10"/>
      <c r="D1308" s="190">
        <f t="shared" si="503"/>
        <v>909623</v>
      </c>
      <c r="E1308" s="190">
        <f t="shared" si="503"/>
        <v>816110</v>
      </c>
      <c r="F1308" s="190">
        <f t="shared" si="504"/>
        <v>93513</v>
      </c>
      <c r="G1308" s="32">
        <f t="shared" si="505"/>
        <v>0.11458381835781942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2162753</v>
      </c>
      <c r="E1310" s="190">
        <f t="shared" si="506"/>
        <v>1862752</v>
      </c>
      <c r="F1310" s="190">
        <f t="shared" ref="F1310" si="507">(D1310-E1310)</f>
        <v>300001</v>
      </c>
      <c r="G1310" s="32">
        <f t="shared" ref="G1310" si="508">F1310/E1310</f>
        <v>0.16105257167889231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1810382</v>
      </c>
      <c r="E1312" s="190">
        <f>E1315+E1316+E1317+E1318</f>
        <v>2135798</v>
      </c>
      <c r="F1312" s="190">
        <f t="shared" ref="F1312" si="509">(D1312-E1312)</f>
        <v>-325416</v>
      </c>
      <c r="G1312" s="32">
        <f t="shared" ref="G1312" si="510">F1312/E1312</f>
        <v>-0.15236272344107449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81076</v>
      </c>
      <c r="E1315" s="190">
        <f t="shared" si="511"/>
        <v>77655</v>
      </c>
      <c r="F1315" s="190">
        <f t="shared" ref="F1315:F1318" si="512">(D1315-E1315)</f>
        <v>3421</v>
      </c>
      <c r="G1315" s="32">
        <f t="shared" ref="G1315:G1318" si="513">F1315/E1315</f>
        <v>4.4053827828214535E-2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283142</v>
      </c>
      <c r="E1316" s="190">
        <f t="shared" si="511"/>
        <v>638155</v>
      </c>
      <c r="F1316" s="190">
        <f t="shared" si="512"/>
        <v>-355013</v>
      </c>
      <c r="G1316" s="32">
        <f t="shared" si="513"/>
        <v>-0.55631155440292723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1445777</v>
      </c>
      <c r="E1317" s="190">
        <f t="shared" si="511"/>
        <v>1419601</v>
      </c>
      <c r="F1317" s="190">
        <f t="shared" si="512"/>
        <v>26176</v>
      </c>
      <c r="G1317" s="32">
        <f t="shared" si="513"/>
        <v>1.8438983911676591E-2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387</v>
      </c>
      <c r="E1318" s="190">
        <f t="shared" si="511"/>
        <v>387</v>
      </c>
      <c r="F1318" s="190">
        <f t="shared" si="512"/>
        <v>0</v>
      </c>
      <c r="G1318" s="32">
        <f t="shared" si="513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septembre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140" workbookViewId="0">
      <selection activeCell="D1163" sqref="D1163:E1163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14" t="s">
        <v>10</v>
      </c>
      <c r="E3" s="114" t="s">
        <v>11</v>
      </c>
      <c r="F3" s="114" t="s">
        <v>12</v>
      </c>
      <c r="G3" s="32" t="s">
        <v>13</v>
      </c>
    </row>
    <row r="4" spans="1:7" x14ac:dyDescent="0.2">
      <c r="A4" s="110">
        <v>700</v>
      </c>
      <c r="B4" s="1" t="s">
        <v>30</v>
      </c>
      <c r="C4" s="10"/>
      <c r="D4" s="114">
        <f>septe!D4+'CUMUL aout'!D4</f>
        <v>81894.559999999998</v>
      </c>
      <c r="E4" s="167">
        <f>septe!E4+'CUMUL aout'!E4</f>
        <v>65106.91</v>
      </c>
      <c r="F4" s="114">
        <f>(D4-E4)</f>
        <v>16787.649999999994</v>
      </c>
      <c r="G4" s="32">
        <f>F4/E4</f>
        <v>0.25784743892775736</v>
      </c>
    </row>
    <row r="5" spans="1:7" x14ac:dyDescent="0.2">
      <c r="A5" s="110">
        <v>701</v>
      </c>
      <c r="B5" s="1" t="s">
        <v>31</v>
      </c>
      <c r="C5" s="10"/>
      <c r="D5" s="167">
        <f>septe!D5+'CUMUL aout'!D5</f>
        <v>340095.63</v>
      </c>
      <c r="E5" s="167">
        <f>septe!E5+'CUMUL aout'!E5</f>
        <v>392317.33</v>
      </c>
      <c r="F5" s="114">
        <f t="shared" ref="F5:F7" si="0">(D5-E5)</f>
        <v>-52221.700000000012</v>
      </c>
      <c r="G5" s="32">
        <f t="shared" ref="G5:G7" si="1">F5/E5</f>
        <v>-0.13311086716459863</v>
      </c>
    </row>
    <row r="6" spans="1:7" x14ac:dyDescent="0.2">
      <c r="A6" s="110">
        <v>704</v>
      </c>
      <c r="B6" s="1" t="s">
        <v>32</v>
      </c>
      <c r="C6" s="10"/>
      <c r="D6" s="167">
        <f>septe!D6+'CUMUL aout'!D6</f>
        <v>0</v>
      </c>
      <c r="E6" s="167">
        <f>septe!E6+'CUMUL aout'!E6</f>
        <v>0</v>
      </c>
      <c r="F6" s="114">
        <f t="shared" si="0"/>
        <v>0</v>
      </c>
      <c r="G6" s="32" t="e">
        <f t="shared" si="1"/>
        <v>#DIV/0!</v>
      </c>
    </row>
    <row r="7" spans="1:7" x14ac:dyDescent="0.2">
      <c r="A7" s="110">
        <v>706</v>
      </c>
      <c r="B7" s="1" t="s">
        <v>33</v>
      </c>
      <c r="C7" s="10"/>
      <c r="D7" s="167">
        <f>septe!D7+'CUMUL aout'!D7</f>
        <v>589278.96900000004</v>
      </c>
      <c r="E7" s="167">
        <f>septe!E7+'CUMUL aout'!E7</f>
        <v>720604.54</v>
      </c>
      <c r="F7" s="114">
        <f t="shared" si="0"/>
        <v>-131325.571</v>
      </c>
      <c r="G7" s="32">
        <f t="shared" si="1"/>
        <v>-0.18224360756872277</v>
      </c>
    </row>
    <row r="8" spans="1:7" x14ac:dyDescent="0.2">
      <c r="A8" s="110"/>
      <c r="B8" s="13" t="s">
        <v>6</v>
      </c>
      <c r="C8" s="27"/>
      <c r="D8" s="167">
        <f>septe!D8+'CUMUL aout'!D8</f>
        <v>0</v>
      </c>
      <c r="E8" s="167">
        <f>septe!E8+'CUMUL aout'!E8</f>
        <v>0</v>
      </c>
      <c r="F8" s="39"/>
      <c r="G8" s="33"/>
    </row>
    <row r="9" spans="1:7" x14ac:dyDescent="0.2">
      <c r="A9" s="110"/>
      <c r="B9" s="14" t="s">
        <v>19</v>
      </c>
      <c r="C9" s="11"/>
      <c r="D9" s="167">
        <f>septe!D9+'CUMUL aout'!D9</f>
        <v>0</v>
      </c>
      <c r="E9" s="167">
        <f>septe!E9+'CUMUL aout'!E9</f>
        <v>0</v>
      </c>
      <c r="F9" s="114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10"/>
      <c r="B10" s="14" t="s">
        <v>20</v>
      </c>
      <c r="C10" s="11"/>
      <c r="D10" s="167">
        <f>septe!D10+'CUMUL aout'!D10</f>
        <v>0</v>
      </c>
      <c r="E10" s="167">
        <f>septe!E10+'CUMUL aout'!E10</f>
        <v>0</v>
      </c>
      <c r="F10" s="114">
        <f t="shared" si="2"/>
        <v>0</v>
      </c>
      <c r="G10" s="32" t="e">
        <f t="shared" si="3"/>
        <v>#DIV/0!</v>
      </c>
    </row>
    <row r="11" spans="1:7" x14ac:dyDescent="0.2">
      <c r="A11" s="110"/>
      <c r="B11" s="14" t="s">
        <v>27</v>
      </c>
      <c r="C11" s="11"/>
      <c r="D11" s="167">
        <f>septe!D11+'CUMUL aout'!D11</f>
        <v>0</v>
      </c>
      <c r="E11" s="167">
        <f>septe!E11+'CUMUL aout'!E11</f>
        <v>0</v>
      </c>
      <c r="F11" s="114">
        <f t="shared" si="2"/>
        <v>0</v>
      </c>
      <c r="G11" s="32" t="e">
        <f t="shared" si="3"/>
        <v>#DIV/0!</v>
      </c>
    </row>
    <row r="12" spans="1:7" x14ac:dyDescent="0.2">
      <c r="A12" s="110">
        <v>706</v>
      </c>
      <c r="B12" s="2" t="s">
        <v>34</v>
      </c>
      <c r="C12" s="11"/>
      <c r="D12" s="167">
        <f>septe!D12+'CUMUL aout'!D12</f>
        <v>90281.52</v>
      </c>
      <c r="E12" s="167">
        <f>septe!E12+'CUMUL aout'!E12</f>
        <v>131419.47999999998</v>
      </c>
      <c r="F12" s="114">
        <f t="shared" si="2"/>
        <v>-41137.959999999977</v>
      </c>
      <c r="G12" s="32">
        <f t="shared" si="3"/>
        <v>-0.31302787075401595</v>
      </c>
    </row>
    <row r="13" spans="1:7" x14ac:dyDescent="0.2">
      <c r="A13" s="110" t="s">
        <v>35</v>
      </c>
      <c r="B13" s="2" t="s">
        <v>36</v>
      </c>
      <c r="C13" s="11"/>
      <c r="D13" s="114"/>
      <c r="E13" s="114"/>
      <c r="F13" s="114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11"/>
      <c r="D14" s="40">
        <f>D4+D5+D6+D7+D12+D13</f>
        <v>1101550.679</v>
      </c>
      <c r="E14" s="40">
        <f>E4+E5+E6+E7+E12+E13</f>
        <v>1309448.26</v>
      </c>
      <c r="F14" s="40">
        <f t="shared" si="2"/>
        <v>-207897.58100000001</v>
      </c>
      <c r="G14" s="34">
        <f t="shared" si="3"/>
        <v>-0.15876731242515837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67">
        <f>septe!D17+'CUMUL aout'!D17</f>
        <v>0</v>
      </c>
      <c r="E17" s="167">
        <f>septe!E17+'CUMUL aout'!E17</f>
        <v>0</v>
      </c>
      <c r="F17" s="114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12"/>
      <c r="D18" s="113"/>
      <c r="E18" s="113"/>
      <c r="F18" s="113"/>
      <c r="G18" s="36"/>
    </row>
    <row r="19" spans="1:7" x14ac:dyDescent="0.2">
      <c r="A19" s="110">
        <v>72</v>
      </c>
      <c r="B19" s="1" t="s">
        <v>37</v>
      </c>
      <c r="C19" s="10"/>
      <c r="D19" s="167">
        <f>septe!D19+'CUMUL aout'!D19</f>
        <v>0</v>
      </c>
      <c r="E19" s="167">
        <f>septe!E19+'CUMUL aout'!E19</f>
        <v>0</v>
      </c>
      <c r="F19" s="114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10">
        <v>73</v>
      </c>
      <c r="B20" s="1" t="s">
        <v>38</v>
      </c>
      <c r="C20" s="10"/>
      <c r="D20" s="167">
        <f>septe!D20+'CUMUL aout'!D20</f>
        <v>1133</v>
      </c>
      <c r="E20" s="167">
        <f>septe!E20+'CUMUL aout'!E20</f>
        <v>4044</v>
      </c>
      <c r="F20" s="114">
        <f t="shared" si="6"/>
        <v>-2911</v>
      </c>
      <c r="G20" s="32">
        <f t="shared" si="7"/>
        <v>-0.71983184965380809</v>
      </c>
    </row>
    <row r="21" spans="1:7" x14ac:dyDescent="0.2">
      <c r="A21" s="110">
        <v>74</v>
      </c>
      <c r="B21" s="2" t="s">
        <v>39</v>
      </c>
      <c r="C21" s="11"/>
      <c r="D21" s="167">
        <f>septe!D21+'CUMUL aout'!D21</f>
        <v>181</v>
      </c>
      <c r="E21" s="167">
        <f>septe!E21+'CUMUL aout'!E21</f>
        <v>0</v>
      </c>
      <c r="F21" s="114">
        <f t="shared" si="6"/>
        <v>181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15"/>
      <c r="D22" s="40">
        <f>D14+D19+D20+D21</f>
        <v>1102864.679</v>
      </c>
      <c r="E22" s="40">
        <f>E14+E19+E20+E21</f>
        <v>1313492.26</v>
      </c>
      <c r="F22" s="114">
        <f t="shared" si="6"/>
        <v>-210627.58100000001</v>
      </c>
      <c r="G22" s="32">
        <f t="shared" si="7"/>
        <v>-0.16035692589463754</v>
      </c>
    </row>
    <row r="23" spans="1:7" x14ac:dyDescent="0.2">
      <c r="A23" s="110">
        <v>60</v>
      </c>
      <c r="B23" s="3" t="s">
        <v>40</v>
      </c>
      <c r="C23" s="112"/>
      <c r="D23" s="113">
        <f>D24+D25+D26</f>
        <v>279825.63099999999</v>
      </c>
      <c r="E23" s="113">
        <f>E24+E25+E26</f>
        <v>272469.84399999998</v>
      </c>
      <c r="F23" s="114">
        <f t="shared" si="6"/>
        <v>7355.7870000000112</v>
      </c>
      <c r="G23" s="32">
        <f t="shared" si="7"/>
        <v>2.6996701330368186E-2</v>
      </c>
    </row>
    <row r="24" spans="1:7" x14ac:dyDescent="0.2">
      <c r="A24" s="110">
        <v>600</v>
      </c>
      <c r="B24" s="1" t="s">
        <v>2</v>
      </c>
      <c r="C24" s="10"/>
      <c r="D24" s="167">
        <f>septe!D24+'CUMUL aout'!D24</f>
        <v>60786.254000000001</v>
      </c>
      <c r="E24" s="167">
        <f>septe!E24+'CUMUL aout'!E24</f>
        <v>51356.479999999996</v>
      </c>
      <c r="F24" s="114">
        <f t="shared" si="6"/>
        <v>9429.7740000000049</v>
      </c>
      <c r="G24" s="32">
        <f t="shared" si="7"/>
        <v>0.18361410283570848</v>
      </c>
    </row>
    <row r="25" spans="1:7" x14ac:dyDescent="0.2">
      <c r="A25" s="110">
        <v>601</v>
      </c>
      <c r="B25" s="1" t="s">
        <v>3</v>
      </c>
      <c r="C25" s="10"/>
      <c r="D25" s="167">
        <f>septe!D25+'CUMUL aout'!D25</f>
        <v>95547.65</v>
      </c>
      <c r="E25" s="167">
        <f>septe!E25+'CUMUL aout'!E25</f>
        <v>107584.34599999999</v>
      </c>
      <c r="F25" s="114">
        <f t="shared" si="6"/>
        <v>-12036.695999999996</v>
      </c>
      <c r="G25" s="32">
        <f t="shared" si="7"/>
        <v>-0.11188148134487891</v>
      </c>
    </row>
    <row r="26" spans="1:7" x14ac:dyDescent="0.2">
      <c r="A26" s="110">
        <v>604</v>
      </c>
      <c r="B26" s="1" t="s">
        <v>4</v>
      </c>
      <c r="C26" s="10"/>
      <c r="D26" s="167">
        <f>septe!D26+'CUMUL aout'!D26</f>
        <v>123491.727</v>
      </c>
      <c r="E26" s="167">
        <f>septe!E26+'CUMUL aout'!E26</f>
        <v>113529.018</v>
      </c>
      <c r="F26" s="114">
        <f t="shared" si="6"/>
        <v>9962.7090000000026</v>
      </c>
      <c r="G26" s="32">
        <f t="shared" si="7"/>
        <v>8.7754735974198264E-2</v>
      </c>
    </row>
    <row r="27" spans="1:7" x14ac:dyDescent="0.2">
      <c r="A27" s="110">
        <v>61</v>
      </c>
      <c r="B27" s="1" t="s">
        <v>41</v>
      </c>
      <c r="C27" s="10"/>
      <c r="D27" s="167">
        <f>septe!D27+'CUMUL aout'!D27</f>
        <v>96862.214999999997</v>
      </c>
      <c r="E27" s="167">
        <f>septe!E27+'CUMUL aout'!E27</f>
        <v>94997.641000000003</v>
      </c>
      <c r="F27" s="114">
        <f t="shared" si="6"/>
        <v>1864.5739999999932</v>
      </c>
      <c r="G27" s="32">
        <f t="shared" si="7"/>
        <v>1.9627582120697009E-2</v>
      </c>
    </row>
    <row r="28" spans="1:7" x14ac:dyDescent="0.2">
      <c r="A28" s="110">
        <v>62</v>
      </c>
      <c r="B28" s="2" t="s">
        <v>42</v>
      </c>
      <c r="C28" s="11"/>
      <c r="D28" s="167">
        <f>septe!D28+'CUMUL aout'!D28</f>
        <v>114324.45</v>
      </c>
      <c r="E28" s="167">
        <f>septe!E28+'CUMUL aout'!E28</f>
        <v>163292.47100000002</v>
      </c>
      <c r="F28" s="114">
        <f t="shared" si="6"/>
        <v>-48968.021000000022</v>
      </c>
      <c r="G28" s="32">
        <f t="shared" si="7"/>
        <v>-0.29987923325625965</v>
      </c>
    </row>
    <row r="29" spans="1:7" ht="25.5" x14ac:dyDescent="0.2">
      <c r="A29" s="22"/>
      <c r="B29" s="26" t="s">
        <v>43</v>
      </c>
      <c r="C29" s="115"/>
      <c r="D29" s="40">
        <f>D23+D27+D28</f>
        <v>491012.29600000003</v>
      </c>
      <c r="E29" s="40">
        <f>E23+E27+E28</f>
        <v>530759.95600000001</v>
      </c>
      <c r="F29" s="114">
        <f t="shared" si="6"/>
        <v>-39747.659999999974</v>
      </c>
      <c r="G29" s="32">
        <f t="shared" si="7"/>
        <v>-7.4888204263849872E-2</v>
      </c>
    </row>
    <row r="30" spans="1:7" ht="25.5" x14ac:dyDescent="0.2">
      <c r="A30" s="22"/>
      <c r="B30" s="26" t="s">
        <v>48</v>
      </c>
      <c r="C30" s="115"/>
      <c r="D30" s="40">
        <f>D22-D29</f>
        <v>611852.38299999991</v>
      </c>
      <c r="E30" s="40">
        <f>E22-E29</f>
        <v>782732.304</v>
      </c>
      <c r="F30" s="114">
        <f t="shared" si="6"/>
        <v>-170879.92100000009</v>
      </c>
      <c r="G30" s="32">
        <f t="shared" si="7"/>
        <v>-0.21831208463832621</v>
      </c>
    </row>
    <row r="31" spans="1:7" x14ac:dyDescent="0.2">
      <c r="A31" s="110">
        <v>63</v>
      </c>
      <c r="B31" s="3" t="s">
        <v>46</v>
      </c>
      <c r="C31" s="112"/>
      <c r="D31" s="167">
        <f>septe!D31+'CUMUL aout'!D31</f>
        <v>630436.56400000001</v>
      </c>
      <c r="E31" s="167">
        <f>septe!E31+'CUMUL aout'!E31</f>
        <v>800288.56599999999</v>
      </c>
      <c r="F31" s="114">
        <f t="shared" si="6"/>
        <v>-169852.00199999998</v>
      </c>
      <c r="G31" s="32">
        <f t="shared" si="7"/>
        <v>-0.21223844650055887</v>
      </c>
    </row>
    <row r="32" spans="1:7" x14ac:dyDescent="0.2">
      <c r="A32" s="110"/>
      <c r="B32" s="13" t="s">
        <v>6</v>
      </c>
      <c r="C32" s="27"/>
      <c r="D32" s="114"/>
      <c r="E32" s="114"/>
      <c r="F32" s="114"/>
      <c r="G32" s="32"/>
    </row>
    <row r="33" spans="1:7" x14ac:dyDescent="0.2">
      <c r="A33" s="110">
        <v>631</v>
      </c>
      <c r="B33" s="15" t="s">
        <v>21</v>
      </c>
      <c r="C33" s="21"/>
      <c r="D33" s="167">
        <f>septe!D33+'CUMUL aout'!D33</f>
        <v>0</v>
      </c>
      <c r="E33" s="167">
        <f>septe!E33+'CUMUL aout'!E33</f>
        <v>0</v>
      </c>
      <c r="F33" s="114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10"/>
      <c r="B34" s="15"/>
      <c r="C34" s="21"/>
      <c r="D34" s="114"/>
      <c r="E34" s="114"/>
      <c r="F34" s="114"/>
      <c r="G34" s="32"/>
    </row>
    <row r="35" spans="1:7" x14ac:dyDescent="0.2">
      <c r="A35" s="110">
        <v>64</v>
      </c>
      <c r="B35" s="2" t="s">
        <v>47</v>
      </c>
      <c r="C35" s="11"/>
      <c r="D35" s="167">
        <f>septe!D35+'CUMUL aout'!D35</f>
        <v>42314.495999999999</v>
      </c>
      <c r="E35" s="167">
        <f>septe!E35+'CUMUL aout'!E35</f>
        <v>45531.122000000003</v>
      </c>
      <c r="F35" s="114">
        <f t="shared" ref="F35:F45" si="10">(D35-E35)</f>
        <v>-3216.6260000000038</v>
      </c>
      <c r="G35" s="32">
        <f t="shared" ref="G35:G45" si="11">F35/E35</f>
        <v>-7.0646754542969606E-2</v>
      </c>
    </row>
    <row r="36" spans="1:7" ht="25.5" x14ac:dyDescent="0.2">
      <c r="A36" s="22"/>
      <c r="B36" s="26" t="s">
        <v>49</v>
      </c>
      <c r="C36" s="115"/>
      <c r="D36" s="114">
        <f>D30-D31-D35</f>
        <v>-60898.677000000098</v>
      </c>
      <c r="E36" s="114">
        <f>E30-E31-E35</f>
        <v>-63087.383999999991</v>
      </c>
      <c r="F36" s="114">
        <f t="shared" si="10"/>
        <v>2188.706999999893</v>
      </c>
      <c r="G36" s="32">
        <f t="shared" si="11"/>
        <v>-3.4693259749047342E-2</v>
      </c>
    </row>
    <row r="37" spans="1:7" x14ac:dyDescent="0.2">
      <c r="A37" s="110">
        <v>75</v>
      </c>
      <c r="B37" s="3" t="s">
        <v>50</v>
      </c>
      <c r="C37" s="112"/>
      <c r="D37" s="167">
        <f>septe!D37+'CUMUL aout'!D37</f>
        <v>32078.599000000002</v>
      </c>
      <c r="E37" s="167">
        <f>septe!E37+'CUMUL aout'!E37</f>
        <v>32268.782999999999</v>
      </c>
      <c r="F37" s="114">
        <f t="shared" si="10"/>
        <v>-190.18399999999747</v>
      </c>
      <c r="G37" s="32">
        <f t="shared" si="11"/>
        <v>-5.8937456674457624E-3</v>
      </c>
    </row>
    <row r="38" spans="1:7" x14ac:dyDescent="0.2">
      <c r="A38" s="110">
        <v>65</v>
      </c>
      <c r="B38" s="1" t="s">
        <v>51</v>
      </c>
      <c r="C38" s="10"/>
      <c r="D38" s="167">
        <f>septe!D38+'CUMUL aout'!D38</f>
        <v>19480.838000000003</v>
      </c>
      <c r="E38" s="167">
        <f>septe!E38+'CUMUL aout'!E38</f>
        <v>8218.232</v>
      </c>
      <c r="F38" s="114">
        <f t="shared" si="10"/>
        <v>11262.606000000003</v>
      </c>
      <c r="G38" s="32">
        <f t="shared" si="11"/>
        <v>1.370441476950274</v>
      </c>
    </row>
    <row r="39" spans="1:7" ht="25.5" x14ac:dyDescent="0.2">
      <c r="A39" s="110">
        <v>68</v>
      </c>
      <c r="B39" s="16" t="s">
        <v>52</v>
      </c>
      <c r="C39" s="17"/>
      <c r="D39" s="167">
        <f>septe!D39+'CUMUL aout'!D39</f>
        <v>595433.65700000001</v>
      </c>
      <c r="E39" s="167">
        <f>septe!E39+'CUMUL aout'!E39</f>
        <v>443341.63399999996</v>
      </c>
      <c r="F39" s="114">
        <f t="shared" si="10"/>
        <v>152092.02300000004</v>
      </c>
      <c r="G39" s="32">
        <f t="shared" si="11"/>
        <v>0.34305829034770974</v>
      </c>
    </row>
    <row r="40" spans="1:7" x14ac:dyDescent="0.2">
      <c r="A40" s="110">
        <v>78</v>
      </c>
      <c r="B40" s="2" t="s">
        <v>53</v>
      </c>
      <c r="C40" s="11"/>
      <c r="D40" s="167">
        <f>septe!D40+'CUMUL aout'!D40</f>
        <v>100580.588</v>
      </c>
      <c r="E40" s="167">
        <f>septe!E40+'CUMUL aout'!E40</f>
        <v>51980.289000000004</v>
      </c>
      <c r="F40" s="114">
        <f t="shared" si="10"/>
        <v>48600.298999999999</v>
      </c>
      <c r="G40" s="32">
        <f t="shared" si="11"/>
        <v>0.93497554428756624</v>
      </c>
    </row>
    <row r="41" spans="1:7" ht="25.5" x14ac:dyDescent="0.2">
      <c r="A41" s="22"/>
      <c r="B41" s="26" t="s">
        <v>77</v>
      </c>
      <c r="C41" s="115"/>
      <c r="D41" s="114">
        <f>D36+D37-D38-D39+D40</f>
        <v>-543153.9850000001</v>
      </c>
      <c r="E41" s="114">
        <f>E36+E37-E38-E39+E40</f>
        <v>-430398.17799999996</v>
      </c>
      <c r="F41" s="114">
        <f t="shared" si="10"/>
        <v>-112755.80700000015</v>
      </c>
      <c r="G41" s="32">
        <f t="shared" si="11"/>
        <v>0.2619802145166148</v>
      </c>
    </row>
    <row r="42" spans="1:7" x14ac:dyDescent="0.2">
      <c r="A42" s="110">
        <v>76</v>
      </c>
      <c r="B42" s="1" t="s">
        <v>54</v>
      </c>
      <c r="C42" s="10"/>
      <c r="D42" s="167">
        <f>septe!D42+'CUMUL aout'!D42</f>
        <v>104022.196</v>
      </c>
      <c r="E42" s="167">
        <f>septe!E42+'CUMUL aout'!E42</f>
        <v>400880.53399999999</v>
      </c>
      <c r="F42" s="114">
        <f t="shared" si="10"/>
        <v>-296858.33799999999</v>
      </c>
      <c r="G42" s="32">
        <f t="shared" si="11"/>
        <v>-0.74051572182349967</v>
      </c>
    </row>
    <row r="43" spans="1:7" x14ac:dyDescent="0.2">
      <c r="A43" s="110">
        <v>66</v>
      </c>
      <c r="B43" s="1" t="s">
        <v>55</v>
      </c>
      <c r="C43" s="10"/>
      <c r="D43" s="167">
        <f>septe!D43+'CUMUL aout'!D43</f>
        <v>16164.445</v>
      </c>
      <c r="E43" s="167">
        <f>septe!E43+'CUMUL aout'!E43</f>
        <v>4445.9549999999999</v>
      </c>
      <c r="F43" s="114">
        <f t="shared" si="10"/>
        <v>11718.49</v>
      </c>
      <c r="G43" s="32">
        <f t="shared" si="11"/>
        <v>2.6357644195678995</v>
      </c>
    </row>
    <row r="44" spans="1:7" x14ac:dyDescent="0.2">
      <c r="B44" s="2" t="s">
        <v>56</v>
      </c>
      <c r="C44" s="11"/>
      <c r="D44" s="39">
        <f>D42-D43</f>
        <v>87857.750999999989</v>
      </c>
      <c r="E44" s="39">
        <f>E42-E43</f>
        <v>396434.57899999997</v>
      </c>
      <c r="F44" s="114">
        <f t="shared" si="10"/>
        <v>-308576.82799999998</v>
      </c>
      <c r="G44" s="32">
        <f t="shared" si="11"/>
        <v>-0.77838020280264197</v>
      </c>
    </row>
    <row r="45" spans="1:7" x14ac:dyDescent="0.2">
      <c r="A45" s="22"/>
      <c r="B45" s="19" t="s">
        <v>57</v>
      </c>
      <c r="C45" s="115"/>
      <c r="D45" s="114">
        <f>D41+D44</f>
        <v>-455296.23400000011</v>
      </c>
      <c r="E45" s="114">
        <f>E41+E44</f>
        <v>-33963.598999999987</v>
      </c>
      <c r="F45" s="114">
        <f t="shared" si="10"/>
        <v>-421332.63500000013</v>
      </c>
      <c r="G45" s="32">
        <f t="shared" si="11"/>
        <v>12.405417782726744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10">
        <v>5</v>
      </c>
      <c r="B49" s="1" t="s">
        <v>22</v>
      </c>
      <c r="C49" s="10"/>
      <c r="D49" s="167">
        <f>septe!D49</f>
        <v>1422290</v>
      </c>
      <c r="E49" s="167">
        <f>septe!E49</f>
        <v>2229917</v>
      </c>
      <c r="F49" s="114">
        <f t="shared" ref="F49" si="12">(D49-E49)</f>
        <v>-807627</v>
      </c>
      <c r="G49" s="32">
        <f t="shared" ref="G49" si="13">F49/E49</f>
        <v>-0.36217805416076027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10">
        <v>51</v>
      </c>
      <c r="B53" s="20" t="s">
        <v>29</v>
      </c>
      <c r="C53" s="30"/>
      <c r="D53" s="114">
        <v>0</v>
      </c>
      <c r="E53" s="114">
        <v>0</v>
      </c>
      <c r="F53" s="114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10">
        <v>510</v>
      </c>
      <c r="B54" s="1" t="s">
        <v>7</v>
      </c>
      <c r="C54" s="10"/>
      <c r="D54" s="114">
        <v>0</v>
      </c>
      <c r="E54" s="114">
        <v>0</v>
      </c>
      <c r="F54" s="114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10">
        <v>41</v>
      </c>
      <c r="B56" s="1" t="s">
        <v>8</v>
      </c>
      <c r="C56" s="10"/>
      <c r="D56" s="114">
        <f>D60+D61+D62</f>
        <v>497941</v>
      </c>
      <c r="E56" s="114">
        <f>E60+E61+E62</f>
        <v>567832</v>
      </c>
      <c r="F56" s="114">
        <f t="shared" ref="F56" si="16">(D56-E56)</f>
        <v>-69891</v>
      </c>
      <c r="G56" s="32">
        <f t="shared" ref="G56" si="17">F56/E56</f>
        <v>-0.12308394032037645</v>
      </c>
    </row>
    <row r="57" spans="1:7" x14ac:dyDescent="0.2">
      <c r="A57" s="110"/>
      <c r="B57" s="1"/>
      <c r="C57" s="10"/>
      <c r="D57" s="114"/>
      <c r="E57" s="114"/>
      <c r="F57" s="114"/>
      <c r="G57" s="32"/>
    </row>
    <row r="58" spans="1:7" x14ac:dyDescent="0.2">
      <c r="A58" s="110"/>
      <c r="B58" s="7" t="s">
        <v>6</v>
      </c>
      <c r="C58" s="29"/>
      <c r="D58" s="114"/>
      <c r="E58" s="114"/>
      <c r="F58" s="114"/>
      <c r="G58" s="32"/>
    </row>
    <row r="59" spans="1:7" x14ac:dyDescent="0.2">
      <c r="A59" s="110"/>
      <c r="B59" s="1"/>
      <c r="C59" s="10"/>
      <c r="D59" s="114"/>
      <c r="E59" s="114"/>
      <c r="F59" s="114"/>
      <c r="G59" s="32"/>
    </row>
    <row r="60" spans="1:7" x14ac:dyDescent="0.2">
      <c r="A60" s="110"/>
      <c r="B60" s="23" t="s">
        <v>23</v>
      </c>
      <c r="C60" s="10"/>
      <c r="D60" s="167">
        <f>septe!D60</f>
        <v>118382</v>
      </c>
      <c r="E60" s="167">
        <f>septe!E60</f>
        <v>144763</v>
      </c>
      <c r="F60" s="114">
        <f t="shared" ref="F60:F62" si="18">(D60-E60)</f>
        <v>-26381</v>
      </c>
      <c r="G60" s="32">
        <f t="shared" ref="G60:G62" si="19">F60/E60</f>
        <v>-0.18223579229499251</v>
      </c>
    </row>
    <row r="61" spans="1:7" ht="25.5" x14ac:dyDescent="0.2">
      <c r="A61" s="110"/>
      <c r="B61" s="24" t="s">
        <v>58</v>
      </c>
      <c r="C61" s="17"/>
      <c r="D61" s="167">
        <f>septe!D61</f>
        <v>86097</v>
      </c>
      <c r="E61" s="167">
        <f>septe!E61</f>
        <v>156072</v>
      </c>
      <c r="F61" s="114">
        <f t="shared" si="18"/>
        <v>-69975</v>
      </c>
      <c r="G61" s="32">
        <f t="shared" si="19"/>
        <v>-0.4483507611871444</v>
      </c>
    </row>
    <row r="62" spans="1:7" x14ac:dyDescent="0.2">
      <c r="A62" s="110"/>
      <c r="B62" s="23" t="s">
        <v>24</v>
      </c>
      <c r="C62" s="10"/>
      <c r="D62" s="167">
        <f>septe!D62</f>
        <v>293462</v>
      </c>
      <c r="E62" s="167">
        <f>septe!E62</f>
        <v>266997</v>
      </c>
      <c r="F62" s="114">
        <f t="shared" si="18"/>
        <v>26465</v>
      </c>
      <c r="G62" s="32">
        <f t="shared" si="19"/>
        <v>9.9120963905961493E-2</v>
      </c>
    </row>
    <row r="63" spans="1:7" x14ac:dyDescent="0.2">
      <c r="A63" s="110"/>
      <c r="B63" s="1"/>
      <c r="C63" s="10"/>
      <c r="D63" s="114"/>
      <c r="E63" s="114"/>
      <c r="F63" s="114"/>
      <c r="G63" s="32"/>
    </row>
    <row r="64" spans="1:7" x14ac:dyDescent="0.2">
      <c r="A64" s="110"/>
      <c r="B64" s="8" t="s">
        <v>26</v>
      </c>
      <c r="C64" s="31"/>
      <c r="D64" s="167">
        <f>septe!D64</f>
        <v>383052</v>
      </c>
      <c r="E64" s="167">
        <f>septe!E64</f>
        <v>357283</v>
      </c>
      <c r="F64" s="116">
        <f t="shared" ref="F64" si="20">(D64-E64)</f>
        <v>25769</v>
      </c>
      <c r="G64" s="32">
        <f t="shared" ref="G64" si="21">F64/E64</f>
        <v>7.2124898189950257E-2</v>
      </c>
    </row>
    <row r="65" spans="1:7" x14ac:dyDescent="0.2">
      <c r="A65" s="110"/>
      <c r="B65" s="8"/>
      <c r="C65" s="31"/>
      <c r="D65" s="114"/>
      <c r="E65" s="114"/>
      <c r="F65" s="114"/>
      <c r="G65" s="32"/>
    </row>
    <row r="66" spans="1:7" x14ac:dyDescent="0.2">
      <c r="A66" s="110">
        <v>3</v>
      </c>
      <c r="B66" s="8" t="s">
        <v>15</v>
      </c>
      <c r="C66" s="31"/>
      <c r="D66" s="114">
        <f>D69+D70+D71+D72</f>
        <v>325861</v>
      </c>
      <c r="E66" s="114">
        <f>E69+E70+E71+E72</f>
        <v>319835</v>
      </c>
      <c r="F66" s="114">
        <f t="shared" ref="F66" si="22">(D66-E66)</f>
        <v>6026</v>
      </c>
      <c r="G66" s="32">
        <f t="shared" ref="G66" si="23">F66/E66</f>
        <v>1.884096487251239E-2</v>
      </c>
    </row>
    <row r="67" spans="1:7" x14ac:dyDescent="0.2">
      <c r="A67" s="110"/>
      <c r="B67" s="7" t="s">
        <v>6</v>
      </c>
      <c r="C67" s="29"/>
      <c r="D67" s="114"/>
      <c r="E67" s="114"/>
      <c r="F67" s="114"/>
      <c r="G67" s="32"/>
    </row>
    <row r="68" spans="1:7" x14ac:dyDescent="0.2">
      <c r="A68" s="110"/>
      <c r="B68" s="8"/>
      <c r="C68" s="31"/>
      <c r="D68" s="114"/>
      <c r="E68" s="114"/>
      <c r="F68" s="114"/>
      <c r="G68" s="32"/>
    </row>
    <row r="69" spans="1:7" x14ac:dyDescent="0.2">
      <c r="A69" s="110">
        <v>30</v>
      </c>
      <c r="B69" s="25" t="s">
        <v>16</v>
      </c>
      <c r="C69" s="31"/>
      <c r="D69" s="167">
        <f>septe!D69</f>
        <v>14201</v>
      </c>
      <c r="E69" s="167">
        <f>septe!E69</f>
        <v>14845</v>
      </c>
      <c r="F69" s="114">
        <f t="shared" ref="F69:F72" si="24">(D69-E69)</f>
        <v>-644</v>
      </c>
      <c r="G69" s="32">
        <f t="shared" ref="G69:G72" si="25">F69/E69</f>
        <v>-4.3381609969686763E-2</v>
      </c>
    </row>
    <row r="70" spans="1:7" x14ac:dyDescent="0.2">
      <c r="A70" s="110">
        <v>31</v>
      </c>
      <c r="B70" s="25" t="s">
        <v>17</v>
      </c>
      <c r="C70" s="31"/>
      <c r="D70" s="167">
        <f>septe!D70</f>
        <v>15819</v>
      </c>
      <c r="E70" s="167">
        <f>septe!E70</f>
        <v>19312</v>
      </c>
      <c r="F70" s="114">
        <f t="shared" si="24"/>
        <v>-3493</v>
      </c>
      <c r="G70" s="32">
        <f t="shared" si="25"/>
        <v>-0.18087199668599835</v>
      </c>
    </row>
    <row r="71" spans="1:7" x14ac:dyDescent="0.2">
      <c r="A71" s="110">
        <v>32</v>
      </c>
      <c r="B71" s="25" t="s">
        <v>18</v>
      </c>
      <c r="C71" s="31"/>
      <c r="D71" s="167">
        <f>septe!D71</f>
        <v>295841</v>
      </c>
      <c r="E71" s="167">
        <f>septe!E71</f>
        <v>285678</v>
      </c>
      <c r="F71" s="114">
        <f t="shared" si="24"/>
        <v>10163</v>
      </c>
      <c r="G71" s="32">
        <f t="shared" si="25"/>
        <v>3.5575018027289469E-2</v>
      </c>
    </row>
    <row r="72" spans="1:7" x14ac:dyDescent="0.2">
      <c r="A72" s="110">
        <v>37</v>
      </c>
      <c r="B72" s="25" t="s">
        <v>25</v>
      </c>
      <c r="C72" s="31"/>
      <c r="D72" s="167">
        <f>septe!D72</f>
        <v>0</v>
      </c>
      <c r="E72" s="167">
        <f>septe!E72</f>
        <v>0</v>
      </c>
      <c r="F72" s="114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14" t="s">
        <v>10</v>
      </c>
      <c r="E78" s="114" t="s">
        <v>11</v>
      </c>
      <c r="F78" s="114" t="s">
        <v>12</v>
      </c>
      <c r="G78" s="32" t="s">
        <v>13</v>
      </c>
    </row>
    <row r="79" spans="1:7" x14ac:dyDescent="0.2">
      <c r="A79" s="110">
        <v>700</v>
      </c>
      <c r="B79" s="1" t="s">
        <v>30</v>
      </c>
      <c r="C79" s="10"/>
      <c r="D79" s="167">
        <f>septe!D79+'CUMUL aout'!D79</f>
        <v>68068</v>
      </c>
      <c r="E79" s="167">
        <f>septe!E79+'CUMUL aout'!E79</f>
        <v>74401</v>
      </c>
      <c r="F79" s="167">
        <f>(D79-E79)</f>
        <v>-6333</v>
      </c>
      <c r="G79" s="32">
        <f>F79/E79</f>
        <v>-8.5119823658284161E-2</v>
      </c>
    </row>
    <row r="80" spans="1:7" x14ac:dyDescent="0.2">
      <c r="A80" s="110">
        <v>701</v>
      </c>
      <c r="B80" s="1" t="s">
        <v>31</v>
      </c>
      <c r="C80" s="10"/>
      <c r="D80" s="167">
        <f>septe!D80+'CUMUL aout'!D80</f>
        <v>230888</v>
      </c>
      <c r="E80" s="167">
        <f>septe!E80+'CUMUL aout'!E80</f>
        <v>166372</v>
      </c>
      <c r="F80" s="167">
        <f t="shared" ref="F80:F82" si="26">(D80-E80)</f>
        <v>64516</v>
      </c>
      <c r="G80" s="32">
        <f t="shared" ref="G80:G82" si="27">F80/E80</f>
        <v>0.38778159786502536</v>
      </c>
    </row>
    <row r="81" spans="1:7" x14ac:dyDescent="0.2">
      <c r="A81" s="110">
        <v>704</v>
      </c>
      <c r="B81" s="1" t="s">
        <v>32</v>
      </c>
      <c r="C81" s="10"/>
      <c r="D81" s="167">
        <f>septe!D81+'CUMUL aout'!D81</f>
        <v>0</v>
      </c>
      <c r="E81" s="167">
        <f>septe!E81+'CUMUL aout'!E81</f>
        <v>0</v>
      </c>
      <c r="F81" s="167">
        <f t="shared" si="26"/>
        <v>0</v>
      </c>
      <c r="G81" s="32" t="e">
        <f t="shared" si="27"/>
        <v>#DIV/0!</v>
      </c>
    </row>
    <row r="82" spans="1:7" x14ac:dyDescent="0.2">
      <c r="A82" s="110">
        <v>706</v>
      </c>
      <c r="B82" s="1" t="s">
        <v>33</v>
      </c>
      <c r="C82" s="10"/>
      <c r="D82" s="167">
        <f>septe!D82+'CUMUL aout'!D82</f>
        <v>0</v>
      </c>
      <c r="E82" s="167">
        <f>septe!E82+'CUMUL aout'!E82</f>
        <v>0</v>
      </c>
      <c r="F82" s="167">
        <f t="shared" si="26"/>
        <v>0</v>
      </c>
      <c r="G82" s="32" t="e">
        <f t="shared" si="27"/>
        <v>#DIV/0!</v>
      </c>
    </row>
    <row r="83" spans="1:7" x14ac:dyDescent="0.2">
      <c r="A83" s="110"/>
      <c r="B83" s="13" t="s">
        <v>6</v>
      </c>
      <c r="C83" s="27"/>
      <c r="D83" s="167">
        <f>septe!D83+'CUMUL aout'!D83</f>
        <v>0</v>
      </c>
      <c r="E83" s="167">
        <f>septe!E83+'CUMUL aout'!E83</f>
        <v>0</v>
      </c>
      <c r="F83" s="39"/>
      <c r="G83" s="33"/>
    </row>
    <row r="84" spans="1:7" x14ac:dyDescent="0.2">
      <c r="A84" s="110"/>
      <c r="B84" s="14" t="s">
        <v>19</v>
      </c>
      <c r="C84" s="11"/>
      <c r="D84" s="167">
        <f>septe!D84+'CUMUL aout'!D84</f>
        <v>0</v>
      </c>
      <c r="E84" s="167">
        <f>septe!E84+'CUMUL aout'!E84</f>
        <v>0</v>
      </c>
      <c r="F84" s="167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10"/>
      <c r="B85" s="14" t="s">
        <v>20</v>
      </c>
      <c r="C85" s="11"/>
      <c r="D85" s="167">
        <f>septe!D85+'CUMUL aout'!D85</f>
        <v>0</v>
      </c>
      <c r="E85" s="167">
        <f>septe!E85+'CUMUL aout'!E85</f>
        <v>0</v>
      </c>
      <c r="F85" s="167">
        <f t="shared" si="28"/>
        <v>0</v>
      </c>
      <c r="G85" s="32" t="e">
        <f t="shared" si="29"/>
        <v>#DIV/0!</v>
      </c>
    </row>
    <row r="86" spans="1:7" x14ac:dyDescent="0.2">
      <c r="A86" s="110"/>
      <c r="B86" s="14" t="s">
        <v>27</v>
      </c>
      <c r="C86" s="11"/>
      <c r="D86" s="167">
        <f>septe!D86+'CUMUL aout'!D86</f>
        <v>0</v>
      </c>
      <c r="E86" s="167">
        <f>septe!E86+'CUMUL aout'!E86</f>
        <v>0</v>
      </c>
      <c r="F86" s="167">
        <f t="shared" si="28"/>
        <v>0</v>
      </c>
      <c r="G86" s="32" t="e">
        <f t="shared" si="29"/>
        <v>#DIV/0!</v>
      </c>
    </row>
    <row r="87" spans="1:7" x14ac:dyDescent="0.2">
      <c r="A87" s="110">
        <v>706</v>
      </c>
      <c r="B87" s="2" t="s">
        <v>34</v>
      </c>
      <c r="C87" s="11"/>
      <c r="D87" s="167">
        <f>septe!D87+'CUMUL aout'!D87</f>
        <v>329003</v>
      </c>
      <c r="E87" s="167">
        <f>septe!E87+'CUMUL aout'!E87</f>
        <v>264884</v>
      </c>
      <c r="F87" s="167">
        <f t="shared" si="28"/>
        <v>64119</v>
      </c>
      <c r="G87" s="32">
        <f t="shared" si="29"/>
        <v>0.24206445085395872</v>
      </c>
    </row>
    <row r="88" spans="1:7" x14ac:dyDescent="0.2">
      <c r="A88" s="110" t="s">
        <v>35</v>
      </c>
      <c r="B88" s="2" t="s">
        <v>36</v>
      </c>
      <c r="C88" s="11"/>
      <c r="D88" s="167"/>
      <c r="E88" s="167"/>
      <c r="F88" s="167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11"/>
      <c r="D89" s="40">
        <f>D79+D80+D81+D82+D87+D88</f>
        <v>627959</v>
      </c>
      <c r="E89" s="40">
        <f>E79+E80+E81+E82+E87+E88</f>
        <v>505657</v>
      </c>
      <c r="F89" s="40">
        <f t="shared" si="28"/>
        <v>122302</v>
      </c>
      <c r="G89" s="34">
        <f t="shared" si="29"/>
        <v>0.24186751098076364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67">
        <f>septe!D92+'CUMUL aout'!D92</f>
        <v>0</v>
      </c>
      <c r="E92" s="167">
        <f>septe!E92+'CUMUL aout'!E92</f>
        <v>0</v>
      </c>
      <c r="F92" s="167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12"/>
      <c r="D93" s="166"/>
      <c r="E93" s="166"/>
      <c r="F93" s="166"/>
      <c r="G93" s="36"/>
    </row>
    <row r="94" spans="1:7" x14ac:dyDescent="0.2">
      <c r="A94" s="110">
        <v>72</v>
      </c>
      <c r="B94" s="1" t="s">
        <v>37</v>
      </c>
      <c r="C94" s="10"/>
      <c r="D94" s="167">
        <f>septe!D94+'CUMUL aout'!D94</f>
        <v>0</v>
      </c>
      <c r="E94" s="167">
        <f>septe!E94+'CUMUL aout'!E94</f>
        <v>0</v>
      </c>
      <c r="F94" s="167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10">
        <v>73</v>
      </c>
      <c r="B95" s="1" t="s">
        <v>38</v>
      </c>
      <c r="C95" s="10"/>
      <c r="D95" s="167">
        <f>septe!D95+'CUMUL aout'!D95</f>
        <v>0</v>
      </c>
      <c r="E95" s="167">
        <f>septe!E95+'CUMUL aout'!E95</f>
        <v>0</v>
      </c>
      <c r="F95" s="167">
        <f t="shared" si="32"/>
        <v>0</v>
      </c>
      <c r="G95" s="32" t="e">
        <f t="shared" si="33"/>
        <v>#DIV/0!</v>
      </c>
    </row>
    <row r="96" spans="1:7" x14ac:dyDescent="0.2">
      <c r="A96" s="110">
        <v>74</v>
      </c>
      <c r="B96" s="2" t="s">
        <v>39</v>
      </c>
      <c r="C96" s="11"/>
      <c r="D96" s="167">
        <f>septe!D96+'CUMUL aout'!D96</f>
        <v>0</v>
      </c>
      <c r="E96" s="167">
        <f>septe!E96+'CUMUL aout'!E96</f>
        <v>0</v>
      </c>
      <c r="F96" s="167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15"/>
      <c r="D97" s="40">
        <f>D89+D94+D95+D96</f>
        <v>627959</v>
      </c>
      <c r="E97" s="40">
        <f>E89+E94+E95+E96</f>
        <v>505657</v>
      </c>
      <c r="F97" s="167">
        <f t="shared" si="32"/>
        <v>122302</v>
      </c>
      <c r="G97" s="32">
        <f t="shared" si="33"/>
        <v>0.24186751098076364</v>
      </c>
    </row>
    <row r="98" spans="1:7" x14ac:dyDescent="0.2">
      <c r="A98" s="110">
        <v>60</v>
      </c>
      <c r="B98" s="3" t="s">
        <v>40</v>
      </c>
      <c r="C98" s="112"/>
      <c r="D98" s="166">
        <f>D99+D100+D101</f>
        <v>168623</v>
      </c>
      <c r="E98" s="166">
        <f>E99+E100+E101</f>
        <v>131791</v>
      </c>
      <c r="F98" s="167">
        <f t="shared" si="32"/>
        <v>36832</v>
      </c>
      <c r="G98" s="32">
        <f t="shared" si="33"/>
        <v>0.27947280163288846</v>
      </c>
    </row>
    <row r="99" spans="1:7" x14ac:dyDescent="0.2">
      <c r="A99" s="110">
        <v>600</v>
      </c>
      <c r="B99" s="1" t="s">
        <v>2</v>
      </c>
      <c r="C99" s="10"/>
      <c r="D99" s="167">
        <f>septe!D99+'CUMUL aout'!D99</f>
        <v>20456</v>
      </c>
      <c r="E99" s="167">
        <f>septe!E99+'CUMUL aout'!E99</f>
        <v>19387</v>
      </c>
      <c r="F99" s="167">
        <f t="shared" si="32"/>
        <v>1069</v>
      </c>
      <c r="G99" s="32">
        <f t="shared" si="33"/>
        <v>5.5140042296384174E-2</v>
      </c>
    </row>
    <row r="100" spans="1:7" x14ac:dyDescent="0.2">
      <c r="A100" s="110">
        <v>601</v>
      </c>
      <c r="B100" s="1" t="s">
        <v>3</v>
      </c>
      <c r="C100" s="10"/>
      <c r="D100" s="167">
        <f>septe!D100+'CUMUL aout'!D100</f>
        <v>148167</v>
      </c>
      <c r="E100" s="167">
        <f>septe!E100+'CUMUL aout'!E100</f>
        <v>112404</v>
      </c>
      <c r="F100" s="167">
        <f t="shared" si="32"/>
        <v>35763</v>
      </c>
      <c r="G100" s="32">
        <f t="shared" si="33"/>
        <v>0.31816483399167289</v>
      </c>
    </row>
    <row r="101" spans="1:7" x14ac:dyDescent="0.2">
      <c r="A101" s="110">
        <v>604</v>
      </c>
      <c r="B101" s="1" t="s">
        <v>4</v>
      </c>
      <c r="C101" s="10"/>
      <c r="D101" s="167">
        <f>septe!D101+'CUMUL aout'!D101</f>
        <v>0</v>
      </c>
      <c r="E101" s="167">
        <f>septe!E101+'CUMUL aout'!E101</f>
        <v>0</v>
      </c>
      <c r="F101" s="167">
        <f t="shared" si="32"/>
        <v>0</v>
      </c>
      <c r="G101" s="32" t="e">
        <f t="shared" si="33"/>
        <v>#DIV/0!</v>
      </c>
    </row>
    <row r="102" spans="1:7" x14ac:dyDescent="0.2">
      <c r="A102" s="110">
        <v>61</v>
      </c>
      <c r="B102" s="1" t="s">
        <v>41</v>
      </c>
      <c r="C102" s="10"/>
      <c r="D102" s="167">
        <f>septe!D102+'CUMUL aout'!D102</f>
        <v>0</v>
      </c>
      <c r="E102" s="167">
        <f>septe!E102+'CUMUL aout'!E102</f>
        <v>0</v>
      </c>
      <c r="F102" s="167">
        <f t="shared" si="32"/>
        <v>0</v>
      </c>
      <c r="G102" s="32" t="e">
        <f t="shared" si="33"/>
        <v>#DIV/0!</v>
      </c>
    </row>
    <row r="103" spans="1:7" x14ac:dyDescent="0.2">
      <c r="A103" s="110">
        <v>62</v>
      </c>
      <c r="B103" s="2" t="s">
        <v>42</v>
      </c>
      <c r="C103" s="11"/>
      <c r="D103" s="167">
        <f>septe!D103+'CUMUL aout'!D103</f>
        <v>58006</v>
      </c>
      <c r="E103" s="167">
        <f>septe!E103+'CUMUL aout'!E103</f>
        <v>69015</v>
      </c>
      <c r="F103" s="167">
        <f t="shared" si="32"/>
        <v>-11009</v>
      </c>
      <c r="G103" s="32">
        <f t="shared" si="33"/>
        <v>-0.1595160472361081</v>
      </c>
    </row>
    <row r="104" spans="1:7" ht="25.5" x14ac:dyDescent="0.2">
      <c r="A104" s="22"/>
      <c r="B104" s="26" t="s">
        <v>43</v>
      </c>
      <c r="C104" s="115"/>
      <c r="D104" s="40">
        <f>D98+D102+D103</f>
        <v>226629</v>
      </c>
      <c r="E104" s="40">
        <f>E98+E102+E103</f>
        <v>200806</v>
      </c>
      <c r="F104" s="167">
        <f t="shared" si="32"/>
        <v>25823</v>
      </c>
      <c r="G104" s="32">
        <f t="shared" si="33"/>
        <v>0.12859675507703952</v>
      </c>
    </row>
    <row r="105" spans="1:7" ht="25.5" x14ac:dyDescent="0.2">
      <c r="A105" s="22"/>
      <c r="B105" s="26" t="s">
        <v>48</v>
      </c>
      <c r="C105" s="115"/>
      <c r="D105" s="40">
        <f>D97-D104</f>
        <v>401330</v>
      </c>
      <c r="E105" s="40">
        <f>E97-E104</f>
        <v>304851</v>
      </c>
      <c r="F105" s="167">
        <f t="shared" si="32"/>
        <v>96479</v>
      </c>
      <c r="G105" s="32">
        <f t="shared" si="33"/>
        <v>0.31647919803444963</v>
      </c>
    </row>
    <row r="106" spans="1:7" x14ac:dyDescent="0.2">
      <c r="A106" s="110">
        <v>63</v>
      </c>
      <c r="B106" s="3" t="s">
        <v>46</v>
      </c>
      <c r="C106" s="112"/>
      <c r="D106" s="167">
        <f>septe!D106+'CUMUL aout'!D106</f>
        <v>392887</v>
      </c>
      <c r="E106" s="167">
        <f>septe!E106+'CUMUL aout'!E106</f>
        <v>416276</v>
      </c>
      <c r="F106" s="167">
        <f t="shared" si="32"/>
        <v>-23389</v>
      </c>
      <c r="G106" s="32">
        <f t="shared" si="33"/>
        <v>-5.6186280256368369E-2</v>
      </c>
    </row>
    <row r="107" spans="1:7" x14ac:dyDescent="0.2">
      <c r="A107" s="110"/>
      <c r="B107" s="13" t="s">
        <v>6</v>
      </c>
      <c r="C107" s="27"/>
      <c r="D107" s="167"/>
      <c r="E107" s="167"/>
      <c r="F107" s="167"/>
      <c r="G107" s="32"/>
    </row>
    <row r="108" spans="1:7" x14ac:dyDescent="0.2">
      <c r="A108" s="110">
        <v>631</v>
      </c>
      <c r="B108" s="15" t="s">
        <v>21</v>
      </c>
      <c r="C108" s="21"/>
      <c r="D108" s="167">
        <f>septe!D108+'CUMUL aout'!D108</f>
        <v>0</v>
      </c>
      <c r="E108" s="167">
        <f>septe!E108+'CUMUL aout'!E108</f>
        <v>0</v>
      </c>
      <c r="F108" s="167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10"/>
      <c r="B109" s="15"/>
      <c r="C109" s="21"/>
      <c r="D109" s="167"/>
      <c r="E109" s="167"/>
      <c r="F109" s="167"/>
      <c r="G109" s="32"/>
    </row>
    <row r="110" spans="1:7" x14ac:dyDescent="0.2">
      <c r="A110" s="110">
        <v>64</v>
      </c>
      <c r="B110" s="2" t="s">
        <v>47</v>
      </c>
      <c r="C110" s="11"/>
      <c r="D110" s="167">
        <f>septe!D110+'CUMUL aout'!D110</f>
        <v>16003</v>
      </c>
      <c r="E110" s="167">
        <f>septe!E110+'CUMUL aout'!E110</f>
        <v>12836</v>
      </c>
      <c r="F110" s="167">
        <f t="shared" ref="F110:F120" si="36">(D110-E110)</f>
        <v>3167</v>
      </c>
      <c r="G110" s="32">
        <f t="shared" ref="G110:G120" si="37">F110/E110</f>
        <v>0.24672795263321906</v>
      </c>
    </row>
    <row r="111" spans="1:7" ht="25.5" x14ac:dyDescent="0.2">
      <c r="A111" s="22"/>
      <c r="B111" s="26" t="s">
        <v>49</v>
      </c>
      <c r="C111" s="115"/>
      <c r="D111" s="167">
        <f>D105-D106-D110</f>
        <v>-7560</v>
      </c>
      <c r="E111" s="167">
        <f>E105-E106-E110</f>
        <v>-124261</v>
      </c>
      <c r="F111" s="167">
        <f t="shared" si="36"/>
        <v>116701</v>
      </c>
      <c r="G111" s="32">
        <f t="shared" si="37"/>
        <v>-0.93916031578693238</v>
      </c>
    </row>
    <row r="112" spans="1:7" x14ac:dyDescent="0.2">
      <c r="A112" s="110">
        <v>75</v>
      </c>
      <c r="B112" s="3" t="s">
        <v>50</v>
      </c>
      <c r="C112" s="112"/>
      <c r="D112" s="167">
        <f>septe!D112+'CUMUL aout'!D112</f>
        <v>0</v>
      </c>
      <c r="E112" s="167">
        <f>septe!E112+'CUMUL aout'!E112</f>
        <v>0</v>
      </c>
      <c r="F112" s="167">
        <f t="shared" si="36"/>
        <v>0</v>
      </c>
      <c r="G112" s="32" t="e">
        <f t="shared" si="37"/>
        <v>#DIV/0!</v>
      </c>
    </row>
    <row r="113" spans="1:7" x14ac:dyDescent="0.2">
      <c r="A113" s="110">
        <v>65</v>
      </c>
      <c r="B113" s="1" t="s">
        <v>51</v>
      </c>
      <c r="C113" s="10"/>
      <c r="D113" s="167">
        <f>septe!D113+'CUMUL aout'!D113</f>
        <v>3768</v>
      </c>
      <c r="E113" s="167">
        <f>septe!E113+'CUMUL aout'!E113</f>
        <v>43571</v>
      </c>
      <c r="F113" s="167">
        <f t="shared" si="36"/>
        <v>-39803</v>
      </c>
      <c r="G113" s="32">
        <f t="shared" si="37"/>
        <v>-0.91352046085699201</v>
      </c>
    </row>
    <row r="114" spans="1:7" ht="25.5" x14ac:dyDescent="0.2">
      <c r="A114" s="110">
        <v>68</v>
      </c>
      <c r="B114" s="16" t="s">
        <v>52</v>
      </c>
      <c r="C114" s="17"/>
      <c r="D114" s="167">
        <f>septe!D114+'CUMUL aout'!D114</f>
        <v>574957</v>
      </c>
      <c r="E114" s="167">
        <f>septe!E114+'CUMUL aout'!E114</f>
        <v>636459</v>
      </c>
      <c r="F114" s="167">
        <f t="shared" si="36"/>
        <v>-61502</v>
      </c>
      <c r="G114" s="32">
        <f t="shared" si="37"/>
        <v>-9.6631519076641234E-2</v>
      </c>
    </row>
    <row r="115" spans="1:7" x14ac:dyDescent="0.2">
      <c r="A115" s="110">
        <v>78</v>
      </c>
      <c r="B115" s="2" t="s">
        <v>53</v>
      </c>
      <c r="C115" s="11"/>
      <c r="D115" s="167">
        <f>septe!D115+'CUMUL aout'!D115</f>
        <v>0</v>
      </c>
      <c r="E115" s="167">
        <f>septe!E115+'CUMUL aout'!E115</f>
        <v>0</v>
      </c>
      <c r="F115" s="167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15"/>
      <c r="D116" s="167">
        <f>D111+D112-D113-D114+D115</f>
        <v>-586285</v>
      </c>
      <c r="E116" s="167">
        <f>E111+E112-E113-E114+E115</f>
        <v>-804291</v>
      </c>
      <c r="F116" s="167">
        <f t="shared" si="36"/>
        <v>218006</v>
      </c>
      <c r="G116" s="32">
        <f t="shared" si="37"/>
        <v>-0.27105363605958538</v>
      </c>
    </row>
    <row r="117" spans="1:7" x14ac:dyDescent="0.2">
      <c r="A117" s="110">
        <v>76</v>
      </c>
      <c r="B117" s="1" t="s">
        <v>54</v>
      </c>
      <c r="C117" s="10"/>
      <c r="D117" s="167">
        <f>septe!D117+'CUMUL aout'!D117</f>
        <v>0</v>
      </c>
      <c r="E117" s="167">
        <f>septe!E117+'CUMUL aout'!E117</f>
        <v>0</v>
      </c>
      <c r="F117" s="167">
        <f t="shared" si="36"/>
        <v>0</v>
      </c>
      <c r="G117" s="32" t="e">
        <f t="shared" si="37"/>
        <v>#DIV/0!</v>
      </c>
    </row>
    <row r="118" spans="1:7" x14ac:dyDescent="0.2">
      <c r="A118" s="110">
        <v>66</v>
      </c>
      <c r="B118" s="1" t="s">
        <v>55</v>
      </c>
      <c r="C118" s="10"/>
      <c r="D118" s="167">
        <f>septe!D118+'CUMUL aout'!D118</f>
        <v>7055</v>
      </c>
      <c r="E118" s="167">
        <f>septe!E118+'CUMUL aout'!E118</f>
        <v>48795</v>
      </c>
      <c r="F118" s="167">
        <f t="shared" si="36"/>
        <v>-41740</v>
      </c>
      <c r="G118" s="32">
        <f t="shared" si="37"/>
        <v>-0.85541551388461934</v>
      </c>
    </row>
    <row r="119" spans="1:7" x14ac:dyDescent="0.2">
      <c r="B119" s="2" t="s">
        <v>56</v>
      </c>
      <c r="C119" s="11"/>
      <c r="D119" s="39">
        <f>D117-D118</f>
        <v>-7055</v>
      </c>
      <c r="E119" s="39">
        <f>E117-E118</f>
        <v>-48795</v>
      </c>
      <c r="F119" s="167">
        <f t="shared" si="36"/>
        <v>41740</v>
      </c>
      <c r="G119" s="32">
        <f t="shared" si="37"/>
        <v>-0.85541551388461934</v>
      </c>
    </row>
    <row r="120" spans="1:7" x14ac:dyDescent="0.2">
      <c r="A120" s="22"/>
      <c r="B120" s="19" t="s">
        <v>57</v>
      </c>
      <c r="C120" s="115"/>
      <c r="D120" s="167">
        <f>D116+D119</f>
        <v>-593340</v>
      </c>
      <c r="E120" s="167">
        <f>E116+E119</f>
        <v>-853086</v>
      </c>
      <c r="F120" s="167">
        <f t="shared" si="36"/>
        <v>259746</v>
      </c>
      <c r="G120" s="32">
        <f t="shared" si="37"/>
        <v>-0.30447809482279631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10">
        <v>5</v>
      </c>
      <c r="B124" s="1" t="s">
        <v>22</v>
      </c>
      <c r="C124" s="10"/>
      <c r="D124" s="167">
        <f>septe!D124</f>
        <v>677301</v>
      </c>
      <c r="E124" s="167">
        <f>septe!E124</f>
        <v>729735</v>
      </c>
      <c r="F124" s="167">
        <f t="shared" ref="F124" si="38">(D124-E124)</f>
        <v>-52434</v>
      </c>
      <c r="G124" s="32">
        <f t="shared" ref="G124" si="39">F124/E124</f>
        <v>-7.1853481058192364E-2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10">
        <v>51</v>
      </c>
      <c r="B128" s="20" t="s">
        <v>29</v>
      </c>
      <c r="C128" s="30"/>
      <c r="D128" s="167">
        <v>0</v>
      </c>
      <c r="E128" s="167">
        <v>0</v>
      </c>
      <c r="F128" s="167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10">
        <v>510</v>
      </c>
      <c r="B129" s="1" t="s">
        <v>7</v>
      </c>
      <c r="C129" s="10"/>
      <c r="D129" s="167">
        <v>0</v>
      </c>
      <c r="E129" s="167">
        <v>0</v>
      </c>
      <c r="F129" s="167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10">
        <v>41</v>
      </c>
      <c r="B131" s="1" t="s">
        <v>8</v>
      </c>
      <c r="C131" s="10"/>
      <c r="D131" s="167">
        <f>D135+D136+D137</f>
        <v>519652</v>
      </c>
      <c r="E131" s="167">
        <f>E135+E136+E137</f>
        <v>311322</v>
      </c>
      <c r="F131" s="167">
        <f t="shared" ref="F131" si="42">(D131-E131)</f>
        <v>208330</v>
      </c>
      <c r="G131" s="32">
        <f t="shared" ref="G131" si="43">F131/E131</f>
        <v>0.66917853540707051</v>
      </c>
    </row>
    <row r="132" spans="1:7" x14ac:dyDescent="0.2">
      <c r="A132" s="110"/>
      <c r="B132" s="1"/>
      <c r="C132" s="10"/>
      <c r="D132" s="167"/>
      <c r="E132" s="167"/>
      <c r="F132" s="167"/>
      <c r="G132" s="32"/>
    </row>
    <row r="133" spans="1:7" x14ac:dyDescent="0.2">
      <c r="A133" s="110"/>
      <c r="B133" s="7" t="s">
        <v>6</v>
      </c>
      <c r="C133" s="29"/>
      <c r="D133" s="167"/>
      <c r="E133" s="167"/>
      <c r="F133" s="167"/>
      <c r="G133" s="32"/>
    </row>
    <row r="134" spans="1:7" x14ac:dyDescent="0.2">
      <c r="A134" s="110"/>
      <c r="B134" s="1"/>
      <c r="C134" s="10"/>
      <c r="D134" s="167"/>
      <c r="E134" s="167"/>
      <c r="F134" s="167"/>
      <c r="G134" s="32"/>
    </row>
    <row r="135" spans="1:7" x14ac:dyDescent="0.2">
      <c r="A135" s="110"/>
      <c r="B135" s="23" t="s">
        <v>23</v>
      </c>
      <c r="C135" s="10"/>
      <c r="D135" s="167">
        <f>septe!D135</f>
        <v>270553</v>
      </c>
      <c r="E135" s="167">
        <f>septe!E135</f>
        <v>120656</v>
      </c>
      <c r="F135" s="167">
        <f t="shared" ref="F135:F137" si="44">(D135-E135)</f>
        <v>149897</v>
      </c>
      <c r="G135" s="32">
        <f t="shared" ref="G135:G137" si="45">F135/E135</f>
        <v>1.2423501524996685</v>
      </c>
    </row>
    <row r="136" spans="1:7" ht="25.5" x14ac:dyDescent="0.2">
      <c r="A136" s="110"/>
      <c r="B136" s="24" t="s">
        <v>58</v>
      </c>
      <c r="C136" s="17"/>
      <c r="D136" s="167">
        <f>septe!D136</f>
        <v>141639</v>
      </c>
      <c r="E136" s="167">
        <f>septe!E136</f>
        <v>78466</v>
      </c>
      <c r="F136" s="167">
        <f t="shared" si="44"/>
        <v>63173</v>
      </c>
      <c r="G136" s="32">
        <f t="shared" si="45"/>
        <v>0.80510029821833662</v>
      </c>
    </row>
    <row r="137" spans="1:7" x14ac:dyDescent="0.2">
      <c r="A137" s="110"/>
      <c r="B137" s="23" t="s">
        <v>24</v>
      </c>
      <c r="C137" s="10"/>
      <c r="D137" s="167">
        <f>septe!D137</f>
        <v>107460</v>
      </c>
      <c r="E137" s="167">
        <f>septe!E137</f>
        <v>112200</v>
      </c>
      <c r="F137" s="167">
        <f t="shared" si="44"/>
        <v>-4740</v>
      </c>
      <c r="G137" s="32">
        <f t="shared" si="45"/>
        <v>-4.2245989304812832E-2</v>
      </c>
    </row>
    <row r="138" spans="1:7" x14ac:dyDescent="0.2">
      <c r="A138" s="110"/>
      <c r="B138" s="1"/>
      <c r="C138" s="10"/>
      <c r="D138" s="167"/>
      <c r="E138" s="167"/>
      <c r="F138" s="167"/>
      <c r="G138" s="32"/>
    </row>
    <row r="139" spans="1:7" x14ac:dyDescent="0.2">
      <c r="A139" s="110"/>
      <c r="B139" s="8" t="s">
        <v>26</v>
      </c>
      <c r="C139" s="31"/>
      <c r="D139" s="167">
        <f>septe!D139</f>
        <v>127703</v>
      </c>
      <c r="E139" s="167">
        <f>septe!E139</f>
        <v>104465</v>
      </c>
      <c r="F139" s="167">
        <f t="shared" ref="F139" si="46">(D139-E139)</f>
        <v>23238</v>
      </c>
      <c r="G139" s="32">
        <f t="shared" ref="G139" si="47">F139/E139</f>
        <v>0.22244770975924952</v>
      </c>
    </row>
    <row r="140" spans="1:7" x14ac:dyDescent="0.2">
      <c r="A140" s="110"/>
      <c r="B140" s="8"/>
      <c r="C140" s="31"/>
      <c r="D140" s="167"/>
      <c r="E140" s="167"/>
      <c r="F140" s="167"/>
      <c r="G140" s="32"/>
    </row>
    <row r="141" spans="1:7" x14ac:dyDescent="0.2">
      <c r="A141" s="110">
        <v>3</v>
      </c>
      <c r="B141" s="8" t="s">
        <v>15</v>
      </c>
      <c r="C141" s="31"/>
      <c r="D141" s="167">
        <f>D144+D145+D146+D147</f>
        <v>406701</v>
      </c>
      <c r="E141" s="167">
        <f>E144+E145+E146+E147</f>
        <v>748003</v>
      </c>
      <c r="F141" s="167">
        <f t="shared" ref="F141" si="48">(D141-E141)</f>
        <v>-341302</v>
      </c>
      <c r="G141" s="32">
        <f t="shared" ref="G141" si="49">F141/E141</f>
        <v>-0.45628426623957391</v>
      </c>
    </row>
    <row r="142" spans="1:7" x14ac:dyDescent="0.2">
      <c r="A142" s="110"/>
      <c r="B142" s="7" t="s">
        <v>6</v>
      </c>
      <c r="C142" s="29"/>
      <c r="D142" s="167"/>
      <c r="E142" s="167"/>
      <c r="F142" s="167"/>
      <c r="G142" s="32"/>
    </row>
    <row r="143" spans="1:7" x14ac:dyDescent="0.2">
      <c r="A143" s="110"/>
      <c r="B143" s="8"/>
      <c r="C143" s="31"/>
      <c r="D143" s="167"/>
      <c r="E143" s="167"/>
      <c r="F143" s="167"/>
      <c r="G143" s="32"/>
    </row>
    <row r="144" spans="1:7" x14ac:dyDescent="0.2">
      <c r="A144" s="110">
        <v>30</v>
      </c>
      <c r="B144" s="25" t="s">
        <v>16</v>
      </c>
      <c r="C144" s="31"/>
      <c r="D144" s="167">
        <f>septe!D144</f>
        <v>3489</v>
      </c>
      <c r="E144" s="167">
        <f>septe!E144</f>
        <v>5331</v>
      </c>
      <c r="F144" s="167">
        <f t="shared" ref="F144:F147" si="50">(D144-E144)</f>
        <v>-1842</v>
      </c>
      <c r="G144" s="32">
        <f t="shared" ref="G144:G147" si="51">F144/E144</f>
        <v>-0.34552616769836803</v>
      </c>
    </row>
    <row r="145" spans="1:7" x14ac:dyDescent="0.2">
      <c r="A145" s="110">
        <v>31</v>
      </c>
      <c r="B145" s="25" t="s">
        <v>17</v>
      </c>
      <c r="C145" s="31"/>
      <c r="D145" s="167">
        <f>septe!D145</f>
        <v>226833</v>
      </c>
      <c r="E145" s="167">
        <f>septe!E145</f>
        <v>580355</v>
      </c>
      <c r="F145" s="167">
        <f t="shared" si="50"/>
        <v>-353522</v>
      </c>
      <c r="G145" s="32">
        <f t="shared" si="51"/>
        <v>-0.60914784916128917</v>
      </c>
    </row>
    <row r="146" spans="1:7" x14ac:dyDescent="0.2">
      <c r="A146" s="110">
        <v>32</v>
      </c>
      <c r="B146" s="25" t="s">
        <v>18</v>
      </c>
      <c r="C146" s="31"/>
      <c r="D146" s="167">
        <f>septe!D146</f>
        <v>176379</v>
      </c>
      <c r="E146" s="167">
        <f>septe!E146</f>
        <v>162317</v>
      </c>
      <c r="F146" s="167">
        <f t="shared" si="50"/>
        <v>14062</v>
      </c>
      <c r="G146" s="32">
        <f t="shared" si="51"/>
        <v>8.6632946641448522E-2</v>
      </c>
    </row>
    <row r="147" spans="1:7" x14ac:dyDescent="0.2">
      <c r="A147" s="110">
        <v>37</v>
      </c>
      <c r="B147" s="25" t="s">
        <v>25</v>
      </c>
      <c r="C147" s="31"/>
      <c r="D147" s="167">
        <f>septe!D147</f>
        <v>0</v>
      </c>
      <c r="E147" s="167">
        <f>septe!E147</f>
        <v>0</v>
      </c>
      <c r="F147" s="167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14" t="s">
        <v>10</v>
      </c>
      <c r="E152" s="114" t="s">
        <v>11</v>
      </c>
      <c r="F152" s="114" t="s">
        <v>12</v>
      </c>
      <c r="G152" s="32" t="s">
        <v>13</v>
      </c>
    </row>
    <row r="153" spans="1:7" x14ac:dyDescent="0.2">
      <c r="A153" s="110">
        <v>700</v>
      </c>
      <c r="B153" s="1" t="s">
        <v>30</v>
      </c>
      <c r="C153" s="10"/>
      <c r="D153" s="167">
        <f>septe!D153+'CUMUL aout'!D153</f>
        <v>88187</v>
      </c>
      <c r="E153" s="167">
        <f>septe!E153+'CUMUL aout'!E153</f>
        <v>121838</v>
      </c>
      <c r="F153" s="167">
        <f>(D153-E153)</f>
        <v>-33651</v>
      </c>
      <c r="G153" s="32">
        <f>F153/E153</f>
        <v>-0.27619461908435794</v>
      </c>
    </row>
    <row r="154" spans="1:7" x14ac:dyDescent="0.2">
      <c r="A154" s="110">
        <v>701</v>
      </c>
      <c r="B154" s="1" t="s">
        <v>31</v>
      </c>
      <c r="C154" s="10"/>
      <c r="D154" s="167">
        <f>septe!D154+'CUMUL aout'!D154</f>
        <v>198000</v>
      </c>
      <c r="E154" s="167">
        <f>septe!E154+'CUMUL aout'!E154</f>
        <v>187990</v>
      </c>
      <c r="F154" s="167">
        <f t="shared" ref="F154:F156" si="52">(D154-E154)</f>
        <v>10010</v>
      </c>
      <c r="G154" s="32">
        <f t="shared" ref="G154:G156" si="53">F154/E154</f>
        <v>5.3247513165593917E-2</v>
      </c>
    </row>
    <row r="155" spans="1:7" x14ac:dyDescent="0.2">
      <c r="A155" s="110">
        <v>704</v>
      </c>
      <c r="B155" s="1" t="s">
        <v>32</v>
      </c>
      <c r="C155" s="10"/>
      <c r="D155" s="167">
        <f>septe!D155+'CUMUL aout'!D155</f>
        <v>0</v>
      </c>
      <c r="E155" s="167">
        <f>septe!E155+'CUMUL aout'!E155</f>
        <v>0</v>
      </c>
      <c r="F155" s="167">
        <f t="shared" si="52"/>
        <v>0</v>
      </c>
      <c r="G155" s="32" t="e">
        <f t="shared" si="53"/>
        <v>#DIV/0!</v>
      </c>
    </row>
    <row r="156" spans="1:7" x14ac:dyDescent="0.2">
      <c r="A156" s="110">
        <v>706</v>
      </c>
      <c r="B156" s="1" t="s">
        <v>33</v>
      </c>
      <c r="C156" s="10"/>
      <c r="D156" s="167">
        <f>septe!D156+'CUMUL aout'!D156</f>
        <v>209513</v>
      </c>
      <c r="E156" s="167">
        <f>septe!E156+'CUMUL aout'!E156</f>
        <v>136384</v>
      </c>
      <c r="F156" s="167">
        <f t="shared" si="52"/>
        <v>73129</v>
      </c>
      <c r="G156" s="32">
        <f t="shared" si="53"/>
        <v>0.53619926091037073</v>
      </c>
    </row>
    <row r="157" spans="1:7" x14ac:dyDescent="0.2">
      <c r="A157" s="110"/>
      <c r="B157" s="13" t="s">
        <v>6</v>
      </c>
      <c r="C157" s="27"/>
      <c r="D157" s="167">
        <f>septe!D157+'CUMUL aout'!D157</f>
        <v>0</v>
      </c>
      <c r="E157" s="167">
        <f>septe!E157+'CUMUL aout'!E157</f>
        <v>0</v>
      </c>
      <c r="F157" s="39"/>
      <c r="G157" s="33"/>
    </row>
    <row r="158" spans="1:7" x14ac:dyDescent="0.2">
      <c r="A158" s="110"/>
      <c r="B158" s="14" t="s">
        <v>19</v>
      </c>
      <c r="C158" s="11"/>
      <c r="D158" s="167">
        <f>septe!D158+'CUMUL aout'!D158</f>
        <v>0</v>
      </c>
      <c r="E158" s="167">
        <f>septe!E158+'CUMUL aout'!E158</f>
        <v>0</v>
      </c>
      <c r="F158" s="167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10"/>
      <c r="B159" s="14" t="s">
        <v>20</v>
      </c>
      <c r="C159" s="11"/>
      <c r="D159" s="167">
        <f>septe!D159+'CUMUL aout'!D159</f>
        <v>0</v>
      </c>
      <c r="E159" s="167">
        <f>septe!E159+'CUMUL aout'!E159</f>
        <v>0</v>
      </c>
      <c r="F159" s="167">
        <f t="shared" si="54"/>
        <v>0</v>
      </c>
      <c r="G159" s="32" t="e">
        <f t="shared" si="55"/>
        <v>#DIV/0!</v>
      </c>
    </row>
    <row r="160" spans="1:7" x14ac:dyDescent="0.2">
      <c r="A160" s="110"/>
      <c r="B160" s="14" t="s">
        <v>27</v>
      </c>
      <c r="C160" s="11"/>
      <c r="D160" s="167">
        <f>septe!D160+'CUMUL aout'!D160</f>
        <v>0</v>
      </c>
      <c r="E160" s="167">
        <f>septe!E160+'CUMUL aout'!E160</f>
        <v>0</v>
      </c>
      <c r="F160" s="167">
        <f t="shared" si="54"/>
        <v>0</v>
      </c>
      <c r="G160" s="32" t="e">
        <f t="shared" si="55"/>
        <v>#DIV/0!</v>
      </c>
    </row>
    <row r="161" spans="1:7" x14ac:dyDescent="0.2">
      <c r="A161" s="110">
        <v>706</v>
      </c>
      <c r="B161" s="2" t="s">
        <v>34</v>
      </c>
      <c r="C161" s="11"/>
      <c r="D161" s="167">
        <f>septe!D161+'CUMUL aout'!D161</f>
        <v>0</v>
      </c>
      <c r="E161" s="167">
        <f>septe!E161+'CUMUL aout'!E161</f>
        <v>0</v>
      </c>
      <c r="F161" s="167">
        <f t="shared" si="54"/>
        <v>0</v>
      </c>
      <c r="G161" s="32" t="e">
        <f t="shared" si="55"/>
        <v>#DIV/0!</v>
      </c>
    </row>
    <row r="162" spans="1:7" x14ac:dyDescent="0.2">
      <c r="A162" s="110" t="s">
        <v>35</v>
      </c>
      <c r="B162" s="2" t="s">
        <v>36</v>
      </c>
      <c r="C162" s="11"/>
      <c r="D162" s="167"/>
      <c r="E162" s="167"/>
      <c r="F162" s="167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11"/>
      <c r="D163" s="40">
        <f>D153+D154+D155+D156+D161+D162</f>
        <v>495700</v>
      </c>
      <c r="E163" s="40">
        <f>E153+E154+E155+E156+E161+E162</f>
        <v>446212</v>
      </c>
      <c r="F163" s="40">
        <f t="shared" si="54"/>
        <v>49488</v>
      </c>
      <c r="G163" s="34">
        <f t="shared" si="55"/>
        <v>0.11090692316656657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67">
        <f>septe!D166+'CUMUL aout'!D166</f>
        <v>0</v>
      </c>
      <c r="E166" s="167">
        <f>septe!E166+'CUMUL aout'!E166</f>
        <v>0</v>
      </c>
      <c r="F166" s="167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12"/>
      <c r="D167" s="166"/>
      <c r="E167" s="166"/>
      <c r="F167" s="166"/>
      <c r="G167" s="36"/>
    </row>
    <row r="168" spans="1:7" x14ac:dyDescent="0.2">
      <c r="A168" s="110">
        <v>72</v>
      </c>
      <c r="B168" s="1" t="s">
        <v>37</v>
      </c>
      <c r="C168" s="10"/>
      <c r="D168" s="167">
        <f>septe!D168+'CUMUL aout'!D168</f>
        <v>0</v>
      </c>
      <c r="E168" s="167">
        <f>septe!E168+'CUMUL aout'!E168</f>
        <v>0</v>
      </c>
      <c r="F168" s="167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10">
        <v>73</v>
      </c>
      <c r="B169" s="1" t="s">
        <v>38</v>
      </c>
      <c r="C169" s="10"/>
      <c r="D169" s="167">
        <f>septe!D169+'CUMUL aout'!D169</f>
        <v>0</v>
      </c>
      <c r="E169" s="167">
        <f>septe!E169+'CUMUL aout'!E169</f>
        <v>0</v>
      </c>
      <c r="F169" s="167">
        <f t="shared" si="58"/>
        <v>0</v>
      </c>
      <c r="G169" s="32" t="e">
        <f t="shared" si="59"/>
        <v>#DIV/0!</v>
      </c>
    </row>
    <row r="170" spans="1:7" x14ac:dyDescent="0.2">
      <c r="A170" s="110">
        <v>74</v>
      </c>
      <c r="B170" s="2" t="s">
        <v>39</v>
      </c>
      <c r="C170" s="11"/>
      <c r="D170" s="167">
        <f>septe!D170+'CUMUL aout'!D170</f>
        <v>0</v>
      </c>
      <c r="E170" s="167">
        <f>septe!E170+'CUMUL aout'!E170</f>
        <v>0</v>
      </c>
      <c r="F170" s="167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15"/>
      <c r="D171" s="40">
        <f>D163+D168+D169+D170</f>
        <v>495700</v>
      </c>
      <c r="E171" s="40">
        <f>E163+E168+E169+E170</f>
        <v>446212</v>
      </c>
      <c r="F171" s="167">
        <f t="shared" si="58"/>
        <v>49488</v>
      </c>
      <c r="G171" s="32">
        <f t="shared" si="59"/>
        <v>0.11090692316656657</v>
      </c>
    </row>
    <row r="172" spans="1:7" x14ac:dyDescent="0.2">
      <c r="A172" s="110">
        <v>60</v>
      </c>
      <c r="B172" s="3" t="s">
        <v>40</v>
      </c>
      <c r="C172" s="112"/>
      <c r="D172" s="166">
        <f>D173+D174+D175</f>
        <v>93346</v>
      </c>
      <c r="E172" s="166">
        <f>E173+E174+E175</f>
        <v>136470</v>
      </c>
      <c r="F172" s="167">
        <f t="shared" si="58"/>
        <v>-43124</v>
      </c>
      <c r="G172" s="32">
        <f t="shared" si="59"/>
        <v>-0.31599618963874843</v>
      </c>
    </row>
    <row r="173" spans="1:7" x14ac:dyDescent="0.2">
      <c r="A173" s="110">
        <v>600</v>
      </c>
      <c r="B173" s="1" t="s">
        <v>2</v>
      </c>
      <c r="C173" s="10"/>
      <c r="D173" s="167">
        <f>septe!D173+'CUMUL aout'!D173</f>
        <v>11083</v>
      </c>
      <c r="E173" s="167">
        <f>septe!E173+'CUMUL aout'!E173</f>
        <v>21654</v>
      </c>
      <c r="F173" s="167">
        <f t="shared" si="58"/>
        <v>-10571</v>
      </c>
      <c r="G173" s="32">
        <f t="shared" si="59"/>
        <v>-0.48817770388842707</v>
      </c>
    </row>
    <row r="174" spans="1:7" x14ac:dyDescent="0.2">
      <c r="A174" s="110">
        <v>601</v>
      </c>
      <c r="B174" s="1" t="s">
        <v>3</v>
      </c>
      <c r="C174" s="10"/>
      <c r="D174" s="167">
        <f>septe!D174+'CUMUL aout'!D174</f>
        <v>42765</v>
      </c>
      <c r="E174" s="167">
        <f>septe!E174+'CUMUL aout'!E174</f>
        <v>61811</v>
      </c>
      <c r="F174" s="167">
        <f t="shared" si="58"/>
        <v>-19046</v>
      </c>
      <c r="G174" s="32">
        <f t="shared" si="59"/>
        <v>-0.30813285661128276</v>
      </c>
    </row>
    <row r="175" spans="1:7" x14ac:dyDescent="0.2">
      <c r="A175" s="110">
        <v>604</v>
      </c>
      <c r="B175" s="1" t="s">
        <v>4</v>
      </c>
      <c r="C175" s="10"/>
      <c r="D175" s="167">
        <f>septe!D175+'CUMUL aout'!D175</f>
        <v>39498</v>
      </c>
      <c r="E175" s="167">
        <f>septe!E175+'CUMUL aout'!E175</f>
        <v>53005</v>
      </c>
      <c r="F175" s="167">
        <f t="shared" si="58"/>
        <v>-13507</v>
      </c>
      <c r="G175" s="32">
        <f t="shared" si="59"/>
        <v>-0.25482501650787659</v>
      </c>
    </row>
    <row r="176" spans="1:7" x14ac:dyDescent="0.2">
      <c r="A176" s="110">
        <v>61</v>
      </c>
      <c r="B176" s="1" t="s">
        <v>41</v>
      </c>
      <c r="C176" s="10"/>
      <c r="D176" s="167">
        <f>septe!D176+'CUMUL aout'!D176</f>
        <v>4878</v>
      </c>
      <c r="E176" s="167">
        <f>septe!E176+'CUMUL aout'!E176</f>
        <v>17217</v>
      </c>
      <c r="F176" s="167">
        <f t="shared" si="58"/>
        <v>-12339</v>
      </c>
      <c r="G176" s="32">
        <f t="shared" si="59"/>
        <v>-0.71667537898588607</v>
      </c>
    </row>
    <row r="177" spans="1:7" x14ac:dyDescent="0.2">
      <c r="A177" s="110">
        <v>62</v>
      </c>
      <c r="B177" s="2" t="s">
        <v>42</v>
      </c>
      <c r="C177" s="11"/>
      <c r="D177" s="167">
        <f>septe!D177+'CUMUL aout'!D177</f>
        <v>9773</v>
      </c>
      <c r="E177" s="167">
        <f>septe!E177+'CUMUL aout'!E177</f>
        <v>40661</v>
      </c>
      <c r="F177" s="167">
        <f t="shared" si="58"/>
        <v>-30888</v>
      </c>
      <c r="G177" s="32">
        <f t="shared" si="59"/>
        <v>-0.75964683603452943</v>
      </c>
    </row>
    <row r="178" spans="1:7" ht="25.5" x14ac:dyDescent="0.2">
      <c r="A178" s="22"/>
      <c r="B178" s="26" t="s">
        <v>43</v>
      </c>
      <c r="C178" s="115"/>
      <c r="D178" s="40">
        <f>D172+D176+D177</f>
        <v>107997</v>
      </c>
      <c r="E178" s="40">
        <f>E172+E176+E177</f>
        <v>194348</v>
      </c>
      <c r="F178" s="167">
        <f t="shared" si="58"/>
        <v>-86351</v>
      </c>
      <c r="G178" s="32">
        <f t="shared" si="59"/>
        <v>-0.44431123551567292</v>
      </c>
    </row>
    <row r="179" spans="1:7" ht="25.5" x14ac:dyDescent="0.2">
      <c r="A179" s="22"/>
      <c r="B179" s="26" t="s">
        <v>48</v>
      </c>
      <c r="C179" s="115"/>
      <c r="D179" s="40">
        <f>D171-D178</f>
        <v>387703</v>
      </c>
      <c r="E179" s="40">
        <f>E171-E178</f>
        <v>251864</v>
      </c>
      <c r="F179" s="167">
        <f t="shared" si="58"/>
        <v>135839</v>
      </c>
      <c r="G179" s="32">
        <f t="shared" si="59"/>
        <v>0.53933472032525487</v>
      </c>
    </row>
    <row r="180" spans="1:7" x14ac:dyDescent="0.2">
      <c r="A180" s="110">
        <v>63</v>
      </c>
      <c r="B180" s="3" t="s">
        <v>46</v>
      </c>
      <c r="C180" s="112"/>
      <c r="D180" s="167">
        <f>septe!D180+'CUMUL aout'!D180</f>
        <v>438948</v>
      </c>
      <c r="E180" s="167">
        <f>septe!E180+'CUMUL aout'!E180</f>
        <v>457271</v>
      </c>
      <c r="F180" s="167">
        <f t="shared" si="58"/>
        <v>-18323</v>
      </c>
      <c r="G180" s="32">
        <f t="shared" si="59"/>
        <v>-4.0070330285541834E-2</v>
      </c>
    </row>
    <row r="181" spans="1:7" x14ac:dyDescent="0.2">
      <c r="A181" s="110"/>
      <c r="B181" s="13" t="s">
        <v>6</v>
      </c>
      <c r="C181" s="27"/>
      <c r="D181" s="167"/>
      <c r="E181" s="167"/>
      <c r="F181" s="167"/>
      <c r="G181" s="32"/>
    </row>
    <row r="182" spans="1:7" x14ac:dyDescent="0.2">
      <c r="A182" s="110">
        <v>631</v>
      </c>
      <c r="B182" s="15" t="s">
        <v>21</v>
      </c>
      <c r="C182" s="21"/>
      <c r="D182" s="167">
        <f>septe!D182+'CUMUL aout'!D182</f>
        <v>0</v>
      </c>
      <c r="E182" s="167">
        <f>septe!E182+'CUMUL aout'!E182</f>
        <v>0</v>
      </c>
      <c r="F182" s="167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10"/>
      <c r="B183" s="15"/>
      <c r="C183" s="21"/>
      <c r="D183" s="167"/>
      <c r="E183" s="167"/>
      <c r="F183" s="167"/>
      <c r="G183" s="32"/>
    </row>
    <row r="184" spans="1:7" x14ac:dyDescent="0.2">
      <c r="A184" s="110">
        <v>64</v>
      </c>
      <c r="B184" s="2" t="s">
        <v>47</v>
      </c>
      <c r="C184" s="11"/>
      <c r="D184" s="167">
        <f>septe!D184+'CUMUL aout'!D184</f>
        <v>23041</v>
      </c>
      <c r="E184" s="167">
        <f>septe!E184+'CUMUL aout'!E184</f>
        <v>17185</v>
      </c>
      <c r="F184" s="167">
        <f t="shared" ref="F184:F194" si="62">(D184-E184)</f>
        <v>5856</v>
      </c>
      <c r="G184" s="32">
        <f t="shared" ref="G184:G194" si="63">F184/E184</f>
        <v>0.34076229269711961</v>
      </c>
    </row>
    <row r="185" spans="1:7" ht="25.5" x14ac:dyDescent="0.2">
      <c r="A185" s="22"/>
      <c r="B185" s="26" t="s">
        <v>49</v>
      </c>
      <c r="C185" s="115"/>
      <c r="D185" s="167">
        <f>D179-D180-D184</f>
        <v>-74286</v>
      </c>
      <c r="E185" s="167">
        <f>E179-E180-E184</f>
        <v>-222592</v>
      </c>
      <c r="F185" s="167">
        <f t="shared" si="62"/>
        <v>148306</v>
      </c>
      <c r="G185" s="32">
        <f t="shared" si="63"/>
        <v>-0.66626832949971249</v>
      </c>
    </row>
    <row r="186" spans="1:7" x14ac:dyDescent="0.2">
      <c r="A186" s="110">
        <v>75</v>
      </c>
      <c r="B186" s="3" t="s">
        <v>50</v>
      </c>
      <c r="C186" s="112"/>
      <c r="D186" s="167">
        <f>septe!D186+'CUMUL aout'!D186</f>
        <v>491</v>
      </c>
      <c r="E186" s="167">
        <f>septe!E186+'CUMUL aout'!E186</f>
        <v>2614</v>
      </c>
      <c r="F186" s="167">
        <f t="shared" si="62"/>
        <v>-2123</v>
      </c>
      <c r="G186" s="32">
        <f t="shared" si="63"/>
        <v>-0.81216526396327471</v>
      </c>
    </row>
    <row r="187" spans="1:7" x14ac:dyDescent="0.2">
      <c r="A187" s="110">
        <v>65</v>
      </c>
      <c r="B187" s="1" t="s">
        <v>51</v>
      </c>
      <c r="C187" s="10"/>
      <c r="D187" s="167">
        <f>septe!D187+'CUMUL aout'!D187</f>
        <v>3423</v>
      </c>
      <c r="E187" s="167">
        <f>septe!E187+'CUMUL aout'!E187</f>
        <v>10354</v>
      </c>
      <c r="F187" s="167">
        <f t="shared" si="62"/>
        <v>-6931</v>
      </c>
      <c r="G187" s="32">
        <f t="shared" si="63"/>
        <v>-0.66940312922542011</v>
      </c>
    </row>
    <row r="188" spans="1:7" ht="25.5" x14ac:dyDescent="0.2">
      <c r="A188" s="110">
        <v>68</v>
      </c>
      <c r="B188" s="16" t="s">
        <v>52</v>
      </c>
      <c r="C188" s="17"/>
      <c r="D188" s="167">
        <f>septe!D188+'CUMUL aout'!D188</f>
        <v>414796</v>
      </c>
      <c r="E188" s="167">
        <f>septe!E188+'CUMUL aout'!E188</f>
        <v>419615</v>
      </c>
      <c r="F188" s="167">
        <f t="shared" si="62"/>
        <v>-4819</v>
      </c>
      <c r="G188" s="32">
        <f t="shared" si="63"/>
        <v>-1.1484336832572715E-2</v>
      </c>
    </row>
    <row r="189" spans="1:7" x14ac:dyDescent="0.2">
      <c r="A189" s="110">
        <v>78</v>
      </c>
      <c r="B189" s="2" t="s">
        <v>53</v>
      </c>
      <c r="C189" s="11"/>
      <c r="D189" s="167">
        <f>septe!D189+'CUMUL aout'!D189</f>
        <v>0</v>
      </c>
      <c r="E189" s="167">
        <f>septe!E189+'CUMUL aout'!E189</f>
        <v>0</v>
      </c>
      <c r="F189" s="167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15"/>
      <c r="D190" s="167">
        <f>D185+D186-D187-D188+D189</f>
        <v>-492014</v>
      </c>
      <c r="E190" s="167">
        <f>E185+E186-E187-E188+E189</f>
        <v>-649947</v>
      </c>
      <c r="F190" s="167">
        <f t="shared" si="62"/>
        <v>157933</v>
      </c>
      <c r="G190" s="32">
        <f t="shared" si="63"/>
        <v>-0.242993659483004</v>
      </c>
    </row>
    <row r="191" spans="1:7" x14ac:dyDescent="0.2">
      <c r="A191" s="110">
        <v>76</v>
      </c>
      <c r="B191" s="1" t="s">
        <v>54</v>
      </c>
      <c r="C191" s="10"/>
      <c r="D191" s="167">
        <f>septe!D191+'CUMUL aout'!D191</f>
        <v>18973</v>
      </c>
      <c r="E191" s="167">
        <f>septe!E191+'CUMUL aout'!E191</f>
        <v>16420</v>
      </c>
      <c r="F191" s="167">
        <f t="shared" si="62"/>
        <v>2553</v>
      </c>
      <c r="G191" s="32">
        <f t="shared" si="63"/>
        <v>0.15548112058465285</v>
      </c>
    </row>
    <row r="192" spans="1:7" x14ac:dyDescent="0.2">
      <c r="A192" s="110">
        <v>66</v>
      </c>
      <c r="B192" s="1" t="s">
        <v>55</v>
      </c>
      <c r="C192" s="10"/>
      <c r="D192" s="167">
        <f>septe!D192+'CUMUL aout'!D192</f>
        <v>6858</v>
      </c>
      <c r="E192" s="167">
        <f>septe!E192+'CUMUL aout'!E192</f>
        <v>11524</v>
      </c>
      <c r="F192" s="167">
        <f t="shared" si="62"/>
        <v>-4666</v>
      </c>
      <c r="G192" s="32">
        <f t="shared" si="63"/>
        <v>-0.40489413398125651</v>
      </c>
    </row>
    <row r="193" spans="1:7" x14ac:dyDescent="0.2">
      <c r="B193" s="2" t="s">
        <v>56</v>
      </c>
      <c r="C193" s="11"/>
      <c r="D193" s="39">
        <f>D191-D192</f>
        <v>12115</v>
      </c>
      <c r="E193" s="39">
        <f>E191-E192</f>
        <v>4896</v>
      </c>
      <c r="F193" s="167">
        <f t="shared" si="62"/>
        <v>7219</v>
      </c>
      <c r="G193" s="32">
        <f t="shared" si="63"/>
        <v>1.474468954248366</v>
      </c>
    </row>
    <row r="194" spans="1:7" x14ac:dyDescent="0.2">
      <c r="A194" s="22"/>
      <c r="B194" s="19" t="s">
        <v>57</v>
      </c>
      <c r="C194" s="115"/>
      <c r="D194" s="167">
        <f>D190+D193</f>
        <v>-479899</v>
      </c>
      <c r="E194" s="167">
        <f>E190+E193</f>
        <v>-645051</v>
      </c>
      <c r="F194" s="167">
        <f t="shared" si="62"/>
        <v>165152</v>
      </c>
      <c r="G194" s="32">
        <f t="shared" si="63"/>
        <v>-0.25602936822049727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10">
        <v>5</v>
      </c>
      <c r="B198" s="1" t="s">
        <v>22</v>
      </c>
      <c r="C198" s="10"/>
      <c r="D198" s="167">
        <f>septe!D198</f>
        <v>271352</v>
      </c>
      <c r="E198" s="167">
        <f>septe!E198</f>
        <v>171968</v>
      </c>
      <c r="F198" s="167">
        <f t="shared" ref="F198" si="64">(D198-E198)</f>
        <v>99384</v>
      </c>
      <c r="G198" s="32">
        <f t="shared" ref="G198" si="65">F198/E198</f>
        <v>0.57792147376256042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10">
        <v>51</v>
      </c>
      <c r="B202" s="20" t="s">
        <v>29</v>
      </c>
      <c r="C202" s="30"/>
      <c r="D202" s="167">
        <v>0</v>
      </c>
      <c r="E202" s="167">
        <v>0</v>
      </c>
      <c r="F202" s="167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10">
        <v>510</v>
      </c>
      <c r="B203" s="1" t="s">
        <v>7</v>
      </c>
      <c r="C203" s="10"/>
      <c r="D203" s="167">
        <v>0</v>
      </c>
      <c r="E203" s="167">
        <v>0</v>
      </c>
      <c r="F203" s="167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10">
        <v>41</v>
      </c>
      <c r="B205" s="1" t="s">
        <v>8</v>
      </c>
      <c r="C205" s="10"/>
      <c r="D205" s="167">
        <f>D209+D210+D211</f>
        <v>267694</v>
      </c>
      <c r="E205" s="167">
        <f>E209+E210+E211</f>
        <v>281732</v>
      </c>
      <c r="F205" s="167">
        <f t="shared" ref="F205" si="68">(D205-E205)</f>
        <v>-14038</v>
      </c>
      <c r="G205" s="32">
        <f t="shared" ref="G205" si="69">F205/E205</f>
        <v>-4.9827495634148768E-2</v>
      </c>
    </row>
    <row r="206" spans="1:7" x14ac:dyDescent="0.2">
      <c r="A206" s="110"/>
      <c r="B206" s="1"/>
      <c r="C206" s="10"/>
      <c r="D206" s="167"/>
      <c r="E206" s="167"/>
      <c r="F206" s="167"/>
      <c r="G206" s="32"/>
    </row>
    <row r="207" spans="1:7" x14ac:dyDescent="0.2">
      <c r="A207" s="110"/>
      <c r="B207" s="7" t="s">
        <v>6</v>
      </c>
      <c r="C207" s="29"/>
      <c r="D207" s="167"/>
      <c r="E207" s="167"/>
      <c r="F207" s="167"/>
      <c r="G207" s="32"/>
    </row>
    <row r="208" spans="1:7" x14ac:dyDescent="0.2">
      <c r="A208" s="110"/>
      <c r="B208" s="1"/>
      <c r="C208" s="10"/>
      <c r="D208" s="167"/>
      <c r="E208" s="167"/>
      <c r="F208" s="167"/>
      <c r="G208" s="32"/>
    </row>
    <row r="209" spans="1:7" x14ac:dyDescent="0.2">
      <c r="A209" s="110"/>
      <c r="B209" s="23" t="s">
        <v>23</v>
      </c>
      <c r="C209" s="10"/>
      <c r="D209" s="167">
        <f>septe!D209</f>
        <v>39389</v>
      </c>
      <c r="E209" s="167">
        <f>septe!E209</f>
        <v>55810</v>
      </c>
      <c r="F209" s="167">
        <f t="shared" ref="F209:F211" si="70">(D209-E209)</f>
        <v>-16421</v>
      </c>
      <c r="G209" s="32">
        <f t="shared" ref="G209:G211" si="71">F209/E209</f>
        <v>-0.29423042465507976</v>
      </c>
    </row>
    <row r="210" spans="1:7" ht="25.5" x14ac:dyDescent="0.2">
      <c r="A210" s="110"/>
      <c r="B210" s="24" t="s">
        <v>58</v>
      </c>
      <c r="C210" s="17"/>
      <c r="D210" s="167">
        <f>septe!D210</f>
        <v>100408</v>
      </c>
      <c r="E210" s="167">
        <f>septe!E210</f>
        <v>24587</v>
      </c>
      <c r="F210" s="167">
        <f t="shared" si="70"/>
        <v>75821</v>
      </c>
      <c r="G210" s="32">
        <f t="shared" si="71"/>
        <v>3.0837841135559443</v>
      </c>
    </row>
    <row r="211" spans="1:7" x14ac:dyDescent="0.2">
      <c r="A211" s="110"/>
      <c r="B211" s="23" t="s">
        <v>24</v>
      </c>
      <c r="C211" s="10"/>
      <c r="D211" s="167">
        <f>septe!D211</f>
        <v>127897</v>
      </c>
      <c r="E211" s="167">
        <f>septe!E211</f>
        <v>201335</v>
      </c>
      <c r="F211" s="167">
        <f t="shared" si="70"/>
        <v>-73438</v>
      </c>
      <c r="G211" s="32">
        <f t="shared" si="71"/>
        <v>-0.3647552586485211</v>
      </c>
    </row>
    <row r="212" spans="1:7" x14ac:dyDescent="0.2">
      <c r="A212" s="110"/>
      <c r="B212" s="1"/>
      <c r="C212" s="10"/>
      <c r="D212" s="167"/>
      <c r="E212" s="167"/>
      <c r="F212" s="167"/>
      <c r="G212" s="32"/>
    </row>
    <row r="213" spans="1:7" x14ac:dyDescent="0.2">
      <c r="A213" s="110"/>
      <c r="B213" s="8" t="s">
        <v>26</v>
      </c>
      <c r="C213" s="31"/>
      <c r="D213" s="167">
        <f>septe!D213</f>
        <v>248232</v>
      </c>
      <c r="E213" s="167">
        <f>septe!E213</f>
        <v>262282</v>
      </c>
      <c r="F213" s="167">
        <f t="shared" ref="F213" si="72">(D213-E213)</f>
        <v>-14050</v>
      </c>
      <c r="G213" s="32">
        <f t="shared" ref="G213" si="73">F213/E213</f>
        <v>-5.3568296718798848E-2</v>
      </c>
    </row>
    <row r="214" spans="1:7" x14ac:dyDescent="0.2">
      <c r="A214" s="110"/>
      <c r="B214" s="8"/>
      <c r="C214" s="31"/>
      <c r="D214" s="167"/>
      <c r="E214" s="167"/>
      <c r="F214" s="167"/>
      <c r="G214" s="32"/>
    </row>
    <row r="215" spans="1:7" x14ac:dyDescent="0.2">
      <c r="A215" s="110">
        <v>3</v>
      </c>
      <c r="B215" s="8" t="s">
        <v>15</v>
      </c>
      <c r="C215" s="31"/>
      <c r="D215" s="167">
        <f>D218+D219+D220+D221</f>
        <v>492500</v>
      </c>
      <c r="E215" s="167">
        <f>E218+E219+E220+E221</f>
        <v>520312</v>
      </c>
      <c r="F215" s="167">
        <f t="shared" ref="F215" si="74">(D215-E215)</f>
        <v>-27812</v>
      </c>
      <c r="G215" s="32">
        <f t="shared" ref="G215" si="75">F215/E215</f>
        <v>-5.3452543858300401E-2</v>
      </c>
    </row>
    <row r="216" spans="1:7" x14ac:dyDescent="0.2">
      <c r="A216" s="110"/>
      <c r="B216" s="7" t="s">
        <v>6</v>
      </c>
      <c r="C216" s="29"/>
      <c r="D216" s="167"/>
      <c r="E216" s="167"/>
      <c r="F216" s="167"/>
      <c r="G216" s="32"/>
    </row>
    <row r="217" spans="1:7" x14ac:dyDescent="0.2">
      <c r="A217" s="110"/>
      <c r="B217" s="8"/>
      <c r="C217" s="31"/>
      <c r="D217" s="167"/>
      <c r="E217" s="167"/>
      <c r="F217" s="167"/>
      <c r="G217" s="32"/>
    </row>
    <row r="218" spans="1:7" x14ac:dyDescent="0.2">
      <c r="A218" s="110">
        <v>30</v>
      </c>
      <c r="B218" s="25" t="s">
        <v>16</v>
      </c>
      <c r="C218" s="31"/>
      <c r="D218" s="167">
        <f>septe!D218</f>
        <v>27778</v>
      </c>
      <c r="E218" s="167">
        <f>septe!E218</f>
        <v>28396</v>
      </c>
      <c r="F218" s="167">
        <f t="shared" ref="F218:F221" si="76">(D218-E218)</f>
        <v>-618</v>
      </c>
      <c r="G218" s="32">
        <f t="shared" ref="G218:G221" si="77">F218/E218</f>
        <v>-2.1763628680095789E-2</v>
      </c>
    </row>
    <row r="219" spans="1:7" x14ac:dyDescent="0.2">
      <c r="A219" s="110">
        <v>31</v>
      </c>
      <c r="B219" s="25" t="s">
        <v>17</v>
      </c>
      <c r="C219" s="31"/>
      <c r="D219" s="167">
        <f>septe!D219</f>
        <v>4874</v>
      </c>
      <c r="E219" s="167">
        <f>septe!E219</f>
        <v>6967</v>
      </c>
      <c r="F219" s="167">
        <f t="shared" si="76"/>
        <v>-2093</v>
      </c>
      <c r="G219" s="32">
        <f t="shared" si="77"/>
        <v>-0.3004162480264102</v>
      </c>
    </row>
    <row r="220" spans="1:7" x14ac:dyDescent="0.2">
      <c r="A220" s="110">
        <v>32</v>
      </c>
      <c r="B220" s="25" t="s">
        <v>18</v>
      </c>
      <c r="C220" s="31"/>
      <c r="D220" s="167">
        <f>septe!D220</f>
        <v>459461</v>
      </c>
      <c r="E220" s="167">
        <f>septe!E220</f>
        <v>484562</v>
      </c>
      <c r="F220" s="167">
        <f t="shared" si="76"/>
        <v>-25101</v>
      </c>
      <c r="G220" s="32">
        <f t="shared" si="77"/>
        <v>-5.1801420664435098E-2</v>
      </c>
    </row>
    <row r="221" spans="1:7" x14ac:dyDescent="0.2">
      <c r="A221" s="110">
        <v>37</v>
      </c>
      <c r="B221" s="25" t="s">
        <v>25</v>
      </c>
      <c r="C221" s="31"/>
      <c r="D221" s="167">
        <f>septe!D221</f>
        <v>387</v>
      </c>
      <c r="E221" s="167">
        <f>septe!E221</f>
        <v>387</v>
      </c>
      <c r="F221" s="167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14" t="s">
        <v>10</v>
      </c>
      <c r="E226" s="114" t="s">
        <v>11</v>
      </c>
      <c r="F226" s="114" t="s">
        <v>12</v>
      </c>
      <c r="G226" s="32" t="s">
        <v>13</v>
      </c>
    </row>
    <row r="227" spans="1:7" x14ac:dyDescent="0.2">
      <c r="A227" s="110">
        <v>700</v>
      </c>
      <c r="B227" s="1" t="s">
        <v>30</v>
      </c>
      <c r="C227" s="10"/>
      <c r="D227" s="167">
        <f>septe!D227+'CUMUL aout'!D227</f>
        <v>0</v>
      </c>
      <c r="E227" s="167">
        <f>septe!E227+'CUMUL aout'!E227</f>
        <v>0</v>
      </c>
      <c r="F227" s="167">
        <f>(D227-E227)</f>
        <v>0</v>
      </c>
      <c r="G227" s="32" t="e">
        <f>F227/E227</f>
        <v>#DIV/0!</v>
      </c>
    </row>
    <row r="228" spans="1:7" x14ac:dyDescent="0.2">
      <c r="A228" s="110">
        <v>701</v>
      </c>
      <c r="B228" s="1" t="s">
        <v>31</v>
      </c>
      <c r="C228" s="10"/>
      <c r="D228" s="167">
        <f>septe!D228+'CUMUL aout'!D228</f>
        <v>0</v>
      </c>
      <c r="E228" s="167">
        <f>septe!E228+'CUMUL aout'!E228</f>
        <v>0</v>
      </c>
      <c r="F228" s="167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110">
        <v>704</v>
      </c>
      <c r="B229" s="1" t="s">
        <v>32</v>
      </c>
      <c r="C229" s="10"/>
      <c r="D229" s="167">
        <f>septe!D229+'CUMUL aout'!D229</f>
        <v>0</v>
      </c>
      <c r="E229" s="167">
        <f>septe!E229+'CUMUL aout'!E229</f>
        <v>0</v>
      </c>
      <c r="F229" s="167">
        <f t="shared" si="78"/>
        <v>0</v>
      </c>
      <c r="G229" s="32" t="e">
        <f t="shared" si="79"/>
        <v>#DIV/0!</v>
      </c>
    </row>
    <row r="230" spans="1:7" x14ac:dyDescent="0.2">
      <c r="A230" s="110">
        <v>706</v>
      </c>
      <c r="B230" s="1" t="s">
        <v>33</v>
      </c>
      <c r="C230" s="10"/>
      <c r="D230" s="167">
        <f>septe!D230+'CUMUL aout'!D230</f>
        <v>244740</v>
      </c>
      <c r="E230" s="167">
        <f>septe!E230+'CUMUL aout'!E230</f>
        <v>177566</v>
      </c>
      <c r="F230" s="167">
        <f t="shared" si="78"/>
        <v>67174</v>
      </c>
      <c r="G230" s="32">
        <f t="shared" si="79"/>
        <v>0.37830440512260233</v>
      </c>
    </row>
    <row r="231" spans="1:7" x14ac:dyDescent="0.2">
      <c r="A231" s="110"/>
      <c r="B231" s="13" t="s">
        <v>6</v>
      </c>
      <c r="C231" s="27"/>
      <c r="D231" s="167">
        <f>septe!D231+'CUMUL aout'!D231</f>
        <v>0</v>
      </c>
      <c r="E231" s="167">
        <f>septe!E231+'CUMUL aout'!E231</f>
        <v>0</v>
      </c>
      <c r="F231" s="39"/>
      <c r="G231" s="33"/>
    </row>
    <row r="232" spans="1:7" x14ac:dyDescent="0.2">
      <c r="A232" s="110"/>
      <c r="B232" s="14" t="s">
        <v>19</v>
      </c>
      <c r="C232" s="11"/>
      <c r="D232" s="167">
        <f>septe!D232+'CUMUL aout'!D232</f>
        <v>0</v>
      </c>
      <c r="E232" s="167">
        <f>septe!E232+'CUMUL aout'!E232</f>
        <v>0</v>
      </c>
      <c r="F232" s="167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110"/>
      <c r="B233" s="14" t="s">
        <v>20</v>
      </c>
      <c r="C233" s="11"/>
      <c r="D233" s="167">
        <f>septe!D233+'CUMUL aout'!D233</f>
        <v>0</v>
      </c>
      <c r="E233" s="167">
        <f>septe!E233+'CUMUL aout'!E233</f>
        <v>0</v>
      </c>
      <c r="F233" s="167">
        <f t="shared" si="80"/>
        <v>0</v>
      </c>
      <c r="G233" s="32" t="e">
        <f t="shared" si="81"/>
        <v>#DIV/0!</v>
      </c>
    </row>
    <row r="234" spans="1:7" x14ac:dyDescent="0.2">
      <c r="A234" s="110"/>
      <c r="B234" s="14" t="s">
        <v>27</v>
      </c>
      <c r="C234" s="11"/>
      <c r="D234" s="167">
        <f>septe!D234+'CUMUL aout'!D234</f>
        <v>0</v>
      </c>
      <c r="E234" s="167">
        <f>septe!E234+'CUMUL aout'!E234</f>
        <v>0</v>
      </c>
      <c r="F234" s="167">
        <f t="shared" si="80"/>
        <v>0</v>
      </c>
      <c r="G234" s="32" t="e">
        <f t="shared" si="81"/>
        <v>#DIV/0!</v>
      </c>
    </row>
    <row r="235" spans="1:7" x14ac:dyDescent="0.2">
      <c r="A235" s="110">
        <v>706</v>
      </c>
      <c r="B235" s="2" t="s">
        <v>34</v>
      </c>
      <c r="C235" s="11"/>
      <c r="D235" s="167">
        <f>septe!D235+'CUMUL aout'!D235</f>
        <v>0</v>
      </c>
      <c r="E235" s="167">
        <f>septe!E235+'CUMUL aout'!E235</f>
        <v>0</v>
      </c>
      <c r="F235" s="167">
        <f t="shared" si="80"/>
        <v>0</v>
      </c>
      <c r="G235" s="32" t="e">
        <f t="shared" si="81"/>
        <v>#DIV/0!</v>
      </c>
    </row>
    <row r="236" spans="1:7" x14ac:dyDescent="0.2">
      <c r="A236" s="110" t="s">
        <v>35</v>
      </c>
      <c r="B236" s="2" t="s">
        <v>36</v>
      </c>
      <c r="C236" s="11"/>
      <c r="D236" s="167"/>
      <c r="E236" s="167"/>
      <c r="F236" s="167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11"/>
      <c r="D237" s="40">
        <f>D227+D228+D229+D230+D235+D236</f>
        <v>244740</v>
      </c>
      <c r="E237" s="40">
        <f>E227+E228+E229+E230+E235+E236</f>
        <v>177566</v>
      </c>
      <c r="F237" s="40">
        <f t="shared" si="80"/>
        <v>67174</v>
      </c>
      <c r="G237" s="34">
        <f t="shared" si="81"/>
        <v>0.37830440512260233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67">
        <f>septe!D240+'CUMUL aout'!D240</f>
        <v>0</v>
      </c>
      <c r="E240" s="167">
        <f>septe!E240+'CUMUL aout'!E240</f>
        <v>0</v>
      </c>
      <c r="F240" s="167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12"/>
      <c r="D241" s="166"/>
      <c r="E241" s="166"/>
      <c r="F241" s="166"/>
      <c r="G241" s="36"/>
    </row>
    <row r="242" spans="1:7" x14ac:dyDescent="0.2">
      <c r="A242" s="110">
        <v>72</v>
      </c>
      <c r="B242" s="1" t="s">
        <v>37</v>
      </c>
      <c r="C242" s="10"/>
      <c r="D242" s="167">
        <f>septe!D242+'CUMUL aout'!D242</f>
        <v>0</v>
      </c>
      <c r="E242" s="167">
        <f>septe!E242+'CUMUL aout'!E242</f>
        <v>0</v>
      </c>
      <c r="F242" s="167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10">
        <v>73</v>
      </c>
      <c r="B243" s="1" t="s">
        <v>38</v>
      </c>
      <c r="C243" s="10"/>
      <c r="D243" s="167">
        <f>septe!D243+'CUMUL aout'!D243</f>
        <v>0</v>
      </c>
      <c r="E243" s="167">
        <f>septe!E243+'CUMUL aout'!E243</f>
        <v>0</v>
      </c>
      <c r="F243" s="167">
        <f t="shared" si="84"/>
        <v>0</v>
      </c>
      <c r="G243" s="32" t="e">
        <f t="shared" si="85"/>
        <v>#DIV/0!</v>
      </c>
    </row>
    <row r="244" spans="1:7" x14ac:dyDescent="0.2">
      <c r="A244" s="110">
        <v>74</v>
      </c>
      <c r="B244" s="2" t="s">
        <v>39</v>
      </c>
      <c r="C244" s="11"/>
      <c r="D244" s="167">
        <f>septe!D244+'CUMUL aout'!D244</f>
        <v>0</v>
      </c>
      <c r="E244" s="167">
        <f>septe!E244+'CUMUL aout'!E244</f>
        <v>0</v>
      </c>
      <c r="F244" s="167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15"/>
      <c r="D245" s="40">
        <f>D237+D242+D243+D244</f>
        <v>244740</v>
      </c>
      <c r="E245" s="40">
        <f>E237+E242+E243+E244</f>
        <v>177566</v>
      </c>
      <c r="F245" s="167">
        <f t="shared" si="84"/>
        <v>67174</v>
      </c>
      <c r="G245" s="32">
        <f t="shared" si="85"/>
        <v>0.37830440512260233</v>
      </c>
    </row>
    <row r="246" spans="1:7" x14ac:dyDescent="0.2">
      <c r="A246" s="110">
        <v>60</v>
      </c>
      <c r="B246" s="3" t="s">
        <v>40</v>
      </c>
      <c r="C246" s="112"/>
      <c r="D246" s="166">
        <f>D247+D248+D249</f>
        <v>57924</v>
      </c>
      <c r="E246" s="166">
        <f>E247+E248+E249</f>
        <v>45862</v>
      </c>
      <c r="F246" s="167">
        <f t="shared" si="84"/>
        <v>12062</v>
      </c>
      <c r="G246" s="32">
        <f t="shared" si="85"/>
        <v>0.26300641053595569</v>
      </c>
    </row>
    <row r="247" spans="1:7" x14ac:dyDescent="0.2">
      <c r="A247" s="110">
        <v>600</v>
      </c>
      <c r="B247" s="1" t="s">
        <v>2</v>
      </c>
      <c r="C247" s="10"/>
      <c r="D247" s="167">
        <f>septe!D247+'CUMUL aout'!D247</f>
        <v>0</v>
      </c>
      <c r="E247" s="167">
        <f>septe!E247+'CUMUL aout'!E247</f>
        <v>0</v>
      </c>
      <c r="F247" s="167">
        <f t="shared" si="84"/>
        <v>0</v>
      </c>
      <c r="G247" s="32" t="e">
        <f t="shared" si="85"/>
        <v>#DIV/0!</v>
      </c>
    </row>
    <row r="248" spans="1:7" x14ac:dyDescent="0.2">
      <c r="A248" s="110">
        <v>601</v>
      </c>
      <c r="B248" s="1" t="s">
        <v>3</v>
      </c>
      <c r="C248" s="10"/>
      <c r="D248" s="167">
        <f>septe!D248+'CUMUL aout'!D248</f>
        <v>57924</v>
      </c>
      <c r="E248" s="167">
        <f>septe!E248+'CUMUL aout'!E248</f>
        <v>45862</v>
      </c>
      <c r="F248" s="167">
        <f t="shared" si="84"/>
        <v>12062</v>
      </c>
      <c r="G248" s="32">
        <f t="shared" si="85"/>
        <v>0.26300641053595569</v>
      </c>
    </row>
    <row r="249" spans="1:7" x14ac:dyDescent="0.2">
      <c r="A249" s="110">
        <v>604</v>
      </c>
      <c r="B249" s="1" t="s">
        <v>4</v>
      </c>
      <c r="C249" s="10"/>
      <c r="D249" s="167">
        <f>septe!D249+'CUMUL aout'!D249</f>
        <v>0</v>
      </c>
      <c r="E249" s="167">
        <f>septe!E249+'CUMUL aout'!E249</f>
        <v>0</v>
      </c>
      <c r="F249" s="167">
        <f t="shared" si="84"/>
        <v>0</v>
      </c>
      <c r="G249" s="32" t="e">
        <f t="shared" si="85"/>
        <v>#DIV/0!</v>
      </c>
    </row>
    <row r="250" spans="1:7" x14ac:dyDescent="0.2">
      <c r="A250" s="110">
        <v>61</v>
      </c>
      <c r="B250" s="1" t="s">
        <v>41</v>
      </c>
      <c r="C250" s="10"/>
      <c r="D250" s="167">
        <f>septe!D250+'CUMUL aout'!D250</f>
        <v>3901</v>
      </c>
      <c r="E250" s="167">
        <f>septe!E250+'CUMUL aout'!E250</f>
        <v>2690</v>
      </c>
      <c r="F250" s="167">
        <f t="shared" si="84"/>
        <v>1211</v>
      </c>
      <c r="G250" s="32">
        <f t="shared" si="85"/>
        <v>0.45018587360594797</v>
      </c>
    </row>
    <row r="251" spans="1:7" x14ac:dyDescent="0.2">
      <c r="A251" s="110">
        <v>62</v>
      </c>
      <c r="B251" s="2" t="s">
        <v>42</v>
      </c>
      <c r="C251" s="11"/>
      <c r="D251" s="167">
        <f>septe!D251+'CUMUL aout'!D251</f>
        <v>6959</v>
      </c>
      <c r="E251" s="167">
        <f>septe!E251+'CUMUL aout'!E251</f>
        <v>9481</v>
      </c>
      <c r="F251" s="167">
        <f t="shared" si="84"/>
        <v>-2522</v>
      </c>
      <c r="G251" s="32">
        <f t="shared" si="85"/>
        <v>-0.26600569560172976</v>
      </c>
    </row>
    <row r="252" spans="1:7" ht="25.5" x14ac:dyDescent="0.2">
      <c r="A252" s="22"/>
      <c r="B252" s="26" t="s">
        <v>43</v>
      </c>
      <c r="C252" s="115"/>
      <c r="D252" s="40">
        <f>D246+D250+D251</f>
        <v>68784</v>
      </c>
      <c r="E252" s="40">
        <f>E246+E250+E251</f>
        <v>58033</v>
      </c>
      <c r="F252" s="167">
        <f t="shared" si="84"/>
        <v>10751</v>
      </c>
      <c r="G252" s="32">
        <f t="shared" si="85"/>
        <v>0.18525666431168472</v>
      </c>
    </row>
    <row r="253" spans="1:7" ht="25.5" x14ac:dyDescent="0.2">
      <c r="A253" s="22"/>
      <c r="B253" s="26" t="s">
        <v>48</v>
      </c>
      <c r="C253" s="115"/>
      <c r="D253" s="40">
        <f>D245-D252</f>
        <v>175956</v>
      </c>
      <c r="E253" s="40">
        <f>E245-E252</f>
        <v>119533</v>
      </c>
      <c r="F253" s="167">
        <f t="shared" si="84"/>
        <v>56423</v>
      </c>
      <c r="G253" s="32">
        <f t="shared" si="85"/>
        <v>0.47202864480938317</v>
      </c>
    </row>
    <row r="254" spans="1:7" x14ac:dyDescent="0.2">
      <c r="A254" s="110">
        <v>63</v>
      </c>
      <c r="B254" s="3" t="s">
        <v>46</v>
      </c>
      <c r="C254" s="112"/>
      <c r="D254" s="167">
        <f>septe!D254+'CUMUL aout'!D254</f>
        <v>199590</v>
      </c>
      <c r="E254" s="167">
        <f>septe!E254+'CUMUL aout'!E254</f>
        <v>199852</v>
      </c>
      <c r="F254" s="167">
        <f t="shared" si="84"/>
        <v>-262</v>
      </c>
      <c r="G254" s="32">
        <f t="shared" si="85"/>
        <v>-1.3109701178872365E-3</v>
      </c>
    </row>
    <row r="255" spans="1:7" x14ac:dyDescent="0.2">
      <c r="A255" s="110"/>
      <c r="B255" s="13" t="s">
        <v>6</v>
      </c>
      <c r="C255" s="27"/>
      <c r="D255" s="167"/>
      <c r="E255" s="167"/>
      <c r="F255" s="167"/>
      <c r="G255" s="32"/>
    </row>
    <row r="256" spans="1:7" x14ac:dyDescent="0.2">
      <c r="A256" s="110">
        <v>631</v>
      </c>
      <c r="B256" s="15" t="s">
        <v>21</v>
      </c>
      <c r="C256" s="21"/>
      <c r="D256" s="167">
        <f>septe!D256+'CUMUL aout'!D256</f>
        <v>0</v>
      </c>
      <c r="E256" s="167">
        <f>septe!E256+'CUMUL aout'!E256</f>
        <v>0</v>
      </c>
      <c r="F256" s="167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10"/>
      <c r="B257" s="15"/>
      <c r="C257" s="21"/>
      <c r="D257" s="167"/>
      <c r="E257" s="167"/>
      <c r="F257" s="167"/>
      <c r="G257" s="32"/>
    </row>
    <row r="258" spans="1:7" x14ac:dyDescent="0.2">
      <c r="A258" s="110">
        <v>64</v>
      </c>
      <c r="B258" s="2" t="s">
        <v>47</v>
      </c>
      <c r="C258" s="11"/>
      <c r="D258" s="167">
        <f>septe!D258+'CUMUL aout'!D258</f>
        <v>6835</v>
      </c>
      <c r="E258" s="167">
        <f>septe!E258+'CUMUL aout'!E258</f>
        <v>4999</v>
      </c>
      <c r="F258" s="167">
        <f t="shared" ref="F258:F268" si="88">(D258-E258)</f>
        <v>1836</v>
      </c>
      <c r="G258" s="32">
        <f t="shared" ref="G258:G268" si="89">F258/E258</f>
        <v>0.36727345469093819</v>
      </c>
    </row>
    <row r="259" spans="1:7" ht="25.5" x14ac:dyDescent="0.2">
      <c r="A259" s="22"/>
      <c r="B259" s="26" t="s">
        <v>49</v>
      </c>
      <c r="C259" s="115"/>
      <c r="D259" s="167">
        <f>D253-D254-D258</f>
        <v>-30469</v>
      </c>
      <c r="E259" s="167">
        <f>E253-E254-E258</f>
        <v>-85318</v>
      </c>
      <c r="F259" s="167">
        <f t="shared" si="88"/>
        <v>54849</v>
      </c>
      <c r="G259" s="32">
        <f t="shared" si="89"/>
        <v>-0.64287723575329947</v>
      </c>
    </row>
    <row r="260" spans="1:7" x14ac:dyDescent="0.2">
      <c r="A260" s="110">
        <v>75</v>
      </c>
      <c r="B260" s="3" t="s">
        <v>50</v>
      </c>
      <c r="C260" s="112"/>
      <c r="D260" s="167">
        <f>septe!D260+'CUMUL aout'!D260</f>
        <v>0</v>
      </c>
      <c r="E260" s="167">
        <f>septe!E260+'CUMUL aout'!E260</f>
        <v>1434</v>
      </c>
      <c r="F260" s="167">
        <f t="shared" si="88"/>
        <v>-1434</v>
      </c>
      <c r="G260" s="32">
        <f t="shared" si="89"/>
        <v>-1</v>
      </c>
    </row>
    <row r="261" spans="1:7" x14ac:dyDescent="0.2">
      <c r="A261" s="110">
        <v>65</v>
      </c>
      <c r="B261" s="1" t="s">
        <v>51</v>
      </c>
      <c r="C261" s="10"/>
      <c r="D261" s="167">
        <f>septe!D261+'CUMUL aout'!D261</f>
        <v>2903</v>
      </c>
      <c r="E261" s="167">
        <f>septe!E261+'CUMUL aout'!E261</f>
        <v>1389</v>
      </c>
      <c r="F261" s="167">
        <f t="shared" si="88"/>
        <v>1514</v>
      </c>
      <c r="G261" s="32">
        <f t="shared" si="89"/>
        <v>1.0899928005759538</v>
      </c>
    </row>
    <row r="262" spans="1:7" ht="25.5" x14ac:dyDescent="0.2">
      <c r="A262" s="110">
        <v>68</v>
      </c>
      <c r="B262" s="16" t="s">
        <v>52</v>
      </c>
      <c r="C262" s="17"/>
      <c r="D262" s="167">
        <f>septe!D262+'CUMUL aout'!D262</f>
        <v>50273</v>
      </c>
      <c r="E262" s="167">
        <f>septe!E262+'CUMUL aout'!E262</f>
        <v>45774</v>
      </c>
      <c r="F262" s="167">
        <f t="shared" si="88"/>
        <v>4499</v>
      </c>
      <c r="G262" s="32">
        <f t="shared" si="89"/>
        <v>9.8287237296281735E-2</v>
      </c>
    </row>
    <row r="263" spans="1:7" x14ac:dyDescent="0.2">
      <c r="A263" s="110">
        <v>78</v>
      </c>
      <c r="B263" s="2" t="s">
        <v>53</v>
      </c>
      <c r="C263" s="11"/>
      <c r="D263" s="167">
        <f>septe!D263+'CUMUL aout'!D263</f>
        <v>0</v>
      </c>
      <c r="E263" s="167">
        <f>septe!E263+'CUMUL aout'!E263</f>
        <v>0</v>
      </c>
      <c r="F263" s="167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15"/>
      <c r="D264" s="167">
        <f>D259+D260-D261-D262+D263</f>
        <v>-83645</v>
      </c>
      <c r="E264" s="167">
        <f>E259+E260-E261-E262+E263</f>
        <v>-131047</v>
      </c>
      <c r="F264" s="167">
        <f t="shared" si="88"/>
        <v>47402</v>
      </c>
      <c r="G264" s="32">
        <f t="shared" si="89"/>
        <v>-0.36171755171808589</v>
      </c>
    </row>
    <row r="265" spans="1:7" x14ac:dyDescent="0.2">
      <c r="A265" s="110">
        <v>76</v>
      </c>
      <c r="B265" s="1" t="s">
        <v>54</v>
      </c>
      <c r="C265" s="10"/>
      <c r="D265" s="167">
        <f>septe!D265+'CUMUL aout'!D265</f>
        <v>0</v>
      </c>
      <c r="E265" s="167">
        <f>septe!E265+'CUMUL aout'!E265</f>
        <v>0</v>
      </c>
      <c r="F265" s="167">
        <f t="shared" si="88"/>
        <v>0</v>
      </c>
      <c r="G265" s="32" t="e">
        <f t="shared" si="89"/>
        <v>#DIV/0!</v>
      </c>
    </row>
    <row r="266" spans="1:7" x14ac:dyDescent="0.2">
      <c r="A266" s="110">
        <v>66</v>
      </c>
      <c r="B266" s="1" t="s">
        <v>55</v>
      </c>
      <c r="C266" s="10"/>
      <c r="D266" s="167">
        <f>septe!D266+'CUMUL aout'!D266</f>
        <v>0</v>
      </c>
      <c r="E266" s="167">
        <f>septe!E266+'CUMUL aout'!E266</f>
        <v>0</v>
      </c>
      <c r="F266" s="167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67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15"/>
      <c r="D268" s="167">
        <f>D264+D267</f>
        <v>-83645</v>
      </c>
      <c r="E268" s="167">
        <f>E264+E267</f>
        <v>-131047</v>
      </c>
      <c r="F268" s="167">
        <f t="shared" si="88"/>
        <v>47402</v>
      </c>
      <c r="G268" s="32">
        <f t="shared" si="89"/>
        <v>-0.36171755171808589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10">
        <v>5</v>
      </c>
      <c r="B272" s="1" t="s">
        <v>22</v>
      </c>
      <c r="C272" s="10"/>
      <c r="D272" s="167">
        <f>septe!D272</f>
        <v>104982</v>
      </c>
      <c r="E272" s="167">
        <f>septe!E272</f>
        <v>141172</v>
      </c>
      <c r="F272" s="167">
        <f t="shared" ref="F272" si="90">(D272-E272)</f>
        <v>-36190</v>
      </c>
      <c r="G272" s="32">
        <f t="shared" ref="G272" si="91">F272/E272</f>
        <v>-0.25635395120845494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10">
        <v>51</v>
      </c>
      <c r="B276" s="20" t="s">
        <v>29</v>
      </c>
      <c r="C276" s="30"/>
      <c r="D276" s="167">
        <v>0</v>
      </c>
      <c r="E276" s="167">
        <v>0</v>
      </c>
      <c r="F276" s="167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10">
        <v>510</v>
      </c>
      <c r="B277" s="1" t="s">
        <v>7</v>
      </c>
      <c r="C277" s="10"/>
      <c r="D277" s="167">
        <v>0</v>
      </c>
      <c r="E277" s="167">
        <v>0</v>
      </c>
      <c r="F277" s="167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10">
        <v>41</v>
      </c>
      <c r="B279" s="1" t="s">
        <v>8</v>
      </c>
      <c r="C279" s="10"/>
      <c r="D279" s="167">
        <f>D283+D284+D285</f>
        <v>138662</v>
      </c>
      <c r="E279" s="167">
        <f>E283+E284+E285</f>
        <v>89648</v>
      </c>
      <c r="F279" s="167">
        <f t="shared" ref="F279" si="94">(D279-E279)</f>
        <v>49014</v>
      </c>
      <c r="G279" s="32">
        <f t="shared" ref="G279" si="95">F279/E279</f>
        <v>0.54673835445297159</v>
      </c>
    </row>
    <row r="280" spans="1:7" x14ac:dyDescent="0.2">
      <c r="A280" s="110"/>
      <c r="B280" s="1"/>
      <c r="C280" s="10"/>
      <c r="D280" s="167"/>
      <c r="E280" s="167"/>
      <c r="F280" s="167"/>
      <c r="G280" s="32"/>
    </row>
    <row r="281" spans="1:7" x14ac:dyDescent="0.2">
      <c r="A281" s="110"/>
      <c r="B281" s="7" t="s">
        <v>6</v>
      </c>
      <c r="C281" s="29"/>
      <c r="D281" s="167"/>
      <c r="E281" s="167"/>
      <c r="F281" s="167"/>
      <c r="G281" s="32"/>
    </row>
    <row r="282" spans="1:7" x14ac:dyDescent="0.2">
      <c r="A282" s="110"/>
      <c r="B282" s="1"/>
      <c r="C282" s="10"/>
      <c r="D282" s="167"/>
      <c r="E282" s="167"/>
      <c r="F282" s="167"/>
      <c r="G282" s="32"/>
    </row>
    <row r="283" spans="1:7" x14ac:dyDescent="0.2">
      <c r="A283" s="110"/>
      <c r="B283" s="23" t="s">
        <v>23</v>
      </c>
      <c r="C283" s="10"/>
      <c r="D283" s="167">
        <f>septe!D283</f>
        <v>15272</v>
      </c>
      <c r="E283" s="167">
        <f>septe!E283</f>
        <v>17429</v>
      </c>
      <c r="F283" s="167">
        <f t="shared" ref="F283:F285" si="96">(D283-E283)</f>
        <v>-2157</v>
      </c>
      <c r="G283" s="32">
        <f t="shared" ref="G283:G285" si="97">F283/E283</f>
        <v>-0.12375925182167652</v>
      </c>
    </row>
    <row r="284" spans="1:7" ht="25.5" x14ac:dyDescent="0.2">
      <c r="A284" s="110"/>
      <c r="B284" s="24" t="s">
        <v>58</v>
      </c>
      <c r="C284" s="17"/>
      <c r="D284" s="167">
        <f>septe!D284</f>
        <v>122469</v>
      </c>
      <c r="E284" s="167">
        <f>septe!E284</f>
        <v>70642</v>
      </c>
      <c r="F284" s="167">
        <f t="shared" si="96"/>
        <v>51827</v>
      </c>
      <c r="G284" s="32">
        <f t="shared" si="97"/>
        <v>0.7336570312278814</v>
      </c>
    </row>
    <row r="285" spans="1:7" x14ac:dyDescent="0.2">
      <c r="A285" s="110"/>
      <c r="B285" s="23" t="s">
        <v>24</v>
      </c>
      <c r="C285" s="10"/>
      <c r="D285" s="167">
        <f>septe!D285</f>
        <v>921</v>
      </c>
      <c r="E285" s="167">
        <f>septe!E285</f>
        <v>1577</v>
      </c>
      <c r="F285" s="167">
        <f t="shared" si="96"/>
        <v>-656</v>
      </c>
      <c r="G285" s="32">
        <f t="shared" si="97"/>
        <v>-0.41597970830691183</v>
      </c>
    </row>
    <row r="286" spans="1:7" x14ac:dyDescent="0.2">
      <c r="A286" s="110"/>
      <c r="B286" s="1"/>
      <c r="C286" s="10"/>
      <c r="D286" s="167"/>
      <c r="E286" s="167"/>
      <c r="F286" s="167"/>
      <c r="G286" s="32"/>
    </row>
    <row r="287" spans="1:7" x14ac:dyDescent="0.2">
      <c r="A287" s="110"/>
      <c r="B287" s="8" t="s">
        <v>26</v>
      </c>
      <c r="C287" s="31"/>
      <c r="D287" s="167">
        <f>septe!D287</f>
        <v>75413</v>
      </c>
      <c r="E287" s="167">
        <f>septe!E287</f>
        <v>64498</v>
      </c>
      <c r="F287" s="167">
        <f t="shared" ref="F287" si="98">(D287-E287)</f>
        <v>10915</v>
      </c>
      <c r="G287" s="32">
        <f t="shared" ref="G287" si="99">F287/E287</f>
        <v>0.16923005364507426</v>
      </c>
    </row>
    <row r="288" spans="1:7" x14ac:dyDescent="0.2">
      <c r="A288" s="110"/>
      <c r="B288" s="8"/>
      <c r="C288" s="31"/>
      <c r="D288" s="167"/>
      <c r="E288" s="167"/>
      <c r="F288" s="167"/>
      <c r="G288" s="32"/>
    </row>
    <row r="289" spans="1:7" x14ac:dyDescent="0.2">
      <c r="A289" s="110">
        <v>3</v>
      </c>
      <c r="B289" s="8" t="s">
        <v>15</v>
      </c>
      <c r="C289" s="31"/>
      <c r="D289" s="167">
        <f>D292+D293+D294+D295</f>
        <v>27219</v>
      </c>
      <c r="E289" s="167">
        <f>E292+E293+E294+E295</f>
        <v>29717</v>
      </c>
      <c r="F289" s="167">
        <f t="shared" ref="F289" si="100">(D289-E289)</f>
        <v>-2498</v>
      </c>
      <c r="G289" s="32">
        <f t="shared" ref="G289" si="101">F289/E289</f>
        <v>-8.4059629168489414E-2</v>
      </c>
    </row>
    <row r="290" spans="1:7" x14ac:dyDescent="0.2">
      <c r="A290" s="110"/>
      <c r="B290" s="7" t="s">
        <v>6</v>
      </c>
      <c r="C290" s="29"/>
      <c r="D290" s="167"/>
      <c r="E290" s="167"/>
      <c r="F290" s="167"/>
      <c r="G290" s="32"/>
    </row>
    <row r="291" spans="1:7" x14ac:dyDescent="0.2">
      <c r="A291" s="110"/>
      <c r="B291" s="8"/>
      <c r="C291" s="31"/>
      <c r="D291" s="167"/>
      <c r="E291" s="167"/>
      <c r="F291" s="167"/>
      <c r="G291" s="32"/>
    </row>
    <row r="292" spans="1:7" x14ac:dyDescent="0.2">
      <c r="A292" s="110">
        <v>30</v>
      </c>
      <c r="B292" s="25" t="s">
        <v>16</v>
      </c>
      <c r="C292" s="31"/>
      <c r="D292" s="167">
        <f>septe!D292</f>
        <v>642</v>
      </c>
      <c r="E292" s="167">
        <f>septe!E292</f>
        <v>811</v>
      </c>
      <c r="F292" s="167">
        <f t="shared" ref="F292:F295" si="102">(D292-E292)</f>
        <v>-169</v>
      </c>
      <c r="G292" s="32">
        <f t="shared" ref="G292:G295" si="103">F292/E292</f>
        <v>-0.20838471023427868</v>
      </c>
    </row>
    <row r="293" spans="1:7" x14ac:dyDescent="0.2">
      <c r="A293" s="110">
        <v>31</v>
      </c>
      <c r="B293" s="25" t="s">
        <v>17</v>
      </c>
      <c r="C293" s="31"/>
      <c r="D293" s="167">
        <f>septe!D293</f>
        <v>0</v>
      </c>
      <c r="E293" s="167">
        <f>septe!E293</f>
        <v>0</v>
      </c>
      <c r="F293" s="167">
        <f t="shared" si="102"/>
        <v>0</v>
      </c>
      <c r="G293" s="32" t="e">
        <f t="shared" si="103"/>
        <v>#DIV/0!</v>
      </c>
    </row>
    <row r="294" spans="1:7" x14ac:dyDescent="0.2">
      <c r="A294" s="110">
        <v>32</v>
      </c>
      <c r="B294" s="25" t="s">
        <v>18</v>
      </c>
      <c r="C294" s="31"/>
      <c r="D294" s="167">
        <f>septe!D294</f>
        <v>26577</v>
      </c>
      <c r="E294" s="167">
        <f>septe!E294</f>
        <v>28906</v>
      </c>
      <c r="F294" s="167">
        <f t="shared" si="102"/>
        <v>-2329</v>
      </c>
      <c r="G294" s="32">
        <f t="shared" si="103"/>
        <v>-8.0571507645471524E-2</v>
      </c>
    </row>
    <row r="295" spans="1:7" x14ac:dyDescent="0.2">
      <c r="A295" s="110">
        <v>37</v>
      </c>
      <c r="B295" s="25" t="s">
        <v>25</v>
      </c>
      <c r="C295" s="31"/>
      <c r="D295" s="167">
        <f>septe!D295</f>
        <v>0</v>
      </c>
      <c r="E295" s="167">
        <f>septe!E295</f>
        <v>0</v>
      </c>
      <c r="F295" s="167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14" t="s">
        <v>10</v>
      </c>
      <c r="E299" s="114" t="s">
        <v>11</v>
      </c>
      <c r="F299" s="114" t="s">
        <v>12</v>
      </c>
      <c r="G299" s="32" t="s">
        <v>13</v>
      </c>
    </row>
    <row r="300" spans="1:7" ht="12.75" customHeight="1" x14ac:dyDescent="0.2">
      <c r="A300" s="110">
        <v>700</v>
      </c>
      <c r="B300" s="1" t="s">
        <v>30</v>
      </c>
      <c r="C300" s="10"/>
      <c r="D300" s="167">
        <f>septe!D300+'CUMUL aout'!D300</f>
        <v>10506</v>
      </c>
      <c r="E300" s="167">
        <f>septe!E300+'CUMUL aout'!E300</f>
        <v>15203</v>
      </c>
      <c r="F300" s="167">
        <f>(D300-E300)</f>
        <v>-4697</v>
      </c>
      <c r="G300" s="32">
        <f>F300/E300</f>
        <v>-0.30895218049069262</v>
      </c>
    </row>
    <row r="301" spans="1:7" x14ac:dyDescent="0.2">
      <c r="A301" s="110">
        <v>701</v>
      </c>
      <c r="B301" s="1" t="s">
        <v>31</v>
      </c>
      <c r="C301" s="10"/>
      <c r="D301" s="167">
        <f>septe!D301+'CUMUL aout'!D301</f>
        <v>97852</v>
      </c>
      <c r="E301" s="167">
        <f>septe!E301+'CUMUL aout'!E301</f>
        <v>108987</v>
      </c>
      <c r="F301" s="167">
        <f t="shared" ref="F301:F303" si="104">(D301-E301)</f>
        <v>-11135</v>
      </c>
      <c r="G301" s="32">
        <f t="shared" ref="G301:G303" si="105">F301/E301</f>
        <v>-0.10216814849477461</v>
      </c>
    </row>
    <row r="302" spans="1:7" x14ac:dyDescent="0.2">
      <c r="A302" s="110">
        <v>704</v>
      </c>
      <c r="B302" s="1" t="s">
        <v>32</v>
      </c>
      <c r="C302" s="10"/>
      <c r="D302" s="167">
        <f>septe!D302+'CUMUL aout'!D302</f>
        <v>36605</v>
      </c>
      <c r="E302" s="167">
        <f>septe!E302+'CUMUL aout'!E302</f>
        <v>23889</v>
      </c>
      <c r="F302" s="167">
        <f t="shared" si="104"/>
        <v>12716</v>
      </c>
      <c r="G302" s="32">
        <f t="shared" si="105"/>
        <v>0.53229519862698316</v>
      </c>
    </row>
    <row r="303" spans="1:7" x14ac:dyDescent="0.2">
      <c r="A303" s="110">
        <v>706</v>
      </c>
      <c r="B303" s="1" t="s">
        <v>33</v>
      </c>
      <c r="C303" s="10"/>
      <c r="D303" s="167">
        <f>septe!D303+'CUMUL aout'!D303</f>
        <v>97752</v>
      </c>
      <c r="E303" s="167">
        <f>septe!E303+'CUMUL aout'!E303</f>
        <v>88501</v>
      </c>
      <c r="F303" s="167">
        <f t="shared" si="104"/>
        <v>9251</v>
      </c>
      <c r="G303" s="32">
        <f t="shared" si="105"/>
        <v>0.10452989231760093</v>
      </c>
    </row>
    <row r="304" spans="1:7" x14ac:dyDescent="0.2">
      <c r="A304" s="110"/>
      <c r="B304" s="13" t="s">
        <v>6</v>
      </c>
      <c r="C304" s="27"/>
      <c r="D304" s="167">
        <f>septe!D304+'CUMUL aout'!D304</f>
        <v>0</v>
      </c>
      <c r="E304" s="167">
        <f>septe!E304+'CUMUL aout'!E304</f>
        <v>0</v>
      </c>
      <c r="F304" s="39"/>
      <c r="G304" s="33"/>
    </row>
    <row r="305" spans="1:7" x14ac:dyDescent="0.2">
      <c r="A305" s="110"/>
      <c r="B305" s="14" t="s">
        <v>19</v>
      </c>
      <c r="C305" s="11"/>
      <c r="D305" s="167">
        <f>septe!D305+'CUMUL aout'!D305</f>
        <v>0</v>
      </c>
      <c r="E305" s="167">
        <f>septe!E305+'CUMUL aout'!E305</f>
        <v>0</v>
      </c>
      <c r="F305" s="167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110"/>
      <c r="B306" s="14" t="s">
        <v>20</v>
      </c>
      <c r="C306" s="11"/>
      <c r="D306" s="167">
        <f>septe!D306+'CUMUL aout'!D306</f>
        <v>0</v>
      </c>
      <c r="E306" s="167">
        <f>septe!E306+'CUMUL aout'!E306</f>
        <v>0</v>
      </c>
      <c r="F306" s="167">
        <f t="shared" si="106"/>
        <v>0</v>
      </c>
      <c r="G306" s="32" t="e">
        <f t="shared" si="107"/>
        <v>#DIV/0!</v>
      </c>
    </row>
    <row r="307" spans="1:7" x14ac:dyDescent="0.2">
      <c r="A307" s="110"/>
      <c r="B307" s="14" t="s">
        <v>27</v>
      </c>
      <c r="C307" s="11"/>
      <c r="D307" s="167">
        <f>septe!D307+'CUMUL aout'!D307</f>
        <v>0</v>
      </c>
      <c r="E307" s="167">
        <f>septe!E307+'CUMUL aout'!E307</f>
        <v>0</v>
      </c>
      <c r="F307" s="167">
        <f t="shared" si="106"/>
        <v>0</v>
      </c>
      <c r="G307" s="32" t="e">
        <f t="shared" si="107"/>
        <v>#DIV/0!</v>
      </c>
    </row>
    <row r="308" spans="1:7" x14ac:dyDescent="0.2">
      <c r="A308" s="110">
        <v>706</v>
      </c>
      <c r="B308" s="2" t="s">
        <v>34</v>
      </c>
      <c r="C308" s="11"/>
      <c r="D308" s="167">
        <f>septe!D308+'CUMUL aout'!D308</f>
        <v>308</v>
      </c>
      <c r="E308" s="167">
        <f>septe!E308+'CUMUL aout'!E308</f>
        <v>16</v>
      </c>
      <c r="F308" s="167">
        <f t="shared" si="106"/>
        <v>292</v>
      </c>
      <c r="G308" s="32">
        <f t="shared" si="107"/>
        <v>18.25</v>
      </c>
    </row>
    <row r="309" spans="1:7" x14ac:dyDescent="0.2">
      <c r="A309" s="110" t="s">
        <v>35</v>
      </c>
      <c r="B309" s="2" t="s">
        <v>36</v>
      </c>
      <c r="C309" s="11"/>
      <c r="D309" s="167"/>
      <c r="E309" s="167"/>
      <c r="F309" s="167">
        <f t="shared" si="106"/>
        <v>0</v>
      </c>
      <c r="G309" s="32" t="e">
        <f t="shared" si="107"/>
        <v>#DIV/0!</v>
      </c>
    </row>
    <row r="310" spans="1:7" ht="25.5" x14ac:dyDescent="0.2">
      <c r="A310" s="22"/>
      <c r="B310" s="26" t="s">
        <v>45</v>
      </c>
      <c r="C310" s="111"/>
      <c r="D310" s="40">
        <f>D300+D301+D302+D303+D308+D309</f>
        <v>243023</v>
      </c>
      <c r="E310" s="40">
        <f>E300+E301+E302+E303+E308+E309</f>
        <v>236596</v>
      </c>
      <c r="F310" s="40">
        <f t="shared" si="106"/>
        <v>6427</v>
      </c>
      <c r="G310" s="34">
        <f t="shared" si="107"/>
        <v>2.7164449103112477E-2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67">
        <f>septe!D313+'CUMUL aout'!D313</f>
        <v>0</v>
      </c>
      <c r="E313" s="167">
        <f>septe!E313+'CUMUL aout'!E313</f>
        <v>0</v>
      </c>
      <c r="F313" s="167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12"/>
      <c r="D314" s="166"/>
      <c r="E314" s="166"/>
      <c r="F314" s="166"/>
      <c r="G314" s="36"/>
    </row>
    <row r="315" spans="1:7" x14ac:dyDescent="0.2">
      <c r="A315" s="110">
        <v>72</v>
      </c>
      <c r="B315" s="1" t="s">
        <v>37</v>
      </c>
      <c r="C315" s="10"/>
      <c r="D315" s="167">
        <f>septe!D315+'CUMUL aout'!D315</f>
        <v>0</v>
      </c>
      <c r="E315" s="167">
        <f>septe!E315+'CUMUL aout'!E315</f>
        <v>0</v>
      </c>
      <c r="F315" s="167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10">
        <v>73</v>
      </c>
      <c r="B316" s="1" t="s">
        <v>38</v>
      </c>
      <c r="C316" s="10"/>
      <c r="D316" s="167">
        <f>septe!D316+'CUMUL aout'!D316</f>
        <v>29</v>
      </c>
      <c r="E316" s="167">
        <f>septe!E316+'CUMUL aout'!E316</f>
        <v>641</v>
      </c>
      <c r="F316" s="167">
        <f t="shared" si="110"/>
        <v>-612</v>
      </c>
      <c r="G316" s="32">
        <f t="shared" si="111"/>
        <v>-0.95475819032761311</v>
      </c>
    </row>
    <row r="317" spans="1:7" x14ac:dyDescent="0.2">
      <c r="A317" s="110">
        <v>74</v>
      </c>
      <c r="B317" s="2" t="s">
        <v>39</v>
      </c>
      <c r="C317" s="11"/>
      <c r="D317" s="167">
        <f>septe!D317+'CUMUL aout'!D317</f>
        <v>0</v>
      </c>
      <c r="E317" s="167">
        <f>septe!E317+'CUMUL aout'!E317</f>
        <v>0</v>
      </c>
      <c r="F317" s="167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15"/>
      <c r="D318" s="40">
        <f>D310+D315+D316+D317</f>
        <v>243052</v>
      </c>
      <c r="E318" s="40">
        <f>E310+E315+E316+E317</f>
        <v>237237</v>
      </c>
      <c r="F318" s="167">
        <f t="shared" si="110"/>
        <v>5815</v>
      </c>
      <c r="G318" s="32">
        <f t="shared" si="111"/>
        <v>2.4511353625277676E-2</v>
      </c>
    </row>
    <row r="319" spans="1:7" x14ac:dyDescent="0.2">
      <c r="A319" s="110">
        <v>60</v>
      </c>
      <c r="B319" s="3" t="s">
        <v>40</v>
      </c>
      <c r="C319" s="112"/>
      <c r="D319" s="166">
        <f>D320+D321+D322</f>
        <v>69216</v>
      </c>
      <c r="E319" s="166">
        <f>E320+E321+E322</f>
        <v>65044</v>
      </c>
      <c r="F319" s="167">
        <f t="shared" si="110"/>
        <v>4172</v>
      </c>
      <c r="G319" s="32">
        <f t="shared" si="111"/>
        <v>6.4141196728368488E-2</v>
      </c>
    </row>
    <row r="320" spans="1:7" x14ac:dyDescent="0.2">
      <c r="A320" s="110">
        <v>600</v>
      </c>
      <c r="B320" s="1" t="s">
        <v>2</v>
      </c>
      <c r="C320" s="10"/>
      <c r="D320" s="167">
        <f>septe!D320+'CUMUL aout'!D320</f>
        <v>4493</v>
      </c>
      <c r="E320" s="167">
        <f>septe!E320+'CUMUL aout'!E320</f>
        <v>5472</v>
      </c>
      <c r="F320" s="167">
        <f t="shared" si="110"/>
        <v>-979</v>
      </c>
      <c r="G320" s="32">
        <f t="shared" si="111"/>
        <v>-0.1789108187134503</v>
      </c>
    </row>
    <row r="321" spans="1:7" x14ac:dyDescent="0.2">
      <c r="A321" s="110">
        <v>601</v>
      </c>
      <c r="B321" s="1" t="s">
        <v>3</v>
      </c>
      <c r="C321" s="10"/>
      <c r="D321" s="167">
        <f>septe!D321+'CUMUL aout'!D321</f>
        <v>37829</v>
      </c>
      <c r="E321" s="167">
        <f>septe!E321+'CUMUL aout'!E321</f>
        <v>33035</v>
      </c>
      <c r="F321" s="167">
        <f t="shared" si="110"/>
        <v>4794</v>
      </c>
      <c r="G321" s="32">
        <f t="shared" si="111"/>
        <v>0.14511881337974875</v>
      </c>
    </row>
    <row r="322" spans="1:7" x14ac:dyDescent="0.2">
      <c r="A322" s="110">
        <v>604</v>
      </c>
      <c r="B322" s="1" t="s">
        <v>4</v>
      </c>
      <c r="C322" s="10"/>
      <c r="D322" s="167">
        <f>septe!D322+'CUMUL aout'!D322</f>
        <v>26894</v>
      </c>
      <c r="E322" s="167">
        <f>septe!E322+'CUMUL aout'!E322</f>
        <v>26537</v>
      </c>
      <c r="F322" s="167">
        <f t="shared" si="110"/>
        <v>357</v>
      </c>
      <c r="G322" s="32">
        <f t="shared" si="111"/>
        <v>1.3452914798206279E-2</v>
      </c>
    </row>
    <row r="323" spans="1:7" x14ac:dyDescent="0.2">
      <c r="A323" s="110">
        <v>61</v>
      </c>
      <c r="B323" s="1" t="s">
        <v>41</v>
      </c>
      <c r="C323" s="10"/>
      <c r="D323" s="167">
        <f>septe!D323+'CUMUL aout'!D323</f>
        <v>5615</v>
      </c>
      <c r="E323" s="167">
        <f>septe!E323+'CUMUL aout'!E323</f>
        <v>2921</v>
      </c>
      <c r="F323" s="167">
        <f t="shared" si="110"/>
        <v>2694</v>
      </c>
      <c r="G323" s="32">
        <f t="shared" si="111"/>
        <v>0.92228688805203696</v>
      </c>
    </row>
    <row r="324" spans="1:7" x14ac:dyDescent="0.2">
      <c r="A324" s="110">
        <v>62</v>
      </c>
      <c r="B324" s="2" t="s">
        <v>42</v>
      </c>
      <c r="C324" s="11"/>
      <c r="D324" s="167">
        <f>septe!D324+'CUMUL aout'!D324</f>
        <v>1587</v>
      </c>
      <c r="E324" s="167">
        <f>septe!E324+'CUMUL aout'!E324</f>
        <v>1772</v>
      </c>
      <c r="F324" s="167">
        <f t="shared" si="110"/>
        <v>-185</v>
      </c>
      <c r="G324" s="32">
        <f t="shared" si="111"/>
        <v>-0.10440180586907449</v>
      </c>
    </row>
    <row r="325" spans="1:7" ht="25.5" x14ac:dyDescent="0.2">
      <c r="A325" s="22"/>
      <c r="B325" s="26" t="s">
        <v>43</v>
      </c>
      <c r="C325" s="115"/>
      <c r="D325" s="40">
        <f>D319+D323+D324</f>
        <v>76418</v>
      </c>
      <c r="E325" s="40">
        <f>E319+E323+E324</f>
        <v>69737</v>
      </c>
      <c r="F325" s="167">
        <f t="shared" si="110"/>
        <v>6681</v>
      </c>
      <c r="G325" s="32">
        <f t="shared" si="111"/>
        <v>9.58028019559201E-2</v>
      </c>
    </row>
    <row r="326" spans="1:7" ht="25.5" x14ac:dyDescent="0.2">
      <c r="A326" s="22"/>
      <c r="B326" s="26" t="s">
        <v>48</v>
      </c>
      <c r="C326" s="115"/>
      <c r="D326" s="40">
        <f>D318-D325</f>
        <v>166634</v>
      </c>
      <c r="E326" s="40">
        <f>E318-E325</f>
        <v>167500</v>
      </c>
      <c r="F326" s="167">
        <f t="shared" si="110"/>
        <v>-866</v>
      </c>
      <c r="G326" s="32">
        <f t="shared" si="111"/>
        <v>-5.170149253731343E-3</v>
      </c>
    </row>
    <row r="327" spans="1:7" x14ac:dyDescent="0.2">
      <c r="A327" s="110">
        <v>63</v>
      </c>
      <c r="B327" s="3" t="s">
        <v>46</v>
      </c>
      <c r="C327" s="112"/>
      <c r="D327" s="167">
        <f>septe!D327+'CUMUL aout'!D327</f>
        <v>170083</v>
      </c>
      <c r="E327" s="167">
        <f>septe!E327+'CUMUL aout'!E327</f>
        <v>206741</v>
      </c>
      <c r="F327" s="167">
        <f t="shared" si="110"/>
        <v>-36658</v>
      </c>
      <c r="G327" s="32">
        <f t="shared" si="111"/>
        <v>-0.17731364364107749</v>
      </c>
    </row>
    <row r="328" spans="1:7" x14ac:dyDescent="0.2">
      <c r="A328" s="110"/>
      <c r="B328" s="13" t="s">
        <v>6</v>
      </c>
      <c r="C328" s="27"/>
      <c r="D328" s="167"/>
      <c r="E328" s="167"/>
      <c r="F328" s="167"/>
      <c r="G328" s="32"/>
    </row>
    <row r="329" spans="1:7" x14ac:dyDescent="0.2">
      <c r="A329" s="110">
        <v>631</v>
      </c>
      <c r="B329" s="15" t="s">
        <v>21</v>
      </c>
      <c r="C329" s="21"/>
      <c r="D329" s="167">
        <f>septe!D329+'CUMUL aout'!D329</f>
        <v>0</v>
      </c>
      <c r="E329" s="167">
        <f>septe!E329+'CUMUL aout'!E329</f>
        <v>0</v>
      </c>
      <c r="F329" s="167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10"/>
      <c r="B330" s="15"/>
      <c r="C330" s="21"/>
      <c r="D330" s="167"/>
      <c r="E330" s="167"/>
      <c r="F330" s="167"/>
      <c r="G330" s="32"/>
    </row>
    <row r="331" spans="1:7" x14ac:dyDescent="0.2">
      <c r="A331" s="110">
        <v>64</v>
      </c>
      <c r="B331" s="2" t="s">
        <v>47</v>
      </c>
      <c r="C331" s="11"/>
      <c r="D331" s="167">
        <f>septe!D331+'CUMUL aout'!D331</f>
        <v>7852</v>
      </c>
      <c r="E331" s="167">
        <f>septe!E331+'CUMUL aout'!E331</f>
        <v>7442</v>
      </c>
      <c r="F331" s="167">
        <f t="shared" ref="F331:F341" si="114">(D331-E331)</f>
        <v>410</v>
      </c>
      <c r="G331" s="32">
        <f t="shared" ref="G331:G341" si="115">F331/E331</f>
        <v>5.5092717011556033E-2</v>
      </c>
    </row>
    <row r="332" spans="1:7" ht="25.5" x14ac:dyDescent="0.2">
      <c r="A332" s="22"/>
      <c r="B332" s="26" t="s">
        <v>49</v>
      </c>
      <c r="C332" s="115"/>
      <c r="D332" s="167">
        <f>D326-D327-D331</f>
        <v>-11301</v>
      </c>
      <c r="E332" s="167">
        <f>E326-E327-E331</f>
        <v>-46683</v>
      </c>
      <c r="F332" s="167">
        <f t="shared" si="114"/>
        <v>35382</v>
      </c>
      <c r="G332" s="32">
        <f t="shared" si="115"/>
        <v>-0.75792044213096843</v>
      </c>
    </row>
    <row r="333" spans="1:7" x14ac:dyDescent="0.2">
      <c r="A333" s="110">
        <v>75</v>
      </c>
      <c r="B333" s="3" t="s">
        <v>50</v>
      </c>
      <c r="C333" s="112"/>
      <c r="D333" s="167">
        <f>septe!D333+'CUMUL aout'!D333</f>
        <v>367</v>
      </c>
      <c r="E333" s="167">
        <f>septe!E333+'CUMUL aout'!E333</f>
        <v>1401</v>
      </c>
      <c r="F333" s="167">
        <f t="shared" si="114"/>
        <v>-1034</v>
      </c>
      <c r="G333" s="32">
        <f t="shared" si="115"/>
        <v>-0.73804425410421126</v>
      </c>
    </row>
    <row r="334" spans="1:7" x14ac:dyDescent="0.2">
      <c r="A334" s="110">
        <v>65</v>
      </c>
      <c r="B334" s="1" t="s">
        <v>51</v>
      </c>
      <c r="C334" s="10"/>
      <c r="D334" s="167">
        <f>septe!D334+'CUMUL aout'!D334</f>
        <v>926</v>
      </c>
      <c r="E334" s="167">
        <f>septe!E334+'CUMUL aout'!E334</f>
        <v>516</v>
      </c>
      <c r="F334" s="167">
        <f t="shared" si="114"/>
        <v>410</v>
      </c>
      <c r="G334" s="32">
        <f t="shared" si="115"/>
        <v>0.79457364341085268</v>
      </c>
    </row>
    <row r="335" spans="1:7" ht="25.5" x14ac:dyDescent="0.2">
      <c r="A335" s="110">
        <v>68</v>
      </c>
      <c r="B335" s="16" t="s">
        <v>52</v>
      </c>
      <c r="C335" s="17"/>
      <c r="D335" s="167">
        <f>septe!D335+'CUMUL aout'!D335</f>
        <v>19500</v>
      </c>
      <c r="E335" s="167">
        <f>septe!E335+'CUMUL aout'!E335</f>
        <v>25099</v>
      </c>
      <c r="F335" s="167">
        <f t="shared" si="114"/>
        <v>-5599</v>
      </c>
      <c r="G335" s="32">
        <f t="shared" si="115"/>
        <v>-0.22307661659827085</v>
      </c>
    </row>
    <row r="336" spans="1:7" x14ac:dyDescent="0.2">
      <c r="A336" s="110">
        <v>78</v>
      </c>
      <c r="B336" s="2" t="s">
        <v>53</v>
      </c>
      <c r="C336" s="11"/>
      <c r="D336" s="167">
        <f>septe!D336+'CUMUL aout'!D336</f>
        <v>0</v>
      </c>
      <c r="E336" s="167">
        <f>septe!E336+'CUMUL aout'!E336</f>
        <v>0</v>
      </c>
      <c r="F336" s="167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15"/>
      <c r="D337" s="167">
        <f>D332+D333-D334-D335+D336</f>
        <v>-31360</v>
      </c>
      <c r="E337" s="167">
        <f>E332+E333-E334-E335+E336</f>
        <v>-70897</v>
      </c>
      <c r="F337" s="167">
        <f t="shared" si="114"/>
        <v>39537</v>
      </c>
      <c r="G337" s="32">
        <f t="shared" si="115"/>
        <v>-0.55766816649505624</v>
      </c>
    </row>
    <row r="338" spans="1:7" x14ac:dyDescent="0.2">
      <c r="A338" s="110">
        <v>76</v>
      </c>
      <c r="B338" s="1" t="s">
        <v>54</v>
      </c>
      <c r="C338" s="10"/>
      <c r="D338" s="167">
        <f>septe!D338+'CUMUL aout'!D338</f>
        <v>0</v>
      </c>
      <c r="E338" s="167">
        <f>septe!E338+'CUMUL aout'!E338</f>
        <v>0</v>
      </c>
      <c r="F338" s="167">
        <f t="shared" si="114"/>
        <v>0</v>
      </c>
      <c r="G338" s="32" t="e">
        <f t="shared" si="115"/>
        <v>#DIV/0!</v>
      </c>
    </row>
    <row r="339" spans="1:7" x14ac:dyDescent="0.2">
      <c r="A339" s="110">
        <v>66</v>
      </c>
      <c r="B339" s="1" t="s">
        <v>55</v>
      </c>
      <c r="C339" s="10"/>
      <c r="D339" s="167">
        <f>septe!D339+'CUMUL aout'!D339</f>
        <v>0</v>
      </c>
      <c r="E339" s="167">
        <f>septe!E339+'CUMUL aout'!E339</f>
        <v>0</v>
      </c>
      <c r="F339" s="167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67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15"/>
      <c r="D341" s="167">
        <f>D337+D340</f>
        <v>-31360</v>
      </c>
      <c r="E341" s="167">
        <f>E337+E340</f>
        <v>-70897</v>
      </c>
      <c r="F341" s="167">
        <f t="shared" si="114"/>
        <v>39537</v>
      </c>
      <c r="G341" s="32">
        <f t="shared" si="115"/>
        <v>-0.55766816649505624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10">
        <v>5</v>
      </c>
      <c r="B345" s="1" t="s">
        <v>22</v>
      </c>
      <c r="C345" s="10"/>
      <c r="D345" s="167">
        <f>septe!D345</f>
        <v>99821</v>
      </c>
      <c r="E345" s="167">
        <f>septe!E345</f>
        <v>160803</v>
      </c>
      <c r="F345" s="167">
        <f t="shared" ref="F345" si="116">(D345-E345)</f>
        <v>-60982</v>
      </c>
      <c r="G345" s="32">
        <f t="shared" ref="G345" si="117">F345/E345</f>
        <v>-0.37923421826707215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10">
        <v>51</v>
      </c>
      <c r="B349" s="20" t="s">
        <v>29</v>
      </c>
      <c r="C349" s="30"/>
      <c r="D349" s="167">
        <v>0</v>
      </c>
      <c r="E349" s="167">
        <v>0</v>
      </c>
      <c r="F349" s="167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10">
        <v>510</v>
      </c>
      <c r="B350" s="1" t="s">
        <v>7</v>
      </c>
      <c r="C350" s="10"/>
      <c r="D350" s="167">
        <v>0</v>
      </c>
      <c r="E350" s="167">
        <v>0</v>
      </c>
      <c r="F350" s="167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10">
        <v>41</v>
      </c>
      <c r="B352" s="1" t="s">
        <v>8</v>
      </c>
      <c r="C352" s="10"/>
      <c r="D352" s="167">
        <f>D356+D357+D358</f>
        <v>129985</v>
      </c>
      <c r="E352" s="167">
        <f>E356+E357+E358</f>
        <v>105356</v>
      </c>
      <c r="F352" s="167">
        <f t="shared" ref="F352" si="120">(D352-E352)</f>
        <v>24629</v>
      </c>
      <c r="G352" s="32">
        <f t="shared" ref="G352" si="121">F352/E352</f>
        <v>0.23376931546376095</v>
      </c>
    </row>
    <row r="353" spans="1:7" x14ac:dyDescent="0.2">
      <c r="A353" s="110"/>
      <c r="B353" s="1"/>
      <c r="C353" s="10"/>
      <c r="D353" s="167"/>
      <c r="E353" s="167"/>
      <c r="F353" s="167"/>
      <c r="G353" s="32"/>
    </row>
    <row r="354" spans="1:7" x14ac:dyDescent="0.2">
      <c r="A354" s="110"/>
      <c r="B354" s="7" t="s">
        <v>6</v>
      </c>
      <c r="C354" s="29"/>
      <c r="D354" s="167"/>
      <c r="E354" s="167"/>
      <c r="F354" s="167"/>
      <c r="G354" s="32"/>
    </row>
    <row r="355" spans="1:7" x14ac:dyDescent="0.2">
      <c r="A355" s="110"/>
      <c r="B355" s="1"/>
      <c r="C355" s="10"/>
      <c r="D355" s="167"/>
      <c r="E355" s="167"/>
      <c r="F355" s="167"/>
      <c r="G355" s="32"/>
    </row>
    <row r="356" spans="1:7" x14ac:dyDescent="0.2">
      <c r="A356" s="110"/>
      <c r="B356" s="23" t="s">
        <v>23</v>
      </c>
      <c r="C356" s="10"/>
      <c r="D356" s="167">
        <f>septe!D356</f>
        <v>91326</v>
      </c>
      <c r="E356" s="167">
        <f>septe!E356</f>
        <v>71342</v>
      </c>
      <c r="F356" s="167">
        <f t="shared" ref="F356:F358" si="122">(D356-E356)</f>
        <v>19984</v>
      </c>
      <c r="G356" s="32">
        <f t="shared" ref="G356:G358" si="123">F356/E356</f>
        <v>0.28011549998598301</v>
      </c>
    </row>
    <row r="357" spans="1:7" ht="25.5" x14ac:dyDescent="0.2">
      <c r="A357" s="110"/>
      <c r="B357" s="24" t="s">
        <v>58</v>
      </c>
      <c r="C357" s="17"/>
      <c r="D357" s="167">
        <f>septe!D357</f>
        <v>31436</v>
      </c>
      <c r="E357" s="167">
        <f>septe!E357</f>
        <v>29276</v>
      </c>
      <c r="F357" s="167">
        <f t="shared" si="122"/>
        <v>2160</v>
      </c>
      <c r="G357" s="32">
        <f t="shared" si="123"/>
        <v>7.3780571116272717E-2</v>
      </c>
    </row>
    <row r="358" spans="1:7" x14ac:dyDescent="0.2">
      <c r="A358" s="110"/>
      <c r="B358" s="23" t="s">
        <v>24</v>
      </c>
      <c r="C358" s="10"/>
      <c r="D358" s="167">
        <f>septe!D358</f>
        <v>7223</v>
      </c>
      <c r="E358" s="167">
        <f>septe!E358</f>
        <v>4738</v>
      </c>
      <c r="F358" s="167">
        <f t="shared" si="122"/>
        <v>2485</v>
      </c>
      <c r="G358" s="32">
        <f t="shared" si="123"/>
        <v>0.52448290417897847</v>
      </c>
    </row>
    <row r="359" spans="1:7" x14ac:dyDescent="0.2">
      <c r="A359" s="110"/>
      <c r="B359" s="1"/>
      <c r="C359" s="10"/>
      <c r="D359" s="167"/>
      <c r="E359" s="167"/>
      <c r="F359" s="167"/>
      <c r="G359" s="32"/>
    </row>
    <row r="360" spans="1:7" x14ac:dyDescent="0.2">
      <c r="A360" s="110"/>
      <c r="B360" s="8" t="s">
        <v>26</v>
      </c>
      <c r="C360" s="31"/>
      <c r="D360" s="167">
        <f>septe!D360</f>
        <v>110921</v>
      </c>
      <c r="E360" s="167">
        <f>septe!E360</f>
        <v>59029</v>
      </c>
      <c r="F360" s="167">
        <f t="shared" ref="F360" si="124">(D360-E360)</f>
        <v>51892</v>
      </c>
      <c r="G360" s="32">
        <f t="shared" ref="G360" si="125">F360/E360</f>
        <v>0.87909332700875842</v>
      </c>
    </row>
    <row r="361" spans="1:7" x14ac:dyDescent="0.2">
      <c r="A361" s="110"/>
      <c r="B361" s="8"/>
      <c r="C361" s="31"/>
      <c r="D361" s="167"/>
      <c r="E361" s="167"/>
      <c r="F361" s="167"/>
      <c r="G361" s="32"/>
    </row>
    <row r="362" spans="1:7" x14ac:dyDescent="0.2">
      <c r="A362" s="110">
        <v>3</v>
      </c>
      <c r="B362" s="8" t="s">
        <v>15</v>
      </c>
      <c r="C362" s="31"/>
      <c r="D362" s="167">
        <f>D365+D366+D367+D368</f>
        <v>98918</v>
      </c>
      <c r="E362" s="167">
        <f>E365+E366+E367+E368</f>
        <v>94879</v>
      </c>
      <c r="F362" s="167">
        <f t="shared" ref="F362" si="126">(D362-E362)</f>
        <v>4039</v>
      </c>
      <c r="G362" s="32">
        <f t="shared" ref="G362" si="127">F362/E362</f>
        <v>4.2570010223547887E-2</v>
      </c>
    </row>
    <row r="363" spans="1:7" x14ac:dyDescent="0.2">
      <c r="A363" s="110"/>
      <c r="B363" s="7" t="s">
        <v>6</v>
      </c>
      <c r="C363" s="29"/>
      <c r="D363" s="167"/>
      <c r="E363" s="167"/>
      <c r="F363" s="167"/>
      <c r="G363" s="32"/>
    </row>
    <row r="364" spans="1:7" x14ac:dyDescent="0.2">
      <c r="A364" s="110"/>
      <c r="B364" s="8"/>
      <c r="C364" s="31"/>
      <c r="D364" s="167"/>
      <c r="E364" s="167"/>
      <c r="F364" s="167"/>
      <c r="G364" s="32"/>
    </row>
    <row r="365" spans="1:7" x14ac:dyDescent="0.2">
      <c r="A365" s="110">
        <v>30</v>
      </c>
      <c r="B365" s="25" t="s">
        <v>16</v>
      </c>
      <c r="C365" s="31"/>
      <c r="D365" s="167">
        <f>septe!D365</f>
        <v>5995</v>
      </c>
      <c r="E365" s="167">
        <f>septe!E365</f>
        <v>8531</v>
      </c>
      <c r="F365" s="167">
        <f t="shared" ref="F365:F368" si="128">(D365-E365)</f>
        <v>-2536</v>
      </c>
      <c r="G365" s="32">
        <f t="shared" ref="G365:G368" si="129">F365/E365</f>
        <v>-0.29726878443324345</v>
      </c>
    </row>
    <row r="366" spans="1:7" x14ac:dyDescent="0.2">
      <c r="A366" s="110">
        <v>31</v>
      </c>
      <c r="B366" s="25" t="s">
        <v>17</v>
      </c>
      <c r="C366" s="31"/>
      <c r="D366" s="167">
        <f>septe!D366</f>
        <v>1725</v>
      </c>
      <c r="E366" s="167">
        <f>septe!E366</f>
        <v>977</v>
      </c>
      <c r="F366" s="167">
        <f t="shared" si="128"/>
        <v>748</v>
      </c>
      <c r="G366" s="32">
        <f t="shared" si="129"/>
        <v>0.76560900716479019</v>
      </c>
    </row>
    <row r="367" spans="1:7" x14ac:dyDescent="0.2">
      <c r="A367" s="110">
        <v>32</v>
      </c>
      <c r="B367" s="25" t="s">
        <v>18</v>
      </c>
      <c r="C367" s="31"/>
      <c r="D367" s="167">
        <f>septe!D367</f>
        <v>91198</v>
      </c>
      <c r="E367" s="167">
        <f>septe!E367</f>
        <v>85371</v>
      </c>
      <c r="F367" s="167">
        <f t="shared" si="128"/>
        <v>5827</v>
      </c>
      <c r="G367" s="32">
        <f t="shared" si="129"/>
        <v>6.8255028054023031E-2</v>
      </c>
    </row>
    <row r="368" spans="1:7" x14ac:dyDescent="0.2">
      <c r="A368" s="110">
        <v>37</v>
      </c>
      <c r="B368" s="25" t="s">
        <v>25</v>
      </c>
      <c r="C368" s="31"/>
      <c r="D368" s="167">
        <f>septe!D368</f>
        <v>0</v>
      </c>
      <c r="E368" s="167">
        <f>septe!E368</f>
        <v>0</v>
      </c>
      <c r="F368" s="167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14" t="s">
        <v>10</v>
      </c>
      <c r="E372" s="114" t="s">
        <v>11</v>
      </c>
      <c r="F372" s="114" t="s">
        <v>12</v>
      </c>
      <c r="G372" s="32" t="s">
        <v>13</v>
      </c>
    </row>
    <row r="373" spans="1:7" x14ac:dyDescent="0.2">
      <c r="A373" s="110">
        <v>700</v>
      </c>
      <c r="B373" s="1" t="s">
        <v>30</v>
      </c>
      <c r="C373" s="10"/>
      <c r="D373" s="167">
        <f>septe!D373+'CUMUL aout'!D373</f>
        <v>30357</v>
      </c>
      <c r="E373" s="167">
        <f>septe!E373+'CUMUL aout'!E373</f>
        <v>25517</v>
      </c>
      <c r="F373" s="167">
        <f>(D373-E373)</f>
        <v>4840</v>
      </c>
      <c r="G373" s="32">
        <f>F373/E373</f>
        <v>0.18967746992201279</v>
      </c>
    </row>
    <row r="374" spans="1:7" x14ac:dyDescent="0.2">
      <c r="A374" s="110">
        <v>701</v>
      </c>
      <c r="B374" s="1" t="s">
        <v>31</v>
      </c>
      <c r="C374" s="10"/>
      <c r="D374" s="167">
        <f>septe!D374+'CUMUL aout'!D374</f>
        <v>212902</v>
      </c>
      <c r="E374" s="167">
        <f>septe!E374+'CUMUL aout'!E374</f>
        <v>168517</v>
      </c>
      <c r="F374" s="167">
        <f t="shared" ref="F374:F376" si="130">(D374-E374)</f>
        <v>44385</v>
      </c>
      <c r="G374" s="32">
        <f t="shared" ref="G374:G376" si="131">F374/E374</f>
        <v>0.26338588985087558</v>
      </c>
    </row>
    <row r="375" spans="1:7" x14ac:dyDescent="0.2">
      <c r="A375" s="110">
        <v>704</v>
      </c>
      <c r="B375" s="1" t="s">
        <v>32</v>
      </c>
      <c r="C375" s="10"/>
      <c r="D375" s="167">
        <f>septe!D375+'CUMUL aout'!D375</f>
        <v>0</v>
      </c>
      <c r="E375" s="167">
        <f>septe!E375+'CUMUL aout'!E375</f>
        <v>0</v>
      </c>
      <c r="F375" s="167">
        <f t="shared" si="130"/>
        <v>0</v>
      </c>
      <c r="G375" s="32" t="e">
        <f t="shared" si="131"/>
        <v>#DIV/0!</v>
      </c>
    </row>
    <row r="376" spans="1:7" x14ac:dyDescent="0.2">
      <c r="A376" s="110">
        <v>706</v>
      </c>
      <c r="B376" s="1" t="s">
        <v>33</v>
      </c>
      <c r="C376" s="10"/>
      <c r="D376" s="167">
        <f>septe!D376+'CUMUL aout'!D376</f>
        <v>239063</v>
      </c>
      <c r="E376" s="167">
        <f>septe!E376+'CUMUL aout'!E376</f>
        <v>276998</v>
      </c>
      <c r="F376" s="167">
        <f t="shared" si="130"/>
        <v>-37935</v>
      </c>
      <c r="G376" s="32">
        <f t="shared" si="131"/>
        <v>-0.13695044729564834</v>
      </c>
    </row>
    <row r="377" spans="1:7" x14ac:dyDescent="0.2">
      <c r="A377" s="110"/>
      <c r="B377" s="13" t="s">
        <v>6</v>
      </c>
      <c r="C377" s="27"/>
      <c r="D377" s="167">
        <f>septe!D377+'CUMUL aout'!D377</f>
        <v>0</v>
      </c>
      <c r="E377" s="167">
        <f>septe!E377+'CUMUL aout'!E377</f>
        <v>0</v>
      </c>
      <c r="F377" s="39"/>
      <c r="G377" s="33"/>
    </row>
    <row r="378" spans="1:7" x14ac:dyDescent="0.2">
      <c r="A378" s="110"/>
      <c r="B378" s="14" t="s">
        <v>19</v>
      </c>
      <c r="C378" s="11"/>
      <c r="D378" s="167">
        <f>septe!D378+'CUMUL aout'!D378</f>
        <v>0</v>
      </c>
      <c r="E378" s="167">
        <f>septe!E378+'CUMUL aout'!E378</f>
        <v>0</v>
      </c>
      <c r="F378" s="167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110"/>
      <c r="B379" s="14" t="s">
        <v>20</v>
      </c>
      <c r="C379" s="11"/>
      <c r="D379" s="167">
        <f>septe!D379+'CUMUL aout'!D379</f>
        <v>0</v>
      </c>
      <c r="E379" s="167">
        <f>septe!E379+'CUMUL aout'!E379</f>
        <v>0</v>
      </c>
      <c r="F379" s="167">
        <f t="shared" si="132"/>
        <v>0</v>
      </c>
      <c r="G379" s="32" t="e">
        <f t="shared" si="133"/>
        <v>#DIV/0!</v>
      </c>
    </row>
    <row r="380" spans="1:7" x14ac:dyDescent="0.2">
      <c r="A380" s="110"/>
      <c r="B380" s="14" t="s">
        <v>27</v>
      </c>
      <c r="C380" s="11"/>
      <c r="D380" s="167">
        <f>septe!D380+'CUMUL aout'!D380</f>
        <v>0</v>
      </c>
      <c r="E380" s="167">
        <f>septe!E380+'CUMUL aout'!E380</f>
        <v>0</v>
      </c>
      <c r="F380" s="167">
        <f t="shared" si="132"/>
        <v>0</v>
      </c>
      <c r="G380" s="32" t="e">
        <f t="shared" si="133"/>
        <v>#DIV/0!</v>
      </c>
    </row>
    <row r="381" spans="1:7" x14ac:dyDescent="0.2">
      <c r="A381" s="110">
        <v>706</v>
      </c>
      <c r="B381" s="2" t="s">
        <v>34</v>
      </c>
      <c r="C381" s="11"/>
      <c r="D381" s="167">
        <f>septe!D381+'CUMUL aout'!D381</f>
        <v>0</v>
      </c>
      <c r="E381" s="167">
        <f>septe!E381+'CUMUL aout'!E381</f>
        <v>0</v>
      </c>
      <c r="F381" s="167">
        <f t="shared" si="132"/>
        <v>0</v>
      </c>
      <c r="G381" s="32" t="e">
        <f t="shared" si="133"/>
        <v>#DIV/0!</v>
      </c>
    </row>
    <row r="382" spans="1:7" x14ac:dyDescent="0.2">
      <c r="A382" s="110" t="s">
        <v>35</v>
      </c>
      <c r="B382" s="2" t="s">
        <v>36</v>
      </c>
      <c r="C382" s="11"/>
      <c r="D382" s="167"/>
      <c r="E382" s="167"/>
      <c r="F382" s="167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11"/>
      <c r="D383" s="40">
        <f>D373+D374+D375+D376+D381+D382</f>
        <v>482322</v>
      </c>
      <c r="E383" s="40">
        <f>E373+E374+E375+E376+E381+E382</f>
        <v>471032</v>
      </c>
      <c r="F383" s="40">
        <f t="shared" si="132"/>
        <v>11290</v>
      </c>
      <c r="G383" s="34">
        <f t="shared" si="133"/>
        <v>2.396864756534588E-2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67">
        <f>septe!D386+'CUMUL aout'!D386</f>
        <v>0</v>
      </c>
      <c r="E386" s="167">
        <f>septe!E386+'CUMUL aout'!E386</f>
        <v>0</v>
      </c>
      <c r="F386" s="167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12"/>
      <c r="D387" s="166"/>
      <c r="E387" s="166"/>
      <c r="F387" s="166"/>
      <c r="G387" s="36"/>
    </row>
    <row r="388" spans="1:7" x14ac:dyDescent="0.2">
      <c r="A388" s="110">
        <v>72</v>
      </c>
      <c r="B388" s="1" t="s">
        <v>37</v>
      </c>
      <c r="C388" s="10"/>
      <c r="D388" s="167">
        <f>septe!D388+'CUMUL aout'!D388</f>
        <v>0</v>
      </c>
      <c r="E388" s="167">
        <f>septe!E388+'CUMUL aout'!E388</f>
        <v>0</v>
      </c>
      <c r="F388" s="167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10">
        <v>73</v>
      </c>
      <c r="B389" s="1" t="s">
        <v>38</v>
      </c>
      <c r="C389" s="10"/>
      <c r="D389" s="167">
        <f>septe!D389+'CUMUL aout'!D389</f>
        <v>0</v>
      </c>
      <c r="E389" s="167">
        <f>septe!E389+'CUMUL aout'!E389</f>
        <v>0</v>
      </c>
      <c r="F389" s="167">
        <f t="shared" si="136"/>
        <v>0</v>
      </c>
      <c r="G389" s="32" t="e">
        <f t="shared" si="137"/>
        <v>#DIV/0!</v>
      </c>
    </row>
    <row r="390" spans="1:7" x14ac:dyDescent="0.2">
      <c r="A390" s="110">
        <v>74</v>
      </c>
      <c r="B390" s="2" t="s">
        <v>39</v>
      </c>
      <c r="C390" s="11"/>
      <c r="D390" s="167">
        <f>septe!D390+'CUMUL aout'!D390</f>
        <v>0</v>
      </c>
      <c r="E390" s="167">
        <f>septe!E390+'CUMUL aout'!E390</f>
        <v>0</v>
      </c>
      <c r="F390" s="167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15"/>
      <c r="D391" s="40">
        <f>D383+D388+D389+D390</f>
        <v>482322</v>
      </c>
      <c r="E391" s="40">
        <f>E383+E388+E389+E390</f>
        <v>471032</v>
      </c>
      <c r="F391" s="167">
        <f t="shared" si="136"/>
        <v>11290</v>
      </c>
      <c r="G391" s="32">
        <f t="shared" si="137"/>
        <v>2.396864756534588E-2</v>
      </c>
    </row>
    <row r="392" spans="1:7" x14ac:dyDescent="0.2">
      <c r="A392" s="110">
        <v>60</v>
      </c>
      <c r="B392" s="3" t="s">
        <v>40</v>
      </c>
      <c r="C392" s="112"/>
      <c r="D392" s="166">
        <f>D393+D394+D395</f>
        <v>61720</v>
      </c>
      <c r="E392" s="166">
        <f>E393+E394+E395</f>
        <v>51799</v>
      </c>
      <c r="F392" s="167">
        <f t="shared" si="136"/>
        <v>9921</v>
      </c>
      <c r="G392" s="32">
        <f t="shared" si="137"/>
        <v>0.19152879399216202</v>
      </c>
    </row>
    <row r="393" spans="1:7" x14ac:dyDescent="0.2">
      <c r="A393" s="110">
        <v>600</v>
      </c>
      <c r="B393" s="1" t="s">
        <v>2</v>
      </c>
      <c r="C393" s="10"/>
      <c r="D393" s="167">
        <f>septe!D393+'CUMUL aout'!D393</f>
        <v>7102</v>
      </c>
      <c r="E393" s="167">
        <f>septe!E393+'CUMUL aout'!E393</f>
        <v>6316</v>
      </c>
      <c r="F393" s="167">
        <f t="shared" si="136"/>
        <v>786</v>
      </c>
      <c r="G393" s="32">
        <f t="shared" si="137"/>
        <v>0.12444585180493983</v>
      </c>
    </row>
    <row r="394" spans="1:7" x14ac:dyDescent="0.2">
      <c r="A394" s="110">
        <v>601</v>
      </c>
      <c r="B394" s="1" t="s">
        <v>3</v>
      </c>
      <c r="C394" s="10"/>
      <c r="D394" s="167">
        <f>septe!D394+'CUMUL aout'!D394</f>
        <v>54618</v>
      </c>
      <c r="E394" s="167">
        <f>septe!E394+'CUMUL aout'!E394</f>
        <v>45483</v>
      </c>
      <c r="F394" s="167">
        <f t="shared" si="136"/>
        <v>9135</v>
      </c>
      <c r="G394" s="32">
        <f t="shared" si="137"/>
        <v>0.20084427148604972</v>
      </c>
    </row>
    <row r="395" spans="1:7" x14ac:dyDescent="0.2">
      <c r="A395" s="110">
        <v>604</v>
      </c>
      <c r="B395" s="1" t="s">
        <v>4</v>
      </c>
      <c r="C395" s="10"/>
      <c r="D395" s="167">
        <f>septe!D395+'CUMUL aout'!D395</f>
        <v>0</v>
      </c>
      <c r="E395" s="167">
        <f>septe!E395+'CUMUL aout'!E395</f>
        <v>0</v>
      </c>
      <c r="F395" s="167">
        <f t="shared" si="136"/>
        <v>0</v>
      </c>
      <c r="G395" s="32" t="e">
        <f t="shared" si="137"/>
        <v>#DIV/0!</v>
      </c>
    </row>
    <row r="396" spans="1:7" x14ac:dyDescent="0.2">
      <c r="A396" s="110">
        <v>61</v>
      </c>
      <c r="B396" s="1" t="s">
        <v>41</v>
      </c>
      <c r="C396" s="10"/>
      <c r="D396" s="167">
        <f>septe!D396+'CUMUL aout'!D396</f>
        <v>22449</v>
      </c>
      <c r="E396" s="167">
        <f>septe!E396+'CUMUL aout'!E396</f>
        <v>16624</v>
      </c>
      <c r="F396" s="167">
        <f t="shared" si="136"/>
        <v>5825</v>
      </c>
      <c r="G396" s="32">
        <f t="shared" si="137"/>
        <v>0.35039701636188642</v>
      </c>
    </row>
    <row r="397" spans="1:7" x14ac:dyDescent="0.2">
      <c r="A397" s="110">
        <v>62</v>
      </c>
      <c r="B397" s="2" t="s">
        <v>42</v>
      </c>
      <c r="C397" s="11"/>
      <c r="D397" s="167">
        <f>septe!D397+'CUMUL aout'!D397</f>
        <v>8663</v>
      </c>
      <c r="E397" s="167">
        <f>septe!E397+'CUMUL aout'!E397</f>
        <v>11375</v>
      </c>
      <c r="F397" s="167">
        <f t="shared" si="136"/>
        <v>-2712</v>
      </c>
      <c r="G397" s="32">
        <f t="shared" si="137"/>
        <v>-0.23841758241758243</v>
      </c>
    </row>
    <row r="398" spans="1:7" ht="25.5" x14ac:dyDescent="0.2">
      <c r="A398" s="22"/>
      <c r="B398" s="26" t="s">
        <v>43</v>
      </c>
      <c r="C398" s="115"/>
      <c r="D398" s="40">
        <f>D392+D396+D397</f>
        <v>92832</v>
      </c>
      <c r="E398" s="40">
        <f>E392+E396+E397</f>
        <v>79798</v>
      </c>
      <c r="F398" s="167">
        <f t="shared" si="136"/>
        <v>13034</v>
      </c>
      <c r="G398" s="32">
        <f t="shared" si="137"/>
        <v>0.16333742700318304</v>
      </c>
    </row>
    <row r="399" spans="1:7" ht="25.5" x14ac:dyDescent="0.2">
      <c r="A399" s="22"/>
      <c r="B399" s="26" t="s">
        <v>48</v>
      </c>
      <c r="C399" s="115"/>
      <c r="D399" s="40">
        <f>D391-D398</f>
        <v>389490</v>
      </c>
      <c r="E399" s="40">
        <f>E391-E398</f>
        <v>391234</v>
      </c>
      <c r="F399" s="167">
        <f t="shared" si="136"/>
        <v>-1744</v>
      </c>
      <c r="G399" s="32">
        <f t="shared" si="137"/>
        <v>-4.4576902825419059E-3</v>
      </c>
    </row>
    <row r="400" spans="1:7" x14ac:dyDescent="0.2">
      <c r="A400" s="110">
        <v>63</v>
      </c>
      <c r="B400" s="3" t="s">
        <v>46</v>
      </c>
      <c r="C400" s="112"/>
      <c r="D400" s="167">
        <f>septe!D400+'CUMUL aout'!D400</f>
        <v>341735</v>
      </c>
      <c r="E400" s="167">
        <f>septe!E400+'CUMUL aout'!E400</f>
        <v>300012</v>
      </c>
      <c r="F400" s="167">
        <f t="shared" si="136"/>
        <v>41723</v>
      </c>
      <c r="G400" s="32">
        <f t="shared" si="137"/>
        <v>0.13907110382251375</v>
      </c>
    </row>
    <row r="401" spans="1:7" x14ac:dyDescent="0.2">
      <c r="A401" s="110"/>
      <c r="B401" s="13" t="s">
        <v>6</v>
      </c>
      <c r="C401" s="27"/>
      <c r="D401" s="167"/>
      <c r="E401" s="167"/>
      <c r="F401" s="167"/>
      <c r="G401" s="32"/>
    </row>
    <row r="402" spans="1:7" x14ac:dyDescent="0.2">
      <c r="A402" s="110">
        <v>631</v>
      </c>
      <c r="B402" s="15" t="s">
        <v>21</v>
      </c>
      <c r="C402" s="21"/>
      <c r="D402" s="167">
        <f>septe!D402+'CUMUL aout'!D402</f>
        <v>0</v>
      </c>
      <c r="E402" s="167">
        <f>septe!E402+'CUMUL aout'!E402</f>
        <v>0</v>
      </c>
      <c r="F402" s="167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10"/>
      <c r="B403" s="15"/>
      <c r="C403" s="21"/>
      <c r="D403" s="167"/>
      <c r="E403" s="167"/>
      <c r="F403" s="167"/>
      <c r="G403" s="32"/>
    </row>
    <row r="404" spans="1:7" x14ac:dyDescent="0.2">
      <c r="A404" s="110">
        <v>64</v>
      </c>
      <c r="B404" s="2" t="s">
        <v>47</v>
      </c>
      <c r="C404" s="11"/>
      <c r="D404" s="167">
        <f>septe!D404+'CUMUL aout'!D404</f>
        <v>14328</v>
      </c>
      <c r="E404" s="167">
        <f>septe!E404+'CUMUL aout'!E404</f>
        <v>19460</v>
      </c>
      <c r="F404" s="167">
        <f t="shared" ref="F404:F414" si="140">(D404-E404)</f>
        <v>-5132</v>
      </c>
      <c r="G404" s="32">
        <f t="shared" ref="G404:G414" si="141">F404/E404</f>
        <v>-0.26372045220966084</v>
      </c>
    </row>
    <row r="405" spans="1:7" ht="25.5" x14ac:dyDescent="0.2">
      <c r="A405" s="22"/>
      <c r="B405" s="26" t="s">
        <v>49</v>
      </c>
      <c r="C405" s="115"/>
      <c r="D405" s="167">
        <f>D399-D400-D404</f>
        <v>33427</v>
      </c>
      <c r="E405" s="167">
        <f>E399-E400-E404</f>
        <v>71762</v>
      </c>
      <c r="F405" s="167">
        <f t="shared" si="140"/>
        <v>-38335</v>
      </c>
      <c r="G405" s="32">
        <f t="shared" si="141"/>
        <v>-0.53419637133859144</v>
      </c>
    </row>
    <row r="406" spans="1:7" x14ac:dyDescent="0.2">
      <c r="A406" s="110">
        <v>75</v>
      </c>
      <c r="B406" s="3" t="s">
        <v>50</v>
      </c>
      <c r="C406" s="112"/>
      <c r="D406" s="167">
        <f>septe!D406+'CUMUL aout'!D406</f>
        <v>0</v>
      </c>
      <c r="E406" s="167">
        <f>septe!E406+'CUMUL aout'!E406</f>
        <v>0</v>
      </c>
      <c r="F406" s="167">
        <f t="shared" si="140"/>
        <v>0</v>
      </c>
      <c r="G406" s="32" t="e">
        <f t="shared" si="141"/>
        <v>#DIV/0!</v>
      </c>
    </row>
    <row r="407" spans="1:7" x14ac:dyDescent="0.2">
      <c r="A407" s="110">
        <v>65</v>
      </c>
      <c r="B407" s="1" t="s">
        <v>51</v>
      </c>
      <c r="C407" s="10"/>
      <c r="D407" s="167">
        <f>septe!D407+'CUMUL aout'!D407</f>
        <v>0</v>
      </c>
      <c r="E407" s="167">
        <f>septe!E407+'CUMUL aout'!E407</f>
        <v>0</v>
      </c>
      <c r="F407" s="167">
        <f t="shared" si="140"/>
        <v>0</v>
      </c>
      <c r="G407" s="32" t="e">
        <f t="shared" si="141"/>
        <v>#DIV/0!</v>
      </c>
    </row>
    <row r="408" spans="1:7" ht="25.5" x14ac:dyDescent="0.2">
      <c r="A408" s="110">
        <v>68</v>
      </c>
      <c r="B408" s="16" t="s">
        <v>52</v>
      </c>
      <c r="C408" s="17"/>
      <c r="D408" s="167">
        <f>septe!D408+'CUMUL aout'!D408</f>
        <v>80500</v>
      </c>
      <c r="E408" s="167">
        <f>septe!E408+'CUMUL aout'!E408</f>
        <v>63000</v>
      </c>
      <c r="F408" s="167">
        <f t="shared" si="140"/>
        <v>17500</v>
      </c>
      <c r="G408" s="32">
        <f t="shared" si="141"/>
        <v>0.27777777777777779</v>
      </c>
    </row>
    <row r="409" spans="1:7" x14ac:dyDescent="0.2">
      <c r="A409" s="110">
        <v>78</v>
      </c>
      <c r="B409" s="2" t="s">
        <v>53</v>
      </c>
      <c r="C409" s="11"/>
      <c r="D409" s="167">
        <f>septe!D409+'CUMUL aout'!D409</f>
        <v>0</v>
      </c>
      <c r="E409" s="167">
        <f>septe!E409+'CUMUL aout'!E409</f>
        <v>0</v>
      </c>
      <c r="F409" s="167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15"/>
      <c r="D410" s="167">
        <f>D405+D406-D407-D408+D409</f>
        <v>-47073</v>
      </c>
      <c r="E410" s="167">
        <f>E405+E406-E407-E408+E409</f>
        <v>8762</v>
      </c>
      <c r="F410" s="167">
        <f t="shared" si="140"/>
        <v>-55835</v>
      </c>
      <c r="G410" s="32">
        <f t="shared" si="141"/>
        <v>-6.3724035608308602</v>
      </c>
    </row>
    <row r="411" spans="1:7" x14ac:dyDescent="0.2">
      <c r="A411" s="110">
        <v>76</v>
      </c>
      <c r="B411" s="1" t="s">
        <v>54</v>
      </c>
      <c r="C411" s="10"/>
      <c r="D411" s="167">
        <f>septe!D411+'CUMUL aout'!D411</f>
        <v>0</v>
      </c>
      <c r="E411" s="167">
        <f>septe!E411+'CUMUL aout'!E411</f>
        <v>0</v>
      </c>
      <c r="F411" s="167">
        <f t="shared" si="140"/>
        <v>0</v>
      </c>
      <c r="G411" s="32" t="e">
        <f t="shared" si="141"/>
        <v>#DIV/0!</v>
      </c>
    </row>
    <row r="412" spans="1:7" x14ac:dyDescent="0.2">
      <c r="A412" s="110">
        <v>66</v>
      </c>
      <c r="B412" s="1" t="s">
        <v>55</v>
      </c>
      <c r="C412" s="10"/>
      <c r="D412" s="167">
        <f>septe!D412+'CUMUL aout'!D412</f>
        <v>900</v>
      </c>
      <c r="E412" s="167">
        <f>septe!E412+'CUMUL aout'!E412</f>
        <v>900</v>
      </c>
      <c r="F412" s="167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-900</v>
      </c>
      <c r="E413" s="39">
        <f>E411-E412</f>
        <v>-900</v>
      </c>
      <c r="F413" s="167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15"/>
      <c r="D414" s="167">
        <f>D410+D413</f>
        <v>-47973</v>
      </c>
      <c r="E414" s="167">
        <f>E410+E413</f>
        <v>7862</v>
      </c>
      <c r="F414" s="167">
        <f t="shared" si="140"/>
        <v>-55835</v>
      </c>
      <c r="G414" s="32">
        <f t="shared" si="141"/>
        <v>-7.1018824726532692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10">
        <v>5</v>
      </c>
      <c r="B418" s="1" t="s">
        <v>22</v>
      </c>
      <c r="C418" s="10"/>
      <c r="D418" s="167">
        <f>septe!D418</f>
        <v>-94314</v>
      </c>
      <c r="E418" s="167">
        <f>septe!E418</f>
        <v>64779</v>
      </c>
      <c r="F418" s="167">
        <f t="shared" ref="F418" si="142">(D418-E418)</f>
        <v>-159093</v>
      </c>
      <c r="G418" s="32">
        <f t="shared" ref="G418" si="143">F418/E418</f>
        <v>-2.4559347936831379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10">
        <v>51</v>
      </c>
      <c r="B422" s="20" t="s">
        <v>29</v>
      </c>
      <c r="C422" s="30"/>
      <c r="D422" s="167">
        <v>0</v>
      </c>
      <c r="E422" s="167">
        <v>0</v>
      </c>
      <c r="F422" s="167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10">
        <v>510</v>
      </c>
      <c r="B423" s="1" t="s">
        <v>7</v>
      </c>
      <c r="C423" s="10"/>
      <c r="D423" s="167">
        <v>0</v>
      </c>
      <c r="E423" s="167">
        <v>0</v>
      </c>
      <c r="F423" s="167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10">
        <v>41</v>
      </c>
      <c r="B425" s="1" t="s">
        <v>8</v>
      </c>
      <c r="C425" s="10"/>
      <c r="D425" s="167">
        <f>D429+D430+D431</f>
        <v>906185</v>
      </c>
      <c r="E425" s="167">
        <f>E429+E430+E431</f>
        <v>743690</v>
      </c>
      <c r="F425" s="167">
        <f t="shared" ref="F425" si="146">(D425-E425)</f>
        <v>162495</v>
      </c>
      <c r="G425" s="32">
        <f t="shared" ref="G425" si="147">F425/E425</f>
        <v>0.21849829902244214</v>
      </c>
    </row>
    <row r="426" spans="1:7" x14ac:dyDescent="0.2">
      <c r="A426" s="110"/>
      <c r="B426" s="1"/>
      <c r="C426" s="10"/>
      <c r="D426" s="167"/>
      <c r="E426" s="167"/>
      <c r="F426" s="167"/>
      <c r="G426" s="32"/>
    </row>
    <row r="427" spans="1:7" x14ac:dyDescent="0.2">
      <c r="A427" s="110"/>
      <c r="B427" s="7" t="s">
        <v>6</v>
      </c>
      <c r="C427" s="29"/>
      <c r="D427" s="167"/>
      <c r="E427" s="167"/>
      <c r="F427" s="167"/>
      <c r="G427" s="32"/>
    </row>
    <row r="428" spans="1:7" x14ac:dyDescent="0.2">
      <c r="A428" s="110"/>
      <c r="B428" s="1"/>
      <c r="C428" s="10"/>
      <c r="D428" s="167"/>
      <c r="E428" s="167"/>
      <c r="F428" s="167"/>
      <c r="G428" s="32"/>
    </row>
    <row r="429" spans="1:7" x14ac:dyDescent="0.2">
      <c r="A429" s="110"/>
      <c r="B429" s="23" t="s">
        <v>23</v>
      </c>
      <c r="C429" s="10"/>
      <c r="D429" s="167">
        <f>septe!D429</f>
        <v>714630</v>
      </c>
      <c r="E429" s="167">
        <f>septe!E429</f>
        <v>614201</v>
      </c>
      <c r="F429" s="167">
        <f t="shared" ref="F429:F431" si="148">(D429-E429)</f>
        <v>100429</v>
      </c>
      <c r="G429" s="32">
        <f t="shared" ref="G429:G431" si="149">F429/E429</f>
        <v>0.16351161916050283</v>
      </c>
    </row>
    <row r="430" spans="1:7" ht="25.5" x14ac:dyDescent="0.2">
      <c r="A430" s="110"/>
      <c r="B430" s="24" t="s">
        <v>58</v>
      </c>
      <c r="C430" s="17"/>
      <c r="D430" s="167">
        <f>septe!D430</f>
        <v>181507</v>
      </c>
      <c r="E430" s="167">
        <f>septe!E430</f>
        <v>126314</v>
      </c>
      <c r="F430" s="167">
        <f t="shared" si="148"/>
        <v>55193</v>
      </c>
      <c r="G430" s="32">
        <f t="shared" si="149"/>
        <v>0.43695077346929079</v>
      </c>
    </row>
    <row r="431" spans="1:7" x14ac:dyDescent="0.2">
      <c r="A431" s="110"/>
      <c r="B431" s="23" t="s">
        <v>24</v>
      </c>
      <c r="C431" s="10"/>
      <c r="D431" s="167">
        <f>septe!D431</f>
        <v>10048</v>
      </c>
      <c r="E431" s="167">
        <f>septe!E431</f>
        <v>3175</v>
      </c>
      <c r="F431" s="167">
        <f t="shared" si="148"/>
        <v>6873</v>
      </c>
      <c r="G431" s="32">
        <f t="shared" si="149"/>
        <v>2.1647244094488189</v>
      </c>
    </row>
    <row r="432" spans="1:7" x14ac:dyDescent="0.2">
      <c r="A432" s="110"/>
      <c r="B432" s="1"/>
      <c r="C432" s="10"/>
      <c r="D432" s="167"/>
      <c r="E432" s="167"/>
      <c r="F432" s="167"/>
      <c r="G432" s="32"/>
    </row>
    <row r="433" spans="1:7" x14ac:dyDescent="0.2">
      <c r="A433" s="110"/>
      <c r="B433" s="8" t="s">
        <v>26</v>
      </c>
      <c r="C433" s="31"/>
      <c r="D433" s="167">
        <f>septe!D433</f>
        <v>188053</v>
      </c>
      <c r="E433" s="167">
        <f>septe!E433</f>
        <v>179604</v>
      </c>
      <c r="F433" s="167">
        <f t="shared" ref="F433" si="150">(D433-E433)</f>
        <v>8449</v>
      </c>
      <c r="G433" s="32">
        <f t="shared" ref="G433" si="151">F433/E433</f>
        <v>4.7042382129573949E-2</v>
      </c>
    </row>
    <row r="434" spans="1:7" x14ac:dyDescent="0.2">
      <c r="A434" s="110"/>
      <c r="B434" s="8"/>
      <c r="C434" s="31"/>
      <c r="D434" s="167"/>
      <c r="E434" s="167"/>
      <c r="F434" s="167"/>
      <c r="G434" s="32"/>
    </row>
    <row r="435" spans="1:7" x14ac:dyDescent="0.2">
      <c r="A435" s="110">
        <v>3</v>
      </c>
      <c r="B435" s="8" t="s">
        <v>15</v>
      </c>
      <c r="C435" s="31"/>
      <c r="D435" s="167">
        <f>D438+D439+D440+D441</f>
        <v>115720</v>
      </c>
      <c r="E435" s="167">
        <f>E438+E439+E440+E441</f>
        <v>119622</v>
      </c>
      <c r="F435" s="167">
        <f t="shared" ref="F435" si="152">(D435-E435)</f>
        <v>-3902</v>
      </c>
      <c r="G435" s="32">
        <f t="shared" ref="G435" si="153">F435/E435</f>
        <v>-3.2619417832840114E-2</v>
      </c>
    </row>
    <row r="436" spans="1:7" x14ac:dyDescent="0.2">
      <c r="A436" s="110"/>
      <c r="B436" s="7" t="s">
        <v>6</v>
      </c>
      <c r="C436" s="29"/>
      <c r="D436" s="167"/>
      <c r="E436" s="167"/>
      <c r="F436" s="167"/>
      <c r="G436" s="32"/>
    </row>
    <row r="437" spans="1:7" x14ac:dyDescent="0.2">
      <c r="A437" s="110"/>
      <c r="B437" s="8"/>
      <c r="C437" s="31"/>
      <c r="D437" s="167"/>
      <c r="E437" s="167"/>
      <c r="F437" s="167"/>
      <c r="G437" s="32"/>
    </row>
    <row r="438" spans="1:7" x14ac:dyDescent="0.2">
      <c r="A438" s="110">
        <v>30</v>
      </c>
      <c r="B438" s="25" t="s">
        <v>16</v>
      </c>
      <c r="C438" s="31"/>
      <c r="D438" s="167">
        <f>septe!D438</f>
        <v>1723</v>
      </c>
      <c r="E438" s="167">
        <f>septe!E438</f>
        <v>2084</v>
      </c>
      <c r="F438" s="167">
        <f t="shared" ref="F438:F441" si="154">(D438-E438)</f>
        <v>-361</v>
      </c>
      <c r="G438" s="32">
        <f t="shared" ref="G438:G441" si="155">F438/E438</f>
        <v>-0.17322456813819578</v>
      </c>
    </row>
    <row r="439" spans="1:7" x14ac:dyDescent="0.2">
      <c r="A439" s="110">
        <v>31</v>
      </c>
      <c r="B439" s="25" t="s">
        <v>17</v>
      </c>
      <c r="C439" s="31"/>
      <c r="D439" s="167">
        <f>septe!D439</f>
        <v>1400</v>
      </c>
      <c r="E439" s="167">
        <f>septe!E439</f>
        <v>994</v>
      </c>
      <c r="F439" s="167">
        <f t="shared" si="154"/>
        <v>406</v>
      </c>
      <c r="G439" s="32">
        <f t="shared" si="155"/>
        <v>0.40845070422535212</v>
      </c>
    </row>
    <row r="440" spans="1:7" x14ac:dyDescent="0.2">
      <c r="A440" s="110">
        <v>32</v>
      </c>
      <c r="B440" s="25" t="s">
        <v>18</v>
      </c>
      <c r="C440" s="31"/>
      <c r="D440" s="167">
        <f>septe!D440</f>
        <v>112597</v>
      </c>
      <c r="E440" s="167">
        <f>septe!E440</f>
        <v>116544</v>
      </c>
      <c r="F440" s="167">
        <f t="shared" si="154"/>
        <v>-3947</v>
      </c>
      <c r="G440" s="32">
        <f t="shared" si="155"/>
        <v>-3.3867037342119717E-2</v>
      </c>
    </row>
    <row r="441" spans="1:7" x14ac:dyDescent="0.2">
      <c r="A441" s="110">
        <v>37</v>
      </c>
      <c r="B441" s="25" t="s">
        <v>25</v>
      </c>
      <c r="C441" s="31"/>
      <c r="D441" s="167">
        <f>septe!D441</f>
        <v>0</v>
      </c>
      <c r="E441" s="167">
        <f>septe!E441</f>
        <v>0</v>
      </c>
      <c r="F441" s="167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14" t="s">
        <v>10</v>
      </c>
      <c r="E445" s="114" t="s">
        <v>11</v>
      </c>
      <c r="F445" s="114" t="s">
        <v>12</v>
      </c>
      <c r="G445" s="32" t="s">
        <v>13</v>
      </c>
    </row>
    <row r="446" spans="1:7" x14ac:dyDescent="0.2">
      <c r="A446" s="110">
        <v>700</v>
      </c>
      <c r="B446" s="1" t="s">
        <v>30</v>
      </c>
      <c r="C446" s="10"/>
      <c r="D446" s="167">
        <f>septe!D446+'CUMUL aout'!D446</f>
        <v>14646</v>
      </c>
      <c r="E446" s="167">
        <f>septe!E446+'CUMUL aout'!E446</f>
        <v>34762</v>
      </c>
      <c r="F446" s="167">
        <f>(D446-E446)</f>
        <v>-20116</v>
      </c>
      <c r="G446" s="32">
        <f>F446/E446</f>
        <v>-0.57867786663598186</v>
      </c>
    </row>
    <row r="447" spans="1:7" x14ac:dyDescent="0.2">
      <c r="A447" s="110">
        <v>701</v>
      </c>
      <c r="B447" s="1" t="s">
        <v>31</v>
      </c>
      <c r="C447" s="10"/>
      <c r="D447" s="167">
        <f>septe!D447+'CUMUL aout'!D447</f>
        <v>149591</v>
      </c>
      <c r="E447" s="167">
        <f>septe!E447+'CUMUL aout'!E447</f>
        <v>315078</v>
      </c>
      <c r="F447" s="167">
        <f t="shared" ref="F447:F449" si="156">(D447-E447)</f>
        <v>-165487</v>
      </c>
      <c r="G447" s="32">
        <f t="shared" ref="G447:G449" si="157">F447/E447</f>
        <v>-0.5252254997175303</v>
      </c>
    </row>
    <row r="448" spans="1:7" x14ac:dyDescent="0.2">
      <c r="A448" s="110">
        <v>704</v>
      </c>
      <c r="B448" s="1" t="s">
        <v>32</v>
      </c>
      <c r="C448" s="10"/>
      <c r="D448" s="167">
        <f>septe!D448+'CUMUL aout'!D448</f>
        <v>0</v>
      </c>
      <c r="E448" s="167">
        <f>septe!E448+'CUMUL aout'!E448</f>
        <v>0</v>
      </c>
      <c r="F448" s="167">
        <f t="shared" si="156"/>
        <v>0</v>
      </c>
      <c r="G448" s="32" t="e">
        <f t="shared" si="157"/>
        <v>#DIV/0!</v>
      </c>
    </row>
    <row r="449" spans="1:7" x14ac:dyDescent="0.2">
      <c r="A449" s="110">
        <v>706</v>
      </c>
      <c r="B449" s="1" t="s">
        <v>33</v>
      </c>
      <c r="C449" s="10"/>
      <c r="D449" s="167">
        <f>septe!D449+'CUMUL aout'!D449</f>
        <v>108233</v>
      </c>
      <c r="E449" s="167">
        <f>septe!E449+'CUMUL aout'!E449</f>
        <v>278282</v>
      </c>
      <c r="F449" s="167">
        <f t="shared" si="156"/>
        <v>-170049</v>
      </c>
      <c r="G449" s="32">
        <f t="shared" si="157"/>
        <v>-0.61106719083519601</v>
      </c>
    </row>
    <row r="450" spans="1:7" x14ac:dyDescent="0.2">
      <c r="A450" s="110"/>
      <c r="B450" s="13" t="s">
        <v>6</v>
      </c>
      <c r="C450" s="27"/>
      <c r="D450" s="167">
        <f>septe!D450+'CUMUL aout'!D450</f>
        <v>0</v>
      </c>
      <c r="E450" s="167">
        <f>septe!E450+'CUMUL aout'!E450</f>
        <v>0</v>
      </c>
      <c r="F450" s="39"/>
      <c r="G450" s="33"/>
    </row>
    <row r="451" spans="1:7" x14ac:dyDescent="0.2">
      <c r="A451" s="110"/>
      <c r="B451" s="14" t="s">
        <v>19</v>
      </c>
      <c r="C451" s="11"/>
      <c r="D451" s="167">
        <f>septe!D451+'CUMUL aout'!D451</f>
        <v>0</v>
      </c>
      <c r="E451" s="167">
        <f>septe!E451+'CUMUL aout'!E451</f>
        <v>0</v>
      </c>
      <c r="F451" s="167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110"/>
      <c r="B452" s="14" t="s">
        <v>20</v>
      </c>
      <c r="C452" s="11"/>
      <c r="D452" s="167">
        <f>septe!D452+'CUMUL aout'!D452</f>
        <v>0</v>
      </c>
      <c r="E452" s="167">
        <f>septe!E452+'CUMUL aout'!E452</f>
        <v>0</v>
      </c>
      <c r="F452" s="167">
        <f t="shared" si="158"/>
        <v>0</v>
      </c>
      <c r="G452" s="32" t="e">
        <f t="shared" si="159"/>
        <v>#DIV/0!</v>
      </c>
    </row>
    <row r="453" spans="1:7" x14ac:dyDescent="0.2">
      <c r="A453" s="110"/>
      <c r="B453" s="14" t="s">
        <v>27</v>
      </c>
      <c r="C453" s="11"/>
      <c r="D453" s="167">
        <f>septe!D453+'CUMUL aout'!D453</f>
        <v>0</v>
      </c>
      <c r="E453" s="167">
        <f>septe!E453+'CUMUL aout'!E453</f>
        <v>0</v>
      </c>
      <c r="F453" s="167">
        <f t="shared" si="158"/>
        <v>0</v>
      </c>
      <c r="G453" s="32" t="e">
        <f t="shared" si="159"/>
        <v>#DIV/0!</v>
      </c>
    </row>
    <row r="454" spans="1:7" x14ac:dyDescent="0.2">
      <c r="A454" s="110">
        <v>706</v>
      </c>
      <c r="B454" s="2" t="s">
        <v>34</v>
      </c>
      <c r="C454" s="11"/>
      <c r="D454" s="167">
        <f>septe!D454+'CUMUL aout'!D454</f>
        <v>0</v>
      </c>
      <c r="E454" s="167">
        <f>septe!E454+'CUMUL aout'!E454</f>
        <v>0</v>
      </c>
      <c r="F454" s="167">
        <f t="shared" si="158"/>
        <v>0</v>
      </c>
      <c r="G454" s="32" t="e">
        <f t="shared" si="159"/>
        <v>#DIV/0!</v>
      </c>
    </row>
    <row r="455" spans="1:7" x14ac:dyDescent="0.2">
      <c r="A455" s="110" t="s">
        <v>35</v>
      </c>
      <c r="B455" s="2" t="s">
        <v>36</v>
      </c>
      <c r="C455" s="11"/>
      <c r="D455" s="167"/>
      <c r="E455" s="167"/>
      <c r="F455" s="167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11"/>
      <c r="D456" s="40">
        <f>D446+D447+D448+D449+D454+D455</f>
        <v>272470</v>
      </c>
      <c r="E456" s="40">
        <f>E446+E447+E448+E449+E454+E455</f>
        <v>628122</v>
      </c>
      <c r="F456" s="40">
        <f t="shared" si="158"/>
        <v>-355652</v>
      </c>
      <c r="G456" s="34">
        <f t="shared" si="159"/>
        <v>-0.56621484361318342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67">
        <f>septe!D459+'CUMUL aout'!D459</f>
        <v>0</v>
      </c>
      <c r="E459" s="167">
        <f>septe!E459+'CUMUL aout'!E459</f>
        <v>0</v>
      </c>
      <c r="F459" s="167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12"/>
      <c r="D460" s="166"/>
      <c r="E460" s="166"/>
      <c r="F460" s="166"/>
      <c r="G460" s="36"/>
    </row>
    <row r="461" spans="1:7" x14ac:dyDescent="0.2">
      <c r="A461" s="110">
        <v>72</v>
      </c>
      <c r="B461" s="1" t="s">
        <v>37</v>
      </c>
      <c r="C461" s="10"/>
      <c r="D461" s="167">
        <f>septe!D461+'CUMUL aout'!D461</f>
        <v>0</v>
      </c>
      <c r="E461" s="167">
        <f>septe!E461+'CUMUL aout'!E461</f>
        <v>0</v>
      </c>
      <c r="F461" s="167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10">
        <v>73</v>
      </c>
      <c r="B462" s="1" t="s">
        <v>38</v>
      </c>
      <c r="C462" s="10"/>
      <c r="D462" s="167">
        <f>septe!D462+'CUMUL aout'!D462</f>
        <v>0</v>
      </c>
      <c r="E462" s="167">
        <f>septe!E462+'CUMUL aout'!E462</f>
        <v>0</v>
      </c>
      <c r="F462" s="167">
        <f t="shared" si="162"/>
        <v>0</v>
      </c>
      <c r="G462" s="32" t="e">
        <f t="shared" si="163"/>
        <v>#DIV/0!</v>
      </c>
    </row>
    <row r="463" spans="1:7" x14ac:dyDescent="0.2">
      <c r="A463" s="110">
        <v>74</v>
      </c>
      <c r="B463" s="2" t="s">
        <v>39</v>
      </c>
      <c r="C463" s="11"/>
      <c r="D463" s="167">
        <f>septe!D463+'CUMUL aout'!D463</f>
        <v>0</v>
      </c>
      <c r="E463" s="167">
        <f>septe!E463+'CUMUL aout'!E463</f>
        <v>0</v>
      </c>
      <c r="F463" s="167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15"/>
      <c r="D464" s="40">
        <f>D456+D461+D462+D463</f>
        <v>272470</v>
      </c>
      <c r="E464" s="40">
        <f>E456+E461+E462+E463</f>
        <v>628122</v>
      </c>
      <c r="F464" s="167">
        <f t="shared" si="162"/>
        <v>-355652</v>
      </c>
      <c r="G464" s="32">
        <f t="shared" si="163"/>
        <v>-0.56621484361318342</v>
      </c>
    </row>
    <row r="465" spans="1:7" x14ac:dyDescent="0.2">
      <c r="A465" s="110">
        <v>60</v>
      </c>
      <c r="B465" s="3" t="s">
        <v>40</v>
      </c>
      <c r="C465" s="112"/>
      <c r="D465" s="166">
        <f>D466+D467+D468</f>
        <v>88369.822</v>
      </c>
      <c r="E465" s="166">
        <f>E466+E467+E468</f>
        <v>104467.28</v>
      </c>
      <c r="F465" s="167">
        <f t="shared" si="162"/>
        <v>-16097.457999999999</v>
      </c>
      <c r="G465" s="32">
        <f t="shared" si="163"/>
        <v>-0.1540909076985636</v>
      </c>
    </row>
    <row r="466" spans="1:7" x14ac:dyDescent="0.2">
      <c r="A466" s="110">
        <v>600</v>
      </c>
      <c r="B466" s="1" t="s">
        <v>2</v>
      </c>
      <c r="C466" s="10"/>
      <c r="D466" s="167">
        <f>septe!D466+'CUMUL aout'!D466</f>
        <v>3739.8739999999998</v>
      </c>
      <c r="E466" s="167">
        <f>septe!E466+'CUMUL aout'!E466</f>
        <v>5419.5</v>
      </c>
      <c r="F466" s="167">
        <f t="shared" si="162"/>
        <v>-1679.6260000000002</v>
      </c>
      <c r="G466" s="32">
        <f t="shared" si="163"/>
        <v>-0.30992268659470434</v>
      </c>
    </row>
    <row r="467" spans="1:7" x14ac:dyDescent="0.2">
      <c r="A467" s="110">
        <v>601</v>
      </c>
      <c r="B467" s="1" t="s">
        <v>3</v>
      </c>
      <c r="C467" s="10"/>
      <c r="D467" s="167">
        <f>septe!D467+'CUMUL aout'!D467</f>
        <v>43685.948000000004</v>
      </c>
      <c r="E467" s="167">
        <f>septe!E467+'CUMUL aout'!E467</f>
        <v>53199.78</v>
      </c>
      <c r="F467" s="167">
        <f t="shared" si="162"/>
        <v>-9513.8319999999949</v>
      </c>
      <c r="G467" s="32">
        <f t="shared" si="163"/>
        <v>-0.17883216810295072</v>
      </c>
    </row>
    <row r="468" spans="1:7" x14ac:dyDescent="0.2">
      <c r="A468" s="110">
        <v>604</v>
      </c>
      <c r="B468" s="1" t="s">
        <v>4</v>
      </c>
      <c r="C468" s="10"/>
      <c r="D468" s="167">
        <f>septe!D468+'CUMUL aout'!D468</f>
        <v>40944</v>
      </c>
      <c r="E468" s="167">
        <f>septe!E468+'CUMUL aout'!E468</f>
        <v>45848</v>
      </c>
      <c r="F468" s="167">
        <f t="shared" si="162"/>
        <v>-4904</v>
      </c>
      <c r="G468" s="32">
        <f t="shared" si="163"/>
        <v>-0.1069621357529227</v>
      </c>
    </row>
    <row r="469" spans="1:7" x14ac:dyDescent="0.2">
      <c r="A469" s="110">
        <v>61</v>
      </c>
      <c r="B469" s="1" t="s">
        <v>41</v>
      </c>
      <c r="C469" s="10"/>
      <c r="D469" s="167">
        <f>septe!D469+'CUMUL aout'!D469</f>
        <v>5920</v>
      </c>
      <c r="E469" s="167">
        <f>septe!E469+'CUMUL aout'!E469</f>
        <v>9850</v>
      </c>
      <c r="F469" s="167">
        <f t="shared" si="162"/>
        <v>-3930</v>
      </c>
      <c r="G469" s="32">
        <f t="shared" si="163"/>
        <v>-0.39898477157360407</v>
      </c>
    </row>
    <row r="470" spans="1:7" x14ac:dyDescent="0.2">
      <c r="A470" s="110">
        <v>62</v>
      </c>
      <c r="B470" s="2" t="s">
        <v>42</v>
      </c>
      <c r="C470" s="11"/>
      <c r="D470" s="167">
        <f>septe!D470+'CUMUL aout'!D470</f>
        <v>11350</v>
      </c>
      <c r="E470" s="167">
        <f>septe!E470+'CUMUL aout'!E470</f>
        <v>5818</v>
      </c>
      <c r="F470" s="167">
        <f t="shared" si="162"/>
        <v>5532</v>
      </c>
      <c r="G470" s="32">
        <f t="shared" si="163"/>
        <v>0.95084221381918188</v>
      </c>
    </row>
    <row r="471" spans="1:7" ht="25.5" x14ac:dyDescent="0.2">
      <c r="A471" s="22"/>
      <c r="B471" s="26" t="s">
        <v>43</v>
      </c>
      <c r="C471" s="115"/>
      <c r="D471" s="40">
        <f>D465+D469+D470</f>
        <v>105639.822</v>
      </c>
      <c r="E471" s="40">
        <f>E465+E469+E470</f>
        <v>120135.28</v>
      </c>
      <c r="F471" s="167">
        <f t="shared" si="162"/>
        <v>-14495.457999999999</v>
      </c>
      <c r="G471" s="32">
        <f t="shared" si="163"/>
        <v>-0.12065945990220357</v>
      </c>
    </row>
    <row r="472" spans="1:7" ht="25.5" x14ac:dyDescent="0.2">
      <c r="A472" s="22"/>
      <c r="B472" s="26" t="s">
        <v>48</v>
      </c>
      <c r="C472" s="115"/>
      <c r="D472" s="40">
        <f>D464-D471</f>
        <v>166830.17800000001</v>
      </c>
      <c r="E472" s="40">
        <f>E464-E471</f>
        <v>507986.72</v>
      </c>
      <c r="F472" s="167">
        <f t="shared" si="162"/>
        <v>-341156.54199999996</v>
      </c>
      <c r="G472" s="32">
        <f t="shared" si="163"/>
        <v>-0.67158555247271023</v>
      </c>
    </row>
    <row r="473" spans="1:7" x14ac:dyDescent="0.2">
      <c r="A473" s="110">
        <v>63</v>
      </c>
      <c r="B473" s="3" t="s">
        <v>46</v>
      </c>
      <c r="C473" s="112"/>
      <c r="D473" s="167">
        <f>septe!D473+'CUMUL aout'!D473</f>
        <v>290704</v>
      </c>
      <c r="E473" s="167">
        <f>septe!E473+'CUMUL aout'!E473</f>
        <v>269231</v>
      </c>
      <c r="F473" s="167">
        <f t="shared" si="162"/>
        <v>21473</v>
      </c>
      <c r="G473" s="32">
        <f t="shared" si="163"/>
        <v>7.9756788779895338E-2</v>
      </c>
    </row>
    <row r="474" spans="1:7" x14ac:dyDescent="0.2">
      <c r="A474" s="110"/>
      <c r="B474" s="13" t="s">
        <v>6</v>
      </c>
      <c r="C474" s="27"/>
      <c r="D474" s="167"/>
      <c r="E474" s="167"/>
      <c r="F474" s="167"/>
      <c r="G474" s="32"/>
    </row>
    <row r="475" spans="1:7" x14ac:dyDescent="0.2">
      <c r="A475" s="110">
        <v>631</v>
      </c>
      <c r="B475" s="15" t="s">
        <v>21</v>
      </c>
      <c r="C475" s="21"/>
      <c r="D475" s="167">
        <f>septe!D475+'CUMUL aout'!D475</f>
        <v>0</v>
      </c>
      <c r="E475" s="167">
        <f>septe!E475+'CUMUL aout'!E475</f>
        <v>0</v>
      </c>
      <c r="F475" s="167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10"/>
      <c r="B476" s="15"/>
      <c r="C476" s="21"/>
      <c r="D476" s="167"/>
      <c r="E476" s="167"/>
      <c r="F476" s="167"/>
      <c r="G476" s="32"/>
    </row>
    <row r="477" spans="1:7" x14ac:dyDescent="0.2">
      <c r="A477" s="110">
        <v>64</v>
      </c>
      <c r="B477" s="2" t="s">
        <v>47</v>
      </c>
      <c r="C477" s="11"/>
      <c r="D477" s="167">
        <f>septe!D477+'CUMUL aout'!D477</f>
        <v>11380</v>
      </c>
      <c r="E477" s="167">
        <f>septe!E477+'CUMUL aout'!E477</f>
        <v>18998</v>
      </c>
      <c r="F477" s="167">
        <f t="shared" ref="F477:F487" si="166">(D477-E477)</f>
        <v>-7618</v>
      </c>
      <c r="G477" s="32">
        <f t="shared" ref="G477:G487" si="167">F477/E477</f>
        <v>-0.40098957785030004</v>
      </c>
    </row>
    <row r="478" spans="1:7" ht="25.5" x14ac:dyDescent="0.2">
      <c r="A478" s="22"/>
      <c r="B478" s="26" t="s">
        <v>49</v>
      </c>
      <c r="C478" s="115"/>
      <c r="D478" s="167">
        <f>D472-D473-D477</f>
        <v>-135253.82199999999</v>
      </c>
      <c r="E478" s="167">
        <f>E472-E473-E477</f>
        <v>219757.71999999997</v>
      </c>
      <c r="F478" s="167">
        <f t="shared" si="166"/>
        <v>-355011.54199999996</v>
      </c>
      <c r="G478" s="32">
        <f t="shared" si="167"/>
        <v>-1.615467898010591</v>
      </c>
    </row>
    <row r="479" spans="1:7" x14ac:dyDescent="0.2">
      <c r="A479" s="110">
        <v>75</v>
      </c>
      <c r="B479" s="3" t="s">
        <v>50</v>
      </c>
      <c r="C479" s="112"/>
      <c r="D479" s="167">
        <f>septe!D479+'CUMUL aout'!D479</f>
        <v>7968</v>
      </c>
      <c r="E479" s="167">
        <f>septe!E479+'CUMUL aout'!E479</f>
        <v>9905</v>
      </c>
      <c r="F479" s="167">
        <f t="shared" si="166"/>
        <v>-1937</v>
      </c>
      <c r="G479" s="32">
        <f t="shared" si="167"/>
        <v>-0.195557799091368</v>
      </c>
    </row>
    <row r="480" spans="1:7" x14ac:dyDescent="0.2">
      <c r="A480" s="110">
        <v>65</v>
      </c>
      <c r="B480" s="1" t="s">
        <v>51</v>
      </c>
      <c r="C480" s="10"/>
      <c r="D480" s="167">
        <f>septe!D480+'CUMUL aout'!D480</f>
        <v>14256</v>
      </c>
      <c r="E480" s="167">
        <f>septe!E480+'CUMUL aout'!E480</f>
        <v>13379</v>
      </c>
      <c r="F480" s="167">
        <f t="shared" si="166"/>
        <v>877</v>
      </c>
      <c r="G480" s="32">
        <f t="shared" si="167"/>
        <v>6.5550489573211745E-2</v>
      </c>
    </row>
    <row r="481" spans="1:7" ht="25.5" x14ac:dyDescent="0.2">
      <c r="A481" s="110">
        <v>68</v>
      </c>
      <c r="B481" s="16" t="s">
        <v>52</v>
      </c>
      <c r="C481" s="17"/>
      <c r="D481" s="167">
        <f>septe!D481+'CUMUL aout'!D481</f>
        <v>206459</v>
      </c>
      <c r="E481" s="167">
        <f>septe!E481+'CUMUL aout'!E481</f>
        <v>178920</v>
      </c>
      <c r="F481" s="167">
        <f t="shared" si="166"/>
        <v>27539</v>
      </c>
      <c r="G481" s="32">
        <f t="shared" si="167"/>
        <v>0.15391795215738877</v>
      </c>
    </row>
    <row r="482" spans="1:7" x14ac:dyDescent="0.2">
      <c r="A482" s="110">
        <v>78</v>
      </c>
      <c r="B482" s="2" t="s">
        <v>53</v>
      </c>
      <c r="C482" s="11"/>
      <c r="D482" s="167">
        <f>septe!D482+'CUMUL aout'!D482</f>
        <v>0</v>
      </c>
      <c r="E482" s="167">
        <f>septe!E482+'CUMUL aout'!E482</f>
        <v>0</v>
      </c>
      <c r="F482" s="167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15"/>
      <c r="D483" s="167">
        <f>D478+D479-D480-D481+D482</f>
        <v>-348000.82199999999</v>
      </c>
      <c r="E483" s="167">
        <f>E478+E479-E480-E481+E482</f>
        <v>37363.719999999972</v>
      </c>
      <c r="F483" s="167">
        <f t="shared" si="166"/>
        <v>-385364.54199999996</v>
      </c>
      <c r="G483" s="32">
        <f t="shared" si="167"/>
        <v>-10.31386976457377</v>
      </c>
    </row>
    <row r="484" spans="1:7" x14ac:dyDescent="0.2">
      <c r="A484" s="110">
        <v>76</v>
      </c>
      <c r="B484" s="1" t="s">
        <v>54</v>
      </c>
      <c r="C484" s="10"/>
      <c r="D484" s="167">
        <f>septe!D484+'CUMUL aout'!D484</f>
        <v>0</v>
      </c>
      <c r="E484" s="167">
        <f>septe!E484+'CUMUL aout'!E484</f>
        <v>23788</v>
      </c>
      <c r="F484" s="167">
        <f t="shared" si="166"/>
        <v>-23788</v>
      </c>
      <c r="G484" s="32">
        <f t="shared" si="167"/>
        <v>-1</v>
      </c>
    </row>
    <row r="485" spans="1:7" x14ac:dyDescent="0.2">
      <c r="A485" s="110">
        <v>66</v>
      </c>
      <c r="B485" s="1" t="s">
        <v>55</v>
      </c>
      <c r="C485" s="10"/>
      <c r="D485" s="167">
        <f>septe!D485+'CUMUL aout'!D485</f>
        <v>0</v>
      </c>
      <c r="E485" s="167">
        <f>septe!E485+'CUMUL aout'!E485</f>
        <v>0</v>
      </c>
      <c r="F485" s="167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23788</v>
      </c>
      <c r="F486" s="167">
        <f t="shared" si="166"/>
        <v>-23788</v>
      </c>
      <c r="G486" s="32">
        <f t="shared" si="167"/>
        <v>-1</v>
      </c>
    </row>
    <row r="487" spans="1:7" x14ac:dyDescent="0.2">
      <c r="A487" s="22"/>
      <c r="B487" s="19" t="s">
        <v>57</v>
      </c>
      <c r="C487" s="115"/>
      <c r="D487" s="167">
        <f>D483+D486</f>
        <v>-348000.82199999999</v>
      </c>
      <c r="E487" s="167">
        <f>E483+E486</f>
        <v>61151.719999999972</v>
      </c>
      <c r="F487" s="167">
        <f t="shared" si="166"/>
        <v>-409152.54199999996</v>
      </c>
      <c r="G487" s="32">
        <f t="shared" si="167"/>
        <v>-6.6907773321829724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10">
        <v>5</v>
      </c>
      <c r="B491" s="1" t="s">
        <v>22</v>
      </c>
      <c r="C491" s="10"/>
      <c r="D491" s="167">
        <f>septe!D491</f>
        <v>293401</v>
      </c>
      <c r="E491" s="167">
        <f>septe!E491</f>
        <v>32161</v>
      </c>
      <c r="F491" s="167">
        <f t="shared" ref="F491" si="168">(D491-E491)</f>
        <v>261240</v>
      </c>
      <c r="G491" s="32">
        <f t="shared" ref="G491" si="169">F491/E491</f>
        <v>8.122881751189329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10">
        <v>51</v>
      </c>
      <c r="B495" s="20" t="s">
        <v>29</v>
      </c>
      <c r="C495" s="30"/>
      <c r="D495" s="167">
        <v>0</v>
      </c>
      <c r="E495" s="167">
        <v>0</v>
      </c>
      <c r="F495" s="167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10">
        <v>510</v>
      </c>
      <c r="B496" s="1" t="s">
        <v>7</v>
      </c>
      <c r="C496" s="10"/>
      <c r="D496" s="167">
        <v>0</v>
      </c>
      <c r="E496" s="167">
        <v>0</v>
      </c>
      <c r="F496" s="167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10">
        <v>41</v>
      </c>
      <c r="B498" s="1" t="s">
        <v>8</v>
      </c>
      <c r="C498" s="10"/>
      <c r="D498" s="167">
        <f>D502+D503+D504</f>
        <v>863665</v>
      </c>
      <c r="E498" s="167">
        <f>E502+E503+E504</f>
        <v>613986</v>
      </c>
      <c r="F498" s="167">
        <f t="shared" ref="F498" si="172">(D498-E498)</f>
        <v>249679</v>
      </c>
      <c r="G498" s="32">
        <f t="shared" ref="G498" si="173">F498/E498</f>
        <v>0.40665259468456938</v>
      </c>
    </row>
    <row r="499" spans="1:7" x14ac:dyDescent="0.2">
      <c r="A499" s="110"/>
      <c r="B499" s="1"/>
      <c r="C499" s="10"/>
      <c r="D499" s="167"/>
      <c r="E499" s="167"/>
      <c r="F499" s="167"/>
      <c r="G499" s="32"/>
    </row>
    <row r="500" spans="1:7" x14ac:dyDescent="0.2">
      <c r="A500" s="110"/>
      <c r="B500" s="7" t="s">
        <v>6</v>
      </c>
      <c r="C500" s="29"/>
      <c r="D500" s="167"/>
      <c r="E500" s="167"/>
      <c r="F500" s="167"/>
      <c r="G500" s="32"/>
    </row>
    <row r="501" spans="1:7" x14ac:dyDescent="0.2">
      <c r="A501" s="110"/>
      <c r="B501" s="1"/>
      <c r="C501" s="10"/>
      <c r="D501" s="167"/>
      <c r="E501" s="167"/>
      <c r="F501" s="167"/>
      <c r="G501" s="32"/>
    </row>
    <row r="502" spans="1:7" x14ac:dyDescent="0.2">
      <c r="A502" s="110"/>
      <c r="B502" s="23" t="s">
        <v>23</v>
      </c>
      <c r="C502" s="10"/>
      <c r="D502" s="167">
        <f>septe!D502</f>
        <v>345466</v>
      </c>
      <c r="E502" s="167">
        <f>septe!E502</f>
        <v>356112</v>
      </c>
      <c r="F502" s="167">
        <f t="shared" ref="F502:F504" si="174">(D502-E502)</f>
        <v>-10646</v>
      </c>
      <c r="G502" s="32">
        <f t="shared" ref="G502:G504" si="175">F502/E502</f>
        <v>-2.9895089185424811E-2</v>
      </c>
    </row>
    <row r="503" spans="1:7" ht="25.5" x14ac:dyDescent="0.2">
      <c r="A503" s="110"/>
      <c r="B503" s="24" t="s">
        <v>58</v>
      </c>
      <c r="C503" s="17"/>
      <c r="D503" s="167">
        <f>septe!D503</f>
        <v>215916</v>
      </c>
      <c r="E503" s="167">
        <f>septe!E503</f>
        <v>79818</v>
      </c>
      <c r="F503" s="167">
        <f t="shared" si="174"/>
        <v>136098</v>
      </c>
      <c r="G503" s="32">
        <f t="shared" si="175"/>
        <v>1.705104111854469</v>
      </c>
    </row>
    <row r="504" spans="1:7" x14ac:dyDescent="0.2">
      <c r="A504" s="110"/>
      <c r="B504" s="23" t="s">
        <v>24</v>
      </c>
      <c r="C504" s="10"/>
      <c r="D504" s="167">
        <f>septe!D504</f>
        <v>302283</v>
      </c>
      <c r="E504" s="167">
        <f>septe!E504</f>
        <v>178056</v>
      </c>
      <c r="F504" s="167">
        <f t="shared" si="174"/>
        <v>124227</v>
      </c>
      <c r="G504" s="32">
        <f t="shared" si="175"/>
        <v>0.69768499797816419</v>
      </c>
    </row>
    <row r="505" spans="1:7" x14ac:dyDescent="0.2">
      <c r="A505" s="110"/>
      <c r="B505" s="1"/>
      <c r="C505" s="10"/>
      <c r="D505" s="167"/>
      <c r="E505" s="167"/>
      <c r="F505" s="167"/>
      <c r="G505" s="32"/>
    </row>
    <row r="506" spans="1:7" x14ac:dyDescent="0.2">
      <c r="A506" s="110"/>
      <c r="B506" s="8" t="s">
        <v>26</v>
      </c>
      <c r="C506" s="31"/>
      <c r="D506" s="167">
        <f>septe!D506</f>
        <v>153387</v>
      </c>
      <c r="E506" s="167">
        <f>septe!E506</f>
        <v>164862</v>
      </c>
      <c r="F506" s="167">
        <f t="shared" ref="F506" si="176">(D506-E506)</f>
        <v>-11475</v>
      </c>
      <c r="G506" s="32">
        <f t="shared" ref="G506" si="177">F506/E506</f>
        <v>-6.9603668522764492E-2</v>
      </c>
    </row>
    <row r="507" spans="1:7" x14ac:dyDescent="0.2">
      <c r="A507" s="110"/>
      <c r="B507" s="8"/>
      <c r="C507" s="31"/>
      <c r="D507" s="167"/>
      <c r="E507" s="167"/>
      <c r="F507" s="167"/>
      <c r="G507" s="32"/>
    </row>
    <row r="508" spans="1:7" x14ac:dyDescent="0.2">
      <c r="A508" s="110">
        <v>3</v>
      </c>
      <c r="B508" s="8" t="s">
        <v>15</v>
      </c>
      <c r="C508" s="31"/>
      <c r="D508" s="167">
        <f>D511+D512+D513+D514</f>
        <v>61393</v>
      </c>
      <c r="E508" s="167">
        <f>E511+E512+E513+E514</f>
        <v>58823</v>
      </c>
      <c r="F508" s="167">
        <f t="shared" ref="F508" si="178">(D508-E508)</f>
        <v>2570</v>
      </c>
      <c r="G508" s="32">
        <f t="shared" ref="G508" si="179">F508/E508</f>
        <v>4.3690393213538924E-2</v>
      </c>
    </row>
    <row r="509" spans="1:7" x14ac:dyDescent="0.2">
      <c r="A509" s="110"/>
      <c r="B509" s="7" t="s">
        <v>6</v>
      </c>
      <c r="C509" s="29"/>
      <c r="D509" s="167"/>
      <c r="E509" s="167"/>
      <c r="F509" s="167"/>
      <c r="G509" s="32"/>
    </row>
    <row r="510" spans="1:7" x14ac:dyDescent="0.2">
      <c r="A510" s="110"/>
      <c r="B510" s="8"/>
      <c r="C510" s="31"/>
      <c r="D510" s="167"/>
      <c r="E510" s="167"/>
      <c r="F510" s="167"/>
      <c r="G510" s="32"/>
    </row>
    <row r="511" spans="1:7" x14ac:dyDescent="0.2">
      <c r="A511" s="110">
        <v>30</v>
      </c>
      <c r="B511" s="25" t="s">
        <v>16</v>
      </c>
      <c r="C511" s="31"/>
      <c r="D511" s="167">
        <f>septe!D511</f>
        <v>1374</v>
      </c>
      <c r="E511" s="167">
        <f>septe!E511</f>
        <v>4025</v>
      </c>
      <c r="F511" s="167">
        <f t="shared" ref="F511:F514" si="180">(D511-E511)</f>
        <v>-2651</v>
      </c>
      <c r="G511" s="32">
        <f t="shared" ref="G511:G514" si="181">F511/E511</f>
        <v>-0.65863354037267086</v>
      </c>
    </row>
    <row r="512" spans="1:7" x14ac:dyDescent="0.2">
      <c r="A512" s="110">
        <v>31</v>
      </c>
      <c r="B512" s="25" t="s">
        <v>17</v>
      </c>
      <c r="C512" s="31"/>
      <c r="D512" s="167">
        <f>septe!D512</f>
        <v>2754</v>
      </c>
      <c r="E512" s="167">
        <f>septe!E512</f>
        <v>4171</v>
      </c>
      <c r="F512" s="167">
        <f t="shared" si="180"/>
        <v>-1417</v>
      </c>
      <c r="G512" s="32">
        <f t="shared" si="181"/>
        <v>-0.33972668424838171</v>
      </c>
    </row>
    <row r="513" spans="1:7" x14ac:dyDescent="0.2">
      <c r="A513" s="110">
        <v>32</v>
      </c>
      <c r="B513" s="25" t="s">
        <v>18</v>
      </c>
      <c r="C513" s="31"/>
      <c r="D513" s="167">
        <f>septe!D513</f>
        <v>57265</v>
      </c>
      <c r="E513" s="167">
        <f>septe!E513</f>
        <v>50627</v>
      </c>
      <c r="F513" s="167">
        <f t="shared" si="180"/>
        <v>6638</v>
      </c>
      <c r="G513" s="32">
        <f t="shared" si="181"/>
        <v>0.1311158077705572</v>
      </c>
    </row>
    <row r="514" spans="1:7" x14ac:dyDescent="0.2">
      <c r="A514" s="110">
        <v>37</v>
      </c>
      <c r="B514" s="25" t="s">
        <v>25</v>
      </c>
      <c r="C514" s="31"/>
      <c r="D514" s="167">
        <f>septe!D514</f>
        <v>0</v>
      </c>
      <c r="E514" s="167">
        <f>septe!E514</f>
        <v>0</v>
      </c>
      <c r="F514" s="167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14" t="s">
        <v>10</v>
      </c>
      <c r="E518" s="114" t="s">
        <v>11</v>
      </c>
      <c r="F518" s="114" t="s">
        <v>12</v>
      </c>
      <c r="G518" s="32" t="s">
        <v>13</v>
      </c>
    </row>
    <row r="519" spans="1:7" x14ac:dyDescent="0.2">
      <c r="A519" s="110">
        <v>700</v>
      </c>
      <c r="B519" s="1" t="s">
        <v>30</v>
      </c>
      <c r="C519" s="10"/>
      <c r="D519" s="167">
        <f>septe!D519+'CUMUL aout'!D519</f>
        <v>28096</v>
      </c>
      <c r="E519" s="167">
        <f>septe!E519+'CUMUL aout'!E519</f>
        <v>7642</v>
      </c>
      <c r="F519" s="167">
        <f>(D519-E519)</f>
        <v>20454</v>
      </c>
      <c r="G519" s="32">
        <f>F519/E519</f>
        <v>2.6765244700340225</v>
      </c>
    </row>
    <row r="520" spans="1:7" x14ac:dyDescent="0.2">
      <c r="A520" s="110">
        <v>701</v>
      </c>
      <c r="B520" s="1" t="s">
        <v>31</v>
      </c>
      <c r="C520" s="10"/>
      <c r="D520" s="167">
        <f>septe!D520+'CUMUL aout'!D520</f>
        <v>119841</v>
      </c>
      <c r="E520" s="167">
        <f>septe!E520+'CUMUL aout'!E520</f>
        <v>50363</v>
      </c>
      <c r="F520" s="167">
        <f t="shared" ref="F520:F522" si="182">(D520-E520)</f>
        <v>69478</v>
      </c>
      <c r="G520" s="32">
        <f t="shared" ref="G520:G522" si="183">F520/E520</f>
        <v>1.3795445068800509</v>
      </c>
    </row>
    <row r="521" spans="1:7" x14ac:dyDescent="0.2">
      <c r="A521" s="110">
        <v>704</v>
      </c>
      <c r="B521" s="1" t="s">
        <v>32</v>
      </c>
      <c r="C521" s="10"/>
      <c r="D521" s="167">
        <f>septe!D521+'CUMUL aout'!D521</f>
        <v>0</v>
      </c>
      <c r="E521" s="167">
        <f>septe!E521+'CUMUL aout'!E521</f>
        <v>0</v>
      </c>
      <c r="F521" s="167">
        <f t="shared" si="182"/>
        <v>0</v>
      </c>
      <c r="G521" s="32" t="e">
        <f t="shared" si="183"/>
        <v>#DIV/0!</v>
      </c>
    </row>
    <row r="522" spans="1:7" x14ac:dyDescent="0.2">
      <c r="A522" s="110">
        <v>706</v>
      </c>
      <c r="B522" s="1" t="s">
        <v>33</v>
      </c>
      <c r="C522" s="10"/>
      <c r="D522" s="167">
        <f>septe!D522+'CUMUL aout'!D522</f>
        <v>221395</v>
      </c>
      <c r="E522" s="167">
        <f>septe!E522+'CUMUL aout'!E522</f>
        <v>65126</v>
      </c>
      <c r="F522" s="167">
        <f t="shared" si="182"/>
        <v>156269</v>
      </c>
      <c r="G522" s="32">
        <f t="shared" si="183"/>
        <v>2.3994871479900501</v>
      </c>
    </row>
    <row r="523" spans="1:7" x14ac:dyDescent="0.2">
      <c r="A523" s="110"/>
      <c r="B523" s="13" t="s">
        <v>6</v>
      </c>
      <c r="C523" s="27"/>
      <c r="D523" s="167">
        <f>septe!D523+'CUMUL aout'!D523</f>
        <v>0</v>
      </c>
      <c r="E523" s="167">
        <f>septe!E523+'CUMUL aout'!E523</f>
        <v>0</v>
      </c>
      <c r="F523" s="39"/>
      <c r="G523" s="33"/>
    </row>
    <row r="524" spans="1:7" x14ac:dyDescent="0.2">
      <c r="A524" s="110"/>
      <c r="B524" s="14" t="s">
        <v>19</v>
      </c>
      <c r="C524" s="11"/>
      <c r="D524" s="167">
        <f>septe!D524+'CUMUL aout'!D524</f>
        <v>0</v>
      </c>
      <c r="E524" s="167">
        <f>septe!E524+'CUMUL aout'!E524</f>
        <v>0</v>
      </c>
      <c r="F524" s="167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10"/>
      <c r="B525" s="14" t="s">
        <v>20</v>
      </c>
      <c r="C525" s="11"/>
      <c r="D525" s="167">
        <f>septe!D525+'CUMUL aout'!D525</f>
        <v>0</v>
      </c>
      <c r="E525" s="167">
        <f>septe!E525+'CUMUL aout'!E525</f>
        <v>0</v>
      </c>
      <c r="F525" s="167">
        <f t="shared" si="184"/>
        <v>0</v>
      </c>
      <c r="G525" s="32" t="e">
        <f t="shared" si="185"/>
        <v>#DIV/0!</v>
      </c>
    </row>
    <row r="526" spans="1:7" x14ac:dyDescent="0.2">
      <c r="A526" s="110"/>
      <c r="B526" s="14" t="s">
        <v>27</v>
      </c>
      <c r="C526" s="11"/>
      <c r="D526" s="167">
        <f>septe!D526+'CUMUL aout'!D526</f>
        <v>0</v>
      </c>
      <c r="E526" s="167">
        <f>septe!E526+'CUMUL aout'!E526</f>
        <v>0</v>
      </c>
      <c r="F526" s="167">
        <f t="shared" si="184"/>
        <v>0</v>
      </c>
      <c r="G526" s="32" t="e">
        <f t="shared" si="185"/>
        <v>#DIV/0!</v>
      </c>
    </row>
    <row r="527" spans="1:7" x14ac:dyDescent="0.2">
      <c r="A527" s="110">
        <v>706</v>
      </c>
      <c r="B527" s="2" t="s">
        <v>34</v>
      </c>
      <c r="C527" s="11"/>
      <c r="D527" s="167">
        <f>septe!D527+'CUMUL aout'!D527</f>
        <v>0</v>
      </c>
      <c r="E527" s="167">
        <f>septe!E527+'CUMUL aout'!E527</f>
        <v>0</v>
      </c>
      <c r="F527" s="167">
        <f t="shared" si="184"/>
        <v>0</v>
      </c>
      <c r="G527" s="32" t="e">
        <f t="shared" si="185"/>
        <v>#DIV/0!</v>
      </c>
    </row>
    <row r="528" spans="1:7" x14ac:dyDescent="0.2">
      <c r="A528" s="110" t="s">
        <v>35</v>
      </c>
      <c r="B528" s="2" t="s">
        <v>36</v>
      </c>
      <c r="C528" s="11"/>
      <c r="D528" s="167"/>
      <c r="E528" s="167"/>
      <c r="F528" s="167">
        <f t="shared" si="184"/>
        <v>0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111"/>
      <c r="D529" s="40">
        <f>D519+D520+D521+D522+D527+D528</f>
        <v>369332</v>
      </c>
      <c r="E529" s="40">
        <f>E519+E520+E521+E522+E527+E528</f>
        <v>123131</v>
      </c>
      <c r="F529" s="40">
        <f t="shared" si="184"/>
        <v>246201</v>
      </c>
      <c r="G529" s="34">
        <f t="shared" si="185"/>
        <v>1.9995045926695958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67">
        <f>septe!D532+'CUMUL aout'!D532</f>
        <v>0</v>
      </c>
      <c r="E532" s="167">
        <f>septe!E532+'CUMUL aout'!E532</f>
        <v>0</v>
      </c>
      <c r="F532" s="167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12"/>
      <c r="D533" s="166"/>
      <c r="E533" s="166"/>
      <c r="F533" s="166"/>
      <c r="G533" s="36"/>
    </row>
    <row r="534" spans="1:7" x14ac:dyDescent="0.2">
      <c r="A534" s="110">
        <v>72</v>
      </c>
      <c r="B534" s="1" t="s">
        <v>37</v>
      </c>
      <c r="C534" s="10"/>
      <c r="D534" s="167">
        <f>septe!D534+'CUMUL aout'!D534</f>
        <v>0</v>
      </c>
      <c r="E534" s="167">
        <f>septe!E534+'CUMUL aout'!E534</f>
        <v>0</v>
      </c>
      <c r="F534" s="167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10">
        <v>73</v>
      </c>
      <c r="B535" s="1" t="s">
        <v>38</v>
      </c>
      <c r="C535" s="10"/>
      <c r="D535" s="167">
        <f>septe!D535+'CUMUL aout'!D535</f>
        <v>0</v>
      </c>
      <c r="E535" s="167">
        <f>septe!E535+'CUMUL aout'!E535</f>
        <v>0</v>
      </c>
      <c r="F535" s="167">
        <f t="shared" si="188"/>
        <v>0</v>
      </c>
      <c r="G535" s="32" t="e">
        <f t="shared" si="189"/>
        <v>#DIV/0!</v>
      </c>
    </row>
    <row r="536" spans="1:7" x14ac:dyDescent="0.2">
      <c r="A536" s="110">
        <v>74</v>
      </c>
      <c r="B536" s="2" t="s">
        <v>39</v>
      </c>
      <c r="C536" s="11"/>
      <c r="D536" s="167">
        <f>septe!D536+'CUMUL aout'!D536</f>
        <v>0</v>
      </c>
      <c r="E536" s="167">
        <f>septe!E536+'CUMUL aout'!E536</f>
        <v>0</v>
      </c>
      <c r="F536" s="167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15"/>
      <c r="D537" s="40">
        <f>D529+D534+D535+D536</f>
        <v>369332</v>
      </c>
      <c r="E537" s="40">
        <f>E529+E534+E535+E536</f>
        <v>123131</v>
      </c>
      <c r="F537" s="167">
        <f t="shared" si="188"/>
        <v>246201</v>
      </c>
      <c r="G537" s="32">
        <f t="shared" si="189"/>
        <v>1.9995045926695958</v>
      </c>
    </row>
    <row r="538" spans="1:7" x14ac:dyDescent="0.2">
      <c r="A538" s="110">
        <v>60</v>
      </c>
      <c r="B538" s="3" t="s">
        <v>40</v>
      </c>
      <c r="C538" s="112"/>
      <c r="D538" s="166">
        <f>D539+D540+D541</f>
        <v>63910</v>
      </c>
      <c r="E538" s="166">
        <f>E539+E540+E541</f>
        <v>16885</v>
      </c>
      <c r="F538" s="167">
        <f t="shared" si="188"/>
        <v>47025</v>
      </c>
      <c r="G538" s="32">
        <f t="shared" si="189"/>
        <v>2.785016286644951</v>
      </c>
    </row>
    <row r="539" spans="1:7" x14ac:dyDescent="0.2">
      <c r="A539" s="110">
        <v>600</v>
      </c>
      <c r="B539" s="1" t="s">
        <v>2</v>
      </c>
      <c r="C539" s="10"/>
      <c r="D539" s="167">
        <f>septe!D539+'CUMUL aout'!D539</f>
        <v>6091</v>
      </c>
      <c r="E539" s="167">
        <f>septe!E539+'CUMUL aout'!E539</f>
        <v>1029</v>
      </c>
      <c r="F539" s="167">
        <f t="shared" si="188"/>
        <v>5062</v>
      </c>
      <c r="G539" s="32">
        <f t="shared" si="189"/>
        <v>4.9193391642371234</v>
      </c>
    </row>
    <row r="540" spans="1:7" x14ac:dyDescent="0.2">
      <c r="A540" s="110">
        <v>601</v>
      </c>
      <c r="B540" s="1" t="s">
        <v>3</v>
      </c>
      <c r="C540" s="10"/>
      <c r="D540" s="167">
        <f>septe!D540+'CUMUL aout'!D540</f>
        <v>38471</v>
      </c>
      <c r="E540" s="167">
        <f>septe!E540+'CUMUL aout'!E540</f>
        <v>11755</v>
      </c>
      <c r="F540" s="167">
        <f t="shared" si="188"/>
        <v>26716</v>
      </c>
      <c r="G540" s="32">
        <f t="shared" si="189"/>
        <v>2.2727350063802638</v>
      </c>
    </row>
    <row r="541" spans="1:7" x14ac:dyDescent="0.2">
      <c r="A541" s="110">
        <v>604</v>
      </c>
      <c r="B541" s="1" t="s">
        <v>4</v>
      </c>
      <c r="C541" s="10"/>
      <c r="D541" s="167">
        <f>septe!D541+'CUMUL aout'!D541</f>
        <v>19348</v>
      </c>
      <c r="E541" s="167">
        <f>septe!E541+'CUMUL aout'!E541</f>
        <v>4101</v>
      </c>
      <c r="F541" s="167">
        <f t="shared" si="188"/>
        <v>15247</v>
      </c>
      <c r="G541" s="32">
        <f t="shared" si="189"/>
        <v>3.7178736893440623</v>
      </c>
    </row>
    <row r="542" spans="1:7" x14ac:dyDescent="0.2">
      <c r="A542" s="110">
        <v>61</v>
      </c>
      <c r="B542" s="1" t="s">
        <v>41</v>
      </c>
      <c r="C542" s="10"/>
      <c r="D542" s="167">
        <f>septe!D542+'CUMUL aout'!D542</f>
        <v>3947</v>
      </c>
      <c r="E542" s="167">
        <f>septe!E542+'CUMUL aout'!E542</f>
        <v>2971</v>
      </c>
      <c r="F542" s="167">
        <f t="shared" si="188"/>
        <v>976</v>
      </c>
      <c r="G542" s="32">
        <f t="shared" si="189"/>
        <v>0.32850891955570516</v>
      </c>
    </row>
    <row r="543" spans="1:7" x14ac:dyDescent="0.2">
      <c r="A543" s="110">
        <v>62</v>
      </c>
      <c r="B543" s="2" t="s">
        <v>42</v>
      </c>
      <c r="C543" s="11"/>
      <c r="D543" s="167">
        <f>septe!D543+'CUMUL aout'!D543</f>
        <v>7973</v>
      </c>
      <c r="E543" s="167">
        <f>septe!E543+'CUMUL aout'!E543</f>
        <v>3418</v>
      </c>
      <c r="F543" s="167">
        <f t="shared" si="188"/>
        <v>4555</v>
      </c>
      <c r="G543" s="32">
        <f t="shared" si="189"/>
        <v>1.3326506729081333</v>
      </c>
    </row>
    <row r="544" spans="1:7" ht="25.5" x14ac:dyDescent="0.2">
      <c r="A544" s="22"/>
      <c r="B544" s="26" t="s">
        <v>43</v>
      </c>
      <c r="C544" s="115"/>
      <c r="D544" s="40">
        <f>D538+D542+D543</f>
        <v>75830</v>
      </c>
      <c r="E544" s="40">
        <f>E538+E542+E543</f>
        <v>23274</v>
      </c>
      <c r="F544" s="167">
        <f t="shared" si="188"/>
        <v>52556</v>
      </c>
      <c r="G544" s="32">
        <f t="shared" si="189"/>
        <v>2.2581421328521096</v>
      </c>
    </row>
    <row r="545" spans="1:7" ht="25.5" x14ac:dyDescent="0.2">
      <c r="A545" s="22"/>
      <c r="B545" s="26" t="s">
        <v>48</v>
      </c>
      <c r="C545" s="115"/>
      <c r="D545" s="40">
        <f>D537-D544</f>
        <v>293502</v>
      </c>
      <c r="E545" s="40">
        <f>E537-E544</f>
        <v>99857</v>
      </c>
      <c r="F545" s="167">
        <f t="shared" si="188"/>
        <v>193645</v>
      </c>
      <c r="G545" s="32">
        <f t="shared" si="189"/>
        <v>1.9392230890172948</v>
      </c>
    </row>
    <row r="546" spans="1:7" x14ac:dyDescent="0.2">
      <c r="A546" s="110">
        <v>63</v>
      </c>
      <c r="B546" s="3" t="s">
        <v>46</v>
      </c>
      <c r="C546" s="112"/>
      <c r="D546" s="167">
        <f>septe!D546+'CUMUL aout'!D546</f>
        <v>197931</v>
      </c>
      <c r="E546" s="167">
        <f>septe!E546+'CUMUL aout'!E546</f>
        <v>151474</v>
      </c>
      <c r="F546" s="167">
        <f t="shared" si="188"/>
        <v>46457</v>
      </c>
      <c r="G546" s="32">
        <f t="shared" si="189"/>
        <v>0.30669949958408704</v>
      </c>
    </row>
    <row r="547" spans="1:7" x14ac:dyDescent="0.2">
      <c r="A547" s="110"/>
      <c r="B547" s="13" t="s">
        <v>6</v>
      </c>
      <c r="C547" s="27"/>
      <c r="D547" s="167"/>
      <c r="E547" s="167"/>
      <c r="F547" s="167"/>
      <c r="G547" s="32"/>
    </row>
    <row r="548" spans="1:7" x14ac:dyDescent="0.2">
      <c r="A548" s="110">
        <v>631</v>
      </c>
      <c r="B548" s="15" t="s">
        <v>21</v>
      </c>
      <c r="C548" s="21"/>
      <c r="D548" s="167">
        <f>septe!D548+'CUMUL aout'!D548</f>
        <v>0</v>
      </c>
      <c r="E548" s="167">
        <f>septe!E548+'CUMUL aout'!E548</f>
        <v>0</v>
      </c>
      <c r="F548" s="167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10"/>
      <c r="B549" s="15"/>
      <c r="C549" s="21"/>
      <c r="D549" s="167"/>
      <c r="E549" s="167"/>
      <c r="F549" s="167"/>
      <c r="G549" s="32"/>
    </row>
    <row r="550" spans="1:7" x14ac:dyDescent="0.2">
      <c r="A550" s="110">
        <v>64</v>
      </c>
      <c r="B550" s="2" t="s">
        <v>47</v>
      </c>
      <c r="C550" s="11"/>
      <c r="D550" s="167">
        <f>septe!D550+'CUMUL aout'!D550</f>
        <v>12013</v>
      </c>
      <c r="E550" s="167">
        <f>septe!E550+'CUMUL aout'!E550</f>
        <v>3834</v>
      </c>
      <c r="F550" s="167">
        <f t="shared" ref="F550:F560" si="192">(D550-E550)</f>
        <v>8179</v>
      </c>
      <c r="G550" s="32">
        <f t="shared" ref="G550:G560" si="193">F550/E550</f>
        <v>2.1332811684924362</v>
      </c>
    </row>
    <row r="551" spans="1:7" ht="25.5" x14ac:dyDescent="0.2">
      <c r="A551" s="22"/>
      <c r="B551" s="26" t="s">
        <v>49</v>
      </c>
      <c r="C551" s="115"/>
      <c r="D551" s="167">
        <f>D545-D546-D550</f>
        <v>83558</v>
      </c>
      <c r="E551" s="167">
        <f>E545-E546-E550</f>
        <v>-55451</v>
      </c>
      <c r="F551" s="167">
        <f t="shared" si="192"/>
        <v>139009</v>
      </c>
      <c r="G551" s="32">
        <f t="shared" si="193"/>
        <v>-2.5068799480622532</v>
      </c>
    </row>
    <row r="552" spans="1:7" x14ac:dyDescent="0.2">
      <c r="A552" s="110">
        <v>75</v>
      </c>
      <c r="B552" s="3" t="s">
        <v>50</v>
      </c>
      <c r="C552" s="112"/>
      <c r="D552" s="167">
        <f>septe!D552+'CUMUL aout'!D552</f>
        <v>12</v>
      </c>
      <c r="E552" s="167">
        <f>septe!E552+'CUMUL aout'!E552</f>
        <v>70</v>
      </c>
      <c r="F552" s="167">
        <f t="shared" si="192"/>
        <v>-58</v>
      </c>
      <c r="G552" s="32">
        <f t="shared" si="193"/>
        <v>-0.82857142857142863</v>
      </c>
    </row>
    <row r="553" spans="1:7" x14ac:dyDescent="0.2">
      <c r="A553" s="110">
        <v>65</v>
      </c>
      <c r="B553" s="1" t="s">
        <v>51</v>
      </c>
      <c r="C553" s="10"/>
      <c r="D553" s="167">
        <f>septe!D553+'CUMUL aout'!D553</f>
        <v>211</v>
      </c>
      <c r="E553" s="167">
        <f>septe!E553+'CUMUL aout'!E553</f>
        <v>834</v>
      </c>
      <c r="F553" s="167">
        <f t="shared" si="192"/>
        <v>-623</v>
      </c>
      <c r="G553" s="32">
        <f t="shared" si="193"/>
        <v>-0.74700239808153479</v>
      </c>
    </row>
    <row r="554" spans="1:7" ht="25.5" x14ac:dyDescent="0.2">
      <c r="A554" s="110">
        <v>68</v>
      </c>
      <c r="B554" s="16" t="s">
        <v>52</v>
      </c>
      <c r="C554" s="17"/>
      <c r="D554" s="167">
        <f>septe!D554+'CUMUL aout'!D554</f>
        <v>19086</v>
      </c>
      <c r="E554" s="167">
        <f>septe!E554+'CUMUL aout'!E554</f>
        <v>9770</v>
      </c>
      <c r="F554" s="167">
        <f t="shared" si="192"/>
        <v>9316</v>
      </c>
      <c r="G554" s="32">
        <f t="shared" si="193"/>
        <v>0.95353121801432961</v>
      </c>
    </row>
    <row r="555" spans="1:7" x14ac:dyDescent="0.2">
      <c r="A555" s="110">
        <v>78</v>
      </c>
      <c r="B555" s="2" t="s">
        <v>53</v>
      </c>
      <c r="C555" s="11"/>
      <c r="D555" s="167">
        <f>septe!D555+'CUMUL aout'!D555</f>
        <v>284</v>
      </c>
      <c r="E555" s="167">
        <f>septe!E555+'CUMUL aout'!E555</f>
        <v>5331</v>
      </c>
      <c r="F555" s="167">
        <f t="shared" si="192"/>
        <v>-5047</v>
      </c>
      <c r="G555" s="32">
        <f t="shared" si="193"/>
        <v>-0.94672669292815603</v>
      </c>
    </row>
    <row r="556" spans="1:7" ht="25.5" x14ac:dyDescent="0.2">
      <c r="A556" s="22"/>
      <c r="B556" s="26" t="s">
        <v>77</v>
      </c>
      <c r="C556" s="115"/>
      <c r="D556" s="167">
        <f>D551+D552-D553-D554+D555</f>
        <v>64557</v>
      </c>
      <c r="E556" s="167">
        <f>E551+E552-E553-E554+E555</f>
        <v>-60654</v>
      </c>
      <c r="F556" s="167">
        <f t="shared" si="192"/>
        <v>125211</v>
      </c>
      <c r="G556" s="32">
        <f t="shared" si="193"/>
        <v>-2.0643486002571967</v>
      </c>
    </row>
    <row r="557" spans="1:7" x14ac:dyDescent="0.2">
      <c r="A557" s="110">
        <v>76</v>
      </c>
      <c r="B557" s="1" t="s">
        <v>54</v>
      </c>
      <c r="C557" s="10"/>
      <c r="D557" s="167">
        <f>septe!D557+'CUMUL aout'!D557</f>
        <v>0</v>
      </c>
      <c r="E557" s="167">
        <f>septe!E557+'CUMUL aout'!E557</f>
        <v>0</v>
      </c>
      <c r="F557" s="167">
        <f t="shared" si="192"/>
        <v>0</v>
      </c>
      <c r="G557" s="32" t="e">
        <f t="shared" si="193"/>
        <v>#DIV/0!</v>
      </c>
    </row>
    <row r="558" spans="1:7" x14ac:dyDescent="0.2">
      <c r="A558" s="110">
        <v>66</v>
      </c>
      <c r="B558" s="1" t="s">
        <v>55</v>
      </c>
      <c r="C558" s="10"/>
      <c r="D558" s="167">
        <f>septe!D558+'CUMUL aout'!D558</f>
        <v>0</v>
      </c>
      <c r="E558" s="167">
        <f>septe!E558+'CUMUL aout'!E558</f>
        <v>0</v>
      </c>
      <c r="F558" s="167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67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15"/>
      <c r="D560" s="167">
        <f>D556+D559</f>
        <v>64557</v>
      </c>
      <c r="E560" s="167">
        <f>E556+E559</f>
        <v>-60654</v>
      </c>
      <c r="F560" s="167">
        <f t="shared" si="192"/>
        <v>125211</v>
      </c>
      <c r="G560" s="32">
        <f t="shared" si="193"/>
        <v>-2.0643486002571967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10">
        <v>5</v>
      </c>
      <c r="B564" s="1" t="s">
        <v>22</v>
      </c>
      <c r="C564" s="10"/>
      <c r="D564" s="167">
        <f>septe!D564</f>
        <v>-67642</v>
      </c>
      <c r="E564" s="167">
        <f>septe!E564</f>
        <v>-56896</v>
      </c>
      <c r="F564" s="167">
        <f t="shared" ref="F564" si="194">(D564-E564)</f>
        <v>-10746</v>
      </c>
      <c r="G564" s="32">
        <f t="shared" ref="G564" si="195">F564/E564</f>
        <v>0.18887092238470191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10">
        <v>51</v>
      </c>
      <c r="B568" s="20" t="s">
        <v>29</v>
      </c>
      <c r="C568" s="30"/>
      <c r="D568" s="167">
        <v>0</v>
      </c>
      <c r="E568" s="167">
        <v>0</v>
      </c>
      <c r="F568" s="167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10">
        <v>510</v>
      </c>
      <c r="B569" s="1" t="s">
        <v>7</v>
      </c>
      <c r="C569" s="10"/>
      <c r="D569" s="167">
        <v>0</v>
      </c>
      <c r="E569" s="167">
        <v>0</v>
      </c>
      <c r="F569" s="167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10">
        <v>41</v>
      </c>
      <c r="B571" s="1" t="s">
        <v>8</v>
      </c>
      <c r="C571" s="10"/>
      <c r="D571" s="167">
        <f>D575+D576+D577</f>
        <v>103205</v>
      </c>
      <c r="E571" s="167">
        <f>E575+E576+E577</f>
        <v>153410</v>
      </c>
      <c r="F571" s="167">
        <f t="shared" ref="F571" si="198">(D571-E571)</f>
        <v>-50205</v>
      </c>
      <c r="G571" s="32">
        <f t="shared" ref="G571" si="199">F571/E571</f>
        <v>-0.32726028290202724</v>
      </c>
    </row>
    <row r="572" spans="1:7" x14ac:dyDescent="0.2">
      <c r="A572" s="110"/>
      <c r="B572" s="1"/>
      <c r="C572" s="10"/>
      <c r="D572" s="167"/>
      <c r="E572" s="167"/>
      <c r="F572" s="167"/>
      <c r="G572" s="32"/>
    </row>
    <row r="573" spans="1:7" x14ac:dyDescent="0.2">
      <c r="A573" s="110"/>
      <c r="B573" s="7" t="s">
        <v>6</v>
      </c>
      <c r="C573" s="29"/>
      <c r="D573" s="167"/>
      <c r="E573" s="167"/>
      <c r="F573" s="167"/>
      <c r="G573" s="32"/>
    </row>
    <row r="574" spans="1:7" x14ac:dyDescent="0.2">
      <c r="A574" s="110"/>
      <c r="B574" s="1"/>
      <c r="C574" s="10"/>
      <c r="D574" s="167"/>
      <c r="E574" s="167"/>
      <c r="F574" s="167"/>
      <c r="G574" s="32"/>
    </row>
    <row r="575" spans="1:7" x14ac:dyDescent="0.2">
      <c r="A575" s="110"/>
      <c r="B575" s="23" t="s">
        <v>23</v>
      </c>
      <c r="C575" s="10"/>
      <c r="D575" s="167">
        <f>septe!D575</f>
        <v>45276</v>
      </c>
      <c r="E575" s="167">
        <f>septe!E575</f>
        <v>86196</v>
      </c>
      <c r="F575" s="167">
        <f t="shared" ref="F575:F577" si="200">(D575-E575)</f>
        <v>-40920</v>
      </c>
      <c r="G575" s="32">
        <f t="shared" ref="G575:G577" si="201">F575/E575</f>
        <v>-0.47473200612557426</v>
      </c>
    </row>
    <row r="576" spans="1:7" ht="25.5" x14ac:dyDescent="0.2">
      <c r="A576" s="110"/>
      <c r="B576" s="24" t="s">
        <v>58</v>
      </c>
      <c r="C576" s="17"/>
      <c r="D576" s="167">
        <f>septe!D576</f>
        <v>43330</v>
      </c>
      <c r="E576" s="167">
        <f>septe!E576</f>
        <v>39744</v>
      </c>
      <c r="F576" s="167">
        <f t="shared" si="200"/>
        <v>3586</v>
      </c>
      <c r="G576" s="32">
        <f t="shared" si="201"/>
        <v>9.022745571658615E-2</v>
      </c>
    </row>
    <row r="577" spans="1:7" x14ac:dyDescent="0.2">
      <c r="A577" s="110"/>
      <c r="B577" s="23" t="s">
        <v>24</v>
      </c>
      <c r="C577" s="10"/>
      <c r="D577" s="167">
        <f>septe!D577</f>
        <v>14599</v>
      </c>
      <c r="E577" s="167">
        <f>septe!E577</f>
        <v>27470</v>
      </c>
      <c r="F577" s="167">
        <f t="shared" si="200"/>
        <v>-12871</v>
      </c>
      <c r="G577" s="32">
        <f t="shared" si="201"/>
        <v>-0.46854750637058612</v>
      </c>
    </row>
    <row r="578" spans="1:7" x14ac:dyDescent="0.2">
      <c r="A578" s="110"/>
      <c r="B578" s="1"/>
      <c r="C578" s="10"/>
      <c r="D578" s="167"/>
      <c r="E578" s="167"/>
      <c r="F578" s="167"/>
      <c r="G578" s="32"/>
    </row>
    <row r="579" spans="1:7" x14ac:dyDescent="0.2">
      <c r="A579" s="110"/>
      <c r="B579" s="8" t="s">
        <v>26</v>
      </c>
      <c r="C579" s="31"/>
      <c r="D579" s="167">
        <f>septe!D579</f>
        <v>64990</v>
      </c>
      <c r="E579" s="167">
        <f>septe!E579</f>
        <v>34684</v>
      </c>
      <c r="F579" s="167">
        <f t="shared" ref="F579" si="202">(D579-E579)</f>
        <v>30306</v>
      </c>
      <c r="G579" s="32">
        <f t="shared" ref="G579" si="203">F579/E579</f>
        <v>0.87377465113597053</v>
      </c>
    </row>
    <row r="580" spans="1:7" x14ac:dyDescent="0.2">
      <c r="A580" s="110"/>
      <c r="B580" s="8"/>
      <c r="C580" s="31"/>
      <c r="D580" s="167"/>
      <c r="E580" s="167"/>
      <c r="F580" s="167"/>
      <c r="G580" s="32"/>
    </row>
    <row r="581" spans="1:7" x14ac:dyDescent="0.2">
      <c r="A581" s="110">
        <v>3</v>
      </c>
      <c r="B581" s="8" t="s">
        <v>15</v>
      </c>
      <c r="C581" s="31"/>
      <c r="D581" s="167">
        <f>D584+D585+D586+D587</f>
        <v>36961</v>
      </c>
      <c r="E581" s="167">
        <f>E584+E585+E586+E587</f>
        <v>34684</v>
      </c>
      <c r="F581" s="167">
        <f t="shared" ref="F581" si="204">(D581-E581)</f>
        <v>2277</v>
      </c>
      <c r="G581" s="32">
        <f t="shared" ref="G581" si="205">F581/E581</f>
        <v>6.56498673740053E-2</v>
      </c>
    </row>
    <row r="582" spans="1:7" x14ac:dyDescent="0.2">
      <c r="A582" s="110"/>
      <c r="B582" s="7" t="s">
        <v>6</v>
      </c>
      <c r="C582" s="29"/>
      <c r="D582" s="167"/>
      <c r="E582" s="167"/>
      <c r="F582" s="167"/>
      <c r="G582" s="32"/>
    </row>
    <row r="583" spans="1:7" x14ac:dyDescent="0.2">
      <c r="A583" s="110"/>
      <c r="B583" s="8"/>
      <c r="C583" s="31"/>
      <c r="D583" s="167"/>
      <c r="E583" s="167"/>
      <c r="F583" s="167"/>
      <c r="G583" s="32"/>
    </row>
    <row r="584" spans="1:7" x14ac:dyDescent="0.2">
      <c r="A584" s="110">
        <v>30</v>
      </c>
      <c r="B584" s="25" t="s">
        <v>16</v>
      </c>
      <c r="C584" s="31"/>
      <c r="D584" s="167">
        <f>septe!D584</f>
        <v>2667</v>
      </c>
      <c r="E584" s="167">
        <f>septe!E584</f>
        <v>624</v>
      </c>
      <c r="F584" s="167">
        <f t="shared" ref="F584:F587" si="206">(D584-E584)</f>
        <v>2043</v>
      </c>
      <c r="G584" s="32">
        <f t="shared" ref="G584:G587" si="207">F584/E584</f>
        <v>3.2740384615384617</v>
      </c>
    </row>
    <row r="585" spans="1:7" x14ac:dyDescent="0.2">
      <c r="A585" s="110">
        <v>31</v>
      </c>
      <c r="B585" s="25" t="s">
        <v>17</v>
      </c>
      <c r="C585" s="31"/>
      <c r="D585" s="167">
        <f>septe!D585</f>
        <v>2638</v>
      </c>
      <c r="E585" s="167">
        <f>septe!E585</f>
        <v>3027</v>
      </c>
      <c r="F585" s="167">
        <f t="shared" si="206"/>
        <v>-389</v>
      </c>
      <c r="G585" s="32">
        <f t="shared" si="207"/>
        <v>-0.12851007598282127</v>
      </c>
    </row>
    <row r="586" spans="1:7" x14ac:dyDescent="0.2">
      <c r="A586" s="110">
        <v>32</v>
      </c>
      <c r="B586" s="25" t="s">
        <v>18</v>
      </c>
      <c r="C586" s="31"/>
      <c r="D586" s="167">
        <f>septe!D586</f>
        <v>31656</v>
      </c>
      <c r="E586" s="167">
        <f>septe!E586</f>
        <v>31033</v>
      </c>
      <c r="F586" s="167">
        <f t="shared" si="206"/>
        <v>623</v>
      </c>
      <c r="G586" s="32">
        <f t="shared" si="207"/>
        <v>2.007540360261657E-2</v>
      </c>
    </row>
    <row r="587" spans="1:7" x14ac:dyDescent="0.2">
      <c r="A587" s="110">
        <v>37</v>
      </c>
      <c r="B587" s="25" t="s">
        <v>25</v>
      </c>
      <c r="C587" s="31"/>
      <c r="D587" s="167">
        <f>septe!D587</f>
        <v>0</v>
      </c>
      <c r="E587" s="167">
        <f>septe!E587</f>
        <v>0</v>
      </c>
      <c r="F587" s="167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14" t="s">
        <v>10</v>
      </c>
      <c r="E591" s="114" t="s">
        <v>11</v>
      </c>
      <c r="F591" s="114" t="s">
        <v>12</v>
      </c>
      <c r="G591" s="32" t="s">
        <v>13</v>
      </c>
    </row>
    <row r="592" spans="1:7" x14ac:dyDescent="0.2">
      <c r="A592" s="110">
        <v>700</v>
      </c>
      <c r="B592" s="1" t="s">
        <v>30</v>
      </c>
      <c r="C592" s="10"/>
      <c r="D592" s="167">
        <f>septe!D592+'CUMUL aout'!D592</f>
        <v>6258</v>
      </c>
      <c r="E592" s="167">
        <f>septe!E592+'CUMUL aout'!E592</f>
        <v>4583</v>
      </c>
      <c r="F592" s="167">
        <f>(D592-E592)</f>
        <v>1675</v>
      </c>
      <c r="G592" s="32">
        <f>F592/E592</f>
        <v>0.36548112590006548</v>
      </c>
    </row>
    <row r="593" spans="1:7" x14ac:dyDescent="0.2">
      <c r="A593" s="110">
        <v>701</v>
      </c>
      <c r="B593" s="1" t="s">
        <v>31</v>
      </c>
      <c r="C593" s="10"/>
      <c r="D593" s="167">
        <f>septe!D593+'CUMUL aout'!D593</f>
        <v>162538</v>
      </c>
      <c r="E593" s="167">
        <f>septe!E593+'CUMUL aout'!E593</f>
        <v>163004</v>
      </c>
      <c r="F593" s="167">
        <f t="shared" ref="F593:F595" si="208">(D593-E593)</f>
        <v>-466</v>
      </c>
      <c r="G593" s="32">
        <f t="shared" ref="G593:G595" si="209">F593/E593</f>
        <v>-2.8588255502932443E-3</v>
      </c>
    </row>
    <row r="594" spans="1:7" x14ac:dyDescent="0.2">
      <c r="A594" s="110">
        <v>704</v>
      </c>
      <c r="B594" s="1" t="s">
        <v>32</v>
      </c>
      <c r="C594" s="10"/>
      <c r="D594" s="167">
        <f>septe!D594+'CUMUL aout'!D594</f>
        <v>0</v>
      </c>
      <c r="E594" s="167">
        <f>septe!E594+'CUMUL aout'!E594</f>
        <v>0</v>
      </c>
      <c r="F594" s="167">
        <f t="shared" si="208"/>
        <v>0</v>
      </c>
      <c r="G594" s="32" t="e">
        <f t="shared" si="209"/>
        <v>#DIV/0!</v>
      </c>
    </row>
    <row r="595" spans="1:7" x14ac:dyDescent="0.2">
      <c r="A595" s="110">
        <v>706</v>
      </c>
      <c r="B595" s="1" t="s">
        <v>33</v>
      </c>
      <c r="C595" s="10"/>
      <c r="D595" s="167">
        <f>septe!D595+'CUMUL aout'!D595</f>
        <v>260250</v>
      </c>
      <c r="E595" s="167">
        <f>septe!E595+'CUMUL aout'!E595</f>
        <v>219060</v>
      </c>
      <c r="F595" s="167">
        <f t="shared" si="208"/>
        <v>41190</v>
      </c>
      <c r="G595" s="32">
        <f t="shared" si="209"/>
        <v>0.18803067652697891</v>
      </c>
    </row>
    <row r="596" spans="1:7" x14ac:dyDescent="0.2">
      <c r="A596" s="110"/>
      <c r="B596" s="13" t="s">
        <v>6</v>
      </c>
      <c r="C596" s="27"/>
      <c r="D596" s="167">
        <f>septe!D596+'CUMUL aout'!D596</f>
        <v>0</v>
      </c>
      <c r="E596" s="167">
        <f>septe!E596+'CUMUL aout'!E596</f>
        <v>0</v>
      </c>
      <c r="F596" s="39"/>
      <c r="G596" s="33"/>
    </row>
    <row r="597" spans="1:7" x14ac:dyDescent="0.2">
      <c r="A597" s="110"/>
      <c r="B597" s="14" t="s">
        <v>19</v>
      </c>
      <c r="C597" s="11"/>
      <c r="D597" s="167">
        <f>septe!D597+'CUMUL aout'!D597</f>
        <v>0</v>
      </c>
      <c r="E597" s="167">
        <f>septe!E597+'CUMUL aout'!E597</f>
        <v>0</v>
      </c>
      <c r="F597" s="167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110"/>
      <c r="B598" s="14" t="s">
        <v>20</v>
      </c>
      <c r="C598" s="11"/>
      <c r="D598" s="167">
        <f>septe!D598+'CUMUL aout'!D598</f>
        <v>0</v>
      </c>
      <c r="E598" s="167">
        <f>septe!E598+'CUMUL aout'!E598</f>
        <v>0</v>
      </c>
      <c r="F598" s="167">
        <f t="shared" si="210"/>
        <v>0</v>
      </c>
      <c r="G598" s="32" t="e">
        <f t="shared" si="211"/>
        <v>#DIV/0!</v>
      </c>
    </row>
    <row r="599" spans="1:7" x14ac:dyDescent="0.2">
      <c r="A599" s="110"/>
      <c r="B599" s="14" t="s">
        <v>27</v>
      </c>
      <c r="C599" s="11"/>
      <c r="D599" s="167">
        <f>septe!D599+'CUMUL aout'!D599</f>
        <v>0</v>
      </c>
      <c r="E599" s="167">
        <f>septe!E599+'CUMUL aout'!E599</f>
        <v>0</v>
      </c>
      <c r="F599" s="167">
        <f t="shared" si="210"/>
        <v>0</v>
      </c>
      <c r="G599" s="32" t="e">
        <f t="shared" si="211"/>
        <v>#DIV/0!</v>
      </c>
    </row>
    <row r="600" spans="1:7" x14ac:dyDescent="0.2">
      <c r="A600" s="110">
        <v>706</v>
      </c>
      <c r="B600" s="2" t="s">
        <v>34</v>
      </c>
      <c r="C600" s="11"/>
      <c r="D600" s="167">
        <f>septe!D600+'CUMUL aout'!D600</f>
        <v>255</v>
      </c>
      <c r="E600" s="167">
        <f>septe!E600+'CUMUL aout'!E600</f>
        <v>0</v>
      </c>
      <c r="F600" s="167">
        <f t="shared" si="210"/>
        <v>255</v>
      </c>
      <c r="G600" s="32" t="e">
        <f t="shared" si="211"/>
        <v>#DIV/0!</v>
      </c>
    </row>
    <row r="601" spans="1:7" x14ac:dyDescent="0.2">
      <c r="A601" s="110" t="s">
        <v>35</v>
      </c>
      <c r="B601" s="2" t="s">
        <v>36</v>
      </c>
      <c r="C601" s="11"/>
      <c r="D601" s="167"/>
      <c r="E601" s="167"/>
      <c r="F601" s="167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11"/>
      <c r="D602" s="40">
        <f>D592+D593+D594+D595+D600+D601</f>
        <v>429301</v>
      </c>
      <c r="E602" s="40">
        <f>E592+E593+E594+E595+E600+E601</f>
        <v>386647</v>
      </c>
      <c r="F602" s="40">
        <f t="shared" si="210"/>
        <v>42654</v>
      </c>
      <c r="G602" s="34">
        <f t="shared" si="211"/>
        <v>0.11031767995096302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67">
        <f>septe!D605+'CUMUL aout'!D605</f>
        <v>0</v>
      </c>
      <c r="E605" s="167">
        <f>septe!E605+'CUMUL aout'!E605</f>
        <v>0</v>
      </c>
      <c r="F605" s="167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12"/>
      <c r="D606" s="166"/>
      <c r="E606" s="166"/>
      <c r="F606" s="166"/>
      <c r="G606" s="36"/>
    </row>
    <row r="607" spans="1:7" x14ac:dyDescent="0.2">
      <c r="A607" s="110">
        <v>72</v>
      </c>
      <c r="B607" s="1" t="s">
        <v>37</v>
      </c>
      <c r="C607" s="10"/>
      <c r="D607" s="167">
        <f>septe!D607+'CUMUL aout'!D607</f>
        <v>0</v>
      </c>
      <c r="E607" s="167">
        <f>septe!E607+'CUMUL aout'!E607</f>
        <v>0</v>
      </c>
      <c r="F607" s="167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10">
        <v>73</v>
      </c>
      <c r="B608" s="1" t="s">
        <v>38</v>
      </c>
      <c r="C608" s="10"/>
      <c r="D608" s="167">
        <f>septe!D608+'CUMUL aout'!D608</f>
        <v>0</v>
      </c>
      <c r="E608" s="167">
        <f>septe!E608+'CUMUL aout'!E608</f>
        <v>0</v>
      </c>
      <c r="F608" s="167">
        <f t="shared" si="214"/>
        <v>0</v>
      </c>
      <c r="G608" s="32" t="e">
        <f t="shared" si="215"/>
        <v>#DIV/0!</v>
      </c>
    </row>
    <row r="609" spans="1:7" x14ac:dyDescent="0.2">
      <c r="A609" s="110">
        <v>74</v>
      </c>
      <c r="B609" s="2" t="s">
        <v>39</v>
      </c>
      <c r="C609" s="11"/>
      <c r="D609" s="167">
        <f>septe!D609+'CUMUL aout'!D609</f>
        <v>0</v>
      </c>
      <c r="E609" s="167">
        <f>septe!E609+'CUMUL aout'!E609</f>
        <v>0</v>
      </c>
      <c r="F609" s="167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15"/>
      <c r="D610" s="40">
        <f>D602+D607+D608+D609</f>
        <v>429301</v>
      </c>
      <c r="E610" s="40">
        <f>E602+E607+E608+E609</f>
        <v>386647</v>
      </c>
      <c r="F610" s="167">
        <f t="shared" si="214"/>
        <v>42654</v>
      </c>
      <c r="G610" s="32">
        <f t="shared" si="215"/>
        <v>0.11031767995096302</v>
      </c>
    </row>
    <row r="611" spans="1:7" x14ac:dyDescent="0.2">
      <c r="A611" s="110">
        <v>60</v>
      </c>
      <c r="B611" s="3" t="s">
        <v>40</v>
      </c>
      <c r="C611" s="112"/>
      <c r="D611" s="166">
        <f>D612+D613+D614</f>
        <v>90629</v>
      </c>
      <c r="E611" s="166">
        <f>E612+E613+E614</f>
        <v>52869</v>
      </c>
      <c r="F611" s="167">
        <f t="shared" si="214"/>
        <v>37760</v>
      </c>
      <c r="G611" s="32">
        <f t="shared" si="215"/>
        <v>0.71421816187179632</v>
      </c>
    </row>
    <row r="612" spans="1:7" x14ac:dyDescent="0.2">
      <c r="A612" s="110">
        <v>600</v>
      </c>
      <c r="B612" s="1" t="s">
        <v>2</v>
      </c>
      <c r="C612" s="10"/>
      <c r="D612" s="167">
        <f>septe!D612+'CUMUL aout'!D612</f>
        <v>11579</v>
      </c>
      <c r="E612" s="167">
        <f>septe!E612+'CUMUL aout'!E612</f>
        <v>2228</v>
      </c>
      <c r="F612" s="167">
        <f t="shared" si="214"/>
        <v>9351</v>
      </c>
      <c r="G612" s="32">
        <f t="shared" si="215"/>
        <v>4.1970377019748657</v>
      </c>
    </row>
    <row r="613" spans="1:7" x14ac:dyDescent="0.2">
      <c r="A613" s="110">
        <v>601</v>
      </c>
      <c r="B613" s="1" t="s">
        <v>3</v>
      </c>
      <c r="C613" s="10"/>
      <c r="D613" s="167">
        <f>septe!D613+'CUMUL aout'!D613</f>
        <v>77046</v>
      </c>
      <c r="E613" s="167">
        <f>septe!E613+'CUMUL aout'!E613</f>
        <v>50641</v>
      </c>
      <c r="F613" s="167">
        <f t="shared" si="214"/>
        <v>26405</v>
      </c>
      <c r="G613" s="32">
        <f t="shared" si="215"/>
        <v>0.52141545388124244</v>
      </c>
    </row>
    <row r="614" spans="1:7" x14ac:dyDescent="0.2">
      <c r="A614" s="110">
        <v>604</v>
      </c>
      <c r="B614" s="1" t="s">
        <v>4</v>
      </c>
      <c r="C614" s="10"/>
      <c r="D614" s="167">
        <f>septe!D614+'CUMUL aout'!D614</f>
        <v>2004</v>
      </c>
      <c r="E614" s="167">
        <f>septe!E614+'CUMUL aout'!E614</f>
        <v>0</v>
      </c>
      <c r="F614" s="167">
        <f t="shared" si="214"/>
        <v>2004</v>
      </c>
      <c r="G614" s="32" t="e">
        <f t="shared" si="215"/>
        <v>#DIV/0!</v>
      </c>
    </row>
    <row r="615" spans="1:7" x14ac:dyDescent="0.2">
      <c r="A615" s="110">
        <v>61</v>
      </c>
      <c r="B615" s="1" t="s">
        <v>41</v>
      </c>
      <c r="C615" s="10"/>
      <c r="D615" s="167">
        <f>septe!D615+'CUMUL aout'!D615</f>
        <v>14576</v>
      </c>
      <c r="E615" s="167">
        <f>septe!E615+'CUMUL aout'!E615</f>
        <v>16857</v>
      </c>
      <c r="F615" s="167">
        <f t="shared" si="214"/>
        <v>-2281</v>
      </c>
      <c r="G615" s="32">
        <f t="shared" si="215"/>
        <v>-0.13531470605683099</v>
      </c>
    </row>
    <row r="616" spans="1:7" x14ac:dyDescent="0.2">
      <c r="A616" s="110">
        <v>62</v>
      </c>
      <c r="B616" s="2" t="s">
        <v>42</v>
      </c>
      <c r="C616" s="11"/>
      <c r="D616" s="167">
        <f>septe!D616+'CUMUL aout'!D616</f>
        <v>7737</v>
      </c>
      <c r="E616" s="167">
        <f>septe!E616+'CUMUL aout'!E616</f>
        <v>23251</v>
      </c>
      <c r="F616" s="167">
        <f t="shared" si="214"/>
        <v>-15514</v>
      </c>
      <c r="G616" s="32">
        <f t="shared" si="215"/>
        <v>-0.66724011870457189</v>
      </c>
    </row>
    <row r="617" spans="1:7" ht="25.5" x14ac:dyDescent="0.2">
      <c r="A617" s="22"/>
      <c r="B617" s="26" t="s">
        <v>43</v>
      </c>
      <c r="C617" s="115"/>
      <c r="D617" s="40">
        <f>D611+D615+D616</f>
        <v>112942</v>
      </c>
      <c r="E617" s="40">
        <f>E611+E615+E616</f>
        <v>92977</v>
      </c>
      <c r="F617" s="167">
        <f t="shared" si="214"/>
        <v>19965</v>
      </c>
      <c r="G617" s="32">
        <f t="shared" si="215"/>
        <v>0.21473052475343365</v>
      </c>
    </row>
    <row r="618" spans="1:7" ht="25.5" x14ac:dyDescent="0.2">
      <c r="A618" s="22"/>
      <c r="B618" s="26" t="s">
        <v>48</v>
      </c>
      <c r="C618" s="115"/>
      <c r="D618" s="40">
        <f>D610-D617</f>
        <v>316359</v>
      </c>
      <c r="E618" s="40">
        <f>E610-E617</f>
        <v>293670</v>
      </c>
      <c r="F618" s="167">
        <f t="shared" si="214"/>
        <v>22689</v>
      </c>
      <c r="G618" s="32">
        <f t="shared" si="215"/>
        <v>7.7260190009193999E-2</v>
      </c>
    </row>
    <row r="619" spans="1:7" x14ac:dyDescent="0.2">
      <c r="A619" s="110">
        <v>63</v>
      </c>
      <c r="B619" s="3" t="s">
        <v>46</v>
      </c>
      <c r="C619" s="112"/>
      <c r="D619" s="167">
        <f>septe!D619+'CUMUL aout'!D619</f>
        <v>143817</v>
      </c>
      <c r="E619" s="167">
        <f>septe!E619+'CUMUL aout'!E619</f>
        <v>117046</v>
      </c>
      <c r="F619" s="167">
        <f t="shared" si="214"/>
        <v>26771</v>
      </c>
      <c r="G619" s="32">
        <f t="shared" si="215"/>
        <v>0.22872204090699383</v>
      </c>
    </row>
    <row r="620" spans="1:7" x14ac:dyDescent="0.2">
      <c r="A620" s="110"/>
      <c r="B620" s="13" t="s">
        <v>6</v>
      </c>
      <c r="C620" s="27"/>
      <c r="D620" s="167"/>
      <c r="E620" s="167"/>
      <c r="F620" s="167"/>
      <c r="G620" s="32"/>
    </row>
    <row r="621" spans="1:7" x14ac:dyDescent="0.2">
      <c r="A621" s="110">
        <v>631</v>
      </c>
      <c r="B621" s="15" t="s">
        <v>21</v>
      </c>
      <c r="C621" s="21"/>
      <c r="D621" s="167">
        <f>septe!D621+'CUMUL aout'!D621</f>
        <v>0</v>
      </c>
      <c r="E621" s="167">
        <f>septe!E621+'CUMUL aout'!E621</f>
        <v>0</v>
      </c>
      <c r="F621" s="167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10"/>
      <c r="B622" s="15"/>
      <c r="C622" s="21"/>
      <c r="D622" s="167"/>
      <c r="E622" s="167"/>
      <c r="F622" s="167"/>
      <c r="G622" s="32"/>
    </row>
    <row r="623" spans="1:7" x14ac:dyDescent="0.2">
      <c r="A623" s="110">
        <v>64</v>
      </c>
      <c r="B623" s="2" t="s">
        <v>47</v>
      </c>
      <c r="C623" s="11"/>
      <c r="D623" s="167">
        <f>septe!D623+'CUMUL aout'!D623</f>
        <v>13114</v>
      </c>
      <c r="E623" s="167">
        <f>septe!E623+'CUMUL aout'!E623</f>
        <v>11790</v>
      </c>
      <c r="F623" s="167">
        <f t="shared" ref="F623:F633" si="218">(D623-E623)</f>
        <v>1324</v>
      </c>
      <c r="G623" s="32">
        <f t="shared" ref="G623:G633" si="219">F623/E623</f>
        <v>0.11229855810008482</v>
      </c>
    </row>
    <row r="624" spans="1:7" ht="25.5" x14ac:dyDescent="0.2">
      <c r="A624" s="22"/>
      <c r="B624" s="26" t="s">
        <v>49</v>
      </c>
      <c r="C624" s="115"/>
      <c r="D624" s="167">
        <f>D618-D619-D623</f>
        <v>159428</v>
      </c>
      <c r="E624" s="167">
        <f>E618-E619-E623</f>
        <v>164834</v>
      </c>
      <c r="F624" s="167">
        <f t="shared" si="218"/>
        <v>-5406</v>
      </c>
      <c r="G624" s="32">
        <f t="shared" si="219"/>
        <v>-3.2796631762864459E-2</v>
      </c>
    </row>
    <row r="625" spans="1:7" x14ac:dyDescent="0.2">
      <c r="A625" s="110">
        <v>75</v>
      </c>
      <c r="B625" s="3" t="s">
        <v>50</v>
      </c>
      <c r="C625" s="112"/>
      <c r="D625" s="167">
        <f>septe!D625+'CUMUL aout'!D625</f>
        <v>534</v>
      </c>
      <c r="E625" s="167">
        <f>septe!E625+'CUMUL aout'!E625</f>
        <v>1419</v>
      </c>
      <c r="F625" s="167">
        <f t="shared" si="218"/>
        <v>-885</v>
      </c>
      <c r="G625" s="32">
        <f t="shared" si="219"/>
        <v>-0.62367864693446085</v>
      </c>
    </row>
    <row r="626" spans="1:7" x14ac:dyDescent="0.2">
      <c r="A626" s="110">
        <v>65</v>
      </c>
      <c r="B626" s="1" t="s">
        <v>51</v>
      </c>
      <c r="C626" s="10"/>
      <c r="D626" s="167">
        <f>septe!D626+'CUMUL aout'!D626</f>
        <v>4097</v>
      </c>
      <c r="E626" s="167">
        <f>septe!E626+'CUMUL aout'!E626</f>
        <v>2369</v>
      </c>
      <c r="F626" s="167">
        <f t="shared" si="218"/>
        <v>1728</v>
      </c>
      <c r="G626" s="32">
        <f t="shared" si="219"/>
        <v>0.72942169691853098</v>
      </c>
    </row>
    <row r="627" spans="1:7" ht="25.5" x14ac:dyDescent="0.2">
      <c r="A627" s="110">
        <v>68</v>
      </c>
      <c r="B627" s="16" t="s">
        <v>52</v>
      </c>
      <c r="C627" s="17"/>
      <c r="D627" s="167">
        <f>septe!D627+'CUMUL aout'!D627</f>
        <v>44469</v>
      </c>
      <c r="E627" s="167">
        <f>septe!E627+'CUMUL aout'!E627</f>
        <v>67886</v>
      </c>
      <c r="F627" s="167">
        <f t="shared" si="218"/>
        <v>-23417</v>
      </c>
      <c r="G627" s="32">
        <f t="shared" si="219"/>
        <v>-0.34494593877971896</v>
      </c>
    </row>
    <row r="628" spans="1:7" x14ac:dyDescent="0.2">
      <c r="A628" s="110">
        <v>78</v>
      </c>
      <c r="B628" s="2" t="s">
        <v>53</v>
      </c>
      <c r="C628" s="11"/>
      <c r="D628" s="167">
        <f>septe!D628+'CUMUL aout'!D628</f>
        <v>0</v>
      </c>
      <c r="E628" s="167">
        <f>septe!E628+'CUMUL aout'!E628</f>
        <v>0</v>
      </c>
      <c r="F628" s="167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15"/>
      <c r="D629" s="167">
        <f>D624+D625-D626-D627+D628</f>
        <v>111396</v>
      </c>
      <c r="E629" s="167">
        <f>E624+E625-E626-E627+E628</f>
        <v>95998</v>
      </c>
      <c r="F629" s="167">
        <f t="shared" si="218"/>
        <v>15398</v>
      </c>
      <c r="G629" s="32">
        <f t="shared" si="219"/>
        <v>0.16039917498281214</v>
      </c>
    </row>
    <row r="630" spans="1:7" x14ac:dyDescent="0.2">
      <c r="A630" s="110">
        <v>76</v>
      </c>
      <c r="B630" s="1" t="s">
        <v>54</v>
      </c>
      <c r="C630" s="10"/>
      <c r="D630" s="167">
        <f>septe!D630+'CUMUL aout'!D630</f>
        <v>0</v>
      </c>
      <c r="E630" s="167">
        <f>septe!E630+'CUMUL aout'!E630</f>
        <v>0</v>
      </c>
      <c r="F630" s="167">
        <f t="shared" si="218"/>
        <v>0</v>
      </c>
      <c r="G630" s="32" t="e">
        <f t="shared" si="219"/>
        <v>#DIV/0!</v>
      </c>
    </row>
    <row r="631" spans="1:7" x14ac:dyDescent="0.2">
      <c r="A631" s="110">
        <v>66</v>
      </c>
      <c r="B631" s="1" t="s">
        <v>55</v>
      </c>
      <c r="C631" s="10"/>
      <c r="D631" s="167">
        <f>septe!D631+'CUMUL aout'!D631</f>
        <v>0</v>
      </c>
      <c r="E631" s="167">
        <f>septe!E631+'CUMUL aout'!E631</f>
        <v>0</v>
      </c>
      <c r="F631" s="167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67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15"/>
      <c r="D633" s="167">
        <f>D629+D632</f>
        <v>111396</v>
      </c>
      <c r="E633" s="167">
        <f>E629+E632</f>
        <v>95998</v>
      </c>
      <c r="F633" s="167">
        <f t="shared" si="218"/>
        <v>15398</v>
      </c>
      <c r="G633" s="32">
        <f t="shared" si="219"/>
        <v>0.16039917498281214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10">
        <v>5</v>
      </c>
      <c r="B637" s="1" t="s">
        <v>22</v>
      </c>
      <c r="C637" s="10"/>
      <c r="D637" s="167">
        <f>septe!D637</f>
        <v>181408</v>
      </c>
      <c r="E637" s="167">
        <f>septe!E637</f>
        <v>110580</v>
      </c>
      <c r="F637" s="167">
        <f t="shared" ref="F637" si="220">(D637-E637)</f>
        <v>70828</v>
      </c>
      <c r="G637" s="32">
        <f t="shared" ref="G637" si="221">F637/E637</f>
        <v>0.64051365527220117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10">
        <v>51</v>
      </c>
      <c r="B641" s="20" t="s">
        <v>29</v>
      </c>
      <c r="C641" s="30"/>
      <c r="D641" s="167">
        <v>0</v>
      </c>
      <c r="E641" s="167">
        <v>0</v>
      </c>
      <c r="F641" s="167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10">
        <v>510</v>
      </c>
      <c r="B642" s="1" t="s">
        <v>7</v>
      </c>
      <c r="C642" s="10"/>
      <c r="D642" s="167">
        <v>0</v>
      </c>
      <c r="E642" s="167">
        <v>0</v>
      </c>
      <c r="F642" s="167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10">
        <v>41</v>
      </c>
      <c r="B644" s="1" t="s">
        <v>8</v>
      </c>
      <c r="C644" s="10"/>
      <c r="D644" s="167">
        <f>D648+D649+D650</f>
        <v>75751</v>
      </c>
      <c r="E644" s="167">
        <f>E648+E649+E650</f>
        <v>84971</v>
      </c>
      <c r="F644" s="167">
        <f t="shared" ref="F644" si="224">(D644-E644)</f>
        <v>-9220</v>
      </c>
      <c r="G644" s="32">
        <f t="shared" ref="G644" si="225">F644/E644</f>
        <v>-0.10850760847818668</v>
      </c>
    </row>
    <row r="645" spans="1:7" x14ac:dyDescent="0.2">
      <c r="A645" s="110"/>
      <c r="B645" s="1"/>
      <c r="C645" s="10"/>
      <c r="D645" s="167"/>
      <c r="E645" s="167"/>
      <c r="F645" s="167"/>
      <c r="G645" s="32"/>
    </row>
    <row r="646" spans="1:7" x14ac:dyDescent="0.2">
      <c r="A646" s="110"/>
      <c r="B646" s="7" t="s">
        <v>6</v>
      </c>
      <c r="C646" s="29"/>
      <c r="D646" s="167"/>
      <c r="E646" s="167"/>
      <c r="F646" s="167"/>
      <c r="G646" s="32"/>
    </row>
    <row r="647" spans="1:7" x14ac:dyDescent="0.2">
      <c r="A647" s="110"/>
      <c r="B647" s="1"/>
      <c r="C647" s="10"/>
      <c r="D647" s="167"/>
      <c r="E647" s="167"/>
      <c r="F647" s="167"/>
      <c r="G647" s="32"/>
    </row>
    <row r="648" spans="1:7" x14ac:dyDescent="0.2">
      <c r="A648" s="110"/>
      <c r="B648" s="23" t="s">
        <v>23</v>
      </c>
      <c r="C648" s="10"/>
      <c r="D648" s="167">
        <f>septe!D648</f>
        <v>57332</v>
      </c>
      <c r="E648" s="167">
        <f>septe!E648</f>
        <v>66526</v>
      </c>
      <c r="F648" s="167">
        <f t="shared" ref="F648:F650" si="226">(D648-E648)</f>
        <v>-9194</v>
      </c>
      <c r="G648" s="32">
        <f t="shared" ref="G648:G650" si="227">F648/E648</f>
        <v>-0.13820160538736734</v>
      </c>
    </row>
    <row r="649" spans="1:7" ht="25.5" x14ac:dyDescent="0.2">
      <c r="A649" s="110"/>
      <c r="B649" s="24" t="s">
        <v>58</v>
      </c>
      <c r="C649" s="17"/>
      <c r="D649" s="167">
        <f>septe!D649</f>
        <v>13414</v>
      </c>
      <c r="E649" s="167">
        <f>septe!E649</f>
        <v>18445</v>
      </c>
      <c r="F649" s="167">
        <f t="shared" si="226"/>
        <v>-5031</v>
      </c>
      <c r="G649" s="32">
        <f t="shared" si="227"/>
        <v>-0.2727568446733532</v>
      </c>
    </row>
    <row r="650" spans="1:7" x14ac:dyDescent="0.2">
      <c r="A650" s="110"/>
      <c r="B650" s="23" t="s">
        <v>24</v>
      </c>
      <c r="C650" s="10"/>
      <c r="D650" s="167">
        <f>septe!D650</f>
        <v>5005</v>
      </c>
      <c r="E650" s="167">
        <f>septe!E650</f>
        <v>0</v>
      </c>
      <c r="F650" s="167">
        <f t="shared" si="226"/>
        <v>5005</v>
      </c>
      <c r="G650" s="32" t="e">
        <f t="shared" si="227"/>
        <v>#DIV/0!</v>
      </c>
    </row>
    <row r="651" spans="1:7" x14ac:dyDescent="0.2">
      <c r="A651" s="110"/>
      <c r="B651" s="1"/>
      <c r="C651" s="10"/>
      <c r="D651" s="167"/>
      <c r="E651" s="167"/>
      <c r="F651" s="167"/>
      <c r="G651" s="32"/>
    </row>
    <row r="652" spans="1:7" x14ac:dyDescent="0.2">
      <c r="A652" s="110"/>
      <c r="B652" s="8" t="s">
        <v>26</v>
      </c>
      <c r="C652" s="31"/>
      <c r="D652" s="167">
        <f>septe!D652</f>
        <v>156112</v>
      </c>
      <c r="E652" s="167">
        <f>septe!E652</f>
        <v>193310</v>
      </c>
      <c r="F652" s="167">
        <f t="shared" ref="F652" si="228">(D652-E652)</f>
        <v>-37198</v>
      </c>
      <c r="G652" s="32">
        <f t="shared" ref="G652" si="229">F652/E652</f>
        <v>-0.19242667218457399</v>
      </c>
    </row>
    <row r="653" spans="1:7" x14ac:dyDescent="0.2">
      <c r="A653" s="110"/>
      <c r="B653" s="8"/>
      <c r="C653" s="31"/>
      <c r="D653" s="167"/>
      <c r="E653" s="167"/>
      <c r="F653" s="167"/>
      <c r="G653" s="32"/>
    </row>
    <row r="654" spans="1:7" x14ac:dyDescent="0.2">
      <c r="A654" s="110">
        <v>3</v>
      </c>
      <c r="B654" s="8" t="s">
        <v>15</v>
      </c>
      <c r="C654" s="31"/>
      <c r="D654" s="167">
        <f>D657+D658+D659+D660</f>
        <v>18146</v>
      </c>
      <c r="E654" s="167">
        <f>E657+E658+E659+E660</f>
        <v>12824</v>
      </c>
      <c r="F654" s="167">
        <f t="shared" ref="F654" si="230">(D654-E654)</f>
        <v>5322</v>
      </c>
      <c r="G654" s="32">
        <f t="shared" ref="G654" si="231">F654/E654</f>
        <v>0.41500311915159077</v>
      </c>
    </row>
    <row r="655" spans="1:7" x14ac:dyDescent="0.2">
      <c r="A655" s="110"/>
      <c r="B655" s="7" t="s">
        <v>6</v>
      </c>
      <c r="C655" s="29"/>
      <c r="D655" s="167"/>
      <c r="E655" s="167"/>
      <c r="F655" s="167"/>
      <c r="G655" s="32"/>
    </row>
    <row r="656" spans="1:7" x14ac:dyDescent="0.2">
      <c r="A656" s="110"/>
      <c r="B656" s="8"/>
      <c r="C656" s="31"/>
      <c r="D656" s="167"/>
      <c r="E656" s="167"/>
      <c r="F656" s="167"/>
      <c r="G656" s="32"/>
    </row>
    <row r="657" spans="1:7" x14ac:dyDescent="0.2">
      <c r="A657" s="110">
        <v>30</v>
      </c>
      <c r="B657" s="25" t="s">
        <v>16</v>
      </c>
      <c r="C657" s="31"/>
      <c r="D657" s="167">
        <f>septe!D657</f>
        <v>527</v>
      </c>
      <c r="E657" s="167">
        <f>septe!E657</f>
        <v>336</v>
      </c>
      <c r="F657" s="167">
        <f t="shared" ref="F657:F660" si="232">(D657-E657)</f>
        <v>191</v>
      </c>
      <c r="G657" s="32">
        <f t="shared" ref="G657:G660" si="233">F657/E657</f>
        <v>0.56845238095238093</v>
      </c>
    </row>
    <row r="658" spans="1:7" x14ac:dyDescent="0.2">
      <c r="A658" s="110">
        <v>31</v>
      </c>
      <c r="B658" s="25" t="s">
        <v>17</v>
      </c>
      <c r="C658" s="31"/>
      <c r="D658" s="167">
        <f>septe!D658</f>
        <v>2101</v>
      </c>
      <c r="E658" s="167">
        <f>septe!E658</f>
        <v>1812</v>
      </c>
      <c r="F658" s="167">
        <f t="shared" si="232"/>
        <v>289</v>
      </c>
      <c r="G658" s="32">
        <f t="shared" si="233"/>
        <v>0.15949227373068434</v>
      </c>
    </row>
    <row r="659" spans="1:7" x14ac:dyDescent="0.2">
      <c r="A659" s="110">
        <v>32</v>
      </c>
      <c r="B659" s="25" t="s">
        <v>18</v>
      </c>
      <c r="C659" s="31"/>
      <c r="D659" s="167">
        <f>septe!D659</f>
        <v>15518</v>
      </c>
      <c r="E659" s="167">
        <f>septe!E659</f>
        <v>10676</v>
      </c>
      <c r="F659" s="167">
        <f t="shared" si="232"/>
        <v>4842</v>
      </c>
      <c r="G659" s="32">
        <f t="shared" si="233"/>
        <v>0.45354065192956161</v>
      </c>
    </row>
    <row r="660" spans="1:7" x14ac:dyDescent="0.2">
      <c r="A660" s="110">
        <v>37</v>
      </c>
      <c r="B660" s="25" t="s">
        <v>25</v>
      </c>
      <c r="C660" s="31"/>
      <c r="D660" s="167">
        <f>septe!D660</f>
        <v>0</v>
      </c>
      <c r="E660" s="167">
        <f>septe!E660</f>
        <v>0</v>
      </c>
      <c r="F660" s="167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14" t="s">
        <v>10</v>
      </c>
      <c r="E664" s="114" t="s">
        <v>11</v>
      </c>
      <c r="F664" s="114" t="s">
        <v>12</v>
      </c>
      <c r="G664" s="32" t="s">
        <v>13</v>
      </c>
    </row>
    <row r="665" spans="1:7" x14ac:dyDescent="0.2">
      <c r="A665" s="110">
        <v>700</v>
      </c>
      <c r="B665" s="1" t="s">
        <v>30</v>
      </c>
      <c r="C665" s="10"/>
      <c r="D665" s="167">
        <f>septe!D665+'CUMUL aout'!D665</f>
        <v>0</v>
      </c>
      <c r="E665" s="167">
        <f>septe!E665+'CUMUL aout'!E665</f>
        <v>0</v>
      </c>
      <c r="F665" s="167">
        <f>(D665-E665)</f>
        <v>0</v>
      </c>
      <c r="G665" s="32" t="e">
        <f>F665/E665</f>
        <v>#DIV/0!</v>
      </c>
    </row>
    <row r="666" spans="1:7" x14ac:dyDescent="0.2">
      <c r="A666" s="110">
        <v>701</v>
      </c>
      <c r="B666" s="1" t="s">
        <v>31</v>
      </c>
      <c r="C666" s="10"/>
      <c r="D666" s="167">
        <f>septe!D666+'CUMUL aout'!D666</f>
        <v>0</v>
      </c>
      <c r="E666" s="167">
        <f>septe!E666+'CUMUL aout'!E666</f>
        <v>0</v>
      </c>
      <c r="F666" s="167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110">
        <v>704</v>
      </c>
      <c r="B667" s="1" t="s">
        <v>32</v>
      </c>
      <c r="C667" s="10"/>
      <c r="D667" s="167">
        <f>septe!D667+'CUMUL aout'!D667</f>
        <v>0</v>
      </c>
      <c r="E667" s="167">
        <f>septe!E667+'CUMUL aout'!E667</f>
        <v>0</v>
      </c>
      <c r="F667" s="167">
        <f t="shared" si="234"/>
        <v>0</v>
      </c>
      <c r="G667" s="32" t="e">
        <f t="shared" si="235"/>
        <v>#DIV/0!</v>
      </c>
    </row>
    <row r="668" spans="1:7" x14ac:dyDescent="0.2">
      <c r="A668" s="110">
        <v>706</v>
      </c>
      <c r="B668" s="1" t="s">
        <v>33</v>
      </c>
      <c r="C668" s="10"/>
      <c r="D668" s="167">
        <f>septe!D668+'CUMUL aout'!D668</f>
        <v>328653</v>
      </c>
      <c r="E668" s="167">
        <f>septe!E668+'CUMUL aout'!E668</f>
        <v>301970</v>
      </c>
      <c r="F668" s="167">
        <f t="shared" si="234"/>
        <v>26683</v>
      </c>
      <c r="G668" s="32">
        <f t="shared" si="235"/>
        <v>8.8363082425406497E-2</v>
      </c>
    </row>
    <row r="669" spans="1:7" x14ac:dyDescent="0.2">
      <c r="A669" s="110"/>
      <c r="B669" s="13" t="s">
        <v>6</v>
      </c>
      <c r="C669" s="27"/>
      <c r="D669" s="167">
        <f>septe!D669+'CUMUL aout'!D669</f>
        <v>0</v>
      </c>
      <c r="E669" s="167">
        <f>septe!E669+'CUMUL aout'!E669</f>
        <v>0</v>
      </c>
      <c r="F669" s="39"/>
      <c r="G669" s="33"/>
    </row>
    <row r="670" spans="1:7" x14ac:dyDescent="0.2">
      <c r="A670" s="110"/>
      <c r="B670" s="14" t="s">
        <v>19</v>
      </c>
      <c r="C670" s="11"/>
      <c r="D670" s="167">
        <f>septe!D670+'CUMUL aout'!D670</f>
        <v>0</v>
      </c>
      <c r="E670" s="167">
        <f>septe!E670+'CUMUL aout'!E670</f>
        <v>0</v>
      </c>
      <c r="F670" s="167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110"/>
      <c r="B671" s="14" t="s">
        <v>20</v>
      </c>
      <c r="C671" s="11"/>
      <c r="D671" s="167">
        <f>septe!D671+'CUMUL aout'!D671</f>
        <v>0</v>
      </c>
      <c r="E671" s="167">
        <f>septe!E671+'CUMUL aout'!E671</f>
        <v>0</v>
      </c>
      <c r="F671" s="167">
        <f t="shared" si="236"/>
        <v>0</v>
      </c>
      <c r="G671" s="32" t="e">
        <f t="shared" si="237"/>
        <v>#DIV/0!</v>
      </c>
    </row>
    <row r="672" spans="1:7" x14ac:dyDescent="0.2">
      <c r="A672" s="110"/>
      <c r="B672" s="14" t="s">
        <v>27</v>
      </c>
      <c r="C672" s="11"/>
      <c r="D672" s="167">
        <f>septe!D672+'CUMUL aout'!D672</f>
        <v>0</v>
      </c>
      <c r="E672" s="167">
        <f>septe!E672+'CUMUL aout'!E672</f>
        <v>0</v>
      </c>
      <c r="F672" s="167">
        <f t="shared" si="236"/>
        <v>0</v>
      </c>
      <c r="G672" s="32" t="e">
        <f t="shared" si="237"/>
        <v>#DIV/0!</v>
      </c>
    </row>
    <row r="673" spans="1:7" x14ac:dyDescent="0.2">
      <c r="A673" s="110">
        <v>706</v>
      </c>
      <c r="B673" s="2" t="s">
        <v>34</v>
      </c>
      <c r="C673" s="11"/>
      <c r="D673" s="167">
        <f>septe!D673+'CUMUL aout'!D673</f>
        <v>0</v>
      </c>
      <c r="E673" s="167">
        <f>septe!E673+'CUMUL aout'!E673</f>
        <v>0</v>
      </c>
      <c r="F673" s="167">
        <f t="shared" si="236"/>
        <v>0</v>
      </c>
      <c r="G673" s="32" t="e">
        <f t="shared" si="237"/>
        <v>#DIV/0!</v>
      </c>
    </row>
    <row r="674" spans="1:7" x14ac:dyDescent="0.2">
      <c r="A674" s="110" t="s">
        <v>35</v>
      </c>
      <c r="B674" s="2" t="s">
        <v>36</v>
      </c>
      <c r="C674" s="11"/>
      <c r="D674" s="167"/>
      <c r="E674" s="167"/>
      <c r="F674" s="167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111"/>
      <c r="D675" s="40">
        <f>D665+D666+D667+D668+D673+D674</f>
        <v>328653</v>
      </c>
      <c r="E675" s="40">
        <f>E665+E666+E667+E668+E673+E674</f>
        <v>301970</v>
      </c>
      <c r="F675" s="40">
        <f t="shared" si="236"/>
        <v>26683</v>
      </c>
      <c r="G675" s="34">
        <f t="shared" si="237"/>
        <v>8.8363082425406497E-2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67">
        <f>septe!D678+'CUMUL aout'!D678</f>
        <v>0</v>
      </c>
      <c r="E678" s="167">
        <f>septe!E678+'CUMUL aout'!E678</f>
        <v>0</v>
      </c>
      <c r="F678" s="167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112"/>
      <c r="D679" s="166"/>
      <c r="E679" s="166"/>
      <c r="F679" s="166"/>
      <c r="G679" s="36"/>
    </row>
    <row r="680" spans="1:7" x14ac:dyDescent="0.2">
      <c r="A680" s="110">
        <v>72</v>
      </c>
      <c r="B680" s="1" t="s">
        <v>37</v>
      </c>
      <c r="C680" s="10"/>
      <c r="D680" s="167">
        <f>septe!D680+'CUMUL aout'!D680</f>
        <v>0</v>
      </c>
      <c r="E680" s="167">
        <f>septe!E680+'CUMUL aout'!E680</f>
        <v>0</v>
      </c>
      <c r="F680" s="167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110">
        <v>73</v>
      </c>
      <c r="B681" s="1" t="s">
        <v>38</v>
      </c>
      <c r="C681" s="10"/>
      <c r="D681" s="167">
        <f>septe!D681+'CUMUL aout'!D681</f>
        <v>0</v>
      </c>
      <c r="E681" s="167">
        <f>septe!E681+'CUMUL aout'!E681</f>
        <v>0</v>
      </c>
      <c r="F681" s="167">
        <f t="shared" si="240"/>
        <v>0</v>
      </c>
      <c r="G681" s="32" t="e">
        <f t="shared" si="241"/>
        <v>#DIV/0!</v>
      </c>
    </row>
    <row r="682" spans="1:7" x14ac:dyDescent="0.2">
      <c r="A682" s="110">
        <v>74</v>
      </c>
      <c r="B682" s="2" t="s">
        <v>39</v>
      </c>
      <c r="C682" s="11"/>
      <c r="D682" s="167">
        <f>septe!D682+'CUMUL aout'!D682</f>
        <v>0</v>
      </c>
      <c r="E682" s="167">
        <f>septe!E682+'CUMUL aout'!E682</f>
        <v>0</v>
      </c>
      <c r="F682" s="167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15"/>
      <c r="D683" s="40">
        <f>D675+D680+D681+D682</f>
        <v>328653</v>
      </c>
      <c r="E683" s="40">
        <f>E675+E680+E681+E682</f>
        <v>301970</v>
      </c>
      <c r="F683" s="167">
        <f t="shared" si="240"/>
        <v>26683</v>
      </c>
      <c r="G683" s="32">
        <f t="shared" si="241"/>
        <v>8.8363082425406497E-2</v>
      </c>
    </row>
    <row r="684" spans="1:7" x14ac:dyDescent="0.2">
      <c r="A684" s="110">
        <v>60</v>
      </c>
      <c r="B684" s="3" t="s">
        <v>40</v>
      </c>
      <c r="C684" s="112"/>
      <c r="D684" s="166">
        <f>D685+D686+D687</f>
        <v>86582</v>
      </c>
      <c r="E684" s="166">
        <f>E685+E686+E687</f>
        <v>75329</v>
      </c>
      <c r="F684" s="167">
        <f t="shared" si="240"/>
        <v>11253</v>
      </c>
      <c r="G684" s="32">
        <f t="shared" si="241"/>
        <v>0.14938469911986088</v>
      </c>
    </row>
    <row r="685" spans="1:7" x14ac:dyDescent="0.2">
      <c r="A685" s="110">
        <v>600</v>
      </c>
      <c r="B685" s="1" t="s">
        <v>2</v>
      </c>
      <c r="C685" s="10"/>
      <c r="D685" s="167">
        <f>septe!D685+'CUMUL aout'!D685</f>
        <v>0</v>
      </c>
      <c r="E685" s="167">
        <f>septe!E685+'CUMUL aout'!E685</f>
        <v>0</v>
      </c>
      <c r="F685" s="167">
        <f t="shared" si="240"/>
        <v>0</v>
      </c>
      <c r="G685" s="32" t="e">
        <f t="shared" si="241"/>
        <v>#DIV/0!</v>
      </c>
    </row>
    <row r="686" spans="1:7" x14ac:dyDescent="0.2">
      <c r="A686" s="110">
        <v>601</v>
      </c>
      <c r="B686" s="1" t="s">
        <v>3</v>
      </c>
      <c r="C686" s="10"/>
      <c r="D686" s="167">
        <f>septe!D686+'CUMUL aout'!D686</f>
        <v>86582</v>
      </c>
      <c r="E686" s="167">
        <f>septe!E686+'CUMUL aout'!E686</f>
        <v>75329</v>
      </c>
      <c r="F686" s="167">
        <f t="shared" si="240"/>
        <v>11253</v>
      </c>
      <c r="G686" s="32">
        <f t="shared" si="241"/>
        <v>0.14938469911986088</v>
      </c>
    </row>
    <row r="687" spans="1:7" x14ac:dyDescent="0.2">
      <c r="A687" s="110">
        <v>604</v>
      </c>
      <c r="B687" s="1" t="s">
        <v>4</v>
      </c>
      <c r="C687" s="10"/>
      <c r="D687" s="167">
        <f>septe!D687+'CUMUL aout'!D687</f>
        <v>0</v>
      </c>
      <c r="E687" s="167">
        <f>septe!E687+'CUMUL aout'!E687</f>
        <v>0</v>
      </c>
      <c r="F687" s="167">
        <f t="shared" si="240"/>
        <v>0</v>
      </c>
      <c r="G687" s="32" t="e">
        <f t="shared" si="241"/>
        <v>#DIV/0!</v>
      </c>
    </row>
    <row r="688" spans="1:7" x14ac:dyDescent="0.2">
      <c r="A688" s="110">
        <v>61</v>
      </c>
      <c r="B688" s="1" t="s">
        <v>41</v>
      </c>
      <c r="C688" s="10"/>
      <c r="D688" s="167">
        <f>septe!D688+'CUMUL aout'!D688</f>
        <v>4111</v>
      </c>
      <c r="E688" s="167">
        <f>septe!E688+'CUMUL aout'!E688</f>
        <v>4879</v>
      </c>
      <c r="F688" s="167">
        <f t="shared" si="240"/>
        <v>-768</v>
      </c>
      <c r="G688" s="32">
        <f t="shared" si="241"/>
        <v>-0.15740930518548882</v>
      </c>
    </row>
    <row r="689" spans="1:7" x14ac:dyDescent="0.2">
      <c r="A689" s="110">
        <v>62</v>
      </c>
      <c r="B689" s="2" t="s">
        <v>42</v>
      </c>
      <c r="C689" s="11"/>
      <c r="D689" s="167">
        <f>septe!D689+'CUMUL aout'!D689</f>
        <v>6232</v>
      </c>
      <c r="E689" s="167">
        <f>septe!E689+'CUMUL aout'!E689</f>
        <v>4559</v>
      </c>
      <c r="F689" s="167">
        <f t="shared" si="240"/>
        <v>1673</v>
      </c>
      <c r="G689" s="32">
        <f t="shared" si="241"/>
        <v>0.36696644000877388</v>
      </c>
    </row>
    <row r="690" spans="1:7" ht="25.5" x14ac:dyDescent="0.2">
      <c r="A690" s="22"/>
      <c r="B690" s="26" t="s">
        <v>43</v>
      </c>
      <c r="C690" s="115"/>
      <c r="D690" s="40">
        <f>D684+D688+D689</f>
        <v>96925</v>
      </c>
      <c r="E690" s="40">
        <f>E684+E688+E689</f>
        <v>84767</v>
      </c>
      <c r="F690" s="167">
        <f t="shared" si="240"/>
        <v>12158</v>
      </c>
      <c r="G690" s="32">
        <f t="shared" si="241"/>
        <v>0.14342845682871871</v>
      </c>
    </row>
    <row r="691" spans="1:7" ht="25.5" x14ac:dyDescent="0.2">
      <c r="A691" s="22"/>
      <c r="B691" s="26" t="s">
        <v>48</v>
      </c>
      <c r="C691" s="115"/>
      <c r="D691" s="40">
        <f>D683-D690</f>
        <v>231728</v>
      </c>
      <c r="E691" s="40">
        <f>E683-E690</f>
        <v>217203</v>
      </c>
      <c r="F691" s="167">
        <f t="shared" si="240"/>
        <v>14525</v>
      </c>
      <c r="G691" s="32">
        <f t="shared" si="241"/>
        <v>6.6872925327919039E-2</v>
      </c>
    </row>
    <row r="692" spans="1:7" x14ac:dyDescent="0.2">
      <c r="A692" s="110">
        <v>63</v>
      </c>
      <c r="B692" s="3" t="s">
        <v>46</v>
      </c>
      <c r="C692" s="112"/>
      <c r="D692" s="167">
        <f>septe!D692+'CUMUL aout'!D692</f>
        <v>209573</v>
      </c>
      <c r="E692" s="167">
        <f>septe!E692+'CUMUL aout'!E692</f>
        <v>208282</v>
      </c>
      <c r="F692" s="167">
        <f t="shared" si="240"/>
        <v>1291</v>
      </c>
      <c r="G692" s="32">
        <f t="shared" si="241"/>
        <v>6.1983272678387954E-3</v>
      </c>
    </row>
    <row r="693" spans="1:7" x14ac:dyDescent="0.2">
      <c r="A693" s="110"/>
      <c r="B693" s="13" t="s">
        <v>6</v>
      </c>
      <c r="C693" s="27"/>
      <c r="D693" s="167"/>
      <c r="E693" s="167"/>
      <c r="F693" s="167"/>
      <c r="G693" s="32"/>
    </row>
    <row r="694" spans="1:7" x14ac:dyDescent="0.2">
      <c r="A694" s="110">
        <v>631</v>
      </c>
      <c r="B694" s="15" t="s">
        <v>21</v>
      </c>
      <c r="C694" s="21"/>
      <c r="D694" s="167">
        <f>septe!D694+'CUMUL aout'!D694</f>
        <v>0</v>
      </c>
      <c r="E694" s="167">
        <f>septe!E694+'CUMUL aout'!E694</f>
        <v>0</v>
      </c>
      <c r="F694" s="167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10"/>
      <c r="B695" s="15"/>
      <c r="C695" s="21"/>
      <c r="D695" s="167"/>
      <c r="E695" s="167"/>
      <c r="F695" s="167"/>
      <c r="G695" s="32"/>
    </row>
    <row r="696" spans="1:7" x14ac:dyDescent="0.2">
      <c r="A696" s="110">
        <v>64</v>
      </c>
      <c r="B696" s="2" t="s">
        <v>47</v>
      </c>
      <c r="C696" s="11"/>
      <c r="D696" s="167">
        <f>septe!D696+'CUMUL aout'!D696</f>
        <v>10641</v>
      </c>
      <c r="E696" s="167">
        <f>septe!E696+'CUMUL aout'!E696</f>
        <v>9752</v>
      </c>
      <c r="F696" s="167">
        <f t="shared" ref="F696:F706" si="244">(D696-E696)</f>
        <v>889</v>
      </c>
      <c r="G696" s="32">
        <f t="shared" ref="G696:G706" si="245">F696/E696</f>
        <v>9.1160787530762927E-2</v>
      </c>
    </row>
    <row r="697" spans="1:7" ht="25.5" x14ac:dyDescent="0.2">
      <c r="A697" s="22"/>
      <c r="B697" s="26" t="s">
        <v>49</v>
      </c>
      <c r="C697" s="115"/>
      <c r="D697" s="167">
        <f>D691-D692-D696</f>
        <v>11514</v>
      </c>
      <c r="E697" s="167">
        <f>E691-E692-E696</f>
        <v>-831</v>
      </c>
      <c r="F697" s="167">
        <f t="shared" si="244"/>
        <v>12345</v>
      </c>
      <c r="G697" s="32">
        <f t="shared" si="245"/>
        <v>-14.855595667870036</v>
      </c>
    </row>
    <row r="698" spans="1:7" x14ac:dyDescent="0.2">
      <c r="A698" s="110">
        <v>75</v>
      </c>
      <c r="B698" s="3" t="s">
        <v>50</v>
      </c>
      <c r="C698" s="112"/>
      <c r="D698" s="167">
        <f>septe!D698+'CUMUL aout'!D698</f>
        <v>319</v>
      </c>
      <c r="E698" s="167">
        <f>septe!E698+'CUMUL aout'!E698</f>
        <v>101</v>
      </c>
      <c r="F698" s="167">
        <f t="shared" si="244"/>
        <v>218</v>
      </c>
      <c r="G698" s="32">
        <f t="shared" si="245"/>
        <v>2.1584158415841586</v>
      </c>
    </row>
    <row r="699" spans="1:7" x14ac:dyDescent="0.2">
      <c r="A699" s="110">
        <v>65</v>
      </c>
      <c r="B699" s="1" t="s">
        <v>51</v>
      </c>
      <c r="C699" s="10"/>
      <c r="D699" s="167">
        <f>septe!D699+'CUMUL aout'!D699</f>
        <v>1995</v>
      </c>
      <c r="E699" s="167">
        <f>septe!E699+'CUMUL aout'!E699</f>
        <v>1160</v>
      </c>
      <c r="F699" s="167">
        <f t="shared" si="244"/>
        <v>835</v>
      </c>
      <c r="G699" s="32">
        <f t="shared" si="245"/>
        <v>0.71982758620689657</v>
      </c>
    </row>
    <row r="700" spans="1:7" ht="25.5" x14ac:dyDescent="0.2">
      <c r="A700" s="110">
        <v>68</v>
      </c>
      <c r="B700" s="16" t="s">
        <v>52</v>
      </c>
      <c r="C700" s="17"/>
      <c r="D700" s="167">
        <f>septe!D700+'CUMUL aout'!D700</f>
        <v>51065</v>
      </c>
      <c r="E700" s="167">
        <f>septe!E700+'CUMUL aout'!E700</f>
        <v>61482</v>
      </c>
      <c r="F700" s="167">
        <f t="shared" si="244"/>
        <v>-10417</v>
      </c>
      <c r="G700" s="32">
        <f t="shared" si="245"/>
        <v>-0.16943170358804202</v>
      </c>
    </row>
    <row r="701" spans="1:7" x14ac:dyDescent="0.2">
      <c r="A701" s="110">
        <v>78</v>
      </c>
      <c r="B701" s="2" t="s">
        <v>53</v>
      </c>
      <c r="C701" s="11"/>
      <c r="D701" s="167">
        <f>septe!D701+'CUMUL aout'!D701</f>
        <v>0</v>
      </c>
      <c r="E701" s="167">
        <f>septe!E701+'CUMUL aout'!E701</f>
        <v>1752</v>
      </c>
      <c r="F701" s="167">
        <f t="shared" si="244"/>
        <v>-1752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15"/>
      <c r="D702" s="167">
        <f>D697+D698-D699-D700+D701</f>
        <v>-41227</v>
      </c>
      <c r="E702" s="167">
        <f>E697+E698-E699-E700+E701</f>
        <v>-61620</v>
      </c>
      <c r="F702" s="167">
        <f t="shared" si="244"/>
        <v>20393</v>
      </c>
      <c r="G702" s="32">
        <f t="shared" si="245"/>
        <v>-0.33094774423888346</v>
      </c>
    </row>
    <row r="703" spans="1:7" x14ac:dyDescent="0.2">
      <c r="A703" s="110">
        <v>76</v>
      </c>
      <c r="B703" s="1" t="s">
        <v>54</v>
      </c>
      <c r="C703" s="10"/>
      <c r="D703" s="167">
        <f>septe!D703+'CUMUL aout'!D703</f>
        <v>11397</v>
      </c>
      <c r="E703" s="167">
        <f>septe!E703+'CUMUL aout'!E703</f>
        <v>12927</v>
      </c>
      <c r="F703" s="167">
        <f t="shared" si="244"/>
        <v>-1530</v>
      </c>
      <c r="G703" s="32">
        <f t="shared" si="245"/>
        <v>-0.11835692736133674</v>
      </c>
    </row>
    <row r="704" spans="1:7" x14ac:dyDescent="0.2">
      <c r="A704" s="110">
        <v>66</v>
      </c>
      <c r="B704" s="1" t="s">
        <v>55</v>
      </c>
      <c r="C704" s="10"/>
      <c r="D704" s="167">
        <f>septe!D704+'CUMUL aout'!D704</f>
        <v>0</v>
      </c>
      <c r="E704" s="167">
        <f>septe!E704+'CUMUL aout'!E704</f>
        <v>0</v>
      </c>
      <c r="F704" s="167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11397</v>
      </c>
      <c r="E705" s="39">
        <f>E703-E704</f>
        <v>12927</v>
      </c>
      <c r="F705" s="167">
        <f t="shared" si="244"/>
        <v>-1530</v>
      </c>
      <c r="G705" s="32">
        <f t="shared" si="245"/>
        <v>-0.11835692736133674</v>
      </c>
    </row>
    <row r="706" spans="1:7" x14ac:dyDescent="0.2">
      <c r="A706" s="22"/>
      <c r="B706" s="19" t="s">
        <v>57</v>
      </c>
      <c r="C706" s="115"/>
      <c r="D706" s="167">
        <f>D702+D705</f>
        <v>-29830</v>
      </c>
      <c r="E706" s="167">
        <f>E702+E705</f>
        <v>-48693</v>
      </c>
      <c r="F706" s="167">
        <f t="shared" si="244"/>
        <v>18863</v>
      </c>
      <c r="G706" s="32">
        <f t="shared" si="245"/>
        <v>-0.38738627728831659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10">
        <v>5</v>
      </c>
      <c r="B710" s="1" t="s">
        <v>22</v>
      </c>
      <c r="C710" s="10"/>
      <c r="D710" s="167">
        <f>septe!D710</f>
        <v>607684</v>
      </c>
      <c r="E710" s="167">
        <f>septe!E710</f>
        <v>647053</v>
      </c>
      <c r="F710" s="167">
        <f t="shared" ref="F710" si="246">(D710-E710)</f>
        <v>-39369</v>
      </c>
      <c r="G710" s="32">
        <f t="shared" ref="G710" si="247">F710/E710</f>
        <v>-6.0843547591928331E-2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10">
        <v>51</v>
      </c>
      <c r="B714" s="20" t="s">
        <v>29</v>
      </c>
      <c r="C714" s="30"/>
      <c r="D714" s="167">
        <v>0</v>
      </c>
      <c r="E714" s="167">
        <v>0</v>
      </c>
      <c r="F714" s="167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10">
        <v>510</v>
      </c>
      <c r="B715" s="1" t="s">
        <v>7</v>
      </c>
      <c r="C715" s="10"/>
      <c r="D715" s="167">
        <v>0</v>
      </c>
      <c r="E715" s="167">
        <v>0</v>
      </c>
      <c r="F715" s="167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10">
        <v>41</v>
      </c>
      <c r="B717" s="1" t="s">
        <v>8</v>
      </c>
      <c r="C717" s="10"/>
      <c r="D717" s="167">
        <f>D721+D722+D723</f>
        <v>233315</v>
      </c>
      <c r="E717" s="167">
        <f>E721+E722+E723</f>
        <v>208776</v>
      </c>
      <c r="F717" s="167">
        <f t="shared" ref="F717" si="250">(D717-E717)</f>
        <v>24539</v>
      </c>
      <c r="G717" s="32">
        <f t="shared" ref="G717" si="251">F717/E717</f>
        <v>0.11753745641261448</v>
      </c>
    </row>
    <row r="718" spans="1:7" x14ac:dyDescent="0.2">
      <c r="A718" s="110"/>
      <c r="B718" s="1"/>
      <c r="C718" s="10"/>
      <c r="D718" s="167"/>
      <c r="E718" s="167"/>
      <c r="F718" s="167"/>
      <c r="G718" s="32"/>
    </row>
    <row r="719" spans="1:7" x14ac:dyDescent="0.2">
      <c r="A719" s="110"/>
      <c r="B719" s="7" t="s">
        <v>6</v>
      </c>
      <c r="C719" s="29"/>
      <c r="D719" s="167"/>
      <c r="E719" s="167"/>
      <c r="F719" s="167"/>
      <c r="G719" s="32"/>
    </row>
    <row r="720" spans="1:7" x14ac:dyDescent="0.2">
      <c r="A720" s="110"/>
      <c r="B720" s="1"/>
      <c r="C720" s="10"/>
      <c r="D720" s="167"/>
      <c r="E720" s="167"/>
      <c r="F720" s="167"/>
      <c r="G720" s="32"/>
    </row>
    <row r="721" spans="1:7" x14ac:dyDescent="0.2">
      <c r="A721" s="110"/>
      <c r="B721" s="23" t="s">
        <v>23</v>
      </c>
      <c r="C721" s="10"/>
      <c r="D721" s="167">
        <f>septe!D721</f>
        <v>53875</v>
      </c>
      <c r="E721" s="167">
        <f>septe!E721</f>
        <v>123660</v>
      </c>
      <c r="F721" s="167">
        <f t="shared" ref="F721:F723" si="252">(D721-E721)</f>
        <v>-69785</v>
      </c>
      <c r="G721" s="32">
        <f t="shared" ref="G721:G723" si="253">F721/E721</f>
        <v>-0.56432961345625099</v>
      </c>
    </row>
    <row r="722" spans="1:7" ht="25.5" x14ac:dyDescent="0.2">
      <c r="A722" s="110"/>
      <c r="B722" s="24" t="s">
        <v>58</v>
      </c>
      <c r="C722" s="17"/>
      <c r="D722" s="167">
        <f>septe!D722</f>
        <v>164736</v>
      </c>
      <c r="E722" s="167">
        <f>septe!E722</f>
        <v>74168</v>
      </c>
      <c r="F722" s="167">
        <f t="shared" si="252"/>
        <v>90568</v>
      </c>
      <c r="G722" s="32">
        <f t="shared" si="253"/>
        <v>1.2211196203214325</v>
      </c>
    </row>
    <row r="723" spans="1:7" x14ac:dyDescent="0.2">
      <c r="A723" s="110"/>
      <c r="B723" s="23" t="s">
        <v>24</v>
      </c>
      <c r="C723" s="10"/>
      <c r="D723" s="167">
        <f>septe!D723</f>
        <v>14704</v>
      </c>
      <c r="E723" s="167">
        <f>septe!E723</f>
        <v>10948</v>
      </c>
      <c r="F723" s="167">
        <f t="shared" si="252"/>
        <v>3756</v>
      </c>
      <c r="G723" s="32">
        <f t="shared" si="253"/>
        <v>0.34307636097917427</v>
      </c>
    </row>
    <row r="724" spans="1:7" x14ac:dyDescent="0.2">
      <c r="A724" s="110"/>
      <c r="B724" s="1"/>
      <c r="C724" s="10"/>
      <c r="D724" s="167"/>
      <c r="E724" s="167"/>
      <c r="F724" s="167"/>
      <c r="G724" s="32"/>
    </row>
    <row r="725" spans="1:7" x14ac:dyDescent="0.2">
      <c r="A725" s="110"/>
      <c r="B725" s="8" t="s">
        <v>26</v>
      </c>
      <c r="C725" s="31"/>
      <c r="D725" s="167">
        <f>septe!D725</f>
        <v>85005</v>
      </c>
      <c r="E725" s="167">
        <f>septe!E725</f>
        <v>44026</v>
      </c>
      <c r="F725" s="167">
        <f t="shared" ref="F725" si="254">(D725-E725)</f>
        <v>40979</v>
      </c>
      <c r="G725" s="32">
        <f t="shared" ref="G725" si="255">F725/E725</f>
        <v>0.93079089628855671</v>
      </c>
    </row>
    <row r="726" spans="1:7" x14ac:dyDescent="0.2">
      <c r="A726" s="110"/>
      <c r="B726" s="8"/>
      <c r="C726" s="31"/>
      <c r="D726" s="167"/>
      <c r="E726" s="167"/>
      <c r="F726" s="167"/>
      <c r="G726" s="32"/>
    </row>
    <row r="727" spans="1:7" x14ac:dyDescent="0.2">
      <c r="A727" s="110">
        <v>3</v>
      </c>
      <c r="B727" s="8" t="s">
        <v>15</v>
      </c>
      <c r="C727" s="31"/>
      <c r="D727" s="167">
        <f>D730+D731+D732+D733</f>
        <v>28711</v>
      </c>
      <c r="E727" s="167">
        <f>E730+E731+E732+E733</f>
        <v>27314</v>
      </c>
      <c r="F727" s="167">
        <f t="shared" ref="F727" si="256">(D727-E727)</f>
        <v>1397</v>
      </c>
      <c r="G727" s="32">
        <f t="shared" ref="G727" si="257">F727/E727</f>
        <v>5.1145932488833562E-2</v>
      </c>
    </row>
    <row r="728" spans="1:7" x14ac:dyDescent="0.2">
      <c r="A728" s="110"/>
      <c r="B728" s="7" t="s">
        <v>6</v>
      </c>
      <c r="C728" s="29"/>
      <c r="D728" s="167"/>
      <c r="E728" s="167"/>
      <c r="F728" s="167"/>
      <c r="G728" s="32"/>
    </row>
    <row r="729" spans="1:7" x14ac:dyDescent="0.2">
      <c r="A729" s="110"/>
      <c r="B729" s="8"/>
      <c r="C729" s="31"/>
      <c r="D729" s="167"/>
      <c r="E729" s="167"/>
      <c r="F729" s="167"/>
      <c r="G729" s="32"/>
    </row>
    <row r="730" spans="1:7" x14ac:dyDescent="0.2">
      <c r="A730" s="110">
        <v>30</v>
      </c>
      <c r="B730" s="25" t="s">
        <v>16</v>
      </c>
      <c r="C730" s="31"/>
      <c r="D730" s="167">
        <f>septe!D730</f>
        <v>396</v>
      </c>
      <c r="E730" s="167">
        <f>septe!E730</f>
        <v>570</v>
      </c>
      <c r="F730" s="167">
        <f t="shared" ref="F730:F733" si="258">(D730-E730)</f>
        <v>-174</v>
      </c>
      <c r="G730" s="32">
        <f t="shared" ref="G730:G733" si="259">F730/E730</f>
        <v>-0.30526315789473685</v>
      </c>
    </row>
    <row r="731" spans="1:7" x14ac:dyDescent="0.2">
      <c r="A731" s="110">
        <v>31</v>
      </c>
      <c r="B731" s="25" t="s">
        <v>17</v>
      </c>
      <c r="C731" s="31"/>
      <c r="D731" s="167">
        <f>septe!D731</f>
        <v>9929</v>
      </c>
      <c r="E731" s="167">
        <f>septe!E731</f>
        <v>7905</v>
      </c>
      <c r="F731" s="167">
        <f t="shared" si="258"/>
        <v>2024</v>
      </c>
      <c r="G731" s="32">
        <f t="shared" si="259"/>
        <v>0.2560404807084124</v>
      </c>
    </row>
    <row r="732" spans="1:7" x14ac:dyDescent="0.2">
      <c r="A732" s="110">
        <v>32</v>
      </c>
      <c r="B732" s="25" t="s">
        <v>18</v>
      </c>
      <c r="C732" s="31"/>
      <c r="D732" s="167">
        <f>septe!D732</f>
        <v>18386</v>
      </c>
      <c r="E732" s="167">
        <f>septe!E732</f>
        <v>18839</v>
      </c>
      <c r="F732" s="167">
        <f t="shared" si="258"/>
        <v>-453</v>
      </c>
      <c r="G732" s="32">
        <f t="shared" si="259"/>
        <v>-2.4045862306916504E-2</v>
      </c>
    </row>
    <row r="733" spans="1:7" x14ac:dyDescent="0.2">
      <c r="A733" s="110">
        <v>37</v>
      </c>
      <c r="B733" s="25" t="s">
        <v>25</v>
      </c>
      <c r="C733" s="31"/>
      <c r="D733" s="167">
        <f>septe!D733</f>
        <v>0</v>
      </c>
      <c r="E733" s="167">
        <f>septe!E733</f>
        <v>0</v>
      </c>
      <c r="F733" s="167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14" t="s">
        <v>10</v>
      </c>
      <c r="E737" s="114" t="s">
        <v>11</v>
      </c>
      <c r="F737" s="114" t="s">
        <v>12</v>
      </c>
      <c r="G737" s="32" t="s">
        <v>13</v>
      </c>
    </row>
    <row r="738" spans="1:7" x14ac:dyDescent="0.2">
      <c r="A738" s="110">
        <v>700</v>
      </c>
      <c r="B738" s="1" t="s">
        <v>30</v>
      </c>
      <c r="C738" s="10"/>
      <c r="D738" s="167">
        <f>septe!D738+'CUMUL aout'!D738</f>
        <v>48147</v>
      </c>
      <c r="E738" s="167">
        <f>septe!E738+'CUMUL aout'!E738</f>
        <v>37030</v>
      </c>
      <c r="F738" s="167">
        <f>(D738-E738)</f>
        <v>11117</v>
      </c>
      <c r="G738" s="32">
        <f>F738/E738</f>
        <v>0.30021604104779909</v>
      </c>
    </row>
    <row r="739" spans="1:7" x14ac:dyDescent="0.2">
      <c r="A739" s="110">
        <v>701</v>
      </c>
      <c r="B739" s="1" t="s">
        <v>31</v>
      </c>
      <c r="C739" s="10"/>
      <c r="D739" s="167">
        <f>septe!D739+'CUMUL aout'!D739</f>
        <v>78014</v>
      </c>
      <c r="E739" s="167">
        <f>septe!E739+'CUMUL aout'!E739</f>
        <v>51537</v>
      </c>
      <c r="F739" s="167">
        <f t="shared" ref="F739:F741" si="260">(D739-E739)</f>
        <v>26477</v>
      </c>
      <c r="G739" s="32">
        <f t="shared" ref="G739:G741" si="261">F739/E739</f>
        <v>0.51374740477715042</v>
      </c>
    </row>
    <row r="740" spans="1:7" x14ac:dyDescent="0.2">
      <c r="A740" s="110">
        <v>704</v>
      </c>
      <c r="B740" s="1" t="s">
        <v>32</v>
      </c>
      <c r="C740" s="10"/>
      <c r="D740" s="167">
        <f>septe!D740+'CUMUL aout'!D740</f>
        <v>0</v>
      </c>
      <c r="E740" s="167">
        <f>septe!E740+'CUMUL aout'!E740</f>
        <v>0</v>
      </c>
      <c r="F740" s="167">
        <f t="shared" si="260"/>
        <v>0</v>
      </c>
      <c r="G740" s="32" t="e">
        <f t="shared" si="261"/>
        <v>#DIV/0!</v>
      </c>
    </row>
    <row r="741" spans="1:7" x14ac:dyDescent="0.2">
      <c r="A741" s="110">
        <v>706</v>
      </c>
      <c r="B741" s="1" t="s">
        <v>33</v>
      </c>
      <c r="C741" s="10"/>
      <c r="D741" s="167">
        <f>septe!D741+'CUMUL aout'!D741</f>
        <v>129669</v>
      </c>
      <c r="E741" s="167">
        <f>septe!E741+'CUMUL aout'!E741</f>
        <v>48453</v>
      </c>
      <c r="F741" s="167">
        <f t="shared" si="260"/>
        <v>81216</v>
      </c>
      <c r="G741" s="32">
        <f t="shared" si="261"/>
        <v>1.6761810414215839</v>
      </c>
    </row>
    <row r="742" spans="1:7" x14ac:dyDescent="0.2">
      <c r="A742" s="110"/>
      <c r="B742" s="13" t="s">
        <v>6</v>
      </c>
      <c r="C742" s="27"/>
      <c r="D742" s="167">
        <f>septe!D742+'CUMUL aout'!D742</f>
        <v>0</v>
      </c>
      <c r="E742" s="167">
        <f>septe!E742+'CUMUL aout'!E742</f>
        <v>0</v>
      </c>
      <c r="F742" s="39"/>
      <c r="G742" s="33"/>
    </row>
    <row r="743" spans="1:7" x14ac:dyDescent="0.2">
      <c r="A743" s="110"/>
      <c r="B743" s="14" t="s">
        <v>19</v>
      </c>
      <c r="C743" s="11"/>
      <c r="D743" s="167">
        <f>septe!D743+'CUMUL aout'!D743</f>
        <v>0</v>
      </c>
      <c r="E743" s="167">
        <f>septe!E743+'CUMUL aout'!E743</f>
        <v>0</v>
      </c>
      <c r="F743" s="167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110"/>
      <c r="B744" s="14" t="s">
        <v>20</v>
      </c>
      <c r="C744" s="11"/>
      <c r="D744" s="167">
        <f>septe!D744+'CUMUL aout'!D744</f>
        <v>0</v>
      </c>
      <c r="E744" s="167">
        <f>septe!E744+'CUMUL aout'!E744</f>
        <v>0</v>
      </c>
      <c r="F744" s="167">
        <f t="shared" si="262"/>
        <v>0</v>
      </c>
      <c r="G744" s="32" t="e">
        <f t="shared" si="263"/>
        <v>#DIV/0!</v>
      </c>
    </row>
    <row r="745" spans="1:7" x14ac:dyDescent="0.2">
      <c r="A745" s="110"/>
      <c r="B745" s="14" t="s">
        <v>27</v>
      </c>
      <c r="C745" s="11"/>
      <c r="D745" s="167">
        <f>septe!D745+'CUMUL aout'!D745</f>
        <v>0</v>
      </c>
      <c r="E745" s="167">
        <f>septe!E745+'CUMUL aout'!E745</f>
        <v>0</v>
      </c>
      <c r="F745" s="167">
        <f t="shared" si="262"/>
        <v>0</v>
      </c>
      <c r="G745" s="32" t="e">
        <f t="shared" si="263"/>
        <v>#DIV/0!</v>
      </c>
    </row>
    <row r="746" spans="1:7" x14ac:dyDescent="0.2">
      <c r="A746" s="110">
        <v>706</v>
      </c>
      <c r="B746" s="2" t="s">
        <v>34</v>
      </c>
      <c r="C746" s="11"/>
      <c r="D746" s="167">
        <f>septe!D746+'CUMUL aout'!D746</f>
        <v>25511</v>
      </c>
      <c r="E746" s="167">
        <f>septe!E746+'CUMUL aout'!E746</f>
        <v>1345</v>
      </c>
      <c r="F746" s="167">
        <f t="shared" si="262"/>
        <v>24166</v>
      </c>
      <c r="G746" s="32">
        <f t="shared" si="263"/>
        <v>17.967286245353161</v>
      </c>
    </row>
    <row r="747" spans="1:7" x14ac:dyDescent="0.2">
      <c r="A747" s="110" t="s">
        <v>35</v>
      </c>
      <c r="B747" s="2" t="s">
        <v>36</v>
      </c>
      <c r="C747" s="11"/>
      <c r="D747" s="167"/>
      <c r="E747" s="167"/>
      <c r="F747" s="167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111"/>
      <c r="D748" s="40">
        <f>D738+D739+D740+D741+D746+D747</f>
        <v>281341</v>
      </c>
      <c r="E748" s="40">
        <f>E738+E739+E740+E741+E746+E747</f>
        <v>138365</v>
      </c>
      <c r="F748" s="40">
        <f t="shared" si="262"/>
        <v>142976</v>
      </c>
      <c r="G748" s="34">
        <f t="shared" si="263"/>
        <v>1.0333249015285657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67">
        <f>septe!D751+'CUMUL aout'!D751</f>
        <v>0</v>
      </c>
      <c r="E751" s="167">
        <f>septe!E751+'CUMUL aout'!E751</f>
        <v>0</v>
      </c>
      <c r="F751" s="167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112"/>
      <c r="D752" s="166"/>
      <c r="E752" s="166"/>
      <c r="F752" s="166"/>
      <c r="G752" s="36"/>
    </row>
    <row r="753" spans="1:7" x14ac:dyDescent="0.2">
      <c r="A753" s="110">
        <v>72</v>
      </c>
      <c r="B753" s="1" t="s">
        <v>37</v>
      </c>
      <c r="C753" s="10"/>
      <c r="D753" s="167">
        <f>septe!D753+'CUMUL aout'!D753</f>
        <v>0</v>
      </c>
      <c r="E753" s="167">
        <f>septe!E753+'CUMUL aout'!E753</f>
        <v>0</v>
      </c>
      <c r="F753" s="167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10">
        <v>73</v>
      </c>
      <c r="B754" s="1" t="s">
        <v>38</v>
      </c>
      <c r="C754" s="10"/>
      <c r="D754" s="167">
        <f>septe!D754+'CUMUL aout'!D754</f>
        <v>0</v>
      </c>
      <c r="E754" s="167">
        <f>septe!E754+'CUMUL aout'!E754</f>
        <v>0</v>
      </c>
      <c r="F754" s="167">
        <f t="shared" si="266"/>
        <v>0</v>
      </c>
      <c r="G754" s="32" t="e">
        <f t="shared" si="267"/>
        <v>#DIV/0!</v>
      </c>
    </row>
    <row r="755" spans="1:7" x14ac:dyDescent="0.2">
      <c r="A755" s="110">
        <v>74</v>
      </c>
      <c r="B755" s="2" t="s">
        <v>39</v>
      </c>
      <c r="C755" s="11"/>
      <c r="D755" s="167">
        <f>septe!D755+'CUMUL aout'!D755</f>
        <v>0</v>
      </c>
      <c r="E755" s="167">
        <f>septe!E755+'CUMUL aout'!E755</f>
        <v>0</v>
      </c>
      <c r="F755" s="167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15"/>
      <c r="D756" s="40">
        <f>D748+D753+D754+D755</f>
        <v>281341</v>
      </c>
      <c r="E756" s="40">
        <f>E748+E753+E754+E755</f>
        <v>138365</v>
      </c>
      <c r="F756" s="167">
        <f t="shared" si="266"/>
        <v>142976</v>
      </c>
      <c r="G756" s="32">
        <f t="shared" si="267"/>
        <v>1.0333249015285657</v>
      </c>
    </row>
    <row r="757" spans="1:7" x14ac:dyDescent="0.2">
      <c r="A757" s="110">
        <v>60</v>
      </c>
      <c r="B757" s="3" t="s">
        <v>40</v>
      </c>
      <c r="C757" s="112"/>
      <c r="D757" s="166">
        <f>D758+D759+D760</f>
        <v>58756</v>
      </c>
      <c r="E757" s="166">
        <f>E758+E759+E760</f>
        <v>35819</v>
      </c>
      <c r="F757" s="167">
        <f t="shared" si="266"/>
        <v>22937</v>
      </c>
      <c r="G757" s="32">
        <f t="shared" si="267"/>
        <v>0.64035846896898296</v>
      </c>
    </row>
    <row r="758" spans="1:7" x14ac:dyDescent="0.2">
      <c r="A758" s="110">
        <v>600</v>
      </c>
      <c r="B758" s="1" t="s">
        <v>2</v>
      </c>
      <c r="C758" s="10"/>
      <c r="D758" s="167">
        <f>septe!D758+'CUMUL aout'!D758</f>
        <v>12417</v>
      </c>
      <c r="E758" s="167">
        <f>septe!E758+'CUMUL aout'!E758</f>
        <v>9248</v>
      </c>
      <c r="F758" s="167">
        <f t="shared" si="266"/>
        <v>3169</v>
      </c>
      <c r="G758" s="32">
        <f t="shared" si="267"/>
        <v>0.34266868512110726</v>
      </c>
    </row>
    <row r="759" spans="1:7" x14ac:dyDescent="0.2">
      <c r="A759" s="110">
        <v>601</v>
      </c>
      <c r="B759" s="1" t="s">
        <v>3</v>
      </c>
      <c r="C759" s="10"/>
      <c r="D759" s="167">
        <f>septe!D759+'CUMUL aout'!D759</f>
        <v>46339</v>
      </c>
      <c r="E759" s="167">
        <f>septe!E759+'CUMUL aout'!E759</f>
        <v>26571</v>
      </c>
      <c r="F759" s="167">
        <f t="shared" si="266"/>
        <v>19768</v>
      </c>
      <c r="G759" s="32">
        <f t="shared" si="267"/>
        <v>0.74396898874713036</v>
      </c>
    </row>
    <row r="760" spans="1:7" x14ac:dyDescent="0.2">
      <c r="A760" s="110">
        <v>604</v>
      </c>
      <c r="B760" s="1" t="s">
        <v>4</v>
      </c>
      <c r="C760" s="10"/>
      <c r="D760" s="167">
        <f>septe!D760+'CUMUL aout'!D760</f>
        <v>0</v>
      </c>
      <c r="E760" s="167">
        <f>septe!E760+'CUMUL aout'!E760</f>
        <v>0</v>
      </c>
      <c r="F760" s="167">
        <f t="shared" si="266"/>
        <v>0</v>
      </c>
      <c r="G760" s="32" t="e">
        <f t="shared" si="267"/>
        <v>#DIV/0!</v>
      </c>
    </row>
    <row r="761" spans="1:7" x14ac:dyDescent="0.2">
      <c r="A761" s="110">
        <v>61</v>
      </c>
      <c r="B761" s="1" t="s">
        <v>41</v>
      </c>
      <c r="C761" s="10"/>
      <c r="D761" s="167">
        <f>septe!D761+'CUMUL aout'!D761</f>
        <v>14407</v>
      </c>
      <c r="E761" s="167">
        <f>septe!E761+'CUMUL aout'!E761</f>
        <v>5465</v>
      </c>
      <c r="F761" s="167">
        <f t="shared" si="266"/>
        <v>8942</v>
      </c>
      <c r="G761" s="32">
        <f t="shared" si="267"/>
        <v>1.6362305580969807</v>
      </c>
    </row>
    <row r="762" spans="1:7" x14ac:dyDescent="0.2">
      <c r="A762" s="110">
        <v>62</v>
      </c>
      <c r="B762" s="2" t="s">
        <v>42</v>
      </c>
      <c r="C762" s="11"/>
      <c r="D762" s="167">
        <f>septe!D762+'CUMUL aout'!D762</f>
        <v>21679</v>
      </c>
      <c r="E762" s="167">
        <f>septe!E762+'CUMUL aout'!E762</f>
        <v>5206</v>
      </c>
      <c r="F762" s="167">
        <f t="shared" si="266"/>
        <v>16473</v>
      </c>
      <c r="G762" s="32">
        <f t="shared" si="267"/>
        <v>3.164233576642336</v>
      </c>
    </row>
    <row r="763" spans="1:7" ht="25.5" x14ac:dyDescent="0.2">
      <c r="A763" s="22"/>
      <c r="B763" s="26" t="s">
        <v>43</v>
      </c>
      <c r="C763" s="115"/>
      <c r="D763" s="40">
        <f>D757+D761+D762</f>
        <v>94842</v>
      </c>
      <c r="E763" s="40">
        <f>E757+E761+E762</f>
        <v>46490</v>
      </c>
      <c r="F763" s="167">
        <f t="shared" si="266"/>
        <v>48352</v>
      </c>
      <c r="G763" s="32">
        <f t="shared" si="267"/>
        <v>1.0400516240051625</v>
      </c>
    </row>
    <row r="764" spans="1:7" ht="25.5" x14ac:dyDescent="0.2">
      <c r="A764" s="22"/>
      <c r="B764" s="26" t="s">
        <v>48</v>
      </c>
      <c r="C764" s="115"/>
      <c r="D764" s="40">
        <f>D756-D763</f>
        <v>186499</v>
      </c>
      <c r="E764" s="40">
        <f>E756-E763</f>
        <v>91875</v>
      </c>
      <c r="F764" s="167">
        <f t="shared" si="266"/>
        <v>94624</v>
      </c>
      <c r="G764" s="32">
        <f t="shared" si="267"/>
        <v>1.0299210884353742</v>
      </c>
    </row>
    <row r="765" spans="1:7" x14ac:dyDescent="0.2">
      <c r="A765" s="110">
        <v>63</v>
      </c>
      <c r="B765" s="3" t="s">
        <v>46</v>
      </c>
      <c r="C765" s="112"/>
      <c r="D765" s="167">
        <f>septe!D765+'CUMUL aout'!D765</f>
        <v>144589</v>
      </c>
      <c r="E765" s="167">
        <f>septe!E765+'CUMUL aout'!E765</f>
        <v>101660</v>
      </c>
      <c r="F765" s="167">
        <f t="shared" si="266"/>
        <v>42929</v>
      </c>
      <c r="G765" s="32">
        <f t="shared" si="267"/>
        <v>0.42228014951800119</v>
      </c>
    </row>
    <row r="766" spans="1:7" x14ac:dyDescent="0.2">
      <c r="A766" s="110"/>
      <c r="B766" s="13" t="s">
        <v>6</v>
      </c>
      <c r="C766" s="27"/>
      <c r="D766" s="167"/>
      <c r="E766" s="167"/>
      <c r="F766" s="167"/>
      <c r="G766" s="32"/>
    </row>
    <row r="767" spans="1:7" x14ac:dyDescent="0.2">
      <c r="A767" s="110">
        <v>631</v>
      </c>
      <c r="B767" s="15" t="s">
        <v>21</v>
      </c>
      <c r="C767" s="21"/>
      <c r="D767" s="167">
        <f>septe!D767+'CUMUL aout'!D767</f>
        <v>0</v>
      </c>
      <c r="E767" s="167">
        <f>septe!E767+'CUMUL aout'!E767</f>
        <v>0</v>
      </c>
      <c r="F767" s="167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10"/>
      <c r="B768" s="15"/>
      <c r="C768" s="21"/>
      <c r="D768" s="167"/>
      <c r="E768" s="167"/>
      <c r="F768" s="167"/>
      <c r="G768" s="32"/>
    </row>
    <row r="769" spans="1:7" x14ac:dyDescent="0.2">
      <c r="A769" s="110">
        <v>64</v>
      </c>
      <c r="B769" s="2" t="s">
        <v>47</v>
      </c>
      <c r="C769" s="11"/>
      <c r="D769" s="167">
        <f>septe!D769+'CUMUL aout'!D769</f>
        <v>9266</v>
      </c>
      <c r="E769" s="167">
        <f>septe!E769+'CUMUL aout'!E769</f>
        <v>6122</v>
      </c>
      <c r="F769" s="167">
        <f t="shared" ref="F769:F779" si="270">(D769-E769)</f>
        <v>3144</v>
      </c>
      <c r="G769" s="32">
        <f t="shared" ref="G769:G779" si="271">F769/E769</f>
        <v>0.51355766089513233</v>
      </c>
    </row>
    <row r="770" spans="1:7" ht="25.5" x14ac:dyDescent="0.2">
      <c r="A770" s="22"/>
      <c r="B770" s="26" t="s">
        <v>49</v>
      </c>
      <c r="C770" s="115"/>
      <c r="D770" s="167">
        <f>D764-D765-D769</f>
        <v>32644</v>
      </c>
      <c r="E770" s="167">
        <f>E764-E765-E769</f>
        <v>-15907</v>
      </c>
      <c r="F770" s="167">
        <f t="shared" si="270"/>
        <v>48551</v>
      </c>
      <c r="G770" s="32">
        <f t="shared" si="271"/>
        <v>-3.0521782862890552</v>
      </c>
    </row>
    <row r="771" spans="1:7" x14ac:dyDescent="0.2">
      <c r="A771" s="110">
        <v>75</v>
      </c>
      <c r="B771" s="3" t="s">
        <v>50</v>
      </c>
      <c r="C771" s="112"/>
      <c r="D771" s="167">
        <f>septe!D771+'CUMUL aout'!D771</f>
        <v>7525</v>
      </c>
      <c r="E771" s="167">
        <f>septe!E771+'CUMUL aout'!E771</f>
        <v>1348</v>
      </c>
      <c r="F771" s="167">
        <f t="shared" si="270"/>
        <v>6177</v>
      </c>
      <c r="G771" s="32">
        <f t="shared" si="271"/>
        <v>4.5823442136498516</v>
      </c>
    </row>
    <row r="772" spans="1:7" x14ac:dyDescent="0.2">
      <c r="A772" s="110">
        <v>65</v>
      </c>
      <c r="B772" s="1" t="s">
        <v>51</v>
      </c>
      <c r="C772" s="10"/>
      <c r="D772" s="167">
        <f>septe!D772+'CUMUL aout'!D772</f>
        <v>10070</v>
      </c>
      <c r="E772" s="167">
        <f>septe!E772+'CUMUL aout'!E772</f>
        <v>1806</v>
      </c>
      <c r="F772" s="167">
        <f t="shared" si="270"/>
        <v>8264</v>
      </c>
      <c r="G772" s="32">
        <f t="shared" si="271"/>
        <v>4.5758582502768546</v>
      </c>
    </row>
    <row r="773" spans="1:7" ht="25.5" x14ac:dyDescent="0.2">
      <c r="A773" s="110">
        <v>68</v>
      </c>
      <c r="B773" s="16" t="s">
        <v>52</v>
      </c>
      <c r="C773" s="17"/>
      <c r="D773" s="167">
        <f>septe!D773+'CUMUL aout'!D773</f>
        <v>82305</v>
      </c>
      <c r="E773" s="167">
        <f>septe!E773+'CUMUL aout'!E773</f>
        <v>52468</v>
      </c>
      <c r="F773" s="167">
        <f t="shared" si="270"/>
        <v>29837</v>
      </c>
      <c r="G773" s="32">
        <f t="shared" si="271"/>
        <v>0.56867042768925824</v>
      </c>
    </row>
    <row r="774" spans="1:7" x14ac:dyDescent="0.2">
      <c r="A774" s="110">
        <v>78</v>
      </c>
      <c r="B774" s="2" t="s">
        <v>53</v>
      </c>
      <c r="C774" s="11"/>
      <c r="D774" s="167">
        <f>septe!D774+'CUMUL aout'!D774</f>
        <v>4101</v>
      </c>
      <c r="E774" s="167">
        <f>septe!E774+'CUMUL aout'!E774</f>
        <v>0</v>
      </c>
      <c r="F774" s="167">
        <f t="shared" si="270"/>
        <v>4101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15"/>
      <c r="D775" s="167">
        <f>D770+D771-D772-D773+D774</f>
        <v>-48105</v>
      </c>
      <c r="E775" s="167">
        <f>E770+E771-E772-E773+E774</f>
        <v>-68833</v>
      </c>
      <c r="F775" s="167">
        <f t="shared" si="270"/>
        <v>20728</v>
      </c>
      <c r="G775" s="32">
        <f t="shared" si="271"/>
        <v>-0.30113463019191378</v>
      </c>
    </row>
    <row r="776" spans="1:7" x14ac:dyDescent="0.2">
      <c r="A776" s="110">
        <v>76</v>
      </c>
      <c r="B776" s="1" t="s">
        <v>54</v>
      </c>
      <c r="C776" s="10"/>
      <c r="D776" s="167">
        <f>septe!D776+'CUMUL aout'!D776</f>
        <v>0</v>
      </c>
      <c r="E776" s="167">
        <f>septe!E776+'CUMUL aout'!E776</f>
        <v>0</v>
      </c>
      <c r="F776" s="167">
        <f t="shared" si="270"/>
        <v>0</v>
      </c>
      <c r="G776" s="32" t="e">
        <f t="shared" si="271"/>
        <v>#DIV/0!</v>
      </c>
    </row>
    <row r="777" spans="1:7" x14ac:dyDescent="0.2">
      <c r="A777" s="110">
        <v>66</v>
      </c>
      <c r="B777" s="1" t="s">
        <v>55</v>
      </c>
      <c r="C777" s="10"/>
      <c r="D777" s="167">
        <f>septe!D777+'CUMUL aout'!D777</f>
        <v>3095</v>
      </c>
      <c r="E777" s="167">
        <f>septe!E777+'CUMUL aout'!E777</f>
        <v>0</v>
      </c>
      <c r="F777" s="167">
        <f t="shared" si="270"/>
        <v>3095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-3095</v>
      </c>
      <c r="E778" s="39">
        <f>E776-E777</f>
        <v>0</v>
      </c>
      <c r="F778" s="167">
        <f t="shared" si="270"/>
        <v>-3095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15"/>
      <c r="D779" s="167">
        <f>D775+D778</f>
        <v>-51200</v>
      </c>
      <c r="E779" s="167">
        <f>E775+E778</f>
        <v>-68833</v>
      </c>
      <c r="F779" s="167">
        <f t="shared" si="270"/>
        <v>17633</v>
      </c>
      <c r="G779" s="32">
        <f t="shared" si="271"/>
        <v>-0.25617073206165647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10">
        <v>5</v>
      </c>
      <c r="B783" s="1" t="s">
        <v>22</v>
      </c>
      <c r="C783" s="10"/>
      <c r="D783" s="167">
        <f>septe!D783</f>
        <v>91052</v>
      </c>
      <c r="E783" s="167">
        <f>septe!E783</f>
        <v>73746</v>
      </c>
      <c r="F783" s="167">
        <f t="shared" ref="F783" si="272">(D783-E783)</f>
        <v>17306</v>
      </c>
      <c r="G783" s="32">
        <f t="shared" ref="G783" si="273">F783/E783</f>
        <v>0.23467035500230521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10">
        <v>51</v>
      </c>
      <c r="B787" s="20" t="s">
        <v>29</v>
      </c>
      <c r="C787" s="30"/>
      <c r="D787" s="167">
        <v>0</v>
      </c>
      <c r="E787" s="167">
        <v>0</v>
      </c>
      <c r="F787" s="167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10">
        <v>510</v>
      </c>
      <c r="B788" s="1" t="s">
        <v>7</v>
      </c>
      <c r="C788" s="10"/>
      <c r="D788" s="167">
        <v>0</v>
      </c>
      <c r="E788" s="167">
        <v>0</v>
      </c>
      <c r="F788" s="167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10">
        <v>41</v>
      </c>
      <c r="B790" s="1" t="s">
        <v>8</v>
      </c>
      <c r="C790" s="10"/>
      <c r="D790" s="167">
        <f>D794+D795+D796</f>
        <v>181484</v>
      </c>
      <c r="E790" s="167">
        <f>E794+E795+E796</f>
        <v>147149</v>
      </c>
      <c r="F790" s="167">
        <f t="shared" ref="F790" si="276">(D790-E790)</f>
        <v>34335</v>
      </c>
      <c r="G790" s="32">
        <f t="shared" ref="G790" si="277">F790/E790</f>
        <v>0.23333491902765224</v>
      </c>
    </row>
    <row r="791" spans="1:7" x14ac:dyDescent="0.2">
      <c r="A791" s="110"/>
      <c r="B791" s="1"/>
      <c r="C791" s="10"/>
      <c r="D791" s="167"/>
      <c r="E791" s="167"/>
      <c r="F791" s="167"/>
      <c r="G791" s="32"/>
    </row>
    <row r="792" spans="1:7" x14ac:dyDescent="0.2">
      <c r="A792" s="110"/>
      <c r="B792" s="7" t="s">
        <v>6</v>
      </c>
      <c r="C792" s="29"/>
      <c r="D792" s="167"/>
      <c r="E792" s="167"/>
      <c r="F792" s="167"/>
      <c r="G792" s="32"/>
    </row>
    <row r="793" spans="1:7" x14ac:dyDescent="0.2">
      <c r="A793" s="110"/>
      <c r="B793" s="1"/>
      <c r="C793" s="10"/>
      <c r="D793" s="167"/>
      <c r="E793" s="167"/>
      <c r="F793" s="167"/>
      <c r="G793" s="32"/>
    </row>
    <row r="794" spans="1:7" x14ac:dyDescent="0.2">
      <c r="A794" s="110"/>
      <c r="B794" s="23" t="s">
        <v>23</v>
      </c>
      <c r="C794" s="10"/>
      <c r="D794" s="167">
        <f>septe!D794</f>
        <v>129305</v>
      </c>
      <c r="E794" s="167">
        <f>septe!E794</f>
        <v>104875</v>
      </c>
      <c r="F794" s="167">
        <f t="shared" ref="F794:F796" si="278">(D794-E794)</f>
        <v>24430</v>
      </c>
      <c r="G794" s="32">
        <f t="shared" ref="G794:G796" si="279">F794/E794</f>
        <v>0.23294398092967819</v>
      </c>
    </row>
    <row r="795" spans="1:7" ht="25.5" x14ac:dyDescent="0.2">
      <c r="A795" s="110"/>
      <c r="B795" s="24" t="s">
        <v>58</v>
      </c>
      <c r="C795" s="17"/>
      <c r="D795" s="167">
        <f>septe!D795</f>
        <v>33988</v>
      </c>
      <c r="E795" s="167">
        <f>septe!E795</f>
        <v>36174</v>
      </c>
      <c r="F795" s="167">
        <f t="shared" si="278"/>
        <v>-2186</v>
      </c>
      <c r="G795" s="32">
        <f t="shared" si="279"/>
        <v>-6.0430143196771161E-2</v>
      </c>
    </row>
    <row r="796" spans="1:7" x14ac:dyDescent="0.2">
      <c r="A796" s="110"/>
      <c r="B796" s="23" t="s">
        <v>24</v>
      </c>
      <c r="C796" s="10"/>
      <c r="D796" s="167">
        <f>septe!D796</f>
        <v>18191</v>
      </c>
      <c r="E796" s="167">
        <f>septe!E796</f>
        <v>6100</v>
      </c>
      <c r="F796" s="167">
        <f t="shared" si="278"/>
        <v>12091</v>
      </c>
      <c r="G796" s="32">
        <f t="shared" si="279"/>
        <v>1.9821311475409835</v>
      </c>
    </row>
    <row r="797" spans="1:7" x14ac:dyDescent="0.2">
      <c r="A797" s="110"/>
      <c r="B797" s="1"/>
      <c r="C797" s="10"/>
      <c r="D797" s="167"/>
      <c r="E797" s="167"/>
      <c r="F797" s="167"/>
      <c r="G797" s="32"/>
    </row>
    <row r="798" spans="1:7" x14ac:dyDescent="0.2">
      <c r="A798" s="110"/>
      <c r="B798" s="8" t="s">
        <v>26</v>
      </c>
      <c r="C798" s="31"/>
      <c r="D798" s="167">
        <f>septe!D798</f>
        <v>32897</v>
      </c>
      <c r="E798" s="167">
        <f>septe!E798</f>
        <v>9384</v>
      </c>
      <c r="F798" s="167">
        <f t="shared" ref="F798" si="280">(D798-E798)</f>
        <v>23513</v>
      </c>
      <c r="G798" s="32">
        <f t="shared" ref="G798" si="281">F798/E798</f>
        <v>2.5056479113384484</v>
      </c>
    </row>
    <row r="799" spans="1:7" x14ac:dyDescent="0.2">
      <c r="A799" s="110"/>
      <c r="B799" s="8"/>
      <c r="C799" s="31"/>
      <c r="D799" s="167"/>
      <c r="E799" s="167"/>
      <c r="F799" s="167"/>
      <c r="G799" s="32"/>
    </row>
    <row r="800" spans="1:7" x14ac:dyDescent="0.2">
      <c r="A800" s="110">
        <v>3</v>
      </c>
      <c r="B800" s="8" t="s">
        <v>15</v>
      </c>
      <c r="C800" s="31"/>
      <c r="D800" s="167">
        <f>D803+D804+D805+D806</f>
        <v>28665</v>
      </c>
      <c r="E800" s="167">
        <f>E803+E804+E805+E806</f>
        <v>15776</v>
      </c>
      <c r="F800" s="167">
        <f t="shared" ref="F800" si="282">(D800-E800)</f>
        <v>12889</v>
      </c>
      <c r="G800" s="32">
        <f t="shared" ref="G800" si="283">F800/E800</f>
        <v>0.81700050709939143</v>
      </c>
    </row>
    <row r="801" spans="1:7" x14ac:dyDescent="0.2">
      <c r="A801" s="110"/>
      <c r="B801" s="7" t="s">
        <v>6</v>
      </c>
      <c r="C801" s="29"/>
      <c r="D801" s="167"/>
      <c r="E801" s="167"/>
      <c r="F801" s="167"/>
      <c r="G801" s="32"/>
    </row>
    <row r="802" spans="1:7" x14ac:dyDescent="0.2">
      <c r="A802" s="110"/>
      <c r="B802" s="8"/>
      <c r="C802" s="31"/>
      <c r="D802" s="167"/>
      <c r="E802" s="167"/>
      <c r="F802" s="167"/>
      <c r="G802" s="32"/>
    </row>
    <row r="803" spans="1:7" x14ac:dyDescent="0.2">
      <c r="A803" s="110">
        <v>30</v>
      </c>
      <c r="B803" s="25" t="s">
        <v>16</v>
      </c>
      <c r="C803" s="31"/>
      <c r="D803" s="167">
        <f>septe!D803</f>
        <v>12480</v>
      </c>
      <c r="E803" s="167">
        <f>septe!E803</f>
        <v>6142</v>
      </c>
      <c r="F803" s="167">
        <f t="shared" ref="F803:F806" si="284">(D803-E803)</f>
        <v>6338</v>
      </c>
      <c r="G803" s="32">
        <f t="shared" ref="G803:G806" si="285">F803/E803</f>
        <v>1.031911429501791</v>
      </c>
    </row>
    <row r="804" spans="1:7" x14ac:dyDescent="0.2">
      <c r="A804" s="110">
        <v>31</v>
      </c>
      <c r="B804" s="25" t="s">
        <v>17</v>
      </c>
      <c r="C804" s="31"/>
      <c r="D804" s="167">
        <f>septe!D804</f>
        <v>3268</v>
      </c>
      <c r="E804" s="167">
        <f>septe!E804</f>
        <v>1561</v>
      </c>
      <c r="F804" s="167">
        <f t="shared" si="284"/>
        <v>1707</v>
      </c>
      <c r="G804" s="32">
        <f t="shared" si="285"/>
        <v>1.0935297885970532</v>
      </c>
    </row>
    <row r="805" spans="1:7" x14ac:dyDescent="0.2">
      <c r="A805" s="110">
        <v>32</v>
      </c>
      <c r="B805" s="25" t="s">
        <v>18</v>
      </c>
      <c r="C805" s="31"/>
      <c r="D805" s="167">
        <f>septe!D805</f>
        <v>12917</v>
      </c>
      <c r="E805" s="167">
        <f>septe!E805</f>
        <v>8073</v>
      </c>
      <c r="F805" s="167">
        <f t="shared" si="284"/>
        <v>4844</v>
      </c>
      <c r="G805" s="32">
        <f t="shared" si="285"/>
        <v>0.60002477393781739</v>
      </c>
    </row>
    <row r="806" spans="1:7" x14ac:dyDescent="0.2">
      <c r="A806" s="110">
        <v>37</v>
      </c>
      <c r="B806" s="25" t="s">
        <v>25</v>
      </c>
      <c r="C806" s="31"/>
      <c r="D806" s="167">
        <f>septe!D806</f>
        <v>0</v>
      </c>
      <c r="E806" s="167">
        <f>septe!E806</f>
        <v>0</v>
      </c>
      <c r="F806" s="167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14" t="s">
        <v>10</v>
      </c>
      <c r="E810" s="114" t="s">
        <v>11</v>
      </c>
      <c r="F810" s="114" t="s">
        <v>12</v>
      </c>
      <c r="G810" s="32" t="s">
        <v>13</v>
      </c>
    </row>
    <row r="811" spans="1:7" x14ac:dyDescent="0.2">
      <c r="A811" s="110">
        <v>700</v>
      </c>
      <c r="B811" s="1" t="s">
        <v>30</v>
      </c>
      <c r="C811" s="10"/>
      <c r="D811" s="167">
        <f>septe!D811+'CUMUL aout'!D811</f>
        <v>49154</v>
      </c>
      <c r="E811" s="167">
        <f>septe!E811+'CUMUL aout'!E811</f>
        <v>52234</v>
      </c>
      <c r="F811" s="167">
        <f>(D811-E811)</f>
        <v>-3080</v>
      </c>
      <c r="G811" s="32">
        <f>F811/E811</f>
        <v>-5.8965424819083359E-2</v>
      </c>
    </row>
    <row r="812" spans="1:7" x14ac:dyDescent="0.2">
      <c r="A812" s="110">
        <v>701</v>
      </c>
      <c r="B812" s="1" t="s">
        <v>31</v>
      </c>
      <c r="C812" s="10"/>
      <c r="D812" s="167">
        <f>septe!D812+'CUMUL aout'!D812</f>
        <v>11352</v>
      </c>
      <c r="E812" s="167">
        <f>septe!E812+'CUMUL aout'!E812</f>
        <v>54250</v>
      </c>
      <c r="F812" s="167">
        <f t="shared" ref="F812:F814" si="286">(D812-E812)</f>
        <v>-42898</v>
      </c>
      <c r="G812" s="32">
        <f t="shared" ref="G812:G814" si="287">F812/E812</f>
        <v>-0.79074654377880182</v>
      </c>
    </row>
    <row r="813" spans="1:7" x14ac:dyDescent="0.2">
      <c r="A813" s="110">
        <v>704</v>
      </c>
      <c r="B813" s="1" t="s">
        <v>32</v>
      </c>
      <c r="C813" s="10"/>
      <c r="D813" s="167">
        <f>septe!D813+'CUMUL aout'!D813</f>
        <v>0</v>
      </c>
      <c r="E813" s="167">
        <f>septe!E813+'CUMUL aout'!E813</f>
        <v>0</v>
      </c>
      <c r="F813" s="167">
        <f t="shared" si="286"/>
        <v>0</v>
      </c>
      <c r="G813" s="32" t="e">
        <f t="shared" si="287"/>
        <v>#DIV/0!</v>
      </c>
    </row>
    <row r="814" spans="1:7" x14ac:dyDescent="0.2">
      <c r="A814" s="110">
        <v>706</v>
      </c>
      <c r="B814" s="1" t="s">
        <v>33</v>
      </c>
      <c r="C814" s="10"/>
      <c r="D814" s="167">
        <f>septe!D814+'CUMUL aout'!D814</f>
        <v>7195</v>
      </c>
      <c r="E814" s="167">
        <f>septe!E814+'CUMUL aout'!E814</f>
        <v>25250</v>
      </c>
      <c r="F814" s="167">
        <f t="shared" si="286"/>
        <v>-18055</v>
      </c>
      <c r="G814" s="32">
        <f t="shared" si="287"/>
        <v>-0.71504950495049502</v>
      </c>
    </row>
    <row r="815" spans="1:7" x14ac:dyDescent="0.2">
      <c r="A815" s="110"/>
      <c r="B815" s="13" t="s">
        <v>6</v>
      </c>
      <c r="C815" s="27"/>
      <c r="D815" s="167">
        <f>septe!D815+'CUMUL aout'!D815</f>
        <v>0</v>
      </c>
      <c r="E815" s="167">
        <f>septe!E815+'CUMUL aout'!E815</f>
        <v>0</v>
      </c>
      <c r="F815" s="39"/>
      <c r="G815" s="33"/>
    </row>
    <row r="816" spans="1:7" x14ac:dyDescent="0.2">
      <c r="A816" s="110"/>
      <c r="B816" s="14" t="s">
        <v>19</v>
      </c>
      <c r="C816" s="11"/>
      <c r="D816" s="167">
        <f>septe!D816+'CUMUL aout'!D816</f>
        <v>0</v>
      </c>
      <c r="E816" s="167">
        <f>septe!E816+'CUMUL aout'!E816</f>
        <v>0</v>
      </c>
      <c r="F816" s="167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110"/>
      <c r="B817" s="14" t="s">
        <v>20</v>
      </c>
      <c r="C817" s="11"/>
      <c r="D817" s="167">
        <f>septe!D817+'CUMUL aout'!D817</f>
        <v>0</v>
      </c>
      <c r="E817" s="167">
        <f>septe!E817+'CUMUL aout'!E817</f>
        <v>0</v>
      </c>
      <c r="F817" s="167">
        <f t="shared" si="288"/>
        <v>0</v>
      </c>
      <c r="G817" s="32" t="e">
        <f t="shared" si="289"/>
        <v>#DIV/0!</v>
      </c>
    </row>
    <row r="818" spans="1:7" x14ac:dyDescent="0.2">
      <c r="A818" s="110"/>
      <c r="B818" s="14" t="s">
        <v>27</v>
      </c>
      <c r="C818" s="11"/>
      <c r="D818" s="167">
        <f>septe!D818+'CUMUL aout'!D818</f>
        <v>0</v>
      </c>
      <c r="E818" s="167">
        <f>septe!E818+'CUMUL aout'!E818</f>
        <v>0</v>
      </c>
      <c r="F818" s="167">
        <f t="shared" si="288"/>
        <v>0</v>
      </c>
      <c r="G818" s="32" t="e">
        <f t="shared" si="289"/>
        <v>#DIV/0!</v>
      </c>
    </row>
    <row r="819" spans="1:7" x14ac:dyDescent="0.2">
      <c r="A819" s="110">
        <v>706</v>
      </c>
      <c r="B819" s="2" t="s">
        <v>34</v>
      </c>
      <c r="C819" s="11"/>
      <c r="D819" s="167">
        <f>septe!D819+'CUMUL aout'!D819</f>
        <v>0</v>
      </c>
      <c r="E819" s="167">
        <f>septe!E819+'CUMUL aout'!E819</f>
        <v>0</v>
      </c>
      <c r="F819" s="167">
        <f t="shared" si="288"/>
        <v>0</v>
      </c>
      <c r="G819" s="32" t="e">
        <f t="shared" si="289"/>
        <v>#DIV/0!</v>
      </c>
    </row>
    <row r="820" spans="1:7" x14ac:dyDescent="0.2">
      <c r="A820" s="110" t="s">
        <v>35</v>
      </c>
      <c r="B820" s="2" t="s">
        <v>36</v>
      </c>
      <c r="C820" s="11"/>
      <c r="D820" s="167"/>
      <c r="E820" s="167"/>
      <c r="F820" s="167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111"/>
      <c r="D821" s="40">
        <f>D811+D812+D813+D814+D819+D820</f>
        <v>67701</v>
      </c>
      <c r="E821" s="40">
        <f>E811+E812+E813+E814+E819+E820</f>
        <v>131734</v>
      </c>
      <c r="F821" s="40">
        <f t="shared" si="288"/>
        <v>-64033</v>
      </c>
      <c r="G821" s="34">
        <f t="shared" si="289"/>
        <v>-0.48607800567810894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67">
        <f>septe!D824+'CUMUL aout'!D824</f>
        <v>0</v>
      </c>
      <c r="E824" s="167">
        <f>septe!E824+'CUMUL aout'!E824</f>
        <v>0</v>
      </c>
      <c r="F824" s="167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112"/>
      <c r="D825" s="166"/>
      <c r="E825" s="166"/>
      <c r="F825" s="166"/>
      <c r="G825" s="36"/>
    </row>
    <row r="826" spans="1:7" x14ac:dyDescent="0.2">
      <c r="A826" s="110">
        <v>72</v>
      </c>
      <c r="B826" s="1" t="s">
        <v>37</v>
      </c>
      <c r="C826" s="10"/>
      <c r="D826" s="167">
        <f>septe!D826+'CUMUL aout'!D826</f>
        <v>0</v>
      </c>
      <c r="E826" s="167">
        <f>septe!E826+'CUMUL aout'!E826</f>
        <v>0</v>
      </c>
      <c r="F826" s="167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110">
        <v>73</v>
      </c>
      <c r="B827" s="1" t="s">
        <v>38</v>
      </c>
      <c r="C827" s="10"/>
      <c r="D827" s="167">
        <f>septe!D827+'CUMUL aout'!D827</f>
        <v>0</v>
      </c>
      <c r="E827" s="167">
        <f>septe!E827+'CUMUL aout'!E827</f>
        <v>0</v>
      </c>
      <c r="F827" s="167">
        <f t="shared" si="292"/>
        <v>0</v>
      </c>
      <c r="G827" s="32" t="e">
        <f t="shared" si="293"/>
        <v>#DIV/0!</v>
      </c>
    </row>
    <row r="828" spans="1:7" x14ac:dyDescent="0.2">
      <c r="A828" s="110">
        <v>74</v>
      </c>
      <c r="B828" s="2" t="s">
        <v>39</v>
      </c>
      <c r="C828" s="11"/>
      <c r="D828" s="167">
        <f>septe!D828+'CUMUL aout'!D828</f>
        <v>0</v>
      </c>
      <c r="E828" s="167">
        <f>septe!E828+'CUMUL aout'!E828</f>
        <v>0</v>
      </c>
      <c r="F828" s="167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15"/>
      <c r="D829" s="40">
        <f>D821+D826+D827+D828</f>
        <v>67701</v>
      </c>
      <c r="E829" s="40">
        <f>E821+E826+E827+E828</f>
        <v>131734</v>
      </c>
      <c r="F829" s="167">
        <f t="shared" si="292"/>
        <v>-64033</v>
      </c>
      <c r="G829" s="32">
        <f t="shared" si="293"/>
        <v>-0.48607800567810894</v>
      </c>
    </row>
    <row r="830" spans="1:7" x14ac:dyDescent="0.2">
      <c r="A830" s="110">
        <v>60</v>
      </c>
      <c r="B830" s="3" t="s">
        <v>40</v>
      </c>
      <c r="C830" s="112"/>
      <c r="D830" s="166">
        <f>D831+D832+D833</f>
        <v>23603</v>
      </c>
      <c r="E830" s="166">
        <f>E831+E832+E833</f>
        <v>33194</v>
      </c>
      <c r="F830" s="167">
        <f t="shared" si="292"/>
        <v>-9591</v>
      </c>
      <c r="G830" s="32">
        <f t="shared" si="293"/>
        <v>-0.28893775983611497</v>
      </c>
    </row>
    <row r="831" spans="1:7" x14ac:dyDescent="0.2">
      <c r="A831" s="110">
        <v>600</v>
      </c>
      <c r="B831" s="1" t="s">
        <v>2</v>
      </c>
      <c r="C831" s="10"/>
      <c r="D831" s="167">
        <f>septe!D831+'CUMUL aout'!D831</f>
        <v>20997</v>
      </c>
      <c r="E831" s="167">
        <f>septe!E831+'CUMUL aout'!E831</f>
        <v>28835</v>
      </c>
      <c r="F831" s="167">
        <f t="shared" si="292"/>
        <v>-7838</v>
      </c>
      <c r="G831" s="32">
        <f t="shared" si="293"/>
        <v>-0.27182243800936362</v>
      </c>
    </row>
    <row r="832" spans="1:7" x14ac:dyDescent="0.2">
      <c r="A832" s="110">
        <v>601</v>
      </c>
      <c r="B832" s="1" t="s">
        <v>3</v>
      </c>
      <c r="C832" s="10"/>
      <c r="D832" s="167">
        <f>septe!D832+'CUMUL aout'!D832</f>
        <v>351</v>
      </c>
      <c r="E832" s="167">
        <f>septe!E832+'CUMUL aout'!E832</f>
        <v>332</v>
      </c>
      <c r="F832" s="167">
        <f t="shared" si="292"/>
        <v>19</v>
      </c>
      <c r="G832" s="32">
        <f t="shared" si="293"/>
        <v>5.7228915662650599E-2</v>
      </c>
    </row>
    <row r="833" spans="1:7" x14ac:dyDescent="0.2">
      <c r="A833" s="110">
        <v>604</v>
      </c>
      <c r="B833" s="1" t="s">
        <v>4</v>
      </c>
      <c r="C833" s="10"/>
      <c r="D833" s="167">
        <f>septe!D833+'CUMUL aout'!D833</f>
        <v>2255</v>
      </c>
      <c r="E833" s="167">
        <f>septe!E833+'CUMUL aout'!E833</f>
        <v>4027</v>
      </c>
      <c r="F833" s="167">
        <f t="shared" si="292"/>
        <v>-1772</v>
      </c>
      <c r="G833" s="32">
        <f t="shared" si="293"/>
        <v>-0.44002979885771043</v>
      </c>
    </row>
    <row r="834" spans="1:7" x14ac:dyDescent="0.2">
      <c r="A834" s="110">
        <v>61</v>
      </c>
      <c r="B834" s="1" t="s">
        <v>41</v>
      </c>
      <c r="C834" s="10"/>
      <c r="D834" s="167">
        <f>septe!D834+'CUMUL aout'!D834</f>
        <v>828</v>
      </c>
      <c r="E834" s="167">
        <f>septe!E834+'CUMUL aout'!E834</f>
        <v>1692</v>
      </c>
      <c r="F834" s="167">
        <f t="shared" si="292"/>
        <v>-864</v>
      </c>
      <c r="G834" s="32">
        <f t="shared" si="293"/>
        <v>-0.51063829787234039</v>
      </c>
    </row>
    <row r="835" spans="1:7" x14ac:dyDescent="0.2">
      <c r="A835" s="110">
        <v>62</v>
      </c>
      <c r="B835" s="2" t="s">
        <v>42</v>
      </c>
      <c r="C835" s="11"/>
      <c r="D835" s="167">
        <f>septe!D835+'CUMUL aout'!D835</f>
        <v>2013</v>
      </c>
      <c r="E835" s="167">
        <f>septe!E835+'CUMUL aout'!E835</f>
        <v>3826</v>
      </c>
      <c r="F835" s="167">
        <f t="shared" si="292"/>
        <v>-1813</v>
      </c>
      <c r="G835" s="32">
        <f t="shared" si="293"/>
        <v>-0.47386304234187143</v>
      </c>
    </row>
    <row r="836" spans="1:7" ht="25.5" x14ac:dyDescent="0.2">
      <c r="A836" s="22"/>
      <c r="B836" s="26" t="s">
        <v>43</v>
      </c>
      <c r="C836" s="115"/>
      <c r="D836" s="40">
        <f>D830+D834+D835</f>
        <v>26444</v>
      </c>
      <c r="E836" s="40">
        <f>E830+E834+E835</f>
        <v>38712</v>
      </c>
      <c r="F836" s="167">
        <f t="shared" si="292"/>
        <v>-12268</v>
      </c>
      <c r="G836" s="32">
        <f t="shared" si="293"/>
        <v>-0.31690431907418887</v>
      </c>
    </row>
    <row r="837" spans="1:7" ht="25.5" x14ac:dyDescent="0.2">
      <c r="A837" s="22"/>
      <c r="B837" s="26" t="s">
        <v>48</v>
      </c>
      <c r="C837" s="115"/>
      <c r="D837" s="40">
        <f>D829-D836</f>
        <v>41257</v>
      </c>
      <c r="E837" s="40">
        <f>E829-E836</f>
        <v>93022</v>
      </c>
      <c r="F837" s="167">
        <f t="shared" si="292"/>
        <v>-51765</v>
      </c>
      <c r="G837" s="32">
        <f t="shared" si="293"/>
        <v>-0.55648126249704366</v>
      </c>
    </row>
    <row r="838" spans="1:7" x14ac:dyDescent="0.2">
      <c r="A838" s="110">
        <v>63</v>
      </c>
      <c r="B838" s="3" t="s">
        <v>46</v>
      </c>
      <c r="C838" s="112"/>
      <c r="D838" s="167">
        <f>septe!D838+'CUMUL aout'!D838</f>
        <v>53557</v>
      </c>
      <c r="E838" s="167">
        <f>septe!E838+'CUMUL aout'!E838</f>
        <v>53602</v>
      </c>
      <c r="F838" s="167">
        <f t="shared" si="292"/>
        <v>-45</v>
      </c>
      <c r="G838" s="32">
        <f t="shared" si="293"/>
        <v>-8.3952091339875373E-4</v>
      </c>
    </row>
    <row r="839" spans="1:7" x14ac:dyDescent="0.2">
      <c r="A839" s="110"/>
      <c r="B839" s="13" t="s">
        <v>6</v>
      </c>
      <c r="C839" s="27"/>
      <c r="D839" s="167"/>
      <c r="E839" s="167"/>
      <c r="F839" s="167"/>
      <c r="G839" s="32"/>
    </row>
    <row r="840" spans="1:7" x14ac:dyDescent="0.2">
      <c r="A840" s="110">
        <v>631</v>
      </c>
      <c r="B840" s="15" t="s">
        <v>21</v>
      </c>
      <c r="C840" s="21"/>
      <c r="D840" s="167">
        <f>septe!D840+'CUMUL aout'!D840</f>
        <v>0</v>
      </c>
      <c r="E840" s="167">
        <f>septe!E840+'CUMUL aout'!E840</f>
        <v>0</v>
      </c>
      <c r="F840" s="167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10"/>
      <c r="B841" s="15"/>
      <c r="C841" s="21"/>
      <c r="D841" s="167"/>
      <c r="E841" s="167"/>
      <c r="F841" s="167"/>
      <c r="G841" s="32"/>
    </row>
    <row r="842" spans="1:7" x14ac:dyDescent="0.2">
      <c r="A842" s="110">
        <v>64</v>
      </c>
      <c r="B842" s="2" t="s">
        <v>47</v>
      </c>
      <c r="C842" s="11"/>
      <c r="D842" s="167">
        <f>septe!D842+'CUMUL aout'!D842</f>
        <v>1434</v>
      </c>
      <c r="E842" s="167">
        <f>septe!E842+'CUMUL aout'!E842</f>
        <v>3001</v>
      </c>
      <c r="F842" s="167">
        <f t="shared" ref="F842:F852" si="296">(D842-E842)</f>
        <v>-1567</v>
      </c>
      <c r="G842" s="32">
        <f t="shared" ref="G842:G852" si="297">F842/E842</f>
        <v>-0.52215928023991998</v>
      </c>
    </row>
    <row r="843" spans="1:7" ht="25.5" x14ac:dyDescent="0.2">
      <c r="A843" s="22"/>
      <c r="B843" s="26" t="s">
        <v>49</v>
      </c>
      <c r="C843" s="115"/>
      <c r="D843" s="167">
        <f>D837-D838-D842</f>
        <v>-13734</v>
      </c>
      <c r="E843" s="167">
        <f>E837-E838-E842</f>
        <v>36419</v>
      </c>
      <c r="F843" s="167">
        <f t="shared" si="296"/>
        <v>-50153</v>
      </c>
      <c r="G843" s="32">
        <f t="shared" si="297"/>
        <v>-1.3771108487328043</v>
      </c>
    </row>
    <row r="844" spans="1:7" x14ac:dyDescent="0.2">
      <c r="A844" s="110">
        <v>75</v>
      </c>
      <c r="B844" s="3" t="s">
        <v>50</v>
      </c>
      <c r="C844" s="112"/>
      <c r="D844" s="167">
        <f>septe!D844+'CUMUL aout'!D844</f>
        <v>0</v>
      </c>
      <c r="E844" s="167">
        <f>septe!E844+'CUMUL aout'!E844</f>
        <v>930</v>
      </c>
      <c r="F844" s="167">
        <f t="shared" si="296"/>
        <v>-930</v>
      </c>
      <c r="G844" s="32">
        <f t="shared" si="297"/>
        <v>-1</v>
      </c>
    </row>
    <row r="845" spans="1:7" x14ac:dyDescent="0.2">
      <c r="A845" s="110">
        <v>65</v>
      </c>
      <c r="B845" s="1" t="s">
        <v>51</v>
      </c>
      <c r="C845" s="10"/>
      <c r="D845" s="167">
        <f>septe!D845+'CUMUL aout'!D845</f>
        <v>1126</v>
      </c>
      <c r="E845" s="167">
        <f>septe!E845+'CUMUL aout'!E845</f>
        <v>1144</v>
      </c>
      <c r="F845" s="167">
        <f t="shared" si="296"/>
        <v>-18</v>
      </c>
      <c r="G845" s="32">
        <f t="shared" si="297"/>
        <v>-1.5734265734265736E-2</v>
      </c>
    </row>
    <row r="846" spans="1:7" ht="25.5" x14ac:dyDescent="0.2">
      <c r="A846" s="110">
        <v>68</v>
      </c>
      <c r="B846" s="16" t="s">
        <v>52</v>
      </c>
      <c r="C846" s="17"/>
      <c r="D846" s="167">
        <f>septe!D846+'CUMUL aout'!D846</f>
        <v>7636</v>
      </c>
      <c r="E846" s="167">
        <f>septe!E846+'CUMUL aout'!E846</f>
        <v>7407</v>
      </c>
      <c r="F846" s="167">
        <f t="shared" si="296"/>
        <v>229</v>
      </c>
      <c r="G846" s="32">
        <f t="shared" si="297"/>
        <v>3.091670041852302E-2</v>
      </c>
    </row>
    <row r="847" spans="1:7" x14ac:dyDescent="0.2">
      <c r="A847" s="110">
        <v>78</v>
      </c>
      <c r="B847" s="2" t="s">
        <v>53</v>
      </c>
      <c r="C847" s="11"/>
      <c r="D847" s="167">
        <f>septe!D847+'CUMUL aout'!D847</f>
        <v>2651</v>
      </c>
      <c r="E847" s="167">
        <f>septe!E847+'CUMUL aout'!E847</f>
        <v>2629</v>
      </c>
      <c r="F847" s="167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115"/>
      <c r="D848" s="167">
        <f>D843+D844-D845-D846+D847</f>
        <v>-19845</v>
      </c>
      <c r="E848" s="167">
        <f>E843+E844-E845-E846+E847</f>
        <v>31427</v>
      </c>
      <c r="F848" s="167">
        <f t="shared" si="296"/>
        <v>-51272</v>
      </c>
      <c r="G848" s="32">
        <f t="shared" si="297"/>
        <v>-1.6314633913513858</v>
      </c>
    </row>
    <row r="849" spans="1:7" x14ac:dyDescent="0.2">
      <c r="A849" s="110">
        <v>76</v>
      </c>
      <c r="B849" s="1" t="s">
        <v>54</v>
      </c>
      <c r="C849" s="10"/>
      <c r="D849" s="167">
        <f>septe!D849+'CUMUL aout'!D849</f>
        <v>0</v>
      </c>
      <c r="E849" s="167">
        <f>septe!E849+'CUMUL aout'!E849</f>
        <v>0</v>
      </c>
      <c r="F849" s="167">
        <f t="shared" si="296"/>
        <v>0</v>
      </c>
      <c r="G849" s="32" t="e">
        <f t="shared" si="297"/>
        <v>#DIV/0!</v>
      </c>
    </row>
    <row r="850" spans="1:7" x14ac:dyDescent="0.2">
      <c r="A850" s="110">
        <v>66</v>
      </c>
      <c r="B850" s="1" t="s">
        <v>55</v>
      </c>
      <c r="C850" s="10"/>
      <c r="D850" s="167">
        <f>septe!D850+'CUMUL aout'!D850</f>
        <v>0</v>
      </c>
      <c r="E850" s="167">
        <f>septe!E850+'CUMUL aout'!E850</f>
        <v>2467</v>
      </c>
      <c r="F850" s="167">
        <f t="shared" si="296"/>
        <v>-2467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-2467</v>
      </c>
      <c r="F851" s="167">
        <f t="shared" si="296"/>
        <v>2467</v>
      </c>
      <c r="G851" s="32">
        <f t="shared" si="297"/>
        <v>-1</v>
      </c>
    </row>
    <row r="852" spans="1:7" x14ac:dyDescent="0.2">
      <c r="A852" s="22"/>
      <c r="B852" s="19" t="s">
        <v>57</v>
      </c>
      <c r="C852" s="115"/>
      <c r="D852" s="167">
        <f>D848+D851</f>
        <v>-19845</v>
      </c>
      <c r="E852" s="167">
        <f>E848+E851</f>
        <v>28960</v>
      </c>
      <c r="F852" s="167">
        <f t="shared" si="296"/>
        <v>-48805</v>
      </c>
      <c r="G852" s="32">
        <f t="shared" si="297"/>
        <v>-1.6852555248618784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10">
        <v>5</v>
      </c>
      <c r="B856" s="1" t="s">
        <v>22</v>
      </c>
      <c r="C856" s="10"/>
      <c r="D856" s="167">
        <f>septe!D856</f>
        <v>62924</v>
      </c>
      <c r="E856" s="167">
        <f>septe!E856</f>
        <v>47408</v>
      </c>
      <c r="F856" s="167">
        <f t="shared" ref="F856" si="298">(D856-E856)</f>
        <v>15516</v>
      </c>
      <c r="G856" s="32">
        <f t="shared" ref="G856" si="299">F856/E856</f>
        <v>0.32728653391832602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10">
        <v>51</v>
      </c>
      <c r="B860" s="20" t="s">
        <v>29</v>
      </c>
      <c r="C860" s="30"/>
      <c r="D860" s="167">
        <v>0</v>
      </c>
      <c r="E860" s="167">
        <v>0</v>
      </c>
      <c r="F860" s="167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10">
        <v>510</v>
      </c>
      <c r="B861" s="1" t="s">
        <v>7</v>
      </c>
      <c r="C861" s="10"/>
      <c r="D861" s="167">
        <v>0</v>
      </c>
      <c r="E861" s="167">
        <v>0</v>
      </c>
      <c r="F861" s="167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10">
        <v>41</v>
      </c>
      <c r="B863" s="1" t="s">
        <v>8</v>
      </c>
      <c r="C863" s="10"/>
      <c r="D863" s="167">
        <f>D867+D868+D869</f>
        <v>45278</v>
      </c>
      <c r="E863" s="167">
        <f>E867+E868+E869</f>
        <v>110131</v>
      </c>
      <c r="F863" s="167">
        <f t="shared" ref="F863" si="302">(D863-E863)</f>
        <v>-64853</v>
      </c>
      <c r="G863" s="32">
        <f t="shared" ref="G863" si="303">F863/E863</f>
        <v>-0.58887143492749539</v>
      </c>
    </row>
    <row r="864" spans="1:7" x14ac:dyDescent="0.2">
      <c r="A864" s="110"/>
      <c r="B864" s="1"/>
      <c r="C864" s="10"/>
      <c r="D864" s="167"/>
      <c r="E864" s="167"/>
      <c r="F864" s="167"/>
      <c r="G864" s="32"/>
    </row>
    <row r="865" spans="1:7" x14ac:dyDescent="0.2">
      <c r="A865" s="110"/>
      <c r="B865" s="7" t="s">
        <v>6</v>
      </c>
      <c r="C865" s="29"/>
      <c r="D865" s="167"/>
      <c r="E865" s="167"/>
      <c r="F865" s="167"/>
      <c r="G865" s="32"/>
    </row>
    <row r="866" spans="1:7" x14ac:dyDescent="0.2">
      <c r="A866" s="110"/>
      <c r="B866" s="1"/>
      <c r="C866" s="10"/>
      <c r="D866" s="167"/>
      <c r="E866" s="167"/>
      <c r="F866" s="167"/>
      <c r="G866" s="32"/>
    </row>
    <row r="867" spans="1:7" x14ac:dyDescent="0.2">
      <c r="A867" s="110"/>
      <c r="B867" s="23" t="s">
        <v>23</v>
      </c>
      <c r="C867" s="10"/>
      <c r="D867" s="167">
        <f>septe!D867</f>
        <v>19216</v>
      </c>
      <c r="E867" s="167">
        <f>septe!E867</f>
        <v>90052</v>
      </c>
      <c r="F867" s="167">
        <f t="shared" ref="F867:F869" si="304">(D867-E867)</f>
        <v>-70836</v>
      </c>
      <c r="G867" s="32">
        <f t="shared" ref="G867:G869" si="305">F867/E867</f>
        <v>-0.78661217962954733</v>
      </c>
    </row>
    <row r="868" spans="1:7" ht="25.5" x14ac:dyDescent="0.2">
      <c r="A868" s="110"/>
      <c r="B868" s="24" t="s">
        <v>58</v>
      </c>
      <c r="C868" s="17"/>
      <c r="D868" s="167">
        <f>septe!D868</f>
        <v>26062</v>
      </c>
      <c r="E868" s="167">
        <f>septe!E868</f>
        <v>20079</v>
      </c>
      <c r="F868" s="167">
        <f t="shared" si="304"/>
        <v>5983</v>
      </c>
      <c r="G868" s="32">
        <f t="shared" si="305"/>
        <v>0.29797300662383586</v>
      </c>
    </row>
    <row r="869" spans="1:7" x14ac:dyDescent="0.2">
      <c r="A869" s="110"/>
      <c r="B869" s="23" t="s">
        <v>24</v>
      </c>
      <c r="C869" s="10"/>
      <c r="D869" s="167">
        <f>septe!D869</f>
        <v>0</v>
      </c>
      <c r="E869" s="167">
        <f>septe!E869</f>
        <v>0</v>
      </c>
      <c r="F869" s="167">
        <f t="shared" si="304"/>
        <v>0</v>
      </c>
      <c r="G869" s="32" t="e">
        <f t="shared" si="305"/>
        <v>#DIV/0!</v>
      </c>
    </row>
    <row r="870" spans="1:7" x14ac:dyDescent="0.2">
      <c r="A870" s="110"/>
      <c r="B870" s="1"/>
      <c r="C870" s="10"/>
      <c r="D870" s="167"/>
      <c r="E870" s="167"/>
      <c r="F870" s="167"/>
      <c r="G870" s="32"/>
    </row>
    <row r="871" spans="1:7" x14ac:dyDescent="0.2">
      <c r="A871" s="110"/>
      <c r="B871" s="8" t="s">
        <v>26</v>
      </c>
      <c r="C871" s="31"/>
      <c r="D871" s="167">
        <f>septe!D871</f>
        <v>8229</v>
      </c>
      <c r="E871" s="167">
        <f>septe!E871</f>
        <v>13201</v>
      </c>
      <c r="F871" s="167">
        <f t="shared" ref="F871" si="306">(D871-E871)</f>
        <v>-4972</v>
      </c>
      <c r="G871" s="32">
        <f t="shared" ref="G871" si="307">F871/E871</f>
        <v>-0.37663813347473674</v>
      </c>
    </row>
    <row r="872" spans="1:7" x14ac:dyDescent="0.2">
      <c r="A872" s="110"/>
      <c r="B872" s="8"/>
      <c r="C872" s="31"/>
      <c r="D872" s="167"/>
      <c r="E872" s="167"/>
      <c r="F872" s="167"/>
      <c r="G872" s="32"/>
    </row>
    <row r="873" spans="1:7" x14ac:dyDescent="0.2">
      <c r="A873" s="110">
        <v>3</v>
      </c>
      <c r="B873" s="8" t="s">
        <v>15</v>
      </c>
      <c r="C873" s="31"/>
      <c r="D873" s="167">
        <f>D876+D877+D878+D879</f>
        <v>6789</v>
      </c>
      <c r="E873" s="167">
        <f>E876+E877+E878+E879</f>
        <v>6647</v>
      </c>
      <c r="F873" s="167">
        <f t="shared" ref="F873" si="308">(D873-E873)</f>
        <v>142</v>
      </c>
      <c r="G873" s="32">
        <f t="shared" ref="G873" si="309">F873/E873</f>
        <v>2.1363020911689484E-2</v>
      </c>
    </row>
    <row r="874" spans="1:7" x14ac:dyDescent="0.2">
      <c r="A874" s="110"/>
      <c r="B874" s="7" t="s">
        <v>6</v>
      </c>
      <c r="C874" s="29"/>
      <c r="D874" s="167"/>
      <c r="E874" s="167"/>
      <c r="F874" s="167"/>
      <c r="G874" s="32"/>
    </row>
    <row r="875" spans="1:7" x14ac:dyDescent="0.2">
      <c r="A875" s="110"/>
      <c r="B875" s="8"/>
      <c r="C875" s="31"/>
      <c r="D875" s="167"/>
      <c r="E875" s="167"/>
      <c r="F875" s="167"/>
      <c r="G875" s="32"/>
    </row>
    <row r="876" spans="1:7" x14ac:dyDescent="0.2">
      <c r="A876" s="110">
        <v>30</v>
      </c>
      <c r="B876" s="25" t="s">
        <v>16</v>
      </c>
      <c r="C876" s="31"/>
      <c r="D876" s="167">
        <f>septe!D876</f>
        <v>1305</v>
      </c>
      <c r="E876" s="167">
        <f>septe!E876</f>
        <v>1640</v>
      </c>
      <c r="F876" s="167">
        <f t="shared" ref="F876:F879" si="310">(D876-E876)</f>
        <v>-335</v>
      </c>
      <c r="G876" s="32">
        <f t="shared" ref="G876:G879" si="311">F876/E876</f>
        <v>-0.20426829268292682</v>
      </c>
    </row>
    <row r="877" spans="1:7" x14ac:dyDescent="0.2">
      <c r="A877" s="110">
        <v>31</v>
      </c>
      <c r="B877" s="25" t="s">
        <v>17</v>
      </c>
      <c r="C877" s="31"/>
      <c r="D877" s="167">
        <f>septe!D877</f>
        <v>5484</v>
      </c>
      <c r="E877" s="167">
        <f>septe!E877</f>
        <v>5007</v>
      </c>
      <c r="F877" s="167">
        <f t="shared" si="310"/>
        <v>477</v>
      </c>
      <c r="G877" s="32">
        <f t="shared" si="311"/>
        <v>9.5266626722588371E-2</v>
      </c>
    </row>
    <row r="878" spans="1:7" x14ac:dyDescent="0.2">
      <c r="A878" s="110">
        <v>32</v>
      </c>
      <c r="B878" s="25" t="s">
        <v>18</v>
      </c>
      <c r="C878" s="31"/>
      <c r="D878" s="167">
        <f>septe!D878</f>
        <v>0</v>
      </c>
      <c r="E878" s="167">
        <f>septe!E878</f>
        <v>0</v>
      </c>
      <c r="F878" s="167">
        <f t="shared" si="310"/>
        <v>0</v>
      </c>
      <c r="G878" s="32" t="e">
        <f t="shared" si="311"/>
        <v>#DIV/0!</v>
      </c>
    </row>
    <row r="879" spans="1:7" x14ac:dyDescent="0.2">
      <c r="A879" s="110">
        <v>37</v>
      </c>
      <c r="B879" s="25" t="s">
        <v>25</v>
      </c>
      <c r="C879" s="31"/>
      <c r="D879" s="167">
        <f>septe!D879</f>
        <v>0</v>
      </c>
      <c r="E879" s="167">
        <f>septe!E879</f>
        <v>0</v>
      </c>
      <c r="F879" s="167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14" t="s">
        <v>10</v>
      </c>
      <c r="E883" s="114" t="s">
        <v>11</v>
      </c>
      <c r="F883" s="114" t="s">
        <v>12</v>
      </c>
      <c r="G883" s="32" t="s">
        <v>13</v>
      </c>
    </row>
    <row r="884" spans="1:7" x14ac:dyDescent="0.2">
      <c r="A884" s="110">
        <v>700</v>
      </c>
      <c r="B884" s="1" t="s">
        <v>30</v>
      </c>
      <c r="C884" s="10"/>
      <c r="D884" s="167">
        <f>septe!D884+'CUMUL aout'!D884</f>
        <v>0</v>
      </c>
      <c r="E884" s="167">
        <f>septe!E884+'CUMUL aout'!E884</f>
        <v>0</v>
      </c>
      <c r="F884" s="167">
        <f>(D884-E884)</f>
        <v>0</v>
      </c>
      <c r="G884" s="32" t="e">
        <f>F884/E884</f>
        <v>#DIV/0!</v>
      </c>
    </row>
    <row r="885" spans="1:7" x14ac:dyDescent="0.2">
      <c r="A885" s="110">
        <v>701</v>
      </c>
      <c r="B885" s="1" t="s">
        <v>31</v>
      </c>
      <c r="C885" s="10"/>
      <c r="D885" s="167">
        <f>septe!D885+'CUMUL aout'!D885</f>
        <v>0</v>
      </c>
      <c r="E885" s="167">
        <f>septe!E885+'CUMUL aout'!E885</f>
        <v>0</v>
      </c>
      <c r="F885" s="167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110">
        <v>704</v>
      </c>
      <c r="B886" s="1" t="s">
        <v>32</v>
      </c>
      <c r="C886" s="10"/>
      <c r="D886" s="167">
        <f>septe!D886+'CUMUL aout'!D886</f>
        <v>0</v>
      </c>
      <c r="E886" s="167">
        <f>septe!E886+'CUMUL aout'!E886</f>
        <v>0</v>
      </c>
      <c r="F886" s="167">
        <f t="shared" si="312"/>
        <v>0</v>
      </c>
      <c r="G886" s="32" t="e">
        <f t="shared" si="313"/>
        <v>#DIV/0!</v>
      </c>
    </row>
    <row r="887" spans="1:7" x14ac:dyDescent="0.2">
      <c r="A887" s="110">
        <v>706</v>
      </c>
      <c r="B887" s="1" t="s">
        <v>33</v>
      </c>
      <c r="C887" s="10"/>
      <c r="D887" s="167">
        <f>septe!D887+'CUMUL aout'!D887</f>
        <v>168745</v>
      </c>
      <c r="E887" s="167">
        <f>septe!E887+'CUMUL aout'!E887</f>
        <v>246489</v>
      </c>
      <c r="F887" s="167">
        <f t="shared" si="312"/>
        <v>-77744</v>
      </c>
      <c r="G887" s="32">
        <f t="shared" si="313"/>
        <v>-0.31540555562317185</v>
      </c>
    </row>
    <row r="888" spans="1:7" x14ac:dyDescent="0.2">
      <c r="A888" s="110"/>
      <c r="B888" s="13" t="s">
        <v>6</v>
      </c>
      <c r="C888" s="27"/>
      <c r="D888" s="167">
        <f>septe!D888+'CUMUL aout'!D888</f>
        <v>0</v>
      </c>
      <c r="E888" s="167">
        <f>septe!E888+'CUMUL aout'!E888</f>
        <v>0</v>
      </c>
      <c r="F888" s="39"/>
      <c r="G888" s="33"/>
    </row>
    <row r="889" spans="1:7" x14ac:dyDescent="0.2">
      <c r="A889" s="110"/>
      <c r="B889" s="14" t="s">
        <v>19</v>
      </c>
      <c r="C889" s="11"/>
      <c r="D889" s="167">
        <f>septe!D889+'CUMUL aout'!D889</f>
        <v>0</v>
      </c>
      <c r="E889" s="167">
        <f>septe!E889+'CUMUL aout'!E889</f>
        <v>0</v>
      </c>
      <c r="F889" s="167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110"/>
      <c r="B890" s="14" t="s">
        <v>20</v>
      </c>
      <c r="C890" s="11"/>
      <c r="D890" s="167">
        <f>septe!D890+'CUMUL aout'!D890</f>
        <v>0</v>
      </c>
      <c r="E890" s="167">
        <f>septe!E890+'CUMUL aout'!E890</f>
        <v>0</v>
      </c>
      <c r="F890" s="167">
        <f t="shared" si="314"/>
        <v>0</v>
      </c>
      <c r="G890" s="32" t="e">
        <f t="shared" si="315"/>
        <v>#DIV/0!</v>
      </c>
    </row>
    <row r="891" spans="1:7" x14ac:dyDescent="0.2">
      <c r="A891" s="110"/>
      <c r="B891" s="14" t="s">
        <v>27</v>
      </c>
      <c r="C891" s="11"/>
      <c r="D891" s="167">
        <f>septe!D891+'CUMUL aout'!D891</f>
        <v>0</v>
      </c>
      <c r="E891" s="167">
        <f>septe!E891+'CUMUL aout'!E891</f>
        <v>0</v>
      </c>
      <c r="F891" s="167">
        <f t="shared" si="314"/>
        <v>0</v>
      </c>
      <c r="G891" s="32" t="e">
        <f t="shared" si="315"/>
        <v>#DIV/0!</v>
      </c>
    </row>
    <row r="892" spans="1:7" x14ac:dyDescent="0.2">
      <c r="A892" s="110">
        <v>706</v>
      </c>
      <c r="B892" s="2" t="s">
        <v>34</v>
      </c>
      <c r="C892" s="11"/>
      <c r="D892" s="167">
        <f>septe!D892+'CUMUL aout'!D892</f>
        <v>0</v>
      </c>
      <c r="E892" s="167">
        <f>septe!E892+'CUMUL aout'!E892</f>
        <v>0</v>
      </c>
      <c r="F892" s="167">
        <f t="shared" si="314"/>
        <v>0</v>
      </c>
      <c r="G892" s="32" t="e">
        <f t="shared" si="315"/>
        <v>#DIV/0!</v>
      </c>
    </row>
    <row r="893" spans="1:7" x14ac:dyDescent="0.2">
      <c r="A893" s="110" t="s">
        <v>35</v>
      </c>
      <c r="B893" s="2" t="s">
        <v>36</v>
      </c>
      <c r="C893" s="11"/>
      <c r="D893" s="167"/>
      <c r="E893" s="167"/>
      <c r="F893" s="167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111"/>
      <c r="D894" s="40">
        <f>D884+D885+D886+D887+D892+D893</f>
        <v>168745</v>
      </c>
      <c r="E894" s="40">
        <f>E884+E885+E886+E887+E892+E893</f>
        <v>246489</v>
      </c>
      <c r="F894" s="40">
        <f t="shared" si="314"/>
        <v>-77744</v>
      </c>
      <c r="G894" s="34">
        <f t="shared" si="315"/>
        <v>-0.31540555562317185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67">
        <f>septe!D897+'CUMUL aout'!D897</f>
        <v>0</v>
      </c>
      <c r="E897" s="167">
        <f>septe!E897+'CUMUL aout'!E897</f>
        <v>0</v>
      </c>
      <c r="F897" s="167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12"/>
      <c r="D898" s="166"/>
      <c r="E898" s="166"/>
      <c r="F898" s="166"/>
      <c r="G898" s="36"/>
    </row>
    <row r="899" spans="1:7" x14ac:dyDescent="0.2">
      <c r="A899" s="110">
        <v>72</v>
      </c>
      <c r="B899" s="1" t="s">
        <v>37</v>
      </c>
      <c r="C899" s="10"/>
      <c r="D899" s="167">
        <f>septe!D899+'CUMUL aout'!D899</f>
        <v>0</v>
      </c>
      <c r="E899" s="167">
        <f>septe!E899+'CUMUL aout'!E899</f>
        <v>0</v>
      </c>
      <c r="F899" s="167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10">
        <v>73</v>
      </c>
      <c r="B900" s="1" t="s">
        <v>38</v>
      </c>
      <c r="C900" s="10"/>
      <c r="D900" s="167">
        <f>septe!D900+'CUMUL aout'!D900</f>
        <v>0</v>
      </c>
      <c r="E900" s="167">
        <f>septe!E900+'CUMUL aout'!E900</f>
        <v>0</v>
      </c>
      <c r="F900" s="167">
        <f t="shared" si="318"/>
        <v>0</v>
      </c>
      <c r="G900" s="32" t="e">
        <f t="shared" si="319"/>
        <v>#DIV/0!</v>
      </c>
    </row>
    <row r="901" spans="1:7" x14ac:dyDescent="0.2">
      <c r="A901" s="110">
        <v>74</v>
      </c>
      <c r="B901" s="2" t="s">
        <v>39</v>
      </c>
      <c r="C901" s="11"/>
      <c r="D901" s="167">
        <f>septe!D901+'CUMUL aout'!D901</f>
        <v>0</v>
      </c>
      <c r="E901" s="167">
        <f>septe!E901+'CUMUL aout'!E901</f>
        <v>0</v>
      </c>
      <c r="F901" s="167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15"/>
      <c r="D902" s="40">
        <f>D894+D899+D900+D901</f>
        <v>168745</v>
      </c>
      <c r="E902" s="40">
        <f>E894+E899+E900+E901</f>
        <v>246489</v>
      </c>
      <c r="F902" s="167">
        <f t="shared" si="318"/>
        <v>-77744</v>
      </c>
      <c r="G902" s="32">
        <f t="shared" si="319"/>
        <v>-0.31540555562317185</v>
      </c>
    </row>
    <row r="903" spans="1:7" x14ac:dyDescent="0.2">
      <c r="A903" s="110">
        <v>60</v>
      </c>
      <c r="B903" s="3" t="s">
        <v>40</v>
      </c>
      <c r="C903" s="112"/>
      <c r="D903" s="166">
        <f>D904+D905+D906</f>
        <v>47648</v>
      </c>
      <c r="E903" s="166">
        <f>E904+E905+E906</f>
        <v>55085</v>
      </c>
      <c r="F903" s="167">
        <f t="shared" si="318"/>
        <v>-7437</v>
      </c>
      <c r="G903" s="32">
        <f t="shared" si="319"/>
        <v>-0.1350095307252428</v>
      </c>
    </row>
    <row r="904" spans="1:7" x14ac:dyDescent="0.2">
      <c r="A904" s="110">
        <v>600</v>
      </c>
      <c r="B904" s="1" t="s">
        <v>2</v>
      </c>
      <c r="C904" s="10"/>
      <c r="D904" s="167">
        <f>septe!D904+'CUMUL aout'!D904</f>
        <v>0</v>
      </c>
      <c r="E904" s="167">
        <f>septe!E904+'CUMUL aout'!E904</f>
        <v>0</v>
      </c>
      <c r="F904" s="167">
        <f t="shared" si="318"/>
        <v>0</v>
      </c>
      <c r="G904" s="32" t="e">
        <f t="shared" si="319"/>
        <v>#DIV/0!</v>
      </c>
    </row>
    <row r="905" spans="1:7" x14ac:dyDescent="0.2">
      <c r="A905" s="110">
        <v>601</v>
      </c>
      <c r="B905" s="1" t="s">
        <v>3</v>
      </c>
      <c r="C905" s="10"/>
      <c r="D905" s="167">
        <f>septe!D905+'CUMUL aout'!D905</f>
        <v>47648</v>
      </c>
      <c r="E905" s="167">
        <f>septe!E905+'CUMUL aout'!E905</f>
        <v>55085</v>
      </c>
      <c r="F905" s="167">
        <f t="shared" si="318"/>
        <v>-7437</v>
      </c>
      <c r="G905" s="32">
        <f t="shared" si="319"/>
        <v>-0.1350095307252428</v>
      </c>
    </row>
    <row r="906" spans="1:7" x14ac:dyDescent="0.2">
      <c r="A906" s="110">
        <v>604</v>
      </c>
      <c r="B906" s="1" t="s">
        <v>4</v>
      </c>
      <c r="C906" s="10"/>
      <c r="D906" s="167">
        <f>septe!D906+'CUMUL aout'!D906</f>
        <v>0</v>
      </c>
      <c r="E906" s="167">
        <f>septe!E906+'CUMUL aout'!E906</f>
        <v>0</v>
      </c>
      <c r="F906" s="167">
        <f t="shared" si="318"/>
        <v>0</v>
      </c>
      <c r="G906" s="32" t="e">
        <f t="shared" si="319"/>
        <v>#DIV/0!</v>
      </c>
    </row>
    <row r="907" spans="1:7" x14ac:dyDescent="0.2">
      <c r="A907" s="110">
        <v>61</v>
      </c>
      <c r="B907" s="1" t="s">
        <v>41</v>
      </c>
      <c r="C907" s="10"/>
      <c r="D907" s="167">
        <f>septe!D907+'CUMUL aout'!D907</f>
        <v>2270</v>
      </c>
      <c r="E907" s="167">
        <f>septe!E907+'CUMUL aout'!E907</f>
        <v>2906</v>
      </c>
      <c r="F907" s="167">
        <f t="shared" si="318"/>
        <v>-636</v>
      </c>
      <c r="G907" s="32">
        <f t="shared" si="319"/>
        <v>-0.2188575361321404</v>
      </c>
    </row>
    <row r="908" spans="1:7" x14ac:dyDescent="0.2">
      <c r="A908" s="110">
        <v>62</v>
      </c>
      <c r="B908" s="2" t="s">
        <v>42</v>
      </c>
      <c r="C908" s="11"/>
      <c r="D908" s="167">
        <f>septe!D908+'CUMUL aout'!D908</f>
        <v>4313</v>
      </c>
      <c r="E908" s="167">
        <f>septe!E908+'CUMUL aout'!E908</f>
        <v>3533</v>
      </c>
      <c r="F908" s="167">
        <f t="shared" si="318"/>
        <v>780</v>
      </c>
      <c r="G908" s="32">
        <f t="shared" si="319"/>
        <v>0.22077554486272291</v>
      </c>
    </row>
    <row r="909" spans="1:7" ht="25.5" x14ac:dyDescent="0.2">
      <c r="A909" s="22"/>
      <c r="B909" s="26" t="s">
        <v>43</v>
      </c>
      <c r="C909" s="115"/>
      <c r="D909" s="40">
        <f>D903+D907+D908</f>
        <v>54231</v>
      </c>
      <c r="E909" s="40">
        <f>E903+E907+E908</f>
        <v>61524</v>
      </c>
      <c r="F909" s="167">
        <f t="shared" si="318"/>
        <v>-7293</v>
      </c>
      <c r="G909" s="32">
        <f t="shared" si="319"/>
        <v>-0.11853910669007217</v>
      </c>
    </row>
    <row r="910" spans="1:7" ht="25.5" x14ac:dyDescent="0.2">
      <c r="A910" s="22"/>
      <c r="B910" s="26" t="s">
        <v>48</v>
      </c>
      <c r="C910" s="115"/>
      <c r="D910" s="40">
        <f>D902-D909</f>
        <v>114514</v>
      </c>
      <c r="E910" s="40">
        <f>E902-E909</f>
        <v>184965</v>
      </c>
      <c r="F910" s="167">
        <f t="shared" si="318"/>
        <v>-70451</v>
      </c>
      <c r="G910" s="32">
        <f t="shared" si="319"/>
        <v>-0.38088827616035464</v>
      </c>
    </row>
    <row r="911" spans="1:7" x14ac:dyDescent="0.2">
      <c r="A911" s="110">
        <v>63</v>
      </c>
      <c r="B911" s="3" t="s">
        <v>46</v>
      </c>
      <c r="C911" s="112"/>
      <c r="D911" s="167">
        <f>septe!D911+'CUMUL aout'!D911</f>
        <v>93002</v>
      </c>
      <c r="E911" s="167">
        <f>septe!E911+'CUMUL aout'!E911</f>
        <v>90096</v>
      </c>
      <c r="F911" s="167">
        <f t="shared" si="318"/>
        <v>2906</v>
      </c>
      <c r="G911" s="32">
        <f t="shared" si="319"/>
        <v>3.2254484105842654E-2</v>
      </c>
    </row>
    <row r="912" spans="1:7" x14ac:dyDescent="0.2">
      <c r="A912" s="110"/>
      <c r="B912" s="13" t="s">
        <v>6</v>
      </c>
      <c r="C912" s="27"/>
      <c r="D912" s="167"/>
      <c r="E912" s="167"/>
      <c r="F912" s="167"/>
      <c r="G912" s="32"/>
    </row>
    <row r="913" spans="1:7" x14ac:dyDescent="0.2">
      <c r="A913" s="110">
        <v>631</v>
      </c>
      <c r="B913" s="15" t="s">
        <v>21</v>
      </c>
      <c r="C913" s="21"/>
      <c r="D913" s="167">
        <f>septe!D913+'CUMUL aout'!D913</f>
        <v>0</v>
      </c>
      <c r="E913" s="167">
        <f>septe!E913+'CUMUL aout'!E913</f>
        <v>0</v>
      </c>
      <c r="F913" s="167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10"/>
      <c r="B914" s="15"/>
      <c r="C914" s="21"/>
      <c r="D914" s="167"/>
      <c r="E914" s="167"/>
      <c r="F914" s="167"/>
      <c r="G914" s="32"/>
    </row>
    <row r="915" spans="1:7" x14ac:dyDescent="0.2">
      <c r="A915" s="110">
        <v>64</v>
      </c>
      <c r="B915" s="2" t="s">
        <v>47</v>
      </c>
      <c r="C915" s="11"/>
      <c r="D915" s="167">
        <f>septe!D915+'CUMUL aout'!D915</f>
        <v>6493</v>
      </c>
      <c r="E915" s="167">
        <f>septe!E915+'CUMUL aout'!E915</f>
        <v>7460</v>
      </c>
      <c r="F915" s="167">
        <f t="shared" ref="F915:F925" si="322">(D915-E915)</f>
        <v>-967</v>
      </c>
      <c r="G915" s="32">
        <f t="shared" ref="G915:G925" si="323">F915/E915</f>
        <v>-0.12962466487935656</v>
      </c>
    </row>
    <row r="916" spans="1:7" ht="25.5" x14ac:dyDescent="0.2">
      <c r="A916" s="22"/>
      <c r="B916" s="26" t="s">
        <v>49</v>
      </c>
      <c r="C916" s="115"/>
      <c r="D916" s="167">
        <f>D910-D911-D915</f>
        <v>15019</v>
      </c>
      <c r="E916" s="167">
        <f>E910-E911-E915</f>
        <v>87409</v>
      </c>
      <c r="F916" s="167">
        <f t="shared" si="322"/>
        <v>-72390</v>
      </c>
      <c r="G916" s="32">
        <f t="shared" si="323"/>
        <v>-0.82817558832614491</v>
      </c>
    </row>
    <row r="917" spans="1:7" x14ac:dyDescent="0.2">
      <c r="A917" s="110">
        <v>75</v>
      </c>
      <c r="B917" s="3" t="s">
        <v>50</v>
      </c>
      <c r="C917" s="112"/>
      <c r="D917" s="167">
        <f>septe!D917+'CUMUL aout'!D917</f>
        <v>66</v>
      </c>
      <c r="E917" s="167">
        <f>septe!E917+'CUMUL aout'!E917</f>
        <v>739</v>
      </c>
      <c r="F917" s="167">
        <f t="shared" si="322"/>
        <v>-673</v>
      </c>
      <c r="G917" s="32">
        <f t="shared" si="323"/>
        <v>-0.91069012178619757</v>
      </c>
    </row>
    <row r="918" spans="1:7" x14ac:dyDescent="0.2">
      <c r="A918" s="110">
        <v>65</v>
      </c>
      <c r="B918" s="1" t="s">
        <v>51</v>
      </c>
      <c r="C918" s="10"/>
      <c r="D918" s="167">
        <f>septe!D918+'CUMUL aout'!D918</f>
        <v>13816</v>
      </c>
      <c r="E918" s="167">
        <f>septe!E918+'CUMUL aout'!E918</f>
        <v>633</v>
      </c>
      <c r="F918" s="167">
        <f t="shared" si="322"/>
        <v>13183</v>
      </c>
      <c r="G918" s="32">
        <f t="shared" si="323"/>
        <v>20.826224328593998</v>
      </c>
    </row>
    <row r="919" spans="1:7" ht="25.5" x14ac:dyDescent="0.2">
      <c r="A919" s="110">
        <v>68</v>
      </c>
      <c r="B919" s="16" t="s">
        <v>52</v>
      </c>
      <c r="C919" s="17"/>
      <c r="D919" s="167">
        <f>septe!D919+'CUMUL aout'!D919</f>
        <v>48443</v>
      </c>
      <c r="E919" s="167">
        <f>septe!E919+'CUMUL aout'!E919</f>
        <v>0</v>
      </c>
      <c r="F919" s="167">
        <f t="shared" si="322"/>
        <v>48443</v>
      </c>
      <c r="G919" s="32" t="e">
        <f t="shared" si="323"/>
        <v>#DIV/0!</v>
      </c>
    </row>
    <row r="920" spans="1:7" x14ac:dyDescent="0.2">
      <c r="A920" s="110">
        <v>78</v>
      </c>
      <c r="B920" s="2" t="s">
        <v>53</v>
      </c>
      <c r="C920" s="11"/>
      <c r="D920" s="167">
        <f>septe!D920+'CUMUL aout'!D920</f>
        <v>12329</v>
      </c>
      <c r="E920" s="167">
        <f>septe!E920+'CUMUL aout'!E920</f>
        <v>2611</v>
      </c>
      <c r="F920" s="167">
        <f t="shared" si="322"/>
        <v>9718</v>
      </c>
      <c r="G920" s="32">
        <f t="shared" si="323"/>
        <v>3.7219456147070087</v>
      </c>
    </row>
    <row r="921" spans="1:7" ht="25.5" x14ac:dyDescent="0.2">
      <c r="A921" s="22"/>
      <c r="B921" s="26" t="s">
        <v>77</v>
      </c>
      <c r="C921" s="115"/>
      <c r="D921" s="167">
        <f>D916+D917-D918-D919+D920</f>
        <v>-34845</v>
      </c>
      <c r="E921" s="167">
        <f>E916+E917-E918-E919+E920</f>
        <v>90126</v>
      </c>
      <c r="F921" s="167">
        <f t="shared" si="322"/>
        <v>-124971</v>
      </c>
      <c r="G921" s="32">
        <f t="shared" si="323"/>
        <v>-1.3866253911191</v>
      </c>
    </row>
    <row r="922" spans="1:7" x14ac:dyDescent="0.2">
      <c r="A922" s="110">
        <v>76</v>
      </c>
      <c r="B922" s="1" t="s">
        <v>54</v>
      </c>
      <c r="C922" s="10"/>
      <c r="D922" s="167">
        <f>septe!D922+'CUMUL aout'!D922</f>
        <v>0</v>
      </c>
      <c r="E922" s="167">
        <f>septe!E922+'CUMUL aout'!E922</f>
        <v>20</v>
      </c>
      <c r="F922" s="167">
        <f t="shared" si="322"/>
        <v>-20</v>
      </c>
      <c r="G922" s="32">
        <f t="shared" si="323"/>
        <v>-1</v>
      </c>
    </row>
    <row r="923" spans="1:7" x14ac:dyDescent="0.2">
      <c r="A923" s="110">
        <v>66</v>
      </c>
      <c r="B923" s="1" t="s">
        <v>55</v>
      </c>
      <c r="C923" s="10"/>
      <c r="D923" s="167">
        <f>septe!D923+'CUMUL aout'!D923</f>
        <v>0</v>
      </c>
      <c r="E923" s="167">
        <f>septe!E923+'CUMUL aout'!E923</f>
        <v>0</v>
      </c>
      <c r="F923" s="167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67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115"/>
      <c r="D925" s="167">
        <f>D921+D924</f>
        <v>-34845</v>
      </c>
      <c r="E925" s="167">
        <f>E921+E924</f>
        <v>90146</v>
      </c>
      <c r="F925" s="167">
        <f t="shared" si="322"/>
        <v>-124991</v>
      </c>
      <c r="G925" s="32">
        <f t="shared" si="323"/>
        <v>-1.3865396135158521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10">
        <v>5</v>
      </c>
      <c r="B929" s="1" t="s">
        <v>22</v>
      </c>
      <c r="C929" s="10"/>
      <c r="D929" s="167">
        <f>septe!D929</f>
        <v>35379</v>
      </c>
      <c r="E929" s="167">
        <f>septe!E929</f>
        <v>32047</v>
      </c>
      <c r="F929" s="167">
        <f t="shared" ref="F929" si="324">(D929-E929)</f>
        <v>3332</v>
      </c>
      <c r="G929" s="32">
        <f t="shared" ref="G929" si="325">F929/E929</f>
        <v>0.10397229069803726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10">
        <v>51</v>
      </c>
      <c r="B933" s="20" t="s">
        <v>29</v>
      </c>
      <c r="C933" s="30"/>
      <c r="D933" s="167">
        <v>0</v>
      </c>
      <c r="E933" s="167">
        <v>0</v>
      </c>
      <c r="F933" s="167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10">
        <v>510</v>
      </c>
      <c r="B934" s="1" t="s">
        <v>7</v>
      </c>
      <c r="C934" s="10"/>
      <c r="D934" s="167">
        <v>0</v>
      </c>
      <c r="E934" s="167">
        <v>0</v>
      </c>
      <c r="F934" s="167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10">
        <v>41</v>
      </c>
      <c r="B936" s="1" t="s">
        <v>8</v>
      </c>
      <c r="C936" s="10"/>
      <c r="D936" s="167">
        <f>D940+D941+D942</f>
        <v>56119</v>
      </c>
      <c r="E936" s="167">
        <f>E940+E941+E942</f>
        <v>125131</v>
      </c>
      <c r="F936" s="167">
        <f t="shared" ref="F936" si="328">(D936-E936)</f>
        <v>-69012</v>
      </c>
      <c r="G936" s="32">
        <f t="shared" ref="G936" si="329">F936/E936</f>
        <v>-0.55151800912643545</v>
      </c>
    </row>
    <row r="937" spans="1:7" x14ac:dyDescent="0.2">
      <c r="A937" s="110"/>
      <c r="B937" s="1"/>
      <c r="C937" s="10"/>
      <c r="D937" s="167"/>
      <c r="E937" s="167"/>
      <c r="F937" s="167"/>
      <c r="G937" s="32"/>
    </row>
    <row r="938" spans="1:7" x14ac:dyDescent="0.2">
      <c r="A938" s="110"/>
      <c r="B938" s="7" t="s">
        <v>6</v>
      </c>
      <c r="C938" s="29"/>
      <c r="D938" s="167"/>
      <c r="E938" s="167"/>
      <c r="F938" s="167"/>
      <c r="G938" s="32"/>
    </row>
    <row r="939" spans="1:7" x14ac:dyDescent="0.2">
      <c r="A939" s="110"/>
      <c r="B939" s="1"/>
      <c r="C939" s="10"/>
      <c r="D939" s="167"/>
      <c r="E939" s="167"/>
      <c r="F939" s="167"/>
      <c r="G939" s="32"/>
    </row>
    <row r="940" spans="1:7" x14ac:dyDescent="0.2">
      <c r="A940" s="110"/>
      <c r="B940" s="23" t="s">
        <v>23</v>
      </c>
      <c r="C940" s="10"/>
      <c r="D940" s="167">
        <f>septe!D940</f>
        <v>19877</v>
      </c>
      <c r="E940" s="167">
        <f>septe!E940</f>
        <v>17987</v>
      </c>
      <c r="F940" s="167">
        <f t="shared" ref="F940:F942" si="330">(D940-E940)</f>
        <v>1890</v>
      </c>
      <c r="G940" s="32">
        <f t="shared" ref="G940:G942" si="331">F940/E940</f>
        <v>0.10507588814143548</v>
      </c>
    </row>
    <row r="941" spans="1:7" ht="25.5" x14ac:dyDescent="0.2">
      <c r="A941" s="110"/>
      <c r="B941" s="24" t="s">
        <v>58</v>
      </c>
      <c r="C941" s="17"/>
      <c r="D941" s="167">
        <f>septe!D941</f>
        <v>34001</v>
      </c>
      <c r="E941" s="167">
        <f>septe!E941</f>
        <v>105470</v>
      </c>
      <c r="F941" s="167">
        <f t="shared" si="330"/>
        <v>-71469</v>
      </c>
      <c r="G941" s="32">
        <f t="shared" si="331"/>
        <v>-0.67762396890110932</v>
      </c>
    </row>
    <row r="942" spans="1:7" x14ac:dyDescent="0.2">
      <c r="A942" s="110"/>
      <c r="B942" s="23" t="s">
        <v>24</v>
      </c>
      <c r="C942" s="10"/>
      <c r="D942" s="167">
        <f>septe!D942</f>
        <v>2241</v>
      </c>
      <c r="E942" s="167">
        <f>septe!E942</f>
        <v>1674</v>
      </c>
      <c r="F942" s="167">
        <f t="shared" si="330"/>
        <v>567</v>
      </c>
      <c r="G942" s="32">
        <f t="shared" si="331"/>
        <v>0.33870967741935482</v>
      </c>
    </row>
    <row r="943" spans="1:7" x14ac:dyDescent="0.2">
      <c r="A943" s="110"/>
      <c r="B943" s="1"/>
      <c r="C943" s="10"/>
      <c r="D943" s="167"/>
      <c r="E943" s="167"/>
      <c r="F943" s="167"/>
      <c r="G943" s="32"/>
    </row>
    <row r="944" spans="1:7" x14ac:dyDescent="0.2">
      <c r="A944" s="110"/>
      <c r="B944" s="8" t="s">
        <v>26</v>
      </c>
      <c r="C944" s="31"/>
      <c r="D944" s="167">
        <f>septe!D944</f>
        <v>204472</v>
      </c>
      <c r="E944" s="167">
        <f>septe!E944</f>
        <v>100173</v>
      </c>
      <c r="F944" s="167">
        <f t="shared" ref="F944" si="332">(D944-E944)</f>
        <v>104299</v>
      </c>
      <c r="G944" s="32">
        <f t="shared" ref="G944" si="333">F944/E944</f>
        <v>1.0411887434737903</v>
      </c>
    </row>
    <row r="945" spans="1:7" x14ac:dyDescent="0.2">
      <c r="A945" s="110"/>
      <c r="B945" s="8"/>
      <c r="C945" s="31"/>
      <c r="D945" s="167"/>
      <c r="E945" s="167"/>
      <c r="F945" s="167"/>
      <c r="G945" s="32"/>
    </row>
    <row r="946" spans="1:7" x14ac:dyDescent="0.2">
      <c r="A946" s="110">
        <v>3</v>
      </c>
      <c r="B946" s="8" t="s">
        <v>15</v>
      </c>
      <c r="C946" s="31"/>
      <c r="D946" s="167">
        <f>D949+D950+D951+D952</f>
        <v>35577</v>
      </c>
      <c r="E946" s="167">
        <f>E949+E950+E951+E952</f>
        <v>26731</v>
      </c>
      <c r="F946" s="167">
        <f t="shared" ref="F946" si="334">(D946-E946)</f>
        <v>8846</v>
      </c>
      <c r="G946" s="32">
        <f t="shared" ref="G946" si="335">F946/E946</f>
        <v>0.3309266394822491</v>
      </c>
    </row>
    <row r="947" spans="1:7" x14ac:dyDescent="0.2">
      <c r="A947" s="110"/>
      <c r="B947" s="7" t="s">
        <v>6</v>
      </c>
      <c r="C947" s="29"/>
      <c r="D947" s="167"/>
      <c r="E947" s="167"/>
      <c r="F947" s="167"/>
      <c r="G947" s="32"/>
    </row>
    <row r="948" spans="1:7" x14ac:dyDescent="0.2">
      <c r="A948" s="110"/>
      <c r="B948" s="8"/>
      <c r="C948" s="31"/>
      <c r="D948" s="167"/>
      <c r="E948" s="167"/>
      <c r="F948" s="167"/>
      <c r="G948" s="32"/>
    </row>
    <row r="949" spans="1:7" x14ac:dyDescent="0.2">
      <c r="A949" s="110">
        <v>30</v>
      </c>
      <c r="B949" s="25" t="s">
        <v>16</v>
      </c>
      <c r="C949" s="31"/>
      <c r="D949" s="167">
        <f>septe!D949</f>
        <v>5326</v>
      </c>
      <c r="E949" s="167">
        <f>septe!E949</f>
        <v>1351</v>
      </c>
      <c r="F949" s="167">
        <f t="shared" ref="F949:F952" si="336">(D949-E949)</f>
        <v>3975</v>
      </c>
      <c r="G949" s="32">
        <f t="shared" ref="G949:G952" si="337">F949/E949</f>
        <v>2.9422649888971133</v>
      </c>
    </row>
    <row r="950" spans="1:7" x14ac:dyDescent="0.2">
      <c r="A950" s="110">
        <v>31</v>
      </c>
      <c r="B950" s="25" t="s">
        <v>17</v>
      </c>
      <c r="C950" s="31"/>
      <c r="D950" s="167">
        <f>septe!D950</f>
        <v>1206</v>
      </c>
      <c r="E950" s="167">
        <f>septe!E950</f>
        <v>841</v>
      </c>
      <c r="F950" s="167">
        <f t="shared" si="336"/>
        <v>365</v>
      </c>
      <c r="G950" s="32">
        <f t="shared" si="337"/>
        <v>0.43400713436385258</v>
      </c>
    </row>
    <row r="951" spans="1:7" x14ac:dyDescent="0.2">
      <c r="A951" s="110">
        <v>32</v>
      </c>
      <c r="B951" s="25" t="s">
        <v>18</v>
      </c>
      <c r="C951" s="31"/>
      <c r="D951" s="167">
        <f>septe!D951</f>
        <v>29045</v>
      </c>
      <c r="E951" s="167">
        <f>septe!E951</f>
        <v>24539</v>
      </c>
      <c r="F951" s="167">
        <f t="shared" si="336"/>
        <v>4506</v>
      </c>
      <c r="G951" s="32">
        <f t="shared" si="337"/>
        <v>0.18362606463181058</v>
      </c>
    </row>
    <row r="952" spans="1:7" x14ac:dyDescent="0.2">
      <c r="A952" s="110">
        <v>37</v>
      </c>
      <c r="B952" s="25" t="s">
        <v>25</v>
      </c>
      <c r="C952" s="31"/>
      <c r="D952" s="167">
        <f>septe!D952</f>
        <v>0</v>
      </c>
      <c r="E952" s="167">
        <f>septe!E952</f>
        <v>0</v>
      </c>
      <c r="F952" s="167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14" t="s">
        <v>10</v>
      </c>
      <c r="E956" s="114" t="s">
        <v>11</v>
      </c>
      <c r="F956" s="114" t="s">
        <v>12</v>
      </c>
      <c r="G956" s="32" t="s">
        <v>13</v>
      </c>
    </row>
    <row r="957" spans="1:7" x14ac:dyDescent="0.2">
      <c r="A957" s="110">
        <v>700</v>
      </c>
      <c r="B957" s="1" t="s">
        <v>30</v>
      </c>
      <c r="C957" s="10"/>
      <c r="D957" s="167">
        <f>septe!D957+'CUMUL aout'!D957</f>
        <v>15946</v>
      </c>
      <c r="E957" s="167">
        <f>septe!E957+'CUMUL aout'!E957</f>
        <v>9287</v>
      </c>
      <c r="F957" s="167">
        <f>(D957-E957)</f>
        <v>6659</v>
      </c>
      <c r="G957" s="32">
        <f>F957/E957</f>
        <v>0.71702379670507166</v>
      </c>
    </row>
    <row r="958" spans="1:7" x14ac:dyDescent="0.2">
      <c r="A958" s="110">
        <v>701</v>
      </c>
      <c r="B958" s="1" t="s">
        <v>31</v>
      </c>
      <c r="C958" s="10"/>
      <c r="D958" s="167">
        <f>septe!D958+'CUMUL aout'!D958</f>
        <v>0</v>
      </c>
      <c r="E958" s="167">
        <f>septe!E958+'CUMUL aout'!E958</f>
        <v>0</v>
      </c>
      <c r="F958" s="167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110">
        <v>704</v>
      </c>
      <c r="B959" s="1" t="s">
        <v>32</v>
      </c>
      <c r="C959" s="10"/>
      <c r="D959" s="167">
        <f>septe!D959+'CUMUL aout'!D959</f>
        <v>0</v>
      </c>
      <c r="E959" s="167">
        <f>septe!E959+'CUMUL aout'!E959</f>
        <v>0</v>
      </c>
      <c r="F959" s="167">
        <f t="shared" si="338"/>
        <v>0</v>
      </c>
      <c r="G959" s="32" t="e">
        <f t="shared" si="339"/>
        <v>#DIV/0!</v>
      </c>
    </row>
    <row r="960" spans="1:7" x14ac:dyDescent="0.2">
      <c r="A960" s="110">
        <v>706</v>
      </c>
      <c r="B960" s="1" t="s">
        <v>33</v>
      </c>
      <c r="C960" s="10"/>
      <c r="D960" s="167">
        <f>septe!D960+'CUMUL aout'!D960</f>
        <v>443421</v>
      </c>
      <c r="E960" s="167">
        <f>septe!E960+'CUMUL aout'!E960</f>
        <v>459739</v>
      </c>
      <c r="F960" s="167">
        <f t="shared" si="338"/>
        <v>-16318</v>
      </c>
      <c r="G960" s="32">
        <f t="shared" si="339"/>
        <v>-3.5494052059973157E-2</v>
      </c>
    </row>
    <row r="961" spans="1:7" x14ac:dyDescent="0.2">
      <c r="A961" s="110"/>
      <c r="B961" s="13" t="s">
        <v>6</v>
      </c>
      <c r="C961" s="27"/>
      <c r="D961" s="167">
        <f>septe!D961+'CUMUL aout'!D961</f>
        <v>0</v>
      </c>
      <c r="E961" s="167">
        <f>septe!E961+'CUMUL aout'!E961</f>
        <v>0</v>
      </c>
      <c r="F961" s="39"/>
      <c r="G961" s="33"/>
    </row>
    <row r="962" spans="1:7" x14ac:dyDescent="0.2">
      <c r="A962" s="110"/>
      <c r="B962" s="14" t="s">
        <v>19</v>
      </c>
      <c r="C962" s="11"/>
      <c r="D962" s="167">
        <f>septe!D962+'CUMUL aout'!D962</f>
        <v>0</v>
      </c>
      <c r="E962" s="167">
        <f>septe!E962+'CUMUL aout'!E962</f>
        <v>0</v>
      </c>
      <c r="F962" s="167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110"/>
      <c r="B963" s="14" t="s">
        <v>20</v>
      </c>
      <c r="C963" s="11"/>
      <c r="D963" s="167">
        <f>septe!D963+'CUMUL aout'!D963</f>
        <v>0</v>
      </c>
      <c r="E963" s="167">
        <f>septe!E963+'CUMUL aout'!E963</f>
        <v>0</v>
      </c>
      <c r="F963" s="167">
        <f t="shared" si="340"/>
        <v>0</v>
      </c>
      <c r="G963" s="32" t="e">
        <f t="shared" si="341"/>
        <v>#DIV/0!</v>
      </c>
    </row>
    <row r="964" spans="1:7" x14ac:dyDescent="0.2">
      <c r="A964" s="110"/>
      <c r="B964" s="14" t="s">
        <v>27</v>
      </c>
      <c r="C964" s="11"/>
      <c r="D964" s="167">
        <f>septe!D964+'CUMUL aout'!D964</f>
        <v>0</v>
      </c>
      <c r="E964" s="167">
        <f>septe!E964+'CUMUL aout'!E964</f>
        <v>0</v>
      </c>
      <c r="F964" s="167">
        <f t="shared" si="340"/>
        <v>0</v>
      </c>
      <c r="G964" s="32" t="e">
        <f t="shared" si="341"/>
        <v>#DIV/0!</v>
      </c>
    </row>
    <row r="965" spans="1:7" x14ac:dyDescent="0.2">
      <c r="A965" s="110">
        <v>706</v>
      </c>
      <c r="B965" s="2" t="s">
        <v>34</v>
      </c>
      <c r="C965" s="11"/>
      <c r="D965" s="167">
        <f>septe!D965+'CUMUL aout'!D965</f>
        <v>273</v>
      </c>
      <c r="E965" s="167">
        <f>septe!E965+'CUMUL aout'!E965</f>
        <v>258</v>
      </c>
      <c r="F965" s="167">
        <f t="shared" si="340"/>
        <v>15</v>
      </c>
      <c r="G965" s="32">
        <f t="shared" si="341"/>
        <v>5.8139534883720929E-2</v>
      </c>
    </row>
    <row r="966" spans="1:7" x14ac:dyDescent="0.2">
      <c r="A966" s="110" t="s">
        <v>35</v>
      </c>
      <c r="B966" s="2" t="s">
        <v>36</v>
      </c>
      <c r="C966" s="11"/>
      <c r="D966" s="167"/>
      <c r="E966" s="167"/>
      <c r="F966" s="167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111"/>
      <c r="D967" s="40">
        <f>D957+D958+D959+D960+D965+D966</f>
        <v>459640</v>
      </c>
      <c r="E967" s="40">
        <f>E957+E958+E959+E960+E965+E966</f>
        <v>469284</v>
      </c>
      <c r="F967" s="40">
        <f t="shared" si="340"/>
        <v>-9644</v>
      </c>
      <c r="G967" s="34">
        <f t="shared" si="341"/>
        <v>-2.0550455587661203E-2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67">
        <f>septe!D970+'CUMUL aout'!D970</f>
        <v>0</v>
      </c>
      <c r="E970" s="167">
        <f>septe!E970+'CUMUL aout'!E970</f>
        <v>0</v>
      </c>
      <c r="F970" s="167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112"/>
      <c r="D971" s="166"/>
      <c r="E971" s="166"/>
      <c r="F971" s="166"/>
      <c r="G971" s="36"/>
    </row>
    <row r="972" spans="1:7" x14ac:dyDescent="0.2">
      <c r="A972" s="110">
        <v>72</v>
      </c>
      <c r="B972" s="1" t="s">
        <v>37</v>
      </c>
      <c r="C972" s="10"/>
      <c r="D972" s="167">
        <f>septe!D972+'CUMUL aout'!D972</f>
        <v>0</v>
      </c>
      <c r="E972" s="167">
        <f>septe!E972+'CUMUL aout'!E972</f>
        <v>0</v>
      </c>
      <c r="F972" s="167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110">
        <v>73</v>
      </c>
      <c r="B973" s="1" t="s">
        <v>38</v>
      </c>
      <c r="C973" s="10"/>
      <c r="D973" s="167">
        <f>septe!D973+'CUMUL aout'!D973</f>
        <v>633</v>
      </c>
      <c r="E973" s="167">
        <f>septe!E973+'CUMUL aout'!E973</f>
        <v>0</v>
      </c>
      <c r="F973" s="167">
        <f t="shared" si="344"/>
        <v>633</v>
      </c>
      <c r="G973" s="32" t="e">
        <f t="shared" si="345"/>
        <v>#DIV/0!</v>
      </c>
    </row>
    <row r="974" spans="1:7" x14ac:dyDescent="0.2">
      <c r="A974" s="110">
        <v>74</v>
      </c>
      <c r="B974" s="2" t="s">
        <v>39</v>
      </c>
      <c r="C974" s="11"/>
      <c r="D974" s="167">
        <f>septe!D974+'CUMUL aout'!D974</f>
        <v>0</v>
      </c>
      <c r="E974" s="167">
        <f>septe!E974+'CUMUL aout'!E974</f>
        <v>0</v>
      </c>
      <c r="F974" s="167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15"/>
      <c r="D975" s="40">
        <f>D967+D972+D973+D974</f>
        <v>460273</v>
      </c>
      <c r="E975" s="40">
        <f>E967+E972+E973+E974</f>
        <v>469284</v>
      </c>
      <c r="F975" s="167">
        <f t="shared" si="344"/>
        <v>-9011</v>
      </c>
      <c r="G975" s="32">
        <f t="shared" si="345"/>
        <v>-1.9201592212817826E-2</v>
      </c>
    </row>
    <row r="976" spans="1:7" x14ac:dyDescent="0.2">
      <c r="A976" s="110">
        <v>60</v>
      </c>
      <c r="B976" s="3" t="s">
        <v>40</v>
      </c>
      <c r="C976" s="112"/>
      <c r="D976" s="166">
        <f>D977+D978+D979</f>
        <v>116043</v>
      </c>
      <c r="E976" s="166">
        <f>E977+E978+E979</f>
        <v>105512</v>
      </c>
      <c r="F976" s="167">
        <f t="shared" si="344"/>
        <v>10531</v>
      </c>
      <c r="G976" s="32">
        <f t="shared" si="345"/>
        <v>9.9808552581696866E-2</v>
      </c>
    </row>
    <row r="977" spans="1:7" x14ac:dyDescent="0.2">
      <c r="A977" s="110">
        <v>600</v>
      </c>
      <c r="B977" s="1" t="s">
        <v>2</v>
      </c>
      <c r="C977" s="10"/>
      <c r="D977" s="167">
        <f>septe!D977+'CUMUL aout'!D977</f>
        <v>7231</v>
      </c>
      <c r="E977" s="167">
        <f>septe!E977+'CUMUL aout'!E977</f>
        <v>7212</v>
      </c>
      <c r="F977" s="167">
        <f t="shared" si="344"/>
        <v>19</v>
      </c>
      <c r="G977" s="32">
        <f t="shared" si="345"/>
        <v>2.6344980587909039E-3</v>
      </c>
    </row>
    <row r="978" spans="1:7" x14ac:dyDescent="0.2">
      <c r="A978" s="110">
        <v>601</v>
      </c>
      <c r="B978" s="1" t="s">
        <v>3</v>
      </c>
      <c r="C978" s="10"/>
      <c r="D978" s="167">
        <f>septe!D978+'CUMUL aout'!D978</f>
        <v>76858</v>
      </c>
      <c r="E978" s="167">
        <f>septe!E978+'CUMUL aout'!E978</f>
        <v>73645</v>
      </c>
      <c r="F978" s="167">
        <f t="shared" si="344"/>
        <v>3213</v>
      </c>
      <c r="G978" s="32">
        <f t="shared" si="345"/>
        <v>4.3628216443750423E-2</v>
      </c>
    </row>
    <row r="979" spans="1:7" x14ac:dyDescent="0.2">
      <c r="A979" s="110">
        <v>604</v>
      </c>
      <c r="B979" s="1" t="s">
        <v>4</v>
      </c>
      <c r="C979" s="10"/>
      <c r="D979" s="167">
        <f>septe!D979+'CUMUL aout'!D979</f>
        <v>31954</v>
      </c>
      <c r="E979" s="167">
        <f>septe!E979+'CUMUL aout'!E979</f>
        <v>24655</v>
      </c>
      <c r="F979" s="167">
        <f t="shared" si="344"/>
        <v>7299</v>
      </c>
      <c r="G979" s="32">
        <f t="shared" si="345"/>
        <v>0.29604542689109714</v>
      </c>
    </row>
    <row r="980" spans="1:7" x14ac:dyDescent="0.2">
      <c r="A980" s="110">
        <v>61</v>
      </c>
      <c r="B980" s="1" t="s">
        <v>41</v>
      </c>
      <c r="C980" s="10"/>
      <c r="D980" s="167">
        <f>septe!D980+'CUMUL aout'!D980</f>
        <v>6343</v>
      </c>
      <c r="E980" s="167">
        <f>septe!E980+'CUMUL aout'!E980</f>
        <v>7796</v>
      </c>
      <c r="F980" s="167">
        <f t="shared" si="344"/>
        <v>-1453</v>
      </c>
      <c r="G980" s="32">
        <f t="shared" si="345"/>
        <v>-0.18637762955361725</v>
      </c>
    </row>
    <row r="981" spans="1:7" x14ac:dyDescent="0.2">
      <c r="A981" s="110">
        <v>62</v>
      </c>
      <c r="B981" s="2" t="s">
        <v>42</v>
      </c>
      <c r="C981" s="11"/>
      <c r="D981" s="167">
        <f>septe!D981+'CUMUL aout'!D981</f>
        <v>15742</v>
      </c>
      <c r="E981" s="167">
        <f>septe!E981+'CUMUL aout'!E981</f>
        <v>13931</v>
      </c>
      <c r="F981" s="167">
        <f t="shared" si="344"/>
        <v>1811</v>
      </c>
      <c r="G981" s="32">
        <f t="shared" si="345"/>
        <v>0.12999784652932309</v>
      </c>
    </row>
    <row r="982" spans="1:7" ht="25.5" x14ac:dyDescent="0.2">
      <c r="A982" s="22"/>
      <c r="B982" s="26" t="s">
        <v>43</v>
      </c>
      <c r="C982" s="115"/>
      <c r="D982" s="40">
        <f>D976+D980+D981</f>
        <v>138128</v>
      </c>
      <c r="E982" s="40">
        <f>E976+E980+E981</f>
        <v>127239</v>
      </c>
      <c r="F982" s="167">
        <f t="shared" si="344"/>
        <v>10889</v>
      </c>
      <c r="G982" s="32">
        <f t="shared" si="345"/>
        <v>8.5579107034792795E-2</v>
      </c>
    </row>
    <row r="983" spans="1:7" ht="25.5" x14ac:dyDescent="0.2">
      <c r="A983" s="22"/>
      <c r="B983" s="26" t="s">
        <v>48</v>
      </c>
      <c r="C983" s="115"/>
      <c r="D983" s="40">
        <f>D975-D982</f>
        <v>322145</v>
      </c>
      <c r="E983" s="40">
        <f>E975-E982</f>
        <v>342045</v>
      </c>
      <c r="F983" s="167">
        <f t="shared" si="344"/>
        <v>-19900</v>
      </c>
      <c r="G983" s="32">
        <f t="shared" si="345"/>
        <v>-5.8179479308278152E-2</v>
      </c>
    </row>
    <row r="984" spans="1:7" x14ac:dyDescent="0.2">
      <c r="A984" s="110">
        <v>63</v>
      </c>
      <c r="B984" s="3" t="s">
        <v>46</v>
      </c>
      <c r="C984" s="112"/>
      <c r="D984" s="167">
        <f>septe!D984+'CUMUL aout'!D984</f>
        <v>427124</v>
      </c>
      <c r="E984" s="167">
        <f>septe!E984+'CUMUL aout'!E984</f>
        <v>430535</v>
      </c>
      <c r="F984" s="167">
        <f t="shared" si="344"/>
        <v>-3411</v>
      </c>
      <c r="G984" s="32">
        <f t="shared" si="345"/>
        <v>-7.9227008257168399E-3</v>
      </c>
    </row>
    <row r="985" spans="1:7" x14ac:dyDescent="0.2">
      <c r="A985" s="110"/>
      <c r="B985" s="13" t="s">
        <v>6</v>
      </c>
      <c r="C985" s="27"/>
      <c r="D985" s="167"/>
      <c r="E985" s="167"/>
      <c r="F985" s="167"/>
      <c r="G985" s="32"/>
    </row>
    <row r="986" spans="1:7" x14ac:dyDescent="0.2">
      <c r="A986" s="110">
        <v>631</v>
      </c>
      <c r="B986" s="15" t="s">
        <v>21</v>
      </c>
      <c r="C986" s="21"/>
      <c r="D986" s="167">
        <f>septe!D986+'CUMUL aout'!D986</f>
        <v>0</v>
      </c>
      <c r="E986" s="167">
        <f>septe!E986+'CUMUL aout'!E986</f>
        <v>0</v>
      </c>
      <c r="F986" s="167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10"/>
      <c r="B987" s="15"/>
      <c r="C987" s="21"/>
      <c r="D987" s="167"/>
      <c r="E987" s="167"/>
      <c r="F987" s="167"/>
      <c r="G987" s="32"/>
    </row>
    <row r="988" spans="1:7" x14ac:dyDescent="0.2">
      <c r="A988" s="110">
        <v>64</v>
      </c>
      <c r="B988" s="2" t="s">
        <v>47</v>
      </c>
      <c r="C988" s="11"/>
      <c r="D988" s="167">
        <f>septe!D988+'CUMUL aout'!D988</f>
        <v>16733</v>
      </c>
      <c r="E988" s="167">
        <f>septe!E988+'CUMUL aout'!E988</f>
        <v>15934</v>
      </c>
      <c r="F988" s="167">
        <f t="shared" ref="F988:F998" si="348">(D988-E988)</f>
        <v>799</v>
      </c>
      <c r="G988" s="32">
        <f t="shared" ref="G988:G998" si="349">F988/E988</f>
        <v>5.0144345424877619E-2</v>
      </c>
    </row>
    <row r="989" spans="1:7" ht="25.5" x14ac:dyDescent="0.2">
      <c r="A989" s="22"/>
      <c r="B989" s="26" t="s">
        <v>49</v>
      </c>
      <c r="C989" s="115"/>
      <c r="D989" s="167">
        <f>D983-D984-D988</f>
        <v>-121712</v>
      </c>
      <c r="E989" s="167">
        <f>E983-E984-E988</f>
        <v>-104424</v>
      </c>
      <c r="F989" s="167">
        <f t="shared" si="348"/>
        <v>-17288</v>
      </c>
      <c r="G989" s="32">
        <f t="shared" si="349"/>
        <v>0.16555581092469165</v>
      </c>
    </row>
    <row r="990" spans="1:7" x14ac:dyDescent="0.2">
      <c r="A990" s="110">
        <v>75</v>
      </c>
      <c r="B990" s="3" t="s">
        <v>50</v>
      </c>
      <c r="C990" s="112"/>
      <c r="D990" s="167">
        <f>septe!D990+'CUMUL aout'!D990</f>
        <v>3197</v>
      </c>
      <c r="E990" s="167">
        <f>septe!E990+'CUMUL aout'!E990</f>
        <v>5455</v>
      </c>
      <c r="F990" s="167">
        <f t="shared" si="348"/>
        <v>-2258</v>
      </c>
      <c r="G990" s="32">
        <f t="shared" si="349"/>
        <v>-0.41393217231897345</v>
      </c>
    </row>
    <row r="991" spans="1:7" x14ac:dyDescent="0.2">
      <c r="A991" s="110">
        <v>65</v>
      </c>
      <c r="B991" s="1" t="s">
        <v>51</v>
      </c>
      <c r="C991" s="10"/>
      <c r="D991" s="167">
        <f>septe!D991+'CUMUL aout'!D991</f>
        <v>6324</v>
      </c>
      <c r="E991" s="167">
        <f>septe!E991+'CUMUL aout'!E991</f>
        <v>6468</v>
      </c>
      <c r="F991" s="167">
        <f t="shared" si="348"/>
        <v>-144</v>
      </c>
      <c r="G991" s="32">
        <f t="shared" si="349"/>
        <v>-2.2263450834879406E-2</v>
      </c>
    </row>
    <row r="992" spans="1:7" ht="25.5" x14ac:dyDescent="0.2">
      <c r="A992" s="110">
        <v>68</v>
      </c>
      <c r="B992" s="16" t="s">
        <v>52</v>
      </c>
      <c r="C992" s="17"/>
      <c r="D992" s="167">
        <f>septe!D992+'CUMUL aout'!D992</f>
        <v>91865</v>
      </c>
      <c r="E992" s="167">
        <f>septe!E992+'CUMUL aout'!E992</f>
        <v>130531</v>
      </c>
      <c r="F992" s="167">
        <f t="shared" si="348"/>
        <v>-38666</v>
      </c>
      <c r="G992" s="32">
        <f t="shared" si="349"/>
        <v>-0.29622082110762959</v>
      </c>
    </row>
    <row r="993" spans="1:7" x14ac:dyDescent="0.2">
      <c r="A993" s="110">
        <v>78</v>
      </c>
      <c r="B993" s="2" t="s">
        <v>53</v>
      </c>
      <c r="C993" s="11"/>
      <c r="D993" s="167">
        <f>septe!D993+'CUMUL aout'!D993</f>
        <v>31616</v>
      </c>
      <c r="E993" s="167">
        <f>septe!E993+'CUMUL aout'!E993</f>
        <v>44022</v>
      </c>
      <c r="F993" s="167">
        <f t="shared" si="348"/>
        <v>-12406</v>
      </c>
      <c r="G993" s="32">
        <f t="shared" si="349"/>
        <v>-0.28181363863522785</v>
      </c>
    </row>
    <row r="994" spans="1:7" ht="25.5" x14ac:dyDescent="0.2">
      <c r="A994" s="22"/>
      <c r="B994" s="26" t="s">
        <v>77</v>
      </c>
      <c r="C994" s="115"/>
      <c r="D994" s="167">
        <f>D989+D990-D991-D992+D993</f>
        <v>-185088</v>
      </c>
      <c r="E994" s="167">
        <f>E989+E990-E991-E992+E993</f>
        <v>-191946</v>
      </c>
      <c r="F994" s="167">
        <f t="shared" si="348"/>
        <v>6858</v>
      </c>
      <c r="G994" s="32">
        <f t="shared" si="349"/>
        <v>-3.5728798724641304E-2</v>
      </c>
    </row>
    <row r="995" spans="1:7" x14ac:dyDescent="0.2">
      <c r="A995" s="110">
        <v>76</v>
      </c>
      <c r="B995" s="1" t="s">
        <v>54</v>
      </c>
      <c r="C995" s="10"/>
      <c r="D995" s="167">
        <f>septe!D995+'CUMUL aout'!D995</f>
        <v>0</v>
      </c>
      <c r="E995" s="167">
        <f>septe!E995+'CUMUL aout'!E995</f>
        <v>0</v>
      </c>
      <c r="F995" s="167">
        <f t="shared" si="348"/>
        <v>0</v>
      </c>
      <c r="G995" s="32" t="e">
        <f t="shared" si="349"/>
        <v>#DIV/0!</v>
      </c>
    </row>
    <row r="996" spans="1:7" x14ac:dyDescent="0.2">
      <c r="A996" s="110">
        <v>66</v>
      </c>
      <c r="B996" s="1" t="s">
        <v>55</v>
      </c>
      <c r="C996" s="10"/>
      <c r="D996" s="167">
        <f>septe!D996+'CUMUL aout'!D996</f>
        <v>-1670</v>
      </c>
      <c r="E996" s="167">
        <f>septe!E996+'CUMUL aout'!E996</f>
        <v>321</v>
      </c>
      <c r="F996" s="167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167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115"/>
      <c r="D998" s="167">
        <f>D994+D997</f>
        <v>-183418</v>
      </c>
      <c r="E998" s="167">
        <f>E994+E997</f>
        <v>-192267</v>
      </c>
      <c r="F998" s="167">
        <f t="shared" si="348"/>
        <v>8849</v>
      </c>
      <c r="G998" s="32">
        <f t="shared" si="349"/>
        <v>-4.6024538792408476E-2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10">
        <v>5</v>
      </c>
      <c r="B1002" s="1" t="s">
        <v>22</v>
      </c>
      <c r="C1002" s="10"/>
      <c r="D1002" s="167">
        <f>septe!D1002</f>
        <v>12995</v>
      </c>
      <c r="E1002" s="167">
        <f>septe!E1002</f>
        <v>21570</v>
      </c>
      <c r="F1002" s="167">
        <f t="shared" ref="F1002" si="350">(D1002-E1002)</f>
        <v>-8575</v>
      </c>
      <c r="G1002" s="32">
        <f t="shared" ref="G1002" si="351">F1002/E1002</f>
        <v>-0.39754288363467777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10">
        <v>51</v>
      </c>
      <c r="B1006" s="20" t="s">
        <v>29</v>
      </c>
      <c r="C1006" s="30"/>
      <c r="D1006" s="167">
        <v>0</v>
      </c>
      <c r="E1006" s="167">
        <v>0</v>
      </c>
      <c r="F1006" s="167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10">
        <v>510</v>
      </c>
      <c r="B1007" s="1" t="s">
        <v>7</v>
      </c>
      <c r="C1007" s="10"/>
      <c r="D1007" s="167">
        <v>0</v>
      </c>
      <c r="E1007" s="167">
        <v>0</v>
      </c>
      <c r="F1007" s="167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10">
        <v>41</v>
      </c>
      <c r="B1009" s="1" t="s">
        <v>8</v>
      </c>
      <c r="C1009" s="10"/>
      <c r="D1009" s="167">
        <f>D1013+D1014+D1015</f>
        <v>223951</v>
      </c>
      <c r="E1009" s="167">
        <f>E1013+E1014+E1015</f>
        <v>316910</v>
      </c>
      <c r="F1009" s="167">
        <f t="shared" ref="F1009" si="354">(D1009-E1009)</f>
        <v>-92959</v>
      </c>
      <c r="G1009" s="32">
        <f t="shared" ref="G1009" si="355">F1009/E1009</f>
        <v>-0.29332933640465747</v>
      </c>
    </row>
    <row r="1010" spans="1:7" x14ac:dyDescent="0.2">
      <c r="A1010" s="110"/>
      <c r="B1010" s="1"/>
      <c r="C1010" s="10"/>
      <c r="D1010" s="167"/>
      <c r="E1010" s="167"/>
      <c r="F1010" s="167"/>
      <c r="G1010" s="32"/>
    </row>
    <row r="1011" spans="1:7" x14ac:dyDescent="0.2">
      <c r="A1011" s="110"/>
      <c r="B1011" s="7" t="s">
        <v>6</v>
      </c>
      <c r="C1011" s="29"/>
      <c r="D1011" s="167"/>
      <c r="E1011" s="167"/>
      <c r="F1011" s="167"/>
      <c r="G1011" s="32"/>
    </row>
    <row r="1012" spans="1:7" x14ac:dyDescent="0.2">
      <c r="A1012" s="110"/>
      <c r="B1012" s="1"/>
      <c r="C1012" s="10"/>
      <c r="D1012" s="167"/>
      <c r="E1012" s="167"/>
      <c r="F1012" s="167"/>
      <c r="G1012" s="32"/>
    </row>
    <row r="1013" spans="1:7" x14ac:dyDescent="0.2">
      <c r="A1013" s="110"/>
      <c r="B1013" s="23" t="s">
        <v>23</v>
      </c>
      <c r="C1013" s="10"/>
      <c r="D1013" s="167">
        <f>septe!D1013</f>
        <v>175420</v>
      </c>
      <c r="E1013" s="167">
        <f>septe!E1013</f>
        <v>272990</v>
      </c>
      <c r="F1013" s="167">
        <f t="shared" ref="F1013:F1015" si="356">(D1013-E1013)</f>
        <v>-97570</v>
      </c>
      <c r="G1013" s="32">
        <f t="shared" ref="G1013:G1015" si="357">F1013/E1013</f>
        <v>-0.35741235942708527</v>
      </c>
    </row>
    <row r="1014" spans="1:7" ht="25.5" x14ac:dyDescent="0.2">
      <c r="A1014" s="110"/>
      <c r="B1014" s="24" t="s">
        <v>58</v>
      </c>
      <c r="C1014" s="17"/>
      <c r="D1014" s="167">
        <f>septe!D1014</f>
        <v>44321</v>
      </c>
      <c r="E1014" s="167">
        <f>septe!E1014</f>
        <v>43390</v>
      </c>
      <c r="F1014" s="167">
        <f t="shared" si="356"/>
        <v>931</v>
      </c>
      <c r="G1014" s="32">
        <f t="shared" si="357"/>
        <v>2.1456556810324958E-2</v>
      </c>
    </row>
    <row r="1015" spans="1:7" x14ac:dyDescent="0.2">
      <c r="A1015" s="110"/>
      <c r="B1015" s="23" t="s">
        <v>24</v>
      </c>
      <c r="C1015" s="10"/>
      <c r="D1015" s="167">
        <f>septe!D1015</f>
        <v>4210</v>
      </c>
      <c r="E1015" s="167">
        <f>septe!E1015</f>
        <v>530</v>
      </c>
      <c r="F1015" s="167">
        <f t="shared" si="356"/>
        <v>3680</v>
      </c>
      <c r="G1015" s="32">
        <f t="shared" si="357"/>
        <v>6.9433962264150946</v>
      </c>
    </row>
    <row r="1016" spans="1:7" x14ac:dyDescent="0.2">
      <c r="A1016" s="110"/>
      <c r="B1016" s="1"/>
      <c r="C1016" s="10"/>
      <c r="D1016" s="167"/>
      <c r="E1016" s="167"/>
      <c r="F1016" s="167"/>
      <c r="G1016" s="32"/>
    </row>
    <row r="1017" spans="1:7" x14ac:dyDescent="0.2">
      <c r="A1017" s="110"/>
      <c r="B1017" s="8" t="s">
        <v>26</v>
      </c>
      <c r="C1017" s="31"/>
      <c r="D1017" s="167">
        <f>septe!D1017</f>
        <v>152418</v>
      </c>
      <c r="E1017" s="167">
        <f>septe!E1017</f>
        <v>126831</v>
      </c>
      <c r="F1017" s="167">
        <f t="shared" ref="F1017" si="358">(D1017-E1017)</f>
        <v>25587</v>
      </c>
      <c r="G1017" s="32">
        <f t="shared" ref="G1017" si="359">F1017/E1017</f>
        <v>0.20174089930695177</v>
      </c>
    </row>
    <row r="1018" spans="1:7" x14ac:dyDescent="0.2">
      <c r="A1018" s="110"/>
      <c r="B1018" s="8"/>
      <c r="C1018" s="31"/>
      <c r="D1018" s="167"/>
      <c r="E1018" s="167"/>
      <c r="F1018" s="167"/>
      <c r="G1018" s="32"/>
    </row>
    <row r="1019" spans="1:7" x14ac:dyDescent="0.2">
      <c r="A1019" s="110">
        <v>3</v>
      </c>
      <c r="B1019" s="8" t="s">
        <v>15</v>
      </c>
      <c r="C1019" s="31"/>
      <c r="D1019" s="167">
        <f>D1022+D1023+D1024+D1025</f>
        <v>95050</v>
      </c>
      <c r="E1019" s="167">
        <f>E1022+E1023+E1024+E1025</f>
        <v>92124</v>
      </c>
      <c r="F1019" s="167">
        <f t="shared" ref="F1019" si="360">(D1019-E1019)</f>
        <v>2926</v>
      </c>
      <c r="G1019" s="32">
        <f t="shared" ref="G1019" si="361">F1019/E1019</f>
        <v>3.1761538795536448E-2</v>
      </c>
    </row>
    <row r="1020" spans="1:7" x14ac:dyDescent="0.2">
      <c r="A1020" s="110"/>
      <c r="B1020" s="7" t="s">
        <v>6</v>
      </c>
      <c r="C1020" s="29"/>
      <c r="D1020" s="167"/>
      <c r="E1020" s="167"/>
      <c r="F1020" s="167"/>
      <c r="G1020" s="32"/>
    </row>
    <row r="1021" spans="1:7" x14ac:dyDescent="0.2">
      <c r="A1021" s="110"/>
      <c r="B1021" s="8"/>
      <c r="C1021" s="31"/>
      <c r="D1021" s="167"/>
      <c r="E1021" s="167"/>
      <c r="F1021" s="167"/>
      <c r="G1021" s="32"/>
    </row>
    <row r="1022" spans="1:7" x14ac:dyDescent="0.2">
      <c r="A1022" s="110">
        <v>30</v>
      </c>
      <c r="B1022" s="25" t="s">
        <v>16</v>
      </c>
      <c r="C1022" s="31"/>
      <c r="D1022" s="167">
        <f>septe!D1022</f>
        <v>957</v>
      </c>
      <c r="E1022" s="167">
        <f>septe!E1022</f>
        <v>1396</v>
      </c>
      <c r="F1022" s="167">
        <f t="shared" ref="F1022:F1025" si="362">(D1022-E1022)</f>
        <v>-439</v>
      </c>
      <c r="G1022" s="32">
        <f t="shared" ref="G1022:G1025" si="363">F1022/E1022</f>
        <v>-0.3144699140401146</v>
      </c>
    </row>
    <row r="1023" spans="1:7" x14ac:dyDescent="0.2">
      <c r="A1023" s="110">
        <v>31</v>
      </c>
      <c r="B1023" s="25" t="s">
        <v>17</v>
      </c>
      <c r="C1023" s="31"/>
      <c r="D1023" s="167">
        <f>septe!D1023</f>
        <v>3518</v>
      </c>
      <c r="E1023" s="167">
        <f>septe!E1023</f>
        <v>3712</v>
      </c>
      <c r="F1023" s="167">
        <f t="shared" si="362"/>
        <v>-194</v>
      </c>
      <c r="G1023" s="32">
        <f t="shared" si="363"/>
        <v>-5.2262931034482756E-2</v>
      </c>
    </row>
    <row r="1024" spans="1:7" x14ac:dyDescent="0.2">
      <c r="A1024" s="110">
        <v>32</v>
      </c>
      <c r="B1024" s="25" t="s">
        <v>18</v>
      </c>
      <c r="C1024" s="31"/>
      <c r="D1024" s="167">
        <f>septe!D1024</f>
        <v>90575</v>
      </c>
      <c r="E1024" s="167">
        <f>septe!E1024</f>
        <v>87016</v>
      </c>
      <c r="F1024" s="167">
        <f t="shared" si="362"/>
        <v>3559</v>
      </c>
      <c r="G1024" s="32">
        <f t="shared" si="363"/>
        <v>4.0900524041555579E-2</v>
      </c>
    </row>
    <row r="1025" spans="1:7" x14ac:dyDescent="0.2">
      <c r="A1025" s="110">
        <v>37</v>
      </c>
      <c r="B1025" s="25" t="s">
        <v>25</v>
      </c>
      <c r="C1025" s="31"/>
      <c r="D1025" s="167">
        <f>septe!D1025</f>
        <v>0</v>
      </c>
      <c r="E1025" s="167">
        <f>septe!E1025</f>
        <v>0</v>
      </c>
      <c r="F1025" s="167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14" t="s">
        <v>10</v>
      </c>
      <c r="E1029" s="114" t="s">
        <v>11</v>
      </c>
      <c r="F1029" s="114" t="s">
        <v>12</v>
      </c>
      <c r="G1029" s="32" t="s">
        <v>13</v>
      </c>
    </row>
    <row r="1030" spans="1:7" x14ac:dyDescent="0.2">
      <c r="A1030" s="110">
        <v>700</v>
      </c>
      <c r="B1030" s="1" t="s">
        <v>30</v>
      </c>
      <c r="C1030" s="10"/>
      <c r="D1030" s="167">
        <f>septe!D1030+'CUMUL aout'!D1030</f>
        <v>5100</v>
      </c>
      <c r="E1030" s="167">
        <f>septe!E1030+'CUMUL aout'!E1030</f>
        <v>1200</v>
      </c>
      <c r="F1030" s="167">
        <f>(D1030-E1030)</f>
        <v>3900</v>
      </c>
      <c r="G1030" s="32">
        <f>F1030/E1030</f>
        <v>3.25</v>
      </c>
    </row>
    <row r="1031" spans="1:7" x14ac:dyDescent="0.2">
      <c r="A1031" s="110">
        <v>701</v>
      </c>
      <c r="B1031" s="1" t="s">
        <v>31</v>
      </c>
      <c r="C1031" s="10"/>
      <c r="D1031" s="167">
        <f>septe!D1031+'CUMUL aout'!D1031</f>
        <v>0</v>
      </c>
      <c r="E1031" s="167">
        <f>septe!E1031+'CUMUL aout'!E1031</f>
        <v>0</v>
      </c>
      <c r="F1031" s="167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110">
        <v>704</v>
      </c>
      <c r="B1032" s="1" t="s">
        <v>32</v>
      </c>
      <c r="C1032" s="10"/>
      <c r="D1032" s="167">
        <f>septe!D1032+'CUMUL aout'!D1032</f>
        <v>0</v>
      </c>
      <c r="E1032" s="167">
        <f>septe!E1032+'CUMUL aout'!E1032</f>
        <v>0</v>
      </c>
      <c r="F1032" s="167">
        <f t="shared" si="364"/>
        <v>0</v>
      </c>
      <c r="G1032" s="32" t="e">
        <f t="shared" si="365"/>
        <v>#DIV/0!</v>
      </c>
    </row>
    <row r="1033" spans="1:7" x14ac:dyDescent="0.2">
      <c r="A1033" s="110">
        <v>706</v>
      </c>
      <c r="B1033" s="1" t="s">
        <v>33</v>
      </c>
      <c r="C1033" s="10"/>
      <c r="D1033" s="167">
        <f>septe!D1033+'CUMUL aout'!D1033</f>
        <v>38760</v>
      </c>
      <c r="E1033" s="167">
        <f>septe!E1033+'CUMUL aout'!E1033</f>
        <v>32285</v>
      </c>
      <c r="F1033" s="167">
        <f t="shared" si="364"/>
        <v>6475</v>
      </c>
      <c r="G1033" s="32">
        <f t="shared" si="365"/>
        <v>0.20055753445872695</v>
      </c>
    </row>
    <row r="1034" spans="1:7" x14ac:dyDescent="0.2">
      <c r="A1034" s="110"/>
      <c r="B1034" s="13" t="s">
        <v>6</v>
      </c>
      <c r="C1034" s="27"/>
      <c r="D1034" s="167">
        <f>septe!D1034+'CUMUL aout'!D1034</f>
        <v>0</v>
      </c>
      <c r="E1034" s="167">
        <f>septe!E1034+'CUMUL aout'!E1034</f>
        <v>0</v>
      </c>
      <c r="F1034" s="39"/>
      <c r="G1034" s="33"/>
    </row>
    <row r="1035" spans="1:7" x14ac:dyDescent="0.2">
      <c r="A1035" s="110"/>
      <c r="B1035" s="14" t="s">
        <v>19</v>
      </c>
      <c r="C1035" s="11"/>
      <c r="D1035" s="167">
        <f>septe!D1035+'CUMUL aout'!D1035</f>
        <v>0</v>
      </c>
      <c r="E1035" s="167">
        <f>septe!E1035+'CUMUL aout'!E1035</f>
        <v>0</v>
      </c>
      <c r="F1035" s="167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110"/>
      <c r="B1036" s="14" t="s">
        <v>20</v>
      </c>
      <c r="C1036" s="11"/>
      <c r="D1036" s="167">
        <f>septe!D1036+'CUMUL aout'!D1036</f>
        <v>0</v>
      </c>
      <c r="E1036" s="167">
        <f>septe!E1036+'CUMUL aout'!E1036</f>
        <v>0</v>
      </c>
      <c r="F1036" s="167">
        <f t="shared" si="366"/>
        <v>0</v>
      </c>
      <c r="G1036" s="32" t="e">
        <f t="shared" si="367"/>
        <v>#DIV/0!</v>
      </c>
    </row>
    <row r="1037" spans="1:7" x14ac:dyDescent="0.2">
      <c r="A1037" s="110"/>
      <c r="B1037" s="14" t="s">
        <v>27</v>
      </c>
      <c r="C1037" s="11"/>
      <c r="D1037" s="167">
        <f>septe!D1037+'CUMUL aout'!D1037</f>
        <v>0</v>
      </c>
      <c r="E1037" s="167">
        <f>septe!E1037+'CUMUL aout'!E1037</f>
        <v>0</v>
      </c>
      <c r="F1037" s="167">
        <f t="shared" si="366"/>
        <v>0</v>
      </c>
      <c r="G1037" s="32" t="e">
        <f t="shared" si="367"/>
        <v>#DIV/0!</v>
      </c>
    </row>
    <row r="1038" spans="1:7" x14ac:dyDescent="0.2">
      <c r="A1038" s="110">
        <v>706</v>
      </c>
      <c r="B1038" s="2" t="s">
        <v>34</v>
      </c>
      <c r="C1038" s="11"/>
      <c r="D1038" s="167">
        <f>septe!D1038+'CUMUL aout'!D1038</f>
        <v>232227</v>
      </c>
      <c r="E1038" s="167">
        <f>septe!E1038+'CUMUL aout'!E1038</f>
        <v>174425</v>
      </c>
      <c r="F1038" s="167">
        <f t="shared" si="366"/>
        <v>57802</v>
      </c>
      <c r="G1038" s="32">
        <f t="shared" si="367"/>
        <v>0.3313859825139745</v>
      </c>
    </row>
    <row r="1039" spans="1:7" ht="15.75" customHeight="1" x14ac:dyDescent="0.2">
      <c r="A1039" s="110" t="s">
        <v>35</v>
      </c>
      <c r="B1039" s="2" t="s">
        <v>36</v>
      </c>
      <c r="C1039" s="11"/>
      <c r="D1039" s="167"/>
      <c r="E1039" s="167"/>
      <c r="F1039" s="167">
        <f t="shared" si="366"/>
        <v>0</v>
      </c>
      <c r="G1039" s="32" t="e">
        <f t="shared" si="367"/>
        <v>#DIV/0!</v>
      </c>
    </row>
    <row r="1040" spans="1:7" ht="25.5" x14ac:dyDescent="0.2">
      <c r="A1040" s="22"/>
      <c r="B1040" s="26" t="s">
        <v>45</v>
      </c>
      <c r="C1040" s="111"/>
      <c r="D1040" s="40">
        <f>D1030+D1031+D1032+D1033+D1038+D1039</f>
        <v>276087</v>
      </c>
      <c r="E1040" s="40">
        <f>E1030+E1031+E1032+E1033+E1038+E1039</f>
        <v>207910</v>
      </c>
      <c r="F1040" s="40">
        <f t="shared" si="366"/>
        <v>68177</v>
      </c>
      <c r="G1040" s="34">
        <f t="shared" si="367"/>
        <v>0.32791592515992496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67">
        <f>septe!D1043+'CUMUL aout'!D1043</f>
        <v>0</v>
      </c>
      <c r="E1043" s="167">
        <f>septe!E1043+'CUMUL aout'!E1043</f>
        <v>0</v>
      </c>
      <c r="F1043" s="167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12"/>
      <c r="D1044" s="166"/>
      <c r="E1044" s="166"/>
      <c r="F1044" s="166"/>
      <c r="G1044" s="36"/>
    </row>
    <row r="1045" spans="1:7" x14ac:dyDescent="0.2">
      <c r="A1045" s="110">
        <v>72</v>
      </c>
      <c r="B1045" s="1" t="s">
        <v>37</v>
      </c>
      <c r="C1045" s="10"/>
      <c r="D1045" s="167">
        <f>septe!D1045+'CUMUL aout'!D1045</f>
        <v>0</v>
      </c>
      <c r="E1045" s="167">
        <f>septe!E1045+'CUMUL aout'!E1045</f>
        <v>0</v>
      </c>
      <c r="F1045" s="167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10">
        <v>73</v>
      </c>
      <c r="B1046" s="1" t="s">
        <v>38</v>
      </c>
      <c r="C1046" s="10"/>
      <c r="D1046" s="167">
        <f>septe!D1046+'CUMUL aout'!D1046</f>
        <v>0</v>
      </c>
      <c r="E1046" s="167">
        <f>septe!E1046+'CUMUL aout'!E1046</f>
        <v>0</v>
      </c>
      <c r="F1046" s="167">
        <f t="shared" si="370"/>
        <v>0</v>
      </c>
      <c r="G1046" s="32" t="e">
        <f t="shared" si="371"/>
        <v>#DIV/0!</v>
      </c>
    </row>
    <row r="1047" spans="1:7" x14ac:dyDescent="0.2">
      <c r="A1047" s="110">
        <v>74</v>
      </c>
      <c r="B1047" s="2" t="s">
        <v>39</v>
      </c>
      <c r="C1047" s="11"/>
      <c r="D1047" s="167">
        <f>septe!D1047+'CUMUL aout'!D1047</f>
        <v>0</v>
      </c>
      <c r="E1047" s="167">
        <f>septe!E1047+'CUMUL aout'!E1047</f>
        <v>0</v>
      </c>
      <c r="F1047" s="167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15"/>
      <c r="D1048" s="40">
        <f>D1040+D1045+D1046+D1047</f>
        <v>276087</v>
      </c>
      <c r="E1048" s="40">
        <f>E1040+E1045+E1046+E1047</f>
        <v>207910</v>
      </c>
      <c r="F1048" s="167">
        <f t="shared" si="370"/>
        <v>68177</v>
      </c>
      <c r="G1048" s="32">
        <f t="shared" si="371"/>
        <v>0.32791592515992496</v>
      </c>
    </row>
    <row r="1049" spans="1:7" x14ac:dyDescent="0.2">
      <c r="A1049" s="110">
        <v>60</v>
      </c>
      <c r="B1049" s="3" t="s">
        <v>40</v>
      </c>
      <c r="C1049" s="112"/>
      <c r="D1049" s="166">
        <f>D1050+D1051+D1052</f>
        <v>61614</v>
      </c>
      <c r="E1049" s="166">
        <f>E1050+E1051+E1052</f>
        <v>30346</v>
      </c>
      <c r="F1049" s="167">
        <f t="shared" si="370"/>
        <v>31268</v>
      </c>
      <c r="G1049" s="32">
        <f t="shared" si="371"/>
        <v>1.0303829170236605</v>
      </c>
    </row>
    <row r="1050" spans="1:7" x14ac:dyDescent="0.2">
      <c r="A1050" s="110">
        <v>600</v>
      </c>
      <c r="B1050" s="1" t="s">
        <v>2</v>
      </c>
      <c r="C1050" s="10"/>
      <c r="D1050" s="167">
        <f>septe!D1050+'CUMUL aout'!D1050</f>
        <v>2112</v>
      </c>
      <c r="E1050" s="167">
        <f>septe!E1050+'CUMUL aout'!E1050</f>
        <v>1087</v>
      </c>
      <c r="F1050" s="167">
        <f t="shared" si="370"/>
        <v>1025</v>
      </c>
      <c r="G1050" s="32">
        <f t="shared" si="371"/>
        <v>0.94296228150873962</v>
      </c>
    </row>
    <row r="1051" spans="1:7" x14ac:dyDescent="0.2">
      <c r="A1051" s="110">
        <v>601</v>
      </c>
      <c r="B1051" s="1" t="s">
        <v>3</v>
      </c>
      <c r="C1051" s="10"/>
      <c r="D1051" s="167">
        <f>septe!D1051+'CUMUL aout'!D1051</f>
        <v>30558</v>
      </c>
      <c r="E1051" s="167">
        <f>septe!E1051+'CUMUL aout'!E1051</f>
        <v>14150</v>
      </c>
      <c r="F1051" s="167">
        <f t="shared" si="370"/>
        <v>16408</v>
      </c>
      <c r="G1051" s="32">
        <f t="shared" si="371"/>
        <v>1.1595759717314487</v>
      </c>
    </row>
    <row r="1052" spans="1:7" x14ac:dyDescent="0.2">
      <c r="A1052" s="110">
        <v>604</v>
      </c>
      <c r="B1052" s="1" t="s">
        <v>4</v>
      </c>
      <c r="C1052" s="10"/>
      <c r="D1052" s="167">
        <f>septe!D1052+'CUMUL aout'!D1052</f>
        <v>28944</v>
      </c>
      <c r="E1052" s="167">
        <f>septe!E1052+'CUMUL aout'!E1052</f>
        <v>15109</v>
      </c>
      <c r="F1052" s="167">
        <f t="shared" si="370"/>
        <v>13835</v>
      </c>
      <c r="G1052" s="32">
        <f t="shared" si="371"/>
        <v>0.91567939638625984</v>
      </c>
    </row>
    <row r="1053" spans="1:7" x14ac:dyDescent="0.2">
      <c r="A1053" s="110">
        <v>61</v>
      </c>
      <c r="B1053" s="1" t="s">
        <v>41</v>
      </c>
      <c r="C1053" s="10"/>
      <c r="D1053" s="167">
        <f>septe!D1053+'CUMUL aout'!D1053</f>
        <v>8448</v>
      </c>
      <c r="E1053" s="167">
        <f>septe!E1053+'CUMUL aout'!E1053</f>
        <v>4916</v>
      </c>
      <c r="F1053" s="167">
        <f t="shared" si="370"/>
        <v>3532</v>
      </c>
      <c r="G1053" s="32">
        <f t="shared" si="371"/>
        <v>0.71847030105777054</v>
      </c>
    </row>
    <row r="1054" spans="1:7" x14ac:dyDescent="0.2">
      <c r="A1054" s="110">
        <v>62</v>
      </c>
      <c r="B1054" s="2" t="s">
        <v>42</v>
      </c>
      <c r="C1054" s="11"/>
      <c r="D1054" s="167">
        <f>septe!D1054+'CUMUL aout'!D1054</f>
        <v>8013</v>
      </c>
      <c r="E1054" s="167">
        <f>septe!E1054+'CUMUL aout'!E1054</f>
        <v>2296</v>
      </c>
      <c r="F1054" s="167">
        <f t="shared" si="370"/>
        <v>5717</v>
      </c>
      <c r="G1054" s="32">
        <f t="shared" si="371"/>
        <v>2.4899825783972127</v>
      </c>
    </row>
    <row r="1055" spans="1:7" ht="25.5" x14ac:dyDescent="0.2">
      <c r="A1055" s="22"/>
      <c r="B1055" s="26" t="s">
        <v>43</v>
      </c>
      <c r="C1055" s="115"/>
      <c r="D1055" s="40">
        <f>D1049+D1053+D1054</f>
        <v>78075</v>
      </c>
      <c r="E1055" s="40">
        <f>E1049+E1053+E1054</f>
        <v>37558</v>
      </c>
      <c r="F1055" s="167">
        <f t="shared" si="370"/>
        <v>40517</v>
      </c>
      <c r="G1055" s="32">
        <f t="shared" si="371"/>
        <v>1.0787848128228341</v>
      </c>
    </row>
    <row r="1056" spans="1:7" ht="25.5" x14ac:dyDescent="0.2">
      <c r="A1056" s="22"/>
      <c r="B1056" s="26" t="s">
        <v>48</v>
      </c>
      <c r="C1056" s="115"/>
      <c r="D1056" s="40">
        <f>D1048-D1055</f>
        <v>198012</v>
      </c>
      <c r="E1056" s="40">
        <f>E1048-E1055</f>
        <v>170352</v>
      </c>
      <c r="F1056" s="167">
        <f t="shared" si="370"/>
        <v>27660</v>
      </c>
      <c r="G1056" s="32">
        <f t="shared" si="371"/>
        <v>0.16236968160045084</v>
      </c>
    </row>
    <row r="1057" spans="1:7" x14ac:dyDescent="0.2">
      <c r="A1057" s="110">
        <v>63</v>
      </c>
      <c r="B1057" s="3" t="s">
        <v>46</v>
      </c>
      <c r="C1057" s="112"/>
      <c r="D1057" s="167">
        <f>septe!D1057+'CUMUL aout'!D1057</f>
        <v>170740</v>
      </c>
      <c r="E1057" s="167">
        <f>septe!E1057+'CUMUL aout'!E1057</f>
        <v>125193</v>
      </c>
      <c r="F1057" s="167">
        <f t="shared" si="370"/>
        <v>45547</v>
      </c>
      <c r="G1057" s="32">
        <f t="shared" si="371"/>
        <v>0.36381427076593742</v>
      </c>
    </row>
    <row r="1058" spans="1:7" x14ac:dyDescent="0.2">
      <c r="A1058" s="110"/>
      <c r="B1058" s="13" t="s">
        <v>6</v>
      </c>
      <c r="C1058" s="27"/>
      <c r="D1058" s="167"/>
      <c r="E1058" s="167"/>
      <c r="F1058" s="167"/>
      <c r="G1058" s="32"/>
    </row>
    <row r="1059" spans="1:7" x14ac:dyDescent="0.2">
      <c r="A1059" s="110">
        <v>631</v>
      </c>
      <c r="B1059" s="15" t="s">
        <v>21</v>
      </c>
      <c r="C1059" s="21"/>
      <c r="D1059" s="167">
        <f>septe!D1059+'CUMUL aout'!D1059</f>
        <v>0</v>
      </c>
      <c r="E1059" s="167">
        <f>septe!E1059+'CUMUL aout'!E1059</f>
        <v>0</v>
      </c>
      <c r="F1059" s="167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10"/>
      <c r="B1060" s="15"/>
      <c r="C1060" s="21"/>
      <c r="D1060" s="167"/>
      <c r="E1060" s="167"/>
      <c r="F1060" s="167"/>
      <c r="G1060" s="32"/>
    </row>
    <row r="1061" spans="1:7" x14ac:dyDescent="0.2">
      <c r="A1061" s="110">
        <v>64</v>
      </c>
      <c r="B1061" s="2" t="s">
        <v>47</v>
      </c>
      <c r="C1061" s="11"/>
      <c r="D1061" s="167">
        <f>septe!D1061+'CUMUL aout'!D1061</f>
        <v>1639</v>
      </c>
      <c r="E1061" s="167">
        <f>septe!E1061+'CUMUL aout'!E1061</f>
        <v>4850</v>
      </c>
      <c r="F1061" s="167">
        <f t="shared" ref="F1061:F1071" si="374">(D1061-E1061)</f>
        <v>-3211</v>
      </c>
      <c r="G1061" s="32">
        <f t="shared" ref="G1061:G1071" si="375">F1061/E1061</f>
        <v>-0.66206185567010312</v>
      </c>
    </row>
    <row r="1062" spans="1:7" ht="25.5" x14ac:dyDescent="0.2">
      <c r="A1062" s="22"/>
      <c r="B1062" s="26" t="s">
        <v>49</v>
      </c>
      <c r="C1062" s="115"/>
      <c r="D1062" s="167">
        <f>D1056-D1057-D1061</f>
        <v>25633</v>
      </c>
      <c r="E1062" s="167">
        <f>E1056-E1057-E1061</f>
        <v>40309</v>
      </c>
      <c r="F1062" s="167">
        <f t="shared" si="374"/>
        <v>-14676</v>
      </c>
      <c r="G1062" s="32">
        <f t="shared" si="375"/>
        <v>-0.36408742464462029</v>
      </c>
    </row>
    <row r="1063" spans="1:7" x14ac:dyDescent="0.2">
      <c r="A1063" s="110">
        <v>75</v>
      </c>
      <c r="B1063" s="3" t="s">
        <v>50</v>
      </c>
      <c r="C1063" s="112"/>
      <c r="D1063" s="167">
        <f>septe!D1063+'CUMUL aout'!D1063</f>
        <v>11</v>
      </c>
      <c r="E1063" s="167">
        <f>septe!E1063+'CUMUL aout'!E1063</f>
        <v>2774</v>
      </c>
      <c r="F1063" s="167">
        <f t="shared" si="374"/>
        <v>-2763</v>
      </c>
      <c r="G1063" s="32">
        <f t="shared" si="375"/>
        <v>-0.9960346070656092</v>
      </c>
    </row>
    <row r="1064" spans="1:7" x14ac:dyDescent="0.2">
      <c r="A1064" s="110">
        <v>65</v>
      </c>
      <c r="B1064" s="1" t="s">
        <v>51</v>
      </c>
      <c r="C1064" s="10"/>
      <c r="D1064" s="167">
        <f>septe!D1064+'CUMUL aout'!D1064</f>
        <v>944</v>
      </c>
      <c r="E1064" s="167">
        <f>septe!E1064+'CUMUL aout'!E1064</f>
        <v>2168</v>
      </c>
      <c r="F1064" s="167">
        <f t="shared" si="374"/>
        <v>-1224</v>
      </c>
      <c r="G1064" s="32">
        <f t="shared" si="375"/>
        <v>-0.56457564575645758</v>
      </c>
    </row>
    <row r="1065" spans="1:7" ht="25.5" x14ac:dyDescent="0.2">
      <c r="A1065" s="110">
        <v>68</v>
      </c>
      <c r="B1065" s="16" t="s">
        <v>52</v>
      </c>
      <c r="C1065" s="17"/>
      <c r="D1065" s="167">
        <f>septe!D1065+'CUMUL aout'!D1065</f>
        <v>198000</v>
      </c>
      <c r="E1065" s="167">
        <f>septe!E1065+'CUMUL aout'!E1065</f>
        <v>92934</v>
      </c>
      <c r="F1065" s="167">
        <f t="shared" si="374"/>
        <v>105066</v>
      </c>
      <c r="G1065" s="32">
        <f t="shared" si="375"/>
        <v>1.1305442572147977</v>
      </c>
    </row>
    <row r="1066" spans="1:7" x14ac:dyDescent="0.2">
      <c r="A1066" s="110">
        <v>78</v>
      </c>
      <c r="B1066" s="2" t="s">
        <v>53</v>
      </c>
      <c r="C1066" s="11"/>
      <c r="D1066" s="167">
        <f>septe!D1066+'CUMUL aout'!D1066</f>
        <v>0</v>
      </c>
      <c r="E1066" s="167">
        <f>septe!E1066+'CUMUL aout'!E1066</f>
        <v>0</v>
      </c>
      <c r="F1066" s="167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15"/>
      <c r="D1067" s="167">
        <f>D1062+D1063-D1064-D1065+D1066</f>
        <v>-173300</v>
      </c>
      <c r="E1067" s="167">
        <f>E1062+E1063-E1064-E1065+E1066</f>
        <v>-52019</v>
      </c>
      <c r="F1067" s="167">
        <f t="shared" si="374"/>
        <v>-121281</v>
      </c>
      <c r="G1067" s="32">
        <f t="shared" si="375"/>
        <v>2.3314750379668969</v>
      </c>
    </row>
    <row r="1068" spans="1:7" x14ac:dyDescent="0.2">
      <c r="A1068" s="110">
        <v>76</v>
      </c>
      <c r="B1068" s="1" t="s">
        <v>54</v>
      </c>
      <c r="C1068" s="10"/>
      <c r="D1068" s="167">
        <f>septe!D1068+'CUMUL aout'!D1068</f>
        <v>0</v>
      </c>
      <c r="E1068" s="167">
        <f>septe!E1068+'CUMUL aout'!E1068</f>
        <v>0</v>
      </c>
      <c r="F1068" s="167">
        <f t="shared" si="374"/>
        <v>0</v>
      </c>
      <c r="G1068" s="32" t="e">
        <f t="shared" si="375"/>
        <v>#DIV/0!</v>
      </c>
    </row>
    <row r="1069" spans="1:7" x14ac:dyDescent="0.2">
      <c r="A1069" s="110">
        <v>66</v>
      </c>
      <c r="B1069" s="1" t="s">
        <v>55</v>
      </c>
      <c r="C1069" s="10"/>
      <c r="D1069" s="167">
        <f>septe!D1069+'CUMUL aout'!D1069</f>
        <v>0</v>
      </c>
      <c r="E1069" s="167">
        <f>septe!E1069+'CUMUL aout'!E1069</f>
        <v>0</v>
      </c>
      <c r="F1069" s="167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67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15"/>
      <c r="D1071" s="167">
        <f>D1067+D1070</f>
        <v>-173300</v>
      </c>
      <c r="E1071" s="167">
        <f>E1067+E1070</f>
        <v>-52019</v>
      </c>
      <c r="F1071" s="167">
        <f t="shared" si="374"/>
        <v>-121281</v>
      </c>
      <c r="G1071" s="32">
        <f t="shared" si="375"/>
        <v>2.3314750379668969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10">
        <v>5</v>
      </c>
      <c r="B1075" s="1" t="s">
        <v>22</v>
      </c>
      <c r="C1075" s="10"/>
      <c r="D1075" s="167">
        <f>septe!D1075</f>
        <v>-25806</v>
      </c>
      <c r="E1075" s="167">
        <f>septe!E1075</f>
        <v>-67208</v>
      </c>
      <c r="F1075" s="167">
        <f t="shared" ref="F1075" si="376">(D1075-E1075)</f>
        <v>41402</v>
      </c>
      <c r="G1075" s="32">
        <f t="shared" ref="G1075" si="377">F1075/E1075</f>
        <v>-0.61602785382692538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10">
        <v>51</v>
      </c>
      <c r="B1079" s="20" t="s">
        <v>29</v>
      </c>
      <c r="C1079" s="30"/>
      <c r="D1079" s="167">
        <v>0</v>
      </c>
      <c r="E1079" s="167">
        <v>0</v>
      </c>
      <c r="F1079" s="167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110">
        <v>510</v>
      </c>
      <c r="B1080" s="1" t="s">
        <v>7</v>
      </c>
      <c r="C1080" s="10"/>
      <c r="D1080" s="167">
        <v>0</v>
      </c>
      <c r="E1080" s="167">
        <v>0</v>
      </c>
      <c r="F1080" s="167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110">
        <v>41</v>
      </c>
      <c r="B1082" s="1" t="s">
        <v>8</v>
      </c>
      <c r="C1082" s="10"/>
      <c r="D1082" s="167">
        <f>D1086+D1087+D1088</f>
        <v>180620</v>
      </c>
      <c r="E1082" s="167">
        <f>E1086+E1087+E1088</f>
        <v>72108</v>
      </c>
      <c r="F1082" s="167">
        <f t="shared" ref="F1082" si="380">(D1082-E1082)</f>
        <v>108512</v>
      </c>
      <c r="G1082" s="32">
        <f t="shared" ref="G1082" si="381">F1082/E1082</f>
        <v>1.5048538303655628</v>
      </c>
    </row>
    <row r="1083" spans="1:7" x14ac:dyDescent="0.2">
      <c r="A1083" s="110"/>
      <c r="B1083" s="1"/>
      <c r="C1083" s="10"/>
      <c r="D1083" s="167"/>
      <c r="E1083" s="167"/>
      <c r="F1083" s="167"/>
      <c r="G1083" s="32"/>
    </row>
    <row r="1084" spans="1:7" x14ac:dyDescent="0.2">
      <c r="A1084" s="110"/>
      <c r="B1084" s="7" t="s">
        <v>6</v>
      </c>
      <c r="C1084" s="29"/>
      <c r="D1084" s="167"/>
      <c r="E1084" s="167"/>
      <c r="F1084" s="167"/>
      <c r="G1084" s="32"/>
    </row>
    <row r="1085" spans="1:7" x14ac:dyDescent="0.2">
      <c r="A1085" s="110"/>
      <c r="B1085" s="1"/>
      <c r="C1085" s="10"/>
      <c r="D1085" s="167"/>
      <c r="E1085" s="167"/>
      <c r="F1085" s="167"/>
      <c r="G1085" s="32"/>
    </row>
    <row r="1086" spans="1:7" x14ac:dyDescent="0.2">
      <c r="A1086" s="110"/>
      <c r="B1086" s="23" t="s">
        <v>23</v>
      </c>
      <c r="C1086" s="10"/>
      <c r="D1086" s="167">
        <f>septe!D1086</f>
        <v>0</v>
      </c>
      <c r="E1086" s="167">
        <f>septe!E1086</f>
        <v>0</v>
      </c>
      <c r="F1086" s="167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110"/>
      <c r="B1087" s="24" t="s">
        <v>58</v>
      </c>
      <c r="C1087" s="17"/>
      <c r="D1087" s="167">
        <f>septe!D1087</f>
        <v>180620</v>
      </c>
      <c r="E1087" s="167">
        <f>septe!E1087</f>
        <v>72108</v>
      </c>
      <c r="F1087" s="167">
        <f t="shared" si="382"/>
        <v>108512</v>
      </c>
      <c r="G1087" s="32">
        <f t="shared" si="383"/>
        <v>1.5048538303655628</v>
      </c>
    </row>
    <row r="1088" spans="1:7" x14ac:dyDescent="0.2">
      <c r="A1088" s="110"/>
      <c r="B1088" s="23" t="s">
        <v>24</v>
      </c>
      <c r="C1088" s="10"/>
      <c r="D1088" s="167">
        <f>septe!D1088</f>
        <v>0</v>
      </c>
      <c r="E1088" s="167">
        <f>septe!E1088</f>
        <v>0</v>
      </c>
      <c r="F1088" s="167">
        <f t="shared" si="382"/>
        <v>0</v>
      </c>
      <c r="G1088" s="32" t="e">
        <f t="shared" si="383"/>
        <v>#DIV/0!</v>
      </c>
    </row>
    <row r="1089" spans="1:7" x14ac:dyDescent="0.2">
      <c r="A1089" s="110"/>
      <c r="B1089" s="1"/>
      <c r="C1089" s="10"/>
      <c r="D1089" s="167"/>
      <c r="E1089" s="167"/>
      <c r="F1089" s="167"/>
      <c r="G1089" s="32"/>
    </row>
    <row r="1090" spans="1:7" x14ac:dyDescent="0.2">
      <c r="A1090" s="110"/>
      <c r="B1090" s="8" t="s">
        <v>26</v>
      </c>
      <c r="C1090" s="31"/>
      <c r="D1090" s="167">
        <f>septe!D1090</f>
        <v>125899</v>
      </c>
      <c r="E1090" s="167">
        <f>septe!E1090</f>
        <v>117821</v>
      </c>
      <c r="F1090" s="167">
        <f t="shared" ref="F1090" si="384">(D1090-E1090)</f>
        <v>8078</v>
      </c>
      <c r="G1090" s="32">
        <f t="shared" ref="G1090" si="385">F1090/E1090</f>
        <v>6.8561631627638536E-2</v>
      </c>
    </row>
    <row r="1091" spans="1:7" x14ac:dyDescent="0.2">
      <c r="A1091" s="110"/>
      <c r="B1091" s="8"/>
      <c r="C1091" s="31"/>
      <c r="D1091" s="167"/>
      <c r="E1091" s="167"/>
      <c r="F1091" s="167"/>
      <c r="G1091" s="32"/>
    </row>
    <row r="1092" spans="1:7" x14ac:dyDescent="0.2">
      <c r="A1092" s="110">
        <v>3</v>
      </c>
      <c r="B1092" s="8" t="s">
        <v>15</v>
      </c>
      <c r="C1092" s="31"/>
      <c r="D1092" s="167">
        <f>D1095+D1096+D1097+D1098</f>
        <v>6386</v>
      </c>
      <c r="E1092" s="167">
        <f>E1095+E1096+E1097+E1098</f>
        <v>3471</v>
      </c>
      <c r="F1092" s="167">
        <f t="shared" ref="F1092" si="386">(D1092-E1092)</f>
        <v>2915</v>
      </c>
      <c r="G1092" s="32">
        <f t="shared" ref="G1092" si="387">F1092/E1092</f>
        <v>0.83981561509651392</v>
      </c>
    </row>
    <row r="1093" spans="1:7" x14ac:dyDescent="0.2">
      <c r="A1093" s="110"/>
      <c r="B1093" s="7" t="s">
        <v>6</v>
      </c>
      <c r="C1093" s="29"/>
      <c r="D1093" s="167"/>
      <c r="E1093" s="167"/>
      <c r="F1093" s="167"/>
      <c r="G1093" s="32"/>
    </row>
    <row r="1094" spans="1:7" x14ac:dyDescent="0.2">
      <c r="A1094" s="110"/>
      <c r="B1094" s="8"/>
      <c r="C1094" s="31"/>
      <c r="D1094" s="167"/>
      <c r="E1094" s="167"/>
      <c r="F1094" s="167"/>
      <c r="G1094" s="32"/>
    </row>
    <row r="1095" spans="1:7" x14ac:dyDescent="0.2">
      <c r="A1095" s="110">
        <v>30</v>
      </c>
      <c r="B1095" s="25" t="s">
        <v>16</v>
      </c>
      <c r="C1095" s="31"/>
      <c r="D1095" s="167">
        <f>septe!D1095</f>
        <v>154</v>
      </c>
      <c r="E1095" s="167">
        <f>septe!E1095</f>
        <v>62</v>
      </c>
      <c r="F1095" s="167">
        <f t="shared" ref="F1095:F1098" si="388">(D1095-E1095)</f>
        <v>92</v>
      </c>
      <c r="G1095" s="32">
        <f t="shared" ref="G1095:G1098" si="389">F1095/E1095</f>
        <v>1.4838709677419355</v>
      </c>
    </row>
    <row r="1096" spans="1:7" x14ac:dyDescent="0.2">
      <c r="A1096" s="110">
        <v>31</v>
      </c>
      <c r="B1096" s="25" t="s">
        <v>17</v>
      </c>
      <c r="C1096" s="31"/>
      <c r="D1096" s="167">
        <f>septe!D1096</f>
        <v>839</v>
      </c>
      <c r="E1096" s="167">
        <f>septe!E1096</f>
        <v>1059</v>
      </c>
      <c r="F1096" s="167">
        <f t="shared" si="388"/>
        <v>-220</v>
      </c>
      <c r="G1096" s="32">
        <f t="shared" si="389"/>
        <v>-0.20774315391879131</v>
      </c>
    </row>
    <row r="1097" spans="1:7" x14ac:dyDescent="0.2">
      <c r="A1097" s="110">
        <v>32</v>
      </c>
      <c r="B1097" s="25" t="s">
        <v>18</v>
      </c>
      <c r="C1097" s="31"/>
      <c r="D1097" s="167">
        <f>septe!D1097</f>
        <v>5393</v>
      </c>
      <c r="E1097" s="167">
        <f>septe!E1097</f>
        <v>2350</v>
      </c>
      <c r="F1097" s="167">
        <f t="shared" si="388"/>
        <v>3043</v>
      </c>
      <c r="G1097" s="32">
        <f t="shared" si="389"/>
        <v>1.2948936170212766</v>
      </c>
    </row>
    <row r="1098" spans="1:7" x14ac:dyDescent="0.2">
      <c r="A1098" s="110">
        <v>37</v>
      </c>
      <c r="B1098" s="25" t="s">
        <v>25</v>
      </c>
      <c r="C1098" s="31"/>
      <c r="D1098" s="167">
        <f>septe!D1098</f>
        <v>0</v>
      </c>
      <c r="E1098" s="167">
        <f>septe!E1098</f>
        <v>0</v>
      </c>
      <c r="F1098" s="167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14" t="s">
        <v>10</v>
      </c>
      <c r="E1102" s="114" t="s">
        <v>11</v>
      </c>
      <c r="F1102" s="114" t="s">
        <v>12</v>
      </c>
      <c r="G1102" s="32" t="s">
        <v>13</v>
      </c>
    </row>
    <row r="1103" spans="1:7" x14ac:dyDescent="0.2">
      <c r="A1103" s="110">
        <v>700</v>
      </c>
      <c r="B1103" s="1" t="s">
        <v>30</v>
      </c>
      <c r="C1103" s="10"/>
      <c r="D1103" s="167">
        <f>septe!D1103+'CUMUL aout'!D1103</f>
        <v>3484</v>
      </c>
      <c r="E1103" s="167">
        <f>septe!E1103+'CUMUL aout'!E1103</f>
        <v>2887</v>
      </c>
      <c r="F1103" s="167">
        <f>(D1103-E1103)</f>
        <v>597</v>
      </c>
      <c r="G1103" s="32">
        <f>F1103/E1103</f>
        <v>0.20678905438171111</v>
      </c>
    </row>
    <row r="1104" spans="1:7" x14ac:dyDescent="0.2">
      <c r="A1104" s="110">
        <v>701</v>
      </c>
      <c r="B1104" s="1" t="s">
        <v>31</v>
      </c>
      <c r="C1104" s="10"/>
      <c r="D1104" s="167">
        <f>septe!D1104+'CUMUL aout'!D1104</f>
        <v>25683</v>
      </c>
      <c r="E1104" s="167">
        <f>septe!E1104+'CUMUL aout'!E1104</f>
        <v>32083</v>
      </c>
      <c r="F1104" s="167">
        <f t="shared" ref="F1104:F1106" si="390">(D1104-E1104)</f>
        <v>-6400</v>
      </c>
      <c r="G1104" s="32">
        <f t="shared" ref="G1104:G1106" si="391">F1104/E1104</f>
        <v>-0.19948259202693014</v>
      </c>
    </row>
    <row r="1105" spans="1:7" x14ac:dyDescent="0.2">
      <c r="A1105" s="110">
        <v>704</v>
      </c>
      <c r="B1105" s="1" t="s">
        <v>32</v>
      </c>
      <c r="C1105" s="10"/>
      <c r="D1105" s="167">
        <f>septe!D1105+'CUMUL aout'!D1105</f>
        <v>0</v>
      </c>
      <c r="E1105" s="167">
        <f>septe!E1105+'CUMUL aout'!E1105</f>
        <v>0</v>
      </c>
      <c r="F1105" s="167">
        <f t="shared" si="390"/>
        <v>0</v>
      </c>
      <c r="G1105" s="32" t="e">
        <f t="shared" si="391"/>
        <v>#DIV/0!</v>
      </c>
    </row>
    <row r="1106" spans="1:7" x14ac:dyDescent="0.2">
      <c r="A1106" s="110">
        <v>706</v>
      </c>
      <c r="B1106" s="1" t="s">
        <v>33</v>
      </c>
      <c r="C1106" s="10"/>
      <c r="D1106" s="167">
        <f>septe!D1106+'CUMUL aout'!D1106</f>
        <v>69880</v>
      </c>
      <c r="E1106" s="167">
        <f>septe!E1106+'CUMUL aout'!E1106</f>
        <v>44670</v>
      </c>
      <c r="F1106" s="167">
        <f t="shared" si="390"/>
        <v>25210</v>
      </c>
      <c r="G1106" s="32">
        <f t="shared" si="391"/>
        <v>0.56436086859189616</v>
      </c>
    </row>
    <row r="1107" spans="1:7" x14ac:dyDescent="0.2">
      <c r="A1107" s="110"/>
      <c r="B1107" s="13" t="s">
        <v>6</v>
      </c>
      <c r="C1107" s="27"/>
      <c r="D1107" s="167">
        <f>septe!D1107+'CUMUL aout'!D1107</f>
        <v>0</v>
      </c>
      <c r="E1107" s="167">
        <f>septe!E1107+'CUMUL aout'!E1107</f>
        <v>0</v>
      </c>
      <c r="F1107" s="39"/>
      <c r="G1107" s="33"/>
    </row>
    <row r="1108" spans="1:7" x14ac:dyDescent="0.2">
      <c r="A1108" s="110"/>
      <c r="B1108" s="14" t="s">
        <v>19</v>
      </c>
      <c r="C1108" s="11"/>
      <c r="D1108" s="167">
        <f>septe!D1108+'CUMUL aout'!D1108</f>
        <v>0</v>
      </c>
      <c r="E1108" s="167">
        <f>septe!E1108+'CUMUL aout'!E1108</f>
        <v>0</v>
      </c>
      <c r="F1108" s="167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110"/>
      <c r="B1109" s="14" t="s">
        <v>20</v>
      </c>
      <c r="C1109" s="11"/>
      <c r="D1109" s="167">
        <f>septe!D1109+'CUMUL aout'!D1109</f>
        <v>0</v>
      </c>
      <c r="E1109" s="167">
        <f>septe!E1109+'CUMUL aout'!E1109</f>
        <v>0</v>
      </c>
      <c r="F1109" s="167">
        <f t="shared" si="392"/>
        <v>0</v>
      </c>
      <c r="G1109" s="32" t="e">
        <f t="shared" si="393"/>
        <v>#DIV/0!</v>
      </c>
    </row>
    <row r="1110" spans="1:7" x14ac:dyDescent="0.2">
      <c r="A1110" s="110"/>
      <c r="B1110" s="14" t="s">
        <v>27</v>
      </c>
      <c r="C1110" s="11"/>
      <c r="D1110" s="167">
        <f>septe!D1110+'CUMUL aout'!D1110</f>
        <v>0</v>
      </c>
      <c r="E1110" s="167">
        <f>septe!E1110+'CUMUL aout'!E1110</f>
        <v>0</v>
      </c>
      <c r="F1110" s="167">
        <f t="shared" si="392"/>
        <v>0</v>
      </c>
      <c r="G1110" s="32" t="e">
        <f t="shared" si="393"/>
        <v>#DIV/0!</v>
      </c>
    </row>
    <row r="1111" spans="1:7" x14ac:dyDescent="0.2">
      <c r="A1111" s="110">
        <v>706</v>
      </c>
      <c r="B1111" s="2" t="s">
        <v>34</v>
      </c>
      <c r="C1111" s="11"/>
      <c r="D1111" s="167">
        <f>septe!D1111+'CUMUL aout'!D1111</f>
        <v>0</v>
      </c>
      <c r="E1111" s="167">
        <f>septe!E1111+'CUMUL aout'!E1111</f>
        <v>0</v>
      </c>
      <c r="F1111" s="167">
        <f t="shared" si="392"/>
        <v>0</v>
      </c>
      <c r="G1111" s="32" t="e">
        <f t="shared" si="393"/>
        <v>#DIV/0!</v>
      </c>
    </row>
    <row r="1112" spans="1:7" x14ac:dyDescent="0.2">
      <c r="A1112" s="110" t="s">
        <v>35</v>
      </c>
      <c r="B1112" s="2" t="s">
        <v>36</v>
      </c>
      <c r="C1112" s="11"/>
      <c r="D1112" s="167"/>
      <c r="E1112" s="167"/>
      <c r="F1112" s="167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111"/>
      <c r="D1113" s="40">
        <f>D1103+D1104+D1105+D1106+D1111+D1112</f>
        <v>99047</v>
      </c>
      <c r="E1113" s="40">
        <f>E1103+E1104+E1105+E1106+E1111+E1112</f>
        <v>79640</v>
      </c>
      <c r="F1113" s="40">
        <f t="shared" si="392"/>
        <v>19407</v>
      </c>
      <c r="G1113" s="34">
        <f t="shared" si="393"/>
        <v>0.24368407835258665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67">
        <f>septe!D1116+'CUMUL aout'!D1116</f>
        <v>0</v>
      </c>
      <c r="E1116" s="167">
        <f>septe!E1116+'CUMUL aout'!E1116</f>
        <v>0</v>
      </c>
      <c r="F1116" s="167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112"/>
      <c r="D1117" s="166"/>
      <c r="E1117" s="166"/>
      <c r="F1117" s="166"/>
      <c r="G1117" s="36"/>
    </row>
    <row r="1118" spans="1:7" x14ac:dyDescent="0.2">
      <c r="A1118" s="110">
        <v>72</v>
      </c>
      <c r="B1118" s="1" t="s">
        <v>37</v>
      </c>
      <c r="C1118" s="10"/>
      <c r="D1118" s="167">
        <f>septe!D1118+'CUMUL aout'!D1118</f>
        <v>0</v>
      </c>
      <c r="E1118" s="167">
        <f>septe!E1118+'CUMUL aout'!E1118</f>
        <v>0</v>
      </c>
      <c r="F1118" s="167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110">
        <v>73</v>
      </c>
      <c r="B1119" s="1" t="s">
        <v>38</v>
      </c>
      <c r="C1119" s="10"/>
      <c r="D1119" s="167">
        <f>septe!D1119+'CUMUL aout'!D1119</f>
        <v>0</v>
      </c>
      <c r="E1119" s="167">
        <f>septe!E1119+'CUMUL aout'!E1119</f>
        <v>0</v>
      </c>
      <c r="F1119" s="167">
        <f t="shared" si="396"/>
        <v>0</v>
      </c>
      <c r="G1119" s="32" t="e">
        <f t="shared" si="397"/>
        <v>#DIV/0!</v>
      </c>
    </row>
    <row r="1120" spans="1:7" x14ac:dyDescent="0.2">
      <c r="A1120" s="110">
        <v>74</v>
      </c>
      <c r="B1120" s="2" t="s">
        <v>39</v>
      </c>
      <c r="C1120" s="11"/>
      <c r="D1120" s="167">
        <f>septe!D1120+'CUMUL aout'!D1120</f>
        <v>0</v>
      </c>
      <c r="E1120" s="167">
        <f>septe!E1120+'CUMUL aout'!E1120</f>
        <v>0</v>
      </c>
      <c r="F1120" s="167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15"/>
      <c r="D1121" s="40">
        <f>D1113+D1118+D1119+D1120</f>
        <v>99047</v>
      </c>
      <c r="E1121" s="40">
        <f>E1113+E1118+E1119+E1120</f>
        <v>79640</v>
      </c>
      <c r="F1121" s="167">
        <f t="shared" si="396"/>
        <v>19407</v>
      </c>
      <c r="G1121" s="32">
        <f t="shared" si="397"/>
        <v>0.24368407835258665</v>
      </c>
    </row>
    <row r="1122" spans="1:7" x14ac:dyDescent="0.2">
      <c r="A1122" s="110">
        <v>60</v>
      </c>
      <c r="B1122" s="3" t="s">
        <v>40</v>
      </c>
      <c r="C1122" s="112"/>
      <c r="D1122" s="166">
        <f>D1123+D1124+D1125</f>
        <v>29484</v>
      </c>
      <c r="E1122" s="166">
        <f>E1123+E1124+E1125</f>
        <v>24171</v>
      </c>
      <c r="F1122" s="167">
        <f t="shared" si="396"/>
        <v>5313</v>
      </c>
      <c r="G1122" s="32">
        <f t="shared" si="397"/>
        <v>0.21980886185925283</v>
      </c>
    </row>
    <row r="1123" spans="1:7" x14ac:dyDescent="0.2">
      <c r="A1123" s="110">
        <v>600</v>
      </c>
      <c r="B1123" s="1" t="s">
        <v>2</v>
      </c>
      <c r="C1123" s="10"/>
      <c r="D1123" s="167">
        <f>septe!D1123+'CUMUL aout'!D1123</f>
        <v>3928</v>
      </c>
      <c r="E1123" s="167">
        <f>septe!E1123+'CUMUL aout'!E1123</f>
        <v>1812</v>
      </c>
      <c r="F1123" s="167">
        <f t="shared" si="396"/>
        <v>2116</v>
      </c>
      <c r="G1123" s="32">
        <f t="shared" si="397"/>
        <v>1.1677704194260485</v>
      </c>
    </row>
    <row r="1124" spans="1:7" x14ac:dyDescent="0.2">
      <c r="A1124" s="110">
        <v>601</v>
      </c>
      <c r="B1124" s="1" t="s">
        <v>3</v>
      </c>
      <c r="C1124" s="10"/>
      <c r="D1124" s="167">
        <f>septe!D1124+'CUMUL aout'!D1124</f>
        <v>25556</v>
      </c>
      <c r="E1124" s="167">
        <f>septe!E1124+'CUMUL aout'!E1124</f>
        <v>22359</v>
      </c>
      <c r="F1124" s="167">
        <f t="shared" si="396"/>
        <v>3197</v>
      </c>
      <c r="G1124" s="32">
        <f t="shared" si="397"/>
        <v>0.14298492776957825</v>
      </c>
    </row>
    <row r="1125" spans="1:7" x14ac:dyDescent="0.2">
      <c r="A1125" s="110">
        <v>604</v>
      </c>
      <c r="B1125" s="1" t="s">
        <v>4</v>
      </c>
      <c r="C1125" s="10"/>
      <c r="D1125" s="167">
        <f>septe!D1125+'CUMUL aout'!D1125</f>
        <v>0</v>
      </c>
      <c r="E1125" s="167">
        <f>septe!E1125+'CUMUL aout'!E1125</f>
        <v>0</v>
      </c>
      <c r="F1125" s="167">
        <f t="shared" si="396"/>
        <v>0</v>
      </c>
      <c r="G1125" s="32" t="e">
        <f t="shared" si="397"/>
        <v>#DIV/0!</v>
      </c>
    </row>
    <row r="1126" spans="1:7" x14ac:dyDescent="0.2">
      <c r="A1126" s="110">
        <v>61</v>
      </c>
      <c r="B1126" s="1" t="s">
        <v>41</v>
      </c>
      <c r="C1126" s="10"/>
      <c r="D1126" s="167">
        <f>septe!D1126+'CUMUL aout'!D1126</f>
        <v>5439</v>
      </c>
      <c r="E1126" s="167">
        <f>septe!E1126+'CUMUL aout'!E1126</f>
        <v>3154</v>
      </c>
      <c r="F1126" s="167">
        <f t="shared" si="396"/>
        <v>2285</v>
      </c>
      <c r="G1126" s="32">
        <f t="shared" si="397"/>
        <v>0.72447685478757129</v>
      </c>
    </row>
    <row r="1127" spans="1:7" x14ac:dyDescent="0.2">
      <c r="A1127" s="110">
        <v>62</v>
      </c>
      <c r="B1127" s="2" t="s">
        <v>42</v>
      </c>
      <c r="C1127" s="11"/>
      <c r="D1127" s="167">
        <f>septe!D1127+'CUMUL aout'!D1127</f>
        <v>6048</v>
      </c>
      <c r="E1127" s="167">
        <f>septe!E1127+'CUMUL aout'!E1127</f>
        <v>3006</v>
      </c>
      <c r="F1127" s="167">
        <f t="shared" si="396"/>
        <v>3042</v>
      </c>
      <c r="G1127" s="32">
        <f t="shared" si="397"/>
        <v>1.0119760479041917</v>
      </c>
    </row>
    <row r="1128" spans="1:7" ht="25.5" x14ac:dyDescent="0.2">
      <c r="A1128" s="22"/>
      <c r="B1128" s="26" t="s">
        <v>43</v>
      </c>
      <c r="C1128" s="115"/>
      <c r="D1128" s="40">
        <f>D1122+D1126+D1127</f>
        <v>40971</v>
      </c>
      <c r="E1128" s="40">
        <f>E1122+E1126+E1127</f>
        <v>30331</v>
      </c>
      <c r="F1128" s="167">
        <f t="shared" si="396"/>
        <v>10640</v>
      </c>
      <c r="G1128" s="32">
        <f t="shared" si="397"/>
        <v>0.35079621509346876</v>
      </c>
    </row>
    <row r="1129" spans="1:7" ht="25.5" x14ac:dyDescent="0.2">
      <c r="A1129" s="22"/>
      <c r="B1129" s="26" t="s">
        <v>48</v>
      </c>
      <c r="C1129" s="115"/>
      <c r="D1129" s="40">
        <f>D1121-D1128</f>
        <v>58076</v>
      </c>
      <c r="E1129" s="40">
        <f>E1121-E1128</f>
        <v>49309</v>
      </c>
      <c r="F1129" s="167">
        <f t="shared" si="396"/>
        <v>8767</v>
      </c>
      <c r="G1129" s="32">
        <f t="shared" si="397"/>
        <v>0.17779715670567239</v>
      </c>
    </row>
    <row r="1130" spans="1:7" x14ac:dyDescent="0.2">
      <c r="A1130" s="110">
        <v>63</v>
      </c>
      <c r="B1130" s="3" t="s">
        <v>46</v>
      </c>
      <c r="C1130" s="112"/>
      <c r="D1130" s="167">
        <f>septe!D1130+'CUMUL aout'!D1130</f>
        <v>75888</v>
      </c>
      <c r="E1130" s="167">
        <f>septe!E1130+'CUMUL aout'!E1130</f>
        <v>76959</v>
      </c>
      <c r="F1130" s="167">
        <f t="shared" si="396"/>
        <v>-1071</v>
      </c>
      <c r="G1130" s="32">
        <f t="shared" si="397"/>
        <v>-1.3916500994035786E-2</v>
      </c>
    </row>
    <row r="1131" spans="1:7" x14ac:dyDescent="0.2">
      <c r="A1131" s="110"/>
      <c r="B1131" s="13" t="s">
        <v>6</v>
      </c>
      <c r="C1131" s="27"/>
      <c r="D1131" s="167"/>
      <c r="E1131" s="167"/>
      <c r="F1131" s="167"/>
      <c r="G1131" s="32"/>
    </row>
    <row r="1132" spans="1:7" x14ac:dyDescent="0.2">
      <c r="A1132" s="110">
        <v>631</v>
      </c>
      <c r="B1132" s="15" t="s">
        <v>21</v>
      </c>
      <c r="C1132" s="21"/>
      <c r="D1132" s="167">
        <f>septe!D1132+'CUMUL aout'!D1132</f>
        <v>0</v>
      </c>
      <c r="E1132" s="167">
        <f>septe!E1132+'CUMUL aout'!E1132</f>
        <v>0</v>
      </c>
      <c r="F1132" s="167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10"/>
      <c r="B1133" s="15"/>
      <c r="C1133" s="21"/>
      <c r="D1133" s="167"/>
      <c r="E1133" s="167"/>
      <c r="F1133" s="167"/>
      <c r="G1133" s="32"/>
    </row>
    <row r="1134" spans="1:7" x14ac:dyDescent="0.2">
      <c r="A1134" s="110">
        <v>64</v>
      </c>
      <c r="B1134" s="2" t="s">
        <v>47</v>
      </c>
      <c r="C1134" s="11"/>
      <c r="D1134" s="167">
        <f>septe!D1134+'CUMUL aout'!D1134</f>
        <v>4401</v>
      </c>
      <c r="E1134" s="167">
        <f>septe!E1134+'CUMUL aout'!E1134</f>
        <v>4316</v>
      </c>
      <c r="F1134" s="167">
        <f t="shared" ref="F1134:F1144" si="400">(D1134-E1134)</f>
        <v>85</v>
      </c>
      <c r="G1134" s="32">
        <f t="shared" ref="G1134:G1144" si="401">F1134/E1134</f>
        <v>1.9694161260426321E-2</v>
      </c>
    </row>
    <row r="1135" spans="1:7" ht="25.5" x14ac:dyDescent="0.2">
      <c r="A1135" s="22"/>
      <c r="B1135" s="26" t="s">
        <v>49</v>
      </c>
      <c r="C1135" s="115"/>
      <c r="D1135" s="167">
        <f>D1129-D1130-D1134</f>
        <v>-22213</v>
      </c>
      <c r="E1135" s="167">
        <f>E1129-E1130-E1134</f>
        <v>-31966</v>
      </c>
      <c r="F1135" s="167">
        <f t="shared" si="400"/>
        <v>9753</v>
      </c>
      <c r="G1135" s="32">
        <f t="shared" si="401"/>
        <v>-0.30510542451354566</v>
      </c>
    </row>
    <row r="1136" spans="1:7" x14ac:dyDescent="0.2">
      <c r="A1136" s="110">
        <v>75</v>
      </c>
      <c r="B1136" s="3" t="s">
        <v>50</v>
      </c>
      <c r="C1136" s="112"/>
      <c r="D1136" s="167">
        <f>septe!D1136+'CUMUL aout'!D1136</f>
        <v>1540</v>
      </c>
      <c r="E1136" s="167">
        <f>septe!E1136+'CUMUL aout'!E1136</f>
        <v>0</v>
      </c>
      <c r="F1136" s="167">
        <f t="shared" si="400"/>
        <v>1540</v>
      </c>
      <c r="G1136" s="32" t="e">
        <f t="shared" si="401"/>
        <v>#DIV/0!</v>
      </c>
    </row>
    <row r="1137" spans="1:7" x14ac:dyDescent="0.2">
      <c r="A1137" s="110">
        <v>65</v>
      </c>
      <c r="B1137" s="1" t="s">
        <v>51</v>
      </c>
      <c r="C1137" s="10"/>
      <c r="D1137" s="167">
        <f>septe!D1137+'CUMUL aout'!D1137</f>
        <v>33957</v>
      </c>
      <c r="E1137" s="167">
        <f>septe!E1137+'CUMUL aout'!E1137</f>
        <v>17265</v>
      </c>
      <c r="F1137" s="167">
        <f t="shared" si="400"/>
        <v>16692</v>
      </c>
      <c r="G1137" s="32">
        <f t="shared" si="401"/>
        <v>0.96681146828844478</v>
      </c>
    </row>
    <row r="1138" spans="1:7" ht="25.5" x14ac:dyDescent="0.2">
      <c r="A1138" s="110">
        <v>68</v>
      </c>
      <c r="B1138" s="16" t="s">
        <v>52</v>
      </c>
      <c r="C1138" s="17"/>
      <c r="D1138" s="167">
        <f>septe!D1138+'CUMUL aout'!D1138</f>
        <v>12868</v>
      </c>
      <c r="E1138" s="167">
        <f>septe!E1138+'CUMUL aout'!E1138</f>
        <v>11936</v>
      </c>
      <c r="F1138" s="167">
        <f t="shared" si="400"/>
        <v>932</v>
      </c>
      <c r="G1138" s="32">
        <f t="shared" si="401"/>
        <v>7.8083109919571042E-2</v>
      </c>
    </row>
    <row r="1139" spans="1:7" x14ac:dyDescent="0.2">
      <c r="A1139" s="110">
        <v>78</v>
      </c>
      <c r="B1139" s="2" t="s">
        <v>53</v>
      </c>
      <c r="C1139" s="11"/>
      <c r="D1139" s="167">
        <f>septe!D1139+'CUMUL aout'!D1139</f>
        <v>0</v>
      </c>
      <c r="E1139" s="167">
        <f>septe!E1139+'CUMUL aout'!E1139</f>
        <v>0</v>
      </c>
      <c r="F1139" s="167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15"/>
      <c r="D1140" s="167">
        <f>D1135+D1136-D1137-D1138+D1139</f>
        <v>-67498</v>
      </c>
      <c r="E1140" s="167">
        <f>E1135+E1136-E1137-E1138+E1139</f>
        <v>-61167</v>
      </c>
      <c r="F1140" s="167">
        <f t="shared" si="400"/>
        <v>-6331</v>
      </c>
      <c r="G1140" s="32">
        <f t="shared" si="401"/>
        <v>0.10350352314156326</v>
      </c>
    </row>
    <row r="1141" spans="1:7" x14ac:dyDescent="0.2">
      <c r="A1141" s="110">
        <v>76</v>
      </c>
      <c r="B1141" s="1" t="s">
        <v>54</v>
      </c>
      <c r="C1141" s="10"/>
      <c r="D1141" s="167">
        <f>septe!D1141+'CUMUL aout'!D1141</f>
        <v>201</v>
      </c>
      <c r="E1141" s="167">
        <f>septe!E1141+'CUMUL aout'!E1141</f>
        <v>281</v>
      </c>
      <c r="F1141" s="167">
        <f t="shared" si="400"/>
        <v>-80</v>
      </c>
      <c r="G1141" s="32">
        <f t="shared" si="401"/>
        <v>-0.28469750889679718</v>
      </c>
    </row>
    <row r="1142" spans="1:7" x14ac:dyDescent="0.2">
      <c r="A1142" s="110">
        <v>66</v>
      </c>
      <c r="B1142" s="1" t="s">
        <v>55</v>
      </c>
      <c r="C1142" s="10"/>
      <c r="D1142" s="167">
        <f>septe!D1142+'CUMUL aout'!D1142</f>
        <v>0</v>
      </c>
      <c r="E1142" s="167">
        <f>septe!E1142+'CUMUL aout'!E1142</f>
        <v>258</v>
      </c>
      <c r="F1142" s="167">
        <f t="shared" si="400"/>
        <v>-258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23</v>
      </c>
      <c r="F1143" s="167">
        <f t="shared" si="400"/>
        <v>178</v>
      </c>
      <c r="G1143" s="32">
        <f t="shared" si="401"/>
        <v>7.7391304347826084</v>
      </c>
    </row>
    <row r="1144" spans="1:7" x14ac:dyDescent="0.2">
      <c r="A1144" s="22"/>
      <c r="B1144" s="19" t="s">
        <v>57</v>
      </c>
      <c r="C1144" s="115"/>
      <c r="D1144" s="167">
        <f>D1140+D1143</f>
        <v>-67297</v>
      </c>
      <c r="E1144" s="167">
        <f>E1140+E1143</f>
        <v>-61144</v>
      </c>
      <c r="F1144" s="167">
        <f t="shared" si="400"/>
        <v>-6153</v>
      </c>
      <c r="G1144" s="32">
        <f t="shared" si="401"/>
        <v>0.10063129661127829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10">
        <v>5</v>
      </c>
      <c r="B1148" s="1" t="s">
        <v>22</v>
      </c>
      <c r="C1148" s="10"/>
      <c r="D1148" s="167">
        <f>septe!D1148</f>
        <v>14184</v>
      </c>
      <c r="E1148" s="167">
        <f>septe!E1148</f>
        <v>18887</v>
      </c>
      <c r="F1148" s="167">
        <f t="shared" ref="F1148" si="402">(D1148-E1148)</f>
        <v>-4703</v>
      </c>
      <c r="G1148" s="32">
        <f t="shared" ref="G1148" si="403">F1148/E1148</f>
        <v>-0.24900725366654314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10">
        <v>51</v>
      </c>
      <c r="B1152" s="20" t="s">
        <v>29</v>
      </c>
      <c r="C1152" s="30"/>
      <c r="D1152" s="167">
        <v>0</v>
      </c>
      <c r="E1152" s="167">
        <v>0</v>
      </c>
      <c r="F1152" s="167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10">
        <v>510</v>
      </c>
      <c r="B1153" s="1" t="s">
        <v>7</v>
      </c>
      <c r="C1153" s="10"/>
      <c r="D1153" s="167">
        <v>0</v>
      </c>
      <c r="E1153" s="167">
        <v>0</v>
      </c>
      <c r="F1153" s="167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10">
        <v>41</v>
      </c>
      <c r="B1155" s="1" t="s">
        <v>8</v>
      </c>
      <c r="C1155" s="10"/>
      <c r="D1155" s="167">
        <f>D1159+D1160+D1161</f>
        <v>11200</v>
      </c>
      <c r="E1155" s="167">
        <f>E1159+E1160+E1161</f>
        <v>36222</v>
      </c>
      <c r="F1155" s="167">
        <f t="shared" ref="F1155" si="406">(D1155-E1155)</f>
        <v>-25022</v>
      </c>
      <c r="G1155" s="32">
        <f t="shared" ref="G1155" si="407">F1155/E1155</f>
        <v>-0.69079564905306168</v>
      </c>
    </row>
    <row r="1156" spans="1:7" x14ac:dyDescent="0.2">
      <c r="A1156" s="110"/>
      <c r="B1156" s="1"/>
      <c r="C1156" s="10"/>
      <c r="D1156" s="167"/>
      <c r="E1156" s="167"/>
      <c r="F1156" s="167"/>
      <c r="G1156" s="32"/>
    </row>
    <row r="1157" spans="1:7" x14ac:dyDescent="0.2">
      <c r="A1157" s="110"/>
      <c r="B1157" s="7" t="s">
        <v>6</v>
      </c>
      <c r="C1157" s="29"/>
      <c r="D1157" s="167"/>
      <c r="E1157" s="167"/>
      <c r="F1157" s="167"/>
      <c r="G1157" s="32"/>
    </row>
    <row r="1158" spans="1:7" x14ac:dyDescent="0.2">
      <c r="A1158" s="110"/>
      <c r="B1158" s="1"/>
      <c r="C1158" s="10"/>
      <c r="D1158" s="167"/>
      <c r="E1158" s="167"/>
      <c r="F1158" s="167"/>
      <c r="G1158" s="32"/>
    </row>
    <row r="1159" spans="1:7" x14ac:dyDescent="0.2">
      <c r="A1159" s="110"/>
      <c r="B1159" s="23" t="s">
        <v>23</v>
      </c>
      <c r="C1159" s="10"/>
      <c r="D1159" s="167">
        <f>septe!D1159</f>
        <v>4987</v>
      </c>
      <c r="E1159" s="167">
        <f>septe!E1159</f>
        <v>29632</v>
      </c>
      <c r="F1159" s="167">
        <f t="shared" ref="F1159:F1161" si="408">(D1159-E1159)</f>
        <v>-24645</v>
      </c>
      <c r="G1159" s="32">
        <f t="shared" ref="G1159:G1161" si="409">F1159/E1159</f>
        <v>-0.83170221382289422</v>
      </c>
    </row>
    <row r="1160" spans="1:7" ht="25.5" x14ac:dyDescent="0.2">
      <c r="A1160" s="110"/>
      <c r="B1160" s="24" t="s">
        <v>58</v>
      </c>
      <c r="C1160" s="17"/>
      <c r="D1160" s="167">
        <f>septe!D1160</f>
        <v>6066</v>
      </c>
      <c r="E1160" s="167">
        <f>septe!E1160</f>
        <v>6513</v>
      </c>
      <c r="F1160" s="167">
        <f t="shared" si="408"/>
        <v>-447</v>
      </c>
      <c r="G1160" s="32">
        <f t="shared" si="409"/>
        <v>-6.8631966835559652E-2</v>
      </c>
    </row>
    <row r="1161" spans="1:7" x14ac:dyDescent="0.2">
      <c r="A1161" s="110"/>
      <c r="B1161" s="23" t="s">
        <v>24</v>
      </c>
      <c r="C1161" s="10"/>
      <c r="D1161" s="167">
        <f>septe!D1161</f>
        <v>147</v>
      </c>
      <c r="E1161" s="167">
        <f>septe!E1161</f>
        <v>77</v>
      </c>
      <c r="F1161" s="167">
        <f t="shared" si="408"/>
        <v>70</v>
      </c>
      <c r="G1161" s="32">
        <f t="shared" si="409"/>
        <v>0.90909090909090906</v>
      </c>
    </row>
    <row r="1162" spans="1:7" x14ac:dyDescent="0.2">
      <c r="A1162" s="110"/>
      <c r="B1162" s="1"/>
      <c r="C1162" s="10"/>
      <c r="D1162" s="167"/>
      <c r="E1162" s="167"/>
      <c r="F1162" s="167"/>
      <c r="G1162" s="32"/>
    </row>
    <row r="1163" spans="1:7" x14ac:dyDescent="0.2">
      <c r="A1163" s="110"/>
      <c r="B1163" s="8" t="s">
        <v>26</v>
      </c>
      <c r="C1163" s="31"/>
      <c r="D1163" s="167">
        <f>septe!D1163</f>
        <v>22274</v>
      </c>
      <c r="E1163" s="167">
        <f>septe!E1163</f>
        <v>22533</v>
      </c>
      <c r="F1163" s="167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110"/>
      <c r="B1164" s="8"/>
      <c r="C1164" s="31"/>
      <c r="D1164" s="167"/>
      <c r="E1164" s="167"/>
      <c r="F1164" s="167"/>
      <c r="G1164" s="32"/>
    </row>
    <row r="1165" spans="1:7" x14ac:dyDescent="0.2">
      <c r="A1165" s="110">
        <v>3</v>
      </c>
      <c r="B1165" s="8" t="s">
        <v>15</v>
      </c>
      <c r="C1165" s="31"/>
      <c r="D1165" s="167">
        <f>D1168+D1169+D1170+D1171</f>
        <v>22413</v>
      </c>
      <c r="E1165" s="167">
        <f>E1168+E1169+E1170+E1171</f>
        <v>22757</v>
      </c>
      <c r="F1165" s="167">
        <f t="shared" ref="F1165" si="412">(D1165-E1165)</f>
        <v>-344</v>
      </c>
      <c r="G1165" s="32">
        <f t="shared" ref="G1165" si="413">F1165/E1165</f>
        <v>-1.5116227973810256E-2</v>
      </c>
    </row>
    <row r="1166" spans="1:7" x14ac:dyDescent="0.2">
      <c r="A1166" s="110"/>
      <c r="B1166" s="7" t="s">
        <v>6</v>
      </c>
      <c r="C1166" s="29"/>
      <c r="D1166" s="167"/>
      <c r="E1166" s="167"/>
      <c r="F1166" s="167"/>
      <c r="G1166" s="32"/>
    </row>
    <row r="1167" spans="1:7" x14ac:dyDescent="0.2">
      <c r="A1167" s="110"/>
      <c r="B1167" s="8"/>
      <c r="C1167" s="31"/>
      <c r="D1167" s="167"/>
      <c r="E1167" s="167"/>
      <c r="F1167" s="167"/>
      <c r="G1167" s="32"/>
    </row>
    <row r="1168" spans="1:7" x14ac:dyDescent="0.2">
      <c r="A1168" s="110">
        <v>30</v>
      </c>
      <c r="B1168" s="25" t="s">
        <v>16</v>
      </c>
      <c r="C1168" s="31"/>
      <c r="D1168" s="167">
        <f>septe!D1168</f>
        <v>428</v>
      </c>
      <c r="E1168" s="167">
        <f>septe!E1168</f>
        <v>155</v>
      </c>
      <c r="F1168" s="167">
        <f t="shared" ref="F1168:F1171" si="414">(D1168-E1168)</f>
        <v>273</v>
      </c>
      <c r="G1168" s="32">
        <f t="shared" ref="G1168:G1171" si="415">F1168/E1168</f>
        <v>1.7612903225806451</v>
      </c>
    </row>
    <row r="1169" spans="1:7" x14ac:dyDescent="0.2">
      <c r="A1169" s="110">
        <v>31</v>
      </c>
      <c r="B1169" s="25" t="s">
        <v>17</v>
      </c>
      <c r="C1169" s="31"/>
      <c r="D1169" s="167">
        <f>septe!D1169</f>
        <v>705</v>
      </c>
      <c r="E1169" s="167">
        <f>septe!E1169</f>
        <v>455</v>
      </c>
      <c r="F1169" s="167">
        <f t="shared" si="414"/>
        <v>250</v>
      </c>
      <c r="G1169" s="32">
        <f t="shared" si="415"/>
        <v>0.5494505494505495</v>
      </c>
    </row>
    <row r="1170" spans="1:7" x14ac:dyDescent="0.2">
      <c r="A1170" s="110">
        <v>32</v>
      </c>
      <c r="B1170" s="25" t="s">
        <v>18</v>
      </c>
      <c r="C1170" s="31"/>
      <c r="D1170" s="167">
        <f>septe!D1170</f>
        <v>21280</v>
      </c>
      <c r="E1170" s="167">
        <f>septe!E1170</f>
        <v>22147</v>
      </c>
      <c r="F1170" s="167">
        <f t="shared" si="414"/>
        <v>-867</v>
      </c>
      <c r="G1170" s="32">
        <f t="shared" si="415"/>
        <v>-3.914751433602745E-2</v>
      </c>
    </row>
    <row r="1171" spans="1:7" x14ac:dyDescent="0.2">
      <c r="A1171" s="110">
        <v>37</v>
      </c>
      <c r="B1171" s="25" t="s">
        <v>25</v>
      </c>
      <c r="C1171" s="31"/>
      <c r="D1171" s="167">
        <f>septe!D1171</f>
        <v>0</v>
      </c>
      <c r="E1171" s="167">
        <f>septe!E1171</f>
        <v>0</v>
      </c>
      <c r="F1171" s="167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14" t="s">
        <v>10</v>
      </c>
      <c r="E1176" s="114" t="s">
        <v>11</v>
      </c>
      <c r="F1176" s="114" t="s">
        <v>12</v>
      </c>
      <c r="G1176" s="32" t="s">
        <v>13</v>
      </c>
    </row>
    <row r="1177" spans="1:7" x14ac:dyDescent="0.2">
      <c r="A1177" s="110">
        <v>700</v>
      </c>
      <c r="B1177" s="1" t="s">
        <v>30</v>
      </c>
      <c r="C1177" s="10"/>
      <c r="D1177" s="167">
        <f>septe!D1177+'CUMUL aout'!D1177</f>
        <v>5207</v>
      </c>
      <c r="E1177" s="167">
        <f>septe!E1177+'CUMUL aout'!E1177</f>
        <v>0</v>
      </c>
      <c r="F1177" s="167">
        <f>(D1177-E1177)</f>
        <v>5207</v>
      </c>
      <c r="G1177" s="32" t="e">
        <f>F1177/E1177</f>
        <v>#DIV/0!</v>
      </c>
    </row>
    <row r="1178" spans="1:7" x14ac:dyDescent="0.2">
      <c r="A1178" s="110">
        <v>701</v>
      </c>
      <c r="B1178" s="1" t="s">
        <v>31</v>
      </c>
      <c r="C1178" s="10"/>
      <c r="D1178" s="167">
        <f>septe!D1178+'CUMUL aout'!D1178</f>
        <v>3109</v>
      </c>
      <c r="E1178" s="167">
        <f>septe!E1178+'CUMUL aout'!E1178</f>
        <v>0</v>
      </c>
      <c r="F1178" s="167">
        <f t="shared" ref="F1178:F1180" si="416">(D1178-E1178)</f>
        <v>3109</v>
      </c>
      <c r="G1178" s="32" t="e">
        <f t="shared" ref="G1178:G1180" si="417">F1178/E1178</f>
        <v>#DIV/0!</v>
      </c>
    </row>
    <row r="1179" spans="1:7" x14ac:dyDescent="0.2">
      <c r="A1179" s="110">
        <v>704</v>
      </c>
      <c r="B1179" s="1" t="s">
        <v>32</v>
      </c>
      <c r="C1179" s="10"/>
      <c r="D1179" s="167">
        <f>septe!D1179+'CUMUL aout'!D1179</f>
        <v>0</v>
      </c>
      <c r="E1179" s="167">
        <f>septe!E1179+'CUMUL aout'!E1179</f>
        <v>0</v>
      </c>
      <c r="F1179" s="167">
        <f t="shared" si="416"/>
        <v>0</v>
      </c>
      <c r="G1179" s="32" t="e">
        <f t="shared" si="417"/>
        <v>#DIV/0!</v>
      </c>
    </row>
    <row r="1180" spans="1:7" x14ac:dyDescent="0.2">
      <c r="A1180" s="110">
        <v>706</v>
      </c>
      <c r="B1180" s="1" t="s">
        <v>33</v>
      </c>
      <c r="C1180" s="10"/>
      <c r="D1180" s="167">
        <f>septe!D1180+'CUMUL aout'!D1180</f>
        <v>1911</v>
      </c>
      <c r="E1180" s="167">
        <f>septe!E1180+'CUMUL aout'!E1180</f>
        <v>120</v>
      </c>
      <c r="F1180" s="167">
        <f t="shared" si="416"/>
        <v>1791</v>
      </c>
      <c r="G1180" s="32">
        <f t="shared" si="417"/>
        <v>14.925000000000001</v>
      </c>
    </row>
    <row r="1181" spans="1:7" x14ac:dyDescent="0.2">
      <c r="A1181" s="110"/>
      <c r="B1181" s="13" t="s">
        <v>6</v>
      </c>
      <c r="C1181" s="27"/>
      <c r="D1181" s="167">
        <f>septe!D1181+'CUMUL aout'!D1181</f>
        <v>0</v>
      </c>
      <c r="E1181" s="167">
        <f>septe!E1181+'CUMUL aout'!E1181</f>
        <v>0</v>
      </c>
      <c r="F1181" s="39"/>
      <c r="G1181" s="33"/>
    </row>
    <row r="1182" spans="1:7" x14ac:dyDescent="0.2">
      <c r="A1182" s="110"/>
      <c r="B1182" s="14" t="s">
        <v>19</v>
      </c>
      <c r="C1182" s="11"/>
      <c r="D1182" s="167">
        <f>septe!D1182+'CUMUL aout'!D1182</f>
        <v>0</v>
      </c>
      <c r="E1182" s="167">
        <f>septe!E1182+'CUMUL aout'!E1182</f>
        <v>0</v>
      </c>
      <c r="F1182" s="167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110"/>
      <c r="B1183" s="14" t="s">
        <v>20</v>
      </c>
      <c r="C1183" s="11"/>
      <c r="D1183" s="167">
        <f>septe!D1183+'CUMUL aout'!D1183</f>
        <v>0</v>
      </c>
      <c r="E1183" s="167">
        <f>septe!E1183+'CUMUL aout'!E1183</f>
        <v>0</v>
      </c>
      <c r="F1183" s="167">
        <f t="shared" si="418"/>
        <v>0</v>
      </c>
      <c r="G1183" s="32" t="e">
        <f t="shared" si="419"/>
        <v>#DIV/0!</v>
      </c>
    </row>
    <row r="1184" spans="1:7" x14ac:dyDescent="0.2">
      <c r="A1184" s="110"/>
      <c r="B1184" s="14" t="s">
        <v>27</v>
      </c>
      <c r="C1184" s="11"/>
      <c r="D1184" s="167">
        <f>septe!D1184+'CUMUL aout'!D1184</f>
        <v>0</v>
      </c>
      <c r="E1184" s="167">
        <f>septe!E1184+'CUMUL aout'!E1184</f>
        <v>0</v>
      </c>
      <c r="F1184" s="167">
        <f t="shared" si="418"/>
        <v>0</v>
      </c>
      <c r="G1184" s="32" t="e">
        <f t="shared" si="419"/>
        <v>#DIV/0!</v>
      </c>
    </row>
    <row r="1185" spans="1:7" x14ac:dyDescent="0.2">
      <c r="A1185" s="110">
        <v>706</v>
      </c>
      <c r="B1185" s="2" t="s">
        <v>34</v>
      </c>
      <c r="C1185" s="11"/>
      <c r="D1185" s="167">
        <f>septe!D1185+'CUMUL aout'!D1185</f>
        <v>0</v>
      </c>
      <c r="E1185" s="167">
        <f>septe!E1185+'CUMUL aout'!E1185</f>
        <v>0</v>
      </c>
      <c r="F1185" s="167">
        <f t="shared" si="418"/>
        <v>0</v>
      </c>
      <c r="G1185" s="32" t="e">
        <f t="shared" si="419"/>
        <v>#DIV/0!</v>
      </c>
    </row>
    <row r="1186" spans="1:7" x14ac:dyDescent="0.2">
      <c r="A1186" s="110" t="s">
        <v>35</v>
      </c>
      <c r="B1186" s="2" t="s">
        <v>36</v>
      </c>
      <c r="C1186" s="11"/>
      <c r="D1186" s="167"/>
      <c r="E1186" s="167"/>
      <c r="F1186" s="167">
        <f t="shared" si="418"/>
        <v>0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111"/>
      <c r="D1187" s="40">
        <f>D1177+D1178+D1179+D1180+D1185+D1186</f>
        <v>10227</v>
      </c>
      <c r="E1187" s="40">
        <f>E1177+E1178+E1179+E1180+E1185+E1186</f>
        <v>120</v>
      </c>
      <c r="F1187" s="40">
        <f t="shared" si="418"/>
        <v>10107</v>
      </c>
      <c r="G1187" s="34">
        <f t="shared" si="419"/>
        <v>84.224999999999994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67">
        <f>septe!D1190+'CUMUL aout'!D1190</f>
        <v>0</v>
      </c>
      <c r="E1190" s="167">
        <f>septe!E1190+'CUMUL aout'!E1190</f>
        <v>0</v>
      </c>
      <c r="F1190" s="167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112"/>
      <c r="D1191" s="166"/>
      <c r="E1191" s="166"/>
      <c r="F1191" s="166"/>
      <c r="G1191" s="36"/>
    </row>
    <row r="1192" spans="1:7" x14ac:dyDescent="0.2">
      <c r="A1192" s="110">
        <v>72</v>
      </c>
      <c r="B1192" s="1" t="s">
        <v>37</v>
      </c>
      <c r="C1192" s="10"/>
      <c r="D1192" s="167">
        <f>septe!D1192+'CUMUL aout'!D1192</f>
        <v>0</v>
      </c>
      <c r="E1192" s="167">
        <f>septe!E1192+'CUMUL aout'!E1192</f>
        <v>0</v>
      </c>
      <c r="F1192" s="167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110">
        <v>73</v>
      </c>
      <c r="B1193" s="1" t="s">
        <v>38</v>
      </c>
      <c r="C1193" s="10"/>
      <c r="D1193" s="167">
        <f>septe!D1193+'CUMUL aout'!D1193</f>
        <v>0</v>
      </c>
      <c r="E1193" s="167">
        <f>septe!E1193+'CUMUL aout'!E1193</f>
        <v>0</v>
      </c>
      <c r="F1193" s="167">
        <f t="shared" si="422"/>
        <v>0</v>
      </c>
      <c r="G1193" s="32" t="e">
        <f t="shared" si="423"/>
        <v>#DIV/0!</v>
      </c>
    </row>
    <row r="1194" spans="1:7" x14ac:dyDescent="0.2">
      <c r="A1194" s="110">
        <v>74</v>
      </c>
      <c r="B1194" s="2" t="s">
        <v>39</v>
      </c>
      <c r="C1194" s="11"/>
      <c r="D1194" s="167">
        <f>septe!D1194+'CUMUL aout'!D1194</f>
        <v>0</v>
      </c>
      <c r="E1194" s="167">
        <f>septe!E1194+'CUMUL aout'!E1194</f>
        <v>0</v>
      </c>
      <c r="F1194" s="167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15"/>
      <c r="D1195" s="40">
        <f>D1187+D1192+D1193+D1194</f>
        <v>10227</v>
      </c>
      <c r="E1195" s="40">
        <f>E1187+E1192+E1193+E1194</f>
        <v>120</v>
      </c>
      <c r="F1195" s="167">
        <f t="shared" si="422"/>
        <v>10107</v>
      </c>
      <c r="G1195" s="32">
        <f t="shared" si="423"/>
        <v>84.224999999999994</v>
      </c>
    </row>
    <row r="1196" spans="1:7" x14ac:dyDescent="0.2">
      <c r="A1196" s="110">
        <v>60</v>
      </c>
      <c r="B1196" s="3" t="s">
        <v>40</v>
      </c>
      <c r="C1196" s="112"/>
      <c r="D1196" s="166">
        <f>D1197+D1198+D1199</f>
        <v>4892</v>
      </c>
      <c r="E1196" s="166">
        <f>E1197+E1198+E1199</f>
        <v>477</v>
      </c>
      <c r="F1196" s="167">
        <f t="shared" si="422"/>
        <v>4415</v>
      </c>
      <c r="G1196" s="32">
        <f t="shared" si="423"/>
        <v>9.2557651991614254</v>
      </c>
    </row>
    <row r="1197" spans="1:7" x14ac:dyDescent="0.2">
      <c r="A1197" s="110">
        <v>600</v>
      </c>
      <c r="B1197" s="1" t="s">
        <v>2</v>
      </c>
      <c r="C1197" s="10"/>
      <c r="D1197" s="167">
        <f>septe!D1197+'CUMUL aout'!D1197</f>
        <v>1993</v>
      </c>
      <c r="E1197" s="167">
        <f>septe!E1197+'CUMUL aout'!E1197</f>
        <v>79</v>
      </c>
      <c r="F1197" s="167">
        <f t="shared" si="422"/>
        <v>1914</v>
      </c>
      <c r="G1197" s="32">
        <f t="shared" si="423"/>
        <v>24.227848101265824</v>
      </c>
    </row>
    <row r="1198" spans="1:7" x14ac:dyDescent="0.2">
      <c r="A1198" s="110">
        <v>601</v>
      </c>
      <c r="B1198" s="1" t="s">
        <v>3</v>
      </c>
      <c r="C1198" s="10"/>
      <c r="D1198" s="167">
        <f>septe!D1198+'CUMUL aout'!D1198</f>
        <v>2899</v>
      </c>
      <c r="E1198" s="167">
        <f>septe!E1198+'CUMUL aout'!E1198</f>
        <v>398</v>
      </c>
      <c r="F1198" s="167">
        <f t="shared" si="422"/>
        <v>2501</v>
      </c>
      <c r="G1198" s="32">
        <f t="shared" si="423"/>
        <v>6.28391959798995</v>
      </c>
    </row>
    <row r="1199" spans="1:7" x14ac:dyDescent="0.2">
      <c r="A1199" s="110">
        <v>604</v>
      </c>
      <c r="B1199" s="1" t="s">
        <v>4</v>
      </c>
      <c r="C1199" s="10"/>
      <c r="D1199" s="167">
        <f>septe!D1199+'CUMUL aout'!D1199</f>
        <v>0</v>
      </c>
      <c r="E1199" s="167">
        <f>septe!E1199+'CUMUL aout'!E1199</f>
        <v>0</v>
      </c>
      <c r="F1199" s="167">
        <f t="shared" si="422"/>
        <v>0</v>
      </c>
      <c r="G1199" s="32" t="e">
        <f t="shared" si="423"/>
        <v>#DIV/0!</v>
      </c>
    </row>
    <row r="1200" spans="1:7" x14ac:dyDescent="0.2">
      <c r="A1200" s="110">
        <v>61</v>
      </c>
      <c r="B1200" s="1" t="s">
        <v>41</v>
      </c>
      <c r="C1200" s="10"/>
      <c r="D1200" s="167">
        <f>septe!D1200+'CUMUL aout'!D1200</f>
        <v>1531</v>
      </c>
      <c r="E1200" s="167">
        <f>septe!E1200+'CUMUL aout'!E1200</f>
        <v>1681</v>
      </c>
      <c r="F1200" s="167">
        <f t="shared" si="422"/>
        <v>-150</v>
      </c>
      <c r="G1200" s="32">
        <f t="shared" si="423"/>
        <v>-8.9232599643069607E-2</v>
      </c>
    </row>
    <row r="1201" spans="1:7" x14ac:dyDescent="0.2">
      <c r="A1201" s="110">
        <v>62</v>
      </c>
      <c r="B1201" s="2" t="s">
        <v>42</v>
      </c>
      <c r="C1201" s="11"/>
      <c r="D1201" s="167">
        <f>septe!D1201+'CUMUL aout'!D1201</f>
        <v>200</v>
      </c>
      <c r="E1201" s="167">
        <f>septe!E1201+'CUMUL aout'!E1201</f>
        <v>401</v>
      </c>
      <c r="F1201" s="167">
        <f t="shared" si="422"/>
        <v>-201</v>
      </c>
      <c r="G1201" s="32">
        <f t="shared" si="423"/>
        <v>-0.50124688279301743</v>
      </c>
    </row>
    <row r="1202" spans="1:7" ht="25.5" x14ac:dyDescent="0.2">
      <c r="A1202" s="22"/>
      <c r="B1202" s="26" t="s">
        <v>43</v>
      </c>
      <c r="C1202" s="115"/>
      <c r="D1202" s="40">
        <f>D1196+D1200+D1201</f>
        <v>6623</v>
      </c>
      <c r="E1202" s="40">
        <f>E1196+E1200+E1201</f>
        <v>2559</v>
      </c>
      <c r="F1202" s="167">
        <f t="shared" si="422"/>
        <v>4064</v>
      </c>
      <c r="G1202" s="32">
        <f t="shared" si="423"/>
        <v>1.5881203595154356</v>
      </c>
    </row>
    <row r="1203" spans="1:7" ht="25.5" x14ac:dyDescent="0.2">
      <c r="A1203" s="22"/>
      <c r="B1203" s="26" t="s">
        <v>48</v>
      </c>
      <c r="C1203" s="115"/>
      <c r="D1203" s="40">
        <f>D1195-D1202</f>
        <v>3604</v>
      </c>
      <c r="E1203" s="40">
        <f>E1195-E1202</f>
        <v>-2439</v>
      </c>
      <c r="F1203" s="167">
        <f t="shared" si="422"/>
        <v>6043</v>
      </c>
      <c r="G1203" s="32">
        <f t="shared" si="423"/>
        <v>-2.4776547765477654</v>
      </c>
    </row>
    <row r="1204" spans="1:7" x14ac:dyDescent="0.2">
      <c r="A1204" s="110">
        <v>63</v>
      </c>
      <c r="B1204" s="3" t="s">
        <v>46</v>
      </c>
      <c r="C1204" s="112"/>
      <c r="D1204" s="167">
        <f>septe!D1204+'CUMUL aout'!D1204</f>
        <v>35046</v>
      </c>
      <c r="E1204" s="167">
        <f>septe!E1204+'CUMUL aout'!E1204</f>
        <v>32564</v>
      </c>
      <c r="F1204" s="167">
        <f t="shared" si="422"/>
        <v>2482</v>
      </c>
      <c r="G1204" s="32">
        <f t="shared" si="423"/>
        <v>7.6219137698071496E-2</v>
      </c>
    </row>
    <row r="1205" spans="1:7" x14ac:dyDescent="0.2">
      <c r="A1205" s="110"/>
      <c r="B1205" s="13" t="s">
        <v>6</v>
      </c>
      <c r="C1205" s="27"/>
      <c r="D1205" s="167"/>
      <c r="E1205" s="167"/>
      <c r="F1205" s="167"/>
      <c r="G1205" s="32"/>
    </row>
    <row r="1206" spans="1:7" x14ac:dyDescent="0.2">
      <c r="A1206" s="110">
        <v>631</v>
      </c>
      <c r="B1206" s="15" t="s">
        <v>21</v>
      </c>
      <c r="C1206" s="21"/>
      <c r="D1206" s="167">
        <f>septe!D1206+'CUMUL aout'!D1206</f>
        <v>0</v>
      </c>
      <c r="E1206" s="167">
        <f>septe!E1206+'CUMUL aout'!E1206</f>
        <v>0</v>
      </c>
      <c r="F1206" s="167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110"/>
      <c r="B1207" s="15"/>
      <c r="C1207" s="21"/>
      <c r="D1207" s="167"/>
      <c r="E1207" s="167"/>
      <c r="F1207" s="167"/>
      <c r="G1207" s="32"/>
    </row>
    <row r="1208" spans="1:7" x14ac:dyDescent="0.2">
      <c r="A1208" s="110">
        <v>64</v>
      </c>
      <c r="B1208" s="2" t="s">
        <v>47</v>
      </c>
      <c r="C1208" s="11"/>
      <c r="D1208" s="167">
        <f>septe!D1208+'CUMUL aout'!D1208</f>
        <v>1403</v>
      </c>
      <c r="E1208" s="167">
        <f>septe!E1208+'CUMUL aout'!E1208</f>
        <v>578</v>
      </c>
      <c r="F1208" s="167">
        <f t="shared" ref="F1208:F1218" si="426">(D1208-E1208)</f>
        <v>825</v>
      </c>
      <c r="G1208" s="32">
        <f t="shared" ref="G1208:G1218" si="427">F1208/E1208</f>
        <v>1.4273356401384083</v>
      </c>
    </row>
    <row r="1209" spans="1:7" ht="25.5" x14ac:dyDescent="0.2">
      <c r="A1209" s="22"/>
      <c r="B1209" s="26" t="s">
        <v>49</v>
      </c>
      <c r="C1209" s="115"/>
      <c r="D1209" s="167">
        <f>D1203-D1204-D1208</f>
        <v>-32845</v>
      </c>
      <c r="E1209" s="167">
        <f>E1203-E1204-E1208</f>
        <v>-35581</v>
      </c>
      <c r="F1209" s="167">
        <f t="shared" si="426"/>
        <v>2736</v>
      </c>
      <c r="G1209" s="32">
        <f t="shared" si="427"/>
        <v>-7.6894972035636999E-2</v>
      </c>
    </row>
    <row r="1210" spans="1:7" x14ac:dyDescent="0.2">
      <c r="A1210" s="110">
        <v>75</v>
      </c>
      <c r="B1210" s="3" t="s">
        <v>50</v>
      </c>
      <c r="C1210" s="112"/>
      <c r="D1210" s="167">
        <f>septe!D1210+'CUMUL aout'!D1210</f>
        <v>4041</v>
      </c>
      <c r="E1210" s="167">
        <f>septe!E1210+'CUMUL aout'!E1210</f>
        <v>175</v>
      </c>
      <c r="F1210" s="167">
        <f t="shared" si="426"/>
        <v>3866</v>
      </c>
      <c r="G1210" s="32">
        <f t="shared" si="427"/>
        <v>22.091428571428573</v>
      </c>
    </row>
    <row r="1211" spans="1:7" x14ac:dyDescent="0.2">
      <c r="A1211" s="110">
        <v>65</v>
      </c>
      <c r="B1211" s="1" t="s">
        <v>51</v>
      </c>
      <c r="C1211" s="10"/>
      <c r="D1211" s="167">
        <f>septe!D1211+'CUMUL aout'!D1211</f>
        <v>2273</v>
      </c>
      <c r="E1211" s="167">
        <f>septe!E1211+'CUMUL aout'!E1211</f>
        <v>721</v>
      </c>
      <c r="F1211" s="167">
        <f t="shared" si="426"/>
        <v>1552</v>
      </c>
      <c r="G1211" s="32">
        <f t="shared" si="427"/>
        <v>2.1525658807212205</v>
      </c>
    </row>
    <row r="1212" spans="1:7" ht="25.5" x14ac:dyDescent="0.2">
      <c r="A1212" s="110">
        <v>68</v>
      </c>
      <c r="B1212" s="16" t="s">
        <v>52</v>
      </c>
      <c r="C1212" s="17"/>
      <c r="D1212" s="167">
        <f>septe!D1212+'CUMUL aout'!D1212</f>
        <v>23</v>
      </c>
      <c r="E1212" s="167">
        <f>septe!E1212+'CUMUL aout'!E1212</f>
        <v>29</v>
      </c>
      <c r="F1212" s="167">
        <f t="shared" si="426"/>
        <v>-6</v>
      </c>
      <c r="G1212" s="32">
        <f t="shared" si="427"/>
        <v>-0.20689655172413793</v>
      </c>
    </row>
    <row r="1213" spans="1:7" x14ac:dyDescent="0.2">
      <c r="A1213" s="110">
        <v>78</v>
      </c>
      <c r="B1213" s="2" t="s">
        <v>53</v>
      </c>
      <c r="C1213" s="11"/>
      <c r="D1213" s="167">
        <f>septe!D1213+'CUMUL aout'!D1213</f>
        <v>0</v>
      </c>
      <c r="E1213" s="167">
        <f>septe!E1213+'CUMUL aout'!E1213</f>
        <v>0</v>
      </c>
      <c r="F1213" s="167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15"/>
      <c r="D1214" s="167">
        <f>D1209+D1210-D1211-D1212+D1213</f>
        <v>-31100</v>
      </c>
      <c r="E1214" s="167">
        <f>E1209+E1210-E1211-E1212+E1213</f>
        <v>-36156</v>
      </c>
      <c r="F1214" s="167">
        <f t="shared" si="426"/>
        <v>5056</v>
      </c>
      <c r="G1214" s="32">
        <f t="shared" si="427"/>
        <v>-0.13983847770771102</v>
      </c>
    </row>
    <row r="1215" spans="1:7" x14ac:dyDescent="0.2">
      <c r="A1215" s="110">
        <v>76</v>
      </c>
      <c r="B1215" s="1" t="s">
        <v>54</v>
      </c>
      <c r="C1215" s="10"/>
      <c r="D1215" s="167">
        <f>septe!D1215+'CUMUL aout'!D1215</f>
        <v>0</v>
      </c>
      <c r="E1215" s="167">
        <f>septe!E1215+'CUMUL aout'!E1215</f>
        <v>0</v>
      </c>
      <c r="F1215" s="167">
        <f t="shared" si="426"/>
        <v>0</v>
      </c>
      <c r="G1215" s="32" t="e">
        <f t="shared" si="427"/>
        <v>#DIV/0!</v>
      </c>
    </row>
    <row r="1216" spans="1:7" x14ac:dyDescent="0.2">
      <c r="A1216" s="110">
        <v>66</v>
      </c>
      <c r="B1216" s="1" t="s">
        <v>55</v>
      </c>
      <c r="C1216" s="10"/>
      <c r="D1216" s="167">
        <f>septe!D1216+'CUMUL aout'!D1216</f>
        <v>215</v>
      </c>
      <c r="E1216" s="167">
        <f>septe!E1216+'CUMUL aout'!E1216</f>
        <v>0</v>
      </c>
      <c r="F1216" s="167">
        <f t="shared" si="426"/>
        <v>215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-215</v>
      </c>
      <c r="E1217" s="39">
        <f>E1215-E1216</f>
        <v>0</v>
      </c>
      <c r="F1217" s="167">
        <f t="shared" si="426"/>
        <v>-215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15"/>
      <c r="D1218" s="167">
        <f>D1214+D1217</f>
        <v>-31315</v>
      </c>
      <c r="E1218" s="167">
        <f>E1214+E1217</f>
        <v>-36156</v>
      </c>
      <c r="F1218" s="167">
        <f t="shared" si="426"/>
        <v>4841</v>
      </c>
      <c r="G1218" s="32">
        <f t="shared" si="427"/>
        <v>-0.1338920234539219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10">
        <v>5</v>
      </c>
      <c r="B1222" s="1" t="s">
        <v>22</v>
      </c>
      <c r="C1222" s="10"/>
      <c r="D1222" s="167">
        <f>septe!D1222</f>
        <v>2978</v>
      </c>
      <c r="E1222" s="167">
        <f>septe!E1222</f>
        <v>178</v>
      </c>
      <c r="F1222" s="167">
        <f t="shared" ref="F1222" si="428">(D1222-E1222)</f>
        <v>2800</v>
      </c>
      <c r="G1222" s="32">
        <f t="shared" ref="G1222" si="429">F1222/E1222</f>
        <v>15.730337078651685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10">
        <v>51</v>
      </c>
      <c r="B1226" s="20" t="s">
        <v>29</v>
      </c>
      <c r="C1226" s="30"/>
      <c r="D1226" s="167">
        <v>0</v>
      </c>
      <c r="E1226" s="167">
        <v>0</v>
      </c>
      <c r="F1226" s="167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10">
        <v>510</v>
      </c>
      <c r="B1227" s="1" t="s">
        <v>7</v>
      </c>
      <c r="C1227" s="10"/>
      <c r="D1227" s="167">
        <v>0</v>
      </c>
      <c r="E1227" s="167">
        <v>0</v>
      </c>
      <c r="F1227" s="167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10">
        <v>41</v>
      </c>
      <c r="B1229" s="1" t="s">
        <v>8</v>
      </c>
      <c r="C1229" s="10"/>
      <c r="D1229" s="167">
        <f>D1233+D1234+D1235</f>
        <v>8450</v>
      </c>
      <c r="E1229" s="167">
        <f>E1233+E1234+E1235</f>
        <v>8544</v>
      </c>
      <c r="F1229" s="167">
        <f t="shared" ref="F1229" si="432">(D1229-E1229)</f>
        <v>-94</v>
      </c>
      <c r="G1229" s="32">
        <f t="shared" ref="G1229" si="433">F1229/E1229</f>
        <v>-1.1001872659176031E-2</v>
      </c>
    </row>
    <row r="1230" spans="1:7" x14ac:dyDescent="0.2">
      <c r="A1230" s="110"/>
      <c r="B1230" s="1"/>
      <c r="C1230" s="10"/>
      <c r="D1230" s="167"/>
      <c r="E1230" s="167"/>
      <c r="F1230" s="167"/>
      <c r="G1230" s="32"/>
    </row>
    <row r="1231" spans="1:7" ht="12.75" customHeight="1" x14ac:dyDescent="0.2">
      <c r="A1231" s="110"/>
      <c r="B1231" s="7" t="s">
        <v>6</v>
      </c>
      <c r="C1231" s="29"/>
      <c r="D1231" s="167"/>
      <c r="E1231" s="167"/>
      <c r="F1231" s="167"/>
      <c r="G1231" s="32"/>
    </row>
    <row r="1232" spans="1:7" x14ac:dyDescent="0.2">
      <c r="A1232" s="110"/>
      <c r="B1232" s="1"/>
      <c r="C1232" s="10"/>
      <c r="D1232" s="167"/>
      <c r="E1232" s="167"/>
      <c r="F1232" s="167"/>
      <c r="G1232" s="32"/>
    </row>
    <row r="1233" spans="1:7" x14ac:dyDescent="0.2">
      <c r="A1233" s="110"/>
      <c r="B1233" s="23" t="s">
        <v>23</v>
      </c>
      <c r="C1233" s="10"/>
      <c r="D1233" s="167">
        <f>septe!D1233</f>
        <v>6144</v>
      </c>
      <c r="E1233" s="167">
        <f>septe!E1233</f>
        <v>6079</v>
      </c>
      <c r="F1233" s="167">
        <f t="shared" ref="F1233:F1235" si="434">(D1233-E1233)</f>
        <v>65</v>
      </c>
      <c r="G1233" s="32">
        <f t="shared" ref="G1233:G1235" si="435">F1233/E1233</f>
        <v>1.0692548116466524E-2</v>
      </c>
    </row>
    <row r="1234" spans="1:7" ht="25.5" x14ac:dyDescent="0.2">
      <c r="A1234" s="110"/>
      <c r="B1234" s="24" t="s">
        <v>58</v>
      </c>
      <c r="C1234" s="17"/>
      <c r="D1234" s="167">
        <f>septe!D1234</f>
        <v>1074</v>
      </c>
      <c r="E1234" s="167">
        <f>septe!E1234</f>
        <v>1232</v>
      </c>
      <c r="F1234" s="167">
        <f t="shared" si="434"/>
        <v>-158</v>
      </c>
      <c r="G1234" s="32">
        <f t="shared" si="435"/>
        <v>-0.12824675324675325</v>
      </c>
    </row>
    <row r="1235" spans="1:7" x14ac:dyDescent="0.2">
      <c r="A1235" s="110"/>
      <c r="B1235" s="23" t="s">
        <v>24</v>
      </c>
      <c r="C1235" s="10"/>
      <c r="D1235" s="167">
        <f>septe!D1235</f>
        <v>1232</v>
      </c>
      <c r="E1235" s="167">
        <f>septe!E1235</f>
        <v>1233</v>
      </c>
      <c r="F1235" s="167">
        <f t="shared" si="434"/>
        <v>-1</v>
      </c>
      <c r="G1235" s="32">
        <f t="shared" si="435"/>
        <v>-8.110300081103001E-4</v>
      </c>
    </row>
    <row r="1236" spans="1:7" x14ac:dyDescent="0.2">
      <c r="A1236" s="110"/>
      <c r="B1236" s="1"/>
      <c r="C1236" s="10"/>
      <c r="D1236" s="167"/>
      <c r="E1236" s="167"/>
      <c r="F1236" s="167"/>
      <c r="G1236" s="32"/>
    </row>
    <row r="1237" spans="1:7" x14ac:dyDescent="0.2">
      <c r="A1237" s="110"/>
      <c r="B1237" s="8" t="s">
        <v>26</v>
      </c>
      <c r="C1237" s="31"/>
      <c r="D1237" s="167">
        <f>septe!D1237</f>
        <v>23696</v>
      </c>
      <c r="E1237" s="167">
        <f>septe!E1237</f>
        <v>8766</v>
      </c>
      <c r="F1237" s="167">
        <f t="shared" ref="F1237" si="436">(D1237-E1237)</f>
        <v>14930</v>
      </c>
      <c r="G1237" s="32">
        <f t="shared" ref="G1237" si="437">F1237/E1237</f>
        <v>1.7031713438284279</v>
      </c>
    </row>
    <row r="1238" spans="1:7" x14ac:dyDescent="0.2">
      <c r="A1238" s="110"/>
      <c r="B1238" s="8"/>
      <c r="C1238" s="31"/>
      <c r="D1238" s="167"/>
      <c r="E1238" s="167"/>
      <c r="F1238" s="167"/>
      <c r="G1238" s="32"/>
    </row>
    <row r="1239" spans="1:7" x14ac:dyDescent="0.2">
      <c r="A1239" s="110">
        <v>3</v>
      </c>
      <c r="B1239" s="8" t="s">
        <v>15</v>
      </c>
      <c r="C1239" s="31"/>
      <c r="D1239" s="167">
        <f>D1242+D1243+D1244+D1245</f>
        <v>3372</v>
      </c>
      <c r="E1239" s="167">
        <f>E1242+E1243+E1244+E1245</f>
        <v>2279</v>
      </c>
      <c r="F1239" s="167">
        <f t="shared" ref="F1239" si="438">(D1239-E1239)</f>
        <v>1093</v>
      </c>
      <c r="G1239" s="32">
        <f t="shared" ref="G1239" si="439">F1239/E1239</f>
        <v>0.47959631417288284</v>
      </c>
    </row>
    <row r="1240" spans="1:7" x14ac:dyDescent="0.2">
      <c r="A1240" s="110"/>
      <c r="B1240" s="7" t="s">
        <v>6</v>
      </c>
      <c r="C1240" s="29"/>
      <c r="D1240" s="167"/>
      <c r="E1240" s="167"/>
      <c r="F1240" s="167"/>
      <c r="G1240" s="32"/>
    </row>
    <row r="1241" spans="1:7" x14ac:dyDescent="0.2">
      <c r="A1241" s="110"/>
      <c r="B1241" s="8"/>
      <c r="C1241" s="31"/>
      <c r="D1241" s="167"/>
      <c r="E1241" s="167"/>
      <c r="F1241" s="167"/>
      <c r="G1241" s="32"/>
    </row>
    <row r="1242" spans="1:7" x14ac:dyDescent="0.2">
      <c r="A1242" s="110">
        <v>30</v>
      </c>
      <c r="B1242" s="25" t="s">
        <v>16</v>
      </c>
      <c r="C1242" s="31"/>
      <c r="D1242" s="167">
        <f>septe!D1242</f>
        <v>1634</v>
      </c>
      <c r="E1242" s="167">
        <f>septe!E1242</f>
        <v>1356</v>
      </c>
      <c r="F1242" s="167">
        <f t="shared" ref="F1242:F1245" si="440">(D1242-E1242)</f>
        <v>278</v>
      </c>
      <c r="G1242" s="32">
        <f t="shared" ref="G1242:G1245" si="441">F1242/E1242</f>
        <v>0.20501474926253688</v>
      </c>
    </row>
    <row r="1243" spans="1:7" x14ac:dyDescent="0.2">
      <c r="A1243" s="110">
        <v>31</v>
      </c>
      <c r="B1243" s="25" t="s">
        <v>17</v>
      </c>
      <c r="C1243" s="31"/>
      <c r="D1243" s="167">
        <f>septe!D1243</f>
        <v>49</v>
      </c>
      <c r="E1243" s="167">
        <f>septe!E1243</f>
        <v>0</v>
      </c>
      <c r="F1243" s="167">
        <f t="shared" si="440"/>
        <v>49</v>
      </c>
      <c r="G1243" s="32" t="e">
        <f t="shared" si="441"/>
        <v>#DIV/0!</v>
      </c>
    </row>
    <row r="1244" spans="1:7" x14ac:dyDescent="0.2">
      <c r="A1244" s="110">
        <v>32</v>
      </c>
      <c r="B1244" s="25" t="s">
        <v>18</v>
      </c>
      <c r="C1244" s="31"/>
      <c r="D1244" s="167">
        <f>septe!D1244</f>
        <v>1689</v>
      </c>
      <c r="E1244" s="167">
        <f>septe!E1244</f>
        <v>923</v>
      </c>
      <c r="F1244" s="167">
        <f t="shared" si="440"/>
        <v>766</v>
      </c>
      <c r="G1244" s="32">
        <f t="shared" si="441"/>
        <v>0.82990249187432286</v>
      </c>
    </row>
    <row r="1245" spans="1:7" x14ac:dyDescent="0.2">
      <c r="A1245" s="110">
        <v>37</v>
      </c>
      <c r="B1245" s="25" t="s">
        <v>25</v>
      </c>
      <c r="C1245" s="31"/>
      <c r="D1245" s="167">
        <f>septe!D1245</f>
        <v>0</v>
      </c>
      <c r="E1245" s="167">
        <f>septe!E1245</f>
        <v>0</v>
      </c>
      <c r="F1245" s="167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14" t="s">
        <v>10</v>
      </c>
      <c r="E1249" s="114" t="s">
        <v>11</v>
      </c>
      <c r="F1249" s="114" t="s">
        <v>12</v>
      </c>
      <c r="G1249" s="32" t="s">
        <v>13</v>
      </c>
    </row>
    <row r="1250" spans="1:7" x14ac:dyDescent="0.2">
      <c r="A1250" s="110">
        <v>700</v>
      </c>
      <c r="B1250" s="1" t="s">
        <v>30</v>
      </c>
      <c r="C1250" s="10"/>
      <c r="D1250" s="114">
        <f>D4+D79+D153+D227+D300+D373+D446+D519+D592+D665+D738+D811+D884+D957+D1030+D1103+D1177</f>
        <v>455050.56</v>
      </c>
      <c r="E1250" s="114">
        <f>E4+E79+E153+E227+E300+E373+E446+E519+E592+E665+E738+E811+E884+E957+E1030+E1103+E1177</f>
        <v>451690.91000000003</v>
      </c>
      <c r="F1250" s="114">
        <f>(D1250-E1250)</f>
        <v>3359.6499999999651</v>
      </c>
      <c r="G1250" s="32">
        <f>F1250/E1250</f>
        <v>7.4379402498933721E-3</v>
      </c>
    </row>
    <row r="1251" spans="1:7" x14ac:dyDescent="0.2">
      <c r="A1251" s="110">
        <v>701</v>
      </c>
      <c r="B1251" s="1" t="s">
        <v>31</v>
      </c>
      <c r="C1251" s="10"/>
      <c r="D1251" s="114">
        <f t="shared" ref="D1251:E1253" si="442">D5+D80+D154+D228+D301+D374+D447+D520+D593+D666+D739+D812+D885+D958+D1031+D1104+D1178</f>
        <v>1629865.63</v>
      </c>
      <c r="E1251" s="114">
        <f t="shared" si="442"/>
        <v>1690498.33</v>
      </c>
      <c r="F1251" s="114">
        <f t="shared" ref="F1251:F1253" si="443">(D1251-E1251)</f>
        <v>-60632.700000000186</v>
      </c>
      <c r="G1251" s="32">
        <f t="shared" ref="G1251:G1253" si="444">F1251/E1251</f>
        <v>-3.5866761252582952E-2</v>
      </c>
    </row>
    <row r="1252" spans="1:7" x14ac:dyDescent="0.2">
      <c r="A1252" s="110">
        <v>704</v>
      </c>
      <c r="B1252" s="1" t="s">
        <v>32</v>
      </c>
      <c r="C1252" s="10"/>
      <c r="D1252" s="114">
        <f t="shared" si="442"/>
        <v>36605</v>
      </c>
      <c r="E1252" s="114">
        <f t="shared" si="442"/>
        <v>23889</v>
      </c>
      <c r="F1252" s="114">
        <f t="shared" si="443"/>
        <v>12716</v>
      </c>
      <c r="G1252" s="32">
        <f t="shared" si="444"/>
        <v>0.53229519862698316</v>
      </c>
    </row>
    <row r="1253" spans="1:7" x14ac:dyDescent="0.2">
      <c r="A1253" s="110">
        <v>706</v>
      </c>
      <c r="B1253" s="1" t="s">
        <v>33</v>
      </c>
      <c r="C1253" s="10"/>
      <c r="D1253" s="114">
        <f t="shared" si="442"/>
        <v>3158458.969</v>
      </c>
      <c r="E1253" s="114">
        <f t="shared" si="442"/>
        <v>3121497.54</v>
      </c>
      <c r="F1253" s="114">
        <f t="shared" si="443"/>
        <v>36961.429000000004</v>
      </c>
      <c r="G1253" s="32">
        <f t="shared" si="444"/>
        <v>1.1840928441032827E-2</v>
      </c>
    </row>
    <row r="1254" spans="1:7" x14ac:dyDescent="0.2">
      <c r="A1254" s="110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10"/>
      <c r="B1255" s="14" t="s">
        <v>19</v>
      </c>
      <c r="C1255" s="11"/>
      <c r="D1255" s="114">
        <f t="shared" ref="D1255:E1257" si="445">D9+D84+D158+D232+D305+D378+D451+D524+D597+D670+D743+D816+D889+D962+D1035+D1108</f>
        <v>0</v>
      </c>
      <c r="E1255" s="114">
        <f t="shared" si="445"/>
        <v>0</v>
      </c>
      <c r="F1255" s="114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110"/>
      <c r="B1256" s="14" t="s">
        <v>20</v>
      </c>
      <c r="C1256" s="11"/>
      <c r="D1256" s="114">
        <f t="shared" si="445"/>
        <v>0</v>
      </c>
      <c r="E1256" s="114">
        <f t="shared" si="445"/>
        <v>0</v>
      </c>
      <c r="F1256" s="114">
        <f t="shared" si="446"/>
        <v>0</v>
      </c>
      <c r="G1256" s="32" t="e">
        <f t="shared" si="447"/>
        <v>#DIV/0!</v>
      </c>
    </row>
    <row r="1257" spans="1:7" x14ac:dyDescent="0.2">
      <c r="A1257" s="110"/>
      <c r="B1257" s="14" t="s">
        <v>27</v>
      </c>
      <c r="C1257" s="11"/>
      <c r="D1257" s="114">
        <f t="shared" si="445"/>
        <v>0</v>
      </c>
      <c r="E1257" s="114">
        <f t="shared" si="445"/>
        <v>0</v>
      </c>
      <c r="F1257" s="114">
        <f t="shared" si="446"/>
        <v>0</v>
      </c>
      <c r="G1257" s="32" t="e">
        <f t="shared" si="447"/>
        <v>#DIV/0!</v>
      </c>
    </row>
    <row r="1258" spans="1:7" x14ac:dyDescent="0.2">
      <c r="A1258" s="110">
        <v>706</v>
      </c>
      <c r="B1258" s="2" t="s">
        <v>34</v>
      </c>
      <c r="C1258" s="11"/>
      <c r="D1258" s="114">
        <f t="shared" ref="D1258:E1259" si="448">D12+D87+D161+D235+D308+D381+D454+D527+D600+D673+D746+D819+D892+D965+D1038+D1111+D1185</f>
        <v>677858.52</v>
      </c>
      <c r="E1258" s="114">
        <f t="shared" si="448"/>
        <v>572347.48</v>
      </c>
      <c r="F1258" s="114">
        <f t="shared" si="446"/>
        <v>105511.04000000004</v>
      </c>
      <c r="G1258" s="32">
        <f t="shared" si="447"/>
        <v>0.1843478720304666</v>
      </c>
    </row>
    <row r="1259" spans="1:7" x14ac:dyDescent="0.2">
      <c r="A1259" s="110" t="s">
        <v>35</v>
      </c>
      <c r="B1259" s="2" t="s">
        <v>36</v>
      </c>
      <c r="C1259" s="11"/>
      <c r="D1259" s="114">
        <f t="shared" si="448"/>
        <v>0</v>
      </c>
      <c r="E1259" s="114">
        <f t="shared" si="448"/>
        <v>0</v>
      </c>
      <c r="F1259" s="114">
        <f t="shared" si="446"/>
        <v>0</v>
      </c>
      <c r="G1259" s="32" t="e">
        <f t="shared" si="447"/>
        <v>#DIV/0!</v>
      </c>
    </row>
    <row r="1260" spans="1:7" ht="25.5" x14ac:dyDescent="0.2">
      <c r="A1260" s="22"/>
      <c r="B1260" s="26" t="s">
        <v>45</v>
      </c>
      <c r="C1260" s="111"/>
      <c r="D1260" s="40">
        <f>D1250+D1251+D1252+D1253+D1258+D1259</f>
        <v>5957838.6789999995</v>
      </c>
      <c r="E1260" s="40">
        <f>E1250+E1251+E1252+E1253+E1258+E1259</f>
        <v>5859923.2599999998</v>
      </c>
      <c r="F1260" s="40">
        <f t="shared" si="446"/>
        <v>97915.418999999762</v>
      </c>
      <c r="G1260" s="34">
        <f t="shared" si="447"/>
        <v>1.6709334688454567E-2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14">
        <f t="shared" ref="D1263:E1263" si="449">D17+D92+D166+D240+D313+D386+D459+D532+D605+D678+D751+D824+D897+D970+D1043+D1116+D1190</f>
        <v>0</v>
      </c>
      <c r="E1263" s="114">
        <f t="shared" si="449"/>
        <v>0</v>
      </c>
      <c r="F1263" s="114">
        <f t="shared" ref="F1263" si="450">(D1263-E1263)</f>
        <v>0</v>
      </c>
      <c r="G1263" s="32" t="e">
        <f t="shared" ref="G1263" si="451">F1263/E1263</f>
        <v>#DIV/0!</v>
      </c>
    </row>
    <row r="1264" spans="1:7" x14ac:dyDescent="0.2">
      <c r="B1264" s="3"/>
      <c r="C1264" s="112"/>
      <c r="D1264" s="114"/>
      <c r="E1264" s="114"/>
      <c r="F1264" s="113"/>
      <c r="G1264" s="36"/>
    </row>
    <row r="1265" spans="1:7" x14ac:dyDescent="0.2">
      <c r="A1265" s="110">
        <v>72</v>
      </c>
      <c r="B1265" s="1" t="s">
        <v>37</v>
      </c>
      <c r="C1265" s="10"/>
      <c r="D1265" s="114">
        <f t="shared" ref="D1265:E1265" si="452">D19+D94+D168+D242+D315+D388+D461+D534+D607+D680+D753+D826+D899+D972+D1045+D1118+D1192</f>
        <v>0</v>
      </c>
      <c r="E1265" s="114">
        <f t="shared" si="452"/>
        <v>0</v>
      </c>
      <c r="F1265" s="114">
        <f t="shared" ref="F1265:F1277" si="453">(D1265-E1265)</f>
        <v>0</v>
      </c>
      <c r="G1265" s="32" t="e">
        <f t="shared" ref="G1265:G1277" si="454">F1265/E1265</f>
        <v>#DIV/0!</v>
      </c>
    </row>
    <row r="1266" spans="1:7" x14ac:dyDescent="0.2">
      <c r="A1266" s="110">
        <v>73</v>
      </c>
      <c r="B1266" s="1" t="s">
        <v>38</v>
      </c>
      <c r="C1266" s="10"/>
      <c r="D1266" s="114">
        <f t="shared" ref="D1266:E1266" si="455">D20+D95+D169+D243+D316+D389+D462+D535+D608+D681+D754+D827+D900+D973+D1046+D1119+D1193</f>
        <v>1795</v>
      </c>
      <c r="E1266" s="114">
        <f t="shared" si="455"/>
        <v>4685</v>
      </c>
      <c r="F1266" s="114">
        <f t="shared" si="453"/>
        <v>-2890</v>
      </c>
      <c r="G1266" s="32">
        <f t="shared" si="454"/>
        <v>-0.61686232657417284</v>
      </c>
    </row>
    <row r="1267" spans="1:7" x14ac:dyDescent="0.2">
      <c r="A1267" s="110">
        <v>74</v>
      </c>
      <c r="B1267" s="2" t="s">
        <v>39</v>
      </c>
      <c r="C1267" s="11"/>
      <c r="D1267" s="114">
        <f t="shared" ref="D1267:E1267" si="456">D21+D96+D170+D244+D317+D390+D463+D536+D609+D682+D755+D828+D901+D974+D1047+D1120+D1194</f>
        <v>181</v>
      </c>
      <c r="E1267" s="114">
        <f t="shared" si="456"/>
        <v>0</v>
      </c>
      <c r="F1267" s="114">
        <f t="shared" si="453"/>
        <v>181</v>
      </c>
      <c r="G1267" s="32" t="e">
        <f t="shared" si="454"/>
        <v>#DIV/0!</v>
      </c>
    </row>
    <row r="1268" spans="1:7" ht="25.5" x14ac:dyDescent="0.2">
      <c r="A1268" s="22"/>
      <c r="B1268" s="26" t="s">
        <v>44</v>
      </c>
      <c r="C1268" s="115"/>
      <c r="D1268" s="40">
        <f>D1260+D1265+D1266+D1267</f>
        <v>5959814.6789999995</v>
      </c>
      <c r="E1268" s="40">
        <f>E1260+E1265+E1266+E1267</f>
        <v>5864608.2599999998</v>
      </c>
      <c r="F1268" s="114">
        <f t="shared" si="453"/>
        <v>95206.418999999762</v>
      </c>
      <c r="G1268" s="32">
        <f t="shared" si="454"/>
        <v>1.6234062835767272E-2</v>
      </c>
    </row>
    <row r="1269" spans="1:7" x14ac:dyDescent="0.2">
      <c r="A1269" s="110">
        <v>60</v>
      </c>
      <c r="B1269" s="3" t="s">
        <v>40</v>
      </c>
      <c r="C1269" s="112"/>
      <c r="D1269" s="113">
        <f>D1270+D1271+D1272</f>
        <v>1402185.453</v>
      </c>
      <c r="E1269" s="113">
        <f>E1270+E1271+E1272</f>
        <v>1237590.1240000001</v>
      </c>
      <c r="F1269" s="114">
        <f t="shared" si="453"/>
        <v>164595.32899999991</v>
      </c>
      <c r="G1269" s="32">
        <f t="shared" si="454"/>
        <v>0.13299664065515757</v>
      </c>
    </row>
    <row r="1270" spans="1:7" x14ac:dyDescent="0.2">
      <c r="A1270" s="110">
        <v>600</v>
      </c>
      <c r="B1270" s="1" t="s">
        <v>2</v>
      </c>
      <c r="C1270" s="10"/>
      <c r="D1270" s="114">
        <f t="shared" ref="D1270:E1274" si="457">D24+D99+D173+D247+D320+D393+D466+D539+D612+D685+D758+D831+D904+D977+D1050+D1123+D1197</f>
        <v>174008.128</v>
      </c>
      <c r="E1270" s="114">
        <f t="shared" si="457"/>
        <v>161134.97999999998</v>
      </c>
      <c r="F1270" s="114">
        <f t="shared" si="453"/>
        <v>12873.148000000016</v>
      </c>
      <c r="G1270" s="32">
        <f t="shared" si="454"/>
        <v>7.989046202134395E-2</v>
      </c>
    </row>
    <row r="1271" spans="1:7" x14ac:dyDescent="0.2">
      <c r="A1271" s="110">
        <v>601</v>
      </c>
      <c r="B1271" s="1" t="s">
        <v>3</v>
      </c>
      <c r="C1271" s="10"/>
      <c r="D1271" s="114">
        <f t="shared" si="457"/>
        <v>912844.598</v>
      </c>
      <c r="E1271" s="114">
        <f t="shared" si="457"/>
        <v>789644.12600000005</v>
      </c>
      <c r="F1271" s="114">
        <f t="shared" si="453"/>
        <v>123200.47199999995</v>
      </c>
      <c r="G1271" s="32">
        <f t="shared" si="454"/>
        <v>0.15602024753110105</v>
      </c>
    </row>
    <row r="1272" spans="1:7" x14ac:dyDescent="0.2">
      <c r="A1272" s="110">
        <v>604</v>
      </c>
      <c r="B1272" s="1" t="s">
        <v>4</v>
      </c>
      <c r="C1272" s="10"/>
      <c r="D1272" s="114">
        <f t="shared" si="457"/>
        <v>315332.72700000001</v>
      </c>
      <c r="E1272" s="114">
        <f t="shared" si="457"/>
        <v>286811.01799999998</v>
      </c>
      <c r="F1272" s="114">
        <f t="shared" si="453"/>
        <v>28521.709000000032</v>
      </c>
      <c r="G1272" s="32">
        <f t="shared" si="454"/>
        <v>9.9444258448955519E-2</v>
      </c>
    </row>
    <row r="1273" spans="1:7" x14ac:dyDescent="0.2">
      <c r="A1273" s="110">
        <v>61</v>
      </c>
      <c r="B1273" s="1" t="s">
        <v>41</v>
      </c>
      <c r="C1273" s="10"/>
      <c r="D1273" s="114">
        <f t="shared" si="457"/>
        <v>201525.215</v>
      </c>
      <c r="E1273" s="114">
        <f t="shared" si="457"/>
        <v>196616.641</v>
      </c>
      <c r="F1273" s="114">
        <f t="shared" si="453"/>
        <v>4908.5739999999932</v>
      </c>
      <c r="G1273" s="32">
        <f t="shared" si="454"/>
        <v>2.4965201190676394E-2</v>
      </c>
    </row>
    <row r="1274" spans="1:7" x14ac:dyDescent="0.2">
      <c r="A1274" s="110">
        <v>62</v>
      </c>
      <c r="B1274" s="2" t="s">
        <v>42</v>
      </c>
      <c r="C1274" s="11"/>
      <c r="D1274" s="114">
        <f t="shared" si="457"/>
        <v>290612.45</v>
      </c>
      <c r="E1274" s="114">
        <f t="shared" si="457"/>
        <v>364841.47100000002</v>
      </c>
      <c r="F1274" s="114">
        <f t="shared" si="453"/>
        <v>-74229.021000000008</v>
      </c>
      <c r="G1274" s="32">
        <f t="shared" si="454"/>
        <v>-0.20345554686133804</v>
      </c>
    </row>
    <row r="1275" spans="1:7" ht="25.5" x14ac:dyDescent="0.2">
      <c r="A1275" s="22"/>
      <c r="B1275" s="26" t="s">
        <v>43</v>
      </c>
      <c r="C1275" s="115"/>
      <c r="D1275" s="40">
        <f>D1269+D1273+D1274</f>
        <v>1894323.118</v>
      </c>
      <c r="E1275" s="40">
        <f>E1269+E1273+E1274</f>
        <v>1799048.236</v>
      </c>
      <c r="F1275" s="114">
        <f t="shared" si="453"/>
        <v>95274.881999999983</v>
      </c>
      <c r="G1275" s="32">
        <f t="shared" si="454"/>
        <v>5.2958492214657871E-2</v>
      </c>
    </row>
    <row r="1276" spans="1:7" ht="25.5" x14ac:dyDescent="0.2">
      <c r="A1276" s="22"/>
      <c r="B1276" s="26" t="s">
        <v>48</v>
      </c>
      <c r="C1276" s="115"/>
      <c r="D1276" s="40">
        <f>D1268-D1275</f>
        <v>4065491.5609999998</v>
      </c>
      <c r="E1276" s="40">
        <f>E1268-E1275</f>
        <v>4065560.0239999997</v>
      </c>
      <c r="F1276" s="114">
        <f t="shared" si="453"/>
        <v>-68.462999999988824</v>
      </c>
      <c r="G1276" s="32">
        <f t="shared" si="454"/>
        <v>-1.6839746454568352E-5</v>
      </c>
    </row>
    <row r="1277" spans="1:7" x14ac:dyDescent="0.2">
      <c r="A1277" s="110">
        <v>63</v>
      </c>
      <c r="B1277" s="3" t="s">
        <v>46</v>
      </c>
      <c r="C1277" s="112"/>
      <c r="D1277" s="114">
        <f t="shared" ref="D1277:E1279" si="458">D31+D106+D180+D254+D327+D400+D473+D546+D619+D692+D765+D838+D911+D984+D1057+D1130+D1204</f>
        <v>4015650.5640000002</v>
      </c>
      <c r="E1277" s="114">
        <f t="shared" si="458"/>
        <v>4037082.5660000001</v>
      </c>
      <c r="F1277" s="114">
        <f t="shared" si="453"/>
        <v>-21432.001999999862</v>
      </c>
      <c r="G1277" s="32">
        <f t="shared" si="454"/>
        <v>-5.3087846606107436E-3</v>
      </c>
    </row>
    <row r="1278" spans="1:7" x14ac:dyDescent="0.2">
      <c r="A1278" s="110"/>
      <c r="B1278" s="13" t="s">
        <v>6</v>
      </c>
      <c r="C1278" s="27"/>
      <c r="D1278" s="114"/>
      <c r="E1278" s="114"/>
      <c r="F1278" s="114"/>
      <c r="G1278" s="32"/>
    </row>
    <row r="1279" spans="1:7" x14ac:dyDescent="0.2">
      <c r="A1279" s="110">
        <v>631</v>
      </c>
      <c r="B1279" s="15" t="s">
        <v>21</v>
      </c>
      <c r="C1279" s="21"/>
      <c r="D1279" s="114">
        <f t="shared" si="458"/>
        <v>0</v>
      </c>
      <c r="E1279" s="114">
        <f t="shared" si="458"/>
        <v>0</v>
      </c>
      <c r="F1279" s="114">
        <f t="shared" ref="F1279" si="459">(D1279-E1279)</f>
        <v>0</v>
      </c>
      <c r="G1279" s="32" t="e">
        <f t="shared" ref="G1279" si="460">F1279/E1279</f>
        <v>#DIV/0!</v>
      </c>
    </row>
    <row r="1280" spans="1:7" x14ac:dyDescent="0.2">
      <c r="A1280" s="110"/>
      <c r="B1280" s="15"/>
      <c r="C1280" s="21"/>
      <c r="D1280" s="114"/>
      <c r="E1280" s="114"/>
      <c r="F1280" s="114"/>
      <c r="G1280" s="32"/>
    </row>
    <row r="1281" spans="1:7" x14ac:dyDescent="0.2">
      <c r="A1281" s="110">
        <v>64</v>
      </c>
      <c r="B1281" s="2" t="s">
        <v>47</v>
      </c>
      <c r="C1281" s="11"/>
      <c r="D1281" s="114">
        <f>D35+D110+D184+D258+D331+D404+D477+D550+D623+D696+D769+D842+D915+D988+D1061+D1134+D1208</f>
        <v>198890.49599999998</v>
      </c>
      <c r="E1281" s="114">
        <f>E35+E110+E184+E258+E331+E404+E477+E550+E623+E696+E769+E842+E915+E988+E1061+E1134+E1208</f>
        <v>194088.122</v>
      </c>
      <c r="F1281" s="114">
        <f t="shared" ref="F1281:F1291" si="461">(D1281-E1281)</f>
        <v>4802.3739999999816</v>
      </c>
      <c r="G1281" s="32">
        <f t="shared" ref="G1281:G1291" si="462">F1281/E1281</f>
        <v>2.4743265844985513E-2</v>
      </c>
    </row>
    <row r="1282" spans="1:7" ht="25.5" x14ac:dyDescent="0.2">
      <c r="A1282" s="22"/>
      <c r="B1282" s="26" t="s">
        <v>49</v>
      </c>
      <c r="C1282" s="115"/>
      <c r="D1282" s="40">
        <f>D1276-D1277-D1281</f>
        <v>-149049.49900000048</v>
      </c>
      <c r="E1282" s="40">
        <f>E1276-E1277-E1281</f>
        <v>-165610.66400000037</v>
      </c>
      <c r="F1282" s="40">
        <f t="shared" si="461"/>
        <v>16561.164999999892</v>
      </c>
      <c r="G1282" s="34">
        <f t="shared" si="462"/>
        <v>-0.10000059537228746</v>
      </c>
    </row>
    <row r="1283" spans="1:7" x14ac:dyDescent="0.2">
      <c r="A1283" s="110">
        <v>75</v>
      </c>
      <c r="B1283" s="3" t="s">
        <v>50</v>
      </c>
      <c r="C1283" s="112"/>
      <c r="D1283" s="114">
        <f t="shared" ref="D1283:E1286" si="463">D37+D112+D186+D260+D333+D406+D479+D552+D625+D698+D771+D844+D917+D990+D1063+D1136+D1210</f>
        <v>58149.599000000002</v>
      </c>
      <c r="E1283" s="114">
        <f t="shared" si="463"/>
        <v>60633.782999999996</v>
      </c>
      <c r="F1283" s="114">
        <f t="shared" si="461"/>
        <v>-2484.1839999999938</v>
      </c>
      <c r="G1283" s="32">
        <f t="shared" si="462"/>
        <v>-4.0970295387968682E-2</v>
      </c>
    </row>
    <row r="1284" spans="1:7" x14ac:dyDescent="0.2">
      <c r="A1284" s="110">
        <v>65</v>
      </c>
      <c r="B1284" s="1" t="s">
        <v>51</v>
      </c>
      <c r="C1284" s="10"/>
      <c r="D1284" s="114">
        <f t="shared" si="463"/>
        <v>119569.838</v>
      </c>
      <c r="E1284" s="114">
        <f t="shared" si="463"/>
        <v>111995.232</v>
      </c>
      <c r="F1284" s="114">
        <f t="shared" si="461"/>
        <v>7574.6059999999998</v>
      </c>
      <c r="G1284" s="32">
        <f t="shared" si="462"/>
        <v>6.7633289960058296E-2</v>
      </c>
    </row>
    <row r="1285" spans="1:7" ht="25.5" x14ac:dyDescent="0.2">
      <c r="A1285" s="110">
        <v>68</v>
      </c>
      <c r="B1285" s="16" t="s">
        <v>52</v>
      </c>
      <c r="C1285" s="17"/>
      <c r="D1285" s="114">
        <f t="shared" si="463"/>
        <v>2497678.6570000001</v>
      </c>
      <c r="E1285" s="114">
        <f t="shared" si="463"/>
        <v>2246651.6340000001</v>
      </c>
      <c r="F1285" s="114">
        <f t="shared" si="461"/>
        <v>251027.02300000004</v>
      </c>
      <c r="G1285" s="32">
        <f t="shared" si="462"/>
        <v>0.11173384391289212</v>
      </c>
    </row>
    <row r="1286" spans="1:7" x14ac:dyDescent="0.2">
      <c r="A1286" s="110">
        <v>78</v>
      </c>
      <c r="B1286" s="2" t="s">
        <v>53</v>
      </c>
      <c r="C1286" s="11"/>
      <c r="D1286" s="114">
        <f t="shared" si="463"/>
        <v>151561.58799999999</v>
      </c>
      <c r="E1286" s="114">
        <f t="shared" si="463"/>
        <v>108325.289</v>
      </c>
      <c r="F1286" s="114">
        <f t="shared" si="461"/>
        <v>43236.298999999985</v>
      </c>
      <c r="G1286" s="32">
        <f t="shared" si="462"/>
        <v>0.39913393630549171</v>
      </c>
    </row>
    <row r="1287" spans="1:7" ht="25.5" x14ac:dyDescent="0.2">
      <c r="A1287" s="22"/>
      <c r="B1287" s="26" t="s">
        <v>77</v>
      </c>
      <c r="C1287" s="115"/>
      <c r="D1287" s="40">
        <f>D1282+D1283-D1284-D1285+D1286</f>
        <v>-2556586.8070000005</v>
      </c>
      <c r="E1287" s="40">
        <f>E1282+E1283-E1284-E1285+E1286</f>
        <v>-2355298.4580000006</v>
      </c>
      <c r="F1287" s="40">
        <f t="shared" si="461"/>
        <v>-201288.34899999993</v>
      </c>
      <c r="G1287" s="34">
        <f t="shared" si="462"/>
        <v>8.5461928748904181E-2</v>
      </c>
    </row>
    <row r="1288" spans="1:7" x14ac:dyDescent="0.2">
      <c r="A1288" s="110">
        <v>76</v>
      </c>
      <c r="B1288" s="1" t="s">
        <v>54</v>
      </c>
      <c r="C1288" s="10"/>
      <c r="D1288" s="114">
        <f t="shared" ref="D1288:E1289" si="464">D42+D117+D191+D265+D338+D411+D484+D557+D630+D703+D776+D849+D922+D995+D1068+D1141+D1215</f>
        <v>134593.196</v>
      </c>
      <c r="E1288" s="114">
        <f t="shared" si="464"/>
        <v>454316.53399999999</v>
      </c>
      <c r="F1288" s="114">
        <f t="shared" si="461"/>
        <v>-319723.33799999999</v>
      </c>
      <c r="G1288" s="32">
        <f t="shared" si="462"/>
        <v>-0.70374576770300856</v>
      </c>
    </row>
    <row r="1289" spans="1:7" x14ac:dyDescent="0.2">
      <c r="A1289" s="110">
        <v>66</v>
      </c>
      <c r="B1289" s="1" t="s">
        <v>55</v>
      </c>
      <c r="C1289" s="10"/>
      <c r="D1289" s="114">
        <f>D43+D118+D192+D266+D339+D412+D485+D558+D631+D704+D777+D850+D923+D996+D1069+D1142+D1216</f>
        <v>32617.445</v>
      </c>
      <c r="E1289" s="114">
        <f t="shared" si="464"/>
        <v>68710.955000000002</v>
      </c>
      <c r="F1289" s="114">
        <f t="shared" si="461"/>
        <v>-36093.51</v>
      </c>
      <c r="G1289" s="32">
        <f t="shared" si="462"/>
        <v>-0.52529483835583424</v>
      </c>
    </row>
    <row r="1290" spans="1:7" x14ac:dyDescent="0.2">
      <c r="B1290" s="2" t="s">
        <v>56</v>
      </c>
      <c r="C1290" s="11"/>
      <c r="D1290" s="39">
        <f>D1288-D1289</f>
        <v>101975.75099999999</v>
      </c>
      <c r="E1290" s="39">
        <f>E1288-E1289</f>
        <v>385605.57899999997</v>
      </c>
      <c r="F1290" s="114">
        <f t="shared" si="461"/>
        <v>-283629.82799999998</v>
      </c>
      <c r="G1290" s="32">
        <f t="shared" si="462"/>
        <v>-0.73554389108047635</v>
      </c>
    </row>
    <row r="1291" spans="1:7" x14ac:dyDescent="0.2">
      <c r="A1291" s="22"/>
      <c r="B1291" s="19" t="s">
        <v>57</v>
      </c>
      <c r="C1291" s="115"/>
      <c r="D1291" s="40">
        <f>D1287+D1290</f>
        <v>-2454611.0560000003</v>
      </c>
      <c r="E1291" s="40">
        <f>E1287+E1290</f>
        <v>-1969692.8790000007</v>
      </c>
      <c r="F1291" s="40">
        <f t="shared" si="461"/>
        <v>-484918.17699999968</v>
      </c>
      <c r="G1291" s="34">
        <f t="shared" si="462"/>
        <v>0.24618973961371543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10">
        <v>5</v>
      </c>
      <c r="B1295" s="1" t="s">
        <v>22</v>
      </c>
      <c r="C1295" s="10"/>
      <c r="D1295" s="40">
        <f>D49+D124+D198+D272+D345+D418+D491+D564+D637+D710+D783+D856+D929+D1002+D1075+D1148+D1222</f>
        <v>3689989</v>
      </c>
      <c r="E1295" s="40">
        <f>E49+E124+E198+E272+E345+E418+E491+E564+E637+E710+E783+E856+E929+E1002+E1075+E1148+E1222</f>
        <v>4357900</v>
      </c>
      <c r="F1295" s="40">
        <f t="shared" ref="F1295" si="465">(D1295-E1295)</f>
        <v>-667911</v>
      </c>
      <c r="G1295" s="34">
        <f t="shared" ref="G1295" si="466">F1295/E1295</f>
        <v>-0.15326441634732324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10">
        <v>51</v>
      </c>
      <c r="B1299" s="20" t="s">
        <v>29</v>
      </c>
      <c r="C1299" s="30"/>
      <c r="D1299" s="114">
        <f t="shared" ref="D1299:E1299" si="467">D53+D128+D202+D276+D349+D422+D495+D568+D641+D714+D787+D860+D933+D1006+D1079+D1152</f>
        <v>0</v>
      </c>
      <c r="E1299" s="114">
        <f t="shared" si="467"/>
        <v>0</v>
      </c>
      <c r="F1299" s="114">
        <f t="shared" ref="F1299:F1300" si="468">(D1299-E1299)</f>
        <v>0</v>
      </c>
      <c r="G1299" s="32" t="e">
        <f t="shared" ref="G1299:G1300" si="469">F1299/E1299</f>
        <v>#DIV/0!</v>
      </c>
    </row>
    <row r="1300" spans="1:7" x14ac:dyDescent="0.2">
      <c r="A1300" s="110">
        <v>510</v>
      </c>
      <c r="B1300" s="1" t="s">
        <v>7</v>
      </c>
      <c r="C1300" s="10"/>
      <c r="D1300" s="114">
        <f t="shared" ref="D1300:E1300" si="470">D54+D129+D203+D277+D350+D423+D496+D569+D642+D715+D788+D861+D934+D1007+D1080+D1153+D1227</f>
        <v>0</v>
      </c>
      <c r="E1300" s="114">
        <f t="shared" si="470"/>
        <v>0</v>
      </c>
      <c r="F1300" s="114">
        <f t="shared" si="468"/>
        <v>0</v>
      </c>
      <c r="G1300" s="32" t="e">
        <f t="shared" si="469"/>
        <v>#DIV/0!</v>
      </c>
    </row>
    <row r="1301" spans="1:7" x14ac:dyDescent="0.2">
      <c r="B1301" s="3"/>
      <c r="C1301" s="28"/>
    </row>
    <row r="1302" spans="1:7" x14ac:dyDescent="0.2">
      <c r="A1302" s="110">
        <v>41</v>
      </c>
      <c r="B1302" s="1" t="s">
        <v>8</v>
      </c>
      <c r="C1302" s="10"/>
      <c r="D1302" s="40">
        <f>D1306+D1307+D1308</f>
        <v>4443157</v>
      </c>
      <c r="E1302" s="40">
        <f>E1306+E1307+E1308</f>
        <v>3976918</v>
      </c>
      <c r="F1302" s="40">
        <f t="shared" ref="F1302" si="471">(D1302-E1302)</f>
        <v>466239</v>
      </c>
      <c r="G1302" s="34">
        <f t="shared" ref="G1302" si="472">F1302/E1302</f>
        <v>0.11723626184899966</v>
      </c>
    </row>
    <row r="1303" spans="1:7" x14ac:dyDescent="0.2">
      <c r="A1303" s="110"/>
      <c r="B1303" s="1"/>
      <c r="C1303" s="10"/>
      <c r="D1303" s="114"/>
      <c r="E1303" s="114"/>
      <c r="F1303" s="114"/>
      <c r="G1303" s="32"/>
    </row>
    <row r="1304" spans="1:7" x14ac:dyDescent="0.2">
      <c r="A1304" s="110"/>
      <c r="B1304" s="7" t="s">
        <v>6</v>
      </c>
      <c r="C1304" s="29"/>
      <c r="D1304" s="114"/>
      <c r="E1304" s="114"/>
      <c r="F1304" s="114"/>
      <c r="G1304" s="32"/>
    </row>
    <row r="1305" spans="1:7" x14ac:dyDescent="0.2">
      <c r="A1305" s="110"/>
      <c r="B1305" s="1"/>
      <c r="C1305" s="10"/>
      <c r="D1305" s="114"/>
      <c r="E1305" s="114"/>
      <c r="F1305" s="114"/>
      <c r="G1305" s="32"/>
    </row>
    <row r="1306" spans="1:7" x14ac:dyDescent="0.2">
      <c r="A1306" s="110"/>
      <c r="B1306" s="23" t="s">
        <v>23</v>
      </c>
      <c r="C1306" s="10"/>
      <c r="D1306" s="114">
        <f t="shared" ref="D1306:E1308" si="473">D60+D135+D209+D283+D356+D429+D502+D575+D648+D721+D794+D867+D940+D1013+D1086+D1159+D1233</f>
        <v>2106450</v>
      </c>
      <c r="E1306" s="114">
        <f t="shared" si="473"/>
        <v>2178310</v>
      </c>
      <c r="F1306" s="114">
        <f t="shared" ref="F1306:F1308" si="474">(D1306-E1306)</f>
        <v>-71860</v>
      </c>
      <c r="G1306" s="32">
        <f t="shared" ref="G1306:G1308" si="475">F1306/E1306</f>
        <v>-3.2988876697990645E-2</v>
      </c>
    </row>
    <row r="1307" spans="1:7" ht="25.5" x14ac:dyDescent="0.2">
      <c r="A1307" s="110"/>
      <c r="B1307" s="24" t="s">
        <v>58</v>
      </c>
      <c r="C1307" s="17"/>
      <c r="D1307" s="114">
        <f t="shared" si="473"/>
        <v>1427084</v>
      </c>
      <c r="E1307" s="114">
        <f t="shared" si="473"/>
        <v>982498</v>
      </c>
      <c r="F1307" s="114">
        <f t="shared" si="474"/>
        <v>444586</v>
      </c>
      <c r="G1307" s="32">
        <f t="shared" si="475"/>
        <v>0.45250575573690738</v>
      </c>
    </row>
    <row r="1308" spans="1:7" x14ac:dyDescent="0.2">
      <c r="A1308" s="110"/>
      <c r="B1308" s="23" t="s">
        <v>24</v>
      </c>
      <c r="C1308" s="10"/>
      <c r="D1308" s="114">
        <f t="shared" si="473"/>
        <v>909623</v>
      </c>
      <c r="E1308" s="114">
        <f t="shared" si="473"/>
        <v>816110</v>
      </c>
      <c r="F1308" s="114">
        <f t="shared" si="474"/>
        <v>93513</v>
      </c>
      <c r="G1308" s="32">
        <f t="shared" si="475"/>
        <v>0.11458381835781942</v>
      </c>
    </row>
    <row r="1309" spans="1:7" x14ac:dyDescent="0.2">
      <c r="A1309" s="110"/>
      <c r="B1309" s="1"/>
      <c r="C1309" s="10"/>
      <c r="D1309" s="114"/>
      <c r="E1309" s="114"/>
      <c r="F1309" s="114"/>
      <c r="G1309" s="32"/>
    </row>
    <row r="1310" spans="1:7" x14ac:dyDescent="0.2">
      <c r="A1310" s="110"/>
      <c r="B1310" s="8" t="s">
        <v>26</v>
      </c>
      <c r="C1310" s="31"/>
      <c r="D1310" s="40">
        <f>D64+D139+D213+D287+D360+D433+D506+D579+D652+D725+D798+D871+D944+D1017+D1090+D1163+D1237</f>
        <v>2162753</v>
      </c>
      <c r="E1310" s="40">
        <f>E64+E139+E213+E287+E360+E433+E506+E579+E652+E725+E798+E871+E944+E1017+E1090+E1163+E1237</f>
        <v>1862752</v>
      </c>
      <c r="F1310" s="40">
        <f t="shared" ref="F1310" si="476">(D1310-E1310)</f>
        <v>300001</v>
      </c>
      <c r="G1310" s="34">
        <f t="shared" ref="G1310" si="477">F1310/E1310</f>
        <v>0.16105257167889231</v>
      </c>
    </row>
    <row r="1311" spans="1:7" x14ac:dyDescent="0.2">
      <c r="A1311" s="110"/>
      <c r="B1311" s="8"/>
      <c r="C1311" s="31"/>
      <c r="D1311" s="114"/>
      <c r="E1311" s="114"/>
      <c r="F1311" s="114"/>
      <c r="G1311" s="32"/>
    </row>
    <row r="1312" spans="1:7" x14ac:dyDescent="0.2">
      <c r="A1312" s="110">
        <v>3</v>
      </c>
      <c r="B1312" s="8" t="s">
        <v>15</v>
      </c>
      <c r="C1312" s="31"/>
      <c r="D1312" s="40">
        <f>D1315+D1316+D1317+D1318</f>
        <v>1810382</v>
      </c>
      <c r="E1312" s="40">
        <f>E1315+E1316+E1317+E1318</f>
        <v>2135798</v>
      </c>
      <c r="F1312" s="40">
        <f t="shared" ref="F1312" si="478">(D1312-E1312)</f>
        <v>-325416</v>
      </c>
      <c r="G1312" s="34">
        <f t="shared" ref="G1312" si="479">F1312/E1312</f>
        <v>-0.15236272344107449</v>
      </c>
    </row>
    <row r="1313" spans="1:7" x14ac:dyDescent="0.2">
      <c r="A1313" s="110"/>
      <c r="B1313" s="7" t="s">
        <v>6</v>
      </c>
      <c r="C1313" s="29"/>
      <c r="D1313" s="114"/>
      <c r="E1313" s="114"/>
      <c r="F1313" s="114"/>
      <c r="G1313" s="32"/>
    </row>
    <row r="1314" spans="1:7" x14ac:dyDescent="0.2">
      <c r="A1314" s="110"/>
      <c r="B1314" s="8"/>
      <c r="C1314" s="31"/>
      <c r="D1314" s="114"/>
      <c r="E1314" s="114"/>
      <c r="F1314" s="114"/>
      <c r="G1314" s="32"/>
    </row>
    <row r="1315" spans="1:7" x14ac:dyDescent="0.2">
      <c r="A1315" s="110">
        <v>30</v>
      </c>
      <c r="B1315" s="25" t="s">
        <v>16</v>
      </c>
      <c r="C1315" s="31"/>
      <c r="D1315" s="114">
        <f t="shared" ref="D1315:E1318" si="480">D69+D144+D218+D292+D365+D438+D511+D584+D657+D730+D803+D876+D949+D1022+D1095+D1168+D1242</f>
        <v>81076</v>
      </c>
      <c r="E1315" s="114">
        <f t="shared" si="480"/>
        <v>77655</v>
      </c>
      <c r="F1315" s="114">
        <f t="shared" ref="F1315:F1318" si="481">(D1315-E1315)</f>
        <v>3421</v>
      </c>
      <c r="G1315" s="32">
        <f t="shared" ref="G1315:G1318" si="482">F1315/E1315</f>
        <v>4.4053827828214535E-2</v>
      </c>
    </row>
    <row r="1316" spans="1:7" x14ac:dyDescent="0.2">
      <c r="A1316" s="110">
        <v>31</v>
      </c>
      <c r="B1316" s="25" t="s">
        <v>17</v>
      </c>
      <c r="C1316" s="31"/>
      <c r="D1316" s="114">
        <f t="shared" si="480"/>
        <v>283142</v>
      </c>
      <c r="E1316" s="114">
        <f t="shared" si="480"/>
        <v>638155</v>
      </c>
      <c r="F1316" s="114">
        <f t="shared" si="481"/>
        <v>-355013</v>
      </c>
      <c r="G1316" s="32">
        <f t="shared" si="482"/>
        <v>-0.55631155440292723</v>
      </c>
    </row>
    <row r="1317" spans="1:7" x14ac:dyDescent="0.2">
      <c r="A1317" s="110">
        <v>32</v>
      </c>
      <c r="B1317" s="25" t="s">
        <v>18</v>
      </c>
      <c r="C1317" s="31"/>
      <c r="D1317" s="114">
        <f t="shared" si="480"/>
        <v>1445777</v>
      </c>
      <c r="E1317" s="114">
        <f t="shared" si="480"/>
        <v>1419601</v>
      </c>
      <c r="F1317" s="114">
        <f t="shared" si="481"/>
        <v>26176</v>
      </c>
      <c r="G1317" s="32">
        <f t="shared" si="482"/>
        <v>1.8438983911676591E-2</v>
      </c>
    </row>
    <row r="1318" spans="1:7" x14ac:dyDescent="0.2">
      <c r="A1318" s="110">
        <v>37</v>
      </c>
      <c r="B1318" s="25" t="s">
        <v>25</v>
      </c>
      <c r="C1318" s="31"/>
      <c r="D1318" s="114">
        <f t="shared" si="480"/>
        <v>387</v>
      </c>
      <c r="E1318" s="114">
        <f t="shared" si="480"/>
        <v>387</v>
      </c>
      <c r="F1318" s="114">
        <f t="shared" si="481"/>
        <v>0</v>
      </c>
      <c r="G1318" s="32">
        <f t="shared" si="482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septembre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workbookViewId="0">
      <selection activeCell="M34" sqref="M34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14" t="s">
        <v>10</v>
      </c>
      <c r="E3" s="114" t="s">
        <v>11</v>
      </c>
      <c r="F3" s="114" t="s">
        <v>12</v>
      </c>
      <c r="G3" s="32" t="s">
        <v>13</v>
      </c>
    </row>
    <row r="4" spans="1:7" x14ac:dyDescent="0.2">
      <c r="A4" s="110">
        <v>700</v>
      </c>
      <c r="B4" s="1" t="s">
        <v>30</v>
      </c>
      <c r="C4" s="10"/>
      <c r="D4" s="114">
        <f>'TAB juillet'!D4+'TAB aout'!D4+septe!D4</f>
        <v>32275</v>
      </c>
      <c r="E4" s="114">
        <f>'TAB juillet'!E4+'TAB aout'!E4+septe!E4</f>
        <v>10967</v>
      </c>
      <c r="F4" s="114">
        <f>(D4-E4)</f>
        <v>21308</v>
      </c>
      <c r="G4" s="32">
        <f>F4/E4</f>
        <v>1.9429196680951948</v>
      </c>
    </row>
    <row r="5" spans="1:7" x14ac:dyDescent="0.2">
      <c r="A5" s="110">
        <v>701</v>
      </c>
      <c r="B5" s="1" t="s">
        <v>31</v>
      </c>
      <c r="C5" s="10"/>
      <c r="D5" s="114">
        <f>'TAB juillet'!D5+'TAB aout'!D5+septe!D5</f>
        <v>111541</v>
      </c>
      <c r="E5" s="114">
        <f>'TAB juillet'!E5+'TAB aout'!E5+septe!E5</f>
        <v>95377</v>
      </c>
      <c r="F5" s="114">
        <f t="shared" ref="F5:F7" si="0">(D5-E5)</f>
        <v>16164</v>
      </c>
      <c r="G5" s="32">
        <f t="shared" ref="G5:G7" si="1">F5/E5</f>
        <v>0.16947482097361</v>
      </c>
    </row>
    <row r="6" spans="1:7" x14ac:dyDescent="0.2">
      <c r="A6" s="110">
        <v>704</v>
      </c>
      <c r="B6" s="1" t="s">
        <v>32</v>
      </c>
      <c r="C6" s="10"/>
      <c r="D6" s="114">
        <f>'TAB juillet'!D6+'TAB aout'!D6+septe!D6</f>
        <v>0</v>
      </c>
      <c r="E6" s="114">
        <f>'TAB juillet'!E6+'TAB aout'!E6+septe!E6</f>
        <v>0</v>
      </c>
      <c r="F6" s="114">
        <f t="shared" si="0"/>
        <v>0</v>
      </c>
      <c r="G6" s="32" t="e">
        <f t="shared" si="1"/>
        <v>#DIV/0!</v>
      </c>
    </row>
    <row r="7" spans="1:7" x14ac:dyDescent="0.2">
      <c r="A7" s="110">
        <v>706</v>
      </c>
      <c r="B7" s="1" t="s">
        <v>33</v>
      </c>
      <c r="C7" s="10"/>
      <c r="D7" s="114">
        <f>'TAB juillet'!D7+'TAB aout'!D7+septe!D7</f>
        <v>252138</v>
      </c>
      <c r="E7" s="114">
        <f>'TAB juillet'!E7+'TAB aout'!E7+septe!E7</f>
        <v>183395</v>
      </c>
      <c r="F7" s="114">
        <f t="shared" si="0"/>
        <v>68743</v>
      </c>
      <c r="G7" s="32">
        <f t="shared" si="1"/>
        <v>0.37483573707025819</v>
      </c>
    </row>
    <row r="8" spans="1:7" x14ac:dyDescent="0.2">
      <c r="A8" s="110"/>
      <c r="B8" s="13" t="s">
        <v>6</v>
      </c>
      <c r="C8" s="27"/>
      <c r="D8" s="114">
        <f>'TAB juillet'!D8+'TAB aout'!D8+septe!D8</f>
        <v>0</v>
      </c>
      <c r="E8" s="114">
        <f>'TAB juillet'!E8+'TAB aout'!E8+septe!E8</f>
        <v>0</v>
      </c>
      <c r="F8" s="39"/>
      <c r="G8" s="33"/>
    </row>
    <row r="9" spans="1:7" x14ac:dyDescent="0.2">
      <c r="A9" s="110"/>
      <c r="B9" s="14" t="s">
        <v>19</v>
      </c>
      <c r="C9" s="11"/>
      <c r="D9" s="114">
        <f>'TAB juillet'!D9+'TAB aout'!D9+septe!D9</f>
        <v>0</v>
      </c>
      <c r="E9" s="114">
        <f>'TAB juillet'!E9+'TAB aout'!E9+septe!E9</f>
        <v>0</v>
      </c>
      <c r="F9" s="114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10"/>
      <c r="B10" s="14" t="s">
        <v>20</v>
      </c>
      <c r="C10" s="11"/>
      <c r="D10" s="114">
        <f>'TAB juillet'!D10+'TAB aout'!D10+septe!D10</f>
        <v>0</v>
      </c>
      <c r="E10" s="114">
        <f>'TAB juillet'!E10+'TAB aout'!E10+septe!E10</f>
        <v>0</v>
      </c>
      <c r="F10" s="114">
        <f t="shared" si="2"/>
        <v>0</v>
      </c>
      <c r="G10" s="32" t="e">
        <f t="shared" si="3"/>
        <v>#DIV/0!</v>
      </c>
    </row>
    <row r="11" spans="1:7" x14ac:dyDescent="0.2">
      <c r="A11" s="110"/>
      <c r="B11" s="14" t="s">
        <v>27</v>
      </c>
      <c r="C11" s="11"/>
      <c r="D11" s="114">
        <f>'TAB juillet'!D11+'TAB aout'!D11+septe!D11</f>
        <v>0</v>
      </c>
      <c r="E11" s="114">
        <f>'TAB juillet'!E11+'TAB aout'!E11+septe!E11</f>
        <v>0</v>
      </c>
      <c r="F11" s="114">
        <f t="shared" si="2"/>
        <v>0</v>
      </c>
      <c r="G11" s="32" t="e">
        <f t="shared" si="3"/>
        <v>#DIV/0!</v>
      </c>
    </row>
    <row r="12" spans="1:7" x14ac:dyDescent="0.2">
      <c r="A12" s="110">
        <v>706</v>
      </c>
      <c r="B12" s="2" t="s">
        <v>34</v>
      </c>
      <c r="C12" s="11"/>
      <c r="D12" s="114">
        <f>'TAB juillet'!D12+'TAB aout'!D12+septe!D12</f>
        <v>13165</v>
      </c>
      <c r="E12" s="114">
        <f>'TAB juillet'!E12+'TAB aout'!E12+septe!E12</f>
        <v>6547</v>
      </c>
      <c r="F12" s="114">
        <f t="shared" si="2"/>
        <v>6618</v>
      </c>
      <c r="G12" s="32">
        <f t="shared" si="3"/>
        <v>1.0108446616771041</v>
      </c>
    </row>
    <row r="13" spans="1:7" x14ac:dyDescent="0.2">
      <c r="A13" s="110" t="s">
        <v>35</v>
      </c>
      <c r="B13" s="2" t="s">
        <v>36</v>
      </c>
      <c r="C13" s="11"/>
      <c r="D13" s="114">
        <f>'TAB juillet'!D13+'TAB aout'!D13+septe!D13</f>
        <v>0</v>
      </c>
      <c r="E13" s="114">
        <f>'TAB juillet'!E13+'TAB aout'!E13+septe!E13</f>
        <v>0</v>
      </c>
      <c r="F13" s="114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11"/>
      <c r="D14" s="40">
        <f>D4+D5+D6+D7+D12+D13</f>
        <v>409119</v>
      </c>
      <c r="E14" s="40">
        <f>E4+E5+E6+E7+E12+E13</f>
        <v>296286</v>
      </c>
      <c r="F14" s="40">
        <f t="shared" si="2"/>
        <v>112833</v>
      </c>
      <c r="G14" s="34">
        <f t="shared" si="3"/>
        <v>0.38082460865515078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14">
        <f>'TAB juillet'!D17+'TAB aout'!D17+septe!D17</f>
        <v>0</v>
      </c>
      <c r="E17" s="114">
        <f>'TAB juillet'!E17+'TAB aout'!E17+septe!E17</f>
        <v>0</v>
      </c>
      <c r="F17" s="114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12"/>
      <c r="D18" s="113"/>
      <c r="E18" s="113"/>
      <c r="F18" s="113"/>
      <c r="G18" s="36"/>
    </row>
    <row r="19" spans="1:7" x14ac:dyDescent="0.2">
      <c r="A19" s="110">
        <v>72</v>
      </c>
      <c r="B19" s="1" t="s">
        <v>37</v>
      </c>
      <c r="C19" s="10"/>
      <c r="D19" s="114">
        <f>'TAB juillet'!D19+'TAB aout'!D19+septe!D19</f>
        <v>0</v>
      </c>
      <c r="E19" s="114">
        <f>'TAB juillet'!E19+'TAB aout'!E19+septe!E19</f>
        <v>0</v>
      </c>
      <c r="F19" s="114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10">
        <v>73</v>
      </c>
      <c r="B20" s="1" t="s">
        <v>38</v>
      </c>
      <c r="C20" s="10"/>
      <c r="D20" s="114">
        <f>'TAB juillet'!D20+'TAB aout'!D20+septe!D20</f>
        <v>0</v>
      </c>
      <c r="E20" s="114">
        <f>'TAB juillet'!E20+'TAB aout'!E20+septe!E20</f>
        <v>1175</v>
      </c>
      <c r="F20" s="114">
        <f t="shared" si="6"/>
        <v>-1175</v>
      </c>
      <c r="G20" s="32">
        <f t="shared" si="7"/>
        <v>-1</v>
      </c>
    </row>
    <row r="21" spans="1:7" x14ac:dyDescent="0.2">
      <c r="A21" s="110">
        <v>74</v>
      </c>
      <c r="B21" s="2" t="s">
        <v>39</v>
      </c>
      <c r="C21" s="11"/>
      <c r="D21" s="114">
        <f>'TAB juillet'!D21+'TAB aout'!D21+septe!D21</f>
        <v>0</v>
      </c>
      <c r="E21" s="114">
        <f>'TAB juillet'!E21+'TAB aout'!E21+septe!E21</f>
        <v>0</v>
      </c>
      <c r="F21" s="114">
        <f t="shared" si="6"/>
        <v>0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15"/>
      <c r="D22" s="40">
        <f>D14+D19+D20+D21</f>
        <v>409119</v>
      </c>
      <c r="E22" s="40">
        <f>E14+E19+E20+E21</f>
        <v>297461</v>
      </c>
      <c r="F22" s="114">
        <f t="shared" si="6"/>
        <v>111658</v>
      </c>
      <c r="G22" s="32">
        <f t="shared" si="7"/>
        <v>0.37537021659982317</v>
      </c>
    </row>
    <row r="23" spans="1:7" x14ac:dyDescent="0.2">
      <c r="A23" s="110">
        <v>60</v>
      </c>
      <c r="B23" s="3" t="s">
        <v>40</v>
      </c>
      <c r="C23" s="112"/>
      <c r="D23" s="113">
        <f>D24+D25+D26</f>
        <v>106261</v>
      </c>
      <c r="E23" s="113">
        <f>E24+E25+E26</f>
        <v>70796</v>
      </c>
      <c r="F23" s="114">
        <f t="shared" si="6"/>
        <v>35465</v>
      </c>
      <c r="G23" s="32">
        <f t="shared" si="7"/>
        <v>0.50094638115147749</v>
      </c>
    </row>
    <row r="24" spans="1:7" x14ac:dyDescent="0.2">
      <c r="A24" s="110">
        <v>600</v>
      </c>
      <c r="B24" s="1" t="s">
        <v>2</v>
      </c>
      <c r="C24" s="10"/>
      <c r="D24" s="114">
        <f>'TAB juillet'!D24+'TAB aout'!D24+septe!D24</f>
        <v>26027</v>
      </c>
      <c r="E24" s="114">
        <f>'TAB juillet'!E24+'TAB aout'!E24+septe!E24</f>
        <v>12291</v>
      </c>
      <c r="F24" s="114">
        <f t="shared" si="6"/>
        <v>13736</v>
      </c>
      <c r="G24" s="32">
        <f t="shared" si="7"/>
        <v>1.1175656984785616</v>
      </c>
    </row>
    <row r="25" spans="1:7" x14ac:dyDescent="0.2">
      <c r="A25" s="110">
        <v>601</v>
      </c>
      <c r="B25" s="1" t="s">
        <v>3</v>
      </c>
      <c r="C25" s="10"/>
      <c r="D25" s="114">
        <f>'TAB juillet'!D25+'TAB aout'!D25+septe!D25</f>
        <v>29962</v>
      </c>
      <c r="E25" s="114">
        <f>'TAB juillet'!E25+'TAB aout'!E25+septe!E25</f>
        <v>20812</v>
      </c>
      <c r="F25" s="114">
        <f t="shared" si="6"/>
        <v>9150</v>
      </c>
      <c r="G25" s="32">
        <f t="shared" si="7"/>
        <v>0.43965020180664999</v>
      </c>
    </row>
    <row r="26" spans="1:7" x14ac:dyDescent="0.2">
      <c r="A26" s="110">
        <v>604</v>
      </c>
      <c r="B26" s="1" t="s">
        <v>4</v>
      </c>
      <c r="C26" s="10"/>
      <c r="D26" s="114">
        <f>'TAB juillet'!D26+'TAB aout'!D26+septe!D26</f>
        <v>50272</v>
      </c>
      <c r="E26" s="114">
        <f>'TAB juillet'!E26+'TAB aout'!E26+septe!E26</f>
        <v>37693</v>
      </c>
      <c r="F26" s="114">
        <f t="shared" si="6"/>
        <v>12579</v>
      </c>
      <c r="G26" s="32">
        <f t="shared" si="7"/>
        <v>0.33372244183270106</v>
      </c>
    </row>
    <row r="27" spans="1:7" x14ac:dyDescent="0.2">
      <c r="A27" s="110">
        <v>61</v>
      </c>
      <c r="B27" s="1" t="s">
        <v>41</v>
      </c>
      <c r="C27" s="10"/>
      <c r="D27" s="114">
        <f>'TAB juillet'!D27+'TAB aout'!D27+septe!D27</f>
        <v>29733</v>
      </c>
      <c r="E27" s="114">
        <f>'TAB juillet'!E27+'TAB aout'!E27+septe!E27</f>
        <v>30577</v>
      </c>
      <c r="F27" s="114">
        <f t="shared" si="6"/>
        <v>-844</v>
      </c>
      <c r="G27" s="32">
        <f t="shared" si="7"/>
        <v>-2.7602446283154003E-2</v>
      </c>
    </row>
    <row r="28" spans="1:7" x14ac:dyDescent="0.2">
      <c r="A28" s="110">
        <v>62</v>
      </c>
      <c r="B28" s="2" t="s">
        <v>42</v>
      </c>
      <c r="C28" s="11"/>
      <c r="D28" s="114">
        <f>'TAB juillet'!D28+'TAB aout'!D28+septe!D28</f>
        <v>48097</v>
      </c>
      <c r="E28" s="114">
        <f>'TAB juillet'!E28+'TAB aout'!E28+septe!E28</f>
        <v>42458</v>
      </c>
      <c r="F28" s="114">
        <f t="shared" si="6"/>
        <v>5639</v>
      </c>
      <c r="G28" s="32">
        <f t="shared" si="7"/>
        <v>0.13281360403222009</v>
      </c>
    </row>
    <row r="29" spans="1:7" ht="25.5" x14ac:dyDescent="0.2">
      <c r="A29" s="22"/>
      <c r="B29" s="26" t="s">
        <v>43</v>
      </c>
      <c r="C29" s="115"/>
      <c r="D29" s="40">
        <f>D23+D27+D28</f>
        <v>184091</v>
      </c>
      <c r="E29" s="40">
        <f>E23+E27+E28</f>
        <v>143831</v>
      </c>
      <c r="F29" s="114">
        <f t="shared" si="6"/>
        <v>40260</v>
      </c>
      <c r="G29" s="32">
        <f t="shared" si="7"/>
        <v>0.27991184098003907</v>
      </c>
    </row>
    <row r="30" spans="1:7" ht="25.5" x14ac:dyDescent="0.2">
      <c r="A30" s="22"/>
      <c r="B30" s="26" t="s">
        <v>48</v>
      </c>
      <c r="C30" s="115"/>
      <c r="D30" s="40">
        <f>D22-D29</f>
        <v>225028</v>
      </c>
      <c r="E30" s="40">
        <f>E22-E29</f>
        <v>153630</v>
      </c>
      <c r="F30" s="114">
        <f t="shared" si="6"/>
        <v>71398</v>
      </c>
      <c r="G30" s="32">
        <f t="shared" si="7"/>
        <v>0.46473995964329884</v>
      </c>
    </row>
    <row r="31" spans="1:7" x14ac:dyDescent="0.2">
      <c r="A31" s="110">
        <v>63</v>
      </c>
      <c r="B31" s="3" t="s">
        <v>46</v>
      </c>
      <c r="C31" s="112"/>
      <c r="D31" s="114">
        <f>'TAB juillet'!D31+'TAB aout'!D31+septe!D31</f>
        <v>178735</v>
      </c>
      <c r="E31" s="114">
        <f>'TAB juillet'!E31+'TAB aout'!E31+septe!E31</f>
        <v>212418</v>
      </c>
      <c r="F31" s="114">
        <f t="shared" si="6"/>
        <v>-33683</v>
      </c>
      <c r="G31" s="32">
        <f t="shared" si="7"/>
        <v>-0.15856942443672381</v>
      </c>
    </row>
    <row r="32" spans="1:7" x14ac:dyDescent="0.2">
      <c r="A32" s="110"/>
      <c r="B32" s="13" t="s">
        <v>6</v>
      </c>
      <c r="C32" s="27"/>
      <c r="D32" s="114"/>
      <c r="E32" s="114"/>
      <c r="F32" s="114"/>
      <c r="G32" s="32"/>
    </row>
    <row r="33" spans="1:7" x14ac:dyDescent="0.2">
      <c r="A33" s="110">
        <v>631</v>
      </c>
      <c r="B33" s="15" t="s">
        <v>21</v>
      </c>
      <c r="C33" s="21"/>
      <c r="D33" s="114">
        <f>'TAB juillet'!D33+'TAB aout'!D33+septe!D33</f>
        <v>0</v>
      </c>
      <c r="E33" s="114">
        <f>'TAB juillet'!E33+'TAB aout'!E33+septe!E33</f>
        <v>0</v>
      </c>
      <c r="F33" s="114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10"/>
      <c r="B34" s="15"/>
      <c r="C34" s="21"/>
      <c r="D34" s="114"/>
      <c r="E34" s="114"/>
      <c r="F34" s="114"/>
      <c r="G34" s="32"/>
    </row>
    <row r="35" spans="1:7" x14ac:dyDescent="0.2">
      <c r="A35" s="110">
        <v>64</v>
      </c>
      <c r="B35" s="2" t="s">
        <v>47</v>
      </c>
      <c r="C35" s="11"/>
      <c r="D35" s="114">
        <f>'TAB juillet'!D35+'TAB aout'!D35+septe!D35</f>
        <v>14828</v>
      </c>
      <c r="E35" s="114">
        <f>'TAB juillet'!E35+'TAB aout'!E35+septe!E35</f>
        <v>12483</v>
      </c>
      <c r="F35" s="114">
        <f t="shared" ref="F35:F45" si="10">(D35-E35)</f>
        <v>2345</v>
      </c>
      <c r="G35" s="32">
        <f t="shared" ref="G35:G45" si="11">F35/E35</f>
        <v>0.18785548345750219</v>
      </c>
    </row>
    <row r="36" spans="1:7" ht="25.5" x14ac:dyDescent="0.2">
      <c r="A36" s="22"/>
      <c r="B36" s="26" t="s">
        <v>49</v>
      </c>
      <c r="C36" s="115"/>
      <c r="D36" s="114">
        <f>D30-D31-D35</f>
        <v>31465</v>
      </c>
      <c r="E36" s="114">
        <f>E30-E31-E35</f>
        <v>-71271</v>
      </c>
      <c r="F36" s="114">
        <f t="shared" si="10"/>
        <v>102736</v>
      </c>
      <c r="G36" s="32">
        <f t="shared" si="11"/>
        <v>-1.44148391351321</v>
      </c>
    </row>
    <row r="37" spans="1:7" x14ac:dyDescent="0.2">
      <c r="A37" s="110">
        <v>75</v>
      </c>
      <c r="B37" s="3" t="s">
        <v>50</v>
      </c>
      <c r="C37" s="112"/>
      <c r="D37" s="114">
        <f>'TAB juillet'!D37+'TAB aout'!D37+septe!D37</f>
        <v>5333</v>
      </c>
      <c r="E37" s="114">
        <f>'TAB juillet'!E37+'TAB aout'!E37+septe!E37</f>
        <v>7844</v>
      </c>
      <c r="F37" s="114">
        <f t="shared" si="10"/>
        <v>-2511</v>
      </c>
      <c r="G37" s="32">
        <f t="shared" si="11"/>
        <v>-0.32011728709841919</v>
      </c>
    </row>
    <row r="38" spans="1:7" x14ac:dyDescent="0.2">
      <c r="A38" s="110">
        <v>65</v>
      </c>
      <c r="B38" s="1" t="s">
        <v>51</v>
      </c>
      <c r="C38" s="10"/>
      <c r="D38" s="114">
        <f>'TAB juillet'!D38+'TAB aout'!D38+septe!D38</f>
        <v>1411</v>
      </c>
      <c r="E38" s="114">
        <f>'TAB juillet'!E38+'TAB aout'!E38+septe!E38</f>
        <v>2580</v>
      </c>
      <c r="F38" s="114">
        <f t="shared" si="10"/>
        <v>-1169</v>
      </c>
      <c r="G38" s="32">
        <f t="shared" si="11"/>
        <v>-0.45310077519379843</v>
      </c>
    </row>
    <row r="39" spans="1:7" ht="25.5" x14ac:dyDescent="0.2">
      <c r="A39" s="110">
        <v>68</v>
      </c>
      <c r="B39" s="16" t="s">
        <v>52</v>
      </c>
      <c r="C39" s="17"/>
      <c r="D39" s="114">
        <f>'TAB juillet'!D39+'TAB aout'!D39+septe!D39</f>
        <v>198519</v>
      </c>
      <c r="E39" s="114">
        <f>'TAB juillet'!E39+'TAB aout'!E39+septe!E39</f>
        <v>198654</v>
      </c>
      <c r="F39" s="114">
        <f t="shared" si="10"/>
        <v>-135</v>
      </c>
      <c r="G39" s="32">
        <f t="shared" si="11"/>
        <v>-6.7957352985593045E-4</v>
      </c>
    </row>
    <row r="40" spans="1:7" x14ac:dyDescent="0.2">
      <c r="A40" s="110">
        <v>78</v>
      </c>
      <c r="B40" s="2" t="s">
        <v>53</v>
      </c>
      <c r="C40" s="11"/>
      <c r="D40" s="114">
        <f>'TAB juillet'!D40+'TAB aout'!D40+septe!D40</f>
        <v>7872</v>
      </c>
      <c r="E40" s="114">
        <f>'TAB juillet'!E40+'TAB aout'!E40+septe!E40</f>
        <v>32457</v>
      </c>
      <c r="F40" s="114">
        <f t="shared" si="10"/>
        <v>-24585</v>
      </c>
      <c r="G40" s="32">
        <f t="shared" si="11"/>
        <v>-0.75746372123116734</v>
      </c>
    </row>
    <row r="41" spans="1:7" ht="25.5" x14ac:dyDescent="0.2">
      <c r="A41" s="22"/>
      <c r="B41" s="26" t="s">
        <v>77</v>
      </c>
      <c r="C41" s="115"/>
      <c r="D41" s="114">
        <f>D36+D37-D38-D39+D40</f>
        <v>-155260</v>
      </c>
      <c r="E41" s="114">
        <f>E36+E37-E38-E39+E40</f>
        <v>-232204</v>
      </c>
      <c r="F41" s="114">
        <f t="shared" si="10"/>
        <v>76944</v>
      </c>
      <c r="G41" s="32">
        <f t="shared" si="11"/>
        <v>-0.33136380079585193</v>
      </c>
    </row>
    <row r="42" spans="1:7" x14ac:dyDescent="0.2">
      <c r="A42" s="110">
        <v>76</v>
      </c>
      <c r="B42" s="1" t="s">
        <v>54</v>
      </c>
      <c r="C42" s="10"/>
      <c r="D42" s="114">
        <f>'TAB juillet'!D42+'TAB aout'!D42+septe!D42</f>
        <v>-11174</v>
      </c>
      <c r="E42" s="114">
        <f>'TAB juillet'!E42+'TAB aout'!E42+septe!E42</f>
        <v>222600</v>
      </c>
      <c r="F42" s="114">
        <f t="shared" si="10"/>
        <v>-233774</v>
      </c>
      <c r="G42" s="32">
        <f t="shared" si="11"/>
        <v>-1.0501976639712489</v>
      </c>
    </row>
    <row r="43" spans="1:7" x14ac:dyDescent="0.2">
      <c r="A43" s="110">
        <v>66</v>
      </c>
      <c r="B43" s="1" t="s">
        <v>55</v>
      </c>
      <c r="C43" s="10"/>
      <c r="D43" s="114">
        <f>'TAB juillet'!D43+'TAB aout'!D43+septe!D43</f>
        <v>6473</v>
      </c>
      <c r="E43" s="114">
        <f>'TAB juillet'!E43+'TAB aout'!E43+septe!E43</f>
        <v>2886</v>
      </c>
      <c r="F43" s="114">
        <f t="shared" si="10"/>
        <v>3587</v>
      </c>
      <c r="G43" s="32">
        <f t="shared" si="11"/>
        <v>1.2428967428967428</v>
      </c>
    </row>
    <row r="44" spans="1:7" x14ac:dyDescent="0.2">
      <c r="B44" s="2" t="s">
        <v>56</v>
      </c>
      <c r="C44" s="11"/>
      <c r="D44" s="39">
        <f>D42-D43</f>
        <v>-17647</v>
      </c>
      <c r="E44" s="39">
        <f>E42-E43</f>
        <v>219714</v>
      </c>
      <c r="F44" s="114">
        <f t="shared" si="10"/>
        <v>-237361</v>
      </c>
      <c r="G44" s="32">
        <f t="shared" si="11"/>
        <v>-1.0803180498284133</v>
      </c>
    </row>
    <row r="45" spans="1:7" x14ac:dyDescent="0.2">
      <c r="A45" s="22"/>
      <c r="B45" s="19" t="s">
        <v>57</v>
      </c>
      <c r="C45" s="115"/>
      <c r="D45" s="114">
        <f>D41+D44</f>
        <v>-172907</v>
      </c>
      <c r="E45" s="114">
        <f>E41+E44</f>
        <v>-12490</v>
      </c>
      <c r="F45" s="114">
        <f t="shared" si="10"/>
        <v>-160417</v>
      </c>
      <c r="G45" s="32">
        <f t="shared" si="11"/>
        <v>12.843634907926342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10">
        <v>5</v>
      </c>
      <c r="B49" s="1" t="s">
        <v>22</v>
      </c>
      <c r="C49" s="10"/>
      <c r="D49" s="114">
        <f>septe!D49</f>
        <v>1422290</v>
      </c>
      <c r="E49" s="114">
        <f>septe!E49</f>
        <v>2229917</v>
      </c>
      <c r="F49" s="114">
        <f t="shared" ref="F49" si="12">(D49-E49)</f>
        <v>-807627</v>
      </c>
      <c r="G49" s="32">
        <f t="shared" ref="G49" si="13">F49/E49</f>
        <v>-0.36217805416076027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10">
        <v>51</v>
      </c>
      <c r="B53" s="20" t="s">
        <v>29</v>
      </c>
      <c r="C53" s="30"/>
      <c r="D53" s="114">
        <v>0</v>
      </c>
      <c r="E53" s="114">
        <v>0</v>
      </c>
      <c r="F53" s="114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10">
        <v>510</v>
      </c>
      <c r="B54" s="1" t="s">
        <v>7</v>
      </c>
      <c r="C54" s="10"/>
      <c r="D54" s="114">
        <v>0</v>
      </c>
      <c r="E54" s="114">
        <v>0</v>
      </c>
      <c r="F54" s="114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10">
        <v>41</v>
      </c>
      <c r="B56" s="1" t="s">
        <v>8</v>
      </c>
      <c r="C56" s="10"/>
      <c r="D56" s="114">
        <f>D60+D61+D62</f>
        <v>497941</v>
      </c>
      <c r="E56" s="114">
        <f>E60+E61+E62</f>
        <v>567832</v>
      </c>
      <c r="F56" s="114">
        <f t="shared" ref="F56" si="16">(D56-E56)</f>
        <v>-69891</v>
      </c>
      <c r="G56" s="32">
        <f t="shared" ref="G56" si="17">F56/E56</f>
        <v>-0.12308394032037645</v>
      </c>
    </row>
    <row r="57" spans="1:7" x14ac:dyDescent="0.2">
      <c r="A57" s="110"/>
      <c r="B57" s="1"/>
      <c r="C57" s="10"/>
      <c r="D57" s="114"/>
      <c r="E57" s="114"/>
      <c r="F57" s="114"/>
      <c r="G57" s="32"/>
    </row>
    <row r="58" spans="1:7" x14ac:dyDescent="0.2">
      <c r="A58" s="110"/>
      <c r="B58" s="7" t="s">
        <v>6</v>
      </c>
      <c r="C58" s="29"/>
      <c r="D58" s="114"/>
      <c r="E58" s="114"/>
      <c r="F58" s="114"/>
      <c r="G58" s="32"/>
    </row>
    <row r="59" spans="1:7" x14ac:dyDescent="0.2">
      <c r="A59" s="110"/>
      <c r="B59" s="1"/>
      <c r="C59" s="10"/>
      <c r="D59" s="114"/>
      <c r="E59" s="114"/>
      <c r="F59" s="114"/>
      <c r="G59" s="32"/>
    </row>
    <row r="60" spans="1:7" x14ac:dyDescent="0.2">
      <c r="A60" s="110"/>
      <c r="B60" s="23" t="s">
        <v>23</v>
      </c>
      <c r="C60" s="10"/>
      <c r="D60" s="114">
        <f>septe!D60</f>
        <v>118382</v>
      </c>
      <c r="E60" s="114">
        <f>septe!E60</f>
        <v>144763</v>
      </c>
      <c r="F60" s="114">
        <f t="shared" ref="F60:F62" si="18">(D60-E60)</f>
        <v>-26381</v>
      </c>
      <c r="G60" s="32">
        <f t="shared" ref="G60:G62" si="19">F60/E60</f>
        <v>-0.18223579229499251</v>
      </c>
    </row>
    <row r="61" spans="1:7" ht="25.5" x14ac:dyDescent="0.2">
      <c r="A61" s="110"/>
      <c r="B61" s="24" t="s">
        <v>58</v>
      </c>
      <c r="C61" s="17"/>
      <c r="D61" s="114">
        <f>septe!D61</f>
        <v>86097</v>
      </c>
      <c r="E61" s="114">
        <f>septe!E61</f>
        <v>156072</v>
      </c>
      <c r="F61" s="114">
        <f t="shared" si="18"/>
        <v>-69975</v>
      </c>
      <c r="G61" s="32">
        <f t="shared" si="19"/>
        <v>-0.4483507611871444</v>
      </c>
    </row>
    <row r="62" spans="1:7" x14ac:dyDescent="0.2">
      <c r="A62" s="110"/>
      <c r="B62" s="23" t="s">
        <v>24</v>
      </c>
      <c r="C62" s="10"/>
      <c r="D62" s="114">
        <f>septe!D62</f>
        <v>293462</v>
      </c>
      <c r="E62" s="114">
        <f>septe!E62</f>
        <v>266997</v>
      </c>
      <c r="F62" s="114">
        <f t="shared" si="18"/>
        <v>26465</v>
      </c>
      <c r="G62" s="32">
        <f t="shared" si="19"/>
        <v>9.9120963905961493E-2</v>
      </c>
    </row>
    <row r="63" spans="1:7" x14ac:dyDescent="0.2">
      <c r="A63" s="110"/>
      <c r="B63" s="1"/>
      <c r="C63" s="10"/>
      <c r="D63" s="114"/>
      <c r="E63" s="114"/>
      <c r="F63" s="114"/>
      <c r="G63" s="32"/>
    </row>
    <row r="64" spans="1:7" x14ac:dyDescent="0.2">
      <c r="A64" s="110"/>
      <c r="B64" s="8" t="s">
        <v>26</v>
      </c>
      <c r="C64" s="31"/>
      <c r="D64" s="116">
        <f>septe!D64</f>
        <v>383052</v>
      </c>
      <c r="E64" s="116">
        <f>septe!E64</f>
        <v>357283</v>
      </c>
      <c r="F64" s="116">
        <f t="shared" ref="F64" si="20">(D64-E64)</f>
        <v>25769</v>
      </c>
      <c r="G64" s="32">
        <f t="shared" ref="G64" si="21">F64/E64</f>
        <v>7.2124898189950257E-2</v>
      </c>
    </row>
    <row r="65" spans="1:7" x14ac:dyDescent="0.2">
      <c r="A65" s="110"/>
      <c r="B65" s="8"/>
      <c r="C65" s="31"/>
      <c r="D65" s="114"/>
      <c r="E65" s="114"/>
      <c r="F65" s="114"/>
      <c r="G65" s="32"/>
    </row>
    <row r="66" spans="1:7" x14ac:dyDescent="0.2">
      <c r="A66" s="110">
        <v>3</v>
      </c>
      <c r="B66" s="8" t="s">
        <v>15</v>
      </c>
      <c r="C66" s="31"/>
      <c r="D66" s="114">
        <f>D69+D70+D71+D72</f>
        <v>325861</v>
      </c>
      <c r="E66" s="114">
        <f>E69+E70+E71+E72</f>
        <v>319835</v>
      </c>
      <c r="F66" s="114">
        <f t="shared" ref="F66" si="22">(D66-E66)</f>
        <v>6026</v>
      </c>
      <c r="G66" s="32">
        <f t="shared" ref="G66" si="23">F66/E66</f>
        <v>1.884096487251239E-2</v>
      </c>
    </row>
    <row r="67" spans="1:7" x14ac:dyDescent="0.2">
      <c r="A67" s="110"/>
      <c r="B67" s="7" t="s">
        <v>6</v>
      </c>
      <c r="C67" s="29"/>
      <c r="D67" s="114"/>
      <c r="E67" s="114"/>
      <c r="F67" s="114"/>
      <c r="G67" s="32"/>
    </row>
    <row r="68" spans="1:7" x14ac:dyDescent="0.2">
      <c r="A68" s="110"/>
      <c r="B68" s="8"/>
      <c r="C68" s="31"/>
      <c r="D68" s="114"/>
      <c r="E68" s="114"/>
      <c r="F68" s="114"/>
      <c r="G68" s="32"/>
    </row>
    <row r="69" spans="1:7" x14ac:dyDescent="0.2">
      <c r="A69" s="110">
        <v>30</v>
      </c>
      <c r="B69" s="25" t="s">
        <v>16</v>
      </c>
      <c r="C69" s="31"/>
      <c r="D69" s="114">
        <f>septe!D69</f>
        <v>14201</v>
      </c>
      <c r="E69" s="114">
        <f>septe!E69</f>
        <v>14845</v>
      </c>
      <c r="F69" s="114">
        <f t="shared" ref="F69:F72" si="24">(D69-E69)</f>
        <v>-644</v>
      </c>
      <c r="G69" s="32">
        <f t="shared" ref="G69:G72" si="25">F69/E69</f>
        <v>-4.3381609969686763E-2</v>
      </c>
    </row>
    <row r="70" spans="1:7" x14ac:dyDescent="0.2">
      <c r="A70" s="110">
        <v>31</v>
      </c>
      <c r="B70" s="25" t="s">
        <v>17</v>
      </c>
      <c r="C70" s="31"/>
      <c r="D70" s="114">
        <f>septe!D70</f>
        <v>15819</v>
      </c>
      <c r="E70" s="114">
        <f>septe!E70</f>
        <v>19312</v>
      </c>
      <c r="F70" s="114">
        <f t="shared" si="24"/>
        <v>-3493</v>
      </c>
      <c r="G70" s="32">
        <f t="shared" si="25"/>
        <v>-0.18087199668599835</v>
      </c>
    </row>
    <row r="71" spans="1:7" x14ac:dyDescent="0.2">
      <c r="A71" s="110">
        <v>32</v>
      </c>
      <c r="B71" s="25" t="s">
        <v>18</v>
      </c>
      <c r="C71" s="31"/>
      <c r="D71" s="114">
        <f>septe!D71</f>
        <v>295841</v>
      </c>
      <c r="E71" s="114">
        <f>septe!E71</f>
        <v>285678</v>
      </c>
      <c r="F71" s="114">
        <f t="shared" si="24"/>
        <v>10163</v>
      </c>
      <c r="G71" s="32">
        <f t="shared" si="25"/>
        <v>3.5575018027289469E-2</v>
      </c>
    </row>
    <row r="72" spans="1:7" x14ac:dyDescent="0.2">
      <c r="A72" s="110">
        <v>37</v>
      </c>
      <c r="B72" s="25" t="s">
        <v>25</v>
      </c>
      <c r="C72" s="31"/>
      <c r="D72" s="114">
        <f>septe!D72</f>
        <v>0</v>
      </c>
      <c r="E72" s="114">
        <f>septe!E72</f>
        <v>0</v>
      </c>
      <c r="F72" s="114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14" t="s">
        <v>10</v>
      </c>
      <c r="E78" s="114" t="s">
        <v>11</v>
      </c>
      <c r="F78" s="114" t="s">
        <v>12</v>
      </c>
      <c r="G78" s="32" t="s">
        <v>13</v>
      </c>
    </row>
    <row r="79" spans="1:7" x14ac:dyDescent="0.2">
      <c r="A79" s="110">
        <v>700</v>
      </c>
      <c r="B79" s="1" t="s">
        <v>30</v>
      </c>
      <c r="C79" s="10"/>
      <c r="D79" s="114">
        <f>'TAB juillet'!D79+'TAB aout'!D79+septe!D79</f>
        <v>22791</v>
      </c>
      <c r="E79" s="114">
        <f>'TAB juillet'!E79+'TAB aout'!E79+septe!E79</f>
        <v>42898</v>
      </c>
      <c r="F79" s="114">
        <f>(D79-E79)</f>
        <v>-20107</v>
      </c>
      <c r="G79" s="32">
        <f>F79/E79</f>
        <v>-0.4687164902792671</v>
      </c>
    </row>
    <row r="80" spans="1:7" x14ac:dyDescent="0.2">
      <c r="A80" s="110">
        <v>701</v>
      </c>
      <c r="B80" s="1" t="s">
        <v>31</v>
      </c>
      <c r="C80" s="10"/>
      <c r="D80" s="114">
        <f>'TAB juillet'!D80+'TAB aout'!D80+septe!D80</f>
        <v>82745</v>
      </c>
      <c r="E80" s="114">
        <f>'TAB juillet'!E80+'TAB aout'!E80+septe!E80</f>
        <v>45959</v>
      </c>
      <c r="F80" s="114">
        <f t="shared" ref="F80:F82" si="26">(D80-E80)</f>
        <v>36786</v>
      </c>
      <c r="G80" s="32">
        <f t="shared" ref="G80:G82" si="27">F80/E80</f>
        <v>0.80040906024935266</v>
      </c>
    </row>
    <row r="81" spans="1:7" x14ac:dyDescent="0.2">
      <c r="A81" s="110">
        <v>704</v>
      </c>
      <c r="B81" s="1" t="s">
        <v>32</v>
      </c>
      <c r="C81" s="10"/>
      <c r="D81" s="114">
        <f>'TAB juillet'!D81+'TAB aout'!D81+septe!D81</f>
        <v>0</v>
      </c>
      <c r="E81" s="114">
        <f>'TAB juillet'!E81+'TAB aout'!E81+septe!E81</f>
        <v>0</v>
      </c>
      <c r="F81" s="114">
        <f t="shared" si="26"/>
        <v>0</v>
      </c>
      <c r="G81" s="32" t="e">
        <f t="shared" si="27"/>
        <v>#DIV/0!</v>
      </c>
    </row>
    <row r="82" spans="1:7" x14ac:dyDescent="0.2">
      <c r="A82" s="110">
        <v>706</v>
      </c>
      <c r="B82" s="1" t="s">
        <v>33</v>
      </c>
      <c r="C82" s="10"/>
      <c r="D82" s="114">
        <f>'TAB juillet'!D82+'TAB aout'!D82+septe!D82</f>
        <v>0</v>
      </c>
      <c r="E82" s="114">
        <f>'TAB juillet'!E82+'TAB aout'!E82+septe!E82</f>
        <v>0</v>
      </c>
      <c r="F82" s="114">
        <f t="shared" si="26"/>
        <v>0</v>
      </c>
      <c r="G82" s="32" t="e">
        <f t="shared" si="27"/>
        <v>#DIV/0!</v>
      </c>
    </row>
    <row r="83" spans="1:7" x14ac:dyDescent="0.2">
      <c r="A83" s="110"/>
      <c r="B83" s="13" t="s">
        <v>6</v>
      </c>
      <c r="C83" s="27"/>
      <c r="D83" s="114">
        <f>'TAB juillet'!D83+'TAB aout'!D83+septe!D83</f>
        <v>0</v>
      </c>
      <c r="E83" s="114">
        <f>'TAB juillet'!E83+'TAB aout'!E83+septe!E83</f>
        <v>0</v>
      </c>
      <c r="F83" s="39"/>
      <c r="G83" s="33"/>
    </row>
    <row r="84" spans="1:7" x14ac:dyDescent="0.2">
      <c r="A84" s="110"/>
      <c r="B84" s="14" t="s">
        <v>19</v>
      </c>
      <c r="C84" s="11"/>
      <c r="D84" s="114">
        <f>'TAB juillet'!D84+'TAB aout'!D84+septe!D84</f>
        <v>0</v>
      </c>
      <c r="E84" s="114">
        <f>'TAB juillet'!E84+'TAB aout'!E84+septe!E84</f>
        <v>0</v>
      </c>
      <c r="F84" s="114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10"/>
      <c r="B85" s="14" t="s">
        <v>20</v>
      </c>
      <c r="C85" s="11"/>
      <c r="D85" s="114">
        <f>'TAB juillet'!D85+'TAB aout'!D85+septe!D85</f>
        <v>0</v>
      </c>
      <c r="E85" s="114">
        <f>'TAB juillet'!E85+'TAB aout'!E85+septe!E85</f>
        <v>0</v>
      </c>
      <c r="F85" s="114">
        <f t="shared" si="28"/>
        <v>0</v>
      </c>
      <c r="G85" s="32" t="e">
        <f t="shared" si="29"/>
        <v>#DIV/0!</v>
      </c>
    </row>
    <row r="86" spans="1:7" x14ac:dyDescent="0.2">
      <c r="A86" s="110"/>
      <c r="B86" s="14" t="s">
        <v>27</v>
      </c>
      <c r="C86" s="11"/>
      <c r="D86" s="114">
        <f>'TAB juillet'!D86+'TAB aout'!D86+septe!D86</f>
        <v>0</v>
      </c>
      <c r="E86" s="114">
        <f>'TAB juillet'!E86+'TAB aout'!E86+septe!E86</f>
        <v>0</v>
      </c>
      <c r="F86" s="114">
        <f t="shared" si="28"/>
        <v>0</v>
      </c>
      <c r="G86" s="32" t="e">
        <f t="shared" si="29"/>
        <v>#DIV/0!</v>
      </c>
    </row>
    <row r="87" spans="1:7" x14ac:dyDescent="0.2">
      <c r="A87" s="110">
        <v>706</v>
      </c>
      <c r="B87" s="2" t="s">
        <v>34</v>
      </c>
      <c r="C87" s="11"/>
      <c r="D87" s="114">
        <f>'TAB juillet'!D87+'TAB aout'!D87+septe!D87</f>
        <v>117595</v>
      </c>
      <c r="E87" s="114">
        <f>'TAB juillet'!E87+'TAB aout'!E87+septe!E87</f>
        <v>48714</v>
      </c>
      <c r="F87" s="114">
        <f t="shared" si="28"/>
        <v>68881</v>
      </c>
      <c r="G87" s="32">
        <f t="shared" si="29"/>
        <v>1.4139877653241368</v>
      </c>
    </row>
    <row r="88" spans="1:7" x14ac:dyDescent="0.2">
      <c r="A88" s="110" t="s">
        <v>35</v>
      </c>
      <c r="B88" s="2" t="s">
        <v>36</v>
      </c>
      <c r="C88" s="11"/>
      <c r="D88" s="114">
        <f>'TAB juillet'!D88+'TAB aout'!D88+septe!D88</f>
        <v>0</v>
      </c>
      <c r="E88" s="114">
        <f>'TAB juillet'!E88+'TAB aout'!E88+septe!E88</f>
        <v>0</v>
      </c>
      <c r="F88" s="114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11"/>
      <c r="D89" s="40">
        <f>D79+D80+D81+D82+D87+D88</f>
        <v>223131</v>
      </c>
      <c r="E89" s="40">
        <f>E79+E80+E81+E82+E87+E88</f>
        <v>137571</v>
      </c>
      <c r="F89" s="40">
        <f t="shared" si="28"/>
        <v>85560</v>
      </c>
      <c r="G89" s="34">
        <f t="shared" si="29"/>
        <v>0.62193340166168742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14">
        <f>'TAB juillet'!D92+'TAB aout'!D92+septe!D92</f>
        <v>0</v>
      </c>
      <c r="E92" s="114">
        <f>'TAB juillet'!E92+'TAB aout'!E92+septe!E92</f>
        <v>0</v>
      </c>
      <c r="F92" s="114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12"/>
      <c r="D93" s="113"/>
      <c r="E93" s="113"/>
      <c r="F93" s="113"/>
      <c r="G93" s="36"/>
    </row>
    <row r="94" spans="1:7" x14ac:dyDescent="0.2">
      <c r="A94" s="110">
        <v>72</v>
      </c>
      <c r="B94" s="1" t="s">
        <v>37</v>
      </c>
      <c r="C94" s="10"/>
      <c r="D94" s="114">
        <f>'TAB juillet'!D94+'TAB aout'!D94+septe!D94</f>
        <v>0</v>
      </c>
      <c r="E94" s="114">
        <f>'TAB juillet'!E94+'TAB aout'!E94+septe!E94</f>
        <v>0</v>
      </c>
      <c r="F94" s="114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10">
        <v>73</v>
      </c>
      <c r="B95" s="1" t="s">
        <v>38</v>
      </c>
      <c r="C95" s="10"/>
      <c r="D95" s="114">
        <f>'TAB juillet'!D95+'TAB aout'!D95+septe!D95</f>
        <v>0</v>
      </c>
      <c r="E95" s="114">
        <f>'TAB juillet'!E95+'TAB aout'!E95+septe!E95</f>
        <v>0</v>
      </c>
      <c r="F95" s="114">
        <f t="shared" si="32"/>
        <v>0</v>
      </c>
      <c r="G95" s="32" t="e">
        <f t="shared" si="33"/>
        <v>#DIV/0!</v>
      </c>
    </row>
    <row r="96" spans="1:7" x14ac:dyDescent="0.2">
      <c r="A96" s="110">
        <v>74</v>
      </c>
      <c r="B96" s="2" t="s">
        <v>39</v>
      </c>
      <c r="C96" s="11"/>
      <c r="D96" s="114">
        <f>'TAB juillet'!D96+'TAB aout'!D96+septe!D96</f>
        <v>0</v>
      </c>
      <c r="E96" s="114">
        <f>'TAB juillet'!E96+'TAB aout'!E96+septe!E96</f>
        <v>0</v>
      </c>
      <c r="F96" s="114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15"/>
      <c r="D97" s="40">
        <f>D89+D94+D95+D96</f>
        <v>223131</v>
      </c>
      <c r="E97" s="40">
        <f>E89+E94+E95+E96</f>
        <v>137571</v>
      </c>
      <c r="F97" s="114">
        <f t="shared" si="32"/>
        <v>85560</v>
      </c>
      <c r="G97" s="32">
        <f t="shared" si="33"/>
        <v>0.62193340166168742</v>
      </c>
    </row>
    <row r="98" spans="1:7" x14ac:dyDescent="0.2">
      <c r="A98" s="110">
        <v>60</v>
      </c>
      <c r="B98" s="3" t="s">
        <v>40</v>
      </c>
      <c r="C98" s="112"/>
      <c r="D98" s="113">
        <f>D99+D100+D101</f>
        <v>60768</v>
      </c>
      <c r="E98" s="113">
        <f>E99+E100+E101</f>
        <v>41251</v>
      </c>
      <c r="F98" s="114">
        <f t="shared" si="32"/>
        <v>19517</v>
      </c>
      <c r="G98" s="32">
        <f t="shared" si="33"/>
        <v>0.47312792417153521</v>
      </c>
    </row>
    <row r="99" spans="1:7" x14ac:dyDescent="0.2">
      <c r="A99" s="110">
        <v>600</v>
      </c>
      <c r="B99" s="1" t="s">
        <v>2</v>
      </c>
      <c r="C99" s="10"/>
      <c r="D99" s="114">
        <f>'TAB juillet'!D99+'TAB aout'!D99+septe!D99</f>
        <v>6892</v>
      </c>
      <c r="E99" s="114">
        <f>'TAB juillet'!E99+'TAB aout'!E99+septe!E99</f>
        <v>9570</v>
      </c>
      <c r="F99" s="114">
        <f t="shared" si="32"/>
        <v>-2678</v>
      </c>
      <c r="G99" s="32">
        <f t="shared" si="33"/>
        <v>-0.27983281086729361</v>
      </c>
    </row>
    <row r="100" spans="1:7" x14ac:dyDescent="0.2">
      <c r="A100" s="110">
        <v>601</v>
      </c>
      <c r="B100" s="1" t="s">
        <v>3</v>
      </c>
      <c r="C100" s="10"/>
      <c r="D100" s="114">
        <f>'TAB juillet'!D100+'TAB aout'!D100+septe!D100</f>
        <v>53876</v>
      </c>
      <c r="E100" s="114">
        <f>'TAB juillet'!E100+'TAB aout'!E100+septe!E100</f>
        <v>31681</v>
      </c>
      <c r="F100" s="114">
        <f t="shared" si="32"/>
        <v>22195</v>
      </c>
      <c r="G100" s="32">
        <f t="shared" si="33"/>
        <v>0.70057763328177769</v>
      </c>
    </row>
    <row r="101" spans="1:7" x14ac:dyDescent="0.2">
      <c r="A101" s="110">
        <v>604</v>
      </c>
      <c r="B101" s="1" t="s">
        <v>4</v>
      </c>
      <c r="C101" s="10"/>
      <c r="D101" s="114">
        <f>'TAB juillet'!D101+'TAB aout'!D101+septe!D101</f>
        <v>0</v>
      </c>
      <c r="E101" s="114">
        <f>'TAB juillet'!E101+'TAB aout'!E101+septe!E101</f>
        <v>0</v>
      </c>
      <c r="F101" s="114">
        <f t="shared" si="32"/>
        <v>0</v>
      </c>
      <c r="G101" s="32" t="e">
        <f t="shared" si="33"/>
        <v>#DIV/0!</v>
      </c>
    </row>
    <row r="102" spans="1:7" x14ac:dyDescent="0.2">
      <c r="A102" s="110">
        <v>61</v>
      </c>
      <c r="B102" s="1" t="s">
        <v>41</v>
      </c>
      <c r="C102" s="10"/>
      <c r="D102" s="114">
        <f>'TAB juillet'!D102+'TAB aout'!D102+septe!D102</f>
        <v>0</v>
      </c>
      <c r="E102" s="114">
        <f>'TAB juillet'!E102+'TAB aout'!E102+septe!E102</f>
        <v>0</v>
      </c>
      <c r="F102" s="114">
        <f t="shared" si="32"/>
        <v>0</v>
      </c>
      <c r="G102" s="32" t="e">
        <f t="shared" si="33"/>
        <v>#DIV/0!</v>
      </c>
    </row>
    <row r="103" spans="1:7" x14ac:dyDescent="0.2">
      <c r="A103" s="110">
        <v>62</v>
      </c>
      <c r="B103" s="2" t="s">
        <v>42</v>
      </c>
      <c r="C103" s="11"/>
      <c r="D103" s="114">
        <f>'TAB juillet'!D103+'TAB aout'!D103+septe!D103</f>
        <v>23698</v>
      </c>
      <c r="E103" s="114">
        <f>'TAB juillet'!E103+'TAB aout'!E103+septe!E103</f>
        <v>27036</v>
      </c>
      <c r="F103" s="114">
        <f t="shared" si="32"/>
        <v>-3338</v>
      </c>
      <c r="G103" s="32">
        <f t="shared" si="33"/>
        <v>-0.12346500961680722</v>
      </c>
    </row>
    <row r="104" spans="1:7" ht="25.5" x14ac:dyDescent="0.2">
      <c r="A104" s="22"/>
      <c r="B104" s="26" t="s">
        <v>43</v>
      </c>
      <c r="C104" s="115"/>
      <c r="D104" s="40">
        <f>D98+D102+D103</f>
        <v>84466</v>
      </c>
      <c r="E104" s="40">
        <f>E98+E102+E103</f>
        <v>68287</v>
      </c>
      <c r="F104" s="114">
        <f t="shared" si="32"/>
        <v>16179</v>
      </c>
      <c r="G104" s="32">
        <f t="shared" si="33"/>
        <v>0.23692650138386515</v>
      </c>
    </row>
    <row r="105" spans="1:7" ht="25.5" x14ac:dyDescent="0.2">
      <c r="A105" s="22"/>
      <c r="B105" s="26" t="s">
        <v>48</v>
      </c>
      <c r="C105" s="115"/>
      <c r="D105" s="40">
        <f>D97-D104</f>
        <v>138665</v>
      </c>
      <c r="E105" s="40">
        <f>E97-E104</f>
        <v>69284</v>
      </c>
      <c r="F105" s="114">
        <f t="shared" si="32"/>
        <v>69381</v>
      </c>
      <c r="G105" s="32">
        <f t="shared" si="33"/>
        <v>1.0014000346400322</v>
      </c>
    </row>
    <row r="106" spans="1:7" x14ac:dyDescent="0.2">
      <c r="A106" s="110">
        <v>63</v>
      </c>
      <c r="B106" s="3" t="s">
        <v>46</v>
      </c>
      <c r="C106" s="112"/>
      <c r="D106" s="114">
        <f>'TAB juillet'!D106+'TAB aout'!D106+septe!D106</f>
        <v>132972</v>
      </c>
      <c r="E106" s="114">
        <f>'TAB juillet'!E106+'TAB aout'!E106+septe!E106</f>
        <v>131293</v>
      </c>
      <c r="F106" s="114">
        <f t="shared" si="32"/>
        <v>1679</v>
      </c>
      <c r="G106" s="32">
        <f t="shared" si="33"/>
        <v>1.2788191297327351E-2</v>
      </c>
    </row>
    <row r="107" spans="1:7" x14ac:dyDescent="0.2">
      <c r="A107" s="110"/>
      <c r="B107" s="13" t="s">
        <v>6</v>
      </c>
      <c r="C107" s="27"/>
      <c r="D107" s="114"/>
      <c r="E107" s="114"/>
      <c r="F107" s="114"/>
      <c r="G107" s="32"/>
    </row>
    <row r="108" spans="1:7" x14ac:dyDescent="0.2">
      <c r="A108" s="110">
        <v>631</v>
      </c>
      <c r="B108" s="15" t="s">
        <v>21</v>
      </c>
      <c r="C108" s="21"/>
      <c r="D108" s="114">
        <f>'TAB juillet'!D108+'TAB aout'!D108+septe!D108</f>
        <v>0</v>
      </c>
      <c r="E108" s="114">
        <f>'TAB juillet'!E108+'TAB aout'!E108+septe!E108</f>
        <v>0</v>
      </c>
      <c r="F108" s="114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10"/>
      <c r="B109" s="15"/>
      <c r="C109" s="21"/>
      <c r="D109" s="114"/>
      <c r="E109" s="114"/>
      <c r="F109" s="114"/>
      <c r="G109" s="32"/>
    </row>
    <row r="110" spans="1:7" x14ac:dyDescent="0.2">
      <c r="A110" s="110">
        <v>64</v>
      </c>
      <c r="B110" s="2" t="s">
        <v>47</v>
      </c>
      <c r="C110" s="11"/>
      <c r="D110" s="114">
        <f>'TAB juillet'!D110+'TAB aout'!D110+septe!D110</f>
        <v>5488</v>
      </c>
      <c r="E110" s="114">
        <f>'TAB juillet'!E110+'TAB aout'!E110+septe!E110</f>
        <v>2056</v>
      </c>
      <c r="F110" s="114">
        <f t="shared" ref="F110:F120" si="36">(D110-E110)</f>
        <v>3432</v>
      </c>
      <c r="G110" s="32">
        <f t="shared" ref="G110:G120" si="37">F110/E110</f>
        <v>1.6692607003891051</v>
      </c>
    </row>
    <row r="111" spans="1:7" ht="25.5" x14ac:dyDescent="0.2">
      <c r="A111" s="22"/>
      <c r="B111" s="26" t="s">
        <v>49</v>
      </c>
      <c r="C111" s="115"/>
      <c r="D111" s="114">
        <f>D105-D106-D110</f>
        <v>205</v>
      </c>
      <c r="E111" s="114">
        <f>E105-E106-E110</f>
        <v>-64065</v>
      </c>
      <c r="F111" s="114">
        <f t="shared" si="36"/>
        <v>64270</v>
      </c>
      <c r="G111" s="32">
        <f t="shared" si="37"/>
        <v>-1.0031998751268243</v>
      </c>
    </row>
    <row r="112" spans="1:7" x14ac:dyDescent="0.2">
      <c r="A112" s="110">
        <v>75</v>
      </c>
      <c r="B112" s="3" t="s">
        <v>50</v>
      </c>
      <c r="C112" s="112"/>
      <c r="D112" s="114">
        <f>'TAB juillet'!D112+'TAB aout'!D112+septe!D112</f>
        <v>0</v>
      </c>
      <c r="E112" s="114">
        <f>'TAB juillet'!E112+'TAB aout'!E112+septe!E112</f>
        <v>0</v>
      </c>
      <c r="F112" s="114">
        <f t="shared" si="36"/>
        <v>0</v>
      </c>
      <c r="G112" s="32" t="e">
        <f t="shared" si="37"/>
        <v>#DIV/0!</v>
      </c>
    </row>
    <row r="113" spans="1:7" x14ac:dyDescent="0.2">
      <c r="A113" s="110">
        <v>65</v>
      </c>
      <c r="B113" s="1" t="s">
        <v>51</v>
      </c>
      <c r="C113" s="10"/>
      <c r="D113" s="114">
        <f>'TAB juillet'!D113+'TAB aout'!D113+septe!D113</f>
        <v>1924</v>
      </c>
      <c r="E113" s="114">
        <f>'TAB juillet'!E113+'TAB aout'!E113+septe!E113</f>
        <v>11957</v>
      </c>
      <c r="F113" s="114">
        <f t="shared" si="36"/>
        <v>-10033</v>
      </c>
      <c r="G113" s="32">
        <f t="shared" si="37"/>
        <v>-0.83909007276072589</v>
      </c>
    </row>
    <row r="114" spans="1:7" ht="25.5" x14ac:dyDescent="0.2">
      <c r="A114" s="110">
        <v>68</v>
      </c>
      <c r="B114" s="16" t="s">
        <v>52</v>
      </c>
      <c r="C114" s="17"/>
      <c r="D114" s="114">
        <f>'TAB juillet'!D114+'TAB aout'!D114+septe!D114</f>
        <v>191589</v>
      </c>
      <c r="E114" s="114">
        <f>'TAB juillet'!E114+'TAB aout'!E114+septe!E114</f>
        <v>269247</v>
      </c>
      <c r="F114" s="114">
        <f t="shared" si="36"/>
        <v>-77658</v>
      </c>
      <c r="G114" s="32">
        <f t="shared" si="37"/>
        <v>-0.28842661199567682</v>
      </c>
    </row>
    <row r="115" spans="1:7" x14ac:dyDescent="0.2">
      <c r="A115" s="110">
        <v>78</v>
      </c>
      <c r="B115" s="2" t="s">
        <v>53</v>
      </c>
      <c r="C115" s="11"/>
      <c r="D115" s="114">
        <f>'TAB juillet'!D115+'TAB aout'!D115+septe!D115</f>
        <v>0</v>
      </c>
      <c r="E115" s="114">
        <f>'TAB juillet'!E115+'TAB aout'!E115+septe!E115</f>
        <v>0</v>
      </c>
      <c r="F115" s="114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15"/>
      <c r="D116" s="114">
        <f>D111+D112-D113-D114+D115</f>
        <v>-193308</v>
      </c>
      <c r="E116" s="114">
        <f>E111+E112-E113-E114+E115</f>
        <v>-345269</v>
      </c>
      <c r="F116" s="114">
        <f t="shared" si="36"/>
        <v>151961</v>
      </c>
      <c r="G116" s="32">
        <f t="shared" si="37"/>
        <v>-0.44012349791032501</v>
      </c>
    </row>
    <row r="117" spans="1:7" x14ac:dyDescent="0.2">
      <c r="A117" s="110">
        <v>76</v>
      </c>
      <c r="B117" s="1" t="s">
        <v>54</v>
      </c>
      <c r="C117" s="10"/>
      <c r="D117" s="114">
        <f>'TAB juillet'!D117+'TAB aout'!D117+septe!D117</f>
        <v>0</v>
      </c>
      <c r="E117" s="114">
        <f>'TAB juillet'!E117+'TAB aout'!E117+septe!E117</f>
        <v>0</v>
      </c>
      <c r="F117" s="114">
        <f t="shared" si="36"/>
        <v>0</v>
      </c>
      <c r="G117" s="32" t="e">
        <f t="shared" si="37"/>
        <v>#DIV/0!</v>
      </c>
    </row>
    <row r="118" spans="1:7" x14ac:dyDescent="0.2">
      <c r="A118" s="110">
        <v>66</v>
      </c>
      <c r="B118" s="1" t="s">
        <v>55</v>
      </c>
      <c r="C118" s="10"/>
      <c r="D118" s="114">
        <f>'TAB juillet'!D118+'TAB aout'!D118+septe!D118</f>
        <v>218</v>
      </c>
      <c r="E118" s="114">
        <f>'TAB juillet'!E118+'TAB aout'!E118+septe!E118</f>
        <v>5821</v>
      </c>
      <c r="F118" s="114">
        <f t="shared" si="36"/>
        <v>-5603</v>
      </c>
      <c r="G118" s="32">
        <f t="shared" si="37"/>
        <v>-0.96254939013915131</v>
      </c>
    </row>
    <row r="119" spans="1:7" x14ac:dyDescent="0.2">
      <c r="B119" s="2" t="s">
        <v>56</v>
      </c>
      <c r="C119" s="11"/>
      <c r="D119" s="39">
        <f>D117-D118</f>
        <v>-218</v>
      </c>
      <c r="E119" s="39">
        <f>E117-E118</f>
        <v>-5821</v>
      </c>
      <c r="F119" s="114">
        <f t="shared" si="36"/>
        <v>5603</v>
      </c>
      <c r="G119" s="32">
        <f t="shared" si="37"/>
        <v>-0.96254939013915131</v>
      </c>
    </row>
    <row r="120" spans="1:7" x14ac:dyDescent="0.2">
      <c r="A120" s="22"/>
      <c r="B120" s="19" t="s">
        <v>57</v>
      </c>
      <c r="C120" s="115"/>
      <c r="D120" s="114">
        <f>D116+D119</f>
        <v>-193526</v>
      </c>
      <c r="E120" s="114">
        <f>E116+E119</f>
        <v>-351090</v>
      </c>
      <c r="F120" s="114">
        <f t="shared" si="36"/>
        <v>157564</v>
      </c>
      <c r="G120" s="32">
        <f t="shared" si="37"/>
        <v>-0.44878521176906205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10">
        <v>5</v>
      </c>
      <c r="B124" s="1" t="s">
        <v>22</v>
      </c>
      <c r="C124" s="10"/>
      <c r="D124" s="116">
        <f>septe!D124</f>
        <v>677301</v>
      </c>
      <c r="E124" s="116">
        <f>septe!E124</f>
        <v>729735</v>
      </c>
      <c r="F124" s="116">
        <f t="shared" ref="F124" si="38">(D124-E124)</f>
        <v>-52434</v>
      </c>
      <c r="G124" s="32">
        <f t="shared" ref="G124" si="39">F124/E124</f>
        <v>-7.1853481058192364E-2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10">
        <v>51</v>
      </c>
      <c r="B128" s="20" t="s">
        <v>29</v>
      </c>
      <c r="C128" s="30"/>
      <c r="D128" s="116">
        <v>0</v>
      </c>
      <c r="E128" s="116">
        <v>0</v>
      </c>
      <c r="F128" s="116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10">
        <v>510</v>
      </c>
      <c r="B129" s="1" t="s">
        <v>7</v>
      </c>
      <c r="C129" s="10"/>
      <c r="D129" s="116">
        <v>0</v>
      </c>
      <c r="E129" s="116">
        <v>0</v>
      </c>
      <c r="F129" s="116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10">
        <v>41</v>
      </c>
      <c r="B131" s="1" t="s">
        <v>8</v>
      </c>
      <c r="C131" s="10"/>
      <c r="D131" s="116">
        <f>D135+D136+D137</f>
        <v>519652</v>
      </c>
      <c r="E131" s="116">
        <f>E135+E136+E137</f>
        <v>311322</v>
      </c>
      <c r="F131" s="116">
        <f t="shared" ref="F131" si="42">(D131-E131)</f>
        <v>208330</v>
      </c>
      <c r="G131" s="32">
        <f t="shared" ref="G131" si="43">F131/E131</f>
        <v>0.66917853540707051</v>
      </c>
    </row>
    <row r="132" spans="1:7" x14ac:dyDescent="0.2">
      <c r="A132" s="110"/>
      <c r="B132" s="1"/>
      <c r="C132" s="10"/>
      <c r="D132" s="116"/>
      <c r="E132" s="116"/>
      <c r="F132" s="116"/>
      <c r="G132" s="32"/>
    </row>
    <row r="133" spans="1:7" x14ac:dyDescent="0.2">
      <c r="A133" s="110"/>
      <c r="B133" s="7" t="s">
        <v>6</v>
      </c>
      <c r="C133" s="29"/>
      <c r="D133" s="116"/>
      <c r="E133" s="116"/>
      <c r="F133" s="116"/>
      <c r="G133" s="32"/>
    </row>
    <row r="134" spans="1:7" x14ac:dyDescent="0.2">
      <c r="A134" s="110"/>
      <c r="B134" s="1"/>
      <c r="C134" s="10"/>
      <c r="D134" s="116"/>
      <c r="E134" s="116"/>
      <c r="F134" s="116"/>
      <c r="G134" s="32"/>
    </row>
    <row r="135" spans="1:7" x14ac:dyDescent="0.2">
      <c r="A135" s="110"/>
      <c r="B135" s="23" t="s">
        <v>23</v>
      </c>
      <c r="C135" s="10"/>
      <c r="D135" s="116">
        <f>septe!D135</f>
        <v>270553</v>
      </c>
      <c r="E135" s="116">
        <f>septe!E135</f>
        <v>120656</v>
      </c>
      <c r="F135" s="116">
        <f t="shared" ref="F135:F137" si="44">(D135-E135)</f>
        <v>149897</v>
      </c>
      <c r="G135" s="32">
        <f t="shared" ref="G135:G137" si="45">F135/E135</f>
        <v>1.2423501524996685</v>
      </c>
    </row>
    <row r="136" spans="1:7" ht="25.5" x14ac:dyDescent="0.2">
      <c r="A136" s="110"/>
      <c r="B136" s="24" t="s">
        <v>58</v>
      </c>
      <c r="C136" s="17"/>
      <c r="D136" s="116">
        <f>septe!D136</f>
        <v>141639</v>
      </c>
      <c r="E136" s="116">
        <f>septe!E136</f>
        <v>78466</v>
      </c>
      <c r="F136" s="116">
        <f t="shared" si="44"/>
        <v>63173</v>
      </c>
      <c r="G136" s="32">
        <f t="shared" si="45"/>
        <v>0.80510029821833662</v>
      </c>
    </row>
    <row r="137" spans="1:7" x14ac:dyDescent="0.2">
      <c r="A137" s="110"/>
      <c r="B137" s="23" t="s">
        <v>24</v>
      </c>
      <c r="C137" s="10"/>
      <c r="D137" s="116">
        <f>septe!D137</f>
        <v>107460</v>
      </c>
      <c r="E137" s="116">
        <f>septe!E137</f>
        <v>112200</v>
      </c>
      <c r="F137" s="116">
        <f t="shared" si="44"/>
        <v>-4740</v>
      </c>
      <c r="G137" s="32">
        <f t="shared" si="45"/>
        <v>-4.2245989304812832E-2</v>
      </c>
    </row>
    <row r="138" spans="1:7" x14ac:dyDescent="0.2">
      <c r="A138" s="110"/>
      <c r="B138" s="1"/>
      <c r="C138" s="10"/>
      <c r="D138" s="116"/>
      <c r="E138" s="116"/>
      <c r="F138" s="116"/>
      <c r="G138" s="32"/>
    </row>
    <row r="139" spans="1:7" x14ac:dyDescent="0.2">
      <c r="A139" s="110"/>
      <c r="B139" s="8" t="s">
        <v>26</v>
      </c>
      <c r="C139" s="31"/>
      <c r="D139" s="116">
        <f>septe!D139</f>
        <v>127703</v>
      </c>
      <c r="E139" s="116">
        <f>septe!E139</f>
        <v>104465</v>
      </c>
      <c r="F139" s="116">
        <f t="shared" ref="F139" si="46">(D139-E139)</f>
        <v>23238</v>
      </c>
      <c r="G139" s="32">
        <f t="shared" ref="G139" si="47">F139/E139</f>
        <v>0.22244770975924952</v>
      </c>
    </row>
    <row r="140" spans="1:7" x14ac:dyDescent="0.2">
      <c r="A140" s="110"/>
      <c r="B140" s="8"/>
      <c r="C140" s="31"/>
      <c r="D140" s="116"/>
      <c r="E140" s="116"/>
      <c r="F140" s="116"/>
      <c r="G140" s="32"/>
    </row>
    <row r="141" spans="1:7" x14ac:dyDescent="0.2">
      <c r="A141" s="110">
        <v>3</v>
      </c>
      <c r="B141" s="8" t="s">
        <v>15</v>
      </c>
      <c r="C141" s="31"/>
      <c r="D141" s="116">
        <f>D144+D145+D146+D147</f>
        <v>406701</v>
      </c>
      <c r="E141" s="116">
        <f>E144+E145+E146+E147</f>
        <v>748003</v>
      </c>
      <c r="F141" s="116">
        <f t="shared" ref="F141" si="48">(D141-E141)</f>
        <v>-341302</v>
      </c>
      <c r="G141" s="32">
        <f t="shared" ref="G141" si="49">F141/E141</f>
        <v>-0.45628426623957391</v>
      </c>
    </row>
    <row r="142" spans="1:7" x14ac:dyDescent="0.2">
      <c r="A142" s="110"/>
      <c r="B142" s="7" t="s">
        <v>6</v>
      </c>
      <c r="C142" s="29"/>
      <c r="D142" s="116"/>
      <c r="E142" s="116"/>
      <c r="F142" s="116"/>
      <c r="G142" s="32"/>
    </row>
    <row r="143" spans="1:7" x14ac:dyDescent="0.2">
      <c r="A143" s="110"/>
      <c r="B143" s="8"/>
      <c r="C143" s="31"/>
      <c r="D143" s="116"/>
      <c r="E143" s="116"/>
      <c r="F143" s="116"/>
      <c r="G143" s="32"/>
    </row>
    <row r="144" spans="1:7" x14ac:dyDescent="0.2">
      <c r="A144" s="110">
        <v>30</v>
      </c>
      <c r="B144" s="25" t="s">
        <v>16</v>
      </c>
      <c r="C144" s="31"/>
      <c r="D144" s="116">
        <f>septe!D144</f>
        <v>3489</v>
      </c>
      <c r="E144" s="116">
        <f>septe!E144</f>
        <v>5331</v>
      </c>
      <c r="F144" s="116">
        <f t="shared" ref="F144:F147" si="50">(D144-E144)</f>
        <v>-1842</v>
      </c>
      <c r="G144" s="32">
        <f t="shared" ref="G144:G147" si="51">F144/E144</f>
        <v>-0.34552616769836803</v>
      </c>
    </row>
    <row r="145" spans="1:7" x14ac:dyDescent="0.2">
      <c r="A145" s="110">
        <v>31</v>
      </c>
      <c r="B145" s="25" t="s">
        <v>17</v>
      </c>
      <c r="C145" s="31"/>
      <c r="D145" s="116">
        <f>septe!D145</f>
        <v>226833</v>
      </c>
      <c r="E145" s="116">
        <f>septe!E145</f>
        <v>580355</v>
      </c>
      <c r="F145" s="116">
        <f t="shared" si="50"/>
        <v>-353522</v>
      </c>
      <c r="G145" s="32">
        <f t="shared" si="51"/>
        <v>-0.60914784916128917</v>
      </c>
    </row>
    <row r="146" spans="1:7" x14ac:dyDescent="0.2">
      <c r="A146" s="110">
        <v>32</v>
      </c>
      <c r="B146" s="25" t="s">
        <v>18</v>
      </c>
      <c r="C146" s="31"/>
      <c r="D146" s="116">
        <f>septe!D146</f>
        <v>176379</v>
      </c>
      <c r="E146" s="116">
        <f>septe!E146</f>
        <v>162317</v>
      </c>
      <c r="F146" s="116">
        <f t="shared" si="50"/>
        <v>14062</v>
      </c>
      <c r="G146" s="32">
        <f t="shared" si="51"/>
        <v>8.6632946641448522E-2</v>
      </c>
    </row>
    <row r="147" spans="1:7" x14ac:dyDescent="0.2">
      <c r="A147" s="110">
        <v>37</v>
      </c>
      <c r="B147" s="25" t="s">
        <v>25</v>
      </c>
      <c r="C147" s="31"/>
      <c r="D147" s="116">
        <f>septe!D147</f>
        <v>0</v>
      </c>
      <c r="E147" s="116">
        <f>septe!E147</f>
        <v>0</v>
      </c>
      <c r="F147" s="116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14" t="s">
        <v>10</v>
      </c>
      <c r="E152" s="114" t="s">
        <v>11</v>
      </c>
      <c r="F152" s="114" t="s">
        <v>12</v>
      </c>
      <c r="G152" s="32" t="s">
        <v>13</v>
      </c>
    </row>
    <row r="153" spans="1:7" x14ac:dyDescent="0.2">
      <c r="A153" s="110">
        <v>700</v>
      </c>
      <c r="B153" s="1" t="s">
        <v>30</v>
      </c>
      <c r="C153" s="10"/>
      <c r="D153" s="114">
        <f>'TAB juillet'!D153+'TAB aout'!D153+septe!D153</f>
        <v>27620</v>
      </c>
      <c r="E153" s="114">
        <f>'TAB juillet'!E153+'TAB aout'!E153+septe!E153</f>
        <v>52448</v>
      </c>
      <c r="F153" s="114">
        <f>(D153-E153)</f>
        <v>-24828</v>
      </c>
      <c r="G153" s="32">
        <f>F153/E153</f>
        <v>-0.47338316046369738</v>
      </c>
    </row>
    <row r="154" spans="1:7" x14ac:dyDescent="0.2">
      <c r="A154" s="110">
        <v>701</v>
      </c>
      <c r="B154" s="1" t="s">
        <v>31</v>
      </c>
      <c r="C154" s="10"/>
      <c r="D154" s="114">
        <f>'TAB juillet'!D154+'TAB aout'!D154+septe!D154</f>
        <v>61217</v>
      </c>
      <c r="E154" s="114">
        <f>'TAB juillet'!E154+'TAB aout'!E154+septe!E154</f>
        <v>70600</v>
      </c>
      <c r="F154" s="114">
        <f t="shared" ref="F154:F156" si="52">(D154-E154)</f>
        <v>-9383</v>
      </c>
      <c r="G154" s="32">
        <f t="shared" ref="G154:G156" si="53">F154/E154</f>
        <v>-0.13290368271954675</v>
      </c>
    </row>
    <row r="155" spans="1:7" x14ac:dyDescent="0.2">
      <c r="A155" s="110">
        <v>704</v>
      </c>
      <c r="B155" s="1" t="s">
        <v>32</v>
      </c>
      <c r="C155" s="10"/>
      <c r="D155" s="114">
        <f>'TAB juillet'!D155+'TAB aout'!D155+septe!D155</f>
        <v>0</v>
      </c>
      <c r="E155" s="114">
        <f>'TAB juillet'!E155+'TAB aout'!E155+septe!E155</f>
        <v>0</v>
      </c>
      <c r="F155" s="114">
        <f t="shared" si="52"/>
        <v>0</v>
      </c>
      <c r="G155" s="32" t="e">
        <f t="shared" si="53"/>
        <v>#DIV/0!</v>
      </c>
    </row>
    <row r="156" spans="1:7" x14ac:dyDescent="0.2">
      <c r="A156" s="110">
        <v>706</v>
      </c>
      <c r="B156" s="1" t="s">
        <v>33</v>
      </c>
      <c r="C156" s="10"/>
      <c r="D156" s="114">
        <f>'TAB juillet'!D156+'TAB aout'!D156+septe!D156</f>
        <v>60029</v>
      </c>
      <c r="E156" s="114">
        <f>'TAB juillet'!E156+'TAB aout'!E156+septe!E156</f>
        <v>39959</v>
      </c>
      <c r="F156" s="114">
        <f t="shared" si="52"/>
        <v>20070</v>
      </c>
      <c r="G156" s="32">
        <f t="shared" si="53"/>
        <v>0.50226482144197804</v>
      </c>
    </row>
    <row r="157" spans="1:7" x14ac:dyDescent="0.2">
      <c r="A157" s="110"/>
      <c r="B157" s="13" t="s">
        <v>6</v>
      </c>
      <c r="C157" s="27"/>
      <c r="D157" s="114">
        <f>'TAB juillet'!D157+'TAB aout'!D157+septe!D157</f>
        <v>0</v>
      </c>
      <c r="E157" s="114">
        <f>'TAB juillet'!E157+'TAB aout'!E157+septe!E157</f>
        <v>0</v>
      </c>
      <c r="F157" s="39"/>
      <c r="G157" s="33"/>
    </row>
    <row r="158" spans="1:7" x14ac:dyDescent="0.2">
      <c r="A158" s="110"/>
      <c r="B158" s="14" t="s">
        <v>19</v>
      </c>
      <c r="C158" s="11"/>
      <c r="D158" s="114">
        <f>'TAB juillet'!D158+'TAB aout'!D158+septe!D158</f>
        <v>0</v>
      </c>
      <c r="E158" s="114">
        <f>'TAB juillet'!E158+'TAB aout'!E158+septe!E158</f>
        <v>0</v>
      </c>
      <c r="F158" s="114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10"/>
      <c r="B159" s="14" t="s">
        <v>20</v>
      </c>
      <c r="C159" s="11"/>
      <c r="D159" s="114">
        <f>'TAB juillet'!D159+'TAB aout'!D159+septe!D159</f>
        <v>0</v>
      </c>
      <c r="E159" s="114">
        <f>'TAB juillet'!E159+'TAB aout'!E159+septe!E159</f>
        <v>0</v>
      </c>
      <c r="F159" s="114">
        <f t="shared" si="54"/>
        <v>0</v>
      </c>
      <c r="G159" s="32" t="e">
        <f t="shared" si="55"/>
        <v>#DIV/0!</v>
      </c>
    </row>
    <row r="160" spans="1:7" x14ac:dyDescent="0.2">
      <c r="A160" s="110"/>
      <c r="B160" s="14" t="s">
        <v>27</v>
      </c>
      <c r="C160" s="11"/>
      <c r="D160" s="114">
        <f>'TAB juillet'!D160+'TAB aout'!D160+septe!D160</f>
        <v>0</v>
      </c>
      <c r="E160" s="114">
        <f>'TAB juillet'!E160+'TAB aout'!E160+septe!E160</f>
        <v>0</v>
      </c>
      <c r="F160" s="114">
        <f t="shared" si="54"/>
        <v>0</v>
      </c>
      <c r="G160" s="32" t="e">
        <f t="shared" si="55"/>
        <v>#DIV/0!</v>
      </c>
    </row>
    <row r="161" spans="1:7" x14ac:dyDescent="0.2">
      <c r="A161" s="110">
        <v>706</v>
      </c>
      <c r="B161" s="2" t="s">
        <v>34</v>
      </c>
      <c r="C161" s="11"/>
      <c r="D161" s="114">
        <f>'TAB juillet'!D161+'TAB aout'!D161+septe!D161</f>
        <v>0</v>
      </c>
      <c r="E161" s="114">
        <f>'TAB juillet'!E161+'TAB aout'!E161+septe!E161</f>
        <v>0</v>
      </c>
      <c r="F161" s="114">
        <f t="shared" si="54"/>
        <v>0</v>
      </c>
      <c r="G161" s="32" t="e">
        <f t="shared" si="55"/>
        <v>#DIV/0!</v>
      </c>
    </row>
    <row r="162" spans="1:7" x14ac:dyDescent="0.2">
      <c r="A162" s="110" t="s">
        <v>35</v>
      </c>
      <c r="B162" s="2" t="s">
        <v>36</v>
      </c>
      <c r="C162" s="11"/>
      <c r="D162" s="114">
        <f>'TAB juillet'!D162+'TAB aout'!D162+septe!D162</f>
        <v>0</v>
      </c>
      <c r="E162" s="114">
        <f>'TAB juillet'!E162+'TAB aout'!E162+septe!E162</f>
        <v>0</v>
      </c>
      <c r="F162" s="114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11"/>
      <c r="D163" s="40">
        <f>D153+D154+D155+D156+D161+D162</f>
        <v>148866</v>
      </c>
      <c r="E163" s="40">
        <f>E153+E154+E155+E156+E161+E162</f>
        <v>163007</v>
      </c>
      <c r="F163" s="40">
        <f t="shared" si="54"/>
        <v>-14141</v>
      </c>
      <c r="G163" s="34">
        <f t="shared" si="55"/>
        <v>-8.6750875729263155E-2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14">
        <f>'TAB juillet'!D166+'TAB aout'!D166+septe!D166</f>
        <v>0</v>
      </c>
      <c r="E166" s="114">
        <f>'TAB juillet'!E166+'TAB aout'!E166+septe!E166</f>
        <v>0</v>
      </c>
      <c r="F166" s="114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12"/>
      <c r="D167" s="113"/>
      <c r="E167" s="113"/>
      <c r="F167" s="113"/>
      <c r="G167" s="36"/>
    </row>
    <row r="168" spans="1:7" x14ac:dyDescent="0.2">
      <c r="A168" s="110">
        <v>72</v>
      </c>
      <c r="B168" s="1" t="s">
        <v>37</v>
      </c>
      <c r="C168" s="10"/>
      <c r="D168" s="114">
        <f>'TAB juillet'!D168+'TAB aout'!D168+septe!D168</f>
        <v>0</v>
      </c>
      <c r="E168" s="114">
        <f>'TAB juillet'!E168+'TAB aout'!E168+septe!E168</f>
        <v>0</v>
      </c>
      <c r="F168" s="114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10">
        <v>73</v>
      </c>
      <c r="B169" s="1" t="s">
        <v>38</v>
      </c>
      <c r="C169" s="10"/>
      <c r="D169" s="114">
        <f>'TAB juillet'!D169+'TAB aout'!D169+septe!D169</f>
        <v>0</v>
      </c>
      <c r="E169" s="114">
        <f>'TAB juillet'!E169+'TAB aout'!E169+septe!E169</f>
        <v>0</v>
      </c>
      <c r="F169" s="114">
        <f t="shared" si="58"/>
        <v>0</v>
      </c>
      <c r="G169" s="32" t="e">
        <f t="shared" si="59"/>
        <v>#DIV/0!</v>
      </c>
    </row>
    <row r="170" spans="1:7" x14ac:dyDescent="0.2">
      <c r="A170" s="110">
        <v>74</v>
      </c>
      <c r="B170" s="2" t="s">
        <v>39</v>
      </c>
      <c r="C170" s="11"/>
      <c r="D170" s="114">
        <f>'TAB juillet'!D170+'TAB aout'!D170+septe!D170</f>
        <v>0</v>
      </c>
      <c r="E170" s="114">
        <f>'TAB juillet'!E170+'TAB aout'!E170+septe!E170</f>
        <v>0</v>
      </c>
      <c r="F170" s="114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15"/>
      <c r="D171" s="40">
        <f>D163+D168+D169+D170</f>
        <v>148866</v>
      </c>
      <c r="E171" s="40">
        <f>E163+E168+E169+E170</f>
        <v>163007</v>
      </c>
      <c r="F171" s="114">
        <f t="shared" si="58"/>
        <v>-14141</v>
      </c>
      <c r="G171" s="32">
        <f t="shared" si="59"/>
        <v>-8.6750875729263155E-2</v>
      </c>
    </row>
    <row r="172" spans="1:7" x14ac:dyDescent="0.2">
      <c r="A172" s="110">
        <v>60</v>
      </c>
      <c r="B172" s="3" t="s">
        <v>40</v>
      </c>
      <c r="C172" s="112"/>
      <c r="D172" s="113">
        <f>D173+D174+D175</f>
        <v>37047</v>
      </c>
      <c r="E172" s="113">
        <f>E173+E174+E175</f>
        <v>54207</v>
      </c>
      <c r="F172" s="114">
        <f t="shared" si="58"/>
        <v>-17160</v>
      </c>
      <c r="G172" s="32">
        <f t="shared" si="59"/>
        <v>-0.31656428136587528</v>
      </c>
    </row>
    <row r="173" spans="1:7" x14ac:dyDescent="0.2">
      <c r="A173" s="110">
        <v>600</v>
      </c>
      <c r="B173" s="1" t="s">
        <v>2</v>
      </c>
      <c r="C173" s="10"/>
      <c r="D173" s="114">
        <f>'TAB juillet'!D173+'TAB aout'!D173+septe!D173</f>
        <v>4694</v>
      </c>
      <c r="E173" s="114">
        <f>'TAB juillet'!E173+'TAB aout'!E173+septe!E173</f>
        <v>11259</v>
      </c>
      <c r="F173" s="114">
        <f t="shared" si="58"/>
        <v>-6565</v>
      </c>
      <c r="G173" s="32">
        <f t="shared" si="59"/>
        <v>-0.583089084288125</v>
      </c>
    </row>
    <row r="174" spans="1:7" x14ac:dyDescent="0.2">
      <c r="A174" s="110">
        <v>601</v>
      </c>
      <c r="B174" s="1" t="s">
        <v>3</v>
      </c>
      <c r="C174" s="10"/>
      <c r="D174" s="114">
        <f>'TAB juillet'!D174+'TAB aout'!D174+septe!D174</f>
        <v>18571</v>
      </c>
      <c r="E174" s="114">
        <f>'TAB juillet'!E174+'TAB aout'!E174+septe!E174</f>
        <v>23079</v>
      </c>
      <c r="F174" s="114">
        <f t="shared" si="58"/>
        <v>-4508</v>
      </c>
      <c r="G174" s="32">
        <f t="shared" si="59"/>
        <v>-0.19532908704883228</v>
      </c>
    </row>
    <row r="175" spans="1:7" x14ac:dyDescent="0.2">
      <c r="A175" s="110">
        <v>604</v>
      </c>
      <c r="B175" s="1" t="s">
        <v>4</v>
      </c>
      <c r="C175" s="10"/>
      <c r="D175" s="114">
        <f>'TAB juillet'!D175+'TAB aout'!D175+septe!D175</f>
        <v>13782</v>
      </c>
      <c r="E175" s="114">
        <f>'TAB juillet'!E175+'TAB aout'!E175+septe!E175</f>
        <v>19869</v>
      </c>
      <c r="F175" s="114">
        <f t="shared" si="58"/>
        <v>-6087</v>
      </c>
      <c r="G175" s="32">
        <f t="shared" si="59"/>
        <v>-0.3063566359655745</v>
      </c>
    </row>
    <row r="176" spans="1:7" x14ac:dyDescent="0.2">
      <c r="A176" s="110">
        <v>61</v>
      </c>
      <c r="B176" s="1" t="s">
        <v>41</v>
      </c>
      <c r="C176" s="10"/>
      <c r="D176" s="114">
        <f>'TAB juillet'!D176+'TAB aout'!D176+septe!D176</f>
        <v>538</v>
      </c>
      <c r="E176" s="114">
        <f>'TAB juillet'!E176+'TAB aout'!E176+septe!E176</f>
        <v>4067</v>
      </c>
      <c r="F176" s="114">
        <f t="shared" si="58"/>
        <v>-3529</v>
      </c>
      <c r="G176" s="32">
        <f t="shared" si="59"/>
        <v>-0.86771576100319647</v>
      </c>
    </row>
    <row r="177" spans="1:7" x14ac:dyDescent="0.2">
      <c r="A177" s="110">
        <v>62</v>
      </c>
      <c r="B177" s="2" t="s">
        <v>42</v>
      </c>
      <c r="C177" s="11"/>
      <c r="D177" s="114">
        <f>'TAB juillet'!D177+'TAB aout'!D177+septe!D177</f>
        <v>6509</v>
      </c>
      <c r="E177" s="114">
        <f>'TAB juillet'!E177+'TAB aout'!E177+septe!E177</f>
        <v>19858</v>
      </c>
      <c r="F177" s="114">
        <f t="shared" si="58"/>
        <v>-13349</v>
      </c>
      <c r="G177" s="32">
        <f t="shared" si="59"/>
        <v>-0.67222278175042804</v>
      </c>
    </row>
    <row r="178" spans="1:7" ht="25.5" x14ac:dyDescent="0.2">
      <c r="A178" s="22"/>
      <c r="B178" s="26" t="s">
        <v>43</v>
      </c>
      <c r="C178" s="115"/>
      <c r="D178" s="40">
        <f>D172+D176+D177</f>
        <v>44094</v>
      </c>
      <c r="E178" s="40">
        <f>E172+E176+E177</f>
        <v>78132</v>
      </c>
      <c r="F178" s="114">
        <f t="shared" si="58"/>
        <v>-34038</v>
      </c>
      <c r="G178" s="32">
        <f t="shared" si="59"/>
        <v>-0.43564736599600673</v>
      </c>
    </row>
    <row r="179" spans="1:7" ht="25.5" x14ac:dyDescent="0.2">
      <c r="A179" s="22"/>
      <c r="B179" s="26" t="s">
        <v>48</v>
      </c>
      <c r="C179" s="115"/>
      <c r="D179" s="40">
        <f>D171-D178</f>
        <v>104772</v>
      </c>
      <c r="E179" s="40">
        <f>E171-E178</f>
        <v>84875</v>
      </c>
      <c r="F179" s="114">
        <f t="shared" si="58"/>
        <v>19897</v>
      </c>
      <c r="G179" s="32">
        <f t="shared" si="59"/>
        <v>0.23442709867452136</v>
      </c>
    </row>
    <row r="180" spans="1:7" x14ac:dyDescent="0.2">
      <c r="A180" s="110">
        <v>63</v>
      </c>
      <c r="B180" s="3" t="s">
        <v>46</v>
      </c>
      <c r="C180" s="112"/>
      <c r="D180" s="114">
        <f>'TAB juillet'!D180+'TAB aout'!D180+septe!D180</f>
        <v>141321</v>
      </c>
      <c r="E180" s="114">
        <f>'TAB juillet'!E180+'TAB aout'!E180+septe!E180</f>
        <v>149664</v>
      </c>
      <c r="F180" s="114">
        <f t="shared" si="58"/>
        <v>-8343</v>
      </c>
      <c r="G180" s="32">
        <f t="shared" si="59"/>
        <v>-5.5744868505452211E-2</v>
      </c>
    </row>
    <row r="181" spans="1:7" x14ac:dyDescent="0.2">
      <c r="A181" s="110"/>
      <c r="B181" s="13" t="s">
        <v>6</v>
      </c>
      <c r="C181" s="27"/>
      <c r="D181" s="114"/>
      <c r="E181" s="114"/>
      <c r="F181" s="114"/>
      <c r="G181" s="32"/>
    </row>
    <row r="182" spans="1:7" x14ac:dyDescent="0.2">
      <c r="A182" s="110">
        <v>631</v>
      </c>
      <c r="B182" s="15" t="s">
        <v>21</v>
      </c>
      <c r="C182" s="21"/>
      <c r="D182" s="114">
        <f>'TAB juillet'!D182+'TAB aout'!D182+septe!D182</f>
        <v>0</v>
      </c>
      <c r="E182" s="114">
        <f>'TAB juillet'!E182+'TAB aout'!E182+septe!E182</f>
        <v>0</v>
      </c>
      <c r="F182" s="114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10"/>
      <c r="B183" s="15"/>
      <c r="C183" s="21"/>
      <c r="D183" s="114"/>
      <c r="E183" s="114"/>
      <c r="F183" s="114"/>
      <c r="G183" s="32"/>
    </row>
    <row r="184" spans="1:7" x14ac:dyDescent="0.2">
      <c r="A184" s="110">
        <v>64</v>
      </c>
      <c r="B184" s="2" t="s">
        <v>47</v>
      </c>
      <c r="C184" s="11"/>
      <c r="D184" s="114">
        <f>'TAB juillet'!D184+'TAB aout'!D184+septe!D184</f>
        <v>16520</v>
      </c>
      <c r="E184" s="114">
        <f>'TAB juillet'!E184+'TAB aout'!E184+septe!E184</f>
        <v>6416</v>
      </c>
      <c r="F184" s="114">
        <f t="shared" ref="F184:F194" si="62">(D184-E184)</f>
        <v>10104</v>
      </c>
      <c r="G184" s="32">
        <f t="shared" ref="G184:G194" si="63">F184/E184</f>
        <v>1.5748129675810474</v>
      </c>
    </row>
    <row r="185" spans="1:7" ht="25.5" x14ac:dyDescent="0.2">
      <c r="A185" s="22"/>
      <c r="B185" s="26" t="s">
        <v>49</v>
      </c>
      <c r="C185" s="115"/>
      <c r="D185" s="114">
        <f>D179-D180-D184</f>
        <v>-53069</v>
      </c>
      <c r="E185" s="114">
        <f>E179-E180-E184</f>
        <v>-71205</v>
      </c>
      <c r="F185" s="114">
        <f t="shared" si="62"/>
        <v>18136</v>
      </c>
      <c r="G185" s="32">
        <f t="shared" si="63"/>
        <v>-0.25470121480233132</v>
      </c>
    </row>
    <row r="186" spans="1:7" x14ac:dyDescent="0.2">
      <c r="A186" s="110">
        <v>75</v>
      </c>
      <c r="B186" s="3" t="s">
        <v>50</v>
      </c>
      <c r="C186" s="112"/>
      <c r="D186" s="114">
        <f>'TAB juillet'!D186+'TAB aout'!D186+septe!D186</f>
        <v>157</v>
      </c>
      <c r="E186" s="114">
        <f>'TAB juillet'!E186+'TAB aout'!E186+septe!E186</f>
        <v>917</v>
      </c>
      <c r="F186" s="114">
        <f t="shared" si="62"/>
        <v>-760</v>
      </c>
      <c r="G186" s="32">
        <f t="shared" si="63"/>
        <v>-0.8287895310796074</v>
      </c>
    </row>
    <row r="187" spans="1:7" x14ac:dyDescent="0.2">
      <c r="A187" s="110">
        <v>65</v>
      </c>
      <c r="B187" s="1" t="s">
        <v>51</v>
      </c>
      <c r="C187" s="10"/>
      <c r="D187" s="114">
        <f>'TAB juillet'!D187+'TAB aout'!D187+septe!D187</f>
        <v>658</v>
      </c>
      <c r="E187" s="114">
        <f>'TAB juillet'!E187+'TAB aout'!E187+septe!E187</f>
        <v>6779</v>
      </c>
      <c r="F187" s="114">
        <f t="shared" si="62"/>
        <v>-6121</v>
      </c>
      <c r="G187" s="32">
        <f t="shared" si="63"/>
        <v>-0.90293553621478095</v>
      </c>
    </row>
    <row r="188" spans="1:7" ht="25.5" x14ac:dyDescent="0.2">
      <c r="A188" s="110">
        <v>68</v>
      </c>
      <c r="B188" s="16" t="s">
        <v>52</v>
      </c>
      <c r="C188" s="17"/>
      <c r="D188" s="114">
        <f>'TAB juillet'!D188+'TAB aout'!D188+septe!D188</f>
        <v>104494</v>
      </c>
      <c r="E188" s="114">
        <f>'TAB juillet'!E188+'TAB aout'!E188+septe!E188</f>
        <v>104494</v>
      </c>
      <c r="F188" s="114">
        <f t="shared" si="62"/>
        <v>0</v>
      </c>
      <c r="G188" s="32">
        <f t="shared" si="63"/>
        <v>0</v>
      </c>
    </row>
    <row r="189" spans="1:7" x14ac:dyDescent="0.2">
      <c r="A189" s="110">
        <v>78</v>
      </c>
      <c r="B189" s="2" t="s">
        <v>53</v>
      </c>
      <c r="C189" s="11"/>
      <c r="D189" s="114">
        <f>'TAB juillet'!D189+'TAB aout'!D189+septe!D189</f>
        <v>0</v>
      </c>
      <c r="E189" s="114">
        <f>'TAB juillet'!E189+'TAB aout'!E189+septe!E189</f>
        <v>0</v>
      </c>
      <c r="F189" s="114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15"/>
      <c r="D190" s="114">
        <f>D185+D186-D187-D188+D189</f>
        <v>-158064</v>
      </c>
      <c r="E190" s="114">
        <f>E185+E186-E187-E188+E189</f>
        <v>-181561</v>
      </c>
      <c r="F190" s="114">
        <f t="shared" si="62"/>
        <v>23497</v>
      </c>
      <c r="G190" s="32">
        <f t="shared" si="63"/>
        <v>-0.1294165597237292</v>
      </c>
    </row>
    <row r="191" spans="1:7" x14ac:dyDescent="0.2">
      <c r="A191" s="110">
        <v>76</v>
      </c>
      <c r="B191" s="1" t="s">
        <v>54</v>
      </c>
      <c r="C191" s="10"/>
      <c r="D191" s="114">
        <f>'TAB juillet'!D191+'TAB aout'!D191+septe!D191</f>
        <v>573</v>
      </c>
      <c r="E191" s="114">
        <f>'TAB juillet'!E191+'TAB aout'!E191+septe!E191</f>
        <v>8753</v>
      </c>
      <c r="F191" s="114">
        <f t="shared" si="62"/>
        <v>-8180</v>
      </c>
      <c r="G191" s="32">
        <f t="shared" si="63"/>
        <v>-0.93453673026390949</v>
      </c>
    </row>
    <row r="192" spans="1:7" x14ac:dyDescent="0.2">
      <c r="A192" s="110">
        <v>66</v>
      </c>
      <c r="B192" s="1" t="s">
        <v>55</v>
      </c>
      <c r="C192" s="10"/>
      <c r="D192" s="114">
        <f>'TAB juillet'!D192+'TAB aout'!D192+septe!D192</f>
        <v>0</v>
      </c>
      <c r="E192" s="114">
        <f>'TAB juillet'!E192+'TAB aout'!E192+septe!E192</f>
        <v>2</v>
      </c>
      <c r="F192" s="114">
        <f t="shared" si="62"/>
        <v>-2</v>
      </c>
      <c r="G192" s="32">
        <f t="shared" si="63"/>
        <v>-1</v>
      </c>
    </row>
    <row r="193" spans="1:7" x14ac:dyDescent="0.2">
      <c r="B193" s="2" t="s">
        <v>56</v>
      </c>
      <c r="C193" s="11"/>
      <c r="D193" s="39">
        <f>D191-D192</f>
        <v>573</v>
      </c>
      <c r="E193" s="39">
        <f>E191-E192</f>
        <v>8751</v>
      </c>
      <c r="F193" s="114">
        <f t="shared" si="62"/>
        <v>-8178</v>
      </c>
      <c r="G193" s="32">
        <f t="shared" si="63"/>
        <v>-0.9345217689406925</v>
      </c>
    </row>
    <row r="194" spans="1:7" x14ac:dyDescent="0.2">
      <c r="A194" s="22"/>
      <c r="B194" s="19" t="s">
        <v>57</v>
      </c>
      <c r="C194" s="115"/>
      <c r="D194" s="114">
        <f>D190+D193</f>
        <v>-157491</v>
      </c>
      <c r="E194" s="114">
        <f>E190+E193</f>
        <v>-172810</v>
      </c>
      <c r="F194" s="114">
        <f t="shared" si="62"/>
        <v>15319</v>
      </c>
      <c r="G194" s="32">
        <f t="shared" si="63"/>
        <v>-8.8646490365140912E-2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10">
        <v>5</v>
      </c>
      <c r="B198" s="1" t="s">
        <v>22</v>
      </c>
      <c r="C198" s="10"/>
      <c r="D198" s="116">
        <f>septe!D198</f>
        <v>271352</v>
      </c>
      <c r="E198" s="116">
        <f>septe!E198</f>
        <v>171968</v>
      </c>
      <c r="F198" s="116">
        <f t="shared" ref="F198" si="64">(D198-E198)</f>
        <v>99384</v>
      </c>
      <c r="G198" s="32">
        <f t="shared" ref="G198" si="65">F198/E198</f>
        <v>0.57792147376256042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10">
        <v>51</v>
      </c>
      <c r="B202" s="20" t="s">
        <v>29</v>
      </c>
      <c r="C202" s="30"/>
      <c r="D202" s="116">
        <v>0</v>
      </c>
      <c r="E202" s="116">
        <v>0</v>
      </c>
      <c r="F202" s="116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10">
        <v>510</v>
      </c>
      <c r="B203" s="1" t="s">
        <v>7</v>
      </c>
      <c r="C203" s="10"/>
      <c r="D203" s="116">
        <v>0</v>
      </c>
      <c r="E203" s="116">
        <v>0</v>
      </c>
      <c r="F203" s="116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10">
        <v>41</v>
      </c>
      <c r="B205" s="1" t="s">
        <v>8</v>
      </c>
      <c r="C205" s="10"/>
      <c r="D205" s="116">
        <f>D209+D210+D211</f>
        <v>267694</v>
      </c>
      <c r="E205" s="116">
        <f>E209+E210+E211</f>
        <v>281732</v>
      </c>
      <c r="F205" s="116">
        <f t="shared" ref="F205" si="68">(D205-E205)</f>
        <v>-14038</v>
      </c>
      <c r="G205" s="32">
        <f t="shared" ref="G205" si="69">F205/E205</f>
        <v>-4.9827495634148768E-2</v>
      </c>
    </row>
    <row r="206" spans="1:7" x14ac:dyDescent="0.2">
      <c r="A206" s="110"/>
      <c r="B206" s="1"/>
      <c r="C206" s="10"/>
      <c r="D206" s="116"/>
      <c r="E206" s="116"/>
      <c r="F206" s="116"/>
      <c r="G206" s="32"/>
    </row>
    <row r="207" spans="1:7" x14ac:dyDescent="0.2">
      <c r="A207" s="110"/>
      <c r="B207" s="7" t="s">
        <v>6</v>
      </c>
      <c r="C207" s="29"/>
      <c r="D207" s="116"/>
      <c r="E207" s="116"/>
      <c r="F207" s="116"/>
      <c r="G207" s="32"/>
    </row>
    <row r="208" spans="1:7" x14ac:dyDescent="0.2">
      <c r="A208" s="110"/>
      <c r="B208" s="1"/>
      <c r="C208" s="10"/>
      <c r="D208" s="116"/>
      <c r="E208" s="116"/>
      <c r="F208" s="116"/>
      <c r="G208" s="32"/>
    </row>
    <row r="209" spans="1:7" x14ac:dyDescent="0.2">
      <c r="A209" s="110"/>
      <c r="B209" s="23" t="s">
        <v>23</v>
      </c>
      <c r="C209" s="10"/>
      <c r="D209" s="116">
        <f>septe!D209</f>
        <v>39389</v>
      </c>
      <c r="E209" s="116">
        <f>septe!E209</f>
        <v>55810</v>
      </c>
      <c r="F209" s="116">
        <f t="shared" ref="F209:F211" si="70">(D209-E209)</f>
        <v>-16421</v>
      </c>
      <c r="G209" s="32">
        <f t="shared" ref="G209:G211" si="71">F209/E209</f>
        <v>-0.29423042465507976</v>
      </c>
    </row>
    <row r="210" spans="1:7" ht="25.5" x14ac:dyDescent="0.2">
      <c r="A210" s="110"/>
      <c r="B210" s="24" t="s">
        <v>58</v>
      </c>
      <c r="C210" s="17"/>
      <c r="D210" s="116">
        <f>septe!D210</f>
        <v>100408</v>
      </c>
      <c r="E210" s="116">
        <f>septe!E210</f>
        <v>24587</v>
      </c>
      <c r="F210" s="116">
        <f t="shared" si="70"/>
        <v>75821</v>
      </c>
      <c r="G210" s="32">
        <f t="shared" si="71"/>
        <v>3.0837841135559443</v>
      </c>
    </row>
    <row r="211" spans="1:7" x14ac:dyDescent="0.2">
      <c r="A211" s="110"/>
      <c r="B211" s="23" t="s">
        <v>24</v>
      </c>
      <c r="C211" s="10"/>
      <c r="D211" s="116">
        <f>septe!D211</f>
        <v>127897</v>
      </c>
      <c r="E211" s="116">
        <f>septe!E211</f>
        <v>201335</v>
      </c>
      <c r="F211" s="116">
        <f t="shared" si="70"/>
        <v>-73438</v>
      </c>
      <c r="G211" s="32">
        <f t="shared" si="71"/>
        <v>-0.3647552586485211</v>
      </c>
    </row>
    <row r="212" spans="1:7" x14ac:dyDescent="0.2">
      <c r="A212" s="110"/>
      <c r="B212" s="1"/>
      <c r="C212" s="10"/>
      <c r="D212" s="116"/>
      <c r="E212" s="116"/>
      <c r="F212" s="116"/>
      <c r="G212" s="32"/>
    </row>
    <row r="213" spans="1:7" x14ac:dyDescent="0.2">
      <c r="A213" s="110"/>
      <c r="B213" s="8" t="s">
        <v>26</v>
      </c>
      <c r="C213" s="31"/>
      <c r="D213" s="116">
        <f>septe!D213</f>
        <v>248232</v>
      </c>
      <c r="E213" s="116">
        <f>septe!E213</f>
        <v>262282</v>
      </c>
      <c r="F213" s="116">
        <f t="shared" ref="F213" si="72">(D213-E213)</f>
        <v>-14050</v>
      </c>
      <c r="G213" s="32">
        <f t="shared" ref="G213" si="73">F213/E213</f>
        <v>-5.3568296718798848E-2</v>
      </c>
    </row>
    <row r="214" spans="1:7" x14ac:dyDescent="0.2">
      <c r="A214" s="110"/>
      <c r="B214" s="8"/>
      <c r="C214" s="31"/>
      <c r="D214" s="116"/>
      <c r="E214" s="116"/>
      <c r="F214" s="116"/>
      <c r="G214" s="32"/>
    </row>
    <row r="215" spans="1:7" x14ac:dyDescent="0.2">
      <c r="A215" s="110">
        <v>3</v>
      </c>
      <c r="B215" s="8" t="s">
        <v>15</v>
      </c>
      <c r="C215" s="31"/>
      <c r="D215" s="116">
        <f>D218+D219+D220+D221</f>
        <v>492500</v>
      </c>
      <c r="E215" s="116">
        <f>E218+E219+E220+E221</f>
        <v>520312</v>
      </c>
      <c r="F215" s="116">
        <f t="shared" ref="F215" si="74">(D215-E215)</f>
        <v>-27812</v>
      </c>
      <c r="G215" s="32">
        <f t="shared" ref="G215" si="75">F215/E215</f>
        <v>-5.3452543858300401E-2</v>
      </c>
    </row>
    <row r="216" spans="1:7" x14ac:dyDescent="0.2">
      <c r="A216" s="110"/>
      <c r="B216" s="7" t="s">
        <v>6</v>
      </c>
      <c r="C216" s="29"/>
      <c r="D216" s="116"/>
      <c r="E216" s="116"/>
      <c r="F216" s="116"/>
      <c r="G216" s="32"/>
    </row>
    <row r="217" spans="1:7" x14ac:dyDescent="0.2">
      <c r="A217" s="110"/>
      <c r="B217" s="8"/>
      <c r="C217" s="31"/>
      <c r="D217" s="116"/>
      <c r="E217" s="116"/>
      <c r="F217" s="116"/>
      <c r="G217" s="32"/>
    </row>
    <row r="218" spans="1:7" x14ac:dyDescent="0.2">
      <c r="A218" s="110">
        <v>30</v>
      </c>
      <c r="B218" s="25" t="s">
        <v>16</v>
      </c>
      <c r="C218" s="31"/>
      <c r="D218" s="116">
        <f>septe!D218</f>
        <v>27778</v>
      </c>
      <c r="E218" s="116">
        <f>septe!E218</f>
        <v>28396</v>
      </c>
      <c r="F218" s="116">
        <f t="shared" ref="F218:F221" si="76">(D218-E218)</f>
        <v>-618</v>
      </c>
      <c r="G218" s="32">
        <f t="shared" ref="G218:G221" si="77">F218/E218</f>
        <v>-2.1763628680095789E-2</v>
      </c>
    </row>
    <row r="219" spans="1:7" x14ac:dyDescent="0.2">
      <c r="A219" s="110">
        <v>31</v>
      </c>
      <c r="B219" s="25" t="s">
        <v>17</v>
      </c>
      <c r="C219" s="31"/>
      <c r="D219" s="116">
        <f>septe!D219</f>
        <v>4874</v>
      </c>
      <c r="E219" s="116">
        <f>septe!E219</f>
        <v>6967</v>
      </c>
      <c r="F219" s="116">
        <f t="shared" si="76"/>
        <v>-2093</v>
      </c>
      <c r="G219" s="32">
        <f t="shared" si="77"/>
        <v>-0.3004162480264102</v>
      </c>
    </row>
    <row r="220" spans="1:7" x14ac:dyDescent="0.2">
      <c r="A220" s="110">
        <v>32</v>
      </c>
      <c r="B220" s="25" t="s">
        <v>18</v>
      </c>
      <c r="C220" s="31"/>
      <c r="D220" s="116">
        <f>septe!D220</f>
        <v>459461</v>
      </c>
      <c r="E220" s="116">
        <f>septe!E220</f>
        <v>484562</v>
      </c>
      <c r="F220" s="116">
        <f t="shared" si="76"/>
        <v>-25101</v>
      </c>
      <c r="G220" s="32">
        <f t="shared" si="77"/>
        <v>-5.1801420664435098E-2</v>
      </c>
    </row>
    <row r="221" spans="1:7" x14ac:dyDescent="0.2">
      <c r="A221" s="110">
        <v>37</v>
      </c>
      <c r="B221" s="25" t="s">
        <v>25</v>
      </c>
      <c r="C221" s="31"/>
      <c r="D221" s="116">
        <f>septe!D221</f>
        <v>387</v>
      </c>
      <c r="E221" s="116">
        <f>septe!E221</f>
        <v>387</v>
      </c>
      <c r="F221" s="116">
        <f t="shared" si="76"/>
        <v>0</v>
      </c>
      <c r="G221" s="32">
        <f t="shared" si="77"/>
        <v>0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14" t="s">
        <v>10</v>
      </c>
      <c r="E226" s="114" t="s">
        <v>11</v>
      </c>
      <c r="F226" s="114" t="s">
        <v>12</v>
      </c>
      <c r="G226" s="32" t="s">
        <v>13</v>
      </c>
    </row>
    <row r="227" spans="1:7" x14ac:dyDescent="0.2">
      <c r="A227" s="110">
        <v>700</v>
      </c>
      <c r="B227" s="1" t="s">
        <v>30</v>
      </c>
      <c r="C227" s="10"/>
      <c r="D227" s="114">
        <f>'TAB juillet'!D227+'TAB aout'!D227+septe!D227</f>
        <v>0</v>
      </c>
      <c r="E227" s="114">
        <f>'TAB juillet'!E227+'TAB aout'!E227+septe!E227</f>
        <v>0</v>
      </c>
      <c r="F227" s="114">
        <f>(D227-E227)</f>
        <v>0</v>
      </c>
      <c r="G227" s="32" t="e">
        <f>F227/E227</f>
        <v>#DIV/0!</v>
      </c>
    </row>
    <row r="228" spans="1:7" x14ac:dyDescent="0.2">
      <c r="A228" s="110">
        <v>701</v>
      </c>
      <c r="B228" s="1" t="s">
        <v>31</v>
      </c>
      <c r="C228" s="10"/>
      <c r="D228" s="114">
        <f>'TAB juillet'!D228+'TAB aout'!D228+septe!D228</f>
        <v>0</v>
      </c>
      <c r="E228" s="114">
        <f>'TAB juillet'!E228+'TAB aout'!E228+septe!E228</f>
        <v>0</v>
      </c>
      <c r="F228" s="114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110">
        <v>704</v>
      </c>
      <c r="B229" s="1" t="s">
        <v>32</v>
      </c>
      <c r="C229" s="10"/>
      <c r="D229" s="114">
        <f>'TAB juillet'!D229+'TAB aout'!D229+septe!D229</f>
        <v>0</v>
      </c>
      <c r="E229" s="114">
        <f>'TAB juillet'!E229+'TAB aout'!E229+septe!E229</f>
        <v>0</v>
      </c>
      <c r="F229" s="114">
        <f t="shared" si="78"/>
        <v>0</v>
      </c>
      <c r="G229" s="32" t="e">
        <f t="shared" si="79"/>
        <v>#DIV/0!</v>
      </c>
    </row>
    <row r="230" spans="1:7" x14ac:dyDescent="0.2">
      <c r="A230" s="110">
        <v>706</v>
      </c>
      <c r="B230" s="1" t="s">
        <v>33</v>
      </c>
      <c r="C230" s="10"/>
      <c r="D230" s="114">
        <f>'TAB juillet'!D230+'TAB aout'!D230+septe!D230</f>
        <v>96987</v>
      </c>
      <c r="E230" s="114">
        <f>'TAB juillet'!E230+'TAB aout'!E230+septe!E230</f>
        <v>68463</v>
      </c>
      <c r="F230" s="114">
        <f t="shared" si="78"/>
        <v>28524</v>
      </c>
      <c r="G230" s="32">
        <f t="shared" si="79"/>
        <v>0.41663380219972834</v>
      </c>
    </row>
    <row r="231" spans="1:7" x14ac:dyDescent="0.2">
      <c r="A231" s="110"/>
      <c r="B231" s="13" t="s">
        <v>6</v>
      </c>
      <c r="C231" s="27"/>
      <c r="D231" s="114">
        <f>'TAB juillet'!D231+'TAB aout'!D231+septe!D231</f>
        <v>0</v>
      </c>
      <c r="E231" s="114">
        <f>'TAB juillet'!E231+'TAB aout'!E231+septe!E231</f>
        <v>0</v>
      </c>
      <c r="F231" s="39"/>
      <c r="G231" s="33"/>
    </row>
    <row r="232" spans="1:7" x14ac:dyDescent="0.2">
      <c r="A232" s="110"/>
      <c r="B232" s="14" t="s">
        <v>19</v>
      </c>
      <c r="C232" s="11"/>
      <c r="D232" s="114">
        <f>'TAB juillet'!D232+'TAB aout'!D232+septe!D232</f>
        <v>0</v>
      </c>
      <c r="E232" s="114">
        <f>'TAB juillet'!E232+'TAB aout'!E232+septe!E232</f>
        <v>0</v>
      </c>
      <c r="F232" s="114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110"/>
      <c r="B233" s="14" t="s">
        <v>20</v>
      </c>
      <c r="C233" s="11"/>
      <c r="D233" s="114">
        <f>'TAB juillet'!D233+'TAB aout'!D233+septe!D233</f>
        <v>0</v>
      </c>
      <c r="E233" s="114">
        <f>'TAB juillet'!E233+'TAB aout'!E233+septe!E233</f>
        <v>0</v>
      </c>
      <c r="F233" s="114">
        <f t="shared" si="80"/>
        <v>0</v>
      </c>
      <c r="G233" s="32" t="e">
        <f t="shared" si="81"/>
        <v>#DIV/0!</v>
      </c>
    </row>
    <row r="234" spans="1:7" x14ac:dyDescent="0.2">
      <c r="A234" s="110"/>
      <c r="B234" s="14" t="s">
        <v>27</v>
      </c>
      <c r="C234" s="11"/>
      <c r="D234" s="114">
        <f>'TAB juillet'!D234+'TAB aout'!D234+septe!D234</f>
        <v>0</v>
      </c>
      <c r="E234" s="114">
        <f>'TAB juillet'!E234+'TAB aout'!E234+septe!E234</f>
        <v>0</v>
      </c>
      <c r="F234" s="114">
        <f t="shared" si="80"/>
        <v>0</v>
      </c>
      <c r="G234" s="32" t="e">
        <f t="shared" si="81"/>
        <v>#DIV/0!</v>
      </c>
    </row>
    <row r="235" spans="1:7" x14ac:dyDescent="0.2">
      <c r="A235" s="110">
        <v>706</v>
      </c>
      <c r="B235" s="2" t="s">
        <v>34</v>
      </c>
      <c r="C235" s="11"/>
      <c r="D235" s="114">
        <f>'TAB juillet'!D235+'TAB aout'!D235+septe!D235</f>
        <v>0</v>
      </c>
      <c r="E235" s="114">
        <f>'TAB juillet'!E235+'TAB aout'!E235+septe!E235</f>
        <v>0</v>
      </c>
      <c r="F235" s="114">
        <f t="shared" si="80"/>
        <v>0</v>
      </c>
      <c r="G235" s="32" t="e">
        <f t="shared" si="81"/>
        <v>#DIV/0!</v>
      </c>
    </row>
    <row r="236" spans="1:7" x14ac:dyDescent="0.2">
      <c r="A236" s="110" t="s">
        <v>35</v>
      </c>
      <c r="B236" s="2" t="s">
        <v>36</v>
      </c>
      <c r="C236" s="11"/>
      <c r="D236" s="114">
        <f>'TAB juillet'!D236+'TAB aout'!D236+septe!D236</f>
        <v>0</v>
      </c>
      <c r="E236" s="114">
        <f>'TAB juillet'!E236+'TAB aout'!E236+septe!E236</f>
        <v>0</v>
      </c>
      <c r="F236" s="114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11"/>
      <c r="D237" s="40">
        <f>D227+D228+D229+D230+D235+D236</f>
        <v>96987</v>
      </c>
      <c r="E237" s="40">
        <f>E227+E228+E229+E230+E235+E236</f>
        <v>68463</v>
      </c>
      <c r="F237" s="40">
        <f t="shared" si="80"/>
        <v>28524</v>
      </c>
      <c r="G237" s="34">
        <f t="shared" si="81"/>
        <v>0.41663380219972834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14">
        <f>'TAB juillet'!D240+'TAB aout'!D240+septe!D240</f>
        <v>0</v>
      </c>
      <c r="E240" s="114">
        <f>'TAB juillet'!E240+'TAB aout'!E240+septe!E240</f>
        <v>0</v>
      </c>
      <c r="F240" s="114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12"/>
      <c r="D241" s="113"/>
      <c r="E241" s="113"/>
      <c r="F241" s="113"/>
      <c r="G241" s="36"/>
    </row>
    <row r="242" spans="1:7" x14ac:dyDescent="0.2">
      <c r="A242" s="110">
        <v>72</v>
      </c>
      <c r="B242" s="1" t="s">
        <v>37</v>
      </c>
      <c r="C242" s="10"/>
      <c r="D242" s="114">
        <f>'TAB juillet'!D242+'TAB aout'!D242+septe!D242</f>
        <v>0</v>
      </c>
      <c r="E242" s="114">
        <f>'TAB juillet'!E242+'TAB aout'!E242+septe!E242</f>
        <v>0</v>
      </c>
      <c r="F242" s="114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10">
        <v>73</v>
      </c>
      <c r="B243" s="1" t="s">
        <v>38</v>
      </c>
      <c r="C243" s="10"/>
      <c r="D243" s="114">
        <f>'TAB juillet'!D243+'TAB aout'!D243+septe!D243</f>
        <v>0</v>
      </c>
      <c r="E243" s="114">
        <f>'TAB juillet'!E243+'TAB aout'!E243+septe!E243</f>
        <v>0</v>
      </c>
      <c r="F243" s="114">
        <f t="shared" si="84"/>
        <v>0</v>
      </c>
      <c r="G243" s="32" t="e">
        <f t="shared" si="85"/>
        <v>#DIV/0!</v>
      </c>
    </row>
    <row r="244" spans="1:7" x14ac:dyDescent="0.2">
      <c r="A244" s="110">
        <v>74</v>
      </c>
      <c r="B244" s="2" t="s">
        <v>39</v>
      </c>
      <c r="C244" s="11"/>
      <c r="D244" s="114">
        <f>'TAB juillet'!D244+'TAB aout'!D244+septe!D244</f>
        <v>0</v>
      </c>
      <c r="E244" s="114">
        <f>'TAB juillet'!E244+'TAB aout'!E244+septe!E244</f>
        <v>0</v>
      </c>
      <c r="F244" s="114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15"/>
      <c r="D245" s="40">
        <f>D237+D242+D243+D244</f>
        <v>96987</v>
      </c>
      <c r="E245" s="40">
        <f>E237+E242+E243+E244</f>
        <v>68463</v>
      </c>
      <c r="F245" s="114">
        <f t="shared" si="84"/>
        <v>28524</v>
      </c>
      <c r="G245" s="32">
        <f t="shared" si="85"/>
        <v>0.41663380219972834</v>
      </c>
    </row>
    <row r="246" spans="1:7" x14ac:dyDescent="0.2">
      <c r="A246" s="110">
        <v>60</v>
      </c>
      <c r="B246" s="3" t="s">
        <v>40</v>
      </c>
      <c r="C246" s="112"/>
      <c r="D246" s="113">
        <f>D247+D248+D249</f>
        <v>19022</v>
      </c>
      <c r="E246" s="113">
        <f>E247+E248+E249</f>
        <v>15140</v>
      </c>
      <c r="F246" s="114">
        <f t="shared" si="84"/>
        <v>3882</v>
      </c>
      <c r="G246" s="32">
        <f t="shared" si="85"/>
        <v>0.25640686922060768</v>
      </c>
    </row>
    <row r="247" spans="1:7" x14ac:dyDescent="0.2">
      <c r="A247" s="110">
        <v>600</v>
      </c>
      <c r="B247" s="1" t="s">
        <v>2</v>
      </c>
      <c r="C247" s="10"/>
      <c r="D247" s="114">
        <f>'TAB juillet'!D247+'TAB aout'!D247+septe!D247</f>
        <v>0</v>
      </c>
      <c r="E247" s="114">
        <f>'TAB juillet'!E247+'TAB aout'!E247+septe!E247</f>
        <v>0</v>
      </c>
      <c r="F247" s="114">
        <f t="shared" si="84"/>
        <v>0</v>
      </c>
      <c r="G247" s="32" t="e">
        <f t="shared" si="85"/>
        <v>#DIV/0!</v>
      </c>
    </row>
    <row r="248" spans="1:7" x14ac:dyDescent="0.2">
      <c r="A248" s="110">
        <v>601</v>
      </c>
      <c r="B248" s="1" t="s">
        <v>3</v>
      </c>
      <c r="C248" s="10"/>
      <c r="D248" s="114">
        <f>'TAB juillet'!D248+'TAB aout'!D248+septe!D248</f>
        <v>19022</v>
      </c>
      <c r="E248" s="114">
        <f>'TAB juillet'!E248+'TAB aout'!E248+septe!E248</f>
        <v>15140</v>
      </c>
      <c r="F248" s="114">
        <f t="shared" si="84"/>
        <v>3882</v>
      </c>
      <c r="G248" s="32">
        <f t="shared" si="85"/>
        <v>0.25640686922060768</v>
      </c>
    </row>
    <row r="249" spans="1:7" x14ac:dyDescent="0.2">
      <c r="A249" s="110">
        <v>604</v>
      </c>
      <c r="B249" s="1" t="s">
        <v>4</v>
      </c>
      <c r="C249" s="10"/>
      <c r="D249" s="114">
        <f>'TAB juillet'!D249+'TAB aout'!D249+septe!D249</f>
        <v>0</v>
      </c>
      <c r="E249" s="114">
        <f>'TAB juillet'!E249+'TAB aout'!E249+septe!E249</f>
        <v>0</v>
      </c>
      <c r="F249" s="114">
        <f t="shared" si="84"/>
        <v>0</v>
      </c>
      <c r="G249" s="32" t="e">
        <f t="shared" si="85"/>
        <v>#DIV/0!</v>
      </c>
    </row>
    <row r="250" spans="1:7" x14ac:dyDescent="0.2">
      <c r="A250" s="110">
        <v>61</v>
      </c>
      <c r="B250" s="1" t="s">
        <v>41</v>
      </c>
      <c r="C250" s="10"/>
      <c r="D250" s="114">
        <f>'TAB juillet'!D250+'TAB aout'!D250+septe!D250</f>
        <v>2636</v>
      </c>
      <c r="E250" s="114">
        <f>'TAB juillet'!E250+'TAB aout'!E250+septe!E250</f>
        <v>1273</v>
      </c>
      <c r="F250" s="114">
        <f t="shared" si="84"/>
        <v>1363</v>
      </c>
      <c r="G250" s="32">
        <f t="shared" si="85"/>
        <v>1.0706991358994502</v>
      </c>
    </row>
    <row r="251" spans="1:7" x14ac:dyDescent="0.2">
      <c r="A251" s="110">
        <v>62</v>
      </c>
      <c r="B251" s="2" t="s">
        <v>42</v>
      </c>
      <c r="C251" s="11"/>
      <c r="D251" s="114">
        <f>'TAB juillet'!D251+'TAB aout'!D251+septe!D251</f>
        <v>2567</v>
      </c>
      <c r="E251" s="114">
        <f>'TAB juillet'!E251+'TAB aout'!E251+septe!E251</f>
        <v>2323</v>
      </c>
      <c r="F251" s="114">
        <f t="shared" si="84"/>
        <v>244</v>
      </c>
      <c r="G251" s="32">
        <f t="shared" si="85"/>
        <v>0.10503659061558329</v>
      </c>
    </row>
    <row r="252" spans="1:7" ht="25.5" x14ac:dyDescent="0.2">
      <c r="A252" s="22"/>
      <c r="B252" s="26" t="s">
        <v>43</v>
      </c>
      <c r="C252" s="115"/>
      <c r="D252" s="40">
        <f>D246+D250+D251</f>
        <v>24225</v>
      </c>
      <c r="E252" s="40">
        <f>E246+E250+E251</f>
        <v>18736</v>
      </c>
      <c r="F252" s="114">
        <f t="shared" si="84"/>
        <v>5489</v>
      </c>
      <c r="G252" s="32">
        <f t="shared" si="85"/>
        <v>0.29296541417591804</v>
      </c>
    </row>
    <row r="253" spans="1:7" ht="25.5" x14ac:dyDescent="0.2">
      <c r="A253" s="22"/>
      <c r="B253" s="26" t="s">
        <v>48</v>
      </c>
      <c r="C253" s="115"/>
      <c r="D253" s="40">
        <f>D245-D252</f>
        <v>72762</v>
      </c>
      <c r="E253" s="40">
        <f>E245-E252</f>
        <v>49727</v>
      </c>
      <c r="F253" s="114">
        <f t="shared" si="84"/>
        <v>23035</v>
      </c>
      <c r="G253" s="32">
        <f t="shared" si="85"/>
        <v>0.46322923160456092</v>
      </c>
    </row>
    <row r="254" spans="1:7" x14ac:dyDescent="0.2">
      <c r="A254" s="110">
        <v>63</v>
      </c>
      <c r="B254" s="3" t="s">
        <v>46</v>
      </c>
      <c r="C254" s="112"/>
      <c r="D254" s="114">
        <f>'TAB juillet'!D254+'TAB aout'!D254+septe!D254</f>
        <v>66881</v>
      </c>
      <c r="E254" s="114">
        <f>'TAB juillet'!E254+'TAB aout'!E254+septe!E254</f>
        <v>59880</v>
      </c>
      <c r="F254" s="114">
        <f t="shared" si="84"/>
        <v>7001</v>
      </c>
      <c r="G254" s="32">
        <f t="shared" si="85"/>
        <v>0.11691716766867068</v>
      </c>
    </row>
    <row r="255" spans="1:7" x14ac:dyDescent="0.2">
      <c r="A255" s="110"/>
      <c r="B255" s="13" t="s">
        <v>6</v>
      </c>
      <c r="C255" s="27"/>
      <c r="D255" s="114"/>
      <c r="E255" s="114"/>
      <c r="F255" s="114"/>
      <c r="G255" s="32"/>
    </row>
    <row r="256" spans="1:7" x14ac:dyDescent="0.2">
      <c r="A256" s="110">
        <v>631</v>
      </c>
      <c r="B256" s="15" t="s">
        <v>21</v>
      </c>
      <c r="C256" s="21"/>
      <c r="D256" s="114">
        <f>'TAB juillet'!D256+'TAB aout'!D256+septe!D256</f>
        <v>0</v>
      </c>
      <c r="E256" s="114">
        <f>'TAB juillet'!E256+'TAB aout'!E256+septe!E256</f>
        <v>0</v>
      </c>
      <c r="F256" s="114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10"/>
      <c r="B257" s="15"/>
      <c r="C257" s="21"/>
      <c r="D257" s="114"/>
      <c r="E257" s="114"/>
      <c r="F257" s="114"/>
      <c r="G257" s="32"/>
    </row>
    <row r="258" spans="1:7" x14ac:dyDescent="0.2">
      <c r="A258" s="110">
        <v>64</v>
      </c>
      <c r="B258" s="2" t="s">
        <v>47</v>
      </c>
      <c r="C258" s="11"/>
      <c r="D258" s="114">
        <f>'TAB juillet'!D258+'TAB aout'!D258+septe!D258</f>
        <v>2529</v>
      </c>
      <c r="E258" s="114">
        <f>'TAB juillet'!E258+'TAB aout'!E258+septe!E258</f>
        <v>1472</v>
      </c>
      <c r="F258" s="114">
        <f t="shared" ref="F258:F268" si="88">(D258-E258)</f>
        <v>1057</v>
      </c>
      <c r="G258" s="32">
        <f t="shared" ref="G258:G268" si="89">F258/E258</f>
        <v>0.71807065217391308</v>
      </c>
    </row>
    <row r="259" spans="1:7" ht="25.5" x14ac:dyDescent="0.2">
      <c r="A259" s="22"/>
      <c r="B259" s="26" t="s">
        <v>49</v>
      </c>
      <c r="C259" s="115"/>
      <c r="D259" s="114">
        <f>D253-D254-D258</f>
        <v>3352</v>
      </c>
      <c r="E259" s="114">
        <f>E253-E254-E258</f>
        <v>-11625</v>
      </c>
      <c r="F259" s="114">
        <f t="shared" si="88"/>
        <v>14977</v>
      </c>
      <c r="G259" s="32">
        <f t="shared" si="89"/>
        <v>-1.2883440860215054</v>
      </c>
    </row>
    <row r="260" spans="1:7" x14ac:dyDescent="0.2">
      <c r="A260" s="110">
        <v>75</v>
      </c>
      <c r="B260" s="3" t="s">
        <v>50</v>
      </c>
      <c r="C260" s="112"/>
      <c r="D260" s="114">
        <f>'TAB juillet'!D260+'TAB aout'!D260+septe!D260</f>
        <v>0</v>
      </c>
      <c r="E260" s="114">
        <f>'TAB juillet'!E260+'TAB aout'!E260+septe!E260</f>
        <v>286</v>
      </c>
      <c r="F260" s="114">
        <f t="shared" si="88"/>
        <v>-286</v>
      </c>
      <c r="G260" s="32">
        <f t="shared" si="89"/>
        <v>-1</v>
      </c>
    </row>
    <row r="261" spans="1:7" x14ac:dyDescent="0.2">
      <c r="A261" s="110">
        <v>65</v>
      </c>
      <c r="B261" s="1" t="s">
        <v>51</v>
      </c>
      <c r="C261" s="10"/>
      <c r="D261" s="114">
        <f>'TAB juillet'!D261+'TAB aout'!D261+septe!D261</f>
        <v>2114</v>
      </c>
      <c r="E261" s="114">
        <f>'TAB juillet'!E261+'TAB aout'!E261+septe!E261</f>
        <v>835</v>
      </c>
      <c r="F261" s="114">
        <f t="shared" si="88"/>
        <v>1279</v>
      </c>
      <c r="G261" s="32">
        <f t="shared" si="89"/>
        <v>1.5317365269461078</v>
      </c>
    </row>
    <row r="262" spans="1:7" ht="25.5" x14ac:dyDescent="0.2">
      <c r="A262" s="110">
        <v>68</v>
      </c>
      <c r="B262" s="16" t="s">
        <v>52</v>
      </c>
      <c r="C262" s="17"/>
      <c r="D262" s="114">
        <f>'TAB juillet'!D262+'TAB aout'!D262+septe!D262</f>
        <v>17130</v>
      </c>
      <c r="E262" s="114">
        <f>'TAB juillet'!E262+'TAB aout'!E262+septe!E262</f>
        <v>15424</v>
      </c>
      <c r="F262" s="114">
        <f t="shared" si="88"/>
        <v>1706</v>
      </c>
      <c r="G262" s="32">
        <f t="shared" si="89"/>
        <v>0.11060684647302904</v>
      </c>
    </row>
    <row r="263" spans="1:7" x14ac:dyDescent="0.2">
      <c r="A263" s="110">
        <v>78</v>
      </c>
      <c r="B263" s="2" t="s">
        <v>53</v>
      </c>
      <c r="C263" s="11"/>
      <c r="D263" s="114">
        <f>'TAB juillet'!D263+'TAB aout'!D263+septe!D263</f>
        <v>0</v>
      </c>
      <c r="E263" s="114">
        <f>'TAB juillet'!E263+'TAB aout'!E263+septe!E263</f>
        <v>0</v>
      </c>
      <c r="F263" s="114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15"/>
      <c r="D264" s="114">
        <f>D259+D260-D261-D262+D263</f>
        <v>-15892</v>
      </c>
      <c r="E264" s="114">
        <f>E259+E260-E261-E262+E263</f>
        <v>-27598</v>
      </c>
      <c r="F264" s="114">
        <f t="shared" si="88"/>
        <v>11706</v>
      </c>
      <c r="G264" s="32">
        <f t="shared" si="89"/>
        <v>-0.42416117109935503</v>
      </c>
    </row>
    <row r="265" spans="1:7" x14ac:dyDescent="0.2">
      <c r="A265" s="110">
        <v>76</v>
      </c>
      <c r="B265" s="1" t="s">
        <v>54</v>
      </c>
      <c r="C265" s="10"/>
      <c r="D265" s="114">
        <f>'TAB juillet'!D265+'TAB aout'!D265+septe!D265</f>
        <v>0</v>
      </c>
      <c r="E265" s="114">
        <f>'TAB juillet'!E265+'TAB aout'!E265+septe!E265</f>
        <v>0</v>
      </c>
      <c r="F265" s="114">
        <f t="shared" si="88"/>
        <v>0</v>
      </c>
      <c r="G265" s="32" t="e">
        <f t="shared" si="89"/>
        <v>#DIV/0!</v>
      </c>
    </row>
    <row r="266" spans="1:7" x14ac:dyDescent="0.2">
      <c r="A266" s="110">
        <v>66</v>
      </c>
      <c r="B266" s="1" t="s">
        <v>55</v>
      </c>
      <c r="C266" s="10"/>
      <c r="D266" s="114">
        <f>'TAB juillet'!D266+'TAB aout'!D266+septe!D266</f>
        <v>0</v>
      </c>
      <c r="E266" s="114">
        <f>'TAB juillet'!E266+'TAB aout'!E266+septe!E266</f>
        <v>0</v>
      </c>
      <c r="F266" s="114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14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15"/>
      <c r="D268" s="114">
        <f>D264+D267</f>
        <v>-15892</v>
      </c>
      <c r="E268" s="114">
        <f>E264+E267</f>
        <v>-27598</v>
      </c>
      <c r="F268" s="114">
        <f t="shared" si="88"/>
        <v>11706</v>
      </c>
      <c r="G268" s="32">
        <f t="shared" si="89"/>
        <v>-0.42416117109935503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10">
        <v>5</v>
      </c>
      <c r="B272" s="1" t="s">
        <v>22</v>
      </c>
      <c r="C272" s="10"/>
      <c r="D272" s="116">
        <f>septe!D272</f>
        <v>104982</v>
      </c>
      <c r="E272" s="116">
        <f>septe!E272</f>
        <v>141172</v>
      </c>
      <c r="F272" s="116">
        <f t="shared" ref="F272" si="90">(D272-E272)</f>
        <v>-36190</v>
      </c>
      <c r="G272" s="32">
        <f t="shared" ref="G272" si="91">F272/E272</f>
        <v>-0.25635395120845494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10">
        <v>51</v>
      </c>
      <c r="B276" s="20" t="s">
        <v>29</v>
      </c>
      <c r="C276" s="30"/>
      <c r="D276" s="116">
        <v>0</v>
      </c>
      <c r="E276" s="116">
        <v>0</v>
      </c>
      <c r="F276" s="116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10">
        <v>510</v>
      </c>
      <c r="B277" s="1" t="s">
        <v>7</v>
      </c>
      <c r="C277" s="10"/>
      <c r="D277" s="116">
        <v>0</v>
      </c>
      <c r="E277" s="116">
        <v>0</v>
      </c>
      <c r="F277" s="116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10">
        <v>41</v>
      </c>
      <c r="B279" s="1" t="s">
        <v>8</v>
      </c>
      <c r="C279" s="10"/>
      <c r="D279" s="116">
        <f>D283+D284+D285</f>
        <v>138662</v>
      </c>
      <c r="E279" s="116">
        <f>E283+E284+E285</f>
        <v>89648</v>
      </c>
      <c r="F279" s="116">
        <f t="shared" ref="F279" si="94">(D279-E279)</f>
        <v>49014</v>
      </c>
      <c r="G279" s="32">
        <f t="shared" ref="G279" si="95">F279/E279</f>
        <v>0.54673835445297159</v>
      </c>
    </row>
    <row r="280" spans="1:7" x14ac:dyDescent="0.2">
      <c r="A280" s="110"/>
      <c r="B280" s="1"/>
      <c r="C280" s="10"/>
      <c r="D280" s="116"/>
      <c r="E280" s="116"/>
      <c r="F280" s="116"/>
      <c r="G280" s="32"/>
    </row>
    <row r="281" spans="1:7" x14ac:dyDescent="0.2">
      <c r="A281" s="110"/>
      <c r="B281" s="7" t="s">
        <v>6</v>
      </c>
      <c r="C281" s="29"/>
      <c r="D281" s="116"/>
      <c r="E281" s="116"/>
      <c r="F281" s="116"/>
      <c r="G281" s="32"/>
    </row>
    <row r="282" spans="1:7" x14ac:dyDescent="0.2">
      <c r="A282" s="110"/>
      <c r="B282" s="1"/>
      <c r="C282" s="10"/>
      <c r="D282" s="116"/>
      <c r="E282" s="116"/>
      <c r="F282" s="116"/>
      <c r="G282" s="32"/>
    </row>
    <row r="283" spans="1:7" x14ac:dyDescent="0.2">
      <c r="A283" s="110"/>
      <c r="B283" s="23" t="s">
        <v>23</v>
      </c>
      <c r="C283" s="10"/>
      <c r="D283" s="116">
        <f>septe!D283</f>
        <v>15272</v>
      </c>
      <c r="E283" s="116">
        <f>septe!E283</f>
        <v>17429</v>
      </c>
      <c r="F283" s="116">
        <f t="shared" ref="F283:F285" si="96">(D283-E283)</f>
        <v>-2157</v>
      </c>
      <c r="G283" s="32">
        <f t="shared" ref="G283:G285" si="97">F283/E283</f>
        <v>-0.12375925182167652</v>
      </c>
    </row>
    <row r="284" spans="1:7" ht="25.5" x14ac:dyDescent="0.2">
      <c r="A284" s="110"/>
      <c r="B284" s="24" t="s">
        <v>58</v>
      </c>
      <c r="C284" s="17"/>
      <c r="D284" s="116">
        <f>septe!D284</f>
        <v>122469</v>
      </c>
      <c r="E284" s="116">
        <f>septe!E284</f>
        <v>70642</v>
      </c>
      <c r="F284" s="116">
        <f t="shared" si="96"/>
        <v>51827</v>
      </c>
      <c r="G284" s="32">
        <f t="shared" si="97"/>
        <v>0.7336570312278814</v>
      </c>
    </row>
    <row r="285" spans="1:7" x14ac:dyDescent="0.2">
      <c r="A285" s="110"/>
      <c r="B285" s="23" t="s">
        <v>24</v>
      </c>
      <c r="C285" s="10"/>
      <c r="D285" s="116">
        <f>septe!D285</f>
        <v>921</v>
      </c>
      <c r="E285" s="116">
        <f>septe!E285</f>
        <v>1577</v>
      </c>
      <c r="F285" s="116">
        <f t="shared" si="96"/>
        <v>-656</v>
      </c>
      <c r="G285" s="32">
        <f t="shared" si="97"/>
        <v>-0.41597970830691183</v>
      </c>
    </row>
    <row r="286" spans="1:7" x14ac:dyDescent="0.2">
      <c r="A286" s="110"/>
      <c r="B286" s="1"/>
      <c r="C286" s="10"/>
      <c r="D286" s="116"/>
      <c r="E286" s="116"/>
      <c r="F286" s="116"/>
      <c r="G286" s="32"/>
    </row>
    <row r="287" spans="1:7" x14ac:dyDescent="0.2">
      <c r="A287" s="110"/>
      <c r="B287" s="8" t="s">
        <v>26</v>
      </c>
      <c r="C287" s="31"/>
      <c r="D287" s="116">
        <f>septe!D287</f>
        <v>75413</v>
      </c>
      <c r="E287" s="116">
        <f>septe!E287</f>
        <v>64498</v>
      </c>
      <c r="F287" s="116">
        <f t="shared" ref="F287" si="98">(D287-E287)</f>
        <v>10915</v>
      </c>
      <c r="G287" s="32">
        <f t="shared" ref="G287" si="99">F287/E287</f>
        <v>0.16923005364507426</v>
      </c>
    </row>
    <row r="288" spans="1:7" x14ac:dyDescent="0.2">
      <c r="A288" s="110"/>
      <c r="B288" s="8"/>
      <c r="C288" s="31"/>
      <c r="D288" s="116"/>
      <c r="E288" s="116"/>
      <c r="F288" s="116"/>
      <c r="G288" s="32"/>
    </row>
    <row r="289" spans="1:7" x14ac:dyDescent="0.2">
      <c r="A289" s="110">
        <v>3</v>
      </c>
      <c r="B289" s="8" t="s">
        <v>15</v>
      </c>
      <c r="C289" s="31"/>
      <c r="D289" s="116">
        <f>D292+D293+D294+D295</f>
        <v>27219</v>
      </c>
      <c r="E289" s="116">
        <f>E292+E293+E294+E295</f>
        <v>29717</v>
      </c>
      <c r="F289" s="116">
        <f t="shared" ref="F289" si="100">(D289-E289)</f>
        <v>-2498</v>
      </c>
      <c r="G289" s="32">
        <f t="shared" ref="G289" si="101">F289/E289</f>
        <v>-8.4059629168489414E-2</v>
      </c>
    </row>
    <row r="290" spans="1:7" x14ac:dyDescent="0.2">
      <c r="A290" s="110"/>
      <c r="B290" s="7" t="s">
        <v>6</v>
      </c>
      <c r="C290" s="29"/>
      <c r="D290" s="116"/>
      <c r="E290" s="116"/>
      <c r="F290" s="116"/>
      <c r="G290" s="32"/>
    </row>
    <row r="291" spans="1:7" x14ac:dyDescent="0.2">
      <c r="A291" s="110"/>
      <c r="B291" s="8"/>
      <c r="C291" s="31"/>
      <c r="D291" s="116"/>
      <c r="E291" s="116"/>
      <c r="F291" s="116"/>
      <c r="G291" s="32"/>
    </row>
    <row r="292" spans="1:7" x14ac:dyDescent="0.2">
      <c r="A292" s="110">
        <v>30</v>
      </c>
      <c r="B292" s="25" t="s">
        <v>16</v>
      </c>
      <c r="C292" s="31"/>
      <c r="D292" s="116">
        <f>septe!D292</f>
        <v>642</v>
      </c>
      <c r="E292" s="116">
        <f>septe!E292</f>
        <v>811</v>
      </c>
      <c r="F292" s="116">
        <f t="shared" ref="F292:F295" si="102">(D292-E292)</f>
        <v>-169</v>
      </c>
      <c r="G292" s="32">
        <f t="shared" ref="G292:G295" si="103">F292/E292</f>
        <v>-0.20838471023427868</v>
      </c>
    </row>
    <row r="293" spans="1:7" x14ac:dyDescent="0.2">
      <c r="A293" s="110">
        <v>31</v>
      </c>
      <c r="B293" s="25" t="s">
        <v>17</v>
      </c>
      <c r="C293" s="31"/>
      <c r="D293" s="116">
        <f>septe!D293</f>
        <v>0</v>
      </c>
      <c r="E293" s="116">
        <f>septe!E293</f>
        <v>0</v>
      </c>
      <c r="F293" s="116">
        <f t="shared" si="102"/>
        <v>0</v>
      </c>
      <c r="G293" s="32" t="e">
        <f t="shared" si="103"/>
        <v>#DIV/0!</v>
      </c>
    </row>
    <row r="294" spans="1:7" x14ac:dyDescent="0.2">
      <c r="A294" s="110">
        <v>32</v>
      </c>
      <c r="B294" s="25" t="s">
        <v>18</v>
      </c>
      <c r="C294" s="31"/>
      <c r="D294" s="116">
        <f>septe!D294</f>
        <v>26577</v>
      </c>
      <c r="E294" s="116">
        <f>septe!E294</f>
        <v>28906</v>
      </c>
      <c r="F294" s="116">
        <f t="shared" si="102"/>
        <v>-2329</v>
      </c>
      <c r="G294" s="32">
        <f t="shared" si="103"/>
        <v>-8.0571507645471524E-2</v>
      </c>
    </row>
    <row r="295" spans="1:7" x14ac:dyDescent="0.2">
      <c r="A295" s="110">
        <v>37</v>
      </c>
      <c r="B295" s="25" t="s">
        <v>25</v>
      </c>
      <c r="C295" s="31"/>
      <c r="D295" s="116">
        <f>septe!D295</f>
        <v>0</v>
      </c>
      <c r="E295" s="116">
        <f>septe!E295</f>
        <v>0</v>
      </c>
      <c r="F295" s="116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14" t="s">
        <v>10</v>
      </c>
      <c r="E299" s="114" t="s">
        <v>11</v>
      </c>
      <c r="F299" s="114" t="s">
        <v>12</v>
      </c>
      <c r="G299" s="32" t="s">
        <v>13</v>
      </c>
    </row>
    <row r="300" spans="1:7" ht="12.75" customHeight="1" x14ac:dyDescent="0.2">
      <c r="A300" s="110">
        <v>700</v>
      </c>
      <c r="B300" s="1" t="s">
        <v>30</v>
      </c>
      <c r="C300" s="10"/>
      <c r="D300" s="114">
        <f>'TAB juillet'!D300+'TAB aout'!D300+septe!D300</f>
        <v>3649</v>
      </c>
      <c r="E300" s="114">
        <f>'TAB juillet'!E300+'TAB aout'!E300+septe!E300</f>
        <v>3867</v>
      </c>
      <c r="F300" s="114">
        <f>(D300-E300)</f>
        <v>-218</v>
      </c>
      <c r="G300" s="32">
        <f>F300/E300</f>
        <v>-5.6374450478407036E-2</v>
      </c>
    </row>
    <row r="301" spans="1:7" x14ac:dyDescent="0.2">
      <c r="A301" s="110">
        <v>701</v>
      </c>
      <c r="B301" s="1" t="s">
        <v>31</v>
      </c>
      <c r="C301" s="10"/>
      <c r="D301" s="114">
        <f>'TAB juillet'!D301+'TAB aout'!D301+septe!D301</f>
        <v>34782</v>
      </c>
      <c r="E301" s="114">
        <f>'TAB juillet'!E301+'TAB aout'!E301+septe!E301</f>
        <v>49463</v>
      </c>
      <c r="F301" s="114">
        <f t="shared" ref="F301:F303" si="104">(D301-E301)</f>
        <v>-14681</v>
      </c>
      <c r="G301" s="32">
        <f t="shared" ref="G301:G303" si="105">F301/E301</f>
        <v>-0.29680771485757029</v>
      </c>
    </row>
    <row r="302" spans="1:7" x14ac:dyDescent="0.2">
      <c r="A302" s="110">
        <v>704</v>
      </c>
      <c r="B302" s="1" t="s">
        <v>32</v>
      </c>
      <c r="C302" s="10"/>
      <c r="D302" s="114">
        <f>'TAB juillet'!D302+'TAB aout'!D302+septe!D302</f>
        <v>11645</v>
      </c>
      <c r="E302" s="114">
        <f>'TAB juillet'!E302+'TAB aout'!E302+septe!E302</f>
        <v>4379</v>
      </c>
      <c r="F302" s="114">
        <f t="shared" si="104"/>
        <v>7266</v>
      </c>
      <c r="G302" s="32">
        <f t="shared" si="105"/>
        <v>1.6592829413108015</v>
      </c>
    </row>
    <row r="303" spans="1:7" x14ac:dyDescent="0.2">
      <c r="A303" s="110">
        <v>706</v>
      </c>
      <c r="B303" s="1" t="s">
        <v>33</v>
      </c>
      <c r="C303" s="10"/>
      <c r="D303" s="114">
        <f>'TAB juillet'!D303+'TAB aout'!D303+septe!D303</f>
        <v>27257</v>
      </c>
      <c r="E303" s="114">
        <f>'TAB juillet'!E303+'TAB aout'!E303+septe!E303</f>
        <v>33447</v>
      </c>
      <c r="F303" s="114">
        <f t="shared" si="104"/>
        <v>-6190</v>
      </c>
      <c r="G303" s="32">
        <f t="shared" si="105"/>
        <v>-0.18506891499985051</v>
      </c>
    </row>
    <row r="304" spans="1:7" x14ac:dyDescent="0.2">
      <c r="A304" s="110"/>
      <c r="B304" s="13" t="s">
        <v>6</v>
      </c>
      <c r="C304" s="27"/>
      <c r="D304" s="114">
        <f>'TAB juillet'!D304+'TAB aout'!D304+septe!D304</f>
        <v>0</v>
      </c>
      <c r="E304" s="114">
        <f>'TAB juillet'!E304+'TAB aout'!E304+septe!E304</f>
        <v>0</v>
      </c>
      <c r="F304" s="39"/>
      <c r="G304" s="33"/>
    </row>
    <row r="305" spans="1:7" x14ac:dyDescent="0.2">
      <c r="A305" s="110"/>
      <c r="B305" s="14" t="s">
        <v>19</v>
      </c>
      <c r="C305" s="11"/>
      <c r="D305" s="114">
        <f>'TAB juillet'!D305+'TAB aout'!D305+septe!D305</f>
        <v>0</v>
      </c>
      <c r="E305" s="114">
        <f>'TAB juillet'!E305+'TAB aout'!E305+septe!E305</f>
        <v>0</v>
      </c>
      <c r="F305" s="114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110"/>
      <c r="B306" s="14" t="s">
        <v>20</v>
      </c>
      <c r="C306" s="11"/>
      <c r="D306" s="114">
        <f>'TAB juillet'!D306+'TAB aout'!D306+septe!D306</f>
        <v>0</v>
      </c>
      <c r="E306" s="114">
        <f>'TAB juillet'!E306+'TAB aout'!E306+septe!E306</f>
        <v>0</v>
      </c>
      <c r="F306" s="114">
        <f t="shared" si="106"/>
        <v>0</v>
      </c>
      <c r="G306" s="32" t="e">
        <f t="shared" si="107"/>
        <v>#DIV/0!</v>
      </c>
    </row>
    <row r="307" spans="1:7" x14ac:dyDescent="0.2">
      <c r="A307" s="110"/>
      <c r="B307" s="14" t="s">
        <v>27</v>
      </c>
      <c r="C307" s="11"/>
      <c r="D307" s="114">
        <f>'TAB juillet'!D307+'TAB aout'!D307+septe!D307</f>
        <v>0</v>
      </c>
      <c r="E307" s="114">
        <f>'TAB juillet'!E307+'TAB aout'!E307+septe!E307</f>
        <v>0</v>
      </c>
      <c r="F307" s="114">
        <f t="shared" si="106"/>
        <v>0</v>
      </c>
      <c r="G307" s="32" t="e">
        <f t="shared" si="107"/>
        <v>#DIV/0!</v>
      </c>
    </row>
    <row r="308" spans="1:7" x14ac:dyDescent="0.2">
      <c r="A308" s="110">
        <v>706</v>
      </c>
      <c r="B308" s="2" t="s">
        <v>34</v>
      </c>
      <c r="C308" s="11"/>
      <c r="D308" s="114">
        <f>'TAB juillet'!D308+'TAB aout'!D308+septe!D308</f>
        <v>115</v>
      </c>
      <c r="E308" s="114">
        <f>'TAB juillet'!E308+'TAB aout'!E308+septe!E308</f>
        <v>4</v>
      </c>
      <c r="F308" s="114">
        <f t="shared" si="106"/>
        <v>111</v>
      </c>
      <c r="G308" s="32">
        <f t="shared" si="107"/>
        <v>27.75</v>
      </c>
    </row>
    <row r="309" spans="1:7" x14ac:dyDescent="0.2">
      <c r="A309" s="110" t="s">
        <v>35</v>
      </c>
      <c r="B309" s="2" t="s">
        <v>36</v>
      </c>
      <c r="C309" s="11"/>
      <c r="D309" s="114">
        <f>'TAB juillet'!D309+'TAB aout'!D309+septe!D309</f>
        <v>377</v>
      </c>
      <c r="E309" s="114">
        <f>'TAB juillet'!E309+'TAB aout'!E309+septe!E309</f>
        <v>147</v>
      </c>
      <c r="F309" s="114">
        <f t="shared" si="106"/>
        <v>230</v>
      </c>
      <c r="G309" s="32">
        <f t="shared" si="107"/>
        <v>1.564625850340136</v>
      </c>
    </row>
    <row r="310" spans="1:7" ht="25.5" x14ac:dyDescent="0.2">
      <c r="A310" s="22"/>
      <c r="B310" s="26" t="s">
        <v>45</v>
      </c>
      <c r="C310" s="111"/>
      <c r="D310" s="40">
        <f>D300+D301+D302+D303+D308+D309</f>
        <v>77825</v>
      </c>
      <c r="E310" s="40">
        <f>E300+E301+E302+E303+E308+E309</f>
        <v>91307</v>
      </c>
      <c r="F310" s="40">
        <f t="shared" si="106"/>
        <v>-13482</v>
      </c>
      <c r="G310" s="34">
        <f t="shared" si="107"/>
        <v>-0.14765571095315802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14">
        <f>'TAB juillet'!D313+'TAB aout'!D313+septe!D313</f>
        <v>0</v>
      </c>
      <c r="E313" s="114">
        <f>'TAB juillet'!E313+'TAB aout'!E313+septe!E313</f>
        <v>0</v>
      </c>
      <c r="F313" s="114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12"/>
      <c r="D314" s="113"/>
      <c r="E314" s="113"/>
      <c r="F314" s="113"/>
      <c r="G314" s="36"/>
    </row>
    <row r="315" spans="1:7" x14ac:dyDescent="0.2">
      <c r="A315" s="110">
        <v>72</v>
      </c>
      <c r="B315" s="1" t="s">
        <v>37</v>
      </c>
      <c r="C315" s="10"/>
      <c r="D315" s="114">
        <f>'TAB juillet'!D315+'TAB aout'!D315+septe!D315</f>
        <v>0</v>
      </c>
      <c r="E315" s="114">
        <f>'TAB juillet'!E315+'TAB aout'!E315+septe!E315</f>
        <v>0</v>
      </c>
      <c r="F315" s="114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10">
        <v>73</v>
      </c>
      <c r="B316" s="1" t="s">
        <v>38</v>
      </c>
      <c r="C316" s="10"/>
      <c r="D316" s="114">
        <f>'TAB juillet'!D316+'TAB aout'!D316+septe!D316</f>
        <v>0</v>
      </c>
      <c r="E316" s="114">
        <f>'TAB juillet'!E316+'TAB aout'!E316+septe!E316</f>
        <v>641</v>
      </c>
      <c r="F316" s="114">
        <f t="shared" si="110"/>
        <v>-641</v>
      </c>
      <c r="G316" s="32">
        <f t="shared" si="111"/>
        <v>-1</v>
      </c>
    </row>
    <row r="317" spans="1:7" x14ac:dyDescent="0.2">
      <c r="A317" s="110">
        <v>74</v>
      </c>
      <c r="B317" s="2" t="s">
        <v>39</v>
      </c>
      <c r="C317" s="11"/>
      <c r="D317" s="114">
        <f>'TAB juillet'!D317+'TAB aout'!D317+septe!D317</f>
        <v>0</v>
      </c>
      <c r="E317" s="114">
        <f>'TAB juillet'!E317+'TAB aout'!E317+septe!E317</f>
        <v>0</v>
      </c>
      <c r="F317" s="114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15"/>
      <c r="D318" s="40">
        <f>D310+D315+D316+D317</f>
        <v>77825</v>
      </c>
      <c r="E318" s="40">
        <f>E310+E315+E316+E317</f>
        <v>91948</v>
      </c>
      <c r="F318" s="114">
        <f t="shared" si="110"/>
        <v>-14123</v>
      </c>
      <c r="G318" s="32">
        <f t="shared" si="111"/>
        <v>-0.15359768564840998</v>
      </c>
    </row>
    <row r="319" spans="1:7" x14ac:dyDescent="0.2">
      <c r="A319" s="110">
        <v>60</v>
      </c>
      <c r="B319" s="3" t="s">
        <v>40</v>
      </c>
      <c r="C319" s="112"/>
      <c r="D319" s="113">
        <f>D320+D321+D322</f>
        <v>22938</v>
      </c>
      <c r="E319" s="113">
        <f>E320+E321+E322</f>
        <v>15865</v>
      </c>
      <c r="F319" s="114">
        <f t="shared" si="110"/>
        <v>7073</v>
      </c>
      <c r="G319" s="32">
        <f t="shared" si="111"/>
        <v>0.44582414119130159</v>
      </c>
    </row>
    <row r="320" spans="1:7" x14ac:dyDescent="0.2">
      <c r="A320" s="110">
        <v>600</v>
      </c>
      <c r="B320" s="1" t="s">
        <v>2</v>
      </c>
      <c r="C320" s="10"/>
      <c r="D320" s="114">
        <f>'TAB juillet'!D320+'TAB aout'!D320+septe!D320</f>
        <v>1327</v>
      </c>
      <c r="E320" s="114">
        <f>'TAB juillet'!E320+'TAB aout'!E320+septe!E320</f>
        <v>1131</v>
      </c>
      <c r="F320" s="114">
        <f t="shared" si="110"/>
        <v>196</v>
      </c>
      <c r="G320" s="32">
        <f t="shared" si="111"/>
        <v>0.17329796640141468</v>
      </c>
    </row>
    <row r="321" spans="1:7" x14ac:dyDescent="0.2">
      <c r="A321" s="110">
        <v>601</v>
      </c>
      <c r="B321" s="1" t="s">
        <v>3</v>
      </c>
      <c r="C321" s="10"/>
      <c r="D321" s="114">
        <f>'TAB juillet'!D321+'TAB aout'!D321+septe!D321</f>
        <v>11663</v>
      </c>
      <c r="E321" s="114">
        <f>'TAB juillet'!E321+'TAB aout'!E321+septe!E321</f>
        <v>7011</v>
      </c>
      <c r="F321" s="114">
        <f t="shared" si="110"/>
        <v>4652</v>
      </c>
      <c r="G321" s="32">
        <f t="shared" si="111"/>
        <v>0.66352874055056343</v>
      </c>
    </row>
    <row r="322" spans="1:7" x14ac:dyDescent="0.2">
      <c r="A322" s="110">
        <v>604</v>
      </c>
      <c r="B322" s="1" t="s">
        <v>4</v>
      </c>
      <c r="C322" s="10"/>
      <c r="D322" s="114">
        <f>'TAB juillet'!D322+'TAB aout'!D322+septe!D322</f>
        <v>9948</v>
      </c>
      <c r="E322" s="114">
        <f>'TAB juillet'!E322+'TAB aout'!E322+septe!E322</f>
        <v>7723</v>
      </c>
      <c r="F322" s="114">
        <f t="shared" si="110"/>
        <v>2225</v>
      </c>
      <c r="G322" s="32">
        <f t="shared" si="111"/>
        <v>0.28810047908843711</v>
      </c>
    </row>
    <row r="323" spans="1:7" x14ac:dyDescent="0.2">
      <c r="A323" s="110">
        <v>61</v>
      </c>
      <c r="B323" s="1" t="s">
        <v>41</v>
      </c>
      <c r="C323" s="10"/>
      <c r="D323" s="114">
        <f>'TAB juillet'!D323+'TAB aout'!D323+septe!D323</f>
        <v>1498</v>
      </c>
      <c r="E323" s="114">
        <f>'TAB juillet'!E323+'TAB aout'!E323+septe!E323</f>
        <v>778</v>
      </c>
      <c r="F323" s="114">
        <f t="shared" si="110"/>
        <v>720</v>
      </c>
      <c r="G323" s="32">
        <f t="shared" si="111"/>
        <v>0.92544987146529567</v>
      </c>
    </row>
    <row r="324" spans="1:7" x14ac:dyDescent="0.2">
      <c r="A324" s="110">
        <v>62</v>
      </c>
      <c r="B324" s="2" t="s">
        <v>42</v>
      </c>
      <c r="C324" s="11"/>
      <c r="D324" s="114">
        <f>'TAB juillet'!D324+'TAB aout'!D324+septe!D324</f>
        <v>304</v>
      </c>
      <c r="E324" s="114">
        <f>'TAB juillet'!E324+'TAB aout'!E324+septe!E324</f>
        <v>407</v>
      </c>
      <c r="F324" s="114">
        <f t="shared" si="110"/>
        <v>-103</v>
      </c>
      <c r="G324" s="32">
        <f t="shared" si="111"/>
        <v>-0.25307125307125306</v>
      </c>
    </row>
    <row r="325" spans="1:7" ht="25.5" x14ac:dyDescent="0.2">
      <c r="A325" s="22"/>
      <c r="B325" s="26" t="s">
        <v>43</v>
      </c>
      <c r="C325" s="115"/>
      <c r="D325" s="40">
        <f>D319+D323+D324</f>
        <v>24740</v>
      </c>
      <c r="E325" s="40">
        <f>E319+E323+E324</f>
        <v>17050</v>
      </c>
      <c r="F325" s="114">
        <f t="shared" si="110"/>
        <v>7690</v>
      </c>
      <c r="G325" s="32">
        <f t="shared" si="111"/>
        <v>0.45102639296187685</v>
      </c>
    </row>
    <row r="326" spans="1:7" ht="25.5" x14ac:dyDescent="0.2">
      <c r="A326" s="22"/>
      <c r="B326" s="26" t="s">
        <v>48</v>
      </c>
      <c r="C326" s="115"/>
      <c r="D326" s="40">
        <f>D318-D325</f>
        <v>53085</v>
      </c>
      <c r="E326" s="40">
        <f>E318-E325</f>
        <v>74898</v>
      </c>
      <c r="F326" s="114">
        <f t="shared" si="110"/>
        <v>-21813</v>
      </c>
      <c r="G326" s="32">
        <f t="shared" si="111"/>
        <v>-0.29123608107025556</v>
      </c>
    </row>
    <row r="327" spans="1:7" x14ac:dyDescent="0.2">
      <c r="A327" s="110">
        <v>63</v>
      </c>
      <c r="B327" s="3" t="s">
        <v>46</v>
      </c>
      <c r="C327" s="112"/>
      <c r="D327" s="114">
        <f>'TAB juillet'!D327+'TAB aout'!D327+septe!D327</f>
        <v>55814</v>
      </c>
      <c r="E327" s="114">
        <f>'TAB juillet'!E327+'TAB aout'!E327+septe!E327</f>
        <v>74680</v>
      </c>
      <c r="F327" s="114">
        <f t="shared" si="110"/>
        <v>-18866</v>
      </c>
      <c r="G327" s="32">
        <f t="shared" si="111"/>
        <v>-0.25262453133369039</v>
      </c>
    </row>
    <row r="328" spans="1:7" x14ac:dyDescent="0.2">
      <c r="A328" s="110"/>
      <c r="B328" s="13" t="s">
        <v>6</v>
      </c>
      <c r="C328" s="27"/>
      <c r="D328" s="114"/>
      <c r="E328" s="114"/>
      <c r="F328" s="114"/>
      <c r="G328" s="32"/>
    </row>
    <row r="329" spans="1:7" x14ac:dyDescent="0.2">
      <c r="A329" s="110">
        <v>631</v>
      </c>
      <c r="B329" s="15" t="s">
        <v>21</v>
      </c>
      <c r="C329" s="21"/>
      <c r="D329" s="114">
        <f>'TAB juillet'!D329+'TAB aout'!D329+septe!D329</f>
        <v>0</v>
      </c>
      <c r="E329" s="114">
        <f>'TAB juillet'!E329+'TAB aout'!E329+septe!E329</f>
        <v>0</v>
      </c>
      <c r="F329" s="114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10"/>
      <c r="B330" s="15"/>
      <c r="C330" s="21"/>
      <c r="D330" s="114"/>
      <c r="E330" s="114"/>
      <c r="F330" s="114"/>
      <c r="G330" s="32"/>
    </row>
    <row r="331" spans="1:7" x14ac:dyDescent="0.2">
      <c r="A331" s="110">
        <v>64</v>
      </c>
      <c r="B331" s="2" t="s">
        <v>47</v>
      </c>
      <c r="C331" s="11"/>
      <c r="D331" s="114">
        <f>'TAB juillet'!D331+'TAB aout'!D331+septe!D331</f>
        <v>2387</v>
      </c>
      <c r="E331" s="114">
        <f>'TAB juillet'!E331+'TAB aout'!E331+septe!E331</f>
        <v>2732</v>
      </c>
      <c r="F331" s="114">
        <f t="shared" ref="F331:F341" si="114">(D331-E331)</f>
        <v>-345</v>
      </c>
      <c r="G331" s="32">
        <f t="shared" ref="G331:G341" si="115">F331/E331</f>
        <v>-0.12628111273792095</v>
      </c>
    </row>
    <row r="332" spans="1:7" ht="25.5" x14ac:dyDescent="0.2">
      <c r="A332" s="22"/>
      <c r="B332" s="26" t="s">
        <v>49</v>
      </c>
      <c r="C332" s="115"/>
      <c r="D332" s="114">
        <f>D326-D327-D331</f>
        <v>-5116</v>
      </c>
      <c r="E332" s="114">
        <f>E326-E327-E331</f>
        <v>-2514</v>
      </c>
      <c r="F332" s="114">
        <f t="shared" si="114"/>
        <v>-2602</v>
      </c>
      <c r="G332" s="32">
        <f t="shared" si="115"/>
        <v>1.0350039777247415</v>
      </c>
    </row>
    <row r="333" spans="1:7" x14ac:dyDescent="0.2">
      <c r="A333" s="110">
        <v>75</v>
      </c>
      <c r="B333" s="3" t="s">
        <v>50</v>
      </c>
      <c r="C333" s="112"/>
      <c r="D333" s="114">
        <f>'TAB juillet'!D333+'TAB aout'!D333+septe!D333</f>
        <v>99</v>
      </c>
      <c r="E333" s="114">
        <f>'TAB juillet'!E333+'TAB aout'!E333+septe!E333</f>
        <v>982</v>
      </c>
      <c r="F333" s="114">
        <f t="shared" si="114"/>
        <v>-883</v>
      </c>
      <c r="G333" s="32">
        <f t="shared" si="115"/>
        <v>-0.89918533604887985</v>
      </c>
    </row>
    <row r="334" spans="1:7" x14ac:dyDescent="0.2">
      <c r="A334" s="110">
        <v>65</v>
      </c>
      <c r="B334" s="1" t="s">
        <v>51</v>
      </c>
      <c r="C334" s="10"/>
      <c r="D334" s="114">
        <f>'TAB juillet'!D334+'TAB aout'!D334+septe!D334</f>
        <v>279</v>
      </c>
      <c r="E334" s="114">
        <f>'TAB juillet'!E334+'TAB aout'!E334+septe!E334</f>
        <v>301</v>
      </c>
      <c r="F334" s="114">
        <f t="shared" si="114"/>
        <v>-22</v>
      </c>
      <c r="G334" s="32">
        <f t="shared" si="115"/>
        <v>-7.3089700996677748E-2</v>
      </c>
    </row>
    <row r="335" spans="1:7" ht="25.5" x14ac:dyDescent="0.2">
      <c r="A335" s="110">
        <v>68</v>
      </c>
      <c r="B335" s="16" t="s">
        <v>52</v>
      </c>
      <c r="C335" s="17"/>
      <c r="D335" s="114">
        <f>'TAB juillet'!D335+'TAB aout'!D335+septe!D335</f>
        <v>7500</v>
      </c>
      <c r="E335" s="114">
        <f>'TAB juillet'!E335+'TAB aout'!E335+septe!E335</f>
        <v>8242</v>
      </c>
      <c r="F335" s="114">
        <f t="shared" si="114"/>
        <v>-742</v>
      </c>
      <c r="G335" s="32">
        <f t="shared" si="115"/>
        <v>-9.0026692550351853E-2</v>
      </c>
    </row>
    <row r="336" spans="1:7" x14ac:dyDescent="0.2">
      <c r="A336" s="110">
        <v>78</v>
      </c>
      <c r="B336" s="2" t="s">
        <v>53</v>
      </c>
      <c r="C336" s="11"/>
      <c r="D336" s="114">
        <f>'TAB juillet'!D336+'TAB aout'!D336+septe!D336</f>
        <v>0</v>
      </c>
      <c r="E336" s="114">
        <f>'TAB juillet'!E336+'TAB aout'!E336+septe!E336</f>
        <v>0</v>
      </c>
      <c r="F336" s="114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15"/>
      <c r="D337" s="114">
        <f>D332+D333-D334-D335+D336</f>
        <v>-12796</v>
      </c>
      <c r="E337" s="114">
        <f>E332+E333-E334-E335+E336</f>
        <v>-10075</v>
      </c>
      <c r="F337" s="114">
        <f t="shared" si="114"/>
        <v>-2721</v>
      </c>
      <c r="G337" s="32">
        <f t="shared" si="115"/>
        <v>0.2700744416873449</v>
      </c>
    </row>
    <row r="338" spans="1:7" x14ac:dyDescent="0.2">
      <c r="A338" s="110">
        <v>76</v>
      </c>
      <c r="B338" s="1" t="s">
        <v>54</v>
      </c>
      <c r="C338" s="10"/>
      <c r="D338" s="114">
        <f>'TAB juillet'!D338+'TAB aout'!D338+septe!D338</f>
        <v>0</v>
      </c>
      <c r="E338" s="114">
        <f>'TAB juillet'!E338+'TAB aout'!E338+septe!E338</f>
        <v>0</v>
      </c>
      <c r="F338" s="114">
        <f t="shared" si="114"/>
        <v>0</v>
      </c>
      <c r="G338" s="32" t="e">
        <f t="shared" si="115"/>
        <v>#DIV/0!</v>
      </c>
    </row>
    <row r="339" spans="1:7" x14ac:dyDescent="0.2">
      <c r="A339" s="110">
        <v>66</v>
      </c>
      <c r="B339" s="1" t="s">
        <v>55</v>
      </c>
      <c r="C339" s="10"/>
      <c r="D339" s="114">
        <f>'TAB juillet'!D339+'TAB aout'!D339+septe!D339</f>
        <v>0</v>
      </c>
      <c r="E339" s="114">
        <f>'TAB juillet'!E339+'TAB aout'!E339+septe!E339</f>
        <v>0</v>
      </c>
      <c r="F339" s="114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14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15"/>
      <c r="D341" s="114">
        <f>D337+D340</f>
        <v>-12796</v>
      </c>
      <c r="E341" s="114">
        <f>E337+E340</f>
        <v>-10075</v>
      </c>
      <c r="F341" s="114">
        <f t="shared" si="114"/>
        <v>-2721</v>
      </c>
      <c r="G341" s="32">
        <f t="shared" si="115"/>
        <v>0.2700744416873449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10">
        <v>5</v>
      </c>
      <c r="B345" s="1" t="s">
        <v>22</v>
      </c>
      <c r="C345" s="10"/>
      <c r="D345" s="116">
        <f>septe!D345</f>
        <v>99821</v>
      </c>
      <c r="E345" s="116">
        <f>septe!E345</f>
        <v>160803</v>
      </c>
      <c r="F345" s="116">
        <f t="shared" ref="F345" si="116">(D345-E345)</f>
        <v>-60982</v>
      </c>
      <c r="G345" s="32">
        <f t="shared" ref="G345" si="117">F345/E345</f>
        <v>-0.37923421826707215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10">
        <v>51</v>
      </c>
      <c r="B349" s="20" t="s">
        <v>29</v>
      </c>
      <c r="C349" s="30"/>
      <c r="D349" s="116">
        <v>0</v>
      </c>
      <c r="E349" s="116">
        <v>0</v>
      </c>
      <c r="F349" s="116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10">
        <v>510</v>
      </c>
      <c r="B350" s="1" t="s">
        <v>7</v>
      </c>
      <c r="C350" s="10"/>
      <c r="D350" s="116">
        <v>0</v>
      </c>
      <c r="E350" s="116">
        <v>0</v>
      </c>
      <c r="F350" s="116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10">
        <v>41</v>
      </c>
      <c r="B352" s="1" t="s">
        <v>8</v>
      </c>
      <c r="C352" s="10"/>
      <c r="D352" s="116">
        <f>D356+D357+D358</f>
        <v>129985</v>
      </c>
      <c r="E352" s="116">
        <f>E356+E357+E358</f>
        <v>105356</v>
      </c>
      <c r="F352" s="116">
        <f t="shared" ref="F352" si="120">(D352-E352)</f>
        <v>24629</v>
      </c>
      <c r="G352" s="32">
        <f t="shared" ref="G352" si="121">F352/E352</f>
        <v>0.23376931546376095</v>
      </c>
    </row>
    <row r="353" spans="1:7" x14ac:dyDescent="0.2">
      <c r="A353" s="110"/>
      <c r="B353" s="1"/>
      <c r="C353" s="10"/>
      <c r="D353" s="116"/>
      <c r="E353" s="116"/>
      <c r="F353" s="116"/>
      <c r="G353" s="32"/>
    </row>
    <row r="354" spans="1:7" x14ac:dyDescent="0.2">
      <c r="A354" s="110"/>
      <c r="B354" s="7" t="s">
        <v>6</v>
      </c>
      <c r="C354" s="29"/>
      <c r="D354" s="116"/>
      <c r="E354" s="116"/>
      <c r="F354" s="116"/>
      <c r="G354" s="32"/>
    </row>
    <row r="355" spans="1:7" x14ac:dyDescent="0.2">
      <c r="A355" s="110"/>
      <c r="B355" s="1"/>
      <c r="C355" s="10"/>
      <c r="D355" s="116"/>
      <c r="E355" s="116"/>
      <c r="F355" s="116"/>
      <c r="G355" s="32"/>
    </row>
    <row r="356" spans="1:7" x14ac:dyDescent="0.2">
      <c r="A356" s="110"/>
      <c r="B356" s="23" t="s">
        <v>23</v>
      </c>
      <c r="C356" s="10"/>
      <c r="D356" s="116">
        <f>septe!D356</f>
        <v>91326</v>
      </c>
      <c r="E356" s="116">
        <f>septe!E356</f>
        <v>71342</v>
      </c>
      <c r="F356" s="116">
        <f t="shared" ref="F356:F358" si="122">(D356-E356)</f>
        <v>19984</v>
      </c>
      <c r="G356" s="32">
        <f t="shared" ref="G356:G358" si="123">F356/E356</f>
        <v>0.28011549998598301</v>
      </c>
    </row>
    <row r="357" spans="1:7" ht="25.5" x14ac:dyDescent="0.2">
      <c r="A357" s="110"/>
      <c r="B357" s="24" t="s">
        <v>58</v>
      </c>
      <c r="C357" s="17"/>
      <c r="D357" s="116">
        <f>septe!D357</f>
        <v>31436</v>
      </c>
      <c r="E357" s="116">
        <f>septe!E357</f>
        <v>29276</v>
      </c>
      <c r="F357" s="116">
        <f t="shared" si="122"/>
        <v>2160</v>
      </c>
      <c r="G357" s="32">
        <f t="shared" si="123"/>
        <v>7.3780571116272717E-2</v>
      </c>
    </row>
    <row r="358" spans="1:7" x14ac:dyDescent="0.2">
      <c r="A358" s="110"/>
      <c r="B358" s="23" t="s">
        <v>24</v>
      </c>
      <c r="C358" s="10"/>
      <c r="D358" s="116">
        <f>septe!D358</f>
        <v>7223</v>
      </c>
      <c r="E358" s="116">
        <f>septe!E358</f>
        <v>4738</v>
      </c>
      <c r="F358" s="116">
        <f t="shared" si="122"/>
        <v>2485</v>
      </c>
      <c r="G358" s="32">
        <f t="shared" si="123"/>
        <v>0.52448290417897847</v>
      </c>
    </row>
    <row r="359" spans="1:7" x14ac:dyDescent="0.2">
      <c r="A359" s="110"/>
      <c r="B359" s="1"/>
      <c r="C359" s="10"/>
      <c r="D359" s="116"/>
      <c r="E359" s="116"/>
      <c r="F359" s="116"/>
      <c r="G359" s="32"/>
    </row>
    <row r="360" spans="1:7" x14ac:dyDescent="0.2">
      <c r="A360" s="110"/>
      <c r="B360" s="8" t="s">
        <v>26</v>
      </c>
      <c r="C360" s="31"/>
      <c r="D360" s="116">
        <f>septe!D360</f>
        <v>110921</v>
      </c>
      <c r="E360" s="116">
        <f>septe!E360</f>
        <v>59029</v>
      </c>
      <c r="F360" s="116">
        <f t="shared" ref="F360" si="124">(D360-E360)</f>
        <v>51892</v>
      </c>
      <c r="G360" s="32">
        <f t="shared" ref="G360" si="125">F360/E360</f>
        <v>0.87909332700875842</v>
      </c>
    </row>
    <row r="361" spans="1:7" x14ac:dyDescent="0.2">
      <c r="A361" s="110"/>
      <c r="B361" s="8"/>
      <c r="C361" s="31"/>
      <c r="D361" s="116"/>
      <c r="E361" s="116"/>
      <c r="F361" s="116"/>
      <c r="G361" s="32"/>
    </row>
    <row r="362" spans="1:7" x14ac:dyDescent="0.2">
      <c r="A362" s="110">
        <v>3</v>
      </c>
      <c r="B362" s="8" t="s">
        <v>15</v>
      </c>
      <c r="C362" s="31"/>
      <c r="D362" s="116">
        <f>D365+D366+D367+D368</f>
        <v>98918</v>
      </c>
      <c r="E362" s="116">
        <f>E365+E366+E367+E368</f>
        <v>94879</v>
      </c>
      <c r="F362" s="116">
        <f t="shared" ref="F362" si="126">(D362-E362)</f>
        <v>4039</v>
      </c>
      <c r="G362" s="32">
        <f t="shared" ref="G362" si="127">F362/E362</f>
        <v>4.2570010223547887E-2</v>
      </c>
    </row>
    <row r="363" spans="1:7" x14ac:dyDescent="0.2">
      <c r="A363" s="110"/>
      <c r="B363" s="7" t="s">
        <v>6</v>
      </c>
      <c r="C363" s="29"/>
      <c r="D363" s="116"/>
      <c r="E363" s="116"/>
      <c r="F363" s="116"/>
      <c r="G363" s="32"/>
    </row>
    <row r="364" spans="1:7" x14ac:dyDescent="0.2">
      <c r="A364" s="110"/>
      <c r="B364" s="8"/>
      <c r="C364" s="31"/>
      <c r="D364" s="116"/>
      <c r="E364" s="116"/>
      <c r="F364" s="116"/>
      <c r="G364" s="32"/>
    </row>
    <row r="365" spans="1:7" x14ac:dyDescent="0.2">
      <c r="A365" s="110">
        <v>30</v>
      </c>
      <c r="B365" s="25" t="s">
        <v>16</v>
      </c>
      <c r="C365" s="31"/>
      <c r="D365" s="116">
        <f>septe!D365</f>
        <v>5995</v>
      </c>
      <c r="E365" s="116">
        <f>septe!E365</f>
        <v>8531</v>
      </c>
      <c r="F365" s="116">
        <f t="shared" ref="F365:F368" si="128">(D365-E365)</f>
        <v>-2536</v>
      </c>
      <c r="G365" s="32">
        <f t="shared" ref="G365:G368" si="129">F365/E365</f>
        <v>-0.29726878443324345</v>
      </c>
    </row>
    <row r="366" spans="1:7" x14ac:dyDescent="0.2">
      <c r="A366" s="110">
        <v>31</v>
      </c>
      <c r="B366" s="25" t="s">
        <v>17</v>
      </c>
      <c r="C366" s="31"/>
      <c r="D366" s="116">
        <f>septe!D366</f>
        <v>1725</v>
      </c>
      <c r="E366" s="116">
        <f>septe!E366</f>
        <v>977</v>
      </c>
      <c r="F366" s="116">
        <f t="shared" si="128"/>
        <v>748</v>
      </c>
      <c r="G366" s="32">
        <f t="shared" si="129"/>
        <v>0.76560900716479019</v>
      </c>
    </row>
    <row r="367" spans="1:7" x14ac:dyDescent="0.2">
      <c r="A367" s="110">
        <v>32</v>
      </c>
      <c r="B367" s="25" t="s">
        <v>18</v>
      </c>
      <c r="C367" s="31"/>
      <c r="D367" s="116">
        <f>septe!D367</f>
        <v>91198</v>
      </c>
      <c r="E367" s="116">
        <f>septe!E367</f>
        <v>85371</v>
      </c>
      <c r="F367" s="116">
        <f t="shared" si="128"/>
        <v>5827</v>
      </c>
      <c r="G367" s="32">
        <f t="shared" si="129"/>
        <v>6.8255028054023031E-2</v>
      </c>
    </row>
    <row r="368" spans="1:7" x14ac:dyDescent="0.2">
      <c r="A368" s="110">
        <v>37</v>
      </c>
      <c r="B368" s="25" t="s">
        <v>25</v>
      </c>
      <c r="C368" s="31"/>
      <c r="D368" s="116">
        <f>septe!D368</f>
        <v>0</v>
      </c>
      <c r="E368" s="116">
        <f>septe!E368</f>
        <v>0</v>
      </c>
      <c r="F368" s="116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14" t="s">
        <v>10</v>
      </c>
      <c r="E372" s="114" t="s">
        <v>11</v>
      </c>
      <c r="F372" s="114" t="s">
        <v>12</v>
      </c>
      <c r="G372" s="32" t="s">
        <v>13</v>
      </c>
    </row>
    <row r="373" spans="1:7" x14ac:dyDescent="0.2">
      <c r="A373" s="110">
        <v>700</v>
      </c>
      <c r="B373" s="1" t="s">
        <v>30</v>
      </c>
      <c r="C373" s="10"/>
      <c r="D373" s="114">
        <f>'TAB juillet'!D373+'TAB aout'!D373+septe!D373</f>
        <v>11550</v>
      </c>
      <c r="E373" s="114">
        <f>'TAB juillet'!E373+'TAB aout'!E373+septe!E373</f>
        <v>10271</v>
      </c>
      <c r="F373" s="114">
        <f>(D373-E373)</f>
        <v>1279</v>
      </c>
      <c r="G373" s="32">
        <f>F373/E373</f>
        <v>0.12452536267159965</v>
      </c>
    </row>
    <row r="374" spans="1:7" x14ac:dyDescent="0.2">
      <c r="A374" s="110">
        <v>701</v>
      </c>
      <c r="B374" s="1" t="s">
        <v>31</v>
      </c>
      <c r="C374" s="10"/>
      <c r="D374" s="114">
        <f>'TAB juillet'!D374+'TAB aout'!D374+septe!D374</f>
        <v>91062</v>
      </c>
      <c r="E374" s="114">
        <f>'TAB juillet'!E374+'TAB aout'!E374+septe!E374</f>
        <v>73957</v>
      </c>
      <c r="F374" s="114">
        <f t="shared" ref="F374:F376" si="130">(D374-E374)</f>
        <v>17105</v>
      </c>
      <c r="G374" s="32">
        <f t="shared" ref="G374:G376" si="131">F374/E374</f>
        <v>0.23128304284922319</v>
      </c>
    </row>
    <row r="375" spans="1:7" x14ac:dyDescent="0.2">
      <c r="A375" s="110">
        <v>704</v>
      </c>
      <c r="B375" s="1" t="s">
        <v>32</v>
      </c>
      <c r="C375" s="10"/>
      <c r="D375" s="114">
        <f>'TAB juillet'!D375+'TAB aout'!D375+septe!D375</f>
        <v>0</v>
      </c>
      <c r="E375" s="114">
        <f>'TAB juillet'!E375+'TAB aout'!E375+septe!E375</f>
        <v>0</v>
      </c>
      <c r="F375" s="114">
        <f t="shared" si="130"/>
        <v>0</v>
      </c>
      <c r="G375" s="32" t="e">
        <f t="shared" si="131"/>
        <v>#DIV/0!</v>
      </c>
    </row>
    <row r="376" spans="1:7" x14ac:dyDescent="0.2">
      <c r="A376" s="110">
        <v>706</v>
      </c>
      <c r="B376" s="1" t="s">
        <v>33</v>
      </c>
      <c r="C376" s="10"/>
      <c r="D376" s="114">
        <f>'TAB juillet'!D376+'TAB aout'!D376+septe!D376</f>
        <v>88032</v>
      </c>
      <c r="E376" s="114">
        <f>'TAB juillet'!E376+'TAB aout'!E376+septe!E376</f>
        <v>78236</v>
      </c>
      <c r="F376" s="114">
        <f t="shared" si="130"/>
        <v>9796</v>
      </c>
      <c r="G376" s="32">
        <f t="shared" si="131"/>
        <v>0.12521090035277876</v>
      </c>
    </row>
    <row r="377" spans="1:7" x14ac:dyDescent="0.2">
      <c r="A377" s="110"/>
      <c r="B377" s="13" t="s">
        <v>6</v>
      </c>
      <c r="C377" s="27"/>
      <c r="D377" s="114">
        <f>'TAB juillet'!D377+'TAB aout'!D377+septe!D377</f>
        <v>0</v>
      </c>
      <c r="E377" s="114">
        <f>'TAB juillet'!E377+'TAB aout'!E377+septe!E377</f>
        <v>0</v>
      </c>
      <c r="F377" s="39"/>
      <c r="G377" s="33"/>
    </row>
    <row r="378" spans="1:7" x14ac:dyDescent="0.2">
      <c r="A378" s="110"/>
      <c r="B378" s="14" t="s">
        <v>19</v>
      </c>
      <c r="C378" s="11"/>
      <c r="D378" s="114">
        <f>'TAB juillet'!D378+'TAB aout'!D378+septe!D378</f>
        <v>0</v>
      </c>
      <c r="E378" s="114">
        <f>'TAB juillet'!E378+'TAB aout'!E378+septe!E378</f>
        <v>0</v>
      </c>
      <c r="F378" s="114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110"/>
      <c r="B379" s="14" t="s">
        <v>20</v>
      </c>
      <c r="C379" s="11"/>
      <c r="D379" s="114">
        <f>'TAB juillet'!D379+'TAB aout'!D379+septe!D379</f>
        <v>0</v>
      </c>
      <c r="E379" s="114">
        <f>'TAB juillet'!E379+'TAB aout'!E379+septe!E379</f>
        <v>0</v>
      </c>
      <c r="F379" s="114">
        <f t="shared" si="132"/>
        <v>0</v>
      </c>
      <c r="G379" s="32" t="e">
        <f t="shared" si="133"/>
        <v>#DIV/0!</v>
      </c>
    </row>
    <row r="380" spans="1:7" x14ac:dyDescent="0.2">
      <c r="A380" s="110"/>
      <c r="B380" s="14" t="s">
        <v>27</v>
      </c>
      <c r="C380" s="11"/>
      <c r="D380" s="114">
        <f>'TAB juillet'!D380+'TAB aout'!D380+septe!D380</f>
        <v>0</v>
      </c>
      <c r="E380" s="114">
        <f>'TAB juillet'!E380+'TAB aout'!E380+septe!E380</f>
        <v>0</v>
      </c>
      <c r="F380" s="114">
        <f t="shared" si="132"/>
        <v>0</v>
      </c>
      <c r="G380" s="32" t="e">
        <f t="shared" si="133"/>
        <v>#DIV/0!</v>
      </c>
    </row>
    <row r="381" spans="1:7" x14ac:dyDescent="0.2">
      <c r="A381" s="110">
        <v>706</v>
      </c>
      <c r="B381" s="2" t="s">
        <v>34</v>
      </c>
      <c r="C381" s="11"/>
      <c r="D381" s="114">
        <f>'TAB juillet'!D381+'TAB aout'!D381+septe!D381</f>
        <v>0</v>
      </c>
      <c r="E381" s="114">
        <f>'TAB juillet'!E381+'TAB aout'!E381+septe!E381</f>
        <v>0</v>
      </c>
      <c r="F381" s="114">
        <f t="shared" si="132"/>
        <v>0</v>
      </c>
      <c r="G381" s="32" t="e">
        <f t="shared" si="133"/>
        <v>#DIV/0!</v>
      </c>
    </row>
    <row r="382" spans="1:7" x14ac:dyDescent="0.2">
      <c r="A382" s="110" t="s">
        <v>35</v>
      </c>
      <c r="B382" s="2" t="s">
        <v>36</v>
      </c>
      <c r="C382" s="11"/>
      <c r="D382" s="114">
        <f>'TAB juillet'!D382+'TAB aout'!D382+septe!D382</f>
        <v>0</v>
      </c>
      <c r="E382" s="114">
        <f>'TAB juillet'!E382+'TAB aout'!E382+septe!E382</f>
        <v>0</v>
      </c>
      <c r="F382" s="114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11"/>
      <c r="D383" s="40">
        <f>D373+D374+D375+D376+D381+D382</f>
        <v>190644</v>
      </c>
      <c r="E383" s="40">
        <f>E373+E374+E375+E376+E381+E382</f>
        <v>162464</v>
      </c>
      <c r="F383" s="40">
        <f t="shared" si="132"/>
        <v>28180</v>
      </c>
      <c r="G383" s="34">
        <f t="shared" si="133"/>
        <v>0.1734538113058893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14">
        <f>'TAB juillet'!D386+'TAB aout'!D386+septe!D386</f>
        <v>0</v>
      </c>
      <c r="E386" s="114">
        <f>'TAB juillet'!E386+'TAB aout'!E386+septe!E386</f>
        <v>0</v>
      </c>
      <c r="F386" s="114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12"/>
      <c r="D387" s="113"/>
      <c r="E387" s="113"/>
      <c r="F387" s="113"/>
      <c r="G387" s="36"/>
    </row>
    <row r="388" spans="1:7" x14ac:dyDescent="0.2">
      <c r="A388" s="110">
        <v>72</v>
      </c>
      <c r="B388" s="1" t="s">
        <v>37</v>
      </c>
      <c r="C388" s="10"/>
      <c r="D388" s="114">
        <f>'TAB juillet'!D388+'TAB aout'!D388+septe!D388</f>
        <v>0</v>
      </c>
      <c r="E388" s="114">
        <f>'TAB juillet'!E388+'TAB aout'!E388+septe!E388</f>
        <v>0</v>
      </c>
      <c r="F388" s="114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10">
        <v>73</v>
      </c>
      <c r="B389" s="1" t="s">
        <v>38</v>
      </c>
      <c r="C389" s="10"/>
      <c r="D389" s="114">
        <f>'TAB juillet'!D389+'TAB aout'!D389+septe!D389</f>
        <v>0</v>
      </c>
      <c r="E389" s="114">
        <f>'TAB juillet'!E389+'TAB aout'!E389+septe!E389</f>
        <v>0</v>
      </c>
      <c r="F389" s="114">
        <f t="shared" si="136"/>
        <v>0</v>
      </c>
      <c r="G389" s="32" t="e">
        <f t="shared" si="137"/>
        <v>#DIV/0!</v>
      </c>
    </row>
    <row r="390" spans="1:7" x14ac:dyDescent="0.2">
      <c r="A390" s="110">
        <v>74</v>
      </c>
      <c r="B390" s="2" t="s">
        <v>39</v>
      </c>
      <c r="C390" s="11"/>
      <c r="D390" s="114">
        <f>'TAB juillet'!D390+'TAB aout'!D390+septe!D390</f>
        <v>0</v>
      </c>
      <c r="E390" s="114">
        <f>'TAB juillet'!E390+'TAB aout'!E390+septe!E390</f>
        <v>0</v>
      </c>
      <c r="F390" s="114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15"/>
      <c r="D391" s="40">
        <f>D383+D388+D389+D390</f>
        <v>190644</v>
      </c>
      <c r="E391" s="40">
        <f>E383+E388+E389+E390</f>
        <v>162464</v>
      </c>
      <c r="F391" s="114">
        <f t="shared" si="136"/>
        <v>28180</v>
      </c>
      <c r="G391" s="32">
        <f t="shared" si="137"/>
        <v>0.1734538113058893</v>
      </c>
    </row>
    <row r="392" spans="1:7" x14ac:dyDescent="0.2">
      <c r="A392" s="110">
        <v>60</v>
      </c>
      <c r="B392" s="3" t="s">
        <v>40</v>
      </c>
      <c r="C392" s="112"/>
      <c r="D392" s="113">
        <f>D393+D394+D395</f>
        <v>24005</v>
      </c>
      <c r="E392" s="113">
        <f>E393+E394+E395</f>
        <v>12455</v>
      </c>
      <c r="F392" s="114">
        <f t="shared" si="136"/>
        <v>11550</v>
      </c>
      <c r="G392" s="32">
        <f t="shared" si="137"/>
        <v>0.92733841830590125</v>
      </c>
    </row>
    <row r="393" spans="1:7" x14ac:dyDescent="0.2">
      <c r="A393" s="110">
        <v>600</v>
      </c>
      <c r="B393" s="1" t="s">
        <v>2</v>
      </c>
      <c r="C393" s="10"/>
      <c r="D393" s="114">
        <f>'TAB juillet'!D393+'TAB aout'!D393+septe!D393</f>
        <v>2370</v>
      </c>
      <c r="E393" s="114">
        <f>'TAB juillet'!E393+'TAB aout'!E393+septe!E393</f>
        <v>1359</v>
      </c>
      <c r="F393" s="114">
        <f t="shared" si="136"/>
        <v>1011</v>
      </c>
      <c r="G393" s="32">
        <f t="shared" si="137"/>
        <v>0.74392935982339958</v>
      </c>
    </row>
    <row r="394" spans="1:7" x14ac:dyDescent="0.2">
      <c r="A394" s="110">
        <v>601</v>
      </c>
      <c r="B394" s="1" t="s">
        <v>3</v>
      </c>
      <c r="C394" s="10"/>
      <c r="D394" s="114">
        <f>'TAB juillet'!D394+'TAB aout'!D394+septe!D394</f>
        <v>21635</v>
      </c>
      <c r="E394" s="114">
        <f>'TAB juillet'!E394+'TAB aout'!E394+septe!E394</f>
        <v>11096</v>
      </c>
      <c r="F394" s="114">
        <f t="shared" si="136"/>
        <v>10539</v>
      </c>
      <c r="G394" s="32">
        <f t="shared" si="137"/>
        <v>0.94980173035328042</v>
      </c>
    </row>
    <row r="395" spans="1:7" x14ac:dyDescent="0.2">
      <c r="A395" s="110">
        <v>604</v>
      </c>
      <c r="B395" s="1" t="s">
        <v>4</v>
      </c>
      <c r="C395" s="10"/>
      <c r="D395" s="114">
        <f>'TAB juillet'!D395+'TAB aout'!D395+septe!D395</f>
        <v>0</v>
      </c>
      <c r="E395" s="114">
        <f>'TAB juillet'!E395+'TAB aout'!E395+septe!E395</f>
        <v>0</v>
      </c>
      <c r="F395" s="114">
        <f t="shared" si="136"/>
        <v>0</v>
      </c>
      <c r="G395" s="32" t="e">
        <f t="shared" si="137"/>
        <v>#DIV/0!</v>
      </c>
    </row>
    <row r="396" spans="1:7" x14ac:dyDescent="0.2">
      <c r="A396" s="110">
        <v>61</v>
      </c>
      <c r="B396" s="1" t="s">
        <v>41</v>
      </c>
      <c r="C396" s="10"/>
      <c r="D396" s="114">
        <f>'TAB juillet'!D396+'TAB aout'!D396+septe!D396</f>
        <v>10813</v>
      </c>
      <c r="E396" s="114">
        <f>'TAB juillet'!E396+'TAB aout'!E396+septe!E396</f>
        <v>7825</v>
      </c>
      <c r="F396" s="114">
        <f t="shared" si="136"/>
        <v>2988</v>
      </c>
      <c r="G396" s="32">
        <f t="shared" si="137"/>
        <v>0.38185303514376995</v>
      </c>
    </row>
    <row r="397" spans="1:7" x14ac:dyDescent="0.2">
      <c r="A397" s="110">
        <v>62</v>
      </c>
      <c r="B397" s="2" t="s">
        <v>42</v>
      </c>
      <c r="C397" s="11"/>
      <c r="D397" s="114">
        <f>'TAB juillet'!D397+'TAB aout'!D397+septe!D397</f>
        <v>1751</v>
      </c>
      <c r="E397" s="114">
        <f>'TAB juillet'!E397+'TAB aout'!E397+septe!E397</f>
        <v>6804</v>
      </c>
      <c r="F397" s="114">
        <f t="shared" si="136"/>
        <v>-5053</v>
      </c>
      <c r="G397" s="32">
        <f t="shared" si="137"/>
        <v>-0.74265138154027044</v>
      </c>
    </row>
    <row r="398" spans="1:7" ht="25.5" x14ac:dyDescent="0.2">
      <c r="A398" s="22"/>
      <c r="B398" s="26" t="s">
        <v>43</v>
      </c>
      <c r="C398" s="115"/>
      <c r="D398" s="40">
        <f>D392+D396+D397</f>
        <v>36569</v>
      </c>
      <c r="E398" s="40">
        <f>E392+E396+E397</f>
        <v>27084</v>
      </c>
      <c r="F398" s="114">
        <f t="shared" si="136"/>
        <v>9485</v>
      </c>
      <c r="G398" s="32">
        <f t="shared" si="137"/>
        <v>0.3502067641411904</v>
      </c>
    </row>
    <row r="399" spans="1:7" ht="25.5" x14ac:dyDescent="0.2">
      <c r="A399" s="22"/>
      <c r="B399" s="26" t="s">
        <v>48</v>
      </c>
      <c r="C399" s="115"/>
      <c r="D399" s="40">
        <f>D391-D398</f>
        <v>154075</v>
      </c>
      <c r="E399" s="40">
        <f>E391-E398</f>
        <v>135380</v>
      </c>
      <c r="F399" s="114">
        <f t="shared" si="136"/>
        <v>18695</v>
      </c>
      <c r="G399" s="32">
        <f t="shared" si="137"/>
        <v>0.13809277589008717</v>
      </c>
    </row>
    <row r="400" spans="1:7" x14ac:dyDescent="0.2">
      <c r="A400" s="110">
        <v>63</v>
      </c>
      <c r="B400" s="3" t="s">
        <v>46</v>
      </c>
      <c r="C400" s="112"/>
      <c r="D400" s="114">
        <f>'TAB juillet'!D400+'TAB aout'!D400+septe!D400</f>
        <v>122504</v>
      </c>
      <c r="E400" s="114">
        <f>'TAB juillet'!E400+'TAB aout'!E400+septe!E400</f>
        <v>104888</v>
      </c>
      <c r="F400" s="114">
        <f t="shared" si="136"/>
        <v>17616</v>
      </c>
      <c r="G400" s="32">
        <f t="shared" si="137"/>
        <v>0.16795057585233772</v>
      </c>
    </row>
    <row r="401" spans="1:7" x14ac:dyDescent="0.2">
      <c r="A401" s="110"/>
      <c r="B401" s="13" t="s">
        <v>6</v>
      </c>
      <c r="C401" s="27"/>
      <c r="D401" s="114"/>
      <c r="E401" s="114"/>
      <c r="F401" s="114"/>
      <c r="G401" s="32"/>
    </row>
    <row r="402" spans="1:7" x14ac:dyDescent="0.2">
      <c r="A402" s="110">
        <v>631</v>
      </c>
      <c r="B402" s="15" t="s">
        <v>21</v>
      </c>
      <c r="C402" s="21"/>
      <c r="D402" s="114">
        <f>'TAB juillet'!D402+'TAB aout'!D402+septe!D402</f>
        <v>0</v>
      </c>
      <c r="E402" s="114">
        <f>'TAB juillet'!E402+'TAB aout'!E402+septe!E402</f>
        <v>0</v>
      </c>
      <c r="F402" s="114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10"/>
      <c r="B403" s="15"/>
      <c r="C403" s="21"/>
      <c r="D403" s="114"/>
      <c r="E403" s="114"/>
      <c r="F403" s="114"/>
      <c r="G403" s="32"/>
    </row>
    <row r="404" spans="1:7" x14ac:dyDescent="0.2">
      <c r="A404" s="110">
        <v>64</v>
      </c>
      <c r="B404" s="2" t="s">
        <v>47</v>
      </c>
      <c r="C404" s="11"/>
      <c r="D404" s="114">
        <f>'TAB juillet'!D404+'TAB aout'!D404+septe!D404</f>
        <v>5720</v>
      </c>
      <c r="E404" s="114">
        <f>'TAB juillet'!E404+'TAB aout'!E404+septe!E404</f>
        <v>10435</v>
      </c>
      <c r="F404" s="114">
        <f t="shared" ref="F404:F414" si="140">(D404-E404)</f>
        <v>-4715</v>
      </c>
      <c r="G404" s="32">
        <f t="shared" ref="G404:G414" si="141">F404/E404</f>
        <v>-0.45184475323430762</v>
      </c>
    </row>
    <row r="405" spans="1:7" ht="25.5" x14ac:dyDescent="0.2">
      <c r="A405" s="22"/>
      <c r="B405" s="26" t="s">
        <v>49</v>
      </c>
      <c r="C405" s="115"/>
      <c r="D405" s="114">
        <f>D399-D400-D404</f>
        <v>25851</v>
      </c>
      <c r="E405" s="114">
        <f>E399-E400-E404</f>
        <v>20057</v>
      </c>
      <c r="F405" s="114">
        <f t="shared" si="140"/>
        <v>5794</v>
      </c>
      <c r="G405" s="32">
        <f t="shared" si="141"/>
        <v>0.28887670140100713</v>
      </c>
    </row>
    <row r="406" spans="1:7" x14ac:dyDescent="0.2">
      <c r="A406" s="110">
        <v>75</v>
      </c>
      <c r="B406" s="3" t="s">
        <v>50</v>
      </c>
      <c r="C406" s="112"/>
      <c r="D406" s="114">
        <f>'TAB juillet'!D406+'TAB aout'!D406+septe!D406</f>
        <v>0</v>
      </c>
      <c r="E406" s="114">
        <f>'TAB juillet'!E406+'TAB aout'!E406+septe!E406</f>
        <v>0</v>
      </c>
      <c r="F406" s="114">
        <f t="shared" si="140"/>
        <v>0</v>
      </c>
      <c r="G406" s="32" t="e">
        <f t="shared" si="141"/>
        <v>#DIV/0!</v>
      </c>
    </row>
    <row r="407" spans="1:7" x14ac:dyDescent="0.2">
      <c r="A407" s="110">
        <v>65</v>
      </c>
      <c r="B407" s="1" t="s">
        <v>51</v>
      </c>
      <c r="C407" s="10"/>
      <c r="D407" s="114">
        <f>'TAB juillet'!D407+'TAB aout'!D407+septe!D407</f>
        <v>0</v>
      </c>
      <c r="E407" s="114">
        <f>'TAB juillet'!E407+'TAB aout'!E407+septe!E407</f>
        <v>0</v>
      </c>
      <c r="F407" s="114">
        <f t="shared" si="140"/>
        <v>0</v>
      </c>
      <c r="G407" s="32" t="e">
        <f t="shared" si="141"/>
        <v>#DIV/0!</v>
      </c>
    </row>
    <row r="408" spans="1:7" ht="25.5" x14ac:dyDescent="0.2">
      <c r="A408" s="110">
        <v>68</v>
      </c>
      <c r="B408" s="16" t="s">
        <v>52</v>
      </c>
      <c r="C408" s="17"/>
      <c r="D408" s="114">
        <f>'TAB juillet'!D408+'TAB aout'!D408+septe!D408</f>
        <v>27000</v>
      </c>
      <c r="E408" s="114">
        <f>'TAB juillet'!E408+'TAB aout'!E408+septe!E408</f>
        <v>21000</v>
      </c>
      <c r="F408" s="114">
        <f t="shared" si="140"/>
        <v>6000</v>
      </c>
      <c r="G408" s="32">
        <f t="shared" si="141"/>
        <v>0.2857142857142857</v>
      </c>
    </row>
    <row r="409" spans="1:7" x14ac:dyDescent="0.2">
      <c r="A409" s="110">
        <v>78</v>
      </c>
      <c r="B409" s="2" t="s">
        <v>53</v>
      </c>
      <c r="C409" s="11"/>
      <c r="D409" s="114">
        <f>'TAB juillet'!D409+'TAB aout'!D409+septe!D409</f>
        <v>0</v>
      </c>
      <c r="E409" s="114">
        <f>'TAB juillet'!E409+'TAB aout'!E409+septe!E409</f>
        <v>0</v>
      </c>
      <c r="F409" s="114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15"/>
      <c r="D410" s="114">
        <f>D405+D406-D407-D408+D409</f>
        <v>-1149</v>
      </c>
      <c r="E410" s="114">
        <f>E405+E406-E407-E408+E409</f>
        <v>-943</v>
      </c>
      <c r="F410" s="114">
        <f t="shared" si="140"/>
        <v>-206</v>
      </c>
      <c r="G410" s="32">
        <f t="shared" si="141"/>
        <v>0.21845174973488865</v>
      </c>
    </row>
    <row r="411" spans="1:7" x14ac:dyDescent="0.2">
      <c r="A411" s="110">
        <v>76</v>
      </c>
      <c r="B411" s="1" t="s">
        <v>54</v>
      </c>
      <c r="C411" s="10"/>
      <c r="D411" s="114">
        <f>'TAB juillet'!D411+'TAB aout'!D411+septe!D411</f>
        <v>0</v>
      </c>
      <c r="E411" s="114">
        <f>'TAB juillet'!E411+'TAB aout'!E411+septe!E411</f>
        <v>0</v>
      </c>
      <c r="F411" s="114">
        <f t="shared" si="140"/>
        <v>0</v>
      </c>
      <c r="G411" s="32" t="e">
        <f t="shared" si="141"/>
        <v>#DIV/0!</v>
      </c>
    </row>
    <row r="412" spans="1:7" x14ac:dyDescent="0.2">
      <c r="A412" s="110">
        <v>66</v>
      </c>
      <c r="B412" s="1" t="s">
        <v>55</v>
      </c>
      <c r="C412" s="10"/>
      <c r="D412" s="114">
        <f>'TAB juillet'!D412+'TAB aout'!D412+septe!D412</f>
        <v>300</v>
      </c>
      <c r="E412" s="114">
        <f>'TAB juillet'!E412+'TAB aout'!E412+septe!E412</f>
        <v>300</v>
      </c>
      <c r="F412" s="114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-300</v>
      </c>
      <c r="E413" s="39">
        <f>E411-E412</f>
        <v>-300</v>
      </c>
      <c r="F413" s="114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15"/>
      <c r="D414" s="114">
        <f>D410+D413</f>
        <v>-1449</v>
      </c>
      <c r="E414" s="114">
        <f>E410+E413</f>
        <v>-1243</v>
      </c>
      <c r="F414" s="114">
        <f t="shared" si="140"/>
        <v>-206</v>
      </c>
      <c r="G414" s="32">
        <f t="shared" si="141"/>
        <v>0.16572807723250202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10">
        <v>5</v>
      </c>
      <c r="B418" s="1" t="s">
        <v>22</v>
      </c>
      <c r="C418" s="10"/>
      <c r="D418" s="116">
        <f>septe!D418</f>
        <v>-94314</v>
      </c>
      <c r="E418" s="116">
        <f>septe!E418</f>
        <v>64779</v>
      </c>
      <c r="F418" s="116">
        <f t="shared" ref="F418" si="142">(D418-E418)</f>
        <v>-159093</v>
      </c>
      <c r="G418" s="32">
        <f t="shared" ref="G418" si="143">F418/E418</f>
        <v>-2.4559347936831379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10">
        <v>51</v>
      </c>
      <c r="B422" s="20" t="s">
        <v>29</v>
      </c>
      <c r="C422" s="30"/>
      <c r="D422" s="116">
        <v>0</v>
      </c>
      <c r="E422" s="116">
        <v>0</v>
      </c>
      <c r="F422" s="116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10">
        <v>510</v>
      </c>
      <c r="B423" s="1" t="s">
        <v>7</v>
      </c>
      <c r="C423" s="10"/>
      <c r="D423" s="116">
        <v>0</v>
      </c>
      <c r="E423" s="116">
        <v>0</v>
      </c>
      <c r="F423" s="116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10">
        <v>41</v>
      </c>
      <c r="B425" s="1" t="s">
        <v>8</v>
      </c>
      <c r="C425" s="10"/>
      <c r="D425" s="116">
        <f>D429+D430+D431</f>
        <v>906185</v>
      </c>
      <c r="E425" s="116">
        <f>E429+E430+E431</f>
        <v>743690</v>
      </c>
      <c r="F425" s="116">
        <f t="shared" ref="F425" si="146">(D425-E425)</f>
        <v>162495</v>
      </c>
      <c r="G425" s="32">
        <f t="shared" ref="G425" si="147">F425/E425</f>
        <v>0.21849829902244214</v>
      </c>
    </row>
    <row r="426" spans="1:7" x14ac:dyDescent="0.2">
      <c r="A426" s="110"/>
      <c r="B426" s="1"/>
      <c r="C426" s="10"/>
      <c r="D426" s="116"/>
      <c r="E426" s="116"/>
      <c r="F426" s="116"/>
      <c r="G426" s="32"/>
    </row>
    <row r="427" spans="1:7" x14ac:dyDescent="0.2">
      <c r="A427" s="110"/>
      <c r="B427" s="7" t="s">
        <v>6</v>
      </c>
      <c r="C427" s="29"/>
      <c r="D427" s="116"/>
      <c r="E427" s="116"/>
      <c r="F427" s="116"/>
      <c r="G427" s="32"/>
    </row>
    <row r="428" spans="1:7" x14ac:dyDescent="0.2">
      <c r="A428" s="110"/>
      <c r="B428" s="1"/>
      <c r="C428" s="10"/>
      <c r="D428" s="116"/>
      <c r="E428" s="116"/>
      <c r="F428" s="116"/>
      <c r="G428" s="32"/>
    </row>
    <row r="429" spans="1:7" x14ac:dyDescent="0.2">
      <c r="A429" s="110"/>
      <c r="B429" s="23" t="s">
        <v>23</v>
      </c>
      <c r="C429" s="10"/>
      <c r="D429" s="116">
        <f>septe!D429</f>
        <v>714630</v>
      </c>
      <c r="E429" s="116">
        <f>septe!E429</f>
        <v>614201</v>
      </c>
      <c r="F429" s="116">
        <f t="shared" ref="F429:F431" si="148">(D429-E429)</f>
        <v>100429</v>
      </c>
      <c r="G429" s="32">
        <f t="shared" ref="G429:G431" si="149">F429/E429</f>
        <v>0.16351161916050283</v>
      </c>
    </row>
    <row r="430" spans="1:7" ht="25.5" x14ac:dyDescent="0.2">
      <c r="A430" s="110"/>
      <c r="B430" s="24" t="s">
        <v>58</v>
      </c>
      <c r="C430" s="17"/>
      <c r="D430" s="116">
        <f>septe!D430</f>
        <v>181507</v>
      </c>
      <c r="E430" s="116">
        <f>septe!E430</f>
        <v>126314</v>
      </c>
      <c r="F430" s="116">
        <f t="shared" si="148"/>
        <v>55193</v>
      </c>
      <c r="G430" s="32">
        <f t="shared" si="149"/>
        <v>0.43695077346929079</v>
      </c>
    </row>
    <row r="431" spans="1:7" x14ac:dyDescent="0.2">
      <c r="A431" s="110"/>
      <c r="B431" s="23" t="s">
        <v>24</v>
      </c>
      <c r="C431" s="10"/>
      <c r="D431" s="116">
        <f>septe!D431</f>
        <v>10048</v>
      </c>
      <c r="E431" s="116">
        <f>septe!E431</f>
        <v>3175</v>
      </c>
      <c r="F431" s="116">
        <f t="shared" si="148"/>
        <v>6873</v>
      </c>
      <c r="G431" s="32">
        <f t="shared" si="149"/>
        <v>2.1647244094488189</v>
      </c>
    </row>
    <row r="432" spans="1:7" x14ac:dyDescent="0.2">
      <c r="A432" s="110"/>
      <c r="B432" s="1"/>
      <c r="C432" s="10"/>
      <c r="D432" s="116"/>
      <c r="E432" s="116"/>
      <c r="F432" s="116"/>
      <c r="G432" s="32"/>
    </row>
    <row r="433" spans="1:7" x14ac:dyDescent="0.2">
      <c r="A433" s="110"/>
      <c r="B433" s="8" t="s">
        <v>26</v>
      </c>
      <c r="C433" s="31"/>
      <c r="D433" s="116">
        <f>septe!D433</f>
        <v>188053</v>
      </c>
      <c r="E433" s="116">
        <f>septe!E433</f>
        <v>179604</v>
      </c>
      <c r="F433" s="116">
        <f t="shared" ref="F433" si="150">(D433-E433)</f>
        <v>8449</v>
      </c>
      <c r="G433" s="32">
        <f t="shared" ref="G433" si="151">F433/E433</f>
        <v>4.7042382129573949E-2</v>
      </c>
    </row>
    <row r="434" spans="1:7" x14ac:dyDescent="0.2">
      <c r="A434" s="110"/>
      <c r="B434" s="8"/>
      <c r="C434" s="31"/>
      <c r="D434" s="116"/>
      <c r="E434" s="116"/>
      <c r="F434" s="116"/>
      <c r="G434" s="32"/>
    </row>
    <row r="435" spans="1:7" x14ac:dyDescent="0.2">
      <c r="A435" s="110">
        <v>3</v>
      </c>
      <c r="B435" s="8" t="s">
        <v>15</v>
      </c>
      <c r="C435" s="31"/>
      <c r="D435" s="116">
        <f>D438+D439+D440+D441</f>
        <v>115720</v>
      </c>
      <c r="E435" s="116">
        <f>E438+E439+E440+E441</f>
        <v>119622</v>
      </c>
      <c r="F435" s="116">
        <f t="shared" ref="F435" si="152">(D435-E435)</f>
        <v>-3902</v>
      </c>
      <c r="G435" s="32">
        <f t="shared" ref="G435" si="153">F435/E435</f>
        <v>-3.2619417832840114E-2</v>
      </c>
    </row>
    <row r="436" spans="1:7" x14ac:dyDescent="0.2">
      <c r="A436" s="110"/>
      <c r="B436" s="7" t="s">
        <v>6</v>
      </c>
      <c r="C436" s="29"/>
      <c r="D436" s="116"/>
      <c r="E436" s="116"/>
      <c r="F436" s="116"/>
      <c r="G436" s="32"/>
    </row>
    <row r="437" spans="1:7" x14ac:dyDescent="0.2">
      <c r="A437" s="110"/>
      <c r="B437" s="8"/>
      <c r="C437" s="31"/>
      <c r="D437" s="116"/>
      <c r="E437" s="116"/>
      <c r="F437" s="116"/>
      <c r="G437" s="32"/>
    </row>
    <row r="438" spans="1:7" x14ac:dyDescent="0.2">
      <c r="A438" s="110">
        <v>30</v>
      </c>
      <c r="B438" s="25" t="s">
        <v>16</v>
      </c>
      <c r="C438" s="31"/>
      <c r="D438" s="116">
        <f>septe!D438</f>
        <v>1723</v>
      </c>
      <c r="E438" s="116">
        <f>septe!E438</f>
        <v>2084</v>
      </c>
      <c r="F438" s="116">
        <f t="shared" ref="F438:F441" si="154">(D438-E438)</f>
        <v>-361</v>
      </c>
      <c r="G438" s="32">
        <f t="shared" ref="G438:G441" si="155">F438/E438</f>
        <v>-0.17322456813819578</v>
      </c>
    </row>
    <row r="439" spans="1:7" x14ac:dyDescent="0.2">
      <c r="A439" s="110">
        <v>31</v>
      </c>
      <c r="B439" s="25" t="s">
        <v>17</v>
      </c>
      <c r="C439" s="31"/>
      <c r="D439" s="116">
        <f>septe!D439</f>
        <v>1400</v>
      </c>
      <c r="E439" s="116">
        <f>septe!E439</f>
        <v>994</v>
      </c>
      <c r="F439" s="116">
        <f t="shared" si="154"/>
        <v>406</v>
      </c>
      <c r="G439" s="32">
        <f t="shared" si="155"/>
        <v>0.40845070422535212</v>
      </c>
    </row>
    <row r="440" spans="1:7" x14ac:dyDescent="0.2">
      <c r="A440" s="110">
        <v>32</v>
      </c>
      <c r="B440" s="25" t="s">
        <v>18</v>
      </c>
      <c r="C440" s="31"/>
      <c r="D440" s="116">
        <f>septe!D440</f>
        <v>112597</v>
      </c>
      <c r="E440" s="116">
        <f>septe!E440</f>
        <v>116544</v>
      </c>
      <c r="F440" s="116">
        <f t="shared" si="154"/>
        <v>-3947</v>
      </c>
      <c r="G440" s="32">
        <f t="shared" si="155"/>
        <v>-3.3867037342119717E-2</v>
      </c>
    </row>
    <row r="441" spans="1:7" x14ac:dyDescent="0.2">
      <c r="A441" s="110">
        <v>37</v>
      </c>
      <c r="B441" s="25" t="s">
        <v>25</v>
      </c>
      <c r="C441" s="31"/>
      <c r="D441" s="116">
        <f>septe!D441</f>
        <v>0</v>
      </c>
      <c r="E441" s="116">
        <f>septe!E441</f>
        <v>0</v>
      </c>
      <c r="F441" s="116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14" t="s">
        <v>10</v>
      </c>
      <c r="E445" s="114" t="s">
        <v>11</v>
      </c>
      <c r="F445" s="114" t="s">
        <v>12</v>
      </c>
      <c r="G445" s="32" t="s">
        <v>13</v>
      </c>
    </row>
    <row r="446" spans="1:7" x14ac:dyDescent="0.2">
      <c r="A446" s="110">
        <v>700</v>
      </c>
      <c r="B446" s="1" t="s">
        <v>30</v>
      </c>
      <c r="C446" s="10"/>
      <c r="D446" s="114">
        <f>'TAB juillet'!D446+'TAB aout'!D446+septe!D446</f>
        <v>4741</v>
      </c>
      <c r="E446" s="114">
        <f>'TAB juillet'!E446+'TAB aout'!E446+septe!E446</f>
        <v>9051</v>
      </c>
      <c r="F446" s="114">
        <f>(D446-E446)</f>
        <v>-4310</v>
      </c>
      <c r="G446" s="32">
        <f>F446/E446</f>
        <v>-0.47619047619047616</v>
      </c>
    </row>
    <row r="447" spans="1:7" x14ac:dyDescent="0.2">
      <c r="A447" s="110">
        <v>701</v>
      </c>
      <c r="B447" s="1" t="s">
        <v>31</v>
      </c>
      <c r="C447" s="10"/>
      <c r="D447" s="114">
        <f>'TAB juillet'!D447+'TAB aout'!D447+septe!D447</f>
        <v>63743</v>
      </c>
      <c r="E447" s="114">
        <f>'TAB juillet'!E447+'TAB aout'!E447+septe!E447</f>
        <v>117315</v>
      </c>
      <c r="F447" s="114">
        <f t="shared" ref="F447:F449" si="156">(D447-E447)</f>
        <v>-53572</v>
      </c>
      <c r="G447" s="32">
        <f t="shared" ref="G447:G449" si="157">F447/E447</f>
        <v>-0.45665089715722629</v>
      </c>
    </row>
    <row r="448" spans="1:7" x14ac:dyDescent="0.2">
      <c r="A448" s="110">
        <v>704</v>
      </c>
      <c r="B448" s="1" t="s">
        <v>32</v>
      </c>
      <c r="C448" s="10"/>
      <c r="D448" s="114">
        <f>'TAB juillet'!D448+'TAB aout'!D448+septe!D448</f>
        <v>0</v>
      </c>
      <c r="E448" s="114">
        <f>'TAB juillet'!E448+'TAB aout'!E448+septe!E448</f>
        <v>0</v>
      </c>
      <c r="F448" s="114">
        <f t="shared" si="156"/>
        <v>0</v>
      </c>
      <c r="G448" s="32" t="e">
        <f t="shared" si="157"/>
        <v>#DIV/0!</v>
      </c>
    </row>
    <row r="449" spans="1:7" x14ac:dyDescent="0.2">
      <c r="A449" s="110">
        <v>706</v>
      </c>
      <c r="B449" s="1" t="s">
        <v>33</v>
      </c>
      <c r="C449" s="10"/>
      <c r="D449" s="114">
        <f>'TAB juillet'!D449+'TAB aout'!D449+septe!D449</f>
        <v>49264</v>
      </c>
      <c r="E449" s="114">
        <f>'TAB juillet'!E449+'TAB aout'!E449+septe!E449</f>
        <v>105599</v>
      </c>
      <c r="F449" s="114">
        <f t="shared" si="156"/>
        <v>-56335</v>
      </c>
      <c r="G449" s="32">
        <f t="shared" si="157"/>
        <v>-0.53348043068589668</v>
      </c>
    </row>
    <row r="450" spans="1:7" x14ac:dyDescent="0.2">
      <c r="A450" s="110"/>
      <c r="B450" s="13" t="s">
        <v>6</v>
      </c>
      <c r="C450" s="27"/>
      <c r="D450" s="114">
        <f>'TAB juillet'!D450+'TAB aout'!D450+septe!D450</f>
        <v>0</v>
      </c>
      <c r="E450" s="114">
        <f>'TAB juillet'!E450+'TAB aout'!E450+septe!E450</f>
        <v>0</v>
      </c>
      <c r="F450" s="39"/>
      <c r="G450" s="33"/>
    </row>
    <row r="451" spans="1:7" x14ac:dyDescent="0.2">
      <c r="A451" s="110"/>
      <c r="B451" s="14" t="s">
        <v>19</v>
      </c>
      <c r="C451" s="11"/>
      <c r="D451" s="114">
        <f>'TAB juillet'!D451+'TAB aout'!D451+septe!D451</f>
        <v>0</v>
      </c>
      <c r="E451" s="114">
        <f>'TAB juillet'!E451+'TAB aout'!E451+septe!E451</f>
        <v>0</v>
      </c>
      <c r="F451" s="114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110"/>
      <c r="B452" s="14" t="s">
        <v>20</v>
      </c>
      <c r="C452" s="11"/>
      <c r="D452" s="114">
        <f>'TAB juillet'!D452+'TAB aout'!D452+septe!D452</f>
        <v>0</v>
      </c>
      <c r="E452" s="114">
        <f>'TAB juillet'!E452+'TAB aout'!E452+septe!E452</f>
        <v>0</v>
      </c>
      <c r="F452" s="114">
        <f t="shared" si="158"/>
        <v>0</v>
      </c>
      <c r="G452" s="32" t="e">
        <f t="shared" si="159"/>
        <v>#DIV/0!</v>
      </c>
    </row>
    <row r="453" spans="1:7" x14ac:dyDescent="0.2">
      <c r="A453" s="110"/>
      <c r="B453" s="14" t="s">
        <v>27</v>
      </c>
      <c r="C453" s="11"/>
      <c r="D453" s="114">
        <f>'TAB juillet'!D453+'TAB aout'!D453+septe!D453</f>
        <v>0</v>
      </c>
      <c r="E453" s="114">
        <f>'TAB juillet'!E453+'TAB aout'!E453+septe!E453</f>
        <v>0</v>
      </c>
      <c r="F453" s="114">
        <f t="shared" si="158"/>
        <v>0</v>
      </c>
      <c r="G453" s="32" t="e">
        <f t="shared" si="159"/>
        <v>#DIV/0!</v>
      </c>
    </row>
    <row r="454" spans="1:7" x14ac:dyDescent="0.2">
      <c r="A454" s="110">
        <v>706</v>
      </c>
      <c r="B454" s="2" t="s">
        <v>34</v>
      </c>
      <c r="C454" s="11"/>
      <c r="D454" s="114">
        <f>'TAB juillet'!D454+'TAB aout'!D454+septe!D454</f>
        <v>0</v>
      </c>
      <c r="E454" s="114">
        <f>'TAB juillet'!E454+'TAB aout'!E454+septe!E454</f>
        <v>0</v>
      </c>
      <c r="F454" s="114">
        <f t="shared" si="158"/>
        <v>0</v>
      </c>
      <c r="G454" s="32" t="e">
        <f t="shared" si="159"/>
        <v>#DIV/0!</v>
      </c>
    </row>
    <row r="455" spans="1:7" x14ac:dyDescent="0.2">
      <c r="A455" s="110" t="s">
        <v>35</v>
      </c>
      <c r="B455" s="2" t="s">
        <v>36</v>
      </c>
      <c r="C455" s="11"/>
      <c r="D455" s="114">
        <f>'TAB juillet'!D455+'TAB aout'!D455+septe!D455</f>
        <v>0</v>
      </c>
      <c r="E455" s="114">
        <f>'TAB juillet'!E455+'TAB aout'!E455+septe!E455</f>
        <v>0</v>
      </c>
      <c r="F455" s="114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11"/>
      <c r="D456" s="40">
        <f>D446+D447+D448+D449+D454+D455</f>
        <v>117748</v>
      </c>
      <c r="E456" s="40">
        <f>E446+E447+E448+E449+E454+E455</f>
        <v>231965</v>
      </c>
      <c r="F456" s="40">
        <f t="shared" si="158"/>
        <v>-114217</v>
      </c>
      <c r="G456" s="34">
        <f t="shared" si="159"/>
        <v>-0.49238893798633415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14">
        <f>'TAB juillet'!D459+'TAB aout'!D459+septe!D459</f>
        <v>0</v>
      </c>
      <c r="E459" s="114">
        <f>'TAB juillet'!E459+'TAB aout'!E459+septe!E459</f>
        <v>0</v>
      </c>
      <c r="F459" s="114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12"/>
      <c r="D460" s="113"/>
      <c r="E460" s="113"/>
      <c r="F460" s="113"/>
      <c r="G460" s="36"/>
    </row>
    <row r="461" spans="1:7" x14ac:dyDescent="0.2">
      <c r="A461" s="110">
        <v>72</v>
      </c>
      <c r="B461" s="1" t="s">
        <v>37</v>
      </c>
      <c r="C461" s="10"/>
      <c r="D461" s="114">
        <f>'TAB juillet'!D461+'TAB aout'!D461+septe!D461</f>
        <v>0</v>
      </c>
      <c r="E461" s="114">
        <f>'TAB juillet'!E461+'TAB aout'!E461+septe!E461</f>
        <v>0</v>
      </c>
      <c r="F461" s="114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10">
        <v>73</v>
      </c>
      <c r="B462" s="1" t="s">
        <v>38</v>
      </c>
      <c r="C462" s="10"/>
      <c r="D462" s="114">
        <f>'TAB juillet'!D462+'TAB aout'!D462+septe!D462</f>
        <v>0</v>
      </c>
      <c r="E462" s="114">
        <f>'TAB juillet'!E462+'TAB aout'!E462+septe!E462</f>
        <v>0</v>
      </c>
      <c r="F462" s="114">
        <f t="shared" si="162"/>
        <v>0</v>
      </c>
      <c r="G462" s="32" t="e">
        <f t="shared" si="163"/>
        <v>#DIV/0!</v>
      </c>
    </row>
    <row r="463" spans="1:7" x14ac:dyDescent="0.2">
      <c r="A463" s="110">
        <v>74</v>
      </c>
      <c r="B463" s="2" t="s">
        <v>39</v>
      </c>
      <c r="C463" s="11"/>
      <c r="D463" s="114">
        <f>'TAB juillet'!D463+'TAB aout'!D463+septe!D463</f>
        <v>0</v>
      </c>
      <c r="E463" s="114">
        <f>'TAB juillet'!E463+'TAB aout'!E463+septe!E463</f>
        <v>0</v>
      </c>
      <c r="F463" s="114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15"/>
      <c r="D464" s="40">
        <f>D456+D461+D462+D463</f>
        <v>117748</v>
      </c>
      <c r="E464" s="40">
        <f>E456+E461+E462+E463</f>
        <v>231965</v>
      </c>
      <c r="F464" s="114">
        <f t="shared" si="162"/>
        <v>-114217</v>
      </c>
      <c r="G464" s="32">
        <f t="shared" si="163"/>
        <v>-0.49238893798633415</v>
      </c>
    </row>
    <row r="465" spans="1:7" x14ac:dyDescent="0.2">
      <c r="A465" s="110">
        <v>60</v>
      </c>
      <c r="B465" s="3" t="s">
        <v>40</v>
      </c>
      <c r="C465" s="112"/>
      <c r="D465" s="113">
        <f>D466+D467+D468</f>
        <v>39987</v>
      </c>
      <c r="E465" s="113">
        <f>E466+E467+E468</f>
        <v>45009</v>
      </c>
      <c r="F465" s="114">
        <f t="shared" si="162"/>
        <v>-5022</v>
      </c>
      <c r="G465" s="32">
        <f t="shared" si="163"/>
        <v>-0.11157768446310738</v>
      </c>
    </row>
    <row r="466" spans="1:7" x14ac:dyDescent="0.2">
      <c r="A466" s="110">
        <v>600</v>
      </c>
      <c r="B466" s="1" t="s">
        <v>2</v>
      </c>
      <c r="C466" s="10"/>
      <c r="D466" s="114">
        <f>'TAB juillet'!D466+'TAB aout'!D466+septe!D466</f>
        <v>1279</v>
      </c>
      <c r="E466" s="114">
        <f>'TAB juillet'!E466+'TAB aout'!E466+septe!E466</f>
        <v>1323</v>
      </c>
      <c r="F466" s="114">
        <f t="shared" si="162"/>
        <v>-44</v>
      </c>
      <c r="G466" s="32">
        <f t="shared" si="163"/>
        <v>-3.3257747543461828E-2</v>
      </c>
    </row>
    <row r="467" spans="1:7" x14ac:dyDescent="0.2">
      <c r="A467" s="110">
        <v>601</v>
      </c>
      <c r="B467" s="1" t="s">
        <v>3</v>
      </c>
      <c r="C467" s="10"/>
      <c r="D467" s="114">
        <f>'TAB juillet'!D467+'TAB aout'!D467+septe!D467</f>
        <v>19235</v>
      </c>
      <c r="E467" s="114">
        <f>'TAB juillet'!E467+'TAB aout'!E467+septe!E467</f>
        <v>24322</v>
      </c>
      <c r="F467" s="114">
        <f t="shared" si="162"/>
        <v>-5087</v>
      </c>
      <c r="G467" s="32">
        <f t="shared" si="163"/>
        <v>-0.20915220787764163</v>
      </c>
    </row>
    <row r="468" spans="1:7" x14ac:dyDescent="0.2">
      <c r="A468" s="110">
        <v>604</v>
      </c>
      <c r="B468" s="1" t="s">
        <v>4</v>
      </c>
      <c r="C468" s="10"/>
      <c r="D468" s="114">
        <f>'TAB juillet'!D468+'TAB aout'!D468+septe!D468</f>
        <v>19473</v>
      </c>
      <c r="E468" s="114">
        <f>'TAB juillet'!E468+'TAB aout'!E468+septe!E468</f>
        <v>19364</v>
      </c>
      <c r="F468" s="114">
        <f t="shared" si="162"/>
        <v>109</v>
      </c>
      <c r="G468" s="32">
        <f t="shared" si="163"/>
        <v>5.629002272257798E-3</v>
      </c>
    </row>
    <row r="469" spans="1:7" x14ac:dyDescent="0.2">
      <c r="A469" s="110">
        <v>61</v>
      </c>
      <c r="B469" s="1" t="s">
        <v>41</v>
      </c>
      <c r="C469" s="10"/>
      <c r="D469" s="114">
        <f>'TAB juillet'!D469+'TAB aout'!D469+septe!D469</f>
        <v>3193</v>
      </c>
      <c r="E469" s="114">
        <f>'TAB juillet'!E469+'TAB aout'!E469+septe!E469</f>
        <v>4545</v>
      </c>
      <c r="F469" s="114">
        <f t="shared" si="162"/>
        <v>-1352</v>
      </c>
      <c r="G469" s="32">
        <f t="shared" si="163"/>
        <v>-0.29746974697469747</v>
      </c>
    </row>
    <row r="470" spans="1:7" x14ac:dyDescent="0.2">
      <c r="A470" s="110">
        <v>62</v>
      </c>
      <c r="B470" s="2" t="s">
        <v>42</v>
      </c>
      <c r="C470" s="11"/>
      <c r="D470" s="114">
        <f>'TAB juillet'!D470+'TAB aout'!D470+septe!D470</f>
        <v>4168</v>
      </c>
      <c r="E470" s="114">
        <f>'TAB juillet'!E470+'TAB aout'!E470+septe!E470</f>
        <v>2386</v>
      </c>
      <c r="F470" s="114">
        <f t="shared" si="162"/>
        <v>1782</v>
      </c>
      <c r="G470" s="32">
        <f t="shared" si="163"/>
        <v>0.74685666387259009</v>
      </c>
    </row>
    <row r="471" spans="1:7" ht="25.5" x14ac:dyDescent="0.2">
      <c r="A471" s="22"/>
      <c r="B471" s="26" t="s">
        <v>43</v>
      </c>
      <c r="C471" s="115"/>
      <c r="D471" s="40">
        <f>D465+D469+D470</f>
        <v>47348</v>
      </c>
      <c r="E471" s="40">
        <f>E465+E469+E470</f>
        <v>51940</v>
      </c>
      <c r="F471" s="114">
        <f t="shared" si="162"/>
        <v>-4592</v>
      </c>
      <c r="G471" s="32">
        <f t="shared" si="163"/>
        <v>-8.8409703504043133E-2</v>
      </c>
    </row>
    <row r="472" spans="1:7" ht="25.5" x14ac:dyDescent="0.2">
      <c r="A472" s="22"/>
      <c r="B472" s="26" t="s">
        <v>48</v>
      </c>
      <c r="C472" s="115"/>
      <c r="D472" s="40">
        <f>D464-D471</f>
        <v>70400</v>
      </c>
      <c r="E472" s="40">
        <f>E464-E471</f>
        <v>180025</v>
      </c>
      <c r="F472" s="114">
        <f t="shared" si="162"/>
        <v>-109625</v>
      </c>
      <c r="G472" s="32">
        <f t="shared" si="163"/>
        <v>-0.60894320233300936</v>
      </c>
    </row>
    <row r="473" spans="1:7" x14ac:dyDescent="0.2">
      <c r="A473" s="110">
        <v>63</v>
      </c>
      <c r="B473" s="3" t="s">
        <v>46</v>
      </c>
      <c r="C473" s="112"/>
      <c r="D473" s="114">
        <f>'TAB juillet'!D473+'TAB aout'!D473+septe!D473</f>
        <v>112616</v>
      </c>
      <c r="E473" s="114">
        <f>'TAB juillet'!E473+'TAB aout'!E473+septe!E473</f>
        <v>92788</v>
      </c>
      <c r="F473" s="114">
        <f t="shared" si="162"/>
        <v>19828</v>
      </c>
      <c r="G473" s="32">
        <f t="shared" si="163"/>
        <v>0.21369142561538129</v>
      </c>
    </row>
    <row r="474" spans="1:7" x14ac:dyDescent="0.2">
      <c r="A474" s="110"/>
      <c r="B474" s="13" t="s">
        <v>6</v>
      </c>
      <c r="C474" s="27"/>
      <c r="D474" s="114"/>
      <c r="E474" s="114"/>
      <c r="F474" s="114"/>
      <c r="G474" s="32"/>
    </row>
    <row r="475" spans="1:7" x14ac:dyDescent="0.2">
      <c r="A475" s="110">
        <v>631</v>
      </c>
      <c r="B475" s="15" t="s">
        <v>21</v>
      </c>
      <c r="C475" s="21"/>
      <c r="D475" s="114">
        <f>'TAB juillet'!D475+'TAB aout'!D475+septe!D475</f>
        <v>0</v>
      </c>
      <c r="E475" s="114">
        <f>'TAB juillet'!E475+'TAB aout'!E475+septe!E475</f>
        <v>0</v>
      </c>
      <c r="F475" s="114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10"/>
      <c r="B476" s="15"/>
      <c r="C476" s="21"/>
      <c r="D476" s="114"/>
      <c r="E476" s="114"/>
      <c r="F476" s="114"/>
      <c r="G476" s="32"/>
    </row>
    <row r="477" spans="1:7" x14ac:dyDescent="0.2">
      <c r="A477" s="110">
        <v>64</v>
      </c>
      <c r="B477" s="2" t="s">
        <v>47</v>
      </c>
      <c r="C477" s="11"/>
      <c r="D477" s="114">
        <f>'TAB juillet'!D477+'TAB aout'!D477+septe!D477</f>
        <v>6125</v>
      </c>
      <c r="E477" s="114">
        <f>'TAB juillet'!E477+'TAB aout'!E477+septe!E477</f>
        <v>6963</v>
      </c>
      <c r="F477" s="114">
        <f t="shared" ref="F477:F487" si="166">(D477-E477)</f>
        <v>-838</v>
      </c>
      <c r="G477" s="32">
        <f t="shared" ref="G477:G487" si="167">F477/E477</f>
        <v>-0.12035042366795921</v>
      </c>
    </row>
    <row r="478" spans="1:7" ht="25.5" x14ac:dyDescent="0.2">
      <c r="A478" s="22"/>
      <c r="B478" s="26" t="s">
        <v>49</v>
      </c>
      <c r="C478" s="115"/>
      <c r="D478" s="114">
        <f>D472-D473-D477</f>
        <v>-48341</v>
      </c>
      <c r="E478" s="114">
        <f>E472-E473-E477</f>
        <v>80274</v>
      </c>
      <c r="F478" s="114">
        <f t="shared" si="166"/>
        <v>-128615</v>
      </c>
      <c r="G478" s="32">
        <f t="shared" si="167"/>
        <v>-1.6021999651194658</v>
      </c>
    </row>
    <row r="479" spans="1:7" x14ac:dyDescent="0.2">
      <c r="A479" s="110">
        <v>75</v>
      </c>
      <c r="B479" s="3" t="s">
        <v>50</v>
      </c>
      <c r="C479" s="112"/>
      <c r="D479" s="114">
        <f>'TAB juillet'!D479+'TAB aout'!D479+septe!D479</f>
        <v>6361</v>
      </c>
      <c r="E479" s="114">
        <f>'TAB juillet'!E479+'TAB aout'!E479+septe!E479</f>
        <v>20</v>
      </c>
      <c r="F479" s="114">
        <f t="shared" si="166"/>
        <v>6341</v>
      </c>
      <c r="G479" s="32">
        <f t="shared" si="167"/>
        <v>317.05</v>
      </c>
    </row>
    <row r="480" spans="1:7" x14ac:dyDescent="0.2">
      <c r="A480" s="110">
        <v>65</v>
      </c>
      <c r="B480" s="1" t="s">
        <v>51</v>
      </c>
      <c r="C480" s="10"/>
      <c r="D480" s="114">
        <f>'TAB juillet'!D480+'TAB aout'!D480+septe!D480</f>
        <v>4038</v>
      </c>
      <c r="E480" s="114">
        <f>'TAB juillet'!E480+'TAB aout'!E480+septe!E480</f>
        <v>4039</v>
      </c>
      <c r="F480" s="114">
        <f t="shared" si="166"/>
        <v>-1</v>
      </c>
      <c r="G480" s="32">
        <f t="shared" si="167"/>
        <v>-2.4758603614756129E-4</v>
      </c>
    </row>
    <row r="481" spans="1:7" ht="25.5" x14ac:dyDescent="0.2">
      <c r="A481" s="110">
        <v>68</v>
      </c>
      <c r="B481" s="16" t="s">
        <v>52</v>
      </c>
      <c r="C481" s="17"/>
      <c r="D481" s="114">
        <f>'TAB juillet'!D481+'TAB aout'!D481+septe!D481</f>
        <v>81969</v>
      </c>
      <c r="E481" s="114">
        <f>'TAB juillet'!E481+'TAB aout'!E481+septe!E481</f>
        <v>177551</v>
      </c>
      <c r="F481" s="114">
        <f t="shared" si="166"/>
        <v>-95582</v>
      </c>
      <c r="G481" s="32">
        <f t="shared" si="167"/>
        <v>-0.53833546417649014</v>
      </c>
    </row>
    <row r="482" spans="1:7" x14ac:dyDescent="0.2">
      <c r="A482" s="110">
        <v>78</v>
      </c>
      <c r="B482" s="2" t="s">
        <v>53</v>
      </c>
      <c r="C482" s="11"/>
      <c r="D482" s="114">
        <f>'TAB juillet'!D482+'TAB aout'!D482+septe!D482</f>
        <v>0</v>
      </c>
      <c r="E482" s="114">
        <f>'TAB juillet'!E482+'TAB aout'!E482+septe!E482</f>
        <v>0</v>
      </c>
      <c r="F482" s="114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15"/>
      <c r="D483" s="114">
        <f>D478+D479-D480-D481+D482</f>
        <v>-127987</v>
      </c>
      <c r="E483" s="114">
        <f>E478+E479-E480-E481+E482</f>
        <v>-101296</v>
      </c>
      <c r="F483" s="114">
        <f t="shared" si="166"/>
        <v>-26691</v>
      </c>
      <c r="G483" s="32">
        <f t="shared" si="167"/>
        <v>0.26349510345916916</v>
      </c>
    </row>
    <row r="484" spans="1:7" x14ac:dyDescent="0.2">
      <c r="A484" s="110">
        <v>76</v>
      </c>
      <c r="B484" s="1" t="s">
        <v>54</v>
      </c>
      <c r="C484" s="10"/>
      <c r="D484" s="114">
        <f>'TAB juillet'!D484+'TAB aout'!D484+septe!D484</f>
        <v>0</v>
      </c>
      <c r="E484" s="114">
        <f>'TAB juillet'!E484+'TAB aout'!E484+septe!E484</f>
        <v>13960</v>
      </c>
      <c r="F484" s="114">
        <f t="shared" si="166"/>
        <v>-13960</v>
      </c>
      <c r="G484" s="32">
        <f t="shared" si="167"/>
        <v>-1</v>
      </c>
    </row>
    <row r="485" spans="1:7" x14ac:dyDescent="0.2">
      <c r="A485" s="110">
        <v>66</v>
      </c>
      <c r="B485" s="1" t="s">
        <v>55</v>
      </c>
      <c r="C485" s="10"/>
      <c r="D485" s="114">
        <f>'TAB juillet'!D485+'TAB aout'!D485+septe!D485</f>
        <v>0</v>
      </c>
      <c r="E485" s="114">
        <f>'TAB juillet'!E485+'TAB aout'!E485+septe!E485</f>
        <v>0</v>
      </c>
      <c r="F485" s="114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13960</v>
      </c>
      <c r="F486" s="114">
        <f t="shared" si="166"/>
        <v>-13960</v>
      </c>
      <c r="G486" s="32">
        <f t="shared" si="167"/>
        <v>-1</v>
      </c>
    </row>
    <row r="487" spans="1:7" x14ac:dyDescent="0.2">
      <c r="A487" s="22"/>
      <c r="B487" s="19" t="s">
        <v>57</v>
      </c>
      <c r="C487" s="115"/>
      <c r="D487" s="114">
        <f>D483+D486</f>
        <v>-127987</v>
      </c>
      <c r="E487" s="114">
        <f>E483+E486</f>
        <v>-87336</v>
      </c>
      <c r="F487" s="114">
        <f t="shared" si="166"/>
        <v>-40651</v>
      </c>
      <c r="G487" s="32">
        <f t="shared" si="167"/>
        <v>0.46545525327470916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10">
        <v>5</v>
      </c>
      <c r="B491" s="1" t="s">
        <v>22</v>
      </c>
      <c r="C491" s="10"/>
      <c r="D491" s="116">
        <f>septe!D491</f>
        <v>293401</v>
      </c>
      <c r="E491" s="116">
        <f>septe!E491</f>
        <v>32161</v>
      </c>
      <c r="F491" s="116">
        <f t="shared" ref="F491" si="168">(D491-E491)</f>
        <v>261240</v>
      </c>
      <c r="G491" s="32">
        <f t="shared" ref="G491" si="169">F491/E491</f>
        <v>8.122881751189329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10">
        <v>51</v>
      </c>
      <c r="B495" s="20" t="s">
        <v>29</v>
      </c>
      <c r="C495" s="30"/>
      <c r="D495" s="116">
        <v>0</v>
      </c>
      <c r="E495" s="116">
        <v>0</v>
      </c>
      <c r="F495" s="116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10">
        <v>510</v>
      </c>
      <c r="B496" s="1" t="s">
        <v>7</v>
      </c>
      <c r="C496" s="10"/>
      <c r="D496" s="116">
        <v>0</v>
      </c>
      <c r="E496" s="116">
        <v>0</v>
      </c>
      <c r="F496" s="116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10">
        <v>41</v>
      </c>
      <c r="B498" s="1" t="s">
        <v>8</v>
      </c>
      <c r="C498" s="10"/>
      <c r="D498" s="116">
        <f>D502+D503+D504</f>
        <v>863665</v>
      </c>
      <c r="E498" s="116">
        <f>E502+E503+E504</f>
        <v>613986</v>
      </c>
      <c r="F498" s="116">
        <f t="shared" ref="F498" si="172">(D498-E498)</f>
        <v>249679</v>
      </c>
      <c r="G498" s="32">
        <f t="shared" ref="G498" si="173">F498/E498</f>
        <v>0.40665259468456938</v>
      </c>
    </row>
    <row r="499" spans="1:7" x14ac:dyDescent="0.2">
      <c r="A499" s="110"/>
      <c r="B499" s="1"/>
      <c r="C499" s="10"/>
      <c r="D499" s="116"/>
      <c r="E499" s="116"/>
      <c r="F499" s="116"/>
      <c r="G499" s="32"/>
    </row>
    <row r="500" spans="1:7" x14ac:dyDescent="0.2">
      <c r="A500" s="110"/>
      <c r="B500" s="7" t="s">
        <v>6</v>
      </c>
      <c r="C500" s="29"/>
      <c r="D500" s="116"/>
      <c r="E500" s="116"/>
      <c r="F500" s="116"/>
      <c r="G500" s="32"/>
    </row>
    <row r="501" spans="1:7" x14ac:dyDescent="0.2">
      <c r="A501" s="110"/>
      <c r="B501" s="1"/>
      <c r="C501" s="10"/>
      <c r="D501" s="116"/>
      <c r="E501" s="116"/>
      <c r="F501" s="116"/>
      <c r="G501" s="32"/>
    </row>
    <row r="502" spans="1:7" x14ac:dyDescent="0.2">
      <c r="A502" s="110"/>
      <c r="B502" s="23" t="s">
        <v>23</v>
      </c>
      <c r="C502" s="10"/>
      <c r="D502" s="116">
        <f>septe!D502</f>
        <v>345466</v>
      </c>
      <c r="E502" s="116">
        <f>septe!E502</f>
        <v>356112</v>
      </c>
      <c r="F502" s="116">
        <f t="shared" ref="F502:F504" si="174">(D502-E502)</f>
        <v>-10646</v>
      </c>
      <c r="G502" s="32">
        <f t="shared" ref="G502:G504" si="175">F502/E502</f>
        <v>-2.9895089185424811E-2</v>
      </c>
    </row>
    <row r="503" spans="1:7" ht="25.5" x14ac:dyDescent="0.2">
      <c r="A503" s="110"/>
      <c r="B503" s="24" t="s">
        <v>58</v>
      </c>
      <c r="C503" s="17"/>
      <c r="D503" s="116">
        <f>septe!D503</f>
        <v>215916</v>
      </c>
      <c r="E503" s="116">
        <f>septe!E503</f>
        <v>79818</v>
      </c>
      <c r="F503" s="116">
        <f t="shared" si="174"/>
        <v>136098</v>
      </c>
      <c r="G503" s="32">
        <f t="shared" si="175"/>
        <v>1.705104111854469</v>
      </c>
    </row>
    <row r="504" spans="1:7" x14ac:dyDescent="0.2">
      <c r="A504" s="110"/>
      <c r="B504" s="23" t="s">
        <v>24</v>
      </c>
      <c r="C504" s="10"/>
      <c r="D504" s="116">
        <f>septe!D504</f>
        <v>302283</v>
      </c>
      <c r="E504" s="116">
        <f>septe!E504</f>
        <v>178056</v>
      </c>
      <c r="F504" s="116">
        <f t="shared" si="174"/>
        <v>124227</v>
      </c>
      <c r="G504" s="32">
        <f t="shared" si="175"/>
        <v>0.69768499797816419</v>
      </c>
    </row>
    <row r="505" spans="1:7" x14ac:dyDescent="0.2">
      <c r="A505" s="110"/>
      <c r="B505" s="1"/>
      <c r="C505" s="10"/>
      <c r="D505" s="116"/>
      <c r="E505" s="116"/>
      <c r="F505" s="116"/>
      <c r="G505" s="32"/>
    </row>
    <row r="506" spans="1:7" x14ac:dyDescent="0.2">
      <c r="A506" s="110"/>
      <c r="B506" s="8" t="s">
        <v>26</v>
      </c>
      <c r="C506" s="31"/>
      <c r="D506" s="116">
        <f>septe!D506</f>
        <v>153387</v>
      </c>
      <c r="E506" s="116">
        <f>septe!E506</f>
        <v>164862</v>
      </c>
      <c r="F506" s="116">
        <f t="shared" ref="F506" si="176">(D506-E506)</f>
        <v>-11475</v>
      </c>
      <c r="G506" s="32">
        <f t="shared" ref="G506" si="177">F506/E506</f>
        <v>-6.9603668522764492E-2</v>
      </c>
    </row>
    <row r="507" spans="1:7" x14ac:dyDescent="0.2">
      <c r="A507" s="110"/>
      <c r="B507" s="8"/>
      <c r="C507" s="31"/>
      <c r="D507" s="116"/>
      <c r="E507" s="116"/>
      <c r="F507" s="116"/>
      <c r="G507" s="32"/>
    </row>
    <row r="508" spans="1:7" x14ac:dyDescent="0.2">
      <c r="A508" s="110">
        <v>3</v>
      </c>
      <c r="B508" s="8" t="s">
        <v>15</v>
      </c>
      <c r="C508" s="31"/>
      <c r="D508" s="116">
        <f>D511+D512+D513+D514</f>
        <v>61393</v>
      </c>
      <c r="E508" s="116">
        <f>E511+E512+E513+E514</f>
        <v>58823</v>
      </c>
      <c r="F508" s="116">
        <f t="shared" ref="F508" si="178">(D508-E508)</f>
        <v>2570</v>
      </c>
      <c r="G508" s="32">
        <f t="shared" ref="G508" si="179">F508/E508</f>
        <v>4.3690393213538924E-2</v>
      </c>
    </row>
    <row r="509" spans="1:7" x14ac:dyDescent="0.2">
      <c r="A509" s="110"/>
      <c r="B509" s="7" t="s">
        <v>6</v>
      </c>
      <c r="C509" s="29"/>
      <c r="D509" s="116"/>
      <c r="E509" s="116"/>
      <c r="F509" s="116"/>
      <c r="G509" s="32"/>
    </row>
    <row r="510" spans="1:7" x14ac:dyDescent="0.2">
      <c r="A510" s="110"/>
      <c r="B510" s="8"/>
      <c r="C510" s="31"/>
      <c r="D510" s="116"/>
      <c r="E510" s="116"/>
      <c r="F510" s="116"/>
      <c r="G510" s="32"/>
    </row>
    <row r="511" spans="1:7" x14ac:dyDescent="0.2">
      <c r="A511" s="110">
        <v>30</v>
      </c>
      <c r="B511" s="25" t="s">
        <v>16</v>
      </c>
      <c r="C511" s="31"/>
      <c r="D511" s="116">
        <f>septe!D511</f>
        <v>1374</v>
      </c>
      <c r="E511" s="116">
        <f>septe!E511</f>
        <v>4025</v>
      </c>
      <c r="F511" s="116">
        <f t="shared" ref="F511:F514" si="180">(D511-E511)</f>
        <v>-2651</v>
      </c>
      <c r="G511" s="32">
        <f t="shared" ref="G511:G514" si="181">F511/E511</f>
        <v>-0.65863354037267086</v>
      </c>
    </row>
    <row r="512" spans="1:7" x14ac:dyDescent="0.2">
      <c r="A512" s="110">
        <v>31</v>
      </c>
      <c r="B512" s="25" t="s">
        <v>17</v>
      </c>
      <c r="C512" s="31"/>
      <c r="D512" s="116">
        <f>septe!D512</f>
        <v>2754</v>
      </c>
      <c r="E512" s="116">
        <f>septe!E512</f>
        <v>4171</v>
      </c>
      <c r="F512" s="116">
        <f t="shared" si="180"/>
        <v>-1417</v>
      </c>
      <c r="G512" s="32">
        <f t="shared" si="181"/>
        <v>-0.33972668424838171</v>
      </c>
    </row>
    <row r="513" spans="1:7" x14ac:dyDescent="0.2">
      <c r="A513" s="110">
        <v>32</v>
      </c>
      <c r="B513" s="25" t="s">
        <v>18</v>
      </c>
      <c r="C513" s="31"/>
      <c r="D513" s="116">
        <f>septe!D513</f>
        <v>57265</v>
      </c>
      <c r="E513" s="116">
        <f>septe!E513</f>
        <v>50627</v>
      </c>
      <c r="F513" s="116">
        <f t="shared" si="180"/>
        <v>6638</v>
      </c>
      <c r="G513" s="32">
        <f t="shared" si="181"/>
        <v>0.1311158077705572</v>
      </c>
    </row>
    <row r="514" spans="1:7" x14ac:dyDescent="0.2">
      <c r="A514" s="110">
        <v>37</v>
      </c>
      <c r="B514" s="25" t="s">
        <v>25</v>
      </c>
      <c r="C514" s="31"/>
      <c r="D514" s="116">
        <f>septe!D514</f>
        <v>0</v>
      </c>
      <c r="E514" s="116">
        <f>septe!E514</f>
        <v>0</v>
      </c>
      <c r="F514" s="116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14" t="s">
        <v>10</v>
      </c>
      <c r="E518" s="114" t="s">
        <v>11</v>
      </c>
      <c r="F518" s="114" t="s">
        <v>12</v>
      </c>
      <c r="G518" s="32" t="s">
        <v>13</v>
      </c>
    </row>
    <row r="519" spans="1:7" x14ac:dyDescent="0.2">
      <c r="A519" s="110">
        <v>700</v>
      </c>
      <c r="B519" s="1" t="s">
        <v>30</v>
      </c>
      <c r="C519" s="10"/>
      <c r="D519" s="114">
        <f>'TAB juillet'!D519+'TAB aout'!D519+septe!D519</f>
        <v>18320</v>
      </c>
      <c r="E519" s="114">
        <f>'TAB juillet'!E519+'TAB aout'!E519+septe!E519</f>
        <v>2368</v>
      </c>
      <c r="F519" s="114">
        <f>(D519-E519)</f>
        <v>15952</v>
      </c>
      <c r="G519" s="32">
        <f>F519/E519</f>
        <v>6.7364864864864868</v>
      </c>
    </row>
    <row r="520" spans="1:7" x14ac:dyDescent="0.2">
      <c r="A520" s="110">
        <v>701</v>
      </c>
      <c r="B520" s="1" t="s">
        <v>31</v>
      </c>
      <c r="C520" s="10"/>
      <c r="D520" s="114">
        <f>'TAB juillet'!D520+'TAB aout'!D520+septe!D520</f>
        <v>102498</v>
      </c>
      <c r="E520" s="114">
        <f>'TAB juillet'!E520+'TAB aout'!E520+septe!E520</f>
        <v>24257</v>
      </c>
      <c r="F520" s="114">
        <f t="shared" ref="F520:F522" si="182">(D520-E520)</f>
        <v>78241</v>
      </c>
      <c r="G520" s="32">
        <f t="shared" ref="G520:G522" si="183">F520/E520</f>
        <v>3.2255019169724202</v>
      </c>
    </row>
    <row r="521" spans="1:7" x14ac:dyDescent="0.2">
      <c r="A521" s="110">
        <v>704</v>
      </c>
      <c r="B521" s="1" t="s">
        <v>32</v>
      </c>
      <c r="C521" s="10"/>
      <c r="D521" s="114">
        <f>'TAB juillet'!D521+'TAB aout'!D521+septe!D521</f>
        <v>0</v>
      </c>
      <c r="E521" s="114">
        <f>'TAB juillet'!E521+'TAB aout'!E521+septe!E521</f>
        <v>0</v>
      </c>
      <c r="F521" s="114">
        <f t="shared" si="182"/>
        <v>0</v>
      </c>
      <c r="G521" s="32" t="e">
        <f t="shared" si="183"/>
        <v>#DIV/0!</v>
      </c>
    </row>
    <row r="522" spans="1:7" x14ac:dyDescent="0.2">
      <c r="A522" s="110">
        <v>706</v>
      </c>
      <c r="B522" s="1" t="s">
        <v>33</v>
      </c>
      <c r="C522" s="10"/>
      <c r="D522" s="114">
        <f>'TAB juillet'!D522+'TAB aout'!D522+septe!D522</f>
        <v>153403</v>
      </c>
      <c r="E522" s="114">
        <f>'TAB juillet'!E522+'TAB aout'!E522+septe!E522</f>
        <v>30870</v>
      </c>
      <c r="F522" s="114">
        <f t="shared" si="182"/>
        <v>122533</v>
      </c>
      <c r="G522" s="32">
        <f t="shared" si="183"/>
        <v>3.9693229672821508</v>
      </c>
    </row>
    <row r="523" spans="1:7" x14ac:dyDescent="0.2">
      <c r="A523" s="110"/>
      <c r="B523" s="13" t="s">
        <v>6</v>
      </c>
      <c r="C523" s="27"/>
      <c r="D523" s="114">
        <f>'TAB juillet'!D523+'TAB aout'!D523+septe!D523</f>
        <v>0</v>
      </c>
      <c r="E523" s="114">
        <f>'TAB juillet'!E523+'TAB aout'!E523+septe!E523</f>
        <v>0</v>
      </c>
      <c r="F523" s="39"/>
      <c r="G523" s="33"/>
    </row>
    <row r="524" spans="1:7" x14ac:dyDescent="0.2">
      <c r="A524" s="110"/>
      <c r="B524" s="14" t="s">
        <v>19</v>
      </c>
      <c r="C524" s="11"/>
      <c r="D524" s="114">
        <f>'TAB juillet'!D524+'TAB aout'!D524+septe!D524</f>
        <v>0</v>
      </c>
      <c r="E524" s="114">
        <f>'TAB juillet'!E524+'TAB aout'!E524+septe!E524</f>
        <v>0</v>
      </c>
      <c r="F524" s="114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10"/>
      <c r="B525" s="14" t="s">
        <v>20</v>
      </c>
      <c r="C525" s="11"/>
      <c r="D525" s="114">
        <f>'TAB juillet'!D525+'TAB aout'!D525+septe!D525</f>
        <v>0</v>
      </c>
      <c r="E525" s="114">
        <f>'TAB juillet'!E525+'TAB aout'!E525+septe!E525</f>
        <v>0</v>
      </c>
      <c r="F525" s="114">
        <f t="shared" si="184"/>
        <v>0</v>
      </c>
      <c r="G525" s="32" t="e">
        <f t="shared" si="185"/>
        <v>#DIV/0!</v>
      </c>
    </row>
    <row r="526" spans="1:7" x14ac:dyDescent="0.2">
      <c r="A526" s="110"/>
      <c r="B526" s="14" t="s">
        <v>27</v>
      </c>
      <c r="C526" s="11"/>
      <c r="D526" s="114">
        <f>'TAB juillet'!D526+'TAB aout'!D526+septe!D526</f>
        <v>0</v>
      </c>
      <c r="E526" s="114">
        <f>'TAB juillet'!E526+'TAB aout'!E526+septe!E526</f>
        <v>0</v>
      </c>
      <c r="F526" s="114">
        <f t="shared" si="184"/>
        <v>0</v>
      </c>
      <c r="G526" s="32" t="e">
        <f t="shared" si="185"/>
        <v>#DIV/0!</v>
      </c>
    </row>
    <row r="527" spans="1:7" x14ac:dyDescent="0.2">
      <c r="A527" s="110">
        <v>706</v>
      </c>
      <c r="B527" s="2" t="s">
        <v>34</v>
      </c>
      <c r="C527" s="11"/>
      <c r="D527" s="114">
        <f>'TAB juillet'!D527+'TAB aout'!D527+septe!D527</f>
        <v>0</v>
      </c>
      <c r="E527" s="114">
        <f>'TAB juillet'!E527+'TAB aout'!E527+septe!E527</f>
        <v>0</v>
      </c>
      <c r="F527" s="114">
        <f t="shared" si="184"/>
        <v>0</v>
      </c>
      <c r="G527" s="32" t="e">
        <f t="shared" si="185"/>
        <v>#DIV/0!</v>
      </c>
    </row>
    <row r="528" spans="1:7" x14ac:dyDescent="0.2">
      <c r="A528" s="110" t="s">
        <v>35</v>
      </c>
      <c r="B528" s="2" t="s">
        <v>36</v>
      </c>
      <c r="C528" s="11"/>
      <c r="D528" s="114">
        <f>'TAB juillet'!D528+'TAB aout'!D528+septe!D528</f>
        <v>4851</v>
      </c>
      <c r="E528" s="114">
        <f>'TAB juillet'!E528+'TAB aout'!E528+septe!E528</f>
        <v>1237</v>
      </c>
      <c r="F528" s="114">
        <f t="shared" si="184"/>
        <v>3614</v>
      </c>
      <c r="G528" s="32">
        <f t="shared" si="185"/>
        <v>2.9215844785772029</v>
      </c>
    </row>
    <row r="529" spans="1:7" ht="25.5" x14ac:dyDescent="0.2">
      <c r="A529" s="22"/>
      <c r="B529" s="26" t="s">
        <v>45</v>
      </c>
      <c r="C529" s="111"/>
      <c r="D529" s="40">
        <f>D519+D520+D521+D522+D527+D528</f>
        <v>279072</v>
      </c>
      <c r="E529" s="40">
        <f>E519+E520+E521+E522+E527+E528</f>
        <v>58732</v>
      </c>
      <c r="F529" s="40">
        <f t="shared" si="184"/>
        <v>220340</v>
      </c>
      <c r="G529" s="34">
        <f t="shared" si="185"/>
        <v>3.7516175168562285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14">
        <f>'TAB juillet'!D532+'TAB aout'!D532+septe!D532</f>
        <v>0</v>
      </c>
      <c r="E532" s="114">
        <f>'TAB juillet'!E532+'TAB aout'!E532+septe!E532</f>
        <v>0</v>
      </c>
      <c r="F532" s="114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12"/>
      <c r="D533" s="113"/>
      <c r="E533" s="113"/>
      <c r="F533" s="113"/>
      <c r="G533" s="36"/>
    </row>
    <row r="534" spans="1:7" x14ac:dyDescent="0.2">
      <c r="A534" s="110">
        <v>72</v>
      </c>
      <c r="B534" s="1" t="s">
        <v>37</v>
      </c>
      <c r="C534" s="10"/>
      <c r="D534" s="114">
        <f>'TAB juillet'!D534+'TAB aout'!D534+septe!D534</f>
        <v>0</v>
      </c>
      <c r="E534" s="114">
        <f>'TAB juillet'!E534+'TAB aout'!E534+septe!E534</f>
        <v>0</v>
      </c>
      <c r="F534" s="114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10">
        <v>73</v>
      </c>
      <c r="B535" s="1" t="s">
        <v>38</v>
      </c>
      <c r="C535" s="10"/>
      <c r="D535" s="114">
        <f>'TAB juillet'!D535+'TAB aout'!D535+septe!D535</f>
        <v>0</v>
      </c>
      <c r="E535" s="114">
        <f>'TAB juillet'!E535+'TAB aout'!E535+septe!E535</f>
        <v>0</v>
      </c>
      <c r="F535" s="114">
        <f t="shared" si="188"/>
        <v>0</v>
      </c>
      <c r="G535" s="32" t="e">
        <f t="shared" si="189"/>
        <v>#DIV/0!</v>
      </c>
    </row>
    <row r="536" spans="1:7" x14ac:dyDescent="0.2">
      <c r="A536" s="110">
        <v>74</v>
      </c>
      <c r="B536" s="2" t="s">
        <v>39</v>
      </c>
      <c r="C536" s="11"/>
      <c r="D536" s="114">
        <f>'TAB juillet'!D536+'TAB aout'!D536+septe!D536</f>
        <v>0</v>
      </c>
      <c r="E536" s="114">
        <f>'TAB juillet'!E536+'TAB aout'!E536+septe!E536</f>
        <v>0</v>
      </c>
      <c r="F536" s="114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15"/>
      <c r="D537" s="40">
        <f>D529+D534+D535+D536</f>
        <v>279072</v>
      </c>
      <c r="E537" s="40">
        <f>E529+E534+E535+E536</f>
        <v>58732</v>
      </c>
      <c r="F537" s="114">
        <f t="shared" si="188"/>
        <v>220340</v>
      </c>
      <c r="G537" s="32">
        <f t="shared" si="189"/>
        <v>3.7516175168562285</v>
      </c>
    </row>
    <row r="538" spans="1:7" x14ac:dyDescent="0.2">
      <c r="A538" s="110">
        <v>60</v>
      </c>
      <c r="B538" s="3" t="s">
        <v>40</v>
      </c>
      <c r="C538" s="112"/>
      <c r="D538" s="113">
        <f>D539+D540+D541</f>
        <v>48293</v>
      </c>
      <c r="E538" s="113">
        <f>E539+E540+E541</f>
        <v>10123</v>
      </c>
      <c r="F538" s="114">
        <f t="shared" si="188"/>
        <v>38170</v>
      </c>
      <c r="G538" s="32">
        <f t="shared" si="189"/>
        <v>3.7706213573051466</v>
      </c>
    </row>
    <row r="539" spans="1:7" x14ac:dyDescent="0.2">
      <c r="A539" s="110">
        <v>600</v>
      </c>
      <c r="B539" s="1" t="s">
        <v>2</v>
      </c>
      <c r="C539" s="10"/>
      <c r="D539" s="114">
        <f>'TAB juillet'!D539+'TAB aout'!D539+septe!D539</f>
        <v>3850</v>
      </c>
      <c r="E539" s="114">
        <f>'TAB juillet'!E539+'TAB aout'!E539+septe!E539</f>
        <v>429</v>
      </c>
      <c r="F539" s="114">
        <f t="shared" si="188"/>
        <v>3421</v>
      </c>
      <c r="G539" s="32">
        <f t="shared" si="189"/>
        <v>7.9743589743589745</v>
      </c>
    </row>
    <row r="540" spans="1:7" x14ac:dyDescent="0.2">
      <c r="A540" s="110">
        <v>601</v>
      </c>
      <c r="B540" s="1" t="s">
        <v>3</v>
      </c>
      <c r="C540" s="10"/>
      <c r="D540" s="114">
        <f>'TAB juillet'!D540+'TAB aout'!D540+septe!D540</f>
        <v>31010</v>
      </c>
      <c r="E540" s="114">
        <f>'TAB juillet'!E540+'TAB aout'!E540+septe!E540</f>
        <v>7199</v>
      </c>
      <c r="F540" s="114">
        <f t="shared" si="188"/>
        <v>23811</v>
      </c>
      <c r="G540" s="32">
        <f t="shared" si="189"/>
        <v>3.3075427142658702</v>
      </c>
    </row>
    <row r="541" spans="1:7" x14ac:dyDescent="0.2">
      <c r="A541" s="110">
        <v>604</v>
      </c>
      <c r="B541" s="1" t="s">
        <v>4</v>
      </c>
      <c r="C541" s="10"/>
      <c r="D541" s="114">
        <f>'TAB juillet'!D541+'TAB aout'!D541+septe!D541</f>
        <v>13433</v>
      </c>
      <c r="E541" s="114">
        <f>'TAB juillet'!E541+'TAB aout'!E541+septe!E541</f>
        <v>2495</v>
      </c>
      <c r="F541" s="114">
        <f t="shared" si="188"/>
        <v>10938</v>
      </c>
      <c r="G541" s="32">
        <f t="shared" si="189"/>
        <v>4.3839679358717438</v>
      </c>
    </row>
    <row r="542" spans="1:7" x14ac:dyDescent="0.2">
      <c r="A542" s="110">
        <v>61</v>
      </c>
      <c r="B542" s="1" t="s">
        <v>41</v>
      </c>
      <c r="C542" s="10"/>
      <c r="D542" s="114">
        <f>'TAB juillet'!D542+'TAB aout'!D542+septe!D542</f>
        <v>1382</v>
      </c>
      <c r="E542" s="114">
        <f>'TAB juillet'!E542+'TAB aout'!E542+septe!E542</f>
        <v>1613</v>
      </c>
      <c r="F542" s="114">
        <f t="shared" si="188"/>
        <v>-231</v>
      </c>
      <c r="G542" s="32">
        <f t="shared" si="189"/>
        <v>-0.14321140731556106</v>
      </c>
    </row>
    <row r="543" spans="1:7" x14ac:dyDescent="0.2">
      <c r="A543" s="110">
        <v>62</v>
      </c>
      <c r="B543" s="2" t="s">
        <v>42</v>
      </c>
      <c r="C543" s="11"/>
      <c r="D543" s="114">
        <f>'TAB juillet'!D543+'TAB aout'!D543+septe!D543</f>
        <v>2499</v>
      </c>
      <c r="E543" s="114">
        <f>'TAB juillet'!E543+'TAB aout'!E543+septe!E543</f>
        <v>2279</v>
      </c>
      <c r="F543" s="114">
        <f t="shared" si="188"/>
        <v>220</v>
      </c>
      <c r="G543" s="32">
        <f t="shared" si="189"/>
        <v>9.6533567354102678E-2</v>
      </c>
    </row>
    <row r="544" spans="1:7" ht="25.5" x14ac:dyDescent="0.2">
      <c r="A544" s="22"/>
      <c r="B544" s="26" t="s">
        <v>43</v>
      </c>
      <c r="C544" s="115"/>
      <c r="D544" s="40">
        <f>D538+D542+D543</f>
        <v>52174</v>
      </c>
      <c r="E544" s="40">
        <f>E538+E542+E543</f>
        <v>14015</v>
      </c>
      <c r="F544" s="114">
        <f t="shared" si="188"/>
        <v>38159</v>
      </c>
      <c r="G544" s="32">
        <f t="shared" si="189"/>
        <v>2.7227256510881199</v>
      </c>
    </row>
    <row r="545" spans="1:7" ht="25.5" x14ac:dyDescent="0.2">
      <c r="A545" s="22"/>
      <c r="B545" s="26" t="s">
        <v>48</v>
      </c>
      <c r="C545" s="115"/>
      <c r="D545" s="40">
        <f>D537-D544</f>
        <v>226898</v>
      </c>
      <c r="E545" s="40">
        <f>E537-E544</f>
        <v>44717</v>
      </c>
      <c r="F545" s="114">
        <f t="shared" si="188"/>
        <v>182181</v>
      </c>
      <c r="G545" s="32">
        <f t="shared" si="189"/>
        <v>4.0740881543931842</v>
      </c>
    </row>
    <row r="546" spans="1:7" x14ac:dyDescent="0.2">
      <c r="A546" s="110">
        <v>63</v>
      </c>
      <c r="B546" s="3" t="s">
        <v>46</v>
      </c>
      <c r="C546" s="112"/>
      <c r="D546" s="114">
        <f>'TAB juillet'!D546+'TAB aout'!D546+septe!D546</f>
        <v>74631</v>
      </c>
      <c r="E546" s="114">
        <f>'TAB juillet'!E546+'TAB aout'!E546+septe!E546</f>
        <v>49451</v>
      </c>
      <c r="F546" s="114">
        <f t="shared" si="188"/>
        <v>25180</v>
      </c>
      <c r="G546" s="32">
        <f t="shared" si="189"/>
        <v>0.50919091626054069</v>
      </c>
    </row>
    <row r="547" spans="1:7" x14ac:dyDescent="0.2">
      <c r="A547" s="110"/>
      <c r="B547" s="13" t="s">
        <v>6</v>
      </c>
      <c r="C547" s="27"/>
      <c r="D547" s="114"/>
      <c r="E547" s="114"/>
      <c r="F547" s="114"/>
      <c r="G547" s="32"/>
    </row>
    <row r="548" spans="1:7" x14ac:dyDescent="0.2">
      <c r="A548" s="110">
        <v>631</v>
      </c>
      <c r="B548" s="15" t="s">
        <v>21</v>
      </c>
      <c r="C548" s="21"/>
      <c r="D548" s="114">
        <f>'TAB juillet'!D548+'TAB aout'!D548+septe!D548</f>
        <v>0</v>
      </c>
      <c r="E548" s="114">
        <f>'TAB juillet'!E548+'TAB aout'!E548+septe!E548</f>
        <v>0</v>
      </c>
      <c r="F548" s="114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10"/>
      <c r="B549" s="15"/>
      <c r="C549" s="21"/>
      <c r="D549" s="114"/>
      <c r="E549" s="114"/>
      <c r="F549" s="114"/>
      <c r="G549" s="32"/>
    </row>
    <row r="550" spans="1:7" x14ac:dyDescent="0.2">
      <c r="A550" s="110">
        <v>64</v>
      </c>
      <c r="B550" s="2" t="s">
        <v>47</v>
      </c>
      <c r="C550" s="11"/>
      <c r="D550" s="114">
        <f>'TAB juillet'!D550+'TAB aout'!D550+septe!D550</f>
        <v>8372</v>
      </c>
      <c r="E550" s="114">
        <f>'TAB juillet'!E550+'TAB aout'!E550+septe!E550</f>
        <v>2149</v>
      </c>
      <c r="F550" s="114">
        <f t="shared" ref="F550:F560" si="192">(D550-E550)</f>
        <v>6223</v>
      </c>
      <c r="G550" s="32">
        <f t="shared" ref="G550:G560" si="193">F550/E550</f>
        <v>2.8957654723127035</v>
      </c>
    </row>
    <row r="551" spans="1:7" ht="25.5" x14ac:dyDescent="0.2">
      <c r="A551" s="22"/>
      <c r="B551" s="26" t="s">
        <v>49</v>
      </c>
      <c r="C551" s="115"/>
      <c r="D551" s="114">
        <f>D545-D546-D550</f>
        <v>143895</v>
      </c>
      <c r="E551" s="114">
        <f>E545-E546-E550</f>
        <v>-6883</v>
      </c>
      <c r="F551" s="114">
        <f t="shared" si="192"/>
        <v>150778</v>
      </c>
      <c r="G551" s="32">
        <f t="shared" si="193"/>
        <v>-21.905855005084991</v>
      </c>
    </row>
    <row r="552" spans="1:7" x14ac:dyDescent="0.2">
      <c r="A552" s="110">
        <v>75</v>
      </c>
      <c r="B552" s="3" t="s">
        <v>50</v>
      </c>
      <c r="C552" s="112"/>
      <c r="D552" s="114">
        <f>'TAB juillet'!D552+'TAB aout'!D552+septe!D552</f>
        <v>0</v>
      </c>
      <c r="E552" s="114">
        <f>'TAB juillet'!E552+'TAB aout'!E552+septe!E552</f>
        <v>50</v>
      </c>
      <c r="F552" s="114">
        <f t="shared" si="192"/>
        <v>-50</v>
      </c>
      <c r="G552" s="32">
        <f t="shared" si="193"/>
        <v>-1</v>
      </c>
    </row>
    <row r="553" spans="1:7" x14ac:dyDescent="0.2">
      <c r="A553" s="110">
        <v>65</v>
      </c>
      <c r="B553" s="1" t="s">
        <v>51</v>
      </c>
      <c r="C553" s="10"/>
      <c r="D553" s="114">
        <f>'TAB juillet'!D553+'TAB aout'!D553+septe!D553</f>
        <v>0</v>
      </c>
      <c r="E553" s="114">
        <f>'TAB juillet'!E553+'TAB aout'!E553+septe!E553</f>
        <v>390</v>
      </c>
      <c r="F553" s="114">
        <f t="shared" si="192"/>
        <v>-390</v>
      </c>
      <c r="G553" s="32">
        <f t="shared" si="193"/>
        <v>-1</v>
      </c>
    </row>
    <row r="554" spans="1:7" ht="25.5" x14ac:dyDescent="0.2">
      <c r="A554" s="110">
        <v>68</v>
      </c>
      <c r="B554" s="16" t="s">
        <v>52</v>
      </c>
      <c r="C554" s="17"/>
      <c r="D554" s="114">
        <f>'TAB juillet'!D554+'TAB aout'!D554+septe!D554</f>
        <v>8000</v>
      </c>
      <c r="E554" s="114">
        <f>'TAB juillet'!E554+'TAB aout'!E554+septe!E554</f>
        <v>5955</v>
      </c>
      <c r="F554" s="114">
        <f t="shared" si="192"/>
        <v>2045</v>
      </c>
      <c r="G554" s="32">
        <f t="shared" si="193"/>
        <v>0.34340890008396308</v>
      </c>
    </row>
    <row r="555" spans="1:7" x14ac:dyDescent="0.2">
      <c r="A555" s="110">
        <v>78</v>
      </c>
      <c r="B555" s="2" t="s">
        <v>53</v>
      </c>
      <c r="C555" s="11"/>
      <c r="D555" s="114">
        <f>'TAB juillet'!D555+'TAB aout'!D555+septe!D555</f>
        <v>0</v>
      </c>
      <c r="E555" s="114">
        <f>'TAB juillet'!E555+'TAB aout'!E555+septe!E555</f>
        <v>5331</v>
      </c>
      <c r="F555" s="114">
        <f t="shared" si="192"/>
        <v>-5331</v>
      </c>
      <c r="G555" s="32">
        <f t="shared" si="193"/>
        <v>-1</v>
      </c>
    </row>
    <row r="556" spans="1:7" ht="25.5" x14ac:dyDescent="0.2">
      <c r="A556" s="22"/>
      <c r="B556" s="26" t="s">
        <v>77</v>
      </c>
      <c r="C556" s="115"/>
      <c r="D556" s="114">
        <f>D551+D552-D553-D554+D555</f>
        <v>135895</v>
      </c>
      <c r="E556" s="114">
        <f>E551+E552-E553-E554+E555</f>
        <v>-7847</v>
      </c>
      <c r="F556" s="114">
        <f t="shared" si="192"/>
        <v>143742</v>
      </c>
      <c r="G556" s="32">
        <f t="shared" si="193"/>
        <v>-18.318083343953102</v>
      </c>
    </row>
    <row r="557" spans="1:7" x14ac:dyDescent="0.2">
      <c r="A557" s="110">
        <v>76</v>
      </c>
      <c r="B557" s="1" t="s">
        <v>54</v>
      </c>
      <c r="C557" s="10"/>
      <c r="D557" s="114">
        <f>'TAB juillet'!D557+'TAB aout'!D557+septe!D557</f>
        <v>0</v>
      </c>
      <c r="E557" s="114">
        <f>'TAB juillet'!E557+'TAB aout'!E557+septe!E557</f>
        <v>0</v>
      </c>
      <c r="F557" s="114">
        <f t="shared" si="192"/>
        <v>0</v>
      </c>
      <c r="G557" s="32" t="e">
        <f t="shared" si="193"/>
        <v>#DIV/0!</v>
      </c>
    </row>
    <row r="558" spans="1:7" x14ac:dyDescent="0.2">
      <c r="A558" s="110">
        <v>66</v>
      </c>
      <c r="B558" s="1" t="s">
        <v>55</v>
      </c>
      <c r="C558" s="10"/>
      <c r="D558" s="114">
        <f>'TAB juillet'!D558+'TAB aout'!D558+septe!D558</f>
        <v>0</v>
      </c>
      <c r="E558" s="114">
        <f>'TAB juillet'!E558+'TAB aout'!E558+septe!E558</f>
        <v>0</v>
      </c>
      <c r="F558" s="114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14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15"/>
      <c r="D560" s="114">
        <f>D556+D559</f>
        <v>135895</v>
      </c>
      <c r="E560" s="114">
        <f>E556+E559</f>
        <v>-7847</v>
      </c>
      <c r="F560" s="114">
        <f t="shared" si="192"/>
        <v>143742</v>
      </c>
      <c r="G560" s="32">
        <f t="shared" si="193"/>
        <v>-18.318083343953102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10">
        <v>5</v>
      </c>
      <c r="B564" s="1" t="s">
        <v>22</v>
      </c>
      <c r="C564" s="10"/>
      <c r="D564" s="116">
        <f>septe!D564</f>
        <v>-67642</v>
      </c>
      <c r="E564" s="116">
        <f>septe!E564</f>
        <v>-56896</v>
      </c>
      <c r="F564" s="116">
        <f t="shared" ref="F564" si="194">(D564-E564)</f>
        <v>-10746</v>
      </c>
      <c r="G564" s="32">
        <f t="shared" ref="G564" si="195">F564/E564</f>
        <v>0.18887092238470191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10">
        <v>51</v>
      </c>
      <c r="B568" s="20" t="s">
        <v>29</v>
      </c>
      <c r="C568" s="30"/>
      <c r="D568" s="116">
        <v>0</v>
      </c>
      <c r="E568" s="116">
        <v>0</v>
      </c>
      <c r="F568" s="116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10">
        <v>510</v>
      </c>
      <c r="B569" s="1" t="s">
        <v>7</v>
      </c>
      <c r="C569" s="10"/>
      <c r="D569" s="116">
        <v>0</v>
      </c>
      <c r="E569" s="116">
        <v>0</v>
      </c>
      <c r="F569" s="116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10">
        <v>41</v>
      </c>
      <c r="B571" s="1" t="s">
        <v>8</v>
      </c>
      <c r="C571" s="10"/>
      <c r="D571" s="116">
        <f>D575+D576+D577</f>
        <v>103205</v>
      </c>
      <c r="E571" s="116">
        <f>E575+E576+E577</f>
        <v>153410</v>
      </c>
      <c r="F571" s="116">
        <f t="shared" ref="F571" si="198">(D571-E571)</f>
        <v>-50205</v>
      </c>
      <c r="G571" s="32">
        <f t="shared" ref="G571" si="199">F571/E571</f>
        <v>-0.32726028290202724</v>
      </c>
    </row>
    <row r="572" spans="1:7" x14ac:dyDescent="0.2">
      <c r="A572" s="110"/>
      <c r="B572" s="1"/>
      <c r="C572" s="10"/>
      <c r="D572" s="116"/>
      <c r="E572" s="116"/>
      <c r="F572" s="116"/>
      <c r="G572" s="32"/>
    </row>
    <row r="573" spans="1:7" x14ac:dyDescent="0.2">
      <c r="A573" s="110"/>
      <c r="B573" s="7" t="s">
        <v>6</v>
      </c>
      <c r="C573" s="29"/>
      <c r="D573" s="116"/>
      <c r="E573" s="116"/>
      <c r="F573" s="116"/>
      <c r="G573" s="32"/>
    </row>
    <row r="574" spans="1:7" x14ac:dyDescent="0.2">
      <c r="A574" s="110"/>
      <c r="B574" s="1"/>
      <c r="C574" s="10"/>
      <c r="D574" s="116"/>
      <c r="E574" s="116"/>
      <c r="F574" s="116"/>
      <c r="G574" s="32"/>
    </row>
    <row r="575" spans="1:7" x14ac:dyDescent="0.2">
      <c r="A575" s="110"/>
      <c r="B575" s="23" t="s">
        <v>23</v>
      </c>
      <c r="C575" s="10"/>
      <c r="D575" s="116">
        <f>septe!D575</f>
        <v>45276</v>
      </c>
      <c r="E575" s="116">
        <f>septe!E575</f>
        <v>86196</v>
      </c>
      <c r="F575" s="116">
        <f t="shared" ref="F575:F577" si="200">(D575-E575)</f>
        <v>-40920</v>
      </c>
      <c r="G575" s="32">
        <f t="shared" ref="G575:G577" si="201">F575/E575</f>
        <v>-0.47473200612557426</v>
      </c>
    </row>
    <row r="576" spans="1:7" ht="25.5" x14ac:dyDescent="0.2">
      <c r="A576" s="110"/>
      <c r="B576" s="24" t="s">
        <v>58</v>
      </c>
      <c r="C576" s="17"/>
      <c r="D576" s="116">
        <f>septe!D576</f>
        <v>43330</v>
      </c>
      <c r="E576" s="116">
        <f>septe!E576</f>
        <v>39744</v>
      </c>
      <c r="F576" s="116">
        <f t="shared" si="200"/>
        <v>3586</v>
      </c>
      <c r="G576" s="32">
        <f t="shared" si="201"/>
        <v>9.022745571658615E-2</v>
      </c>
    </row>
    <row r="577" spans="1:7" x14ac:dyDescent="0.2">
      <c r="A577" s="110"/>
      <c r="B577" s="23" t="s">
        <v>24</v>
      </c>
      <c r="C577" s="10"/>
      <c r="D577" s="116">
        <f>septe!D577</f>
        <v>14599</v>
      </c>
      <c r="E577" s="116">
        <f>septe!E577</f>
        <v>27470</v>
      </c>
      <c r="F577" s="116">
        <f t="shared" si="200"/>
        <v>-12871</v>
      </c>
      <c r="G577" s="32">
        <f t="shared" si="201"/>
        <v>-0.46854750637058612</v>
      </c>
    </row>
    <row r="578" spans="1:7" x14ac:dyDescent="0.2">
      <c r="A578" s="110"/>
      <c r="B578" s="1"/>
      <c r="C578" s="10"/>
      <c r="D578" s="116"/>
      <c r="E578" s="116"/>
      <c r="F578" s="116"/>
      <c r="G578" s="32"/>
    </row>
    <row r="579" spans="1:7" x14ac:dyDescent="0.2">
      <c r="A579" s="110"/>
      <c r="B579" s="8" t="s">
        <v>26</v>
      </c>
      <c r="C579" s="31"/>
      <c r="D579" s="116">
        <f>septe!D579</f>
        <v>64990</v>
      </c>
      <c r="E579" s="116">
        <f>septe!E579</f>
        <v>34684</v>
      </c>
      <c r="F579" s="116">
        <f t="shared" ref="F579" si="202">(D579-E579)</f>
        <v>30306</v>
      </c>
      <c r="G579" s="32">
        <f t="shared" ref="G579" si="203">F579/E579</f>
        <v>0.87377465113597053</v>
      </c>
    </row>
    <row r="580" spans="1:7" x14ac:dyDescent="0.2">
      <c r="A580" s="110"/>
      <c r="B580" s="8"/>
      <c r="C580" s="31"/>
      <c r="D580" s="116"/>
      <c r="E580" s="116"/>
      <c r="F580" s="116"/>
      <c r="G580" s="32"/>
    </row>
    <row r="581" spans="1:7" x14ac:dyDescent="0.2">
      <c r="A581" s="110">
        <v>3</v>
      </c>
      <c r="B581" s="8" t="s">
        <v>15</v>
      </c>
      <c r="C581" s="31"/>
      <c r="D581" s="116">
        <f>D584+D585+D586+D587</f>
        <v>36961</v>
      </c>
      <c r="E581" s="116">
        <f>E584+E585+E586+E587</f>
        <v>34684</v>
      </c>
      <c r="F581" s="116">
        <f t="shared" ref="F581" si="204">(D581-E581)</f>
        <v>2277</v>
      </c>
      <c r="G581" s="32">
        <f t="shared" ref="G581" si="205">F581/E581</f>
        <v>6.56498673740053E-2</v>
      </c>
    </row>
    <row r="582" spans="1:7" x14ac:dyDescent="0.2">
      <c r="A582" s="110"/>
      <c r="B582" s="7" t="s">
        <v>6</v>
      </c>
      <c r="C582" s="29"/>
      <c r="D582" s="116"/>
      <c r="E582" s="116"/>
      <c r="F582" s="116"/>
      <c r="G582" s="32"/>
    </row>
    <row r="583" spans="1:7" x14ac:dyDescent="0.2">
      <c r="A583" s="110"/>
      <c r="B583" s="8"/>
      <c r="C583" s="31"/>
      <c r="D583" s="116"/>
      <c r="E583" s="116"/>
      <c r="F583" s="116"/>
      <c r="G583" s="32"/>
    </row>
    <row r="584" spans="1:7" x14ac:dyDescent="0.2">
      <c r="A584" s="110">
        <v>30</v>
      </c>
      <c r="B584" s="25" t="s">
        <v>16</v>
      </c>
      <c r="C584" s="31"/>
      <c r="D584" s="116">
        <f>septe!D584</f>
        <v>2667</v>
      </c>
      <c r="E584" s="116">
        <f>septe!E584</f>
        <v>624</v>
      </c>
      <c r="F584" s="116">
        <f t="shared" ref="F584:F587" si="206">(D584-E584)</f>
        <v>2043</v>
      </c>
      <c r="G584" s="32">
        <f t="shared" ref="G584:G587" si="207">F584/E584</f>
        <v>3.2740384615384617</v>
      </c>
    </row>
    <row r="585" spans="1:7" x14ac:dyDescent="0.2">
      <c r="A585" s="110">
        <v>31</v>
      </c>
      <c r="B585" s="25" t="s">
        <v>17</v>
      </c>
      <c r="C585" s="31"/>
      <c r="D585" s="116">
        <f>septe!D585</f>
        <v>2638</v>
      </c>
      <c r="E585" s="116">
        <f>septe!E585</f>
        <v>3027</v>
      </c>
      <c r="F585" s="116">
        <f t="shared" si="206"/>
        <v>-389</v>
      </c>
      <c r="G585" s="32">
        <f t="shared" si="207"/>
        <v>-0.12851007598282127</v>
      </c>
    </row>
    <row r="586" spans="1:7" x14ac:dyDescent="0.2">
      <c r="A586" s="110">
        <v>32</v>
      </c>
      <c r="B586" s="25" t="s">
        <v>18</v>
      </c>
      <c r="C586" s="31"/>
      <c r="D586" s="116">
        <f>septe!D586</f>
        <v>31656</v>
      </c>
      <c r="E586" s="116">
        <f>septe!E586</f>
        <v>31033</v>
      </c>
      <c r="F586" s="116">
        <f t="shared" si="206"/>
        <v>623</v>
      </c>
      <c r="G586" s="32">
        <f t="shared" si="207"/>
        <v>2.007540360261657E-2</v>
      </c>
    </row>
    <row r="587" spans="1:7" x14ac:dyDescent="0.2">
      <c r="A587" s="110">
        <v>37</v>
      </c>
      <c r="B587" s="25" t="s">
        <v>25</v>
      </c>
      <c r="C587" s="31"/>
      <c r="D587" s="116">
        <f>septe!D587</f>
        <v>0</v>
      </c>
      <c r="E587" s="116">
        <f>septe!E587</f>
        <v>0</v>
      </c>
      <c r="F587" s="116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14" t="s">
        <v>10</v>
      </c>
      <c r="E591" s="114" t="s">
        <v>11</v>
      </c>
      <c r="F591" s="114" t="s">
        <v>12</v>
      </c>
      <c r="G591" s="32" t="s">
        <v>13</v>
      </c>
    </row>
    <row r="592" spans="1:7" x14ac:dyDescent="0.2">
      <c r="A592" s="110">
        <v>700</v>
      </c>
      <c r="B592" s="1" t="s">
        <v>30</v>
      </c>
      <c r="C592" s="10"/>
      <c r="D592" s="114">
        <f>'TAB juillet'!D592+'TAB aout'!D592+septe!D592</f>
        <v>3613</v>
      </c>
      <c r="E592" s="114">
        <f>'TAB juillet'!E592+'TAB aout'!E592+septe!E592</f>
        <v>2944</v>
      </c>
      <c r="F592" s="114">
        <f>(D592-E592)</f>
        <v>669</v>
      </c>
      <c r="G592" s="32">
        <f>F592/E592</f>
        <v>0.22724184782608695</v>
      </c>
    </row>
    <row r="593" spans="1:7" x14ac:dyDescent="0.2">
      <c r="A593" s="110">
        <v>701</v>
      </c>
      <c r="B593" s="1" t="s">
        <v>31</v>
      </c>
      <c r="C593" s="10"/>
      <c r="D593" s="114">
        <f>'TAB juillet'!D593+'TAB aout'!D593+septe!D593</f>
        <v>95444</v>
      </c>
      <c r="E593" s="114">
        <f>'TAB juillet'!E593+'TAB aout'!E593+septe!E593</f>
        <v>65979</v>
      </c>
      <c r="F593" s="114">
        <f t="shared" ref="F593:F595" si="208">(D593-E593)</f>
        <v>29465</v>
      </c>
      <c r="G593" s="32">
        <f t="shared" ref="G593:G595" si="209">F593/E593</f>
        <v>0.44658148804922776</v>
      </c>
    </row>
    <row r="594" spans="1:7" x14ac:dyDescent="0.2">
      <c r="A594" s="110">
        <v>704</v>
      </c>
      <c r="B594" s="1" t="s">
        <v>32</v>
      </c>
      <c r="C594" s="10"/>
      <c r="D594" s="114">
        <f>'TAB juillet'!D594+'TAB aout'!D594+septe!D594</f>
        <v>0</v>
      </c>
      <c r="E594" s="114">
        <f>'TAB juillet'!E594+'TAB aout'!E594+septe!E594</f>
        <v>0</v>
      </c>
      <c r="F594" s="114">
        <f t="shared" si="208"/>
        <v>0</v>
      </c>
      <c r="G594" s="32" t="e">
        <f t="shared" si="209"/>
        <v>#DIV/0!</v>
      </c>
    </row>
    <row r="595" spans="1:7" x14ac:dyDescent="0.2">
      <c r="A595" s="110">
        <v>706</v>
      </c>
      <c r="B595" s="1" t="s">
        <v>33</v>
      </c>
      <c r="C595" s="10"/>
      <c r="D595" s="114">
        <f>'TAB juillet'!D595+'TAB aout'!D595+septe!D595</f>
        <v>214373</v>
      </c>
      <c r="E595" s="114">
        <f>'TAB juillet'!E595+'TAB aout'!E595+septe!E595</f>
        <v>134854</v>
      </c>
      <c r="F595" s="114">
        <f t="shared" si="208"/>
        <v>79519</v>
      </c>
      <c r="G595" s="32">
        <f t="shared" si="209"/>
        <v>0.58966734394233766</v>
      </c>
    </row>
    <row r="596" spans="1:7" x14ac:dyDescent="0.2">
      <c r="A596" s="110"/>
      <c r="B596" s="13" t="s">
        <v>6</v>
      </c>
      <c r="C596" s="27"/>
      <c r="D596" s="114">
        <f>'TAB juillet'!D596+'TAB aout'!D596+septe!D596</f>
        <v>0</v>
      </c>
      <c r="E596" s="114">
        <f>'TAB juillet'!E596+'TAB aout'!E596+septe!E596</f>
        <v>0</v>
      </c>
      <c r="F596" s="39"/>
      <c r="G596" s="33"/>
    </row>
    <row r="597" spans="1:7" x14ac:dyDescent="0.2">
      <c r="A597" s="110"/>
      <c r="B597" s="14" t="s">
        <v>19</v>
      </c>
      <c r="C597" s="11"/>
      <c r="D597" s="114">
        <f>'TAB juillet'!D597+'TAB aout'!D597+septe!D597</f>
        <v>0</v>
      </c>
      <c r="E597" s="114">
        <f>'TAB juillet'!E597+'TAB aout'!E597+septe!E597</f>
        <v>0</v>
      </c>
      <c r="F597" s="114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110"/>
      <c r="B598" s="14" t="s">
        <v>20</v>
      </c>
      <c r="C598" s="11"/>
      <c r="D598" s="114">
        <f>'TAB juillet'!D598+'TAB aout'!D598+septe!D598</f>
        <v>0</v>
      </c>
      <c r="E598" s="114">
        <f>'TAB juillet'!E598+'TAB aout'!E598+septe!E598</f>
        <v>0</v>
      </c>
      <c r="F598" s="114">
        <f t="shared" si="210"/>
        <v>0</v>
      </c>
      <c r="G598" s="32" t="e">
        <f t="shared" si="211"/>
        <v>#DIV/0!</v>
      </c>
    </row>
    <row r="599" spans="1:7" x14ac:dyDescent="0.2">
      <c r="A599" s="110"/>
      <c r="B599" s="14" t="s">
        <v>27</v>
      </c>
      <c r="C599" s="11"/>
      <c r="D599" s="114">
        <f>'TAB juillet'!D599+'TAB aout'!D599+septe!D599</f>
        <v>0</v>
      </c>
      <c r="E599" s="114">
        <f>'TAB juillet'!E599+'TAB aout'!E599+septe!E599</f>
        <v>0</v>
      </c>
      <c r="F599" s="114">
        <f t="shared" si="210"/>
        <v>0</v>
      </c>
      <c r="G599" s="32" t="e">
        <f t="shared" si="211"/>
        <v>#DIV/0!</v>
      </c>
    </row>
    <row r="600" spans="1:7" x14ac:dyDescent="0.2">
      <c r="A600" s="110">
        <v>706</v>
      </c>
      <c r="B600" s="2" t="s">
        <v>34</v>
      </c>
      <c r="C600" s="11"/>
      <c r="D600" s="114">
        <f>'TAB juillet'!D600+'TAB aout'!D600+septe!D600</f>
        <v>0</v>
      </c>
      <c r="E600" s="114">
        <f>'TAB juillet'!E600+'TAB aout'!E600+septe!E600</f>
        <v>0</v>
      </c>
      <c r="F600" s="114">
        <f t="shared" si="210"/>
        <v>0</v>
      </c>
      <c r="G600" s="32" t="e">
        <f t="shared" si="211"/>
        <v>#DIV/0!</v>
      </c>
    </row>
    <row r="601" spans="1:7" x14ac:dyDescent="0.2">
      <c r="A601" s="110" t="s">
        <v>35</v>
      </c>
      <c r="B601" s="2" t="s">
        <v>36</v>
      </c>
      <c r="C601" s="11"/>
      <c r="D601" s="114">
        <f>'TAB juillet'!D601+'TAB aout'!D601+septe!D601</f>
        <v>0</v>
      </c>
      <c r="E601" s="114">
        <f>'TAB juillet'!E601+'TAB aout'!E601+septe!E601</f>
        <v>0</v>
      </c>
      <c r="F601" s="114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11"/>
      <c r="D602" s="40">
        <f>D592+D593+D594+D595+D600+D601</f>
        <v>313430</v>
      </c>
      <c r="E602" s="40">
        <f>E592+E593+E594+E595+E600+E601</f>
        <v>203777</v>
      </c>
      <c r="F602" s="40">
        <f t="shared" si="210"/>
        <v>109653</v>
      </c>
      <c r="G602" s="34">
        <f t="shared" si="211"/>
        <v>0.53810292623799549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14">
        <f>'TAB juillet'!D605+'TAB aout'!D605+septe!D605</f>
        <v>0</v>
      </c>
      <c r="E605" s="114">
        <f>'TAB juillet'!E605+'TAB aout'!E605+septe!E605</f>
        <v>0</v>
      </c>
      <c r="F605" s="114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12"/>
      <c r="D606" s="113"/>
      <c r="E606" s="113"/>
      <c r="F606" s="113"/>
      <c r="G606" s="36"/>
    </row>
    <row r="607" spans="1:7" x14ac:dyDescent="0.2">
      <c r="A607" s="110">
        <v>72</v>
      </c>
      <c r="B607" s="1" t="s">
        <v>37</v>
      </c>
      <c r="C607" s="10"/>
      <c r="D607" s="114">
        <f>'TAB juillet'!D607+'TAB aout'!D607+septe!D607</f>
        <v>0</v>
      </c>
      <c r="E607" s="114">
        <f>'TAB juillet'!E607+'TAB aout'!E607+septe!E607</f>
        <v>0</v>
      </c>
      <c r="F607" s="114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10">
        <v>73</v>
      </c>
      <c r="B608" s="1" t="s">
        <v>38</v>
      </c>
      <c r="C608" s="10"/>
      <c r="D608" s="114">
        <f>'TAB juillet'!D608+'TAB aout'!D608+septe!D608</f>
        <v>0</v>
      </c>
      <c r="E608" s="114">
        <f>'TAB juillet'!E608+'TAB aout'!E608+septe!E608</f>
        <v>0</v>
      </c>
      <c r="F608" s="114">
        <f t="shared" si="214"/>
        <v>0</v>
      </c>
      <c r="G608" s="32" t="e">
        <f t="shared" si="215"/>
        <v>#DIV/0!</v>
      </c>
    </row>
    <row r="609" spans="1:7" x14ac:dyDescent="0.2">
      <c r="A609" s="110">
        <v>74</v>
      </c>
      <c r="B609" s="2" t="s">
        <v>39</v>
      </c>
      <c r="C609" s="11"/>
      <c r="D609" s="114">
        <f>'TAB juillet'!D609+'TAB aout'!D609+septe!D609</f>
        <v>0</v>
      </c>
      <c r="E609" s="114">
        <f>'TAB juillet'!E609+'TAB aout'!E609+septe!E609</f>
        <v>0</v>
      </c>
      <c r="F609" s="114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15"/>
      <c r="D610" s="40">
        <f>D602+D607+D608+D609</f>
        <v>313430</v>
      </c>
      <c r="E610" s="40">
        <f>E602+E607+E608+E609</f>
        <v>203777</v>
      </c>
      <c r="F610" s="114">
        <f t="shared" si="214"/>
        <v>109653</v>
      </c>
      <c r="G610" s="32">
        <f t="shared" si="215"/>
        <v>0.53810292623799549</v>
      </c>
    </row>
    <row r="611" spans="1:7" x14ac:dyDescent="0.2">
      <c r="A611" s="110">
        <v>60</v>
      </c>
      <c r="B611" s="3" t="s">
        <v>40</v>
      </c>
      <c r="C611" s="112"/>
      <c r="D611" s="113">
        <f>D612+D613+D614</f>
        <v>50111</v>
      </c>
      <c r="E611" s="113">
        <f>E612+E613+E614</f>
        <v>27374</v>
      </c>
      <c r="F611" s="114">
        <f t="shared" si="214"/>
        <v>22737</v>
      </c>
      <c r="G611" s="32">
        <f t="shared" si="215"/>
        <v>0.83060568422590775</v>
      </c>
    </row>
    <row r="612" spans="1:7" x14ac:dyDescent="0.2">
      <c r="A612" s="110">
        <v>600</v>
      </c>
      <c r="B612" s="1" t="s">
        <v>2</v>
      </c>
      <c r="C612" s="10"/>
      <c r="D612" s="114">
        <f>'TAB juillet'!D612+'TAB aout'!D612+septe!D612</f>
        <v>10171</v>
      </c>
      <c r="E612" s="114">
        <f>'TAB juillet'!E612+'TAB aout'!E612+septe!E612</f>
        <v>1278</v>
      </c>
      <c r="F612" s="114">
        <f t="shared" si="214"/>
        <v>8893</v>
      </c>
      <c r="G612" s="32">
        <f t="shared" si="215"/>
        <v>6.9585289514866977</v>
      </c>
    </row>
    <row r="613" spans="1:7" x14ac:dyDescent="0.2">
      <c r="A613" s="110">
        <v>601</v>
      </c>
      <c r="B613" s="1" t="s">
        <v>3</v>
      </c>
      <c r="C613" s="10"/>
      <c r="D613" s="114">
        <f>'TAB juillet'!D613+'TAB aout'!D613+septe!D613</f>
        <v>37936</v>
      </c>
      <c r="E613" s="114">
        <f>'TAB juillet'!E613+'TAB aout'!E613+septe!E613</f>
        <v>26096</v>
      </c>
      <c r="F613" s="114">
        <f t="shared" si="214"/>
        <v>11840</v>
      </c>
      <c r="G613" s="32">
        <f t="shared" si="215"/>
        <v>0.45370938074800737</v>
      </c>
    </row>
    <row r="614" spans="1:7" x14ac:dyDescent="0.2">
      <c r="A614" s="110">
        <v>604</v>
      </c>
      <c r="B614" s="1" t="s">
        <v>4</v>
      </c>
      <c r="C614" s="10"/>
      <c r="D614" s="114">
        <f>'TAB juillet'!D614+'TAB aout'!D614+septe!D614</f>
        <v>2004</v>
      </c>
      <c r="E614" s="114">
        <f>'TAB juillet'!E614+'TAB aout'!E614+septe!E614</f>
        <v>0</v>
      </c>
      <c r="F614" s="114">
        <f t="shared" si="214"/>
        <v>2004</v>
      </c>
      <c r="G614" s="32" t="e">
        <f t="shared" si="215"/>
        <v>#DIV/0!</v>
      </c>
    </row>
    <row r="615" spans="1:7" x14ac:dyDescent="0.2">
      <c r="A615" s="110">
        <v>61</v>
      </c>
      <c r="B615" s="1" t="s">
        <v>41</v>
      </c>
      <c r="C615" s="10"/>
      <c r="D615" s="114">
        <f>'TAB juillet'!D615+'TAB aout'!D615+septe!D615</f>
        <v>5345</v>
      </c>
      <c r="E615" s="114">
        <f>'TAB juillet'!E615+'TAB aout'!E615+septe!E615</f>
        <v>8193</v>
      </c>
      <c r="F615" s="114">
        <f t="shared" si="214"/>
        <v>-2848</v>
      </c>
      <c r="G615" s="32">
        <f t="shared" si="215"/>
        <v>-0.34761381667276942</v>
      </c>
    </row>
    <row r="616" spans="1:7" x14ac:dyDescent="0.2">
      <c r="A616" s="110">
        <v>62</v>
      </c>
      <c r="B616" s="2" t="s">
        <v>42</v>
      </c>
      <c r="C616" s="11"/>
      <c r="D616" s="114">
        <f>'TAB juillet'!D616+'TAB aout'!D616+septe!D616</f>
        <v>829</v>
      </c>
      <c r="E616" s="114">
        <f>'TAB juillet'!E616+'TAB aout'!E616+septe!E616</f>
        <v>14192</v>
      </c>
      <c r="F616" s="114">
        <f t="shared" si="214"/>
        <v>-13363</v>
      </c>
      <c r="G616" s="32">
        <f t="shared" si="215"/>
        <v>-0.94158680947012396</v>
      </c>
    </row>
    <row r="617" spans="1:7" ht="25.5" x14ac:dyDescent="0.2">
      <c r="A617" s="22"/>
      <c r="B617" s="26" t="s">
        <v>43</v>
      </c>
      <c r="C617" s="115"/>
      <c r="D617" s="40">
        <f>D611+D615+D616</f>
        <v>56285</v>
      </c>
      <c r="E617" s="40">
        <f>E611+E615+E616</f>
        <v>49759</v>
      </c>
      <c r="F617" s="114">
        <f t="shared" si="214"/>
        <v>6526</v>
      </c>
      <c r="G617" s="32">
        <f t="shared" si="215"/>
        <v>0.13115215337928818</v>
      </c>
    </row>
    <row r="618" spans="1:7" ht="25.5" x14ac:dyDescent="0.2">
      <c r="A618" s="22"/>
      <c r="B618" s="26" t="s">
        <v>48</v>
      </c>
      <c r="C618" s="115"/>
      <c r="D618" s="40">
        <f>D610-D617</f>
        <v>257145</v>
      </c>
      <c r="E618" s="40">
        <f>E610-E617</f>
        <v>154018</v>
      </c>
      <c r="F618" s="114">
        <f t="shared" si="214"/>
        <v>103127</v>
      </c>
      <c r="G618" s="32">
        <f t="shared" si="215"/>
        <v>0.66957758184108351</v>
      </c>
    </row>
    <row r="619" spans="1:7" x14ac:dyDescent="0.2">
      <c r="A619" s="110">
        <v>63</v>
      </c>
      <c r="B619" s="3" t="s">
        <v>46</v>
      </c>
      <c r="C619" s="112"/>
      <c r="D619" s="114">
        <f>'TAB juillet'!D619+'TAB aout'!D619+septe!D619</f>
        <v>51374</v>
      </c>
      <c r="E619" s="114">
        <f>'TAB juillet'!E619+'TAB aout'!E619+septe!E619</f>
        <v>44749</v>
      </c>
      <c r="F619" s="114">
        <f t="shared" si="214"/>
        <v>6625</v>
      </c>
      <c r="G619" s="32">
        <f t="shared" si="215"/>
        <v>0.14804800107264968</v>
      </c>
    </row>
    <row r="620" spans="1:7" x14ac:dyDescent="0.2">
      <c r="A620" s="110"/>
      <c r="B620" s="13" t="s">
        <v>6</v>
      </c>
      <c r="C620" s="27"/>
      <c r="D620" s="114"/>
      <c r="E620" s="114"/>
      <c r="F620" s="114"/>
      <c r="G620" s="32"/>
    </row>
    <row r="621" spans="1:7" x14ac:dyDescent="0.2">
      <c r="A621" s="110">
        <v>631</v>
      </c>
      <c r="B621" s="15" t="s">
        <v>21</v>
      </c>
      <c r="C621" s="21"/>
      <c r="D621" s="114">
        <f>'TAB juillet'!D621+'TAB aout'!D621+septe!D621</f>
        <v>0</v>
      </c>
      <c r="E621" s="114">
        <f>'TAB juillet'!E621+'TAB aout'!E621+septe!E621</f>
        <v>0</v>
      </c>
      <c r="F621" s="114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10"/>
      <c r="B622" s="15"/>
      <c r="C622" s="21"/>
      <c r="D622" s="114"/>
      <c r="E622" s="114"/>
      <c r="F622" s="114"/>
      <c r="G622" s="32"/>
    </row>
    <row r="623" spans="1:7" x14ac:dyDescent="0.2">
      <c r="A623" s="110">
        <v>64</v>
      </c>
      <c r="B623" s="2" t="s">
        <v>47</v>
      </c>
      <c r="C623" s="11"/>
      <c r="D623" s="114">
        <f>'TAB juillet'!D623+'TAB aout'!D623+septe!D623</f>
        <v>9402</v>
      </c>
      <c r="E623" s="114">
        <f>'TAB juillet'!E623+'TAB aout'!E623+septe!E623</f>
        <v>6304</v>
      </c>
      <c r="F623" s="114">
        <f t="shared" ref="F623:F633" si="218">(D623-E623)</f>
        <v>3098</v>
      </c>
      <c r="G623" s="32">
        <f t="shared" ref="G623:G633" si="219">F623/E623</f>
        <v>0.49143401015228427</v>
      </c>
    </row>
    <row r="624" spans="1:7" ht="25.5" x14ac:dyDescent="0.2">
      <c r="A624" s="22"/>
      <c r="B624" s="26" t="s">
        <v>49</v>
      </c>
      <c r="C624" s="115"/>
      <c r="D624" s="114">
        <f>D618-D619-D623</f>
        <v>196369</v>
      </c>
      <c r="E624" s="114">
        <f>E618-E619-E623</f>
        <v>102965</v>
      </c>
      <c r="F624" s="114">
        <f t="shared" si="218"/>
        <v>93404</v>
      </c>
      <c r="G624" s="32">
        <f t="shared" si="219"/>
        <v>0.90714320400135973</v>
      </c>
    </row>
    <row r="625" spans="1:7" x14ac:dyDescent="0.2">
      <c r="A625" s="110">
        <v>75</v>
      </c>
      <c r="B625" s="3" t="s">
        <v>50</v>
      </c>
      <c r="C625" s="112"/>
      <c r="D625" s="114">
        <f>'TAB juillet'!D625+'TAB aout'!D625+septe!D625</f>
        <v>0</v>
      </c>
      <c r="E625" s="114">
        <f>'TAB juillet'!E625+'TAB aout'!E625+septe!E625</f>
        <v>629</v>
      </c>
      <c r="F625" s="114">
        <f t="shared" si="218"/>
        <v>-629</v>
      </c>
      <c r="G625" s="32">
        <f t="shared" si="219"/>
        <v>-1</v>
      </c>
    </row>
    <row r="626" spans="1:7" x14ac:dyDescent="0.2">
      <c r="A626" s="110">
        <v>65</v>
      </c>
      <c r="B626" s="1" t="s">
        <v>51</v>
      </c>
      <c r="C626" s="10"/>
      <c r="D626" s="114">
        <f>'TAB juillet'!D626+'TAB aout'!D626+septe!D626</f>
        <v>2964</v>
      </c>
      <c r="E626" s="114">
        <f>'TAB juillet'!E626+'TAB aout'!E626+septe!E626</f>
        <v>2027</v>
      </c>
      <c r="F626" s="114">
        <f t="shared" si="218"/>
        <v>937</v>
      </c>
      <c r="G626" s="32">
        <f t="shared" si="219"/>
        <v>0.46225949679329059</v>
      </c>
    </row>
    <row r="627" spans="1:7" ht="25.5" x14ac:dyDescent="0.2">
      <c r="A627" s="110">
        <v>68</v>
      </c>
      <c r="B627" s="16" t="s">
        <v>52</v>
      </c>
      <c r="C627" s="17"/>
      <c r="D627" s="114">
        <f>'TAB juillet'!D627+'TAB aout'!D627+septe!D627</f>
        <v>16470</v>
      </c>
      <c r="E627" s="114">
        <f>'TAB juillet'!E627+'TAB aout'!E627+septe!E627</f>
        <v>31889</v>
      </c>
      <c r="F627" s="114">
        <f t="shared" si="218"/>
        <v>-15419</v>
      </c>
      <c r="G627" s="32">
        <f t="shared" si="219"/>
        <v>-0.48352096334159117</v>
      </c>
    </row>
    <row r="628" spans="1:7" x14ac:dyDescent="0.2">
      <c r="A628" s="110">
        <v>78</v>
      </c>
      <c r="B628" s="2" t="s">
        <v>53</v>
      </c>
      <c r="C628" s="11"/>
      <c r="D628" s="114">
        <f>'TAB juillet'!D628+'TAB aout'!D628+septe!D628</f>
        <v>0</v>
      </c>
      <c r="E628" s="114">
        <f>'TAB juillet'!E628+'TAB aout'!E628+septe!E628</f>
        <v>0</v>
      </c>
      <c r="F628" s="114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15"/>
      <c r="D629" s="114">
        <f>D624+D625-D626-D627+D628</f>
        <v>176935</v>
      </c>
      <c r="E629" s="114">
        <f>E624+E625-E626-E627+E628</f>
        <v>69678</v>
      </c>
      <c r="F629" s="114">
        <f t="shared" si="218"/>
        <v>107257</v>
      </c>
      <c r="G629" s="32">
        <f t="shared" si="219"/>
        <v>1.5393237463761875</v>
      </c>
    </row>
    <row r="630" spans="1:7" x14ac:dyDescent="0.2">
      <c r="A630" s="110">
        <v>76</v>
      </c>
      <c r="B630" s="1" t="s">
        <v>54</v>
      </c>
      <c r="C630" s="10"/>
      <c r="D630" s="114">
        <f>'TAB juillet'!D630+'TAB aout'!D630+septe!D630</f>
        <v>0</v>
      </c>
      <c r="E630" s="114">
        <f>'TAB juillet'!E630+'TAB aout'!E630+septe!E630</f>
        <v>0</v>
      </c>
      <c r="F630" s="114">
        <f t="shared" si="218"/>
        <v>0</v>
      </c>
      <c r="G630" s="32" t="e">
        <f t="shared" si="219"/>
        <v>#DIV/0!</v>
      </c>
    </row>
    <row r="631" spans="1:7" x14ac:dyDescent="0.2">
      <c r="A631" s="110">
        <v>66</v>
      </c>
      <c r="B631" s="1" t="s">
        <v>55</v>
      </c>
      <c r="C631" s="10"/>
      <c r="D631" s="114">
        <f>'TAB juillet'!D631+'TAB aout'!D631+septe!D631</f>
        <v>0</v>
      </c>
      <c r="E631" s="114">
        <f>'TAB juillet'!E631+'TAB aout'!E631+septe!E631</f>
        <v>0</v>
      </c>
      <c r="F631" s="114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14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15"/>
      <c r="D633" s="114">
        <f>D629+D632</f>
        <v>176935</v>
      </c>
      <c r="E633" s="114">
        <f>E629+E632</f>
        <v>69678</v>
      </c>
      <c r="F633" s="114">
        <f t="shared" si="218"/>
        <v>107257</v>
      </c>
      <c r="G633" s="32">
        <f t="shared" si="219"/>
        <v>1.5393237463761875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10">
        <v>5</v>
      </c>
      <c r="B637" s="1" t="s">
        <v>22</v>
      </c>
      <c r="C637" s="10"/>
      <c r="D637" s="116">
        <f>septe!D637</f>
        <v>181408</v>
      </c>
      <c r="E637" s="116">
        <f>septe!E637</f>
        <v>110580</v>
      </c>
      <c r="F637" s="116">
        <f t="shared" ref="F637" si="220">(D637-E637)</f>
        <v>70828</v>
      </c>
      <c r="G637" s="32">
        <f t="shared" ref="G637" si="221">F637/E637</f>
        <v>0.64051365527220117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10">
        <v>51</v>
      </c>
      <c r="B641" s="20" t="s">
        <v>29</v>
      </c>
      <c r="C641" s="30"/>
      <c r="D641" s="116">
        <v>0</v>
      </c>
      <c r="E641" s="116">
        <v>0</v>
      </c>
      <c r="F641" s="116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10">
        <v>510</v>
      </c>
      <c r="B642" s="1" t="s">
        <v>7</v>
      </c>
      <c r="C642" s="10"/>
      <c r="D642" s="116">
        <v>0</v>
      </c>
      <c r="E642" s="116">
        <v>0</v>
      </c>
      <c r="F642" s="116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10">
        <v>41</v>
      </c>
      <c r="B644" s="1" t="s">
        <v>8</v>
      </c>
      <c r="C644" s="10"/>
      <c r="D644" s="116">
        <f>D648+D649+D650</f>
        <v>75751</v>
      </c>
      <c r="E644" s="116">
        <f>E648+E649+E650</f>
        <v>84971</v>
      </c>
      <c r="F644" s="116">
        <f t="shared" ref="F644" si="224">(D644-E644)</f>
        <v>-9220</v>
      </c>
      <c r="G644" s="32">
        <f t="shared" ref="G644" si="225">F644/E644</f>
        <v>-0.10850760847818668</v>
      </c>
    </row>
    <row r="645" spans="1:7" x14ac:dyDescent="0.2">
      <c r="A645" s="110"/>
      <c r="B645" s="1"/>
      <c r="C645" s="10"/>
      <c r="D645" s="116"/>
      <c r="E645" s="116"/>
      <c r="F645" s="116"/>
      <c r="G645" s="32"/>
    </row>
    <row r="646" spans="1:7" x14ac:dyDescent="0.2">
      <c r="A646" s="110"/>
      <c r="B646" s="7" t="s">
        <v>6</v>
      </c>
      <c r="C646" s="29"/>
      <c r="D646" s="116"/>
      <c r="E646" s="116"/>
      <c r="F646" s="116"/>
      <c r="G646" s="32"/>
    </row>
    <row r="647" spans="1:7" x14ac:dyDescent="0.2">
      <c r="A647" s="110"/>
      <c r="B647" s="1"/>
      <c r="C647" s="10"/>
      <c r="D647" s="116"/>
      <c r="E647" s="116"/>
      <c r="F647" s="116"/>
      <c r="G647" s="32"/>
    </row>
    <row r="648" spans="1:7" x14ac:dyDescent="0.2">
      <c r="A648" s="110"/>
      <c r="B648" s="23" t="s">
        <v>23</v>
      </c>
      <c r="C648" s="10"/>
      <c r="D648" s="116">
        <f>septe!D648</f>
        <v>57332</v>
      </c>
      <c r="E648" s="116">
        <f>septe!E648</f>
        <v>66526</v>
      </c>
      <c r="F648" s="116">
        <f t="shared" ref="F648:F650" si="226">(D648-E648)</f>
        <v>-9194</v>
      </c>
      <c r="G648" s="32">
        <f t="shared" ref="G648:G650" si="227">F648/E648</f>
        <v>-0.13820160538736734</v>
      </c>
    </row>
    <row r="649" spans="1:7" ht="25.5" x14ac:dyDescent="0.2">
      <c r="A649" s="110"/>
      <c r="B649" s="24" t="s">
        <v>58</v>
      </c>
      <c r="C649" s="17"/>
      <c r="D649" s="116">
        <f>septe!D649</f>
        <v>13414</v>
      </c>
      <c r="E649" s="116">
        <f>septe!E649</f>
        <v>18445</v>
      </c>
      <c r="F649" s="116">
        <f t="shared" si="226"/>
        <v>-5031</v>
      </c>
      <c r="G649" s="32">
        <f t="shared" si="227"/>
        <v>-0.2727568446733532</v>
      </c>
    </row>
    <row r="650" spans="1:7" x14ac:dyDescent="0.2">
      <c r="A650" s="110"/>
      <c r="B650" s="23" t="s">
        <v>24</v>
      </c>
      <c r="C650" s="10"/>
      <c r="D650" s="116">
        <f>septe!D650</f>
        <v>5005</v>
      </c>
      <c r="E650" s="116">
        <f>septe!E650</f>
        <v>0</v>
      </c>
      <c r="F650" s="116">
        <f t="shared" si="226"/>
        <v>5005</v>
      </c>
      <c r="G650" s="32" t="e">
        <f t="shared" si="227"/>
        <v>#DIV/0!</v>
      </c>
    </row>
    <row r="651" spans="1:7" x14ac:dyDescent="0.2">
      <c r="A651" s="110"/>
      <c r="B651" s="1"/>
      <c r="C651" s="10"/>
      <c r="D651" s="116"/>
      <c r="E651" s="116"/>
      <c r="F651" s="116"/>
      <c r="G651" s="32"/>
    </row>
    <row r="652" spans="1:7" x14ac:dyDescent="0.2">
      <c r="A652" s="110"/>
      <c r="B652" s="8" t="s">
        <v>26</v>
      </c>
      <c r="C652" s="31"/>
      <c r="D652" s="116">
        <f>septe!D652</f>
        <v>156112</v>
      </c>
      <c r="E652" s="116">
        <f>septe!E652</f>
        <v>193310</v>
      </c>
      <c r="F652" s="116">
        <f t="shared" ref="F652" si="228">(D652-E652)</f>
        <v>-37198</v>
      </c>
      <c r="G652" s="32">
        <f t="shared" ref="G652" si="229">F652/E652</f>
        <v>-0.19242667218457399</v>
      </c>
    </row>
    <row r="653" spans="1:7" x14ac:dyDescent="0.2">
      <c r="A653" s="110"/>
      <c r="B653" s="8"/>
      <c r="C653" s="31"/>
      <c r="D653" s="116"/>
      <c r="E653" s="116"/>
      <c r="F653" s="116"/>
      <c r="G653" s="32"/>
    </row>
    <row r="654" spans="1:7" x14ac:dyDescent="0.2">
      <c r="A654" s="110">
        <v>3</v>
      </c>
      <c r="B654" s="8" t="s">
        <v>15</v>
      </c>
      <c r="C654" s="31"/>
      <c r="D654" s="116">
        <f>D657+D658+D659+D660</f>
        <v>18146</v>
      </c>
      <c r="E654" s="116">
        <f>E657+E658+E659+E660</f>
        <v>12824</v>
      </c>
      <c r="F654" s="116">
        <f t="shared" ref="F654" si="230">(D654-E654)</f>
        <v>5322</v>
      </c>
      <c r="G654" s="32">
        <f t="shared" ref="G654" si="231">F654/E654</f>
        <v>0.41500311915159077</v>
      </c>
    </row>
    <row r="655" spans="1:7" x14ac:dyDescent="0.2">
      <c r="A655" s="110"/>
      <c r="B655" s="7" t="s">
        <v>6</v>
      </c>
      <c r="C655" s="29"/>
      <c r="D655" s="116"/>
      <c r="E655" s="116"/>
      <c r="F655" s="116"/>
      <c r="G655" s="32"/>
    </row>
    <row r="656" spans="1:7" x14ac:dyDescent="0.2">
      <c r="A656" s="110"/>
      <c r="B656" s="8"/>
      <c r="C656" s="31"/>
      <c r="D656" s="116"/>
      <c r="E656" s="116"/>
      <c r="F656" s="116"/>
      <c r="G656" s="32"/>
    </row>
    <row r="657" spans="1:7" x14ac:dyDescent="0.2">
      <c r="A657" s="110">
        <v>30</v>
      </c>
      <c r="B657" s="25" t="s">
        <v>16</v>
      </c>
      <c r="C657" s="31"/>
      <c r="D657" s="116">
        <f>septe!D657</f>
        <v>527</v>
      </c>
      <c r="E657" s="116">
        <f>septe!E657</f>
        <v>336</v>
      </c>
      <c r="F657" s="116">
        <f t="shared" ref="F657:F660" si="232">(D657-E657)</f>
        <v>191</v>
      </c>
      <c r="G657" s="32">
        <f t="shared" ref="G657:G660" si="233">F657/E657</f>
        <v>0.56845238095238093</v>
      </c>
    </row>
    <row r="658" spans="1:7" x14ac:dyDescent="0.2">
      <c r="A658" s="110">
        <v>31</v>
      </c>
      <c r="B658" s="25" t="s">
        <v>17</v>
      </c>
      <c r="C658" s="31"/>
      <c r="D658" s="116">
        <f>septe!D658</f>
        <v>2101</v>
      </c>
      <c r="E658" s="116">
        <f>septe!E658</f>
        <v>1812</v>
      </c>
      <c r="F658" s="116">
        <f t="shared" si="232"/>
        <v>289</v>
      </c>
      <c r="G658" s="32">
        <f t="shared" si="233"/>
        <v>0.15949227373068434</v>
      </c>
    </row>
    <row r="659" spans="1:7" x14ac:dyDescent="0.2">
      <c r="A659" s="110">
        <v>32</v>
      </c>
      <c r="B659" s="25" t="s">
        <v>18</v>
      </c>
      <c r="C659" s="31"/>
      <c r="D659" s="116">
        <f>septe!D659</f>
        <v>15518</v>
      </c>
      <c r="E659" s="116">
        <f>septe!E659</f>
        <v>10676</v>
      </c>
      <c r="F659" s="116">
        <f t="shared" si="232"/>
        <v>4842</v>
      </c>
      <c r="G659" s="32">
        <f t="shared" si="233"/>
        <v>0.45354065192956161</v>
      </c>
    </row>
    <row r="660" spans="1:7" x14ac:dyDescent="0.2">
      <c r="A660" s="110">
        <v>37</v>
      </c>
      <c r="B660" s="25" t="s">
        <v>25</v>
      </c>
      <c r="C660" s="31"/>
      <c r="D660" s="116">
        <f>septe!D660</f>
        <v>0</v>
      </c>
      <c r="E660" s="116">
        <f>septe!E660</f>
        <v>0</v>
      </c>
      <c r="F660" s="116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14" t="s">
        <v>10</v>
      </c>
      <c r="E664" s="114" t="s">
        <v>11</v>
      </c>
      <c r="F664" s="114" t="s">
        <v>12</v>
      </c>
      <c r="G664" s="32" t="s">
        <v>13</v>
      </c>
    </row>
    <row r="665" spans="1:7" x14ac:dyDescent="0.2">
      <c r="A665" s="110">
        <v>700</v>
      </c>
      <c r="B665" s="1" t="s">
        <v>30</v>
      </c>
      <c r="C665" s="10"/>
      <c r="D665" s="114">
        <f>'TAB juillet'!D665+'TAB aout'!D665+septe!D665</f>
        <v>0</v>
      </c>
      <c r="E665" s="114">
        <f>'TAB juillet'!E665+'TAB aout'!E665+septe!E665</f>
        <v>0</v>
      </c>
      <c r="F665" s="114">
        <f>(D665-E665)</f>
        <v>0</v>
      </c>
      <c r="G665" s="32" t="e">
        <f>F665/E665</f>
        <v>#DIV/0!</v>
      </c>
    </row>
    <row r="666" spans="1:7" x14ac:dyDescent="0.2">
      <c r="A666" s="110">
        <v>701</v>
      </c>
      <c r="B666" s="1" t="s">
        <v>31</v>
      </c>
      <c r="C666" s="10"/>
      <c r="D666" s="114">
        <f>'TAB juillet'!D666+'TAB aout'!D666+septe!D666</f>
        <v>0</v>
      </c>
      <c r="E666" s="114">
        <f>'TAB juillet'!E666+'TAB aout'!E666+septe!E666</f>
        <v>0</v>
      </c>
      <c r="F666" s="114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110">
        <v>704</v>
      </c>
      <c r="B667" s="1" t="s">
        <v>32</v>
      </c>
      <c r="C667" s="10"/>
      <c r="D667" s="114">
        <f>'TAB juillet'!D667+'TAB aout'!D667+septe!D667</f>
        <v>0</v>
      </c>
      <c r="E667" s="114">
        <f>'TAB juillet'!E667+'TAB aout'!E667+septe!E667</f>
        <v>0</v>
      </c>
      <c r="F667" s="114">
        <f t="shared" si="234"/>
        <v>0</v>
      </c>
      <c r="G667" s="32" t="e">
        <f t="shared" si="235"/>
        <v>#DIV/0!</v>
      </c>
    </row>
    <row r="668" spans="1:7" x14ac:dyDescent="0.2">
      <c r="A668" s="110">
        <v>706</v>
      </c>
      <c r="B668" s="1" t="s">
        <v>33</v>
      </c>
      <c r="C668" s="10"/>
      <c r="D668" s="114">
        <f>'TAB juillet'!D668+'TAB aout'!D668+septe!D668</f>
        <v>84127</v>
      </c>
      <c r="E668" s="114">
        <f>'TAB juillet'!E668+'TAB aout'!E668+septe!E668</f>
        <v>77549</v>
      </c>
      <c r="F668" s="114">
        <f t="shared" si="234"/>
        <v>6578</v>
      </c>
      <c r="G668" s="32">
        <f t="shared" si="235"/>
        <v>8.4823788830287947E-2</v>
      </c>
    </row>
    <row r="669" spans="1:7" x14ac:dyDescent="0.2">
      <c r="A669" s="110"/>
      <c r="B669" s="13" t="s">
        <v>6</v>
      </c>
      <c r="C669" s="27"/>
      <c r="D669" s="114">
        <f>'TAB juillet'!D669+'TAB aout'!D669+septe!D669</f>
        <v>0</v>
      </c>
      <c r="E669" s="114">
        <f>'TAB juillet'!E669+'TAB aout'!E669+septe!E669</f>
        <v>0</v>
      </c>
      <c r="F669" s="39"/>
      <c r="G669" s="33"/>
    </row>
    <row r="670" spans="1:7" x14ac:dyDescent="0.2">
      <c r="A670" s="110"/>
      <c r="B670" s="14" t="s">
        <v>19</v>
      </c>
      <c r="C670" s="11"/>
      <c r="D670" s="114">
        <f>'TAB juillet'!D670+'TAB aout'!D670+septe!D670</f>
        <v>0</v>
      </c>
      <c r="E670" s="114">
        <f>'TAB juillet'!E670+'TAB aout'!E670+septe!E670</f>
        <v>0</v>
      </c>
      <c r="F670" s="114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110"/>
      <c r="B671" s="14" t="s">
        <v>20</v>
      </c>
      <c r="C671" s="11"/>
      <c r="D671" s="114">
        <f>'TAB juillet'!D671+'TAB aout'!D671+septe!D671</f>
        <v>0</v>
      </c>
      <c r="E671" s="114">
        <f>'TAB juillet'!E671+'TAB aout'!E671+septe!E671</f>
        <v>0</v>
      </c>
      <c r="F671" s="114">
        <f t="shared" si="236"/>
        <v>0</v>
      </c>
      <c r="G671" s="32" t="e">
        <f t="shared" si="237"/>
        <v>#DIV/0!</v>
      </c>
    </row>
    <row r="672" spans="1:7" x14ac:dyDescent="0.2">
      <c r="A672" s="110"/>
      <c r="B672" s="14" t="s">
        <v>27</v>
      </c>
      <c r="C672" s="11"/>
      <c r="D672" s="114">
        <f>'TAB juillet'!D672+'TAB aout'!D672+septe!D672</f>
        <v>0</v>
      </c>
      <c r="E672" s="114">
        <f>'TAB juillet'!E672+'TAB aout'!E672+septe!E672</f>
        <v>0</v>
      </c>
      <c r="F672" s="114">
        <f t="shared" si="236"/>
        <v>0</v>
      </c>
      <c r="G672" s="32" t="e">
        <f t="shared" si="237"/>
        <v>#DIV/0!</v>
      </c>
    </row>
    <row r="673" spans="1:7" x14ac:dyDescent="0.2">
      <c r="A673" s="110">
        <v>706</v>
      </c>
      <c r="B673" s="2" t="s">
        <v>34</v>
      </c>
      <c r="C673" s="11"/>
      <c r="D673" s="114">
        <f>'TAB juillet'!D673+'TAB aout'!D673+septe!D673</f>
        <v>0</v>
      </c>
      <c r="E673" s="114">
        <f>'TAB juillet'!E673+'TAB aout'!E673+septe!E673</f>
        <v>0</v>
      </c>
      <c r="F673" s="114">
        <f t="shared" si="236"/>
        <v>0</v>
      </c>
      <c r="G673" s="32" t="e">
        <f t="shared" si="237"/>
        <v>#DIV/0!</v>
      </c>
    </row>
    <row r="674" spans="1:7" x14ac:dyDescent="0.2">
      <c r="A674" s="110" t="s">
        <v>35</v>
      </c>
      <c r="B674" s="2" t="s">
        <v>36</v>
      </c>
      <c r="C674" s="11"/>
      <c r="D674" s="114">
        <f>'TAB juillet'!D674+'TAB aout'!D674+septe!D674</f>
        <v>0</v>
      </c>
      <c r="E674" s="114">
        <f>'TAB juillet'!E674+'TAB aout'!E674+septe!E674</f>
        <v>0</v>
      </c>
      <c r="F674" s="114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111"/>
      <c r="D675" s="40">
        <f>D665+D666+D667+D668+D673+D674</f>
        <v>84127</v>
      </c>
      <c r="E675" s="40">
        <f>E665+E666+E667+E668+E673+E674</f>
        <v>77549</v>
      </c>
      <c r="F675" s="40">
        <f t="shared" si="236"/>
        <v>6578</v>
      </c>
      <c r="G675" s="34">
        <f t="shared" si="237"/>
        <v>8.4823788830287947E-2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14">
        <f>'TAB juillet'!D678+'TAB aout'!D678+septe!D678</f>
        <v>0</v>
      </c>
      <c r="E678" s="114">
        <f>'TAB juillet'!E678+'TAB aout'!E678+septe!E678</f>
        <v>0</v>
      </c>
      <c r="F678" s="114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112"/>
      <c r="D679" s="113"/>
      <c r="E679" s="113"/>
      <c r="F679" s="113"/>
      <c r="G679" s="36"/>
    </row>
    <row r="680" spans="1:7" x14ac:dyDescent="0.2">
      <c r="A680" s="110">
        <v>72</v>
      </c>
      <c r="B680" s="1" t="s">
        <v>37</v>
      </c>
      <c r="C680" s="10"/>
      <c r="D680" s="114">
        <f>'TAB juillet'!D680+'TAB aout'!D680+septe!D680</f>
        <v>0</v>
      </c>
      <c r="E680" s="114">
        <f>'TAB juillet'!E680+'TAB aout'!E680+septe!E680</f>
        <v>0</v>
      </c>
      <c r="F680" s="114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110">
        <v>73</v>
      </c>
      <c r="B681" s="1" t="s">
        <v>38</v>
      </c>
      <c r="C681" s="10"/>
      <c r="D681" s="114">
        <f>'TAB juillet'!D681+'TAB aout'!D681+septe!D681</f>
        <v>0</v>
      </c>
      <c r="E681" s="114">
        <f>'TAB juillet'!E681+'TAB aout'!E681+septe!E681</f>
        <v>0</v>
      </c>
      <c r="F681" s="114">
        <f t="shared" si="240"/>
        <v>0</v>
      </c>
      <c r="G681" s="32" t="e">
        <f t="shared" si="241"/>
        <v>#DIV/0!</v>
      </c>
    </row>
    <row r="682" spans="1:7" x14ac:dyDescent="0.2">
      <c r="A682" s="110">
        <v>74</v>
      </c>
      <c r="B682" s="2" t="s">
        <v>39</v>
      </c>
      <c r="C682" s="11"/>
      <c r="D682" s="114">
        <f>'TAB juillet'!D682+'TAB aout'!D682+septe!D682</f>
        <v>0</v>
      </c>
      <c r="E682" s="114">
        <f>'TAB juillet'!E682+'TAB aout'!E682+septe!E682</f>
        <v>0</v>
      </c>
      <c r="F682" s="114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15"/>
      <c r="D683" s="40">
        <f>D675+D680+D681+D682</f>
        <v>84127</v>
      </c>
      <c r="E683" s="40">
        <f>E675+E680+E681+E682</f>
        <v>77549</v>
      </c>
      <c r="F683" s="114">
        <f t="shared" si="240"/>
        <v>6578</v>
      </c>
      <c r="G683" s="32">
        <f t="shared" si="241"/>
        <v>8.4823788830287947E-2</v>
      </c>
    </row>
    <row r="684" spans="1:7" x14ac:dyDescent="0.2">
      <c r="A684" s="110">
        <v>60</v>
      </c>
      <c r="B684" s="3" t="s">
        <v>40</v>
      </c>
      <c r="C684" s="112"/>
      <c r="D684" s="113">
        <f>D685+D686+D687</f>
        <v>23406</v>
      </c>
      <c r="E684" s="113">
        <f>E685+E686+E687</f>
        <v>20185</v>
      </c>
      <c r="F684" s="114">
        <f t="shared" si="240"/>
        <v>3221</v>
      </c>
      <c r="G684" s="32">
        <f t="shared" si="241"/>
        <v>0.15957394104533068</v>
      </c>
    </row>
    <row r="685" spans="1:7" x14ac:dyDescent="0.2">
      <c r="A685" s="110">
        <v>600</v>
      </c>
      <c r="B685" s="1" t="s">
        <v>2</v>
      </c>
      <c r="C685" s="10"/>
      <c r="D685" s="114">
        <f>'TAB juillet'!D685+'TAB aout'!D685+septe!D685</f>
        <v>0</v>
      </c>
      <c r="E685" s="114">
        <f>'TAB juillet'!E685+'TAB aout'!E685+septe!E685</f>
        <v>0</v>
      </c>
      <c r="F685" s="114">
        <f t="shared" si="240"/>
        <v>0</v>
      </c>
      <c r="G685" s="32" t="e">
        <f t="shared" si="241"/>
        <v>#DIV/0!</v>
      </c>
    </row>
    <row r="686" spans="1:7" x14ac:dyDescent="0.2">
      <c r="A686" s="110">
        <v>601</v>
      </c>
      <c r="B686" s="1" t="s">
        <v>3</v>
      </c>
      <c r="C686" s="10"/>
      <c r="D686" s="114">
        <f>'TAB juillet'!D686+'TAB aout'!D686+septe!D686</f>
        <v>23406</v>
      </c>
      <c r="E686" s="114">
        <f>'TAB juillet'!E686+'TAB aout'!E686+septe!E686</f>
        <v>20185</v>
      </c>
      <c r="F686" s="114">
        <f t="shared" si="240"/>
        <v>3221</v>
      </c>
      <c r="G686" s="32">
        <f t="shared" si="241"/>
        <v>0.15957394104533068</v>
      </c>
    </row>
    <row r="687" spans="1:7" x14ac:dyDescent="0.2">
      <c r="A687" s="110">
        <v>604</v>
      </c>
      <c r="B687" s="1" t="s">
        <v>4</v>
      </c>
      <c r="C687" s="10"/>
      <c r="D687" s="114">
        <f>'TAB juillet'!D687+'TAB aout'!D687+septe!D687</f>
        <v>0</v>
      </c>
      <c r="E687" s="114">
        <f>'TAB juillet'!E687+'TAB aout'!E687+septe!E687</f>
        <v>0</v>
      </c>
      <c r="F687" s="114">
        <f t="shared" si="240"/>
        <v>0</v>
      </c>
      <c r="G687" s="32" t="e">
        <f t="shared" si="241"/>
        <v>#DIV/0!</v>
      </c>
    </row>
    <row r="688" spans="1:7" x14ac:dyDescent="0.2">
      <c r="A688" s="110">
        <v>61</v>
      </c>
      <c r="B688" s="1" t="s">
        <v>41</v>
      </c>
      <c r="C688" s="10"/>
      <c r="D688" s="114">
        <f>'TAB juillet'!D688+'TAB aout'!D688+septe!D688</f>
        <v>1196</v>
      </c>
      <c r="E688" s="114">
        <f>'TAB juillet'!E688+'TAB aout'!E688+septe!E688</f>
        <v>429</v>
      </c>
      <c r="F688" s="114">
        <f t="shared" si="240"/>
        <v>767</v>
      </c>
      <c r="G688" s="32">
        <f t="shared" si="241"/>
        <v>1.7878787878787878</v>
      </c>
    </row>
    <row r="689" spans="1:7" x14ac:dyDescent="0.2">
      <c r="A689" s="110">
        <v>62</v>
      </c>
      <c r="B689" s="2" t="s">
        <v>42</v>
      </c>
      <c r="C689" s="11"/>
      <c r="D689" s="114">
        <f>'TAB juillet'!D689+'TAB aout'!D689+septe!D689</f>
        <v>963</v>
      </c>
      <c r="E689" s="114">
        <f>'TAB juillet'!E689+'TAB aout'!E689+septe!E689</f>
        <v>989</v>
      </c>
      <c r="F689" s="114">
        <f t="shared" si="240"/>
        <v>-26</v>
      </c>
      <c r="G689" s="32">
        <f t="shared" si="241"/>
        <v>-2.6289180990899899E-2</v>
      </c>
    </row>
    <row r="690" spans="1:7" ht="25.5" x14ac:dyDescent="0.2">
      <c r="A690" s="22"/>
      <c r="B690" s="26" t="s">
        <v>43</v>
      </c>
      <c r="C690" s="115"/>
      <c r="D690" s="40">
        <f>D684+D688+D689</f>
        <v>25565</v>
      </c>
      <c r="E690" s="40">
        <f>E684+E688+E689</f>
        <v>21603</v>
      </c>
      <c r="F690" s="114">
        <f t="shared" si="240"/>
        <v>3962</v>
      </c>
      <c r="G690" s="32">
        <f t="shared" si="241"/>
        <v>0.18340045364069804</v>
      </c>
    </row>
    <row r="691" spans="1:7" ht="25.5" x14ac:dyDescent="0.2">
      <c r="A691" s="22"/>
      <c r="B691" s="26" t="s">
        <v>48</v>
      </c>
      <c r="C691" s="115"/>
      <c r="D691" s="40">
        <f>D683-D690</f>
        <v>58562</v>
      </c>
      <c r="E691" s="40">
        <f>E683-E690</f>
        <v>55946</v>
      </c>
      <c r="F691" s="114">
        <f t="shared" si="240"/>
        <v>2616</v>
      </c>
      <c r="G691" s="32">
        <f t="shared" si="241"/>
        <v>4.6759375111714865E-2</v>
      </c>
    </row>
    <row r="692" spans="1:7" x14ac:dyDescent="0.2">
      <c r="A692" s="110">
        <v>63</v>
      </c>
      <c r="B692" s="3" t="s">
        <v>46</v>
      </c>
      <c r="C692" s="112"/>
      <c r="D692" s="114">
        <f>'TAB juillet'!D692+'TAB aout'!D692+septe!D692</f>
        <v>68881</v>
      </c>
      <c r="E692" s="114">
        <f>'TAB juillet'!E692+'TAB aout'!E692+septe!E692</f>
        <v>84550</v>
      </c>
      <c r="F692" s="114">
        <f t="shared" si="240"/>
        <v>-15669</v>
      </c>
      <c r="G692" s="32">
        <f t="shared" si="241"/>
        <v>-0.18532229450029569</v>
      </c>
    </row>
    <row r="693" spans="1:7" x14ac:dyDescent="0.2">
      <c r="A693" s="110"/>
      <c r="B693" s="13" t="s">
        <v>6</v>
      </c>
      <c r="C693" s="27"/>
      <c r="D693" s="114"/>
      <c r="E693" s="114"/>
      <c r="F693" s="114"/>
      <c r="G693" s="32"/>
    </row>
    <row r="694" spans="1:7" x14ac:dyDescent="0.2">
      <c r="A694" s="110">
        <v>631</v>
      </c>
      <c r="B694" s="15" t="s">
        <v>21</v>
      </c>
      <c r="C694" s="21"/>
      <c r="D694" s="114">
        <f>'TAB juillet'!D694+'TAB aout'!D694+septe!D694</f>
        <v>0</v>
      </c>
      <c r="E694" s="114">
        <f>'TAB juillet'!E694+'TAB aout'!E694+septe!E694</f>
        <v>0</v>
      </c>
      <c r="F694" s="114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10"/>
      <c r="B695" s="15"/>
      <c r="C695" s="21"/>
      <c r="D695" s="114"/>
      <c r="E695" s="114"/>
      <c r="F695" s="114"/>
      <c r="G695" s="32"/>
    </row>
    <row r="696" spans="1:7" x14ac:dyDescent="0.2">
      <c r="A696" s="110">
        <v>64</v>
      </c>
      <c r="B696" s="2" t="s">
        <v>47</v>
      </c>
      <c r="C696" s="11"/>
      <c r="D696" s="114">
        <f>'TAB juillet'!D696+'TAB aout'!D696+septe!D696</f>
        <v>2673</v>
      </c>
      <c r="E696" s="114">
        <f>'TAB juillet'!E696+'TAB aout'!E696+septe!E696</f>
        <v>2437</v>
      </c>
      <c r="F696" s="114">
        <f t="shared" ref="F696:F706" si="244">(D696-E696)</f>
        <v>236</v>
      </c>
      <c r="G696" s="32">
        <f t="shared" ref="G696:G706" si="245">F696/E696</f>
        <v>9.6840377513336073E-2</v>
      </c>
    </row>
    <row r="697" spans="1:7" ht="25.5" x14ac:dyDescent="0.2">
      <c r="A697" s="22"/>
      <c r="B697" s="26" t="s">
        <v>49</v>
      </c>
      <c r="C697" s="115"/>
      <c r="D697" s="114">
        <f>D691-D692-D696</f>
        <v>-12992</v>
      </c>
      <c r="E697" s="114">
        <f>E691-E692-E696</f>
        <v>-31041</v>
      </c>
      <c r="F697" s="114">
        <f t="shared" si="244"/>
        <v>18049</v>
      </c>
      <c r="G697" s="32">
        <f t="shared" si="245"/>
        <v>-0.58145678296446635</v>
      </c>
    </row>
    <row r="698" spans="1:7" x14ac:dyDescent="0.2">
      <c r="A698" s="110">
        <v>75</v>
      </c>
      <c r="B698" s="3" t="s">
        <v>50</v>
      </c>
      <c r="C698" s="112"/>
      <c r="D698" s="114">
        <f>'TAB juillet'!D698+'TAB aout'!D698+septe!D698</f>
        <v>0</v>
      </c>
      <c r="E698" s="114">
        <f>'TAB juillet'!E698+'TAB aout'!E698+septe!E698</f>
        <v>100</v>
      </c>
      <c r="F698" s="114">
        <f t="shared" si="244"/>
        <v>-100</v>
      </c>
      <c r="G698" s="32">
        <f t="shared" si="245"/>
        <v>-1</v>
      </c>
    </row>
    <row r="699" spans="1:7" x14ac:dyDescent="0.2">
      <c r="A699" s="110">
        <v>65</v>
      </c>
      <c r="B699" s="1" t="s">
        <v>51</v>
      </c>
      <c r="C699" s="10"/>
      <c r="D699" s="114">
        <f>'TAB juillet'!D699+'TAB aout'!D699+septe!D699</f>
        <v>881</v>
      </c>
      <c r="E699" s="114">
        <f>'TAB juillet'!E699+'TAB aout'!E699+septe!E699</f>
        <v>314</v>
      </c>
      <c r="F699" s="114">
        <f t="shared" si="244"/>
        <v>567</v>
      </c>
      <c r="G699" s="32">
        <f t="shared" si="245"/>
        <v>1.8057324840764331</v>
      </c>
    </row>
    <row r="700" spans="1:7" ht="25.5" x14ac:dyDescent="0.2">
      <c r="A700" s="110">
        <v>68</v>
      </c>
      <c r="B700" s="16" t="s">
        <v>52</v>
      </c>
      <c r="C700" s="17"/>
      <c r="D700" s="114">
        <f>'TAB juillet'!D700+'TAB aout'!D700+septe!D700</f>
        <v>16527</v>
      </c>
      <c r="E700" s="114">
        <f>'TAB juillet'!E700+'TAB aout'!E700+septe!E700</f>
        <v>20643</v>
      </c>
      <c r="F700" s="114">
        <f t="shared" si="244"/>
        <v>-4116</v>
      </c>
      <c r="G700" s="32">
        <f t="shared" si="245"/>
        <v>-0.19938962360122076</v>
      </c>
    </row>
    <row r="701" spans="1:7" x14ac:dyDescent="0.2">
      <c r="A701" s="110">
        <v>78</v>
      </c>
      <c r="B701" s="2" t="s">
        <v>53</v>
      </c>
      <c r="C701" s="11"/>
      <c r="D701" s="114">
        <f>'TAB juillet'!D701+'TAB aout'!D701+septe!D701</f>
        <v>0</v>
      </c>
      <c r="E701" s="114">
        <f>'TAB juillet'!E701+'TAB aout'!E701+septe!E701</f>
        <v>876</v>
      </c>
      <c r="F701" s="114">
        <f t="shared" si="244"/>
        <v>-876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15"/>
      <c r="D702" s="114">
        <f>D697+D698-D699-D700+D701</f>
        <v>-30400</v>
      </c>
      <c r="E702" s="114">
        <f>E697+E698-E699-E700+E701</f>
        <v>-51022</v>
      </c>
      <c r="F702" s="114">
        <f t="shared" si="244"/>
        <v>20622</v>
      </c>
      <c r="G702" s="32">
        <f t="shared" si="245"/>
        <v>-0.40417858962800363</v>
      </c>
    </row>
    <row r="703" spans="1:7" x14ac:dyDescent="0.2">
      <c r="A703" s="110">
        <v>76</v>
      </c>
      <c r="B703" s="1" t="s">
        <v>54</v>
      </c>
      <c r="C703" s="10"/>
      <c r="D703" s="114">
        <f>'TAB juillet'!D703+'TAB aout'!D703+septe!D703</f>
        <v>5467</v>
      </c>
      <c r="E703" s="114">
        <f>'TAB juillet'!E703+'TAB aout'!E703+septe!E703</f>
        <v>4917</v>
      </c>
      <c r="F703" s="114">
        <f t="shared" si="244"/>
        <v>550</v>
      </c>
      <c r="G703" s="32">
        <f t="shared" si="245"/>
        <v>0.11185682326621924</v>
      </c>
    </row>
    <row r="704" spans="1:7" x14ac:dyDescent="0.2">
      <c r="A704" s="110">
        <v>66</v>
      </c>
      <c r="B704" s="1" t="s">
        <v>55</v>
      </c>
      <c r="C704" s="10"/>
      <c r="D704" s="114">
        <f>'TAB juillet'!D704+'TAB aout'!D704+septe!D704</f>
        <v>0</v>
      </c>
      <c r="E704" s="114">
        <f>'TAB juillet'!E704+'TAB aout'!E704+septe!E704</f>
        <v>0</v>
      </c>
      <c r="F704" s="114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5467</v>
      </c>
      <c r="E705" s="39">
        <f>E703-E704</f>
        <v>4917</v>
      </c>
      <c r="F705" s="114">
        <f t="shared" si="244"/>
        <v>550</v>
      </c>
      <c r="G705" s="32">
        <f t="shared" si="245"/>
        <v>0.11185682326621924</v>
      </c>
    </row>
    <row r="706" spans="1:7" x14ac:dyDescent="0.2">
      <c r="A706" s="22"/>
      <c r="B706" s="19" t="s">
        <v>57</v>
      </c>
      <c r="C706" s="115"/>
      <c r="D706" s="114">
        <f>D702+D705</f>
        <v>-24933</v>
      </c>
      <c r="E706" s="114">
        <f>E702+E705</f>
        <v>-46105</v>
      </c>
      <c r="F706" s="114">
        <f t="shared" si="244"/>
        <v>21172</v>
      </c>
      <c r="G706" s="32">
        <f t="shared" si="245"/>
        <v>-0.45921266673896538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10">
        <v>5</v>
      </c>
      <c r="B710" s="1" t="s">
        <v>22</v>
      </c>
      <c r="C710" s="10"/>
      <c r="D710" s="116">
        <f>septe!D710</f>
        <v>607684</v>
      </c>
      <c r="E710" s="116">
        <f>septe!E710</f>
        <v>647053</v>
      </c>
      <c r="F710" s="116">
        <f t="shared" ref="F710" si="246">(D710-E710)</f>
        <v>-39369</v>
      </c>
      <c r="G710" s="32">
        <f t="shared" ref="G710" si="247">F710/E710</f>
        <v>-6.0843547591928331E-2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10">
        <v>51</v>
      </c>
      <c r="B714" s="20" t="s">
        <v>29</v>
      </c>
      <c r="C714" s="30"/>
      <c r="D714" s="116">
        <v>0</v>
      </c>
      <c r="E714" s="116">
        <v>0</v>
      </c>
      <c r="F714" s="116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10">
        <v>510</v>
      </c>
      <c r="B715" s="1" t="s">
        <v>7</v>
      </c>
      <c r="C715" s="10"/>
      <c r="D715" s="116">
        <v>0</v>
      </c>
      <c r="E715" s="116">
        <v>0</v>
      </c>
      <c r="F715" s="116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10">
        <v>41</v>
      </c>
      <c r="B717" s="1" t="s">
        <v>8</v>
      </c>
      <c r="C717" s="10"/>
      <c r="D717" s="116">
        <f>D721+D722+D723</f>
        <v>233315</v>
      </c>
      <c r="E717" s="116">
        <f>E721+E722+E723</f>
        <v>208776</v>
      </c>
      <c r="F717" s="116">
        <f t="shared" ref="F717" si="250">(D717-E717)</f>
        <v>24539</v>
      </c>
      <c r="G717" s="32">
        <f t="shared" ref="G717" si="251">F717/E717</f>
        <v>0.11753745641261448</v>
      </c>
    </row>
    <row r="718" spans="1:7" x14ac:dyDescent="0.2">
      <c r="A718" s="110"/>
      <c r="B718" s="1"/>
      <c r="C718" s="10"/>
      <c r="D718" s="116"/>
      <c r="E718" s="116"/>
      <c r="F718" s="116"/>
      <c r="G718" s="32"/>
    </row>
    <row r="719" spans="1:7" x14ac:dyDescent="0.2">
      <c r="A719" s="110"/>
      <c r="B719" s="7" t="s">
        <v>6</v>
      </c>
      <c r="C719" s="29"/>
      <c r="D719" s="116"/>
      <c r="E719" s="116"/>
      <c r="F719" s="116"/>
      <c r="G719" s="32"/>
    </row>
    <row r="720" spans="1:7" x14ac:dyDescent="0.2">
      <c r="A720" s="110"/>
      <c r="B720" s="1"/>
      <c r="C720" s="10"/>
      <c r="D720" s="116"/>
      <c r="E720" s="116"/>
      <c r="F720" s="116"/>
      <c r="G720" s="32"/>
    </row>
    <row r="721" spans="1:7" x14ac:dyDescent="0.2">
      <c r="A721" s="110"/>
      <c r="B721" s="23" t="s">
        <v>23</v>
      </c>
      <c r="C721" s="10"/>
      <c r="D721" s="116">
        <f>septe!D721</f>
        <v>53875</v>
      </c>
      <c r="E721" s="116">
        <f>septe!E721</f>
        <v>123660</v>
      </c>
      <c r="F721" s="116">
        <f t="shared" ref="F721:F723" si="252">(D721-E721)</f>
        <v>-69785</v>
      </c>
      <c r="G721" s="32">
        <f t="shared" ref="G721:G723" si="253">F721/E721</f>
        <v>-0.56432961345625099</v>
      </c>
    </row>
    <row r="722" spans="1:7" ht="25.5" x14ac:dyDescent="0.2">
      <c r="A722" s="110"/>
      <c r="B722" s="24" t="s">
        <v>58</v>
      </c>
      <c r="C722" s="17"/>
      <c r="D722" s="116">
        <f>septe!D722</f>
        <v>164736</v>
      </c>
      <c r="E722" s="116">
        <f>septe!E722</f>
        <v>74168</v>
      </c>
      <c r="F722" s="116">
        <f t="shared" si="252"/>
        <v>90568</v>
      </c>
      <c r="G722" s="32">
        <f t="shared" si="253"/>
        <v>1.2211196203214325</v>
      </c>
    </row>
    <row r="723" spans="1:7" x14ac:dyDescent="0.2">
      <c r="A723" s="110"/>
      <c r="B723" s="23" t="s">
        <v>24</v>
      </c>
      <c r="C723" s="10"/>
      <c r="D723" s="116">
        <f>septe!D723</f>
        <v>14704</v>
      </c>
      <c r="E723" s="116">
        <f>septe!E723</f>
        <v>10948</v>
      </c>
      <c r="F723" s="116">
        <f t="shared" si="252"/>
        <v>3756</v>
      </c>
      <c r="G723" s="32">
        <f t="shared" si="253"/>
        <v>0.34307636097917427</v>
      </c>
    </row>
    <row r="724" spans="1:7" x14ac:dyDescent="0.2">
      <c r="A724" s="110"/>
      <c r="B724" s="1"/>
      <c r="C724" s="10"/>
      <c r="D724" s="116"/>
      <c r="E724" s="116"/>
      <c r="F724" s="116"/>
      <c r="G724" s="32"/>
    </row>
    <row r="725" spans="1:7" x14ac:dyDescent="0.2">
      <c r="A725" s="110"/>
      <c r="B725" s="8" t="s">
        <v>26</v>
      </c>
      <c r="C725" s="31"/>
      <c r="D725" s="116">
        <f>septe!D725</f>
        <v>85005</v>
      </c>
      <c r="E725" s="116">
        <f>septe!E725</f>
        <v>44026</v>
      </c>
      <c r="F725" s="116">
        <f t="shared" ref="F725" si="254">(D725-E725)</f>
        <v>40979</v>
      </c>
      <c r="G725" s="32">
        <f t="shared" ref="G725" si="255">F725/E725</f>
        <v>0.93079089628855671</v>
      </c>
    </row>
    <row r="726" spans="1:7" x14ac:dyDescent="0.2">
      <c r="A726" s="110"/>
      <c r="B726" s="8"/>
      <c r="C726" s="31"/>
      <c r="D726" s="116"/>
      <c r="E726" s="116"/>
      <c r="F726" s="116"/>
      <c r="G726" s="32"/>
    </row>
    <row r="727" spans="1:7" x14ac:dyDescent="0.2">
      <c r="A727" s="110">
        <v>3</v>
      </c>
      <c r="B727" s="8" t="s">
        <v>15</v>
      </c>
      <c r="C727" s="31"/>
      <c r="D727" s="116">
        <f>D730+D731+D732+D733</f>
        <v>28711</v>
      </c>
      <c r="E727" s="116">
        <f>E730+E731+E732+E733</f>
        <v>27314</v>
      </c>
      <c r="F727" s="116">
        <f t="shared" ref="F727" si="256">(D727-E727)</f>
        <v>1397</v>
      </c>
      <c r="G727" s="32">
        <f t="shared" ref="G727" si="257">F727/E727</f>
        <v>5.1145932488833562E-2</v>
      </c>
    </row>
    <row r="728" spans="1:7" x14ac:dyDescent="0.2">
      <c r="A728" s="110"/>
      <c r="B728" s="7" t="s">
        <v>6</v>
      </c>
      <c r="C728" s="29"/>
      <c r="D728" s="116"/>
      <c r="E728" s="116"/>
      <c r="F728" s="116"/>
      <c r="G728" s="32"/>
    </row>
    <row r="729" spans="1:7" x14ac:dyDescent="0.2">
      <c r="A729" s="110"/>
      <c r="B729" s="8"/>
      <c r="C729" s="31"/>
      <c r="D729" s="116"/>
      <c r="E729" s="116"/>
      <c r="F729" s="116"/>
      <c r="G729" s="32"/>
    </row>
    <row r="730" spans="1:7" x14ac:dyDescent="0.2">
      <c r="A730" s="110">
        <v>30</v>
      </c>
      <c r="B730" s="25" t="s">
        <v>16</v>
      </c>
      <c r="C730" s="31"/>
      <c r="D730" s="116">
        <f>septe!D730</f>
        <v>396</v>
      </c>
      <c r="E730" s="116">
        <f>septe!E730</f>
        <v>570</v>
      </c>
      <c r="F730" s="116">
        <f t="shared" ref="F730:F733" si="258">(D730-E730)</f>
        <v>-174</v>
      </c>
      <c r="G730" s="32">
        <f t="shared" ref="G730:G733" si="259">F730/E730</f>
        <v>-0.30526315789473685</v>
      </c>
    </row>
    <row r="731" spans="1:7" x14ac:dyDescent="0.2">
      <c r="A731" s="110">
        <v>31</v>
      </c>
      <c r="B731" s="25" t="s">
        <v>17</v>
      </c>
      <c r="C731" s="31"/>
      <c r="D731" s="116">
        <f>septe!D731</f>
        <v>9929</v>
      </c>
      <c r="E731" s="116">
        <f>septe!E731</f>
        <v>7905</v>
      </c>
      <c r="F731" s="116">
        <f t="shared" si="258"/>
        <v>2024</v>
      </c>
      <c r="G731" s="32">
        <f t="shared" si="259"/>
        <v>0.2560404807084124</v>
      </c>
    </row>
    <row r="732" spans="1:7" x14ac:dyDescent="0.2">
      <c r="A732" s="110">
        <v>32</v>
      </c>
      <c r="B732" s="25" t="s">
        <v>18</v>
      </c>
      <c r="C732" s="31"/>
      <c r="D732" s="116">
        <f>septe!D732</f>
        <v>18386</v>
      </c>
      <c r="E732" s="116">
        <f>septe!E732</f>
        <v>18839</v>
      </c>
      <c r="F732" s="116">
        <f t="shared" si="258"/>
        <v>-453</v>
      </c>
      <c r="G732" s="32">
        <f t="shared" si="259"/>
        <v>-2.4045862306916504E-2</v>
      </c>
    </row>
    <row r="733" spans="1:7" x14ac:dyDescent="0.2">
      <c r="A733" s="110">
        <v>37</v>
      </c>
      <c r="B733" s="25" t="s">
        <v>25</v>
      </c>
      <c r="C733" s="31"/>
      <c r="D733" s="116">
        <f>septe!D733</f>
        <v>0</v>
      </c>
      <c r="E733" s="116">
        <f>septe!E733</f>
        <v>0</v>
      </c>
      <c r="F733" s="116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14" t="s">
        <v>10</v>
      </c>
      <c r="E737" s="114" t="s">
        <v>11</v>
      </c>
      <c r="F737" s="114" t="s">
        <v>12</v>
      </c>
      <c r="G737" s="32" t="s">
        <v>13</v>
      </c>
    </row>
    <row r="738" spans="1:7" x14ac:dyDescent="0.2">
      <c r="A738" s="110">
        <v>700</v>
      </c>
      <c r="B738" s="1" t="s">
        <v>30</v>
      </c>
      <c r="C738" s="10"/>
      <c r="D738" s="114">
        <f>'TAB juillet'!D738+'TAB aout'!D738+septe!D738</f>
        <v>22296</v>
      </c>
      <c r="E738" s="114">
        <f>'TAB juillet'!E738+'TAB aout'!E738+septe!E738</f>
        <v>17740</v>
      </c>
      <c r="F738" s="114">
        <f>(D738-E738)</f>
        <v>4556</v>
      </c>
      <c r="G738" s="32">
        <f>F738/E738</f>
        <v>0.2568207440811725</v>
      </c>
    </row>
    <row r="739" spans="1:7" x14ac:dyDescent="0.2">
      <c r="A739" s="110">
        <v>701</v>
      </c>
      <c r="B739" s="1" t="s">
        <v>31</v>
      </c>
      <c r="C739" s="10"/>
      <c r="D739" s="114">
        <f>'TAB juillet'!D739+'TAB aout'!D739+septe!D739</f>
        <v>18718</v>
      </c>
      <c r="E739" s="114">
        <f>'TAB juillet'!E739+'TAB aout'!E739+septe!E739</f>
        <v>20328</v>
      </c>
      <c r="F739" s="114">
        <f t="shared" ref="F739:F741" si="260">(D739-E739)</f>
        <v>-1610</v>
      </c>
      <c r="G739" s="32">
        <f t="shared" ref="G739:G741" si="261">F739/E739</f>
        <v>-7.9201101928374651E-2</v>
      </c>
    </row>
    <row r="740" spans="1:7" x14ac:dyDescent="0.2">
      <c r="A740" s="110">
        <v>704</v>
      </c>
      <c r="B740" s="1" t="s">
        <v>32</v>
      </c>
      <c r="C740" s="10"/>
      <c r="D740" s="114">
        <f>'TAB juillet'!D740+'TAB aout'!D740+septe!D740</f>
        <v>0</v>
      </c>
      <c r="E740" s="114">
        <f>'TAB juillet'!E740+'TAB aout'!E740+septe!E740</f>
        <v>0</v>
      </c>
      <c r="F740" s="114">
        <f t="shared" si="260"/>
        <v>0</v>
      </c>
      <c r="G740" s="32" t="e">
        <f t="shared" si="261"/>
        <v>#DIV/0!</v>
      </c>
    </row>
    <row r="741" spans="1:7" x14ac:dyDescent="0.2">
      <c r="A741" s="110">
        <v>706</v>
      </c>
      <c r="B741" s="1" t="s">
        <v>33</v>
      </c>
      <c r="C741" s="10"/>
      <c r="D741" s="114">
        <f>'TAB juillet'!D741+'TAB aout'!D741+septe!D741</f>
        <v>29121</v>
      </c>
      <c r="E741" s="114">
        <f>'TAB juillet'!E741+'TAB aout'!E741+septe!E741</f>
        <v>18774</v>
      </c>
      <c r="F741" s="114">
        <f t="shared" si="260"/>
        <v>10347</v>
      </c>
      <c r="G741" s="32">
        <f t="shared" si="261"/>
        <v>0.55113454777884308</v>
      </c>
    </row>
    <row r="742" spans="1:7" x14ac:dyDescent="0.2">
      <c r="A742" s="110"/>
      <c r="B742" s="13" t="s">
        <v>6</v>
      </c>
      <c r="C742" s="27"/>
      <c r="D742" s="114">
        <f>'TAB juillet'!D742+'TAB aout'!D742+septe!D742</f>
        <v>0</v>
      </c>
      <c r="E742" s="114">
        <f>'TAB juillet'!E742+'TAB aout'!E742+septe!E742</f>
        <v>0</v>
      </c>
      <c r="F742" s="39"/>
      <c r="G742" s="33"/>
    </row>
    <row r="743" spans="1:7" x14ac:dyDescent="0.2">
      <c r="A743" s="110"/>
      <c r="B743" s="14" t="s">
        <v>19</v>
      </c>
      <c r="C743" s="11"/>
      <c r="D743" s="114">
        <f>'TAB juillet'!D743+'TAB aout'!D743+septe!D743</f>
        <v>0</v>
      </c>
      <c r="E743" s="114">
        <f>'TAB juillet'!E743+'TAB aout'!E743+septe!E743</f>
        <v>0</v>
      </c>
      <c r="F743" s="114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110"/>
      <c r="B744" s="14" t="s">
        <v>20</v>
      </c>
      <c r="C744" s="11"/>
      <c r="D744" s="114">
        <f>'TAB juillet'!D744+'TAB aout'!D744+septe!D744</f>
        <v>0</v>
      </c>
      <c r="E744" s="114">
        <f>'TAB juillet'!E744+'TAB aout'!E744+septe!E744</f>
        <v>0</v>
      </c>
      <c r="F744" s="114">
        <f t="shared" si="262"/>
        <v>0</v>
      </c>
      <c r="G744" s="32" t="e">
        <f t="shared" si="263"/>
        <v>#DIV/0!</v>
      </c>
    </row>
    <row r="745" spans="1:7" x14ac:dyDescent="0.2">
      <c r="A745" s="110"/>
      <c r="B745" s="14" t="s">
        <v>27</v>
      </c>
      <c r="C745" s="11"/>
      <c r="D745" s="114">
        <f>'TAB juillet'!D745+'TAB aout'!D745+septe!D745</f>
        <v>0</v>
      </c>
      <c r="E745" s="114">
        <f>'TAB juillet'!E745+'TAB aout'!E745+septe!E745</f>
        <v>0</v>
      </c>
      <c r="F745" s="114">
        <f t="shared" si="262"/>
        <v>0</v>
      </c>
      <c r="G745" s="32" t="e">
        <f t="shared" si="263"/>
        <v>#DIV/0!</v>
      </c>
    </row>
    <row r="746" spans="1:7" x14ac:dyDescent="0.2">
      <c r="A746" s="110">
        <v>706</v>
      </c>
      <c r="B746" s="2" t="s">
        <v>34</v>
      </c>
      <c r="C746" s="11"/>
      <c r="D746" s="114">
        <f>'TAB juillet'!D746+'TAB aout'!D746+septe!D746</f>
        <v>5611</v>
      </c>
      <c r="E746" s="114">
        <f>'TAB juillet'!E746+'TAB aout'!E746+septe!E746</f>
        <v>799</v>
      </c>
      <c r="F746" s="114">
        <f t="shared" si="262"/>
        <v>4812</v>
      </c>
      <c r="G746" s="32">
        <f t="shared" si="263"/>
        <v>6.0225281602002507</v>
      </c>
    </row>
    <row r="747" spans="1:7" x14ac:dyDescent="0.2">
      <c r="A747" s="110" t="s">
        <v>35</v>
      </c>
      <c r="B747" s="2" t="s">
        <v>36</v>
      </c>
      <c r="C747" s="11"/>
      <c r="D747" s="114">
        <f>'TAB juillet'!D747+'TAB aout'!D747+septe!D747</f>
        <v>0</v>
      </c>
      <c r="E747" s="114">
        <f>'TAB juillet'!E747+'TAB aout'!E747+septe!E747</f>
        <v>0</v>
      </c>
      <c r="F747" s="114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111"/>
      <c r="D748" s="40">
        <f>D738+D739+D740+D741+D746+D747</f>
        <v>75746</v>
      </c>
      <c r="E748" s="40">
        <f>E738+E739+E740+E741+E746+E747</f>
        <v>57641</v>
      </c>
      <c r="F748" s="40">
        <f t="shared" si="262"/>
        <v>18105</v>
      </c>
      <c r="G748" s="34">
        <f t="shared" si="263"/>
        <v>0.31409933901216147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14">
        <f>'TAB juillet'!D751+'TAB aout'!D751+septe!D751</f>
        <v>0</v>
      </c>
      <c r="E751" s="114">
        <f>'TAB juillet'!E751+'TAB aout'!E751+septe!E751</f>
        <v>0</v>
      </c>
      <c r="F751" s="114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112"/>
      <c r="D752" s="113"/>
      <c r="E752" s="113"/>
      <c r="F752" s="113"/>
      <c r="G752" s="36"/>
    </row>
    <row r="753" spans="1:7" x14ac:dyDescent="0.2">
      <c r="A753" s="110">
        <v>72</v>
      </c>
      <c r="B753" s="1" t="s">
        <v>37</v>
      </c>
      <c r="C753" s="10"/>
      <c r="D753" s="114">
        <f>'TAB juillet'!D753+'TAB aout'!D753+septe!D753</f>
        <v>0</v>
      </c>
      <c r="E753" s="114">
        <f>'TAB juillet'!E753+'TAB aout'!E753+septe!E753</f>
        <v>0</v>
      </c>
      <c r="F753" s="114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10">
        <v>73</v>
      </c>
      <c r="B754" s="1" t="s">
        <v>38</v>
      </c>
      <c r="C754" s="10"/>
      <c r="D754" s="114">
        <f>'TAB juillet'!D754+'TAB aout'!D754+septe!D754</f>
        <v>0</v>
      </c>
      <c r="E754" s="114">
        <f>'TAB juillet'!E754+'TAB aout'!E754+septe!E754</f>
        <v>0</v>
      </c>
      <c r="F754" s="114">
        <f t="shared" si="266"/>
        <v>0</v>
      </c>
      <c r="G754" s="32" t="e">
        <f t="shared" si="267"/>
        <v>#DIV/0!</v>
      </c>
    </row>
    <row r="755" spans="1:7" x14ac:dyDescent="0.2">
      <c r="A755" s="110">
        <v>74</v>
      </c>
      <c r="B755" s="2" t="s">
        <v>39</v>
      </c>
      <c r="C755" s="11"/>
      <c r="D755" s="114">
        <f>'TAB juillet'!D755+'TAB aout'!D755+septe!D755</f>
        <v>0</v>
      </c>
      <c r="E755" s="114">
        <f>'TAB juillet'!E755+'TAB aout'!E755+septe!E755</f>
        <v>0</v>
      </c>
      <c r="F755" s="114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15"/>
      <c r="D756" s="40">
        <f>D748+D753+D754+D755</f>
        <v>75746</v>
      </c>
      <c r="E756" s="40">
        <f>E748+E753+E754+E755</f>
        <v>57641</v>
      </c>
      <c r="F756" s="114">
        <f t="shared" si="266"/>
        <v>18105</v>
      </c>
      <c r="G756" s="32">
        <f t="shared" si="267"/>
        <v>0.31409933901216147</v>
      </c>
    </row>
    <row r="757" spans="1:7" x14ac:dyDescent="0.2">
      <c r="A757" s="110">
        <v>60</v>
      </c>
      <c r="B757" s="3" t="s">
        <v>40</v>
      </c>
      <c r="C757" s="112"/>
      <c r="D757" s="113">
        <f>D758+D759+D760</f>
        <v>21087</v>
      </c>
      <c r="E757" s="113">
        <f>E758+E759+E760</f>
        <v>13388</v>
      </c>
      <c r="F757" s="114">
        <f t="shared" si="266"/>
        <v>7699</v>
      </c>
      <c r="G757" s="32">
        <f t="shared" si="267"/>
        <v>0.57506722438004187</v>
      </c>
    </row>
    <row r="758" spans="1:7" x14ac:dyDescent="0.2">
      <c r="A758" s="110">
        <v>600</v>
      </c>
      <c r="B758" s="1" t="s">
        <v>2</v>
      </c>
      <c r="C758" s="10"/>
      <c r="D758" s="114">
        <f>'TAB juillet'!D758+'TAB aout'!D758+septe!D758</f>
        <v>6304</v>
      </c>
      <c r="E758" s="114">
        <f>'TAB juillet'!E758+'TAB aout'!E758+septe!E758</f>
        <v>4170</v>
      </c>
      <c r="F758" s="114">
        <f t="shared" si="266"/>
        <v>2134</v>
      </c>
      <c r="G758" s="32">
        <f t="shared" si="267"/>
        <v>0.51175059952038371</v>
      </c>
    </row>
    <row r="759" spans="1:7" x14ac:dyDescent="0.2">
      <c r="A759" s="110">
        <v>601</v>
      </c>
      <c r="B759" s="1" t="s">
        <v>3</v>
      </c>
      <c r="C759" s="10"/>
      <c r="D759" s="114">
        <f>'TAB juillet'!D759+'TAB aout'!D759+septe!D759</f>
        <v>14783</v>
      </c>
      <c r="E759" s="114">
        <f>'TAB juillet'!E759+'TAB aout'!E759+septe!E759</f>
        <v>9218</v>
      </c>
      <c r="F759" s="114">
        <f t="shared" si="266"/>
        <v>5565</v>
      </c>
      <c r="G759" s="32">
        <f t="shared" si="267"/>
        <v>0.60371013234975046</v>
      </c>
    </row>
    <row r="760" spans="1:7" x14ac:dyDescent="0.2">
      <c r="A760" s="110">
        <v>604</v>
      </c>
      <c r="B760" s="1" t="s">
        <v>4</v>
      </c>
      <c r="C760" s="10"/>
      <c r="D760" s="114">
        <f>'TAB juillet'!D760+'TAB aout'!D760+septe!D760</f>
        <v>0</v>
      </c>
      <c r="E760" s="114">
        <f>'TAB juillet'!E760+'TAB aout'!E760+septe!E760</f>
        <v>0</v>
      </c>
      <c r="F760" s="114">
        <f t="shared" si="266"/>
        <v>0</v>
      </c>
      <c r="G760" s="32" t="e">
        <f t="shared" si="267"/>
        <v>#DIV/0!</v>
      </c>
    </row>
    <row r="761" spans="1:7" x14ac:dyDescent="0.2">
      <c r="A761" s="110">
        <v>61</v>
      </c>
      <c r="B761" s="1" t="s">
        <v>41</v>
      </c>
      <c r="C761" s="10"/>
      <c r="D761" s="114">
        <f>'TAB juillet'!D761+'TAB aout'!D761+septe!D761</f>
        <v>3329</v>
      </c>
      <c r="E761" s="114">
        <f>'TAB juillet'!E761+'TAB aout'!E761+septe!E761</f>
        <v>2665</v>
      </c>
      <c r="F761" s="114">
        <f t="shared" si="266"/>
        <v>664</v>
      </c>
      <c r="G761" s="32">
        <f t="shared" si="267"/>
        <v>0.24915572232645403</v>
      </c>
    </row>
    <row r="762" spans="1:7" x14ac:dyDescent="0.2">
      <c r="A762" s="110">
        <v>62</v>
      </c>
      <c r="B762" s="2" t="s">
        <v>42</v>
      </c>
      <c r="C762" s="11"/>
      <c r="D762" s="114">
        <f>'TAB juillet'!D762+'TAB aout'!D762+septe!D762</f>
        <v>3950</v>
      </c>
      <c r="E762" s="114">
        <f>'TAB juillet'!E762+'TAB aout'!E762+septe!E762</f>
        <v>634</v>
      </c>
      <c r="F762" s="114">
        <f t="shared" si="266"/>
        <v>3316</v>
      </c>
      <c r="G762" s="32">
        <f t="shared" si="267"/>
        <v>5.2302839116719246</v>
      </c>
    </row>
    <row r="763" spans="1:7" ht="25.5" x14ac:dyDescent="0.2">
      <c r="A763" s="22"/>
      <c r="B763" s="26" t="s">
        <v>43</v>
      </c>
      <c r="C763" s="115"/>
      <c r="D763" s="40">
        <f>D757+D761+D762</f>
        <v>28366</v>
      </c>
      <c r="E763" s="40">
        <f>E757+E761+E762</f>
        <v>16687</v>
      </c>
      <c r="F763" s="114">
        <f t="shared" si="266"/>
        <v>11679</v>
      </c>
      <c r="G763" s="32">
        <f t="shared" si="267"/>
        <v>0.6998861389105292</v>
      </c>
    </row>
    <row r="764" spans="1:7" ht="25.5" x14ac:dyDescent="0.2">
      <c r="A764" s="22"/>
      <c r="B764" s="26" t="s">
        <v>48</v>
      </c>
      <c r="C764" s="115"/>
      <c r="D764" s="40">
        <f>D756-D763</f>
        <v>47380</v>
      </c>
      <c r="E764" s="40">
        <f>E756-E763</f>
        <v>40954</v>
      </c>
      <c r="F764" s="114">
        <f t="shared" si="266"/>
        <v>6426</v>
      </c>
      <c r="G764" s="32">
        <f t="shared" si="267"/>
        <v>0.15690775015871467</v>
      </c>
    </row>
    <row r="765" spans="1:7" x14ac:dyDescent="0.2">
      <c r="A765" s="110">
        <v>63</v>
      </c>
      <c r="B765" s="3" t="s">
        <v>46</v>
      </c>
      <c r="C765" s="112"/>
      <c r="D765" s="114">
        <f>'TAB juillet'!D765+'TAB aout'!D765+septe!D765</f>
        <v>46777</v>
      </c>
      <c r="E765" s="114">
        <f>'TAB juillet'!E765+'TAB aout'!E765+septe!E765</f>
        <v>34009</v>
      </c>
      <c r="F765" s="114">
        <f t="shared" si="266"/>
        <v>12768</v>
      </c>
      <c r="G765" s="32">
        <f t="shared" si="267"/>
        <v>0.37543003322649887</v>
      </c>
    </row>
    <row r="766" spans="1:7" x14ac:dyDescent="0.2">
      <c r="A766" s="110"/>
      <c r="B766" s="13" t="s">
        <v>6</v>
      </c>
      <c r="C766" s="27"/>
      <c r="D766" s="114"/>
      <c r="E766" s="114"/>
      <c r="F766" s="114"/>
      <c r="G766" s="32"/>
    </row>
    <row r="767" spans="1:7" x14ac:dyDescent="0.2">
      <c r="A767" s="110">
        <v>631</v>
      </c>
      <c r="B767" s="15" t="s">
        <v>21</v>
      </c>
      <c r="C767" s="21"/>
      <c r="D767" s="114">
        <f>'TAB juillet'!D767+'TAB aout'!D767+septe!D767</f>
        <v>0</v>
      </c>
      <c r="E767" s="114">
        <f>'TAB juillet'!E767+'TAB aout'!E767+septe!E767</f>
        <v>0</v>
      </c>
      <c r="F767" s="114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10"/>
      <c r="B768" s="15"/>
      <c r="C768" s="21"/>
      <c r="D768" s="114"/>
      <c r="E768" s="114"/>
      <c r="F768" s="114"/>
      <c r="G768" s="32"/>
    </row>
    <row r="769" spans="1:7" x14ac:dyDescent="0.2">
      <c r="A769" s="110">
        <v>64</v>
      </c>
      <c r="B769" s="2" t="s">
        <v>47</v>
      </c>
      <c r="C769" s="11"/>
      <c r="D769" s="114">
        <f>'TAB juillet'!D769+'TAB aout'!D769+septe!D769</f>
        <v>2523</v>
      </c>
      <c r="E769" s="114">
        <f>'TAB juillet'!E769+'TAB aout'!E769+septe!E769</f>
        <v>2415</v>
      </c>
      <c r="F769" s="114">
        <f t="shared" ref="F769:F779" si="270">(D769-E769)</f>
        <v>108</v>
      </c>
      <c r="G769" s="32">
        <f t="shared" ref="G769:G779" si="271">F769/E769</f>
        <v>4.472049689440994E-2</v>
      </c>
    </row>
    <row r="770" spans="1:7" ht="25.5" x14ac:dyDescent="0.2">
      <c r="A770" s="22"/>
      <c r="B770" s="26" t="s">
        <v>49</v>
      </c>
      <c r="C770" s="115"/>
      <c r="D770" s="114">
        <f>D764-D765-D769</f>
        <v>-1920</v>
      </c>
      <c r="E770" s="114">
        <f>E764-E765-E769</f>
        <v>4530</v>
      </c>
      <c r="F770" s="114">
        <f t="shared" si="270"/>
        <v>-6450</v>
      </c>
      <c r="G770" s="32">
        <f t="shared" si="271"/>
        <v>-1.423841059602649</v>
      </c>
    </row>
    <row r="771" spans="1:7" x14ac:dyDescent="0.2">
      <c r="A771" s="110">
        <v>75</v>
      </c>
      <c r="B771" s="3" t="s">
        <v>50</v>
      </c>
      <c r="C771" s="112"/>
      <c r="D771" s="114">
        <f>'TAB juillet'!D771+'TAB aout'!D771+septe!D771</f>
        <v>1648</v>
      </c>
      <c r="E771" s="114">
        <f>'TAB juillet'!E771+'TAB aout'!E771+septe!E771</f>
        <v>173</v>
      </c>
      <c r="F771" s="114">
        <f t="shared" si="270"/>
        <v>1475</v>
      </c>
      <c r="G771" s="32">
        <f t="shared" si="271"/>
        <v>8.5260115606936413</v>
      </c>
    </row>
    <row r="772" spans="1:7" x14ac:dyDescent="0.2">
      <c r="A772" s="110">
        <v>65</v>
      </c>
      <c r="B772" s="1" t="s">
        <v>51</v>
      </c>
      <c r="C772" s="10"/>
      <c r="D772" s="114">
        <f>'TAB juillet'!D772+'TAB aout'!D772+septe!D772</f>
        <v>8782</v>
      </c>
      <c r="E772" s="114">
        <f>'TAB juillet'!E772+'TAB aout'!E772+septe!E772</f>
        <v>664</v>
      </c>
      <c r="F772" s="114">
        <f t="shared" si="270"/>
        <v>8118</v>
      </c>
      <c r="G772" s="32">
        <f t="shared" si="271"/>
        <v>12.225903614457831</v>
      </c>
    </row>
    <row r="773" spans="1:7" ht="25.5" x14ac:dyDescent="0.2">
      <c r="A773" s="110">
        <v>68</v>
      </c>
      <c r="B773" s="16" t="s">
        <v>52</v>
      </c>
      <c r="C773" s="17"/>
      <c r="D773" s="114">
        <f>'TAB juillet'!D773+'TAB aout'!D773+septe!D773</f>
        <v>37437</v>
      </c>
      <c r="E773" s="114">
        <f>'TAB juillet'!E773+'TAB aout'!E773+septe!E773</f>
        <v>17488</v>
      </c>
      <c r="F773" s="114">
        <f t="shared" si="270"/>
        <v>19949</v>
      </c>
      <c r="G773" s="32">
        <f t="shared" si="271"/>
        <v>1.1407250686184813</v>
      </c>
    </row>
    <row r="774" spans="1:7" x14ac:dyDescent="0.2">
      <c r="A774" s="110">
        <v>78</v>
      </c>
      <c r="B774" s="2" t="s">
        <v>53</v>
      </c>
      <c r="C774" s="11"/>
      <c r="D774" s="114">
        <f>'TAB juillet'!D774+'TAB aout'!D774+septe!D774</f>
        <v>940</v>
      </c>
      <c r="E774" s="114">
        <f>'TAB juillet'!E774+'TAB aout'!E774+septe!E774</f>
        <v>0</v>
      </c>
      <c r="F774" s="114">
        <f t="shared" si="270"/>
        <v>940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15"/>
      <c r="D775" s="114">
        <f>D770+D771-D772-D773+D774</f>
        <v>-45551</v>
      </c>
      <c r="E775" s="114">
        <f>E770+E771-E772-E773+E774</f>
        <v>-13449</v>
      </c>
      <c r="F775" s="114">
        <f t="shared" si="270"/>
        <v>-32102</v>
      </c>
      <c r="G775" s="32">
        <f t="shared" si="271"/>
        <v>2.3869432671574096</v>
      </c>
    </row>
    <row r="776" spans="1:7" x14ac:dyDescent="0.2">
      <c r="A776" s="110">
        <v>76</v>
      </c>
      <c r="B776" s="1" t="s">
        <v>54</v>
      </c>
      <c r="C776" s="10"/>
      <c r="D776" s="114">
        <f>'TAB juillet'!D776+'TAB aout'!D776+septe!D776</f>
        <v>0</v>
      </c>
      <c r="E776" s="114">
        <f>'TAB juillet'!E776+'TAB aout'!E776+septe!E776</f>
        <v>0</v>
      </c>
      <c r="F776" s="114">
        <f t="shared" si="270"/>
        <v>0</v>
      </c>
      <c r="G776" s="32" t="e">
        <f t="shared" si="271"/>
        <v>#DIV/0!</v>
      </c>
    </row>
    <row r="777" spans="1:7" x14ac:dyDescent="0.2">
      <c r="A777" s="110">
        <v>66</v>
      </c>
      <c r="B777" s="1" t="s">
        <v>55</v>
      </c>
      <c r="C777" s="10"/>
      <c r="D777" s="114">
        <f>'TAB juillet'!D777+'TAB aout'!D777+septe!D777</f>
        <v>3095</v>
      </c>
      <c r="E777" s="114">
        <f>'TAB juillet'!E777+'TAB aout'!E777+septe!E777</f>
        <v>0</v>
      </c>
      <c r="F777" s="114">
        <f t="shared" si="270"/>
        <v>3095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-3095</v>
      </c>
      <c r="E778" s="39">
        <f>E776-E777</f>
        <v>0</v>
      </c>
      <c r="F778" s="114">
        <f t="shared" si="270"/>
        <v>-3095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15"/>
      <c r="D779" s="114">
        <f>D775+D778</f>
        <v>-48646</v>
      </c>
      <c r="E779" s="114">
        <f>E775+E778</f>
        <v>-13449</v>
      </c>
      <c r="F779" s="114">
        <f t="shared" si="270"/>
        <v>-35197</v>
      </c>
      <c r="G779" s="32">
        <f t="shared" si="271"/>
        <v>2.6170719012565988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10">
        <v>5</v>
      </c>
      <c r="B783" s="1" t="s">
        <v>22</v>
      </c>
      <c r="C783" s="10"/>
      <c r="D783" s="116">
        <f>septe!D783</f>
        <v>91052</v>
      </c>
      <c r="E783" s="116">
        <f>septe!E783</f>
        <v>73746</v>
      </c>
      <c r="F783" s="116">
        <f t="shared" ref="F783" si="272">(D783-E783)</f>
        <v>17306</v>
      </c>
      <c r="G783" s="32">
        <f t="shared" ref="G783" si="273">F783/E783</f>
        <v>0.23467035500230521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10">
        <v>51</v>
      </c>
      <c r="B787" s="20" t="s">
        <v>29</v>
      </c>
      <c r="C787" s="30"/>
      <c r="D787" s="116">
        <v>0</v>
      </c>
      <c r="E787" s="116">
        <v>0</v>
      </c>
      <c r="F787" s="116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10">
        <v>510</v>
      </c>
      <c r="B788" s="1" t="s">
        <v>7</v>
      </c>
      <c r="C788" s="10"/>
      <c r="D788" s="116">
        <v>0</v>
      </c>
      <c r="E788" s="116">
        <v>0</v>
      </c>
      <c r="F788" s="116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10">
        <v>41</v>
      </c>
      <c r="B790" s="1" t="s">
        <v>8</v>
      </c>
      <c r="C790" s="10"/>
      <c r="D790" s="116">
        <f>D794+D795+D796</f>
        <v>181484</v>
      </c>
      <c r="E790" s="116">
        <f>E794+E795+E796</f>
        <v>147149</v>
      </c>
      <c r="F790" s="116">
        <f t="shared" ref="F790" si="276">(D790-E790)</f>
        <v>34335</v>
      </c>
      <c r="G790" s="32">
        <f t="shared" ref="G790" si="277">F790/E790</f>
        <v>0.23333491902765224</v>
      </c>
    </row>
    <row r="791" spans="1:7" x14ac:dyDescent="0.2">
      <c r="A791" s="110"/>
      <c r="B791" s="1"/>
      <c r="C791" s="10"/>
      <c r="D791" s="116"/>
      <c r="E791" s="116"/>
      <c r="F791" s="116"/>
      <c r="G791" s="32"/>
    </row>
    <row r="792" spans="1:7" x14ac:dyDescent="0.2">
      <c r="A792" s="110"/>
      <c r="B792" s="7" t="s">
        <v>6</v>
      </c>
      <c r="C792" s="29"/>
      <c r="D792" s="116"/>
      <c r="E792" s="116"/>
      <c r="F792" s="116"/>
      <c r="G792" s="32"/>
    </row>
    <row r="793" spans="1:7" x14ac:dyDescent="0.2">
      <c r="A793" s="110"/>
      <c r="B793" s="1"/>
      <c r="C793" s="10"/>
      <c r="D793" s="116"/>
      <c r="E793" s="116"/>
      <c r="F793" s="116"/>
      <c r="G793" s="32"/>
    </row>
    <row r="794" spans="1:7" x14ac:dyDescent="0.2">
      <c r="A794" s="110"/>
      <c r="B794" s="23" t="s">
        <v>23</v>
      </c>
      <c r="C794" s="10"/>
      <c r="D794" s="116">
        <f>septe!D794</f>
        <v>129305</v>
      </c>
      <c r="E794" s="116">
        <f>septe!E794</f>
        <v>104875</v>
      </c>
      <c r="F794" s="116">
        <f t="shared" ref="F794:F796" si="278">(D794-E794)</f>
        <v>24430</v>
      </c>
      <c r="G794" s="32">
        <f t="shared" ref="G794:G796" si="279">F794/E794</f>
        <v>0.23294398092967819</v>
      </c>
    </row>
    <row r="795" spans="1:7" ht="25.5" x14ac:dyDescent="0.2">
      <c r="A795" s="110"/>
      <c r="B795" s="24" t="s">
        <v>58</v>
      </c>
      <c r="C795" s="17"/>
      <c r="D795" s="116">
        <f>septe!D795</f>
        <v>33988</v>
      </c>
      <c r="E795" s="116">
        <f>septe!E795</f>
        <v>36174</v>
      </c>
      <c r="F795" s="116">
        <f t="shared" si="278"/>
        <v>-2186</v>
      </c>
      <c r="G795" s="32">
        <f t="shared" si="279"/>
        <v>-6.0430143196771161E-2</v>
      </c>
    </row>
    <row r="796" spans="1:7" x14ac:dyDescent="0.2">
      <c r="A796" s="110"/>
      <c r="B796" s="23" t="s">
        <v>24</v>
      </c>
      <c r="C796" s="10"/>
      <c r="D796" s="116">
        <f>septe!D796</f>
        <v>18191</v>
      </c>
      <c r="E796" s="116">
        <f>septe!E796</f>
        <v>6100</v>
      </c>
      <c r="F796" s="116">
        <f t="shared" si="278"/>
        <v>12091</v>
      </c>
      <c r="G796" s="32">
        <f t="shared" si="279"/>
        <v>1.9821311475409835</v>
      </c>
    </row>
    <row r="797" spans="1:7" x14ac:dyDescent="0.2">
      <c r="A797" s="110"/>
      <c r="B797" s="1"/>
      <c r="C797" s="10"/>
      <c r="D797" s="116"/>
      <c r="E797" s="116"/>
      <c r="F797" s="116"/>
      <c r="G797" s="32"/>
    </row>
    <row r="798" spans="1:7" x14ac:dyDescent="0.2">
      <c r="A798" s="110"/>
      <c r="B798" s="8" t="s">
        <v>26</v>
      </c>
      <c r="C798" s="31"/>
      <c r="D798" s="116">
        <f>septe!D798</f>
        <v>32897</v>
      </c>
      <c r="E798" s="116">
        <f>septe!E798</f>
        <v>9384</v>
      </c>
      <c r="F798" s="116">
        <f t="shared" ref="F798" si="280">(D798-E798)</f>
        <v>23513</v>
      </c>
      <c r="G798" s="32">
        <f t="shared" ref="G798" si="281">F798/E798</f>
        <v>2.5056479113384484</v>
      </c>
    </row>
    <row r="799" spans="1:7" x14ac:dyDescent="0.2">
      <c r="A799" s="110"/>
      <c r="B799" s="8"/>
      <c r="C799" s="31"/>
      <c r="D799" s="116"/>
      <c r="E799" s="116"/>
      <c r="F799" s="116"/>
      <c r="G799" s="32"/>
    </row>
    <row r="800" spans="1:7" x14ac:dyDescent="0.2">
      <c r="A800" s="110">
        <v>3</v>
      </c>
      <c r="B800" s="8" t="s">
        <v>15</v>
      </c>
      <c r="C800" s="31"/>
      <c r="D800" s="116">
        <f>D803+D804+D805+D806</f>
        <v>28665</v>
      </c>
      <c r="E800" s="116">
        <f>E803+E804+E805+E806</f>
        <v>15776</v>
      </c>
      <c r="F800" s="116">
        <f t="shared" ref="F800" si="282">(D800-E800)</f>
        <v>12889</v>
      </c>
      <c r="G800" s="32">
        <f t="shared" ref="G800" si="283">F800/E800</f>
        <v>0.81700050709939143</v>
      </c>
    </row>
    <row r="801" spans="1:7" x14ac:dyDescent="0.2">
      <c r="A801" s="110"/>
      <c r="B801" s="7" t="s">
        <v>6</v>
      </c>
      <c r="C801" s="29"/>
      <c r="D801" s="116"/>
      <c r="E801" s="116"/>
      <c r="F801" s="116"/>
      <c r="G801" s="32"/>
    </row>
    <row r="802" spans="1:7" x14ac:dyDescent="0.2">
      <c r="A802" s="110"/>
      <c r="B802" s="8"/>
      <c r="C802" s="31"/>
      <c r="D802" s="116"/>
      <c r="E802" s="116"/>
      <c r="F802" s="116"/>
      <c r="G802" s="32"/>
    </row>
    <row r="803" spans="1:7" x14ac:dyDescent="0.2">
      <c r="A803" s="110">
        <v>30</v>
      </c>
      <c r="B803" s="25" t="s">
        <v>16</v>
      </c>
      <c r="C803" s="31"/>
      <c r="D803" s="116">
        <f>septe!D803</f>
        <v>12480</v>
      </c>
      <c r="E803" s="116">
        <f>septe!E803</f>
        <v>6142</v>
      </c>
      <c r="F803" s="116">
        <f t="shared" ref="F803:F806" si="284">(D803-E803)</f>
        <v>6338</v>
      </c>
      <c r="G803" s="32">
        <f t="shared" ref="G803:G806" si="285">F803/E803</f>
        <v>1.031911429501791</v>
      </c>
    </row>
    <row r="804" spans="1:7" x14ac:dyDescent="0.2">
      <c r="A804" s="110">
        <v>31</v>
      </c>
      <c r="B804" s="25" t="s">
        <v>17</v>
      </c>
      <c r="C804" s="31"/>
      <c r="D804" s="116">
        <f>septe!D804</f>
        <v>3268</v>
      </c>
      <c r="E804" s="116">
        <f>septe!E804</f>
        <v>1561</v>
      </c>
      <c r="F804" s="116">
        <f t="shared" si="284"/>
        <v>1707</v>
      </c>
      <c r="G804" s="32">
        <f t="shared" si="285"/>
        <v>1.0935297885970532</v>
      </c>
    </row>
    <row r="805" spans="1:7" x14ac:dyDescent="0.2">
      <c r="A805" s="110">
        <v>32</v>
      </c>
      <c r="B805" s="25" t="s">
        <v>18</v>
      </c>
      <c r="C805" s="31"/>
      <c r="D805" s="116">
        <f>septe!D805</f>
        <v>12917</v>
      </c>
      <c r="E805" s="116">
        <f>septe!E805</f>
        <v>8073</v>
      </c>
      <c r="F805" s="116">
        <f t="shared" si="284"/>
        <v>4844</v>
      </c>
      <c r="G805" s="32">
        <f t="shared" si="285"/>
        <v>0.60002477393781739</v>
      </c>
    </row>
    <row r="806" spans="1:7" x14ac:dyDescent="0.2">
      <c r="A806" s="110">
        <v>37</v>
      </c>
      <c r="B806" s="25" t="s">
        <v>25</v>
      </c>
      <c r="C806" s="31"/>
      <c r="D806" s="116">
        <f>septe!D806</f>
        <v>0</v>
      </c>
      <c r="E806" s="116">
        <f>septe!E806</f>
        <v>0</v>
      </c>
      <c r="F806" s="116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14" t="s">
        <v>10</v>
      </c>
      <c r="E810" s="114" t="s">
        <v>11</v>
      </c>
      <c r="F810" s="114" t="s">
        <v>12</v>
      </c>
      <c r="G810" s="32" t="s">
        <v>13</v>
      </c>
    </row>
    <row r="811" spans="1:7" x14ac:dyDescent="0.2">
      <c r="A811" s="110">
        <v>700</v>
      </c>
      <c r="B811" s="1" t="s">
        <v>30</v>
      </c>
      <c r="C811" s="10"/>
      <c r="D811" s="114">
        <f>'TAB juillet'!D811+'TAB aout'!D811+septe!D811</f>
        <v>14593</v>
      </c>
      <c r="E811" s="114">
        <f>'TAB juillet'!E811+'TAB aout'!E811+septe!E811</f>
        <v>25643</v>
      </c>
      <c r="F811" s="114">
        <f>(D811-E811)</f>
        <v>-11050</v>
      </c>
      <c r="G811" s="32">
        <f>F811/E811</f>
        <v>-0.43091681940490584</v>
      </c>
    </row>
    <row r="812" spans="1:7" x14ac:dyDescent="0.2">
      <c r="A812" s="110">
        <v>701</v>
      </c>
      <c r="B812" s="1" t="s">
        <v>31</v>
      </c>
      <c r="C812" s="10"/>
      <c r="D812" s="114">
        <f>'TAB juillet'!D812+'TAB aout'!D812+septe!D812</f>
        <v>2330</v>
      </c>
      <c r="E812" s="114">
        <f>'TAB juillet'!E812+'TAB aout'!E812+septe!E812</f>
        <v>23457</v>
      </c>
      <c r="F812" s="114">
        <f t="shared" ref="F812:F814" si="286">(D812-E812)</f>
        <v>-21127</v>
      </c>
      <c r="G812" s="32">
        <f t="shared" ref="G812:G814" si="287">F812/E812</f>
        <v>-0.90066930980091231</v>
      </c>
    </row>
    <row r="813" spans="1:7" x14ac:dyDescent="0.2">
      <c r="A813" s="110">
        <v>704</v>
      </c>
      <c r="B813" s="1" t="s">
        <v>32</v>
      </c>
      <c r="C813" s="10"/>
      <c r="D813" s="114">
        <f>'TAB juillet'!D813+'TAB aout'!D813+septe!D813</f>
        <v>0</v>
      </c>
      <c r="E813" s="114">
        <f>'TAB juillet'!E813+'TAB aout'!E813+septe!E813</f>
        <v>0</v>
      </c>
      <c r="F813" s="114">
        <f t="shared" si="286"/>
        <v>0</v>
      </c>
      <c r="G813" s="32" t="e">
        <f t="shared" si="287"/>
        <v>#DIV/0!</v>
      </c>
    </row>
    <row r="814" spans="1:7" x14ac:dyDescent="0.2">
      <c r="A814" s="110">
        <v>706</v>
      </c>
      <c r="B814" s="1" t="s">
        <v>33</v>
      </c>
      <c r="C814" s="10"/>
      <c r="D814" s="114">
        <f>'TAB juillet'!D814+'TAB aout'!D814+septe!D814</f>
        <v>1439</v>
      </c>
      <c r="E814" s="114">
        <f>'TAB juillet'!E814+'TAB aout'!E814+septe!E814</f>
        <v>7709</v>
      </c>
      <c r="F814" s="114">
        <f t="shared" si="286"/>
        <v>-6270</v>
      </c>
      <c r="G814" s="32">
        <f t="shared" si="287"/>
        <v>-0.81333506291347779</v>
      </c>
    </row>
    <row r="815" spans="1:7" x14ac:dyDescent="0.2">
      <c r="A815" s="110"/>
      <c r="B815" s="13" t="s">
        <v>6</v>
      </c>
      <c r="C815" s="27"/>
      <c r="D815" s="114">
        <f>'TAB juillet'!D815+'TAB aout'!D815+septe!D815</f>
        <v>0</v>
      </c>
      <c r="E815" s="114">
        <f>'TAB juillet'!E815+'TAB aout'!E815+septe!E815</f>
        <v>0</v>
      </c>
      <c r="F815" s="39"/>
      <c r="G815" s="33"/>
    </row>
    <row r="816" spans="1:7" x14ac:dyDescent="0.2">
      <c r="A816" s="110"/>
      <c r="B816" s="14" t="s">
        <v>19</v>
      </c>
      <c r="C816" s="11"/>
      <c r="D816" s="114">
        <f>'TAB juillet'!D816+'TAB aout'!D816+septe!D816</f>
        <v>0</v>
      </c>
      <c r="E816" s="114">
        <f>'TAB juillet'!E816+'TAB aout'!E816+septe!E816</f>
        <v>0</v>
      </c>
      <c r="F816" s="114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110"/>
      <c r="B817" s="14" t="s">
        <v>20</v>
      </c>
      <c r="C817" s="11"/>
      <c r="D817" s="114">
        <f>'TAB juillet'!D817+'TAB aout'!D817+septe!D817</f>
        <v>0</v>
      </c>
      <c r="E817" s="114">
        <f>'TAB juillet'!E817+'TAB aout'!E817+septe!E817</f>
        <v>0</v>
      </c>
      <c r="F817" s="114">
        <f t="shared" si="288"/>
        <v>0</v>
      </c>
      <c r="G817" s="32" t="e">
        <f t="shared" si="289"/>
        <v>#DIV/0!</v>
      </c>
    </row>
    <row r="818" spans="1:7" x14ac:dyDescent="0.2">
      <c r="A818" s="110"/>
      <c r="B818" s="14" t="s">
        <v>27</v>
      </c>
      <c r="C818" s="11"/>
      <c r="D818" s="114">
        <f>'TAB juillet'!D818+'TAB aout'!D818+septe!D818</f>
        <v>0</v>
      </c>
      <c r="E818" s="114">
        <f>'TAB juillet'!E818+'TAB aout'!E818+septe!E818</f>
        <v>0</v>
      </c>
      <c r="F818" s="114">
        <f t="shared" si="288"/>
        <v>0</v>
      </c>
      <c r="G818" s="32" t="e">
        <f t="shared" si="289"/>
        <v>#DIV/0!</v>
      </c>
    </row>
    <row r="819" spans="1:7" x14ac:dyDescent="0.2">
      <c r="A819" s="110">
        <v>706</v>
      </c>
      <c r="B819" s="2" t="s">
        <v>34</v>
      </c>
      <c r="C819" s="11"/>
      <c r="D819" s="114">
        <f>'TAB juillet'!D819+'TAB aout'!D819+septe!D819</f>
        <v>0</v>
      </c>
      <c r="E819" s="114">
        <f>'TAB juillet'!E819+'TAB aout'!E819+septe!E819</f>
        <v>0</v>
      </c>
      <c r="F819" s="114">
        <f t="shared" si="288"/>
        <v>0</v>
      </c>
      <c r="G819" s="32" t="e">
        <f t="shared" si="289"/>
        <v>#DIV/0!</v>
      </c>
    </row>
    <row r="820" spans="1:7" x14ac:dyDescent="0.2">
      <c r="A820" s="110" t="s">
        <v>35</v>
      </c>
      <c r="B820" s="2" t="s">
        <v>36</v>
      </c>
      <c r="C820" s="11"/>
      <c r="D820" s="114">
        <f>'TAB juillet'!D820+'TAB aout'!D820+septe!D820</f>
        <v>0</v>
      </c>
      <c r="E820" s="114">
        <f>'TAB juillet'!E820+'TAB aout'!E820+septe!E820</f>
        <v>0</v>
      </c>
      <c r="F820" s="114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111"/>
      <c r="D821" s="40">
        <f>D811+D812+D813+D814+D819+D820</f>
        <v>18362</v>
      </c>
      <c r="E821" s="40">
        <f>E811+E812+E813+E814+E819+E820</f>
        <v>56809</v>
      </c>
      <c r="F821" s="40">
        <f t="shared" si="288"/>
        <v>-38447</v>
      </c>
      <c r="G821" s="34">
        <f t="shared" si="289"/>
        <v>-0.6767765670932423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14">
        <f>'TAB juillet'!D824+'TAB aout'!D824+septe!D824</f>
        <v>0</v>
      </c>
      <c r="E824" s="114">
        <f>'TAB juillet'!E824+'TAB aout'!E824+septe!E824</f>
        <v>0</v>
      </c>
      <c r="F824" s="114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112"/>
      <c r="D825" s="113"/>
      <c r="E825" s="113"/>
      <c r="F825" s="113"/>
      <c r="G825" s="36"/>
    </row>
    <row r="826" spans="1:7" x14ac:dyDescent="0.2">
      <c r="A826" s="110">
        <v>72</v>
      </c>
      <c r="B826" s="1" t="s">
        <v>37</v>
      </c>
      <c r="C826" s="10"/>
      <c r="D826" s="114">
        <f>'TAB juillet'!D826+'TAB aout'!D826+septe!D826</f>
        <v>0</v>
      </c>
      <c r="E826" s="114">
        <f>'TAB juillet'!E826+'TAB aout'!E826+septe!E826</f>
        <v>0</v>
      </c>
      <c r="F826" s="114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110">
        <v>73</v>
      </c>
      <c r="B827" s="1" t="s">
        <v>38</v>
      </c>
      <c r="C827" s="10"/>
      <c r="D827" s="114">
        <f>'TAB juillet'!D827+'TAB aout'!D827+septe!D827</f>
        <v>0</v>
      </c>
      <c r="E827" s="114">
        <f>'TAB juillet'!E827+'TAB aout'!E827+septe!E827</f>
        <v>0</v>
      </c>
      <c r="F827" s="114">
        <f t="shared" si="292"/>
        <v>0</v>
      </c>
      <c r="G827" s="32" t="e">
        <f t="shared" si="293"/>
        <v>#DIV/0!</v>
      </c>
    </row>
    <row r="828" spans="1:7" x14ac:dyDescent="0.2">
      <c r="A828" s="110">
        <v>74</v>
      </c>
      <c r="B828" s="2" t="s">
        <v>39</v>
      </c>
      <c r="C828" s="11"/>
      <c r="D828" s="114">
        <f>'TAB juillet'!D828+'TAB aout'!D828+septe!D828</f>
        <v>0</v>
      </c>
      <c r="E828" s="114">
        <f>'TAB juillet'!E828+'TAB aout'!E828+septe!E828</f>
        <v>0</v>
      </c>
      <c r="F828" s="114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15"/>
      <c r="D829" s="40">
        <f>D821+D826+D827+D828</f>
        <v>18362</v>
      </c>
      <c r="E829" s="40">
        <f>E821+E826+E827+E828</f>
        <v>56809</v>
      </c>
      <c r="F829" s="114">
        <f t="shared" si="292"/>
        <v>-38447</v>
      </c>
      <c r="G829" s="32">
        <f t="shared" si="293"/>
        <v>-0.6767765670932423</v>
      </c>
    </row>
    <row r="830" spans="1:7" x14ac:dyDescent="0.2">
      <c r="A830" s="110">
        <v>60</v>
      </c>
      <c r="B830" s="3" t="s">
        <v>40</v>
      </c>
      <c r="C830" s="112"/>
      <c r="D830" s="113">
        <f>D831+D832+D833</f>
        <v>6553</v>
      </c>
      <c r="E830" s="113">
        <f>E831+E832+E833</f>
        <v>14760</v>
      </c>
      <c r="F830" s="114">
        <f t="shared" si="292"/>
        <v>-8207</v>
      </c>
      <c r="G830" s="32">
        <f t="shared" si="293"/>
        <v>-0.55602981029810294</v>
      </c>
    </row>
    <row r="831" spans="1:7" x14ac:dyDescent="0.2">
      <c r="A831" s="110">
        <v>600</v>
      </c>
      <c r="B831" s="1" t="s">
        <v>2</v>
      </c>
      <c r="C831" s="10"/>
      <c r="D831" s="114">
        <f>'TAB juillet'!D831+'TAB aout'!D831+septe!D831</f>
        <v>5791</v>
      </c>
      <c r="E831" s="114">
        <f>'TAB juillet'!E831+'TAB aout'!E831+septe!E831</f>
        <v>13125</v>
      </c>
      <c r="F831" s="114">
        <f t="shared" si="292"/>
        <v>-7334</v>
      </c>
      <c r="G831" s="32">
        <f t="shared" si="293"/>
        <v>-0.55878095238095238</v>
      </c>
    </row>
    <row r="832" spans="1:7" x14ac:dyDescent="0.2">
      <c r="A832" s="110">
        <v>601</v>
      </c>
      <c r="B832" s="1" t="s">
        <v>3</v>
      </c>
      <c r="C832" s="10"/>
      <c r="D832" s="114">
        <f>'TAB juillet'!D832+'TAB aout'!D832+septe!D832</f>
        <v>0</v>
      </c>
      <c r="E832" s="114">
        <f>'TAB juillet'!E832+'TAB aout'!E832+septe!E832</f>
        <v>35</v>
      </c>
      <c r="F832" s="114">
        <f t="shared" si="292"/>
        <v>-35</v>
      </c>
      <c r="G832" s="32">
        <f t="shared" si="293"/>
        <v>-1</v>
      </c>
    </row>
    <row r="833" spans="1:7" x14ac:dyDescent="0.2">
      <c r="A833" s="110">
        <v>604</v>
      </c>
      <c r="B833" s="1" t="s">
        <v>4</v>
      </c>
      <c r="C833" s="10"/>
      <c r="D833" s="114">
        <f>'TAB juillet'!D833+'TAB aout'!D833+septe!D833</f>
        <v>762</v>
      </c>
      <c r="E833" s="114">
        <f>'TAB juillet'!E833+'TAB aout'!E833+septe!E833</f>
        <v>1600</v>
      </c>
      <c r="F833" s="114">
        <f t="shared" si="292"/>
        <v>-838</v>
      </c>
      <c r="G833" s="32">
        <f t="shared" si="293"/>
        <v>-0.52375000000000005</v>
      </c>
    </row>
    <row r="834" spans="1:7" x14ac:dyDescent="0.2">
      <c r="A834" s="110">
        <v>61</v>
      </c>
      <c r="B834" s="1" t="s">
        <v>41</v>
      </c>
      <c r="C834" s="10"/>
      <c r="D834" s="114">
        <f>'TAB juillet'!D834+'TAB aout'!D834+septe!D834</f>
        <v>268</v>
      </c>
      <c r="E834" s="114">
        <f>'TAB juillet'!E834+'TAB aout'!E834+septe!E834</f>
        <v>1082</v>
      </c>
      <c r="F834" s="114">
        <f t="shared" si="292"/>
        <v>-814</v>
      </c>
      <c r="G834" s="32">
        <f t="shared" si="293"/>
        <v>-0.75231053604436227</v>
      </c>
    </row>
    <row r="835" spans="1:7" x14ac:dyDescent="0.2">
      <c r="A835" s="110">
        <v>62</v>
      </c>
      <c r="B835" s="2" t="s">
        <v>42</v>
      </c>
      <c r="C835" s="11"/>
      <c r="D835" s="114">
        <f>'TAB juillet'!D835+'TAB aout'!D835+septe!D835</f>
        <v>683</v>
      </c>
      <c r="E835" s="114">
        <f>'TAB juillet'!E835+'TAB aout'!E835+septe!E835</f>
        <v>1317</v>
      </c>
      <c r="F835" s="114">
        <f t="shared" si="292"/>
        <v>-634</v>
      </c>
      <c r="G835" s="32">
        <f t="shared" si="293"/>
        <v>-0.48139711465451784</v>
      </c>
    </row>
    <row r="836" spans="1:7" ht="25.5" x14ac:dyDescent="0.2">
      <c r="A836" s="22"/>
      <c r="B836" s="26" t="s">
        <v>43</v>
      </c>
      <c r="C836" s="115"/>
      <c r="D836" s="40">
        <f>D830+D834+D835</f>
        <v>7504</v>
      </c>
      <c r="E836" s="40">
        <f>E830+E834+E835</f>
        <v>17159</v>
      </c>
      <c r="F836" s="114">
        <f t="shared" si="292"/>
        <v>-9655</v>
      </c>
      <c r="G836" s="32">
        <f t="shared" si="293"/>
        <v>-0.5626784777667696</v>
      </c>
    </row>
    <row r="837" spans="1:7" ht="25.5" x14ac:dyDescent="0.2">
      <c r="A837" s="22"/>
      <c r="B837" s="26" t="s">
        <v>48</v>
      </c>
      <c r="C837" s="115"/>
      <c r="D837" s="40">
        <f>D829-D836</f>
        <v>10858</v>
      </c>
      <c r="E837" s="40">
        <f>E829-E836</f>
        <v>39650</v>
      </c>
      <c r="F837" s="114">
        <f t="shared" si="292"/>
        <v>-28792</v>
      </c>
      <c r="G837" s="32">
        <f t="shared" si="293"/>
        <v>-0.72615384615384615</v>
      </c>
    </row>
    <row r="838" spans="1:7" x14ac:dyDescent="0.2">
      <c r="A838" s="110">
        <v>63</v>
      </c>
      <c r="B838" s="3" t="s">
        <v>46</v>
      </c>
      <c r="C838" s="112"/>
      <c r="D838" s="114">
        <f>'TAB juillet'!D838+'TAB aout'!D838+septe!D838</f>
        <v>21680</v>
      </c>
      <c r="E838" s="114">
        <f>'TAB juillet'!E838+'TAB aout'!E838+septe!E838</f>
        <v>18960</v>
      </c>
      <c r="F838" s="114">
        <f t="shared" si="292"/>
        <v>2720</v>
      </c>
      <c r="G838" s="32">
        <f t="shared" si="293"/>
        <v>0.14345991561181434</v>
      </c>
    </row>
    <row r="839" spans="1:7" x14ac:dyDescent="0.2">
      <c r="A839" s="110"/>
      <c r="B839" s="13" t="s">
        <v>6</v>
      </c>
      <c r="C839" s="27"/>
      <c r="D839" s="114"/>
      <c r="E839" s="114"/>
      <c r="F839" s="114"/>
      <c r="G839" s="32"/>
    </row>
    <row r="840" spans="1:7" x14ac:dyDescent="0.2">
      <c r="A840" s="110">
        <v>631</v>
      </c>
      <c r="B840" s="15" t="s">
        <v>21</v>
      </c>
      <c r="C840" s="21"/>
      <c r="D840" s="114">
        <f>'TAB juillet'!D840+'TAB aout'!D840+septe!D840</f>
        <v>0</v>
      </c>
      <c r="E840" s="114">
        <f>'TAB juillet'!E840+'TAB aout'!E840+septe!E840</f>
        <v>0</v>
      </c>
      <c r="F840" s="114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10"/>
      <c r="B841" s="15"/>
      <c r="C841" s="21"/>
      <c r="D841" s="114"/>
      <c r="E841" s="114"/>
      <c r="F841" s="114"/>
      <c r="G841" s="32"/>
    </row>
    <row r="842" spans="1:7" x14ac:dyDescent="0.2">
      <c r="A842" s="110">
        <v>64</v>
      </c>
      <c r="B842" s="2" t="s">
        <v>47</v>
      </c>
      <c r="C842" s="11"/>
      <c r="D842" s="114">
        <f>'TAB juillet'!D842+'TAB aout'!D842+septe!D842</f>
        <v>367</v>
      </c>
      <c r="E842" s="114">
        <f>'TAB juillet'!E842+'TAB aout'!E842+septe!E842</f>
        <v>1483</v>
      </c>
      <c r="F842" s="114">
        <f t="shared" ref="F842:F852" si="296">(D842-E842)</f>
        <v>-1116</v>
      </c>
      <c r="G842" s="32">
        <f t="shared" ref="G842:G852" si="297">F842/E842</f>
        <v>-0.75252865812542147</v>
      </c>
    </row>
    <row r="843" spans="1:7" ht="25.5" x14ac:dyDescent="0.2">
      <c r="A843" s="22"/>
      <c r="B843" s="26" t="s">
        <v>49</v>
      </c>
      <c r="C843" s="115"/>
      <c r="D843" s="114">
        <f>D837-D838-D842</f>
        <v>-11189</v>
      </c>
      <c r="E843" s="114">
        <f>E837-E838-E842</f>
        <v>19207</v>
      </c>
      <c r="F843" s="114">
        <f t="shared" si="296"/>
        <v>-30396</v>
      </c>
      <c r="G843" s="32">
        <f t="shared" si="297"/>
        <v>-1.5825480293642942</v>
      </c>
    </row>
    <row r="844" spans="1:7" x14ac:dyDescent="0.2">
      <c r="A844" s="110">
        <v>75</v>
      </c>
      <c r="B844" s="3" t="s">
        <v>50</v>
      </c>
      <c r="C844" s="112"/>
      <c r="D844" s="114">
        <f>'TAB juillet'!D844+'TAB aout'!D844+septe!D844</f>
        <v>0</v>
      </c>
      <c r="E844" s="114">
        <f>'TAB juillet'!E844+'TAB aout'!E844+septe!E844</f>
        <v>270</v>
      </c>
      <c r="F844" s="114">
        <f t="shared" si="296"/>
        <v>-270</v>
      </c>
      <c r="G844" s="32">
        <f t="shared" si="297"/>
        <v>-1</v>
      </c>
    </row>
    <row r="845" spans="1:7" x14ac:dyDescent="0.2">
      <c r="A845" s="110">
        <v>65</v>
      </c>
      <c r="B845" s="1" t="s">
        <v>51</v>
      </c>
      <c r="C845" s="10"/>
      <c r="D845" s="114">
        <f>'TAB juillet'!D845+'TAB aout'!D845+septe!D845</f>
        <v>590</v>
      </c>
      <c r="E845" s="114">
        <f>'TAB juillet'!E845+'TAB aout'!E845+septe!E845</f>
        <v>380</v>
      </c>
      <c r="F845" s="114">
        <f t="shared" si="296"/>
        <v>210</v>
      </c>
      <c r="G845" s="32">
        <f t="shared" si="297"/>
        <v>0.55263157894736847</v>
      </c>
    </row>
    <row r="846" spans="1:7" ht="25.5" x14ac:dyDescent="0.2">
      <c r="A846" s="110">
        <v>68</v>
      </c>
      <c r="B846" s="16" t="s">
        <v>52</v>
      </c>
      <c r="C846" s="17"/>
      <c r="D846" s="114">
        <f>'TAB juillet'!D846+'TAB aout'!D846+septe!D846</f>
        <v>2099</v>
      </c>
      <c r="E846" s="114">
        <f>'TAB juillet'!E846+'TAB aout'!E846+septe!E846</f>
        <v>2694</v>
      </c>
      <c r="F846" s="114">
        <f t="shared" si="296"/>
        <v>-595</v>
      </c>
      <c r="G846" s="32">
        <f t="shared" si="297"/>
        <v>-0.2208611729769859</v>
      </c>
    </row>
    <row r="847" spans="1:7" x14ac:dyDescent="0.2">
      <c r="A847" s="110">
        <v>78</v>
      </c>
      <c r="B847" s="2" t="s">
        <v>53</v>
      </c>
      <c r="C847" s="11"/>
      <c r="D847" s="114">
        <f>'TAB juillet'!D847+'TAB aout'!D847+septe!D847</f>
        <v>0</v>
      </c>
      <c r="E847" s="114">
        <f>'TAB juillet'!E847+'TAB aout'!E847+septe!E847</f>
        <v>0</v>
      </c>
      <c r="F847" s="114">
        <f t="shared" si="296"/>
        <v>0</v>
      </c>
      <c r="G847" s="32" t="e">
        <f t="shared" si="297"/>
        <v>#DIV/0!</v>
      </c>
    </row>
    <row r="848" spans="1:7" ht="25.5" x14ac:dyDescent="0.2">
      <c r="A848" s="22"/>
      <c r="B848" s="26" t="s">
        <v>77</v>
      </c>
      <c r="C848" s="115"/>
      <c r="D848" s="114">
        <f>D843+D844-D845-D846+D847</f>
        <v>-13878</v>
      </c>
      <c r="E848" s="114">
        <f>E843+E844-E845-E846+E847</f>
        <v>16403</v>
      </c>
      <c r="F848" s="114">
        <f t="shared" si="296"/>
        <v>-30281</v>
      </c>
      <c r="G848" s="32">
        <f t="shared" si="297"/>
        <v>-1.8460647442540998</v>
      </c>
    </row>
    <row r="849" spans="1:7" x14ac:dyDescent="0.2">
      <c r="A849" s="110">
        <v>76</v>
      </c>
      <c r="B849" s="1" t="s">
        <v>54</v>
      </c>
      <c r="C849" s="10"/>
      <c r="D849" s="114">
        <f>'TAB juillet'!D849+'TAB aout'!D849+septe!D849</f>
        <v>0</v>
      </c>
      <c r="E849" s="114">
        <f>'TAB juillet'!E849+'TAB aout'!E849+septe!E849</f>
        <v>0</v>
      </c>
      <c r="F849" s="114">
        <f t="shared" si="296"/>
        <v>0</v>
      </c>
      <c r="G849" s="32" t="e">
        <f t="shared" si="297"/>
        <v>#DIV/0!</v>
      </c>
    </row>
    <row r="850" spans="1:7" x14ac:dyDescent="0.2">
      <c r="A850" s="110">
        <v>66</v>
      </c>
      <c r="B850" s="1" t="s">
        <v>55</v>
      </c>
      <c r="C850" s="10"/>
      <c r="D850" s="114">
        <f>'TAB juillet'!D850+'TAB aout'!D850+septe!D850</f>
        <v>0</v>
      </c>
      <c r="E850" s="114">
        <f>'TAB juillet'!E850+'TAB aout'!E850+septe!E850</f>
        <v>1709</v>
      </c>
      <c r="F850" s="114">
        <f t="shared" si="296"/>
        <v>-1709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-1709</v>
      </c>
      <c r="F851" s="114">
        <f t="shared" si="296"/>
        <v>1709</v>
      </c>
      <c r="G851" s="32">
        <f t="shared" si="297"/>
        <v>-1</v>
      </c>
    </row>
    <row r="852" spans="1:7" x14ac:dyDescent="0.2">
      <c r="A852" s="22"/>
      <c r="B852" s="19" t="s">
        <v>57</v>
      </c>
      <c r="C852" s="115"/>
      <c r="D852" s="114">
        <f>D848+D851</f>
        <v>-13878</v>
      </c>
      <c r="E852" s="114">
        <f>E848+E851</f>
        <v>14694</v>
      </c>
      <c r="F852" s="114">
        <f t="shared" si="296"/>
        <v>-28572</v>
      </c>
      <c r="G852" s="32">
        <f t="shared" si="297"/>
        <v>-1.944467129440588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10">
        <v>5</v>
      </c>
      <c r="B856" s="1" t="s">
        <v>22</v>
      </c>
      <c r="C856" s="10"/>
      <c r="D856" s="116">
        <f>septe!D856</f>
        <v>62924</v>
      </c>
      <c r="E856" s="116">
        <f>septe!E856</f>
        <v>47408</v>
      </c>
      <c r="F856" s="116">
        <f t="shared" ref="F856" si="298">(D856-E856)</f>
        <v>15516</v>
      </c>
      <c r="G856" s="32">
        <f t="shared" ref="G856" si="299">F856/E856</f>
        <v>0.32728653391832602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10">
        <v>51</v>
      </c>
      <c r="B860" s="20" t="s">
        <v>29</v>
      </c>
      <c r="C860" s="30"/>
      <c r="D860" s="116">
        <v>0</v>
      </c>
      <c r="E860" s="116">
        <v>0</v>
      </c>
      <c r="F860" s="116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10">
        <v>510</v>
      </c>
      <c r="B861" s="1" t="s">
        <v>7</v>
      </c>
      <c r="C861" s="10"/>
      <c r="D861" s="116">
        <v>0</v>
      </c>
      <c r="E861" s="116">
        <v>0</v>
      </c>
      <c r="F861" s="116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10">
        <v>41</v>
      </c>
      <c r="B863" s="1" t="s">
        <v>8</v>
      </c>
      <c r="C863" s="10"/>
      <c r="D863" s="116">
        <f>D867+D868+D869</f>
        <v>45278</v>
      </c>
      <c r="E863" s="116">
        <f>E867+E868+E869</f>
        <v>110131</v>
      </c>
      <c r="F863" s="116">
        <f t="shared" ref="F863" si="302">(D863-E863)</f>
        <v>-64853</v>
      </c>
      <c r="G863" s="32">
        <f t="shared" ref="G863" si="303">F863/E863</f>
        <v>-0.58887143492749539</v>
      </c>
    </row>
    <row r="864" spans="1:7" x14ac:dyDescent="0.2">
      <c r="A864" s="110"/>
      <c r="B864" s="1"/>
      <c r="C864" s="10"/>
      <c r="D864" s="116"/>
      <c r="E864" s="116"/>
      <c r="F864" s="116"/>
      <c r="G864" s="32"/>
    </row>
    <row r="865" spans="1:7" x14ac:dyDescent="0.2">
      <c r="A865" s="110"/>
      <c r="B865" s="7" t="s">
        <v>6</v>
      </c>
      <c r="C865" s="29"/>
      <c r="D865" s="116"/>
      <c r="E865" s="116"/>
      <c r="F865" s="116"/>
      <c r="G865" s="32"/>
    </row>
    <row r="866" spans="1:7" x14ac:dyDescent="0.2">
      <c r="A866" s="110"/>
      <c r="B866" s="1"/>
      <c r="C866" s="10"/>
      <c r="D866" s="116"/>
      <c r="E866" s="116"/>
      <c r="F866" s="116"/>
      <c r="G866" s="32"/>
    </row>
    <row r="867" spans="1:7" x14ac:dyDescent="0.2">
      <c r="A867" s="110"/>
      <c r="B867" s="23" t="s">
        <v>23</v>
      </c>
      <c r="C867" s="10"/>
      <c r="D867" s="116">
        <f>septe!D867</f>
        <v>19216</v>
      </c>
      <c r="E867" s="116">
        <f>septe!E867</f>
        <v>90052</v>
      </c>
      <c r="F867" s="116">
        <f t="shared" ref="F867:F869" si="304">(D867-E867)</f>
        <v>-70836</v>
      </c>
      <c r="G867" s="32">
        <f t="shared" ref="G867:G869" si="305">F867/E867</f>
        <v>-0.78661217962954733</v>
      </c>
    </row>
    <row r="868" spans="1:7" ht="25.5" x14ac:dyDescent="0.2">
      <c r="A868" s="110"/>
      <c r="B868" s="24" t="s">
        <v>58</v>
      </c>
      <c r="C868" s="17"/>
      <c r="D868" s="116">
        <f>septe!D868</f>
        <v>26062</v>
      </c>
      <c r="E868" s="116">
        <f>septe!E868</f>
        <v>20079</v>
      </c>
      <c r="F868" s="116">
        <f t="shared" si="304"/>
        <v>5983</v>
      </c>
      <c r="G868" s="32">
        <f t="shared" si="305"/>
        <v>0.29797300662383586</v>
      </c>
    </row>
    <row r="869" spans="1:7" x14ac:dyDescent="0.2">
      <c r="A869" s="110"/>
      <c r="B869" s="23" t="s">
        <v>24</v>
      </c>
      <c r="C869" s="10"/>
      <c r="D869" s="116">
        <f>septe!D869</f>
        <v>0</v>
      </c>
      <c r="E869" s="116">
        <f>septe!E869</f>
        <v>0</v>
      </c>
      <c r="F869" s="116">
        <f t="shared" si="304"/>
        <v>0</v>
      </c>
      <c r="G869" s="32" t="e">
        <f t="shared" si="305"/>
        <v>#DIV/0!</v>
      </c>
    </row>
    <row r="870" spans="1:7" x14ac:dyDescent="0.2">
      <c r="A870" s="110"/>
      <c r="B870" s="1"/>
      <c r="C870" s="10"/>
      <c r="D870" s="116"/>
      <c r="E870" s="116"/>
      <c r="F870" s="116"/>
      <c r="G870" s="32"/>
    </row>
    <row r="871" spans="1:7" x14ac:dyDescent="0.2">
      <c r="A871" s="110"/>
      <c r="B871" s="8" t="s">
        <v>26</v>
      </c>
      <c r="C871" s="31"/>
      <c r="D871" s="116">
        <f>septe!D871</f>
        <v>8229</v>
      </c>
      <c r="E871" s="116">
        <f>septe!E871</f>
        <v>13201</v>
      </c>
      <c r="F871" s="116">
        <f t="shared" ref="F871" si="306">(D871-E871)</f>
        <v>-4972</v>
      </c>
      <c r="G871" s="32">
        <f t="shared" ref="G871" si="307">F871/E871</f>
        <v>-0.37663813347473674</v>
      </c>
    </row>
    <row r="872" spans="1:7" x14ac:dyDescent="0.2">
      <c r="A872" s="110"/>
      <c r="B872" s="8"/>
      <c r="C872" s="31"/>
      <c r="D872" s="116"/>
      <c r="E872" s="116"/>
      <c r="F872" s="116"/>
      <c r="G872" s="32"/>
    </row>
    <row r="873" spans="1:7" x14ac:dyDescent="0.2">
      <c r="A873" s="110">
        <v>3</v>
      </c>
      <c r="B873" s="8" t="s">
        <v>15</v>
      </c>
      <c r="C873" s="31"/>
      <c r="D873" s="116">
        <f>D876+D877+D878+D879</f>
        <v>6789</v>
      </c>
      <c r="E873" s="116">
        <f>E876+E877+E878+E879</f>
        <v>6647</v>
      </c>
      <c r="F873" s="116">
        <f t="shared" ref="F873" si="308">(D873-E873)</f>
        <v>142</v>
      </c>
      <c r="G873" s="32">
        <f t="shared" ref="G873" si="309">F873/E873</f>
        <v>2.1363020911689484E-2</v>
      </c>
    </row>
    <row r="874" spans="1:7" x14ac:dyDescent="0.2">
      <c r="A874" s="110"/>
      <c r="B874" s="7" t="s">
        <v>6</v>
      </c>
      <c r="C874" s="29"/>
      <c r="D874" s="116"/>
      <c r="E874" s="116"/>
      <c r="F874" s="116"/>
      <c r="G874" s="32"/>
    </row>
    <row r="875" spans="1:7" x14ac:dyDescent="0.2">
      <c r="A875" s="110"/>
      <c r="B875" s="8"/>
      <c r="C875" s="31"/>
      <c r="D875" s="116"/>
      <c r="E875" s="116"/>
      <c r="F875" s="116"/>
      <c r="G875" s="32"/>
    </row>
    <row r="876" spans="1:7" x14ac:dyDescent="0.2">
      <c r="A876" s="110">
        <v>30</v>
      </c>
      <c r="B876" s="25" t="s">
        <v>16</v>
      </c>
      <c r="C876" s="31"/>
      <c r="D876" s="116">
        <f>septe!D876</f>
        <v>1305</v>
      </c>
      <c r="E876" s="116">
        <f>septe!E876</f>
        <v>1640</v>
      </c>
      <c r="F876" s="116">
        <f t="shared" ref="F876:F879" si="310">(D876-E876)</f>
        <v>-335</v>
      </c>
      <c r="G876" s="32">
        <f t="shared" ref="G876:G879" si="311">F876/E876</f>
        <v>-0.20426829268292682</v>
      </c>
    </row>
    <row r="877" spans="1:7" x14ac:dyDescent="0.2">
      <c r="A877" s="110">
        <v>31</v>
      </c>
      <c r="B877" s="25" t="s">
        <v>17</v>
      </c>
      <c r="C877" s="31"/>
      <c r="D877" s="116">
        <f>septe!D877</f>
        <v>5484</v>
      </c>
      <c r="E877" s="116">
        <f>septe!E877</f>
        <v>5007</v>
      </c>
      <c r="F877" s="116">
        <f t="shared" si="310"/>
        <v>477</v>
      </c>
      <c r="G877" s="32">
        <f t="shared" si="311"/>
        <v>9.5266626722588371E-2</v>
      </c>
    </row>
    <row r="878" spans="1:7" x14ac:dyDescent="0.2">
      <c r="A878" s="110">
        <v>32</v>
      </c>
      <c r="B878" s="25" t="s">
        <v>18</v>
      </c>
      <c r="C878" s="31"/>
      <c r="D878" s="116">
        <f>septe!D878</f>
        <v>0</v>
      </c>
      <c r="E878" s="116">
        <f>septe!E878</f>
        <v>0</v>
      </c>
      <c r="F878" s="116">
        <f t="shared" si="310"/>
        <v>0</v>
      </c>
      <c r="G878" s="32" t="e">
        <f t="shared" si="311"/>
        <v>#DIV/0!</v>
      </c>
    </row>
    <row r="879" spans="1:7" x14ac:dyDescent="0.2">
      <c r="A879" s="110">
        <v>37</v>
      </c>
      <c r="B879" s="25" t="s">
        <v>25</v>
      </c>
      <c r="C879" s="31"/>
      <c r="D879" s="116">
        <f>septe!D879</f>
        <v>0</v>
      </c>
      <c r="E879" s="116">
        <f>septe!E879</f>
        <v>0</v>
      </c>
      <c r="F879" s="116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14" t="s">
        <v>10</v>
      </c>
      <c r="E883" s="114" t="s">
        <v>11</v>
      </c>
      <c r="F883" s="114" t="s">
        <v>12</v>
      </c>
      <c r="G883" s="32" t="s">
        <v>13</v>
      </c>
    </row>
    <row r="884" spans="1:7" x14ac:dyDescent="0.2">
      <c r="A884" s="110">
        <v>700</v>
      </c>
      <c r="B884" s="1" t="s">
        <v>30</v>
      </c>
      <c r="C884" s="10"/>
      <c r="D884" s="114">
        <f>'TAB juillet'!D884+'TAB aout'!D884+septe!D884</f>
        <v>0</v>
      </c>
      <c r="E884" s="114">
        <f>'TAB juillet'!E884+'TAB aout'!E884+septe!E884</f>
        <v>0</v>
      </c>
      <c r="F884" s="114">
        <f>(D884-E884)</f>
        <v>0</v>
      </c>
      <c r="G884" s="32" t="e">
        <f>F884/E884</f>
        <v>#DIV/0!</v>
      </c>
    </row>
    <row r="885" spans="1:7" x14ac:dyDescent="0.2">
      <c r="A885" s="110">
        <v>701</v>
      </c>
      <c r="B885" s="1" t="s">
        <v>31</v>
      </c>
      <c r="C885" s="10"/>
      <c r="D885" s="114">
        <f>'TAB juillet'!D885+'TAB aout'!D885+septe!D885</f>
        <v>0</v>
      </c>
      <c r="E885" s="114">
        <f>'TAB juillet'!E885+'TAB aout'!E885+septe!E885</f>
        <v>0</v>
      </c>
      <c r="F885" s="114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110">
        <v>704</v>
      </c>
      <c r="B886" s="1" t="s">
        <v>32</v>
      </c>
      <c r="C886" s="10"/>
      <c r="D886" s="114">
        <f>'TAB juillet'!D886+'TAB aout'!D886+septe!D886</f>
        <v>0</v>
      </c>
      <c r="E886" s="114">
        <f>'TAB juillet'!E886+'TAB aout'!E886+septe!E886</f>
        <v>0</v>
      </c>
      <c r="F886" s="114">
        <f t="shared" si="312"/>
        <v>0</v>
      </c>
      <c r="G886" s="32" t="e">
        <f t="shared" si="313"/>
        <v>#DIV/0!</v>
      </c>
    </row>
    <row r="887" spans="1:7" x14ac:dyDescent="0.2">
      <c r="A887" s="110">
        <v>706</v>
      </c>
      <c r="B887" s="1" t="s">
        <v>33</v>
      </c>
      <c r="C887" s="10"/>
      <c r="D887" s="114">
        <f>'TAB juillet'!D887+'TAB aout'!D887+septe!D887</f>
        <v>53719</v>
      </c>
      <c r="E887" s="114">
        <f>'TAB juillet'!E887+'TAB aout'!E887+septe!E887</f>
        <v>65637</v>
      </c>
      <c r="F887" s="114">
        <f t="shared" si="312"/>
        <v>-11918</v>
      </c>
      <c r="G887" s="32">
        <f t="shared" si="313"/>
        <v>-0.18157441686853451</v>
      </c>
    </row>
    <row r="888" spans="1:7" x14ac:dyDescent="0.2">
      <c r="A888" s="110"/>
      <c r="B888" s="13" t="s">
        <v>6</v>
      </c>
      <c r="C888" s="27"/>
      <c r="D888" s="114">
        <f>'TAB juillet'!D888+'TAB aout'!D888+septe!D888</f>
        <v>0</v>
      </c>
      <c r="E888" s="114">
        <f>'TAB juillet'!E888+'TAB aout'!E888+septe!E888</f>
        <v>0</v>
      </c>
      <c r="F888" s="39"/>
      <c r="G888" s="33"/>
    </row>
    <row r="889" spans="1:7" x14ac:dyDescent="0.2">
      <c r="A889" s="110"/>
      <c r="B889" s="14" t="s">
        <v>19</v>
      </c>
      <c r="C889" s="11"/>
      <c r="D889" s="114">
        <f>'TAB juillet'!D889+'TAB aout'!D889+septe!D889</f>
        <v>0</v>
      </c>
      <c r="E889" s="114">
        <f>'TAB juillet'!E889+'TAB aout'!E889+septe!E889</f>
        <v>0</v>
      </c>
      <c r="F889" s="114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110"/>
      <c r="B890" s="14" t="s">
        <v>20</v>
      </c>
      <c r="C890" s="11"/>
      <c r="D890" s="114">
        <f>'TAB juillet'!D890+'TAB aout'!D890+septe!D890</f>
        <v>0</v>
      </c>
      <c r="E890" s="114">
        <f>'TAB juillet'!E890+'TAB aout'!E890+septe!E890</f>
        <v>0</v>
      </c>
      <c r="F890" s="114">
        <f t="shared" si="314"/>
        <v>0</v>
      </c>
      <c r="G890" s="32" t="e">
        <f t="shared" si="315"/>
        <v>#DIV/0!</v>
      </c>
    </row>
    <row r="891" spans="1:7" x14ac:dyDescent="0.2">
      <c r="A891" s="110"/>
      <c r="B891" s="14" t="s">
        <v>27</v>
      </c>
      <c r="C891" s="11"/>
      <c r="D891" s="114">
        <f>'TAB juillet'!D891+'TAB aout'!D891+septe!D891</f>
        <v>0</v>
      </c>
      <c r="E891" s="114">
        <f>'TAB juillet'!E891+'TAB aout'!E891+septe!E891</f>
        <v>0</v>
      </c>
      <c r="F891" s="114">
        <f t="shared" si="314"/>
        <v>0</v>
      </c>
      <c r="G891" s="32" t="e">
        <f t="shared" si="315"/>
        <v>#DIV/0!</v>
      </c>
    </row>
    <row r="892" spans="1:7" x14ac:dyDescent="0.2">
      <c r="A892" s="110">
        <v>706</v>
      </c>
      <c r="B892" s="2" t="s">
        <v>34</v>
      </c>
      <c r="C892" s="11"/>
      <c r="D892" s="114">
        <f>'TAB juillet'!D892+'TAB aout'!D892+septe!D892</f>
        <v>0</v>
      </c>
      <c r="E892" s="114">
        <f>'TAB juillet'!E892+'TAB aout'!E892+septe!E892</f>
        <v>0</v>
      </c>
      <c r="F892" s="114">
        <f t="shared" si="314"/>
        <v>0</v>
      </c>
      <c r="G892" s="32" t="e">
        <f t="shared" si="315"/>
        <v>#DIV/0!</v>
      </c>
    </row>
    <row r="893" spans="1:7" x14ac:dyDescent="0.2">
      <c r="A893" s="110" t="s">
        <v>35</v>
      </c>
      <c r="B893" s="2" t="s">
        <v>36</v>
      </c>
      <c r="C893" s="11"/>
      <c r="D893" s="114">
        <f>'TAB juillet'!D893+'TAB aout'!D893+septe!D893</f>
        <v>0</v>
      </c>
      <c r="E893" s="114">
        <f>'TAB juillet'!E893+'TAB aout'!E893+septe!E893</f>
        <v>0</v>
      </c>
      <c r="F893" s="114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111"/>
      <c r="D894" s="40">
        <f>D884+D885+D886+D887+D892+D893</f>
        <v>53719</v>
      </c>
      <c r="E894" s="40">
        <f>E884+E885+E886+E887+E892+E893</f>
        <v>65637</v>
      </c>
      <c r="F894" s="40">
        <f t="shared" si="314"/>
        <v>-11918</v>
      </c>
      <c r="G894" s="34">
        <f t="shared" si="315"/>
        <v>-0.18157441686853451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14">
        <f>'TAB juillet'!D897+'TAB aout'!D897+septe!D897</f>
        <v>0</v>
      </c>
      <c r="E897" s="114">
        <f>'TAB juillet'!E897+'TAB aout'!E897+septe!E897</f>
        <v>0</v>
      </c>
      <c r="F897" s="114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12"/>
      <c r="D898" s="113"/>
      <c r="E898" s="113"/>
      <c r="F898" s="113"/>
      <c r="G898" s="36"/>
    </row>
    <row r="899" spans="1:7" x14ac:dyDescent="0.2">
      <c r="A899" s="110">
        <v>72</v>
      </c>
      <c r="B899" s="1" t="s">
        <v>37</v>
      </c>
      <c r="C899" s="10"/>
      <c r="D899" s="114">
        <f>'TAB juillet'!D899+'TAB aout'!D899+septe!D899</f>
        <v>0</v>
      </c>
      <c r="E899" s="114">
        <f>'TAB juillet'!E899+'TAB aout'!E899+septe!E899</f>
        <v>0</v>
      </c>
      <c r="F899" s="114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10">
        <v>73</v>
      </c>
      <c r="B900" s="1" t="s">
        <v>38</v>
      </c>
      <c r="C900" s="10"/>
      <c r="D900" s="114">
        <f>'TAB juillet'!D900+'TAB aout'!D900+septe!D900</f>
        <v>0</v>
      </c>
      <c r="E900" s="114">
        <f>'TAB juillet'!E900+'TAB aout'!E900+septe!E900</f>
        <v>0</v>
      </c>
      <c r="F900" s="114">
        <f t="shared" si="318"/>
        <v>0</v>
      </c>
      <c r="G900" s="32" t="e">
        <f t="shared" si="319"/>
        <v>#DIV/0!</v>
      </c>
    </row>
    <row r="901" spans="1:7" x14ac:dyDescent="0.2">
      <c r="A901" s="110">
        <v>74</v>
      </c>
      <c r="B901" s="2" t="s">
        <v>39</v>
      </c>
      <c r="C901" s="11"/>
      <c r="D901" s="114">
        <f>'TAB juillet'!D901+'TAB aout'!D901+septe!D901</f>
        <v>0</v>
      </c>
      <c r="E901" s="114">
        <f>'TAB juillet'!E901+'TAB aout'!E901+septe!E901</f>
        <v>0</v>
      </c>
      <c r="F901" s="114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15"/>
      <c r="D902" s="40">
        <f>D894+D899+D900+D901</f>
        <v>53719</v>
      </c>
      <c r="E902" s="40">
        <f>E894+E899+E900+E901</f>
        <v>65637</v>
      </c>
      <c r="F902" s="114">
        <f t="shared" si="318"/>
        <v>-11918</v>
      </c>
      <c r="G902" s="32">
        <f t="shared" si="319"/>
        <v>-0.18157441686853451</v>
      </c>
    </row>
    <row r="903" spans="1:7" x14ac:dyDescent="0.2">
      <c r="A903" s="110">
        <v>60</v>
      </c>
      <c r="B903" s="3" t="s">
        <v>40</v>
      </c>
      <c r="C903" s="112"/>
      <c r="D903" s="113">
        <f>D904+D905+D906</f>
        <v>18978</v>
      </c>
      <c r="E903" s="113">
        <f>E904+E905+E906</f>
        <v>17273</v>
      </c>
      <c r="F903" s="114">
        <f t="shared" si="318"/>
        <v>1705</v>
      </c>
      <c r="G903" s="32">
        <f t="shared" si="319"/>
        <v>9.8708967753140739E-2</v>
      </c>
    </row>
    <row r="904" spans="1:7" x14ac:dyDescent="0.2">
      <c r="A904" s="110">
        <v>600</v>
      </c>
      <c r="B904" s="1" t="s">
        <v>2</v>
      </c>
      <c r="C904" s="10"/>
      <c r="D904" s="114">
        <f>'TAB juillet'!D904+'TAB aout'!D904+septe!D904</f>
        <v>0</v>
      </c>
      <c r="E904" s="114">
        <f>'TAB juillet'!E904+'TAB aout'!E904+septe!E904</f>
        <v>0</v>
      </c>
      <c r="F904" s="114">
        <f t="shared" si="318"/>
        <v>0</v>
      </c>
      <c r="G904" s="32" t="e">
        <f t="shared" si="319"/>
        <v>#DIV/0!</v>
      </c>
    </row>
    <row r="905" spans="1:7" x14ac:dyDescent="0.2">
      <c r="A905" s="110">
        <v>601</v>
      </c>
      <c r="B905" s="1" t="s">
        <v>3</v>
      </c>
      <c r="C905" s="10"/>
      <c r="D905" s="114">
        <f>'TAB juillet'!D905+'TAB aout'!D905+septe!D905</f>
        <v>18978</v>
      </c>
      <c r="E905" s="114">
        <f>'TAB juillet'!E905+'TAB aout'!E905+septe!E905</f>
        <v>17273</v>
      </c>
      <c r="F905" s="114">
        <f t="shared" si="318"/>
        <v>1705</v>
      </c>
      <c r="G905" s="32">
        <f t="shared" si="319"/>
        <v>9.8708967753140739E-2</v>
      </c>
    </row>
    <row r="906" spans="1:7" x14ac:dyDescent="0.2">
      <c r="A906" s="110">
        <v>604</v>
      </c>
      <c r="B906" s="1" t="s">
        <v>4</v>
      </c>
      <c r="C906" s="10"/>
      <c r="D906" s="114">
        <f>'TAB juillet'!D906+'TAB aout'!D906+septe!D906</f>
        <v>0</v>
      </c>
      <c r="E906" s="114">
        <f>'TAB juillet'!E906+'TAB aout'!E906+septe!E906</f>
        <v>0</v>
      </c>
      <c r="F906" s="114">
        <f t="shared" si="318"/>
        <v>0</v>
      </c>
      <c r="G906" s="32" t="e">
        <f t="shared" si="319"/>
        <v>#DIV/0!</v>
      </c>
    </row>
    <row r="907" spans="1:7" x14ac:dyDescent="0.2">
      <c r="A907" s="110">
        <v>61</v>
      </c>
      <c r="B907" s="1" t="s">
        <v>41</v>
      </c>
      <c r="C907" s="10"/>
      <c r="D907" s="114">
        <f>'TAB juillet'!D907+'TAB aout'!D907+septe!D907</f>
        <v>240</v>
      </c>
      <c r="E907" s="114">
        <f>'TAB juillet'!E907+'TAB aout'!E907+septe!E907</f>
        <v>2195</v>
      </c>
      <c r="F907" s="114">
        <f t="shared" si="318"/>
        <v>-1955</v>
      </c>
      <c r="G907" s="32">
        <f t="shared" si="319"/>
        <v>-0.89066059225512528</v>
      </c>
    </row>
    <row r="908" spans="1:7" x14ac:dyDescent="0.2">
      <c r="A908" s="110">
        <v>62</v>
      </c>
      <c r="B908" s="2" t="s">
        <v>42</v>
      </c>
      <c r="C908" s="11"/>
      <c r="D908" s="114">
        <f>'TAB juillet'!D908+'TAB aout'!D908+septe!D908</f>
        <v>1446</v>
      </c>
      <c r="E908" s="114">
        <f>'TAB juillet'!E908+'TAB aout'!E908+septe!E908</f>
        <v>1357</v>
      </c>
      <c r="F908" s="114">
        <f t="shared" si="318"/>
        <v>89</v>
      </c>
      <c r="G908" s="32">
        <f t="shared" si="319"/>
        <v>6.5585851142225496E-2</v>
      </c>
    </row>
    <row r="909" spans="1:7" ht="25.5" x14ac:dyDescent="0.2">
      <c r="A909" s="22"/>
      <c r="B909" s="26" t="s">
        <v>43</v>
      </c>
      <c r="C909" s="115"/>
      <c r="D909" s="40">
        <f>D903+D907+D908</f>
        <v>20664</v>
      </c>
      <c r="E909" s="40">
        <f>E903+E907+E908</f>
        <v>20825</v>
      </c>
      <c r="F909" s="114">
        <f t="shared" si="318"/>
        <v>-161</v>
      </c>
      <c r="G909" s="32">
        <f t="shared" si="319"/>
        <v>-7.7310924369747899E-3</v>
      </c>
    </row>
    <row r="910" spans="1:7" ht="25.5" x14ac:dyDescent="0.2">
      <c r="A910" s="22"/>
      <c r="B910" s="26" t="s">
        <v>48</v>
      </c>
      <c r="C910" s="115"/>
      <c r="D910" s="40">
        <f>D902-D909</f>
        <v>33055</v>
      </c>
      <c r="E910" s="40">
        <f>E902-E909</f>
        <v>44812</v>
      </c>
      <c r="F910" s="114">
        <f t="shared" si="318"/>
        <v>-11757</v>
      </c>
      <c r="G910" s="32">
        <f t="shared" si="319"/>
        <v>-0.26236275997500669</v>
      </c>
    </row>
    <row r="911" spans="1:7" x14ac:dyDescent="0.2">
      <c r="A911" s="110">
        <v>63</v>
      </c>
      <c r="B911" s="3" t="s">
        <v>46</v>
      </c>
      <c r="C911" s="112"/>
      <c r="D911" s="114">
        <f>'TAB juillet'!D911+'TAB aout'!D911+septe!D911</f>
        <v>32173</v>
      </c>
      <c r="E911" s="114">
        <f>'TAB juillet'!E911+'TAB aout'!E911+septe!E911</f>
        <v>31337</v>
      </c>
      <c r="F911" s="114">
        <f t="shared" si="318"/>
        <v>836</v>
      </c>
      <c r="G911" s="32">
        <f t="shared" si="319"/>
        <v>2.6677729201901906E-2</v>
      </c>
    </row>
    <row r="912" spans="1:7" x14ac:dyDescent="0.2">
      <c r="A912" s="110"/>
      <c r="B912" s="13" t="s">
        <v>6</v>
      </c>
      <c r="C912" s="27"/>
      <c r="D912" s="114"/>
      <c r="E912" s="114"/>
      <c r="F912" s="114"/>
      <c r="G912" s="32"/>
    </row>
    <row r="913" spans="1:7" x14ac:dyDescent="0.2">
      <c r="A913" s="110">
        <v>631</v>
      </c>
      <c r="B913" s="15" t="s">
        <v>21</v>
      </c>
      <c r="C913" s="21"/>
      <c r="D913" s="114">
        <f>'TAB juillet'!D913+'TAB aout'!D913+septe!D913</f>
        <v>0</v>
      </c>
      <c r="E913" s="114">
        <f>'TAB juillet'!E913+'TAB aout'!E913+septe!E913</f>
        <v>0</v>
      </c>
      <c r="F913" s="114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10"/>
      <c r="B914" s="15"/>
      <c r="C914" s="21"/>
      <c r="D914" s="114"/>
      <c r="E914" s="114"/>
      <c r="F914" s="114"/>
      <c r="G914" s="32"/>
    </row>
    <row r="915" spans="1:7" x14ac:dyDescent="0.2">
      <c r="A915" s="110">
        <v>64</v>
      </c>
      <c r="B915" s="2" t="s">
        <v>47</v>
      </c>
      <c r="C915" s="11"/>
      <c r="D915" s="114">
        <f>'TAB juillet'!D915+'TAB aout'!D915+septe!D915</f>
        <v>1599</v>
      </c>
      <c r="E915" s="114">
        <f>'TAB juillet'!E915+'TAB aout'!E915+septe!E915</f>
        <v>2612</v>
      </c>
      <c r="F915" s="114">
        <f t="shared" ref="F915:F925" si="322">(D915-E915)</f>
        <v>-1013</v>
      </c>
      <c r="G915" s="32">
        <f t="shared" ref="G915:G925" si="323">F915/E915</f>
        <v>-0.38782542113323126</v>
      </c>
    </row>
    <row r="916" spans="1:7" ht="25.5" x14ac:dyDescent="0.2">
      <c r="A916" s="22"/>
      <c r="B916" s="26" t="s">
        <v>49</v>
      </c>
      <c r="C916" s="115"/>
      <c r="D916" s="114">
        <f>D910-D911-D915</f>
        <v>-717</v>
      </c>
      <c r="E916" s="114">
        <f>E910-E911-E915</f>
        <v>10863</v>
      </c>
      <c r="F916" s="114">
        <f t="shared" si="322"/>
        <v>-11580</v>
      </c>
      <c r="G916" s="32">
        <f t="shared" si="323"/>
        <v>-1.0660038663352664</v>
      </c>
    </row>
    <row r="917" spans="1:7" x14ac:dyDescent="0.2">
      <c r="A917" s="110">
        <v>75</v>
      </c>
      <c r="B917" s="3" t="s">
        <v>50</v>
      </c>
      <c r="C917" s="112"/>
      <c r="D917" s="114">
        <f>'TAB juillet'!D917+'TAB aout'!D917+septe!D917</f>
        <v>37</v>
      </c>
      <c r="E917" s="114">
        <f>'TAB juillet'!E917+'TAB aout'!E917+septe!E917</f>
        <v>11</v>
      </c>
      <c r="F917" s="114">
        <f t="shared" si="322"/>
        <v>26</v>
      </c>
      <c r="G917" s="32">
        <f t="shared" si="323"/>
        <v>2.3636363636363638</v>
      </c>
    </row>
    <row r="918" spans="1:7" x14ac:dyDescent="0.2">
      <c r="A918" s="110">
        <v>65</v>
      </c>
      <c r="B918" s="1" t="s">
        <v>51</v>
      </c>
      <c r="C918" s="10"/>
      <c r="D918" s="114">
        <f>'TAB juillet'!D918+'TAB aout'!D918+septe!D918</f>
        <v>7278</v>
      </c>
      <c r="E918" s="114">
        <f>'TAB juillet'!E918+'TAB aout'!E918+septe!E918</f>
        <v>225</v>
      </c>
      <c r="F918" s="114">
        <f t="shared" si="322"/>
        <v>7053</v>
      </c>
      <c r="G918" s="32">
        <f t="shared" si="323"/>
        <v>31.346666666666668</v>
      </c>
    </row>
    <row r="919" spans="1:7" ht="25.5" x14ac:dyDescent="0.2">
      <c r="A919" s="110">
        <v>68</v>
      </c>
      <c r="B919" s="16" t="s">
        <v>52</v>
      </c>
      <c r="C919" s="17"/>
      <c r="D919" s="114">
        <f>'TAB juillet'!D919+'TAB aout'!D919+septe!D919</f>
        <v>6748</v>
      </c>
      <c r="E919" s="114">
        <f>'TAB juillet'!E919+'TAB aout'!E919+septe!E919</f>
        <v>0</v>
      </c>
      <c r="F919" s="114">
        <f t="shared" si="322"/>
        <v>6748</v>
      </c>
      <c r="G919" s="32" t="e">
        <f t="shared" si="323"/>
        <v>#DIV/0!</v>
      </c>
    </row>
    <row r="920" spans="1:7" x14ac:dyDescent="0.2">
      <c r="A920" s="110">
        <v>78</v>
      </c>
      <c r="B920" s="2" t="s">
        <v>53</v>
      </c>
      <c r="C920" s="11"/>
      <c r="D920" s="114">
        <f>'TAB juillet'!D920+'TAB aout'!D920+septe!D920</f>
        <v>300</v>
      </c>
      <c r="E920" s="114">
        <f>'TAB juillet'!E920+'TAB aout'!E920+septe!E920</f>
        <v>782</v>
      </c>
      <c r="F920" s="114">
        <f t="shared" si="322"/>
        <v>-482</v>
      </c>
      <c r="G920" s="32">
        <f t="shared" si="323"/>
        <v>-0.61636828644501274</v>
      </c>
    </row>
    <row r="921" spans="1:7" ht="25.5" x14ac:dyDescent="0.2">
      <c r="A921" s="22"/>
      <c r="B921" s="26" t="s">
        <v>77</v>
      </c>
      <c r="C921" s="115"/>
      <c r="D921" s="114">
        <f>D916+D917-D918-D919+D920</f>
        <v>-14406</v>
      </c>
      <c r="E921" s="114">
        <f>E916+E917-E918-E919+E920</f>
        <v>11431</v>
      </c>
      <c r="F921" s="114">
        <f t="shared" si="322"/>
        <v>-25837</v>
      </c>
      <c r="G921" s="32">
        <f t="shared" si="323"/>
        <v>-2.2602571953459889</v>
      </c>
    </row>
    <row r="922" spans="1:7" x14ac:dyDescent="0.2">
      <c r="A922" s="110">
        <v>76</v>
      </c>
      <c r="B922" s="1" t="s">
        <v>54</v>
      </c>
      <c r="C922" s="10"/>
      <c r="D922" s="114">
        <f>'TAB juillet'!D922+'TAB aout'!D922+septe!D922</f>
        <v>0</v>
      </c>
      <c r="E922" s="114">
        <f>'TAB juillet'!E922+'TAB aout'!E922+septe!E922</f>
        <v>0</v>
      </c>
      <c r="F922" s="114">
        <f t="shared" si="322"/>
        <v>0</v>
      </c>
      <c r="G922" s="32" t="e">
        <f t="shared" si="323"/>
        <v>#DIV/0!</v>
      </c>
    </row>
    <row r="923" spans="1:7" x14ac:dyDescent="0.2">
      <c r="A923" s="110">
        <v>66</v>
      </c>
      <c r="B923" s="1" t="s">
        <v>55</v>
      </c>
      <c r="C923" s="10"/>
      <c r="D923" s="114">
        <f>'TAB juillet'!D923+'TAB aout'!D923+septe!D923</f>
        <v>0</v>
      </c>
      <c r="E923" s="114">
        <f>'TAB juillet'!E923+'TAB aout'!E923+septe!E923</f>
        <v>0</v>
      </c>
      <c r="F923" s="114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14">
        <f t="shared" si="322"/>
        <v>0</v>
      </c>
      <c r="G924" s="32" t="e">
        <f t="shared" si="323"/>
        <v>#DIV/0!</v>
      </c>
    </row>
    <row r="925" spans="1:7" x14ac:dyDescent="0.2">
      <c r="A925" s="22"/>
      <c r="B925" s="19" t="s">
        <v>57</v>
      </c>
      <c r="C925" s="115"/>
      <c r="D925" s="114">
        <f>D921+D924</f>
        <v>-14406</v>
      </c>
      <c r="E925" s="114">
        <f>E921+E924</f>
        <v>11431</v>
      </c>
      <c r="F925" s="114">
        <f t="shared" si="322"/>
        <v>-25837</v>
      </c>
      <c r="G925" s="32">
        <f t="shared" si="323"/>
        <v>-2.2602571953459889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10">
        <v>5</v>
      </c>
      <c r="B929" s="1" t="s">
        <v>22</v>
      </c>
      <c r="C929" s="10"/>
      <c r="D929" s="116">
        <f>septe!D929</f>
        <v>35379</v>
      </c>
      <c r="E929" s="116">
        <f>septe!E929</f>
        <v>32047</v>
      </c>
      <c r="F929" s="116">
        <f t="shared" ref="F929" si="324">(D929-E929)</f>
        <v>3332</v>
      </c>
      <c r="G929" s="32">
        <f t="shared" ref="G929" si="325">F929/E929</f>
        <v>0.10397229069803726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10">
        <v>51</v>
      </c>
      <c r="B933" s="20" t="s">
        <v>29</v>
      </c>
      <c r="C933" s="30"/>
      <c r="D933" s="116">
        <v>0</v>
      </c>
      <c r="E933" s="116">
        <v>0</v>
      </c>
      <c r="F933" s="116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10">
        <v>510</v>
      </c>
      <c r="B934" s="1" t="s">
        <v>7</v>
      </c>
      <c r="C934" s="10"/>
      <c r="D934" s="116">
        <v>0</v>
      </c>
      <c r="E934" s="116">
        <v>0</v>
      </c>
      <c r="F934" s="116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10">
        <v>41</v>
      </c>
      <c r="B936" s="1" t="s">
        <v>8</v>
      </c>
      <c r="C936" s="10"/>
      <c r="D936" s="116">
        <f>D940+D941+D942</f>
        <v>56119</v>
      </c>
      <c r="E936" s="116">
        <f>E940+E941+E942</f>
        <v>125131</v>
      </c>
      <c r="F936" s="116">
        <f t="shared" ref="F936" si="328">(D936-E936)</f>
        <v>-69012</v>
      </c>
      <c r="G936" s="32">
        <f t="shared" ref="G936" si="329">F936/E936</f>
        <v>-0.55151800912643545</v>
      </c>
    </row>
    <row r="937" spans="1:7" x14ac:dyDescent="0.2">
      <c r="A937" s="110"/>
      <c r="B937" s="1"/>
      <c r="C937" s="10"/>
      <c r="D937" s="116"/>
      <c r="E937" s="116"/>
      <c r="F937" s="116"/>
      <c r="G937" s="32"/>
    </row>
    <row r="938" spans="1:7" x14ac:dyDescent="0.2">
      <c r="A938" s="110"/>
      <c r="B938" s="7" t="s">
        <v>6</v>
      </c>
      <c r="C938" s="29"/>
      <c r="D938" s="116"/>
      <c r="E938" s="116"/>
      <c r="F938" s="116"/>
      <c r="G938" s="32"/>
    </row>
    <row r="939" spans="1:7" x14ac:dyDescent="0.2">
      <c r="A939" s="110"/>
      <c r="B939" s="1"/>
      <c r="C939" s="10"/>
      <c r="D939" s="116"/>
      <c r="E939" s="116"/>
      <c r="F939" s="116"/>
      <c r="G939" s="32"/>
    </row>
    <row r="940" spans="1:7" x14ac:dyDescent="0.2">
      <c r="A940" s="110"/>
      <c r="B940" s="23" t="s">
        <v>23</v>
      </c>
      <c r="C940" s="10"/>
      <c r="D940" s="116">
        <f>septe!D940</f>
        <v>19877</v>
      </c>
      <c r="E940" s="116">
        <f>septe!E940</f>
        <v>17987</v>
      </c>
      <c r="F940" s="116">
        <f t="shared" ref="F940:F942" si="330">(D940-E940)</f>
        <v>1890</v>
      </c>
      <c r="G940" s="32">
        <f t="shared" ref="G940:G942" si="331">F940/E940</f>
        <v>0.10507588814143548</v>
      </c>
    </row>
    <row r="941" spans="1:7" ht="25.5" x14ac:dyDescent="0.2">
      <c r="A941" s="110"/>
      <c r="B941" s="24" t="s">
        <v>58</v>
      </c>
      <c r="C941" s="17"/>
      <c r="D941" s="116">
        <f>septe!D941</f>
        <v>34001</v>
      </c>
      <c r="E941" s="116">
        <f>septe!E941</f>
        <v>105470</v>
      </c>
      <c r="F941" s="116">
        <f t="shared" si="330"/>
        <v>-71469</v>
      </c>
      <c r="G941" s="32">
        <f t="shared" si="331"/>
        <v>-0.67762396890110932</v>
      </c>
    </row>
    <row r="942" spans="1:7" x14ac:dyDescent="0.2">
      <c r="A942" s="110"/>
      <c r="B942" s="23" t="s">
        <v>24</v>
      </c>
      <c r="C942" s="10"/>
      <c r="D942" s="116">
        <f>septe!D942</f>
        <v>2241</v>
      </c>
      <c r="E942" s="116">
        <f>septe!E942</f>
        <v>1674</v>
      </c>
      <c r="F942" s="116">
        <f t="shared" si="330"/>
        <v>567</v>
      </c>
      <c r="G942" s="32">
        <f t="shared" si="331"/>
        <v>0.33870967741935482</v>
      </c>
    </row>
    <row r="943" spans="1:7" x14ac:dyDescent="0.2">
      <c r="A943" s="110"/>
      <c r="B943" s="1"/>
      <c r="C943" s="10"/>
      <c r="D943" s="116"/>
      <c r="E943" s="116"/>
      <c r="F943" s="116"/>
      <c r="G943" s="32"/>
    </row>
    <row r="944" spans="1:7" x14ac:dyDescent="0.2">
      <c r="A944" s="110"/>
      <c r="B944" s="8" t="s">
        <v>26</v>
      </c>
      <c r="C944" s="31"/>
      <c r="D944" s="116">
        <f>septe!D944</f>
        <v>204472</v>
      </c>
      <c r="E944" s="116">
        <f>septe!E944</f>
        <v>100173</v>
      </c>
      <c r="F944" s="116">
        <f t="shared" ref="F944" si="332">(D944-E944)</f>
        <v>104299</v>
      </c>
      <c r="G944" s="32">
        <f t="shared" ref="G944" si="333">F944/E944</f>
        <v>1.0411887434737903</v>
      </c>
    </row>
    <row r="945" spans="1:7" x14ac:dyDescent="0.2">
      <c r="A945" s="110"/>
      <c r="B945" s="8"/>
      <c r="C945" s="31"/>
      <c r="D945" s="116"/>
      <c r="E945" s="116"/>
      <c r="F945" s="116"/>
      <c r="G945" s="32"/>
    </row>
    <row r="946" spans="1:7" x14ac:dyDescent="0.2">
      <c r="A946" s="110">
        <v>3</v>
      </c>
      <c r="B946" s="8" t="s">
        <v>15</v>
      </c>
      <c r="C946" s="31"/>
      <c r="D946" s="116">
        <f>D949+D950+D951+D952</f>
        <v>35577</v>
      </c>
      <c r="E946" s="116">
        <f>E949+E950+E951+E952</f>
        <v>26731</v>
      </c>
      <c r="F946" s="116">
        <f t="shared" ref="F946" si="334">(D946-E946)</f>
        <v>8846</v>
      </c>
      <c r="G946" s="32">
        <f t="shared" ref="G946" si="335">F946/E946</f>
        <v>0.3309266394822491</v>
      </c>
    </row>
    <row r="947" spans="1:7" x14ac:dyDescent="0.2">
      <c r="A947" s="110"/>
      <c r="B947" s="7" t="s">
        <v>6</v>
      </c>
      <c r="C947" s="29"/>
      <c r="D947" s="116"/>
      <c r="E947" s="116"/>
      <c r="F947" s="116"/>
      <c r="G947" s="32"/>
    </row>
    <row r="948" spans="1:7" x14ac:dyDescent="0.2">
      <c r="A948" s="110"/>
      <c r="B948" s="8"/>
      <c r="C948" s="31"/>
      <c r="D948" s="116"/>
      <c r="E948" s="116"/>
      <c r="F948" s="116"/>
      <c r="G948" s="32"/>
    </row>
    <row r="949" spans="1:7" x14ac:dyDescent="0.2">
      <c r="A949" s="110">
        <v>30</v>
      </c>
      <c r="B949" s="25" t="s">
        <v>16</v>
      </c>
      <c r="C949" s="31"/>
      <c r="D949" s="116">
        <f>septe!D949</f>
        <v>5326</v>
      </c>
      <c r="E949" s="116">
        <f>septe!E949</f>
        <v>1351</v>
      </c>
      <c r="F949" s="116">
        <f t="shared" ref="F949:F952" si="336">(D949-E949)</f>
        <v>3975</v>
      </c>
      <c r="G949" s="32">
        <f t="shared" ref="G949:G952" si="337">F949/E949</f>
        <v>2.9422649888971133</v>
      </c>
    </row>
    <row r="950" spans="1:7" x14ac:dyDescent="0.2">
      <c r="A950" s="110">
        <v>31</v>
      </c>
      <c r="B950" s="25" t="s">
        <v>17</v>
      </c>
      <c r="C950" s="31"/>
      <c r="D950" s="116">
        <f>septe!D950</f>
        <v>1206</v>
      </c>
      <c r="E950" s="116">
        <f>septe!E950</f>
        <v>841</v>
      </c>
      <c r="F950" s="116">
        <f t="shared" si="336"/>
        <v>365</v>
      </c>
      <c r="G950" s="32">
        <f t="shared" si="337"/>
        <v>0.43400713436385258</v>
      </c>
    </row>
    <row r="951" spans="1:7" x14ac:dyDescent="0.2">
      <c r="A951" s="110">
        <v>32</v>
      </c>
      <c r="B951" s="25" t="s">
        <v>18</v>
      </c>
      <c r="C951" s="31"/>
      <c r="D951" s="116">
        <f>septe!D951</f>
        <v>29045</v>
      </c>
      <c r="E951" s="116">
        <f>septe!E951</f>
        <v>24539</v>
      </c>
      <c r="F951" s="116">
        <f t="shared" si="336"/>
        <v>4506</v>
      </c>
      <c r="G951" s="32">
        <f t="shared" si="337"/>
        <v>0.18362606463181058</v>
      </c>
    </row>
    <row r="952" spans="1:7" x14ac:dyDescent="0.2">
      <c r="A952" s="110">
        <v>37</v>
      </c>
      <c r="B952" s="25" t="s">
        <v>25</v>
      </c>
      <c r="C952" s="31"/>
      <c r="D952" s="116">
        <f>septe!D952</f>
        <v>0</v>
      </c>
      <c r="E952" s="116">
        <f>septe!E952</f>
        <v>0</v>
      </c>
      <c r="F952" s="116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14" t="s">
        <v>10</v>
      </c>
      <c r="E956" s="114" t="s">
        <v>11</v>
      </c>
      <c r="F956" s="114" t="s">
        <v>12</v>
      </c>
      <c r="G956" s="32" t="s">
        <v>13</v>
      </c>
    </row>
    <row r="957" spans="1:7" x14ac:dyDescent="0.2">
      <c r="A957" s="110">
        <v>700</v>
      </c>
      <c r="B957" s="1" t="s">
        <v>30</v>
      </c>
      <c r="C957" s="10"/>
      <c r="D957" s="114">
        <f>'TAB juillet'!D957+'TAB aout'!D957+septe!D957</f>
        <v>4451</v>
      </c>
      <c r="E957" s="114">
        <f>'TAB juillet'!E957+'TAB aout'!E957+septe!E957</f>
        <v>2831</v>
      </c>
      <c r="F957" s="114">
        <f>(D957-E957)</f>
        <v>1620</v>
      </c>
      <c r="G957" s="32">
        <f>F957/E957</f>
        <v>0.57223595902507951</v>
      </c>
    </row>
    <row r="958" spans="1:7" x14ac:dyDescent="0.2">
      <c r="A958" s="110">
        <v>701</v>
      </c>
      <c r="B958" s="1" t="s">
        <v>31</v>
      </c>
      <c r="C958" s="10"/>
      <c r="D958" s="114">
        <f>'TAB juillet'!D958+'TAB aout'!D958+septe!D958</f>
        <v>0</v>
      </c>
      <c r="E958" s="114">
        <f>'TAB juillet'!E958+'TAB aout'!E958+septe!E958</f>
        <v>0</v>
      </c>
      <c r="F958" s="114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110">
        <v>704</v>
      </c>
      <c r="B959" s="1" t="s">
        <v>32</v>
      </c>
      <c r="C959" s="10"/>
      <c r="D959" s="114">
        <f>'TAB juillet'!D959+'TAB aout'!D959+septe!D959</f>
        <v>0</v>
      </c>
      <c r="E959" s="114">
        <f>'TAB juillet'!E959+'TAB aout'!E959+septe!E959</f>
        <v>0</v>
      </c>
      <c r="F959" s="114">
        <f t="shared" si="338"/>
        <v>0</v>
      </c>
      <c r="G959" s="32" t="e">
        <f t="shared" si="339"/>
        <v>#DIV/0!</v>
      </c>
    </row>
    <row r="960" spans="1:7" x14ac:dyDescent="0.2">
      <c r="A960" s="110">
        <v>706</v>
      </c>
      <c r="B960" s="1" t="s">
        <v>33</v>
      </c>
      <c r="C960" s="10"/>
      <c r="D960" s="114">
        <f>'TAB juillet'!D960+'TAB aout'!D960+septe!D960</f>
        <v>138295</v>
      </c>
      <c r="E960" s="114">
        <f>'TAB juillet'!E960+'TAB aout'!E960+septe!E960</f>
        <v>90637</v>
      </c>
      <c r="F960" s="114">
        <f t="shared" si="338"/>
        <v>47658</v>
      </c>
      <c r="G960" s="32">
        <f t="shared" si="339"/>
        <v>0.52581175458146234</v>
      </c>
    </row>
    <row r="961" spans="1:7" x14ac:dyDescent="0.2">
      <c r="A961" s="110"/>
      <c r="B961" s="13" t="s">
        <v>6</v>
      </c>
      <c r="C961" s="27"/>
      <c r="D961" s="114">
        <f>'TAB juillet'!D961+'TAB aout'!D961+septe!D961</f>
        <v>0</v>
      </c>
      <c r="E961" s="114">
        <f>'TAB juillet'!E961+'TAB aout'!E961+septe!E961</f>
        <v>0</v>
      </c>
      <c r="F961" s="39"/>
      <c r="G961" s="33"/>
    </row>
    <row r="962" spans="1:7" x14ac:dyDescent="0.2">
      <c r="A962" s="110"/>
      <c r="B962" s="14" t="s">
        <v>19</v>
      </c>
      <c r="C962" s="11"/>
      <c r="D962" s="114">
        <f>'TAB juillet'!D962+'TAB aout'!D962+septe!D962</f>
        <v>0</v>
      </c>
      <c r="E962" s="114">
        <f>'TAB juillet'!E962+'TAB aout'!E962+septe!E962</f>
        <v>0</v>
      </c>
      <c r="F962" s="114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110"/>
      <c r="B963" s="14" t="s">
        <v>20</v>
      </c>
      <c r="C963" s="11"/>
      <c r="D963" s="114">
        <f>'TAB juillet'!D963+'TAB aout'!D963+septe!D963</f>
        <v>0</v>
      </c>
      <c r="E963" s="114">
        <f>'TAB juillet'!E963+'TAB aout'!E963+septe!E963</f>
        <v>0</v>
      </c>
      <c r="F963" s="114">
        <f t="shared" si="340"/>
        <v>0</v>
      </c>
      <c r="G963" s="32" t="e">
        <f t="shared" si="341"/>
        <v>#DIV/0!</v>
      </c>
    </row>
    <row r="964" spans="1:7" x14ac:dyDescent="0.2">
      <c r="A964" s="110"/>
      <c r="B964" s="14" t="s">
        <v>27</v>
      </c>
      <c r="C964" s="11"/>
      <c r="D964" s="114">
        <f>'TAB juillet'!D964+'TAB aout'!D964+septe!D964</f>
        <v>0</v>
      </c>
      <c r="E964" s="114">
        <f>'TAB juillet'!E964+'TAB aout'!E964+septe!E964</f>
        <v>0</v>
      </c>
      <c r="F964" s="114">
        <f t="shared" si="340"/>
        <v>0</v>
      </c>
      <c r="G964" s="32" t="e">
        <f t="shared" si="341"/>
        <v>#DIV/0!</v>
      </c>
    </row>
    <row r="965" spans="1:7" x14ac:dyDescent="0.2">
      <c r="A965" s="110">
        <v>706</v>
      </c>
      <c r="B965" s="2" t="s">
        <v>34</v>
      </c>
      <c r="C965" s="11"/>
      <c r="D965" s="114">
        <f>'TAB juillet'!D965+'TAB aout'!D965+septe!D965</f>
        <v>91</v>
      </c>
      <c r="E965" s="114">
        <f>'TAB juillet'!E965+'TAB aout'!E965+septe!E965</f>
        <v>0</v>
      </c>
      <c r="F965" s="114">
        <f t="shared" si="340"/>
        <v>91</v>
      </c>
      <c r="G965" s="32" t="e">
        <f t="shared" si="341"/>
        <v>#DIV/0!</v>
      </c>
    </row>
    <row r="966" spans="1:7" x14ac:dyDescent="0.2">
      <c r="A966" s="110" t="s">
        <v>35</v>
      </c>
      <c r="B966" s="2" t="s">
        <v>36</v>
      </c>
      <c r="C966" s="11"/>
      <c r="D966" s="114">
        <f>'TAB juillet'!D966+'TAB aout'!D966+septe!D966</f>
        <v>47</v>
      </c>
      <c r="E966" s="114">
        <f>'TAB juillet'!E966+'TAB aout'!E966+septe!E966</f>
        <v>0</v>
      </c>
      <c r="F966" s="114">
        <f t="shared" si="340"/>
        <v>47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111"/>
      <c r="D967" s="40">
        <f>D957+D958+D959+D960+D965+D966</f>
        <v>142884</v>
      </c>
      <c r="E967" s="40">
        <f>E957+E958+E959+E960+E965+E966</f>
        <v>93468</v>
      </c>
      <c r="F967" s="40">
        <f t="shared" si="340"/>
        <v>49416</v>
      </c>
      <c r="G967" s="34">
        <f t="shared" si="341"/>
        <v>0.52869431249197585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14">
        <f>'TAB juillet'!D970+'TAB aout'!D970+septe!D970</f>
        <v>0</v>
      </c>
      <c r="E970" s="114">
        <f>'TAB juillet'!E970+'TAB aout'!E970+septe!E970</f>
        <v>0</v>
      </c>
      <c r="F970" s="114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112"/>
      <c r="D971" s="113"/>
      <c r="E971" s="113"/>
      <c r="F971" s="113"/>
      <c r="G971" s="36"/>
    </row>
    <row r="972" spans="1:7" x14ac:dyDescent="0.2">
      <c r="A972" s="110">
        <v>72</v>
      </c>
      <c r="B972" s="1" t="s">
        <v>37</v>
      </c>
      <c r="C972" s="10"/>
      <c r="D972" s="114">
        <f>'TAB juillet'!D972+'TAB aout'!D972+septe!D972</f>
        <v>0</v>
      </c>
      <c r="E972" s="114">
        <f>'TAB juillet'!E972+'TAB aout'!E972+septe!E972</f>
        <v>0</v>
      </c>
      <c r="F972" s="114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110">
        <v>73</v>
      </c>
      <c r="B973" s="1" t="s">
        <v>38</v>
      </c>
      <c r="C973" s="10"/>
      <c r="D973" s="114">
        <f>'TAB juillet'!D973+'TAB aout'!D973+septe!D973</f>
        <v>0</v>
      </c>
      <c r="E973" s="114">
        <f>'TAB juillet'!E973+'TAB aout'!E973+septe!E973</f>
        <v>0</v>
      </c>
      <c r="F973" s="114">
        <f t="shared" si="344"/>
        <v>0</v>
      </c>
      <c r="G973" s="32" t="e">
        <f t="shared" si="345"/>
        <v>#DIV/0!</v>
      </c>
    </row>
    <row r="974" spans="1:7" x14ac:dyDescent="0.2">
      <c r="A974" s="110">
        <v>74</v>
      </c>
      <c r="B974" s="2" t="s">
        <v>39</v>
      </c>
      <c r="C974" s="11"/>
      <c r="D974" s="114">
        <f>'TAB juillet'!D974+'TAB aout'!D974+septe!D974</f>
        <v>0</v>
      </c>
      <c r="E974" s="114">
        <f>'TAB juillet'!E974+'TAB aout'!E974+septe!E974</f>
        <v>0</v>
      </c>
      <c r="F974" s="114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15"/>
      <c r="D975" s="40">
        <f>D967+D972+D973+D974</f>
        <v>142884</v>
      </c>
      <c r="E975" s="40">
        <f>E967+E972+E973+E974</f>
        <v>93468</v>
      </c>
      <c r="F975" s="114">
        <f t="shared" si="344"/>
        <v>49416</v>
      </c>
      <c r="G975" s="32">
        <f t="shared" si="345"/>
        <v>0.52869431249197585</v>
      </c>
    </row>
    <row r="976" spans="1:7" x14ac:dyDescent="0.2">
      <c r="A976" s="110">
        <v>60</v>
      </c>
      <c r="B976" s="3" t="s">
        <v>40</v>
      </c>
      <c r="C976" s="112"/>
      <c r="D976" s="113">
        <f>D977+D978+D979</f>
        <v>40015</v>
      </c>
      <c r="E976" s="113">
        <f>E977+E978+E979</f>
        <v>24095</v>
      </c>
      <c r="F976" s="114">
        <f t="shared" si="344"/>
        <v>15920</v>
      </c>
      <c r="G976" s="32">
        <f t="shared" si="345"/>
        <v>0.66071799128449882</v>
      </c>
    </row>
    <row r="977" spans="1:7" x14ac:dyDescent="0.2">
      <c r="A977" s="110">
        <v>600</v>
      </c>
      <c r="B977" s="1" t="s">
        <v>2</v>
      </c>
      <c r="C977" s="10"/>
      <c r="D977" s="114">
        <f>'TAB juillet'!D977+'TAB aout'!D977+septe!D977</f>
        <v>2703</v>
      </c>
      <c r="E977" s="114">
        <f>'TAB juillet'!E977+'TAB aout'!E977+septe!E977</f>
        <v>1799</v>
      </c>
      <c r="F977" s="114">
        <f t="shared" si="344"/>
        <v>904</v>
      </c>
      <c r="G977" s="32">
        <f t="shared" si="345"/>
        <v>0.50250138966092273</v>
      </c>
    </row>
    <row r="978" spans="1:7" x14ac:dyDescent="0.2">
      <c r="A978" s="110">
        <v>601</v>
      </c>
      <c r="B978" s="1" t="s">
        <v>3</v>
      </c>
      <c r="C978" s="10"/>
      <c r="D978" s="114">
        <f>'TAB juillet'!D978+'TAB aout'!D978+septe!D978</f>
        <v>26418</v>
      </c>
      <c r="E978" s="114">
        <f>'TAB juillet'!E978+'TAB aout'!E978+septe!E978</f>
        <v>14582</v>
      </c>
      <c r="F978" s="114">
        <f t="shared" si="344"/>
        <v>11836</v>
      </c>
      <c r="G978" s="32">
        <f t="shared" si="345"/>
        <v>0.81168563982992725</v>
      </c>
    </row>
    <row r="979" spans="1:7" x14ac:dyDescent="0.2">
      <c r="A979" s="110">
        <v>604</v>
      </c>
      <c r="B979" s="1" t="s">
        <v>4</v>
      </c>
      <c r="C979" s="10"/>
      <c r="D979" s="114">
        <f>'TAB juillet'!D979+'TAB aout'!D979+septe!D979</f>
        <v>10894</v>
      </c>
      <c r="E979" s="114">
        <f>'TAB juillet'!E979+'TAB aout'!E979+septe!E979</f>
        <v>7714</v>
      </c>
      <c r="F979" s="114">
        <f t="shared" si="344"/>
        <v>3180</v>
      </c>
      <c r="G979" s="32">
        <f t="shared" si="345"/>
        <v>0.41223749027741768</v>
      </c>
    </row>
    <row r="980" spans="1:7" x14ac:dyDescent="0.2">
      <c r="A980" s="110">
        <v>61</v>
      </c>
      <c r="B980" s="1" t="s">
        <v>41</v>
      </c>
      <c r="C980" s="10"/>
      <c r="D980" s="114">
        <f>'TAB juillet'!D980+'TAB aout'!D980+septe!D980</f>
        <v>1667</v>
      </c>
      <c r="E980" s="114">
        <f>'TAB juillet'!E980+'TAB aout'!E980+septe!E980</f>
        <v>2439</v>
      </c>
      <c r="F980" s="114">
        <f t="shared" si="344"/>
        <v>-772</v>
      </c>
      <c r="G980" s="32">
        <f t="shared" si="345"/>
        <v>-0.3165231652316523</v>
      </c>
    </row>
    <row r="981" spans="1:7" x14ac:dyDescent="0.2">
      <c r="A981" s="110">
        <v>62</v>
      </c>
      <c r="B981" s="2" t="s">
        <v>42</v>
      </c>
      <c r="C981" s="11"/>
      <c r="D981" s="114">
        <f>'TAB juillet'!D981+'TAB aout'!D981+septe!D981</f>
        <v>3951</v>
      </c>
      <c r="E981" s="114">
        <f>'TAB juillet'!E981+'TAB aout'!E981+septe!E981</f>
        <v>4998</v>
      </c>
      <c r="F981" s="114">
        <f t="shared" si="344"/>
        <v>-1047</v>
      </c>
      <c r="G981" s="32">
        <f t="shared" si="345"/>
        <v>-0.20948379351740695</v>
      </c>
    </row>
    <row r="982" spans="1:7" ht="25.5" x14ac:dyDescent="0.2">
      <c r="A982" s="22"/>
      <c r="B982" s="26" t="s">
        <v>43</v>
      </c>
      <c r="C982" s="115"/>
      <c r="D982" s="40">
        <f>D976+D980+D981</f>
        <v>45633</v>
      </c>
      <c r="E982" s="40">
        <f>E976+E980+E981</f>
        <v>31532</v>
      </c>
      <c r="F982" s="114">
        <f t="shared" si="344"/>
        <v>14101</v>
      </c>
      <c r="G982" s="32">
        <f t="shared" si="345"/>
        <v>0.44719649879487505</v>
      </c>
    </row>
    <row r="983" spans="1:7" ht="25.5" x14ac:dyDescent="0.2">
      <c r="A983" s="22"/>
      <c r="B983" s="26" t="s">
        <v>48</v>
      </c>
      <c r="C983" s="115"/>
      <c r="D983" s="40">
        <f>D975-D982</f>
        <v>97251</v>
      </c>
      <c r="E983" s="40">
        <f>E975-E982</f>
        <v>61936</v>
      </c>
      <c r="F983" s="114">
        <f t="shared" si="344"/>
        <v>35315</v>
      </c>
      <c r="G983" s="32">
        <f t="shared" si="345"/>
        <v>0.57018535262206149</v>
      </c>
    </row>
    <row r="984" spans="1:7" x14ac:dyDescent="0.2">
      <c r="A984" s="110">
        <v>63</v>
      </c>
      <c r="B984" s="3" t="s">
        <v>46</v>
      </c>
      <c r="C984" s="112"/>
      <c r="D984" s="114">
        <f>'TAB juillet'!D984+'TAB aout'!D984+septe!D984</f>
        <v>137863</v>
      </c>
      <c r="E984" s="114">
        <f>'TAB juillet'!E984+'TAB aout'!E984+septe!E984</f>
        <v>144679</v>
      </c>
      <c r="F984" s="114">
        <f t="shared" si="344"/>
        <v>-6816</v>
      </c>
      <c r="G984" s="32">
        <f t="shared" si="345"/>
        <v>-4.7111190981414024E-2</v>
      </c>
    </row>
    <row r="985" spans="1:7" x14ac:dyDescent="0.2">
      <c r="A985" s="110"/>
      <c r="B985" s="13" t="s">
        <v>6</v>
      </c>
      <c r="C985" s="27"/>
      <c r="D985" s="114"/>
      <c r="E985" s="114"/>
      <c r="F985" s="114"/>
      <c r="G985" s="32"/>
    </row>
    <row r="986" spans="1:7" x14ac:dyDescent="0.2">
      <c r="A986" s="110">
        <v>631</v>
      </c>
      <c r="B986" s="15" t="s">
        <v>21</v>
      </c>
      <c r="C986" s="21"/>
      <c r="D986" s="114">
        <f>'TAB juillet'!D986+'TAB aout'!D986+septe!D986</f>
        <v>0</v>
      </c>
      <c r="E986" s="114">
        <f>'TAB juillet'!E986+'TAB aout'!E986+septe!E986</f>
        <v>0</v>
      </c>
      <c r="F986" s="114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10"/>
      <c r="B987" s="15"/>
      <c r="C987" s="21"/>
      <c r="D987" s="114"/>
      <c r="E987" s="114"/>
      <c r="F987" s="114"/>
      <c r="G987" s="32"/>
    </row>
    <row r="988" spans="1:7" x14ac:dyDescent="0.2">
      <c r="A988" s="110">
        <v>64</v>
      </c>
      <c r="B988" s="2" t="s">
        <v>47</v>
      </c>
      <c r="C988" s="11"/>
      <c r="D988" s="114">
        <f>'TAB juillet'!D988+'TAB aout'!D988+septe!D988</f>
        <v>5140</v>
      </c>
      <c r="E988" s="114">
        <f>'TAB juillet'!E988+'TAB aout'!E988+septe!E988</f>
        <v>2792</v>
      </c>
      <c r="F988" s="114">
        <f t="shared" ref="F988:F998" si="348">(D988-E988)</f>
        <v>2348</v>
      </c>
      <c r="G988" s="32">
        <f t="shared" ref="G988:G998" si="349">F988/E988</f>
        <v>0.84097421203438394</v>
      </c>
    </row>
    <row r="989" spans="1:7" ht="25.5" x14ac:dyDescent="0.2">
      <c r="A989" s="22"/>
      <c r="B989" s="26" t="s">
        <v>49</v>
      </c>
      <c r="C989" s="115"/>
      <c r="D989" s="114">
        <f>D983-D984-D988</f>
        <v>-45752</v>
      </c>
      <c r="E989" s="114">
        <f>E983-E984-E988</f>
        <v>-85535</v>
      </c>
      <c r="F989" s="114">
        <f t="shared" si="348"/>
        <v>39783</v>
      </c>
      <c r="G989" s="32">
        <f t="shared" si="349"/>
        <v>-0.46510785058747883</v>
      </c>
    </row>
    <row r="990" spans="1:7" x14ac:dyDescent="0.2">
      <c r="A990" s="110">
        <v>75</v>
      </c>
      <c r="B990" s="3" t="s">
        <v>50</v>
      </c>
      <c r="C990" s="112"/>
      <c r="D990" s="114">
        <f>'TAB juillet'!D990+'TAB aout'!D990+septe!D990</f>
        <v>10</v>
      </c>
      <c r="E990" s="114">
        <f>'TAB juillet'!E990+'TAB aout'!E990+septe!E990</f>
        <v>280</v>
      </c>
      <c r="F990" s="114">
        <f t="shared" si="348"/>
        <v>-270</v>
      </c>
      <c r="G990" s="32">
        <f t="shared" si="349"/>
        <v>-0.9642857142857143</v>
      </c>
    </row>
    <row r="991" spans="1:7" x14ac:dyDescent="0.2">
      <c r="A991" s="110">
        <v>65</v>
      </c>
      <c r="B991" s="1" t="s">
        <v>51</v>
      </c>
      <c r="C991" s="10"/>
      <c r="D991" s="114">
        <f>'TAB juillet'!D991+'TAB aout'!D991+septe!D991</f>
        <v>2126</v>
      </c>
      <c r="E991" s="114">
        <f>'TAB juillet'!E991+'TAB aout'!E991+septe!E991</f>
        <v>2264</v>
      </c>
      <c r="F991" s="114">
        <f t="shared" si="348"/>
        <v>-138</v>
      </c>
      <c r="G991" s="32">
        <f t="shared" si="349"/>
        <v>-6.0954063604240286E-2</v>
      </c>
    </row>
    <row r="992" spans="1:7" ht="25.5" x14ac:dyDescent="0.2">
      <c r="A992" s="110">
        <v>68</v>
      </c>
      <c r="B992" s="16" t="s">
        <v>52</v>
      </c>
      <c r="C992" s="17"/>
      <c r="D992" s="114">
        <f>'TAB juillet'!D992+'TAB aout'!D992+septe!D992</f>
        <v>33044</v>
      </c>
      <c r="E992" s="114">
        <f>'TAB juillet'!E992+'TAB aout'!E992+septe!E992</f>
        <v>43357</v>
      </c>
      <c r="F992" s="114">
        <f t="shared" si="348"/>
        <v>-10313</v>
      </c>
      <c r="G992" s="32">
        <f t="shared" si="349"/>
        <v>-0.23786239822865973</v>
      </c>
    </row>
    <row r="993" spans="1:7" x14ac:dyDescent="0.2">
      <c r="A993" s="110">
        <v>78</v>
      </c>
      <c r="B993" s="2" t="s">
        <v>53</v>
      </c>
      <c r="C993" s="11"/>
      <c r="D993" s="114">
        <f>'TAB juillet'!D993+'TAB aout'!D993+septe!D993</f>
        <v>2853</v>
      </c>
      <c r="E993" s="114">
        <f>'TAB juillet'!E993+'TAB aout'!E993+septe!E993</f>
        <v>2062</v>
      </c>
      <c r="F993" s="114">
        <f t="shared" si="348"/>
        <v>791</v>
      </c>
      <c r="G993" s="32">
        <f t="shared" si="349"/>
        <v>0.38360814742967991</v>
      </c>
    </row>
    <row r="994" spans="1:7" ht="25.5" x14ac:dyDescent="0.2">
      <c r="A994" s="22"/>
      <c r="B994" s="26" t="s">
        <v>77</v>
      </c>
      <c r="C994" s="115"/>
      <c r="D994" s="114">
        <f>D989+D990-D991-D992+D993</f>
        <v>-78059</v>
      </c>
      <c r="E994" s="114">
        <f>E989+E990-E991-E992+E993</f>
        <v>-128814</v>
      </c>
      <c r="F994" s="114">
        <f t="shared" si="348"/>
        <v>50755</v>
      </c>
      <c r="G994" s="32">
        <f t="shared" si="349"/>
        <v>-0.3940177309919729</v>
      </c>
    </row>
    <row r="995" spans="1:7" x14ac:dyDescent="0.2">
      <c r="A995" s="110">
        <v>76</v>
      </c>
      <c r="B995" s="1" t="s">
        <v>54</v>
      </c>
      <c r="C995" s="10"/>
      <c r="D995" s="114">
        <f>'TAB juillet'!D995+'TAB aout'!D995+septe!D995</f>
        <v>0</v>
      </c>
      <c r="E995" s="114">
        <f>'TAB juillet'!E995+'TAB aout'!E995+septe!E995</f>
        <v>0</v>
      </c>
      <c r="F995" s="114">
        <f t="shared" si="348"/>
        <v>0</v>
      </c>
      <c r="G995" s="32" t="e">
        <f t="shared" si="349"/>
        <v>#DIV/0!</v>
      </c>
    </row>
    <row r="996" spans="1:7" x14ac:dyDescent="0.2">
      <c r="A996" s="110">
        <v>66</v>
      </c>
      <c r="B996" s="1" t="s">
        <v>55</v>
      </c>
      <c r="C996" s="10"/>
      <c r="D996" s="114">
        <f>'TAB juillet'!D996+'TAB aout'!D996+septe!D996</f>
        <v>0</v>
      </c>
      <c r="E996" s="114">
        <f>'TAB juillet'!E996+'TAB aout'!E996+septe!E996</f>
        <v>0</v>
      </c>
      <c r="F996" s="114">
        <f t="shared" si="348"/>
        <v>0</v>
      </c>
      <c r="G996" s="32" t="e">
        <f t="shared" si="349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14">
        <f t="shared" si="348"/>
        <v>0</v>
      </c>
      <c r="G997" s="32" t="e">
        <f t="shared" si="349"/>
        <v>#DIV/0!</v>
      </c>
    </row>
    <row r="998" spans="1:7" x14ac:dyDescent="0.2">
      <c r="A998" s="22"/>
      <c r="B998" s="19" t="s">
        <v>57</v>
      </c>
      <c r="C998" s="115"/>
      <c r="D998" s="114">
        <f>D994+D997</f>
        <v>-78059</v>
      </c>
      <c r="E998" s="114">
        <f>E994+E997</f>
        <v>-128814</v>
      </c>
      <c r="F998" s="114">
        <f t="shared" si="348"/>
        <v>50755</v>
      </c>
      <c r="G998" s="32">
        <f t="shared" si="349"/>
        <v>-0.3940177309919729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10">
        <v>5</v>
      </c>
      <c r="B1002" s="1" t="s">
        <v>22</v>
      </c>
      <c r="C1002" s="10"/>
      <c r="D1002" s="116">
        <f>septe!D1002</f>
        <v>12995</v>
      </c>
      <c r="E1002" s="116">
        <f>septe!E1002</f>
        <v>21570</v>
      </c>
      <c r="F1002" s="116">
        <f t="shared" ref="F1002" si="350">(D1002-E1002)</f>
        <v>-8575</v>
      </c>
      <c r="G1002" s="32">
        <f t="shared" ref="G1002" si="351">F1002/E1002</f>
        <v>-0.39754288363467777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10">
        <v>51</v>
      </c>
      <c r="B1006" s="20" t="s">
        <v>29</v>
      </c>
      <c r="C1006" s="30"/>
      <c r="D1006" s="116">
        <v>0</v>
      </c>
      <c r="E1006" s="116">
        <v>0</v>
      </c>
      <c r="F1006" s="116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10">
        <v>510</v>
      </c>
      <c r="B1007" s="1" t="s">
        <v>7</v>
      </c>
      <c r="C1007" s="10"/>
      <c r="D1007" s="116">
        <v>0</v>
      </c>
      <c r="E1007" s="116">
        <v>0</v>
      </c>
      <c r="F1007" s="116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10">
        <v>41</v>
      </c>
      <c r="B1009" s="1" t="s">
        <v>8</v>
      </c>
      <c r="C1009" s="10"/>
      <c r="D1009" s="116">
        <f>D1013+D1014+D1015</f>
        <v>223951</v>
      </c>
      <c r="E1009" s="116">
        <f>E1013+E1014+E1015</f>
        <v>316910</v>
      </c>
      <c r="F1009" s="116">
        <f t="shared" ref="F1009" si="354">(D1009-E1009)</f>
        <v>-92959</v>
      </c>
      <c r="G1009" s="32">
        <f t="shared" ref="G1009" si="355">F1009/E1009</f>
        <v>-0.29332933640465747</v>
      </c>
    </row>
    <row r="1010" spans="1:7" x14ac:dyDescent="0.2">
      <c r="A1010" s="110"/>
      <c r="B1010" s="1"/>
      <c r="C1010" s="10"/>
      <c r="D1010" s="116"/>
      <c r="E1010" s="116"/>
      <c r="F1010" s="116"/>
      <c r="G1010" s="32"/>
    </row>
    <row r="1011" spans="1:7" x14ac:dyDescent="0.2">
      <c r="A1011" s="110"/>
      <c r="B1011" s="7" t="s">
        <v>6</v>
      </c>
      <c r="C1011" s="29"/>
      <c r="D1011" s="116"/>
      <c r="E1011" s="116"/>
      <c r="F1011" s="116"/>
      <c r="G1011" s="32"/>
    </row>
    <row r="1012" spans="1:7" x14ac:dyDescent="0.2">
      <c r="A1012" s="110"/>
      <c r="B1012" s="1"/>
      <c r="C1012" s="10"/>
      <c r="D1012" s="116"/>
      <c r="E1012" s="116"/>
      <c r="F1012" s="116"/>
      <c r="G1012" s="32"/>
    </row>
    <row r="1013" spans="1:7" x14ac:dyDescent="0.2">
      <c r="A1013" s="110"/>
      <c r="B1013" s="23" t="s">
        <v>23</v>
      </c>
      <c r="C1013" s="10"/>
      <c r="D1013" s="116">
        <f>septe!D1013</f>
        <v>175420</v>
      </c>
      <c r="E1013" s="116">
        <f>septe!E1013</f>
        <v>272990</v>
      </c>
      <c r="F1013" s="116">
        <f t="shared" ref="F1013:F1015" si="356">(D1013-E1013)</f>
        <v>-97570</v>
      </c>
      <c r="G1013" s="32">
        <f t="shared" ref="G1013:G1015" si="357">F1013/E1013</f>
        <v>-0.35741235942708527</v>
      </c>
    </row>
    <row r="1014" spans="1:7" ht="25.5" x14ac:dyDescent="0.2">
      <c r="A1014" s="110"/>
      <c r="B1014" s="24" t="s">
        <v>58</v>
      </c>
      <c r="C1014" s="17"/>
      <c r="D1014" s="116">
        <f>septe!D1014</f>
        <v>44321</v>
      </c>
      <c r="E1014" s="116">
        <f>septe!E1014</f>
        <v>43390</v>
      </c>
      <c r="F1014" s="116">
        <f t="shared" si="356"/>
        <v>931</v>
      </c>
      <c r="G1014" s="32">
        <f t="shared" si="357"/>
        <v>2.1456556810324958E-2</v>
      </c>
    </row>
    <row r="1015" spans="1:7" x14ac:dyDescent="0.2">
      <c r="A1015" s="110"/>
      <c r="B1015" s="23" t="s">
        <v>24</v>
      </c>
      <c r="C1015" s="10"/>
      <c r="D1015" s="116">
        <f>septe!D1015</f>
        <v>4210</v>
      </c>
      <c r="E1015" s="116">
        <f>septe!E1015</f>
        <v>530</v>
      </c>
      <c r="F1015" s="116">
        <f t="shared" si="356"/>
        <v>3680</v>
      </c>
      <c r="G1015" s="32">
        <f t="shared" si="357"/>
        <v>6.9433962264150946</v>
      </c>
    </row>
    <row r="1016" spans="1:7" x14ac:dyDescent="0.2">
      <c r="A1016" s="110"/>
      <c r="B1016" s="1"/>
      <c r="C1016" s="10"/>
      <c r="D1016" s="116"/>
      <c r="E1016" s="116"/>
      <c r="F1016" s="116"/>
      <c r="G1016" s="32"/>
    </row>
    <row r="1017" spans="1:7" x14ac:dyDescent="0.2">
      <c r="A1017" s="110"/>
      <c r="B1017" s="8" t="s">
        <v>26</v>
      </c>
      <c r="C1017" s="31"/>
      <c r="D1017" s="116">
        <f>septe!D1017</f>
        <v>152418</v>
      </c>
      <c r="E1017" s="116">
        <f>septe!E1017</f>
        <v>126831</v>
      </c>
      <c r="F1017" s="116">
        <f t="shared" ref="F1017" si="358">(D1017-E1017)</f>
        <v>25587</v>
      </c>
      <c r="G1017" s="32">
        <f t="shared" ref="G1017" si="359">F1017/E1017</f>
        <v>0.20174089930695177</v>
      </c>
    </row>
    <row r="1018" spans="1:7" x14ac:dyDescent="0.2">
      <c r="A1018" s="110"/>
      <c r="B1018" s="8"/>
      <c r="C1018" s="31"/>
      <c r="D1018" s="116"/>
      <c r="E1018" s="116"/>
      <c r="F1018" s="116"/>
      <c r="G1018" s="32"/>
    </row>
    <row r="1019" spans="1:7" x14ac:dyDescent="0.2">
      <c r="A1019" s="110">
        <v>3</v>
      </c>
      <c r="B1019" s="8" t="s">
        <v>15</v>
      </c>
      <c r="C1019" s="31"/>
      <c r="D1019" s="116">
        <f>D1022+D1023+D1024+D1025</f>
        <v>95050</v>
      </c>
      <c r="E1019" s="116">
        <f>E1022+E1023+E1024+E1025</f>
        <v>92124</v>
      </c>
      <c r="F1019" s="116">
        <f t="shared" ref="F1019" si="360">(D1019-E1019)</f>
        <v>2926</v>
      </c>
      <c r="G1019" s="32">
        <f t="shared" ref="G1019" si="361">F1019/E1019</f>
        <v>3.1761538795536448E-2</v>
      </c>
    </row>
    <row r="1020" spans="1:7" x14ac:dyDescent="0.2">
      <c r="A1020" s="110"/>
      <c r="B1020" s="7" t="s">
        <v>6</v>
      </c>
      <c r="C1020" s="29"/>
      <c r="D1020" s="116"/>
      <c r="E1020" s="116"/>
      <c r="F1020" s="116"/>
      <c r="G1020" s="32"/>
    </row>
    <row r="1021" spans="1:7" x14ac:dyDescent="0.2">
      <c r="A1021" s="110"/>
      <c r="B1021" s="8"/>
      <c r="C1021" s="31"/>
      <c r="D1021" s="116"/>
      <c r="E1021" s="116"/>
      <c r="F1021" s="116"/>
      <c r="G1021" s="32"/>
    </row>
    <row r="1022" spans="1:7" x14ac:dyDescent="0.2">
      <c r="A1022" s="110">
        <v>30</v>
      </c>
      <c r="B1022" s="25" t="s">
        <v>16</v>
      </c>
      <c r="C1022" s="31"/>
      <c r="D1022" s="116">
        <f>septe!D1022</f>
        <v>957</v>
      </c>
      <c r="E1022" s="116">
        <f>septe!E1022</f>
        <v>1396</v>
      </c>
      <c r="F1022" s="116">
        <f t="shared" ref="F1022:F1025" si="362">(D1022-E1022)</f>
        <v>-439</v>
      </c>
      <c r="G1022" s="32">
        <f t="shared" ref="G1022:G1025" si="363">F1022/E1022</f>
        <v>-0.3144699140401146</v>
      </c>
    </row>
    <row r="1023" spans="1:7" x14ac:dyDescent="0.2">
      <c r="A1023" s="110">
        <v>31</v>
      </c>
      <c r="B1023" s="25" t="s">
        <v>17</v>
      </c>
      <c r="C1023" s="31"/>
      <c r="D1023" s="116">
        <f>septe!D1023</f>
        <v>3518</v>
      </c>
      <c r="E1023" s="116">
        <f>septe!E1023</f>
        <v>3712</v>
      </c>
      <c r="F1023" s="116">
        <f t="shared" si="362"/>
        <v>-194</v>
      </c>
      <c r="G1023" s="32">
        <f t="shared" si="363"/>
        <v>-5.2262931034482756E-2</v>
      </c>
    </row>
    <row r="1024" spans="1:7" x14ac:dyDescent="0.2">
      <c r="A1024" s="110">
        <v>32</v>
      </c>
      <c r="B1024" s="25" t="s">
        <v>18</v>
      </c>
      <c r="C1024" s="31"/>
      <c r="D1024" s="116">
        <f>septe!D1024</f>
        <v>90575</v>
      </c>
      <c r="E1024" s="116">
        <f>septe!E1024</f>
        <v>87016</v>
      </c>
      <c r="F1024" s="116">
        <f t="shared" si="362"/>
        <v>3559</v>
      </c>
      <c r="G1024" s="32">
        <f t="shared" si="363"/>
        <v>4.0900524041555579E-2</v>
      </c>
    </row>
    <row r="1025" spans="1:7" x14ac:dyDescent="0.2">
      <c r="A1025" s="110">
        <v>37</v>
      </c>
      <c r="B1025" s="25" t="s">
        <v>25</v>
      </c>
      <c r="C1025" s="31"/>
      <c r="D1025" s="116">
        <f>septe!D1025</f>
        <v>0</v>
      </c>
      <c r="E1025" s="116">
        <f>septe!E1025</f>
        <v>0</v>
      </c>
      <c r="F1025" s="116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14" t="s">
        <v>10</v>
      </c>
      <c r="E1029" s="114" t="s">
        <v>11</v>
      </c>
      <c r="F1029" s="114" t="s">
        <v>12</v>
      </c>
      <c r="G1029" s="32" t="s">
        <v>13</v>
      </c>
    </row>
    <row r="1030" spans="1:7" x14ac:dyDescent="0.2">
      <c r="A1030" s="110">
        <v>700</v>
      </c>
      <c r="B1030" s="1" t="s">
        <v>30</v>
      </c>
      <c r="C1030" s="10"/>
      <c r="D1030" s="114">
        <f>'TAB juillet'!D1030+'TAB aout'!D1030+septe!D1030</f>
        <v>2042</v>
      </c>
      <c r="E1030" s="114">
        <f>'TAB juillet'!E1030+'TAB aout'!E1030+septe!E1030</f>
        <v>563</v>
      </c>
      <c r="F1030" s="114">
        <f>(D1030-E1030)</f>
        <v>1479</v>
      </c>
      <c r="G1030" s="32">
        <f>F1030/E1030</f>
        <v>2.6269982238010656</v>
      </c>
    </row>
    <row r="1031" spans="1:7" x14ac:dyDescent="0.2">
      <c r="A1031" s="110">
        <v>701</v>
      </c>
      <c r="B1031" s="1" t="s">
        <v>31</v>
      </c>
      <c r="C1031" s="10"/>
      <c r="D1031" s="114">
        <f>'TAB juillet'!D1031+'TAB aout'!D1031+septe!D1031</f>
        <v>0</v>
      </c>
      <c r="E1031" s="114">
        <f>'TAB juillet'!E1031+'TAB aout'!E1031+septe!E1031</f>
        <v>0</v>
      </c>
      <c r="F1031" s="114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110">
        <v>704</v>
      </c>
      <c r="B1032" s="1" t="s">
        <v>32</v>
      </c>
      <c r="C1032" s="10"/>
      <c r="D1032" s="114">
        <f>'TAB juillet'!D1032+'TAB aout'!D1032+septe!D1032</f>
        <v>0</v>
      </c>
      <c r="E1032" s="114">
        <f>'TAB juillet'!E1032+'TAB aout'!E1032+septe!E1032</f>
        <v>0</v>
      </c>
      <c r="F1032" s="114">
        <f t="shared" si="364"/>
        <v>0</v>
      </c>
      <c r="G1032" s="32" t="e">
        <f t="shared" si="365"/>
        <v>#DIV/0!</v>
      </c>
    </row>
    <row r="1033" spans="1:7" x14ac:dyDescent="0.2">
      <c r="A1033" s="110">
        <v>706</v>
      </c>
      <c r="B1033" s="1" t="s">
        <v>33</v>
      </c>
      <c r="C1033" s="10"/>
      <c r="D1033" s="114">
        <f>'TAB juillet'!D1033+'TAB aout'!D1033+septe!D1033</f>
        <v>38760</v>
      </c>
      <c r="E1033" s="114">
        <f>'TAB juillet'!E1033+'TAB aout'!E1033+septe!E1033</f>
        <v>32285</v>
      </c>
      <c r="F1033" s="114">
        <f t="shared" si="364"/>
        <v>6475</v>
      </c>
      <c r="G1033" s="32">
        <f t="shared" si="365"/>
        <v>0.20055753445872695</v>
      </c>
    </row>
    <row r="1034" spans="1:7" x14ac:dyDescent="0.2">
      <c r="A1034" s="110"/>
      <c r="B1034" s="13" t="s">
        <v>6</v>
      </c>
      <c r="C1034" s="27"/>
      <c r="D1034" s="114">
        <f>'TAB juillet'!D1034+'TAB aout'!D1034+septe!D1034</f>
        <v>0</v>
      </c>
      <c r="E1034" s="114">
        <f>'TAB juillet'!E1034+'TAB aout'!E1034+septe!E1034</f>
        <v>0</v>
      </c>
      <c r="F1034" s="39"/>
      <c r="G1034" s="33"/>
    </row>
    <row r="1035" spans="1:7" x14ac:dyDescent="0.2">
      <c r="A1035" s="110"/>
      <c r="B1035" s="14" t="s">
        <v>19</v>
      </c>
      <c r="C1035" s="11"/>
      <c r="D1035" s="114">
        <f>'TAB juillet'!D1035+'TAB aout'!D1035+septe!D1035</f>
        <v>0</v>
      </c>
      <c r="E1035" s="114">
        <f>'TAB juillet'!E1035+'TAB aout'!E1035+septe!E1035</f>
        <v>0</v>
      </c>
      <c r="F1035" s="114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110"/>
      <c r="B1036" s="14" t="s">
        <v>20</v>
      </c>
      <c r="C1036" s="11"/>
      <c r="D1036" s="114">
        <f>'TAB juillet'!D1036+'TAB aout'!D1036+septe!D1036</f>
        <v>0</v>
      </c>
      <c r="E1036" s="114">
        <f>'TAB juillet'!E1036+'TAB aout'!E1036+septe!E1036</f>
        <v>0</v>
      </c>
      <c r="F1036" s="114">
        <f t="shared" si="366"/>
        <v>0</v>
      </c>
      <c r="G1036" s="32" t="e">
        <f t="shared" si="367"/>
        <v>#DIV/0!</v>
      </c>
    </row>
    <row r="1037" spans="1:7" x14ac:dyDescent="0.2">
      <c r="A1037" s="110"/>
      <c r="B1037" s="14" t="s">
        <v>27</v>
      </c>
      <c r="C1037" s="11"/>
      <c r="D1037" s="114">
        <f>'TAB juillet'!D1037+'TAB aout'!D1037+septe!D1037</f>
        <v>0</v>
      </c>
      <c r="E1037" s="114">
        <f>'TAB juillet'!E1037+'TAB aout'!E1037+septe!E1037</f>
        <v>0</v>
      </c>
      <c r="F1037" s="114">
        <f t="shared" si="366"/>
        <v>0</v>
      </c>
      <c r="G1037" s="32" t="e">
        <f t="shared" si="367"/>
        <v>#DIV/0!</v>
      </c>
    </row>
    <row r="1038" spans="1:7" x14ac:dyDescent="0.2">
      <c r="A1038" s="110">
        <v>706</v>
      </c>
      <c r="B1038" s="2" t="s">
        <v>34</v>
      </c>
      <c r="C1038" s="11"/>
      <c r="D1038" s="114">
        <f>'TAB juillet'!D1038+'TAB aout'!D1038+septe!D1038</f>
        <v>69074</v>
      </c>
      <c r="E1038" s="114">
        <f>'TAB juillet'!E1038+'TAB aout'!E1038+septe!E1038</f>
        <v>52642</v>
      </c>
      <c r="F1038" s="114">
        <f t="shared" si="366"/>
        <v>16432</v>
      </c>
      <c r="G1038" s="32">
        <f t="shared" si="367"/>
        <v>0.31214619505337943</v>
      </c>
    </row>
    <row r="1039" spans="1:7" ht="15.75" customHeight="1" x14ac:dyDescent="0.2">
      <c r="A1039" s="110" t="s">
        <v>35</v>
      </c>
      <c r="B1039" s="2" t="s">
        <v>36</v>
      </c>
      <c r="C1039" s="11"/>
      <c r="D1039" s="114">
        <f>'TAB juillet'!D1039+'TAB aout'!D1039+septe!D1039</f>
        <v>4888</v>
      </c>
      <c r="E1039" s="114">
        <f>'TAB juillet'!E1039+'TAB aout'!E1039+septe!E1039</f>
        <v>1073</v>
      </c>
      <c r="F1039" s="114">
        <f t="shared" si="366"/>
        <v>3815</v>
      </c>
      <c r="G1039" s="32">
        <f t="shared" si="367"/>
        <v>3.5554520037278659</v>
      </c>
    </row>
    <row r="1040" spans="1:7" ht="25.5" x14ac:dyDescent="0.2">
      <c r="A1040" s="22"/>
      <c r="B1040" s="26" t="s">
        <v>45</v>
      </c>
      <c r="C1040" s="111"/>
      <c r="D1040" s="40">
        <f>D1030+D1031+D1032+D1033+D1038+D1039</f>
        <v>114764</v>
      </c>
      <c r="E1040" s="40">
        <f>E1030+E1031+E1032+E1033+E1038+E1039</f>
        <v>86563</v>
      </c>
      <c r="F1040" s="40">
        <f t="shared" si="366"/>
        <v>28201</v>
      </c>
      <c r="G1040" s="34">
        <f t="shared" si="367"/>
        <v>0.32578584383628106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14">
        <f>'TAB juillet'!D1043+'TAB aout'!D1043+septe!D1043</f>
        <v>0</v>
      </c>
      <c r="E1043" s="114">
        <f>'TAB juillet'!E1043+'TAB aout'!E1043+septe!E1043</f>
        <v>0</v>
      </c>
      <c r="F1043" s="114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12"/>
      <c r="D1044" s="113"/>
      <c r="E1044" s="113"/>
      <c r="F1044" s="113"/>
      <c r="G1044" s="36"/>
    </row>
    <row r="1045" spans="1:7" x14ac:dyDescent="0.2">
      <c r="A1045" s="110">
        <v>72</v>
      </c>
      <c r="B1045" s="1" t="s">
        <v>37</v>
      </c>
      <c r="C1045" s="10"/>
      <c r="D1045" s="114">
        <f>'TAB juillet'!D1045+'TAB aout'!D1045+septe!D1045</f>
        <v>0</v>
      </c>
      <c r="E1045" s="114">
        <f>'TAB juillet'!E1045+'TAB aout'!E1045+septe!E1045</f>
        <v>0</v>
      </c>
      <c r="F1045" s="114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10">
        <v>73</v>
      </c>
      <c r="B1046" s="1" t="s">
        <v>38</v>
      </c>
      <c r="C1046" s="10"/>
      <c r="D1046" s="114">
        <f>'TAB juillet'!D1046+'TAB aout'!D1046+septe!D1046</f>
        <v>0</v>
      </c>
      <c r="E1046" s="114">
        <f>'TAB juillet'!E1046+'TAB aout'!E1046+septe!E1046</f>
        <v>0</v>
      </c>
      <c r="F1046" s="114">
        <f t="shared" si="370"/>
        <v>0</v>
      </c>
      <c r="G1046" s="32" t="e">
        <f t="shared" si="371"/>
        <v>#DIV/0!</v>
      </c>
    </row>
    <row r="1047" spans="1:7" x14ac:dyDescent="0.2">
      <c r="A1047" s="110">
        <v>74</v>
      </c>
      <c r="B1047" s="2" t="s">
        <v>39</v>
      </c>
      <c r="C1047" s="11"/>
      <c r="D1047" s="114">
        <f>'TAB juillet'!D1047+'TAB aout'!D1047+septe!D1047</f>
        <v>0</v>
      </c>
      <c r="E1047" s="114">
        <f>'TAB juillet'!E1047+'TAB aout'!E1047+septe!E1047</f>
        <v>0</v>
      </c>
      <c r="F1047" s="114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15"/>
      <c r="D1048" s="40">
        <f>D1040+D1045+D1046+D1047</f>
        <v>114764</v>
      </c>
      <c r="E1048" s="40">
        <f>E1040+E1045+E1046+E1047</f>
        <v>86563</v>
      </c>
      <c r="F1048" s="114">
        <f t="shared" si="370"/>
        <v>28201</v>
      </c>
      <c r="G1048" s="32">
        <f t="shared" si="371"/>
        <v>0.32578584383628106</v>
      </c>
    </row>
    <row r="1049" spans="1:7" x14ac:dyDescent="0.2">
      <c r="A1049" s="110">
        <v>60</v>
      </c>
      <c r="B1049" s="3" t="s">
        <v>40</v>
      </c>
      <c r="C1049" s="112"/>
      <c r="D1049" s="113">
        <f>D1050+D1051+D1052</f>
        <v>29946</v>
      </c>
      <c r="E1049" s="113">
        <f>E1050+E1051+E1052</f>
        <v>12113</v>
      </c>
      <c r="F1049" s="114">
        <f t="shared" si="370"/>
        <v>17833</v>
      </c>
      <c r="G1049" s="32">
        <f t="shared" si="371"/>
        <v>1.4722199290018987</v>
      </c>
    </row>
    <row r="1050" spans="1:7" x14ac:dyDescent="0.2">
      <c r="A1050" s="110">
        <v>600</v>
      </c>
      <c r="B1050" s="1" t="s">
        <v>2</v>
      </c>
      <c r="C1050" s="10"/>
      <c r="D1050" s="114">
        <f>'TAB juillet'!D1050+'TAB aout'!D1050+septe!D1050</f>
        <v>820</v>
      </c>
      <c r="E1050" s="114">
        <f>'TAB juillet'!E1050+'TAB aout'!E1050+septe!E1050</f>
        <v>316</v>
      </c>
      <c r="F1050" s="114">
        <f t="shared" si="370"/>
        <v>504</v>
      </c>
      <c r="G1050" s="32">
        <f t="shared" si="371"/>
        <v>1.5949367088607596</v>
      </c>
    </row>
    <row r="1051" spans="1:7" x14ac:dyDescent="0.2">
      <c r="A1051" s="110">
        <v>601</v>
      </c>
      <c r="B1051" s="1" t="s">
        <v>3</v>
      </c>
      <c r="C1051" s="10"/>
      <c r="D1051" s="114">
        <f>'TAB juillet'!D1051+'TAB aout'!D1051+septe!D1051</f>
        <v>11440</v>
      </c>
      <c r="E1051" s="114">
        <f>'TAB juillet'!E1051+'TAB aout'!E1051+septe!E1051</f>
        <v>4469</v>
      </c>
      <c r="F1051" s="114">
        <f t="shared" si="370"/>
        <v>6971</v>
      </c>
      <c r="G1051" s="32">
        <f t="shared" si="371"/>
        <v>1.5598567912284627</v>
      </c>
    </row>
    <row r="1052" spans="1:7" x14ac:dyDescent="0.2">
      <c r="A1052" s="110">
        <v>604</v>
      </c>
      <c r="B1052" s="1" t="s">
        <v>4</v>
      </c>
      <c r="C1052" s="10"/>
      <c r="D1052" s="114">
        <f>'TAB juillet'!D1052+'TAB aout'!D1052+septe!D1052</f>
        <v>17686</v>
      </c>
      <c r="E1052" s="114">
        <f>'TAB juillet'!E1052+'TAB aout'!E1052+septe!E1052</f>
        <v>7328</v>
      </c>
      <c r="F1052" s="114">
        <f t="shared" si="370"/>
        <v>10358</v>
      </c>
      <c r="G1052" s="32">
        <f t="shared" si="371"/>
        <v>1.4134825327510918</v>
      </c>
    </row>
    <row r="1053" spans="1:7" x14ac:dyDescent="0.2">
      <c r="A1053" s="110">
        <v>61</v>
      </c>
      <c r="B1053" s="1" t="s">
        <v>41</v>
      </c>
      <c r="C1053" s="10"/>
      <c r="D1053" s="114">
        <f>'TAB juillet'!D1053+'TAB aout'!D1053+septe!D1053</f>
        <v>4828</v>
      </c>
      <c r="E1053" s="114">
        <f>'TAB juillet'!E1053+'TAB aout'!E1053+septe!E1053</f>
        <v>2189</v>
      </c>
      <c r="F1053" s="114">
        <f t="shared" si="370"/>
        <v>2639</v>
      </c>
      <c r="G1053" s="32">
        <f t="shared" si="371"/>
        <v>1.2055733211512105</v>
      </c>
    </row>
    <row r="1054" spans="1:7" x14ac:dyDescent="0.2">
      <c r="A1054" s="110">
        <v>62</v>
      </c>
      <c r="B1054" s="2" t="s">
        <v>42</v>
      </c>
      <c r="C1054" s="11"/>
      <c r="D1054" s="114">
        <f>'TAB juillet'!D1054+'TAB aout'!D1054+septe!D1054</f>
        <v>1892</v>
      </c>
      <c r="E1054" s="114">
        <f>'TAB juillet'!E1054+'TAB aout'!E1054+septe!E1054</f>
        <v>773</v>
      </c>
      <c r="F1054" s="114">
        <f t="shared" si="370"/>
        <v>1119</v>
      </c>
      <c r="G1054" s="32">
        <f t="shared" si="371"/>
        <v>1.4476067270375161</v>
      </c>
    </row>
    <row r="1055" spans="1:7" ht="25.5" x14ac:dyDescent="0.2">
      <c r="A1055" s="22"/>
      <c r="B1055" s="26" t="s">
        <v>43</v>
      </c>
      <c r="C1055" s="115"/>
      <c r="D1055" s="40">
        <f>D1049+D1053+D1054</f>
        <v>36666</v>
      </c>
      <c r="E1055" s="40">
        <f>E1049+E1053+E1054</f>
        <v>15075</v>
      </c>
      <c r="F1055" s="114">
        <f t="shared" si="370"/>
        <v>21591</v>
      </c>
      <c r="G1055" s="32">
        <f t="shared" si="371"/>
        <v>1.4322388059701492</v>
      </c>
    </row>
    <row r="1056" spans="1:7" ht="25.5" x14ac:dyDescent="0.2">
      <c r="A1056" s="22"/>
      <c r="B1056" s="26" t="s">
        <v>48</v>
      </c>
      <c r="C1056" s="115"/>
      <c r="D1056" s="40">
        <f>D1048-D1055</f>
        <v>78098</v>
      </c>
      <c r="E1056" s="40">
        <f>E1048-E1055</f>
        <v>71488</v>
      </c>
      <c r="F1056" s="114">
        <f t="shared" si="370"/>
        <v>6610</v>
      </c>
      <c r="G1056" s="32">
        <f t="shared" si="371"/>
        <v>9.2463070725156665E-2</v>
      </c>
    </row>
    <row r="1057" spans="1:7" x14ac:dyDescent="0.2">
      <c r="A1057" s="110">
        <v>63</v>
      </c>
      <c r="B1057" s="3" t="s">
        <v>46</v>
      </c>
      <c r="C1057" s="112"/>
      <c r="D1057" s="114">
        <f>'TAB juillet'!D1057+'TAB aout'!D1057+septe!D1057</f>
        <v>56897</v>
      </c>
      <c r="E1057" s="114">
        <f>'TAB juillet'!E1057+'TAB aout'!E1057+septe!E1057</f>
        <v>48125</v>
      </c>
      <c r="F1057" s="114">
        <f t="shared" si="370"/>
        <v>8772</v>
      </c>
      <c r="G1057" s="32">
        <f t="shared" si="371"/>
        <v>0.18227532467532467</v>
      </c>
    </row>
    <row r="1058" spans="1:7" x14ac:dyDescent="0.2">
      <c r="A1058" s="110"/>
      <c r="B1058" s="13" t="s">
        <v>6</v>
      </c>
      <c r="C1058" s="27"/>
      <c r="D1058" s="114"/>
      <c r="E1058" s="114"/>
      <c r="F1058" s="114"/>
      <c r="G1058" s="32"/>
    </row>
    <row r="1059" spans="1:7" x14ac:dyDescent="0.2">
      <c r="A1059" s="110">
        <v>631</v>
      </c>
      <c r="B1059" s="15" t="s">
        <v>21</v>
      </c>
      <c r="C1059" s="21"/>
      <c r="D1059" s="114">
        <f>'TAB juillet'!D1059+'TAB aout'!D1059+septe!D1059</f>
        <v>0</v>
      </c>
      <c r="E1059" s="114">
        <f>'TAB juillet'!E1059+'TAB aout'!E1059+septe!E1059</f>
        <v>0</v>
      </c>
      <c r="F1059" s="114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10"/>
      <c r="B1060" s="15"/>
      <c r="C1060" s="21"/>
      <c r="D1060" s="114"/>
      <c r="E1060" s="114"/>
      <c r="F1060" s="114"/>
      <c r="G1060" s="32"/>
    </row>
    <row r="1061" spans="1:7" x14ac:dyDescent="0.2">
      <c r="A1061" s="110">
        <v>64</v>
      </c>
      <c r="B1061" s="2" t="s">
        <v>47</v>
      </c>
      <c r="C1061" s="11"/>
      <c r="D1061" s="114">
        <f>'TAB juillet'!D1061+'TAB aout'!D1061+septe!D1061</f>
        <v>625</v>
      </c>
      <c r="E1061" s="114">
        <f>'TAB juillet'!E1061+'TAB aout'!E1061+septe!E1061</f>
        <v>1310</v>
      </c>
      <c r="F1061" s="114">
        <f t="shared" ref="F1061:F1071" si="374">(D1061-E1061)</f>
        <v>-685</v>
      </c>
      <c r="G1061" s="32">
        <f t="shared" ref="G1061:G1071" si="375">F1061/E1061</f>
        <v>-0.52290076335877866</v>
      </c>
    </row>
    <row r="1062" spans="1:7" ht="25.5" x14ac:dyDescent="0.2">
      <c r="A1062" s="22"/>
      <c r="B1062" s="26" t="s">
        <v>49</v>
      </c>
      <c r="C1062" s="115"/>
      <c r="D1062" s="114">
        <f>D1056-D1057-D1061</f>
        <v>20576</v>
      </c>
      <c r="E1062" s="114">
        <f>E1056-E1057-E1061</f>
        <v>22053</v>
      </c>
      <c r="F1062" s="114">
        <f t="shared" si="374"/>
        <v>-1477</v>
      </c>
      <c r="G1062" s="32">
        <f t="shared" si="375"/>
        <v>-6.6975014737223962E-2</v>
      </c>
    </row>
    <row r="1063" spans="1:7" x14ac:dyDescent="0.2">
      <c r="A1063" s="110">
        <v>75</v>
      </c>
      <c r="B1063" s="3" t="s">
        <v>50</v>
      </c>
      <c r="C1063" s="112"/>
      <c r="D1063" s="114">
        <f>'TAB juillet'!D1063+'TAB aout'!D1063+septe!D1063</f>
        <v>0</v>
      </c>
      <c r="E1063" s="114">
        <f>'TAB juillet'!E1063+'TAB aout'!E1063+septe!E1063</f>
        <v>1958</v>
      </c>
      <c r="F1063" s="114">
        <f t="shared" si="374"/>
        <v>-1958</v>
      </c>
      <c r="G1063" s="32">
        <f t="shared" si="375"/>
        <v>-1</v>
      </c>
    </row>
    <row r="1064" spans="1:7" x14ac:dyDescent="0.2">
      <c r="A1064" s="110">
        <v>65</v>
      </c>
      <c r="B1064" s="1" t="s">
        <v>51</v>
      </c>
      <c r="C1064" s="10"/>
      <c r="D1064" s="114">
        <f>'TAB juillet'!D1064+'TAB aout'!D1064+septe!D1064</f>
        <v>624</v>
      </c>
      <c r="E1064" s="114">
        <f>'TAB juillet'!E1064+'TAB aout'!E1064+septe!E1064</f>
        <v>1163</v>
      </c>
      <c r="F1064" s="114">
        <f t="shared" si="374"/>
        <v>-539</v>
      </c>
      <c r="G1064" s="32">
        <f t="shared" si="375"/>
        <v>-0.46345657781599314</v>
      </c>
    </row>
    <row r="1065" spans="1:7" ht="25.5" x14ac:dyDescent="0.2">
      <c r="A1065" s="110">
        <v>68</v>
      </c>
      <c r="B1065" s="16" t="s">
        <v>52</v>
      </c>
      <c r="C1065" s="17"/>
      <c r="D1065" s="114">
        <f>'TAB juillet'!D1065+'TAB aout'!D1065+septe!D1065</f>
        <v>48000</v>
      </c>
      <c r="E1065" s="114">
        <f>'TAB juillet'!E1065+'TAB aout'!E1065+septe!E1065</f>
        <v>3036</v>
      </c>
      <c r="F1065" s="114">
        <f t="shared" si="374"/>
        <v>44964</v>
      </c>
      <c r="G1065" s="32">
        <f t="shared" si="375"/>
        <v>14.810276679841897</v>
      </c>
    </row>
    <row r="1066" spans="1:7" x14ac:dyDescent="0.2">
      <c r="A1066" s="110">
        <v>78</v>
      </c>
      <c r="B1066" s="2" t="s">
        <v>53</v>
      </c>
      <c r="C1066" s="11"/>
      <c r="D1066" s="114">
        <f>'TAB juillet'!D1066+'TAB aout'!D1066+septe!D1066</f>
        <v>0</v>
      </c>
      <c r="E1066" s="114">
        <f>'TAB juillet'!E1066+'TAB aout'!E1066+septe!E1066</f>
        <v>0</v>
      </c>
      <c r="F1066" s="114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15"/>
      <c r="D1067" s="114">
        <f>D1062+D1063-D1064-D1065+D1066</f>
        <v>-28048</v>
      </c>
      <c r="E1067" s="114">
        <f>E1062+E1063-E1064-E1065+E1066</f>
        <v>19812</v>
      </c>
      <c r="F1067" s="114">
        <f t="shared" si="374"/>
        <v>-47860</v>
      </c>
      <c r="G1067" s="32">
        <f t="shared" si="375"/>
        <v>-2.4157076519281242</v>
      </c>
    </row>
    <row r="1068" spans="1:7" x14ac:dyDescent="0.2">
      <c r="A1068" s="110">
        <v>76</v>
      </c>
      <c r="B1068" s="1" t="s">
        <v>54</v>
      </c>
      <c r="C1068" s="10"/>
      <c r="D1068" s="114">
        <f>'TAB juillet'!D1068+'TAB aout'!D1068+septe!D1068</f>
        <v>0</v>
      </c>
      <c r="E1068" s="114">
        <f>'TAB juillet'!E1068+'TAB aout'!E1068+septe!E1068</f>
        <v>0</v>
      </c>
      <c r="F1068" s="114">
        <f t="shared" si="374"/>
        <v>0</v>
      </c>
      <c r="G1068" s="32" t="e">
        <f t="shared" si="375"/>
        <v>#DIV/0!</v>
      </c>
    </row>
    <row r="1069" spans="1:7" x14ac:dyDescent="0.2">
      <c r="A1069" s="110">
        <v>66</v>
      </c>
      <c r="B1069" s="1" t="s">
        <v>55</v>
      </c>
      <c r="C1069" s="10"/>
      <c r="D1069" s="114">
        <f>'TAB juillet'!D1069+'TAB aout'!D1069+septe!D1069</f>
        <v>0</v>
      </c>
      <c r="E1069" s="114">
        <f>'TAB juillet'!E1069+'TAB aout'!E1069+septe!E1069</f>
        <v>0</v>
      </c>
      <c r="F1069" s="114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14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15"/>
      <c r="D1071" s="114">
        <f>D1067+D1070</f>
        <v>-28048</v>
      </c>
      <c r="E1071" s="114">
        <f>E1067+E1070</f>
        <v>19812</v>
      </c>
      <c r="F1071" s="114">
        <f t="shared" si="374"/>
        <v>-47860</v>
      </c>
      <c r="G1071" s="32">
        <f t="shared" si="375"/>
        <v>-2.4157076519281242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10">
        <v>5</v>
      </c>
      <c r="B1075" s="1" t="s">
        <v>22</v>
      </c>
      <c r="C1075" s="10"/>
      <c r="D1075" s="116">
        <f>septe!D1075</f>
        <v>-25806</v>
      </c>
      <c r="E1075" s="116">
        <f>septe!E1075</f>
        <v>-67208</v>
      </c>
      <c r="F1075" s="116">
        <f t="shared" ref="F1075" si="376">(D1075-E1075)</f>
        <v>41402</v>
      </c>
      <c r="G1075" s="32">
        <f t="shared" ref="G1075" si="377">F1075/E1075</f>
        <v>-0.61602785382692538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10">
        <v>51</v>
      </c>
      <c r="B1079" s="20" t="s">
        <v>29</v>
      </c>
      <c r="C1079" s="30"/>
      <c r="D1079" s="116">
        <v>0</v>
      </c>
      <c r="E1079" s="116">
        <v>0</v>
      </c>
      <c r="F1079" s="116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110">
        <v>510</v>
      </c>
      <c r="B1080" s="1" t="s">
        <v>7</v>
      </c>
      <c r="C1080" s="10"/>
      <c r="D1080" s="116">
        <v>0</v>
      </c>
      <c r="E1080" s="116">
        <v>0</v>
      </c>
      <c r="F1080" s="116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110">
        <v>41</v>
      </c>
      <c r="B1082" s="1" t="s">
        <v>8</v>
      </c>
      <c r="C1082" s="10"/>
      <c r="D1082" s="116">
        <f>D1086+D1087+D1088</f>
        <v>180620</v>
      </c>
      <c r="E1082" s="116">
        <f>E1086+E1087+E1088</f>
        <v>72108</v>
      </c>
      <c r="F1082" s="116">
        <f t="shared" ref="F1082" si="380">(D1082-E1082)</f>
        <v>108512</v>
      </c>
      <c r="G1082" s="32">
        <f t="shared" ref="G1082" si="381">F1082/E1082</f>
        <v>1.5048538303655628</v>
      </c>
    </row>
    <row r="1083" spans="1:7" x14ac:dyDescent="0.2">
      <c r="A1083" s="110"/>
      <c r="B1083" s="1"/>
      <c r="C1083" s="10"/>
      <c r="D1083" s="116"/>
      <c r="E1083" s="116"/>
      <c r="F1083" s="116"/>
      <c r="G1083" s="32"/>
    </row>
    <row r="1084" spans="1:7" x14ac:dyDescent="0.2">
      <c r="A1084" s="110"/>
      <c r="B1084" s="7" t="s">
        <v>6</v>
      </c>
      <c r="C1084" s="29"/>
      <c r="D1084" s="116"/>
      <c r="E1084" s="116"/>
      <c r="F1084" s="116"/>
      <c r="G1084" s="32"/>
    </row>
    <row r="1085" spans="1:7" x14ac:dyDescent="0.2">
      <c r="A1085" s="110"/>
      <c r="B1085" s="1"/>
      <c r="C1085" s="10"/>
      <c r="D1085" s="116"/>
      <c r="E1085" s="116"/>
      <c r="F1085" s="116"/>
      <c r="G1085" s="32"/>
    </row>
    <row r="1086" spans="1:7" x14ac:dyDescent="0.2">
      <c r="A1086" s="110"/>
      <c r="B1086" s="23" t="s">
        <v>23</v>
      </c>
      <c r="C1086" s="10"/>
      <c r="D1086" s="116">
        <f>septe!D1086</f>
        <v>0</v>
      </c>
      <c r="E1086" s="116">
        <f>septe!E1086</f>
        <v>0</v>
      </c>
      <c r="F1086" s="116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110"/>
      <c r="B1087" s="24" t="s">
        <v>58</v>
      </c>
      <c r="C1087" s="17"/>
      <c r="D1087" s="116">
        <f>septe!D1087</f>
        <v>180620</v>
      </c>
      <c r="E1087" s="116">
        <f>septe!E1087</f>
        <v>72108</v>
      </c>
      <c r="F1087" s="116">
        <f t="shared" si="382"/>
        <v>108512</v>
      </c>
      <c r="G1087" s="32">
        <f t="shared" si="383"/>
        <v>1.5048538303655628</v>
      </c>
    </row>
    <row r="1088" spans="1:7" x14ac:dyDescent="0.2">
      <c r="A1088" s="110"/>
      <c r="B1088" s="23" t="s">
        <v>24</v>
      </c>
      <c r="C1088" s="10"/>
      <c r="D1088" s="116">
        <f>septe!D1088</f>
        <v>0</v>
      </c>
      <c r="E1088" s="116">
        <f>septe!E1088</f>
        <v>0</v>
      </c>
      <c r="F1088" s="116">
        <f t="shared" si="382"/>
        <v>0</v>
      </c>
      <c r="G1088" s="32" t="e">
        <f t="shared" si="383"/>
        <v>#DIV/0!</v>
      </c>
    </row>
    <row r="1089" spans="1:7" x14ac:dyDescent="0.2">
      <c r="A1089" s="110"/>
      <c r="B1089" s="1"/>
      <c r="C1089" s="10"/>
      <c r="D1089" s="116"/>
      <c r="E1089" s="116"/>
      <c r="F1089" s="116"/>
      <c r="G1089" s="32"/>
    </row>
    <row r="1090" spans="1:7" x14ac:dyDescent="0.2">
      <c r="A1090" s="110"/>
      <c r="B1090" s="8" t="s">
        <v>26</v>
      </c>
      <c r="C1090" s="31"/>
      <c r="D1090" s="116">
        <f>septe!D1090</f>
        <v>125899</v>
      </c>
      <c r="E1090" s="116">
        <f>septe!E1090</f>
        <v>117821</v>
      </c>
      <c r="F1090" s="116">
        <f t="shared" ref="F1090" si="384">(D1090-E1090)</f>
        <v>8078</v>
      </c>
      <c r="G1090" s="32">
        <f t="shared" ref="G1090" si="385">F1090/E1090</f>
        <v>6.8561631627638536E-2</v>
      </c>
    </row>
    <row r="1091" spans="1:7" x14ac:dyDescent="0.2">
      <c r="A1091" s="110"/>
      <c r="B1091" s="8"/>
      <c r="C1091" s="31"/>
      <c r="D1091" s="116"/>
      <c r="E1091" s="116"/>
      <c r="F1091" s="116"/>
      <c r="G1091" s="32"/>
    </row>
    <row r="1092" spans="1:7" x14ac:dyDescent="0.2">
      <c r="A1092" s="110">
        <v>3</v>
      </c>
      <c r="B1092" s="8" t="s">
        <v>15</v>
      </c>
      <c r="C1092" s="31"/>
      <c r="D1092" s="116">
        <f>D1095+D1096+D1097+D1098</f>
        <v>6386</v>
      </c>
      <c r="E1092" s="116">
        <f>E1095+E1096+E1097+E1098</f>
        <v>3471</v>
      </c>
      <c r="F1092" s="116">
        <f t="shared" ref="F1092" si="386">(D1092-E1092)</f>
        <v>2915</v>
      </c>
      <c r="G1092" s="32">
        <f t="shared" ref="G1092" si="387">F1092/E1092</f>
        <v>0.83981561509651392</v>
      </c>
    </row>
    <row r="1093" spans="1:7" x14ac:dyDescent="0.2">
      <c r="A1093" s="110"/>
      <c r="B1093" s="7" t="s">
        <v>6</v>
      </c>
      <c r="C1093" s="29"/>
      <c r="D1093" s="116"/>
      <c r="E1093" s="116"/>
      <c r="F1093" s="116"/>
      <c r="G1093" s="32"/>
    </row>
    <row r="1094" spans="1:7" x14ac:dyDescent="0.2">
      <c r="A1094" s="110"/>
      <c r="B1094" s="8"/>
      <c r="C1094" s="31"/>
      <c r="D1094" s="116"/>
      <c r="E1094" s="116"/>
      <c r="F1094" s="116"/>
      <c r="G1094" s="32"/>
    </row>
    <row r="1095" spans="1:7" x14ac:dyDescent="0.2">
      <c r="A1095" s="110">
        <v>30</v>
      </c>
      <c r="B1095" s="25" t="s">
        <v>16</v>
      </c>
      <c r="C1095" s="31"/>
      <c r="D1095" s="116">
        <f>septe!D1095</f>
        <v>154</v>
      </c>
      <c r="E1095" s="116">
        <f>septe!E1095</f>
        <v>62</v>
      </c>
      <c r="F1095" s="116">
        <f t="shared" ref="F1095:F1098" si="388">(D1095-E1095)</f>
        <v>92</v>
      </c>
      <c r="G1095" s="32">
        <f t="shared" ref="G1095:G1098" si="389">F1095/E1095</f>
        <v>1.4838709677419355</v>
      </c>
    </row>
    <row r="1096" spans="1:7" x14ac:dyDescent="0.2">
      <c r="A1096" s="110">
        <v>31</v>
      </c>
      <c r="B1096" s="25" t="s">
        <v>17</v>
      </c>
      <c r="C1096" s="31"/>
      <c r="D1096" s="116">
        <f>septe!D1096</f>
        <v>839</v>
      </c>
      <c r="E1096" s="116">
        <f>septe!E1096</f>
        <v>1059</v>
      </c>
      <c r="F1096" s="116">
        <f t="shared" si="388"/>
        <v>-220</v>
      </c>
      <c r="G1096" s="32">
        <f t="shared" si="389"/>
        <v>-0.20774315391879131</v>
      </c>
    </row>
    <row r="1097" spans="1:7" x14ac:dyDescent="0.2">
      <c r="A1097" s="110">
        <v>32</v>
      </c>
      <c r="B1097" s="25" t="s">
        <v>18</v>
      </c>
      <c r="C1097" s="31"/>
      <c r="D1097" s="116">
        <f>septe!D1097</f>
        <v>5393</v>
      </c>
      <c r="E1097" s="116">
        <f>septe!E1097</f>
        <v>2350</v>
      </c>
      <c r="F1097" s="116">
        <f t="shared" si="388"/>
        <v>3043</v>
      </c>
      <c r="G1097" s="32">
        <f t="shared" si="389"/>
        <v>1.2948936170212766</v>
      </c>
    </row>
    <row r="1098" spans="1:7" x14ac:dyDescent="0.2">
      <c r="A1098" s="110">
        <v>37</v>
      </c>
      <c r="B1098" s="25" t="s">
        <v>25</v>
      </c>
      <c r="C1098" s="31"/>
      <c r="D1098" s="116">
        <f>septe!D1098</f>
        <v>0</v>
      </c>
      <c r="E1098" s="116">
        <f>septe!E1098</f>
        <v>0</v>
      </c>
      <c r="F1098" s="116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14" t="s">
        <v>10</v>
      </c>
      <c r="E1102" s="114" t="s">
        <v>11</v>
      </c>
      <c r="F1102" s="114" t="s">
        <v>12</v>
      </c>
      <c r="G1102" s="32" t="s">
        <v>13</v>
      </c>
    </row>
    <row r="1103" spans="1:7" x14ac:dyDescent="0.2">
      <c r="A1103" s="110">
        <v>700</v>
      </c>
      <c r="B1103" s="1" t="s">
        <v>30</v>
      </c>
      <c r="C1103" s="10"/>
      <c r="D1103" s="114">
        <f>'TAB juillet'!D1103+'TAB aout'!D1103+septe!D1103</f>
        <v>1258</v>
      </c>
      <c r="E1103" s="114">
        <f>'TAB juillet'!E1103+'TAB aout'!E1103+septe!E1103</f>
        <v>1587</v>
      </c>
      <c r="F1103" s="114">
        <f>(D1103-E1103)</f>
        <v>-329</v>
      </c>
      <c r="G1103" s="32">
        <f>F1103/E1103</f>
        <v>-0.20730938878386893</v>
      </c>
    </row>
    <row r="1104" spans="1:7" x14ac:dyDescent="0.2">
      <c r="A1104" s="110">
        <v>701</v>
      </c>
      <c r="B1104" s="1" t="s">
        <v>31</v>
      </c>
      <c r="C1104" s="10"/>
      <c r="D1104" s="114">
        <f>'TAB juillet'!D1104+'TAB aout'!D1104+septe!D1104</f>
        <v>12772</v>
      </c>
      <c r="E1104" s="114">
        <f>'TAB juillet'!E1104+'TAB aout'!E1104+septe!E1104</f>
        <v>24248</v>
      </c>
      <c r="F1104" s="114">
        <f t="shared" ref="F1104:F1106" si="390">(D1104-E1104)</f>
        <v>-11476</v>
      </c>
      <c r="G1104" s="32">
        <f t="shared" ref="G1104:G1106" si="391">F1104/E1104</f>
        <v>-0.47327614648630817</v>
      </c>
    </row>
    <row r="1105" spans="1:7" x14ac:dyDescent="0.2">
      <c r="A1105" s="110">
        <v>704</v>
      </c>
      <c r="B1105" s="1" t="s">
        <v>32</v>
      </c>
      <c r="C1105" s="10"/>
      <c r="D1105" s="114">
        <f>'TAB juillet'!D1105+'TAB aout'!D1105+septe!D1105</f>
        <v>0</v>
      </c>
      <c r="E1105" s="114">
        <f>'TAB juillet'!E1105+'TAB aout'!E1105+septe!E1105</f>
        <v>0</v>
      </c>
      <c r="F1105" s="114">
        <f t="shared" si="390"/>
        <v>0</v>
      </c>
      <c r="G1105" s="32" t="e">
        <f t="shared" si="391"/>
        <v>#DIV/0!</v>
      </c>
    </row>
    <row r="1106" spans="1:7" x14ac:dyDescent="0.2">
      <c r="A1106" s="110">
        <v>706</v>
      </c>
      <c r="B1106" s="1" t="s">
        <v>33</v>
      </c>
      <c r="C1106" s="10"/>
      <c r="D1106" s="114">
        <f>'TAB juillet'!D1106+'TAB aout'!D1106+septe!D1106</f>
        <v>22872</v>
      </c>
      <c r="E1106" s="114">
        <f>'TAB juillet'!E1106+'TAB aout'!E1106+septe!E1106</f>
        <v>5498</v>
      </c>
      <c r="F1106" s="114">
        <f t="shared" si="390"/>
        <v>17374</v>
      </c>
      <c r="G1106" s="32">
        <f t="shared" si="391"/>
        <v>3.1600582029829027</v>
      </c>
    </row>
    <row r="1107" spans="1:7" x14ac:dyDescent="0.2">
      <c r="A1107" s="110"/>
      <c r="B1107" s="13" t="s">
        <v>6</v>
      </c>
      <c r="C1107" s="27"/>
      <c r="D1107" s="114">
        <f>'TAB juillet'!D1107+'TAB aout'!D1107+septe!D1107</f>
        <v>0</v>
      </c>
      <c r="E1107" s="114">
        <f>'TAB juillet'!E1107+'TAB aout'!E1107+septe!E1107</f>
        <v>0</v>
      </c>
      <c r="F1107" s="39"/>
      <c r="G1107" s="33"/>
    </row>
    <row r="1108" spans="1:7" x14ac:dyDescent="0.2">
      <c r="A1108" s="110"/>
      <c r="B1108" s="14" t="s">
        <v>19</v>
      </c>
      <c r="C1108" s="11"/>
      <c r="D1108" s="114">
        <f>'TAB juillet'!D1108+'TAB aout'!D1108+septe!D1108</f>
        <v>0</v>
      </c>
      <c r="E1108" s="114">
        <f>'TAB juillet'!E1108+'TAB aout'!E1108+septe!E1108</f>
        <v>0</v>
      </c>
      <c r="F1108" s="114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110"/>
      <c r="B1109" s="14" t="s">
        <v>20</v>
      </c>
      <c r="C1109" s="11"/>
      <c r="D1109" s="114">
        <f>'TAB juillet'!D1109+'TAB aout'!D1109+septe!D1109</f>
        <v>0</v>
      </c>
      <c r="E1109" s="114">
        <f>'TAB juillet'!E1109+'TAB aout'!E1109+septe!E1109</f>
        <v>0</v>
      </c>
      <c r="F1109" s="114">
        <f t="shared" si="392"/>
        <v>0</v>
      </c>
      <c r="G1109" s="32" t="e">
        <f t="shared" si="393"/>
        <v>#DIV/0!</v>
      </c>
    </row>
    <row r="1110" spans="1:7" x14ac:dyDescent="0.2">
      <c r="A1110" s="110"/>
      <c r="B1110" s="14" t="s">
        <v>27</v>
      </c>
      <c r="C1110" s="11"/>
      <c r="D1110" s="114">
        <f>'TAB juillet'!D1110+'TAB aout'!D1110+septe!D1110</f>
        <v>0</v>
      </c>
      <c r="E1110" s="114">
        <f>'TAB juillet'!E1110+'TAB aout'!E1110+septe!E1110</f>
        <v>0</v>
      </c>
      <c r="F1110" s="114">
        <f t="shared" si="392"/>
        <v>0</v>
      </c>
      <c r="G1110" s="32" t="e">
        <f t="shared" si="393"/>
        <v>#DIV/0!</v>
      </c>
    </row>
    <row r="1111" spans="1:7" x14ac:dyDescent="0.2">
      <c r="A1111" s="110">
        <v>706</v>
      </c>
      <c r="B1111" s="2" t="s">
        <v>34</v>
      </c>
      <c r="C1111" s="11"/>
      <c r="D1111" s="114">
        <f>'TAB juillet'!D1111+'TAB aout'!D1111+septe!D1111</f>
        <v>0</v>
      </c>
      <c r="E1111" s="114">
        <f>'TAB juillet'!E1111+'TAB aout'!E1111+septe!E1111</f>
        <v>0</v>
      </c>
      <c r="F1111" s="114">
        <f t="shared" si="392"/>
        <v>0</v>
      </c>
      <c r="G1111" s="32" t="e">
        <f t="shared" si="393"/>
        <v>#DIV/0!</v>
      </c>
    </row>
    <row r="1112" spans="1:7" x14ac:dyDescent="0.2">
      <c r="A1112" s="110" t="s">
        <v>35</v>
      </c>
      <c r="B1112" s="2" t="s">
        <v>36</v>
      </c>
      <c r="C1112" s="11"/>
      <c r="D1112" s="114">
        <f>'TAB juillet'!D1112+'TAB aout'!D1112+septe!D1112</f>
        <v>0</v>
      </c>
      <c r="E1112" s="114">
        <f>'TAB juillet'!E1112+'TAB aout'!E1112+septe!E1112</f>
        <v>0</v>
      </c>
      <c r="F1112" s="114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111"/>
      <c r="D1113" s="40">
        <f>D1103+D1104+D1105+D1106+D1111+D1112</f>
        <v>36902</v>
      </c>
      <c r="E1113" s="40">
        <f>E1103+E1104+E1105+E1106+E1111+E1112</f>
        <v>31333</v>
      </c>
      <c r="F1113" s="40">
        <f t="shared" si="392"/>
        <v>5569</v>
      </c>
      <c r="G1113" s="34">
        <f t="shared" si="393"/>
        <v>0.17773593336099319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14">
        <f>'TAB juillet'!D1116+'TAB aout'!D1116+septe!D1116</f>
        <v>0</v>
      </c>
      <c r="E1116" s="114">
        <f>'TAB juillet'!E1116+'TAB aout'!E1116+septe!E1116</f>
        <v>0</v>
      </c>
      <c r="F1116" s="114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112"/>
      <c r="D1117" s="113"/>
      <c r="E1117" s="113"/>
      <c r="F1117" s="113"/>
      <c r="G1117" s="36"/>
    </row>
    <row r="1118" spans="1:7" x14ac:dyDescent="0.2">
      <c r="A1118" s="110">
        <v>72</v>
      </c>
      <c r="B1118" s="1" t="s">
        <v>37</v>
      </c>
      <c r="C1118" s="10"/>
      <c r="D1118" s="114">
        <f>'TAB juillet'!D1118+'TAB aout'!D1118+septe!D1118</f>
        <v>0</v>
      </c>
      <c r="E1118" s="114">
        <f>'TAB juillet'!E1118+'TAB aout'!E1118+septe!E1118</f>
        <v>0</v>
      </c>
      <c r="F1118" s="114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110">
        <v>73</v>
      </c>
      <c r="B1119" s="1" t="s">
        <v>38</v>
      </c>
      <c r="C1119" s="10"/>
      <c r="D1119" s="114">
        <f>'TAB juillet'!D1119+'TAB aout'!D1119+septe!D1119</f>
        <v>0</v>
      </c>
      <c r="E1119" s="114">
        <f>'TAB juillet'!E1119+'TAB aout'!E1119+septe!E1119</f>
        <v>0</v>
      </c>
      <c r="F1119" s="114">
        <f t="shared" si="396"/>
        <v>0</v>
      </c>
      <c r="G1119" s="32" t="e">
        <f t="shared" si="397"/>
        <v>#DIV/0!</v>
      </c>
    </row>
    <row r="1120" spans="1:7" x14ac:dyDescent="0.2">
      <c r="A1120" s="110">
        <v>74</v>
      </c>
      <c r="B1120" s="2" t="s">
        <v>39</v>
      </c>
      <c r="C1120" s="11"/>
      <c r="D1120" s="114">
        <f>'TAB juillet'!D1120+'TAB aout'!D1120+septe!D1120</f>
        <v>0</v>
      </c>
      <c r="E1120" s="114">
        <f>'TAB juillet'!E1120+'TAB aout'!E1120+septe!E1120</f>
        <v>0</v>
      </c>
      <c r="F1120" s="114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15"/>
      <c r="D1121" s="40">
        <f>D1113+D1118+D1119+D1120</f>
        <v>36902</v>
      </c>
      <c r="E1121" s="40">
        <f>E1113+E1118+E1119+E1120</f>
        <v>31333</v>
      </c>
      <c r="F1121" s="114">
        <f t="shared" si="396"/>
        <v>5569</v>
      </c>
      <c r="G1121" s="32">
        <f t="shared" si="397"/>
        <v>0.17773593336099319</v>
      </c>
    </row>
    <row r="1122" spans="1:7" x14ac:dyDescent="0.2">
      <c r="A1122" s="110">
        <v>60</v>
      </c>
      <c r="B1122" s="3" t="s">
        <v>40</v>
      </c>
      <c r="C1122" s="112"/>
      <c r="D1122" s="113">
        <f>D1123+D1124+D1125</f>
        <v>11350</v>
      </c>
      <c r="E1122" s="113">
        <f>E1123+E1124+E1125</f>
        <v>10780</v>
      </c>
      <c r="F1122" s="114">
        <f t="shared" si="396"/>
        <v>570</v>
      </c>
      <c r="G1122" s="32">
        <f t="shared" si="397"/>
        <v>5.2875695732838589E-2</v>
      </c>
    </row>
    <row r="1123" spans="1:7" x14ac:dyDescent="0.2">
      <c r="A1123" s="110">
        <v>600</v>
      </c>
      <c r="B1123" s="1" t="s">
        <v>2</v>
      </c>
      <c r="C1123" s="10"/>
      <c r="D1123" s="114">
        <f>'TAB juillet'!D1123+'TAB aout'!D1123+septe!D1123</f>
        <v>846</v>
      </c>
      <c r="E1123" s="114">
        <f>'TAB juillet'!E1123+'TAB aout'!E1123+septe!E1123</f>
        <v>590</v>
      </c>
      <c r="F1123" s="114">
        <f t="shared" si="396"/>
        <v>256</v>
      </c>
      <c r="G1123" s="32">
        <f t="shared" si="397"/>
        <v>0.43389830508474575</v>
      </c>
    </row>
    <row r="1124" spans="1:7" x14ac:dyDescent="0.2">
      <c r="A1124" s="110">
        <v>601</v>
      </c>
      <c r="B1124" s="1" t="s">
        <v>3</v>
      </c>
      <c r="C1124" s="10"/>
      <c r="D1124" s="114">
        <f>'TAB juillet'!D1124+'TAB aout'!D1124+septe!D1124</f>
        <v>10504</v>
      </c>
      <c r="E1124" s="114">
        <f>'TAB juillet'!E1124+'TAB aout'!E1124+septe!E1124</f>
        <v>10190</v>
      </c>
      <c r="F1124" s="114">
        <f t="shared" si="396"/>
        <v>314</v>
      </c>
      <c r="G1124" s="32">
        <f t="shared" si="397"/>
        <v>3.0814524043179588E-2</v>
      </c>
    </row>
    <row r="1125" spans="1:7" x14ac:dyDescent="0.2">
      <c r="A1125" s="110">
        <v>604</v>
      </c>
      <c r="B1125" s="1" t="s">
        <v>4</v>
      </c>
      <c r="C1125" s="10"/>
      <c r="D1125" s="114">
        <f>'TAB juillet'!D1125+'TAB aout'!D1125+septe!D1125</f>
        <v>0</v>
      </c>
      <c r="E1125" s="114">
        <f>'TAB juillet'!E1125+'TAB aout'!E1125+septe!E1125</f>
        <v>0</v>
      </c>
      <c r="F1125" s="114">
        <f t="shared" si="396"/>
        <v>0</v>
      </c>
      <c r="G1125" s="32" t="e">
        <f t="shared" si="397"/>
        <v>#DIV/0!</v>
      </c>
    </row>
    <row r="1126" spans="1:7" x14ac:dyDescent="0.2">
      <c r="A1126" s="110">
        <v>61</v>
      </c>
      <c r="B1126" s="1" t="s">
        <v>41</v>
      </c>
      <c r="C1126" s="10"/>
      <c r="D1126" s="114">
        <f>'TAB juillet'!D1126+'TAB aout'!D1126+septe!D1126</f>
        <v>783</v>
      </c>
      <c r="E1126" s="114">
        <f>'TAB juillet'!E1126+'TAB aout'!E1126+septe!E1126</f>
        <v>1001</v>
      </c>
      <c r="F1126" s="114">
        <f t="shared" si="396"/>
        <v>-218</v>
      </c>
      <c r="G1126" s="32">
        <f t="shared" si="397"/>
        <v>-0.21778221778221779</v>
      </c>
    </row>
    <row r="1127" spans="1:7" x14ac:dyDescent="0.2">
      <c r="A1127" s="110">
        <v>62</v>
      </c>
      <c r="B1127" s="2" t="s">
        <v>42</v>
      </c>
      <c r="C1127" s="11"/>
      <c r="D1127" s="114">
        <f>'TAB juillet'!D1127+'TAB aout'!D1127+septe!D1127</f>
        <v>713</v>
      </c>
      <c r="E1127" s="114">
        <f>'TAB juillet'!E1127+'TAB aout'!E1127+septe!E1127</f>
        <v>660</v>
      </c>
      <c r="F1127" s="114">
        <f t="shared" si="396"/>
        <v>53</v>
      </c>
      <c r="G1127" s="32">
        <f t="shared" si="397"/>
        <v>8.0303030303030307E-2</v>
      </c>
    </row>
    <row r="1128" spans="1:7" ht="25.5" x14ac:dyDescent="0.2">
      <c r="A1128" s="22"/>
      <c r="B1128" s="26" t="s">
        <v>43</v>
      </c>
      <c r="C1128" s="115"/>
      <c r="D1128" s="40">
        <f>D1122+D1126+D1127</f>
        <v>12846</v>
      </c>
      <c r="E1128" s="40">
        <f>E1122+E1126+E1127</f>
        <v>12441</v>
      </c>
      <c r="F1128" s="114">
        <f t="shared" si="396"/>
        <v>405</v>
      </c>
      <c r="G1128" s="32">
        <f t="shared" si="397"/>
        <v>3.2553653243308417E-2</v>
      </c>
    </row>
    <row r="1129" spans="1:7" ht="25.5" x14ac:dyDescent="0.2">
      <c r="A1129" s="22"/>
      <c r="B1129" s="26" t="s">
        <v>48</v>
      </c>
      <c r="C1129" s="115"/>
      <c r="D1129" s="40">
        <f>D1121-D1128</f>
        <v>24056</v>
      </c>
      <c r="E1129" s="40">
        <f>E1121-E1128</f>
        <v>18892</v>
      </c>
      <c r="F1129" s="114">
        <f t="shared" si="396"/>
        <v>5164</v>
      </c>
      <c r="G1129" s="32">
        <f t="shared" si="397"/>
        <v>0.27334321405886092</v>
      </c>
    </row>
    <row r="1130" spans="1:7" x14ac:dyDescent="0.2">
      <c r="A1130" s="110">
        <v>63</v>
      </c>
      <c r="B1130" s="3" t="s">
        <v>46</v>
      </c>
      <c r="C1130" s="112"/>
      <c r="D1130" s="114">
        <f>'TAB juillet'!D1130+'TAB aout'!D1130+septe!D1130</f>
        <v>24443</v>
      </c>
      <c r="E1130" s="114">
        <f>'TAB juillet'!E1130+'TAB aout'!E1130+septe!E1130</f>
        <v>22527</v>
      </c>
      <c r="F1130" s="114">
        <f t="shared" si="396"/>
        <v>1916</v>
      </c>
      <c r="G1130" s="32">
        <f t="shared" si="397"/>
        <v>8.5053491365916459E-2</v>
      </c>
    </row>
    <row r="1131" spans="1:7" x14ac:dyDescent="0.2">
      <c r="A1131" s="110"/>
      <c r="B1131" s="13" t="s">
        <v>6</v>
      </c>
      <c r="C1131" s="27"/>
      <c r="D1131" s="114"/>
      <c r="E1131" s="114"/>
      <c r="F1131" s="114"/>
      <c r="G1131" s="32"/>
    </row>
    <row r="1132" spans="1:7" x14ac:dyDescent="0.2">
      <c r="A1132" s="110">
        <v>631</v>
      </c>
      <c r="B1132" s="15" t="s">
        <v>21</v>
      </c>
      <c r="C1132" s="21"/>
      <c r="D1132" s="114">
        <f>'TAB juillet'!D1132+'TAB aout'!D1132+septe!D1132</f>
        <v>0</v>
      </c>
      <c r="E1132" s="114">
        <f>'TAB juillet'!E1132+'TAB aout'!E1132+septe!E1132</f>
        <v>0</v>
      </c>
      <c r="F1132" s="114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10"/>
      <c r="B1133" s="15"/>
      <c r="C1133" s="21"/>
      <c r="D1133" s="114"/>
      <c r="E1133" s="114"/>
      <c r="F1133" s="114"/>
      <c r="G1133" s="32"/>
    </row>
    <row r="1134" spans="1:7" x14ac:dyDescent="0.2">
      <c r="A1134" s="110">
        <v>64</v>
      </c>
      <c r="B1134" s="2" t="s">
        <v>47</v>
      </c>
      <c r="C1134" s="11"/>
      <c r="D1134" s="114">
        <f>'TAB juillet'!D1134+'TAB aout'!D1134+septe!D1134</f>
        <v>1156</v>
      </c>
      <c r="E1134" s="114">
        <f>'TAB juillet'!E1134+'TAB aout'!E1134+septe!E1134</f>
        <v>560</v>
      </c>
      <c r="F1134" s="114">
        <f t="shared" ref="F1134:F1144" si="400">(D1134-E1134)</f>
        <v>596</v>
      </c>
      <c r="G1134" s="32">
        <f t="shared" ref="G1134:G1144" si="401">F1134/E1134</f>
        <v>1.0642857142857143</v>
      </c>
    </row>
    <row r="1135" spans="1:7" ht="25.5" x14ac:dyDescent="0.2">
      <c r="A1135" s="22"/>
      <c r="B1135" s="26" t="s">
        <v>49</v>
      </c>
      <c r="C1135" s="115"/>
      <c r="D1135" s="114">
        <f>D1129-D1130-D1134</f>
        <v>-1543</v>
      </c>
      <c r="E1135" s="114">
        <f>E1129-E1130-E1134</f>
        <v>-4195</v>
      </c>
      <c r="F1135" s="114">
        <f t="shared" si="400"/>
        <v>2652</v>
      </c>
      <c r="G1135" s="32">
        <f t="shared" si="401"/>
        <v>-0.63218116805721092</v>
      </c>
    </row>
    <row r="1136" spans="1:7" x14ac:dyDescent="0.2">
      <c r="A1136" s="110">
        <v>75</v>
      </c>
      <c r="B1136" s="3" t="s">
        <v>50</v>
      </c>
      <c r="C1136" s="112"/>
      <c r="D1136" s="114">
        <f>'TAB juillet'!D1136+'TAB aout'!D1136+septe!D1136</f>
        <v>0</v>
      </c>
      <c r="E1136" s="114">
        <f>'TAB juillet'!E1136+'TAB aout'!E1136+septe!E1136</f>
        <v>0</v>
      </c>
      <c r="F1136" s="114">
        <f t="shared" si="400"/>
        <v>0</v>
      </c>
      <c r="G1136" s="32" t="e">
        <f t="shared" si="401"/>
        <v>#DIV/0!</v>
      </c>
    </row>
    <row r="1137" spans="1:7" x14ac:dyDescent="0.2">
      <c r="A1137" s="110">
        <v>65</v>
      </c>
      <c r="B1137" s="1" t="s">
        <v>51</v>
      </c>
      <c r="C1137" s="10"/>
      <c r="D1137" s="114">
        <f>'TAB juillet'!D1137+'TAB aout'!D1137+septe!D1137</f>
        <v>11010</v>
      </c>
      <c r="E1137" s="114">
        <f>'TAB juillet'!E1137+'TAB aout'!E1137+septe!E1137</f>
        <v>6030</v>
      </c>
      <c r="F1137" s="114">
        <f t="shared" si="400"/>
        <v>4980</v>
      </c>
      <c r="G1137" s="32">
        <f t="shared" si="401"/>
        <v>0.82587064676616917</v>
      </c>
    </row>
    <row r="1138" spans="1:7" ht="25.5" x14ac:dyDescent="0.2">
      <c r="A1138" s="110">
        <v>68</v>
      </c>
      <c r="B1138" s="16" t="s">
        <v>52</v>
      </c>
      <c r="C1138" s="17"/>
      <c r="D1138" s="114">
        <f>'TAB juillet'!D1138+'TAB aout'!D1138+septe!D1138</f>
        <v>4367</v>
      </c>
      <c r="E1138" s="114">
        <f>'TAB juillet'!E1138+'TAB aout'!E1138+septe!E1138</f>
        <v>3964</v>
      </c>
      <c r="F1138" s="114">
        <f t="shared" si="400"/>
        <v>403</v>
      </c>
      <c r="G1138" s="32">
        <f t="shared" si="401"/>
        <v>0.10166498486377397</v>
      </c>
    </row>
    <row r="1139" spans="1:7" x14ac:dyDescent="0.2">
      <c r="A1139" s="110">
        <v>78</v>
      </c>
      <c r="B1139" s="2" t="s">
        <v>53</v>
      </c>
      <c r="C1139" s="11"/>
      <c r="D1139" s="114">
        <f>'TAB juillet'!D1139+'TAB aout'!D1139+septe!D1139</f>
        <v>0</v>
      </c>
      <c r="E1139" s="114">
        <f>'TAB juillet'!E1139+'TAB aout'!E1139+septe!E1139</f>
        <v>0</v>
      </c>
      <c r="F1139" s="114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15"/>
      <c r="D1140" s="114">
        <f>D1135+D1136-D1137-D1138+D1139</f>
        <v>-16920</v>
      </c>
      <c r="E1140" s="114">
        <f>E1135+E1136-E1137-E1138+E1139</f>
        <v>-14189</v>
      </c>
      <c r="F1140" s="114">
        <f t="shared" si="400"/>
        <v>-2731</v>
      </c>
      <c r="G1140" s="32">
        <f t="shared" si="401"/>
        <v>0.1924730424977095</v>
      </c>
    </row>
    <row r="1141" spans="1:7" x14ac:dyDescent="0.2">
      <c r="A1141" s="110">
        <v>76</v>
      </c>
      <c r="B1141" s="1" t="s">
        <v>54</v>
      </c>
      <c r="C1141" s="10"/>
      <c r="D1141" s="114">
        <f>'TAB juillet'!D1141+'TAB aout'!D1141+septe!D1141</f>
        <v>0</v>
      </c>
      <c r="E1141" s="114">
        <f>'TAB juillet'!E1141+'TAB aout'!E1141+septe!E1141</f>
        <v>0</v>
      </c>
      <c r="F1141" s="114">
        <f t="shared" si="400"/>
        <v>0</v>
      </c>
      <c r="G1141" s="32" t="e">
        <f t="shared" si="401"/>
        <v>#DIV/0!</v>
      </c>
    </row>
    <row r="1142" spans="1:7" x14ac:dyDescent="0.2">
      <c r="A1142" s="110">
        <v>66</v>
      </c>
      <c r="B1142" s="1" t="s">
        <v>55</v>
      </c>
      <c r="C1142" s="10"/>
      <c r="D1142" s="114">
        <f>'TAB juillet'!D1142+'TAB aout'!D1142+septe!D1142</f>
        <v>0</v>
      </c>
      <c r="E1142" s="114">
        <f>'TAB juillet'!E1142+'TAB aout'!E1142+septe!E1142</f>
        <v>0</v>
      </c>
      <c r="F1142" s="114">
        <f t="shared" si="400"/>
        <v>0</v>
      </c>
      <c r="G1142" s="32" t="e">
        <f t="shared" si="40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14">
        <f t="shared" si="400"/>
        <v>0</v>
      </c>
      <c r="G1143" s="32" t="e">
        <f t="shared" si="401"/>
        <v>#DIV/0!</v>
      </c>
    </row>
    <row r="1144" spans="1:7" x14ac:dyDescent="0.2">
      <c r="A1144" s="22"/>
      <c r="B1144" s="19" t="s">
        <v>57</v>
      </c>
      <c r="C1144" s="115"/>
      <c r="D1144" s="114">
        <f>D1140+D1143</f>
        <v>-16920</v>
      </c>
      <c r="E1144" s="114">
        <f>E1140+E1143</f>
        <v>-14189</v>
      </c>
      <c r="F1144" s="114">
        <f t="shared" si="400"/>
        <v>-2731</v>
      </c>
      <c r="G1144" s="32">
        <f t="shared" si="401"/>
        <v>0.1924730424977095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10">
        <v>5</v>
      </c>
      <c r="B1148" s="1" t="s">
        <v>22</v>
      </c>
      <c r="C1148" s="10"/>
      <c r="D1148" s="116">
        <f>septe!D1148</f>
        <v>14184</v>
      </c>
      <c r="E1148" s="116">
        <f>septe!E1148</f>
        <v>18887</v>
      </c>
      <c r="F1148" s="116">
        <f t="shared" ref="F1148" si="402">(D1148-E1148)</f>
        <v>-4703</v>
      </c>
      <c r="G1148" s="32">
        <f t="shared" ref="G1148" si="403">F1148/E1148</f>
        <v>-0.24900725366654314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10">
        <v>51</v>
      </c>
      <c r="B1152" s="20" t="s">
        <v>29</v>
      </c>
      <c r="C1152" s="30"/>
      <c r="D1152" s="116">
        <v>0</v>
      </c>
      <c r="E1152" s="116">
        <v>0</v>
      </c>
      <c r="F1152" s="116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10">
        <v>510</v>
      </c>
      <c r="B1153" s="1" t="s">
        <v>7</v>
      </c>
      <c r="C1153" s="10"/>
      <c r="D1153" s="116">
        <v>0</v>
      </c>
      <c r="E1153" s="116">
        <v>0</v>
      </c>
      <c r="F1153" s="116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10">
        <v>41</v>
      </c>
      <c r="B1155" s="1" t="s">
        <v>8</v>
      </c>
      <c r="C1155" s="10"/>
      <c r="D1155" s="116">
        <f>D1159+D1160+D1161</f>
        <v>11200</v>
      </c>
      <c r="E1155" s="116">
        <f>E1159+E1160+E1161</f>
        <v>36222</v>
      </c>
      <c r="F1155" s="116">
        <f t="shared" ref="F1155" si="406">(D1155-E1155)</f>
        <v>-25022</v>
      </c>
      <c r="G1155" s="32">
        <f t="shared" ref="G1155" si="407">F1155/E1155</f>
        <v>-0.69079564905306168</v>
      </c>
    </row>
    <row r="1156" spans="1:7" x14ac:dyDescent="0.2">
      <c r="A1156" s="110"/>
      <c r="B1156" s="1"/>
      <c r="C1156" s="10"/>
      <c r="D1156" s="116"/>
      <c r="E1156" s="116"/>
      <c r="F1156" s="116"/>
      <c r="G1156" s="32"/>
    </row>
    <row r="1157" spans="1:7" x14ac:dyDescent="0.2">
      <c r="A1157" s="110"/>
      <c r="B1157" s="7" t="s">
        <v>6</v>
      </c>
      <c r="C1157" s="29"/>
      <c r="D1157" s="116"/>
      <c r="E1157" s="116"/>
      <c r="F1157" s="116"/>
      <c r="G1157" s="32"/>
    </row>
    <row r="1158" spans="1:7" x14ac:dyDescent="0.2">
      <c r="A1158" s="110"/>
      <c r="B1158" s="1"/>
      <c r="C1158" s="10"/>
      <c r="D1158" s="116"/>
      <c r="E1158" s="116"/>
      <c r="F1158" s="116"/>
      <c r="G1158" s="32"/>
    </row>
    <row r="1159" spans="1:7" x14ac:dyDescent="0.2">
      <c r="A1159" s="110"/>
      <c r="B1159" s="23" t="s">
        <v>23</v>
      </c>
      <c r="C1159" s="10"/>
      <c r="D1159" s="116">
        <f>septe!D1159</f>
        <v>4987</v>
      </c>
      <c r="E1159" s="116">
        <f>septe!E1159</f>
        <v>29632</v>
      </c>
      <c r="F1159" s="116">
        <f t="shared" ref="F1159:F1161" si="408">(D1159-E1159)</f>
        <v>-24645</v>
      </c>
      <c r="G1159" s="32">
        <f t="shared" ref="G1159:G1161" si="409">F1159/E1159</f>
        <v>-0.83170221382289422</v>
      </c>
    </row>
    <row r="1160" spans="1:7" ht="25.5" x14ac:dyDescent="0.2">
      <c r="A1160" s="110"/>
      <c r="B1160" s="24" t="s">
        <v>58</v>
      </c>
      <c r="C1160" s="17"/>
      <c r="D1160" s="116">
        <f>septe!D1160</f>
        <v>6066</v>
      </c>
      <c r="E1160" s="116">
        <f>septe!E1160</f>
        <v>6513</v>
      </c>
      <c r="F1160" s="116">
        <f t="shared" si="408"/>
        <v>-447</v>
      </c>
      <c r="G1160" s="32">
        <f t="shared" si="409"/>
        <v>-6.8631966835559652E-2</v>
      </c>
    </row>
    <row r="1161" spans="1:7" x14ac:dyDescent="0.2">
      <c r="A1161" s="110"/>
      <c r="B1161" s="23" t="s">
        <v>24</v>
      </c>
      <c r="C1161" s="10"/>
      <c r="D1161" s="116">
        <f>septe!D1161</f>
        <v>147</v>
      </c>
      <c r="E1161" s="116">
        <f>septe!E1161</f>
        <v>77</v>
      </c>
      <c r="F1161" s="116">
        <f t="shared" si="408"/>
        <v>70</v>
      </c>
      <c r="G1161" s="32">
        <f t="shared" si="409"/>
        <v>0.90909090909090906</v>
      </c>
    </row>
    <row r="1162" spans="1:7" x14ac:dyDescent="0.2">
      <c r="A1162" s="110"/>
      <c r="B1162" s="1"/>
      <c r="C1162" s="10"/>
      <c r="D1162" s="116"/>
      <c r="E1162" s="116"/>
      <c r="F1162" s="116"/>
      <c r="G1162" s="32"/>
    </row>
    <row r="1163" spans="1:7" x14ac:dyDescent="0.2">
      <c r="A1163" s="110"/>
      <c r="B1163" s="8" t="s">
        <v>26</v>
      </c>
      <c r="C1163" s="31"/>
      <c r="D1163" s="116">
        <f>septe!D1163</f>
        <v>22274</v>
      </c>
      <c r="E1163" s="116">
        <f>septe!E1163</f>
        <v>22533</v>
      </c>
      <c r="F1163" s="116">
        <f t="shared" ref="F1163" si="410">(D1163-E1163)</f>
        <v>-259</v>
      </c>
      <c r="G1163" s="32">
        <f t="shared" ref="G1163" si="411">F1163/E1163</f>
        <v>-1.1494252873563218E-2</v>
      </c>
    </row>
    <row r="1164" spans="1:7" x14ac:dyDescent="0.2">
      <c r="A1164" s="110"/>
      <c r="B1164" s="8"/>
      <c r="C1164" s="31"/>
      <c r="D1164" s="116"/>
      <c r="E1164" s="116"/>
      <c r="F1164" s="116"/>
      <c r="G1164" s="32"/>
    </row>
    <row r="1165" spans="1:7" x14ac:dyDescent="0.2">
      <c r="A1165" s="110">
        <v>3</v>
      </c>
      <c r="B1165" s="8" t="s">
        <v>15</v>
      </c>
      <c r="C1165" s="31"/>
      <c r="D1165" s="116">
        <f>D1168+D1169+D1170+D1171</f>
        <v>22413</v>
      </c>
      <c r="E1165" s="116">
        <f>E1168+E1169+E1170+E1171</f>
        <v>22757</v>
      </c>
      <c r="F1165" s="116">
        <f t="shared" ref="F1165" si="412">(D1165-E1165)</f>
        <v>-344</v>
      </c>
      <c r="G1165" s="32">
        <f t="shared" ref="G1165" si="413">F1165/E1165</f>
        <v>-1.5116227973810256E-2</v>
      </c>
    </row>
    <row r="1166" spans="1:7" x14ac:dyDescent="0.2">
      <c r="A1166" s="110"/>
      <c r="B1166" s="7" t="s">
        <v>6</v>
      </c>
      <c r="C1166" s="29"/>
      <c r="D1166" s="116"/>
      <c r="E1166" s="116"/>
      <c r="F1166" s="116"/>
      <c r="G1166" s="32"/>
    </row>
    <row r="1167" spans="1:7" x14ac:dyDescent="0.2">
      <c r="A1167" s="110"/>
      <c r="B1167" s="8"/>
      <c r="C1167" s="31"/>
      <c r="D1167" s="116"/>
      <c r="E1167" s="116"/>
      <c r="F1167" s="116"/>
      <c r="G1167" s="32"/>
    </row>
    <row r="1168" spans="1:7" x14ac:dyDescent="0.2">
      <c r="A1168" s="110">
        <v>30</v>
      </c>
      <c r="B1168" s="25" t="s">
        <v>16</v>
      </c>
      <c r="C1168" s="31"/>
      <c r="D1168" s="116">
        <f>septe!D1168</f>
        <v>428</v>
      </c>
      <c r="E1168" s="116">
        <f>septe!E1168</f>
        <v>155</v>
      </c>
      <c r="F1168" s="116">
        <f t="shared" ref="F1168:F1171" si="414">(D1168-E1168)</f>
        <v>273</v>
      </c>
      <c r="G1168" s="32">
        <f t="shared" ref="G1168:G1171" si="415">F1168/E1168</f>
        <v>1.7612903225806451</v>
      </c>
    </row>
    <row r="1169" spans="1:7" x14ac:dyDescent="0.2">
      <c r="A1169" s="110">
        <v>31</v>
      </c>
      <c r="B1169" s="25" t="s">
        <v>17</v>
      </c>
      <c r="C1169" s="31"/>
      <c r="D1169" s="116">
        <f>septe!D1169</f>
        <v>705</v>
      </c>
      <c r="E1169" s="116">
        <f>septe!E1169</f>
        <v>455</v>
      </c>
      <c r="F1169" s="116">
        <f t="shared" si="414"/>
        <v>250</v>
      </c>
      <c r="G1169" s="32">
        <f t="shared" si="415"/>
        <v>0.5494505494505495</v>
      </c>
    </row>
    <row r="1170" spans="1:7" x14ac:dyDescent="0.2">
      <c r="A1170" s="110">
        <v>32</v>
      </c>
      <c r="B1170" s="25" t="s">
        <v>18</v>
      </c>
      <c r="C1170" s="31"/>
      <c r="D1170" s="116">
        <f>septe!D1170</f>
        <v>21280</v>
      </c>
      <c r="E1170" s="116">
        <f>septe!E1170</f>
        <v>22147</v>
      </c>
      <c r="F1170" s="116">
        <f t="shared" si="414"/>
        <v>-867</v>
      </c>
      <c r="G1170" s="32">
        <f t="shared" si="415"/>
        <v>-3.914751433602745E-2</v>
      </c>
    </row>
    <row r="1171" spans="1:7" x14ac:dyDescent="0.2">
      <c r="A1171" s="110">
        <v>37</v>
      </c>
      <c r="B1171" s="25" t="s">
        <v>25</v>
      </c>
      <c r="C1171" s="31"/>
      <c r="D1171" s="116">
        <f>septe!D1171</f>
        <v>0</v>
      </c>
      <c r="E1171" s="116">
        <f>septe!E1171</f>
        <v>0</v>
      </c>
      <c r="F1171" s="116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14" t="s">
        <v>10</v>
      </c>
      <c r="E1176" s="114" t="s">
        <v>11</v>
      </c>
      <c r="F1176" s="114" t="s">
        <v>12</v>
      </c>
      <c r="G1176" s="32" t="s">
        <v>13</v>
      </c>
    </row>
    <row r="1177" spans="1:7" x14ac:dyDescent="0.2">
      <c r="A1177" s="110">
        <v>700</v>
      </c>
      <c r="B1177" s="1" t="s">
        <v>30</v>
      </c>
      <c r="C1177" s="10"/>
      <c r="D1177" s="114">
        <f>'TAB juillet'!D1177+'TAB aout'!D1177+septe!D1177</f>
        <v>1743</v>
      </c>
      <c r="E1177" s="114">
        <f>'TAB juillet'!E1177+'TAB aout'!E1177+septe!E1177</f>
        <v>0</v>
      </c>
      <c r="F1177" s="114">
        <f>(D1177-E1177)</f>
        <v>1743</v>
      </c>
      <c r="G1177" s="32" t="e">
        <f>F1177/E1177</f>
        <v>#DIV/0!</v>
      </c>
    </row>
    <row r="1178" spans="1:7" x14ac:dyDescent="0.2">
      <c r="A1178" s="110">
        <v>701</v>
      </c>
      <c r="B1178" s="1" t="s">
        <v>31</v>
      </c>
      <c r="C1178" s="10"/>
      <c r="D1178" s="114">
        <f>'TAB juillet'!D1178+'TAB aout'!D1178+septe!D1178</f>
        <v>293</v>
      </c>
      <c r="E1178" s="114">
        <f>'TAB juillet'!E1178+'TAB aout'!E1178+septe!E1178</f>
        <v>0</v>
      </c>
      <c r="F1178" s="114">
        <f t="shared" ref="F1178:F1180" si="416">(D1178-E1178)</f>
        <v>293</v>
      </c>
      <c r="G1178" s="32" t="e">
        <f t="shared" ref="G1178:G1180" si="417">F1178/E1178</f>
        <v>#DIV/0!</v>
      </c>
    </row>
    <row r="1179" spans="1:7" x14ac:dyDescent="0.2">
      <c r="A1179" s="110">
        <v>704</v>
      </c>
      <c r="B1179" s="1" t="s">
        <v>32</v>
      </c>
      <c r="C1179" s="10"/>
      <c r="D1179" s="114">
        <f>'TAB juillet'!D1179+'TAB aout'!D1179+septe!D1179</f>
        <v>0</v>
      </c>
      <c r="E1179" s="114">
        <f>'TAB juillet'!E1179+'TAB aout'!E1179+septe!E1179</f>
        <v>0</v>
      </c>
      <c r="F1179" s="114">
        <f t="shared" si="416"/>
        <v>0</v>
      </c>
      <c r="G1179" s="32" t="e">
        <f t="shared" si="417"/>
        <v>#DIV/0!</v>
      </c>
    </row>
    <row r="1180" spans="1:7" x14ac:dyDescent="0.2">
      <c r="A1180" s="110">
        <v>706</v>
      </c>
      <c r="B1180" s="1" t="s">
        <v>33</v>
      </c>
      <c r="C1180" s="10"/>
      <c r="D1180" s="114">
        <f>'TAB juillet'!D1180+'TAB aout'!D1180+septe!D1180</f>
        <v>284</v>
      </c>
      <c r="E1180" s="114">
        <f>'TAB juillet'!E1180+'TAB aout'!E1180+septe!E1180</f>
        <v>0</v>
      </c>
      <c r="F1180" s="114">
        <f t="shared" si="416"/>
        <v>284</v>
      </c>
      <c r="G1180" s="32" t="e">
        <f t="shared" si="417"/>
        <v>#DIV/0!</v>
      </c>
    </row>
    <row r="1181" spans="1:7" x14ac:dyDescent="0.2">
      <c r="A1181" s="110"/>
      <c r="B1181" s="13" t="s">
        <v>6</v>
      </c>
      <c r="C1181" s="27"/>
      <c r="D1181" s="114">
        <f>'TAB juillet'!D1181+'TAB aout'!D1181+septe!D1181</f>
        <v>0</v>
      </c>
      <c r="E1181" s="114">
        <f>'TAB juillet'!E1181+'TAB aout'!E1181+septe!E1181</f>
        <v>0</v>
      </c>
      <c r="F1181" s="39"/>
      <c r="G1181" s="33"/>
    </row>
    <row r="1182" spans="1:7" x14ac:dyDescent="0.2">
      <c r="A1182" s="110"/>
      <c r="B1182" s="14" t="s">
        <v>19</v>
      </c>
      <c r="C1182" s="11"/>
      <c r="D1182" s="114">
        <f>'TAB juillet'!D1182+'TAB aout'!D1182+septe!D1182</f>
        <v>0</v>
      </c>
      <c r="E1182" s="114">
        <f>'TAB juillet'!E1182+'TAB aout'!E1182+septe!E1182</f>
        <v>0</v>
      </c>
      <c r="F1182" s="114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110"/>
      <c r="B1183" s="14" t="s">
        <v>20</v>
      </c>
      <c r="C1183" s="11"/>
      <c r="D1183" s="114">
        <f>'TAB juillet'!D1183+'TAB aout'!D1183+septe!D1183</f>
        <v>0</v>
      </c>
      <c r="E1183" s="114">
        <f>'TAB juillet'!E1183+'TAB aout'!E1183+septe!E1183</f>
        <v>0</v>
      </c>
      <c r="F1183" s="114">
        <f t="shared" si="418"/>
        <v>0</v>
      </c>
      <c r="G1183" s="32" t="e">
        <f t="shared" si="419"/>
        <v>#DIV/0!</v>
      </c>
    </row>
    <row r="1184" spans="1:7" x14ac:dyDescent="0.2">
      <c r="A1184" s="110"/>
      <c r="B1184" s="14" t="s">
        <v>27</v>
      </c>
      <c r="C1184" s="11"/>
      <c r="D1184" s="114">
        <f>'TAB juillet'!D1184+'TAB aout'!D1184+septe!D1184</f>
        <v>0</v>
      </c>
      <c r="E1184" s="114">
        <f>'TAB juillet'!E1184+'TAB aout'!E1184+septe!E1184</f>
        <v>0</v>
      </c>
      <c r="F1184" s="114">
        <f t="shared" si="418"/>
        <v>0</v>
      </c>
      <c r="G1184" s="32" t="e">
        <f t="shared" si="419"/>
        <v>#DIV/0!</v>
      </c>
    </row>
    <row r="1185" spans="1:7" x14ac:dyDescent="0.2">
      <c r="A1185" s="110">
        <v>706</v>
      </c>
      <c r="B1185" s="2" t="s">
        <v>34</v>
      </c>
      <c r="C1185" s="11"/>
      <c r="D1185" s="114">
        <f>'TAB juillet'!D1185+'TAB aout'!D1185+septe!D1185</f>
        <v>0</v>
      </c>
      <c r="E1185" s="114">
        <f>'TAB juillet'!E1185+'TAB aout'!E1185+septe!E1185</f>
        <v>0</v>
      </c>
      <c r="F1185" s="114">
        <f t="shared" si="418"/>
        <v>0</v>
      </c>
      <c r="G1185" s="32" t="e">
        <f t="shared" si="419"/>
        <v>#DIV/0!</v>
      </c>
    </row>
    <row r="1186" spans="1:7" x14ac:dyDescent="0.2">
      <c r="A1186" s="110" t="s">
        <v>35</v>
      </c>
      <c r="B1186" s="2" t="s">
        <v>36</v>
      </c>
      <c r="C1186" s="11"/>
      <c r="D1186" s="114">
        <f>'TAB juillet'!D1186+'TAB aout'!D1186+septe!D1186</f>
        <v>0</v>
      </c>
      <c r="E1186" s="114">
        <f>'TAB juillet'!E1186+'TAB aout'!E1186+septe!E1186</f>
        <v>0</v>
      </c>
      <c r="F1186" s="114">
        <f t="shared" si="418"/>
        <v>0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111"/>
      <c r="D1187" s="40">
        <f>D1177+D1178+D1179+D1180+D1185+D1186</f>
        <v>2320</v>
      </c>
      <c r="E1187" s="40">
        <f>E1177+E1178+E1179+E1180+E1185+E1186</f>
        <v>0</v>
      </c>
      <c r="F1187" s="40">
        <f t="shared" si="418"/>
        <v>2320</v>
      </c>
      <c r="G1187" s="34" t="e">
        <f t="shared" si="41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14">
        <f>'TAB juillet'!D1190+'TAB aout'!D1190+septe!D1190</f>
        <v>0</v>
      </c>
      <c r="E1190" s="114">
        <f>'TAB juillet'!E1190+'TAB aout'!E1190+septe!E1190</f>
        <v>0</v>
      </c>
      <c r="F1190" s="114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112"/>
      <c r="D1191" s="113"/>
      <c r="E1191" s="113"/>
      <c r="F1191" s="113"/>
      <c r="G1191" s="36"/>
    </row>
    <row r="1192" spans="1:7" x14ac:dyDescent="0.2">
      <c r="A1192" s="110">
        <v>72</v>
      </c>
      <c r="B1192" s="1" t="s">
        <v>37</v>
      </c>
      <c r="C1192" s="10"/>
      <c r="D1192" s="114">
        <f>'TAB juillet'!D1192+'TAB aout'!D1192+septe!D1192</f>
        <v>0</v>
      </c>
      <c r="E1192" s="114">
        <f>'TAB juillet'!E1192+'TAB aout'!E1192+septe!E1192</f>
        <v>0</v>
      </c>
      <c r="F1192" s="114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110">
        <v>73</v>
      </c>
      <c r="B1193" s="1" t="s">
        <v>38</v>
      </c>
      <c r="C1193" s="10"/>
      <c r="D1193" s="114">
        <f>'TAB juillet'!D1193+'TAB aout'!D1193+septe!D1193</f>
        <v>0</v>
      </c>
      <c r="E1193" s="114">
        <f>'TAB juillet'!E1193+'TAB aout'!E1193+septe!E1193</f>
        <v>0</v>
      </c>
      <c r="F1193" s="114">
        <f t="shared" si="422"/>
        <v>0</v>
      </c>
      <c r="G1193" s="32" t="e">
        <f t="shared" si="423"/>
        <v>#DIV/0!</v>
      </c>
    </row>
    <row r="1194" spans="1:7" x14ac:dyDescent="0.2">
      <c r="A1194" s="110">
        <v>74</v>
      </c>
      <c r="B1194" s="2" t="s">
        <v>39</v>
      </c>
      <c r="C1194" s="11"/>
      <c r="D1194" s="114">
        <f>'TAB juillet'!D1194+'TAB aout'!D1194+septe!D1194</f>
        <v>0</v>
      </c>
      <c r="E1194" s="114">
        <f>'TAB juillet'!E1194+'TAB aout'!E1194+septe!E1194</f>
        <v>0</v>
      </c>
      <c r="F1194" s="114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15"/>
      <c r="D1195" s="40">
        <f>D1187+D1192+D1193+D1194</f>
        <v>2320</v>
      </c>
      <c r="E1195" s="40">
        <f>E1187+E1192+E1193+E1194</f>
        <v>0</v>
      </c>
      <c r="F1195" s="114">
        <f t="shared" si="422"/>
        <v>2320</v>
      </c>
      <c r="G1195" s="32" t="e">
        <f t="shared" si="423"/>
        <v>#DIV/0!</v>
      </c>
    </row>
    <row r="1196" spans="1:7" x14ac:dyDescent="0.2">
      <c r="A1196" s="110">
        <v>60</v>
      </c>
      <c r="B1196" s="3" t="s">
        <v>40</v>
      </c>
      <c r="C1196" s="112"/>
      <c r="D1196" s="113">
        <f>D1197+D1198+D1199</f>
        <v>1344</v>
      </c>
      <c r="E1196" s="113">
        <f>E1197+E1198+E1199</f>
        <v>116</v>
      </c>
      <c r="F1196" s="114">
        <f t="shared" si="422"/>
        <v>1228</v>
      </c>
      <c r="G1196" s="32">
        <f t="shared" si="423"/>
        <v>10.586206896551724</v>
      </c>
    </row>
    <row r="1197" spans="1:7" x14ac:dyDescent="0.2">
      <c r="A1197" s="110">
        <v>600</v>
      </c>
      <c r="B1197" s="1" t="s">
        <v>2</v>
      </c>
      <c r="C1197" s="10"/>
      <c r="D1197" s="114">
        <f>'TAB juillet'!D1197+'TAB aout'!D1197+septe!D1197</f>
        <v>616</v>
      </c>
      <c r="E1197" s="114">
        <f>'TAB juillet'!E1197+'TAB aout'!E1197+septe!E1197</f>
        <v>0</v>
      </c>
      <c r="F1197" s="114">
        <f t="shared" si="422"/>
        <v>616</v>
      </c>
      <c r="G1197" s="32" t="e">
        <f t="shared" si="423"/>
        <v>#DIV/0!</v>
      </c>
    </row>
    <row r="1198" spans="1:7" x14ac:dyDescent="0.2">
      <c r="A1198" s="110">
        <v>601</v>
      </c>
      <c r="B1198" s="1" t="s">
        <v>3</v>
      </c>
      <c r="C1198" s="10"/>
      <c r="D1198" s="114">
        <f>'TAB juillet'!D1198+'TAB aout'!D1198+septe!D1198</f>
        <v>728</v>
      </c>
      <c r="E1198" s="114">
        <f>'TAB juillet'!E1198+'TAB aout'!E1198+septe!E1198</f>
        <v>116</v>
      </c>
      <c r="F1198" s="114">
        <f t="shared" si="422"/>
        <v>612</v>
      </c>
      <c r="G1198" s="32">
        <f t="shared" si="423"/>
        <v>5.2758620689655169</v>
      </c>
    </row>
    <row r="1199" spans="1:7" x14ac:dyDescent="0.2">
      <c r="A1199" s="110">
        <v>604</v>
      </c>
      <c r="B1199" s="1" t="s">
        <v>4</v>
      </c>
      <c r="C1199" s="10"/>
      <c r="D1199" s="114">
        <f>'TAB juillet'!D1199+'TAB aout'!D1199+septe!D1199</f>
        <v>0</v>
      </c>
      <c r="E1199" s="114">
        <f>'TAB juillet'!E1199+'TAB aout'!E1199+septe!E1199</f>
        <v>0</v>
      </c>
      <c r="F1199" s="114">
        <f t="shared" si="422"/>
        <v>0</v>
      </c>
      <c r="G1199" s="32" t="e">
        <f t="shared" si="423"/>
        <v>#DIV/0!</v>
      </c>
    </row>
    <row r="1200" spans="1:7" x14ac:dyDescent="0.2">
      <c r="A1200" s="110">
        <v>61</v>
      </c>
      <c r="B1200" s="1" t="s">
        <v>41</v>
      </c>
      <c r="C1200" s="10"/>
      <c r="D1200" s="114">
        <f>'TAB juillet'!D1200+'TAB aout'!D1200+septe!D1200</f>
        <v>693</v>
      </c>
      <c r="E1200" s="114">
        <f>'TAB juillet'!E1200+'TAB aout'!E1200+septe!E1200</f>
        <v>595</v>
      </c>
      <c r="F1200" s="114">
        <f t="shared" si="422"/>
        <v>98</v>
      </c>
      <c r="G1200" s="32">
        <f t="shared" si="423"/>
        <v>0.16470588235294117</v>
      </c>
    </row>
    <row r="1201" spans="1:7" x14ac:dyDescent="0.2">
      <c r="A1201" s="110">
        <v>62</v>
      </c>
      <c r="B1201" s="2" t="s">
        <v>42</v>
      </c>
      <c r="C1201" s="11"/>
      <c r="D1201" s="114">
        <f>'TAB juillet'!D1201+'TAB aout'!D1201+septe!D1201</f>
        <v>26</v>
      </c>
      <c r="E1201" s="114">
        <f>'TAB juillet'!E1201+'TAB aout'!E1201+septe!E1201</f>
        <v>43</v>
      </c>
      <c r="F1201" s="114">
        <f t="shared" si="422"/>
        <v>-17</v>
      </c>
      <c r="G1201" s="32">
        <f t="shared" si="423"/>
        <v>-0.39534883720930231</v>
      </c>
    </row>
    <row r="1202" spans="1:7" ht="25.5" x14ac:dyDescent="0.2">
      <c r="A1202" s="22"/>
      <c r="B1202" s="26" t="s">
        <v>43</v>
      </c>
      <c r="C1202" s="115"/>
      <c r="D1202" s="40">
        <f>D1196+D1200+D1201</f>
        <v>2063</v>
      </c>
      <c r="E1202" s="40">
        <f>E1196+E1200+E1201</f>
        <v>754</v>
      </c>
      <c r="F1202" s="114">
        <f t="shared" si="422"/>
        <v>1309</v>
      </c>
      <c r="G1202" s="32">
        <f t="shared" si="423"/>
        <v>1.7360742705570291</v>
      </c>
    </row>
    <row r="1203" spans="1:7" ht="25.5" x14ac:dyDescent="0.2">
      <c r="A1203" s="22"/>
      <c r="B1203" s="26" t="s">
        <v>48</v>
      </c>
      <c r="C1203" s="115"/>
      <c r="D1203" s="40">
        <f>D1195-D1202</f>
        <v>257</v>
      </c>
      <c r="E1203" s="40">
        <f>E1195-E1202</f>
        <v>-754</v>
      </c>
      <c r="F1203" s="114">
        <f t="shared" si="422"/>
        <v>1011</v>
      </c>
      <c r="G1203" s="32">
        <f t="shared" si="423"/>
        <v>-1.3408488063660478</v>
      </c>
    </row>
    <row r="1204" spans="1:7" x14ac:dyDescent="0.2">
      <c r="A1204" s="110">
        <v>63</v>
      </c>
      <c r="B1204" s="3" t="s">
        <v>46</v>
      </c>
      <c r="C1204" s="112"/>
      <c r="D1204" s="114">
        <f>'TAB juillet'!D1204+'TAB aout'!D1204+septe!D1204</f>
        <v>10710</v>
      </c>
      <c r="E1204" s="114">
        <f>'TAB juillet'!E1204+'TAB aout'!E1204+septe!E1204</f>
        <v>11221</v>
      </c>
      <c r="F1204" s="114">
        <f t="shared" si="422"/>
        <v>-511</v>
      </c>
      <c r="G1204" s="32">
        <f t="shared" si="423"/>
        <v>-4.5539613225202745E-2</v>
      </c>
    </row>
    <row r="1205" spans="1:7" x14ac:dyDescent="0.2">
      <c r="A1205" s="110"/>
      <c r="B1205" s="13" t="s">
        <v>6</v>
      </c>
      <c r="C1205" s="27"/>
      <c r="D1205" s="114"/>
      <c r="E1205" s="114"/>
      <c r="F1205" s="114"/>
      <c r="G1205" s="32"/>
    </row>
    <row r="1206" spans="1:7" x14ac:dyDescent="0.2">
      <c r="A1206" s="110">
        <v>631</v>
      </c>
      <c r="B1206" s="15" t="s">
        <v>21</v>
      </c>
      <c r="C1206" s="21"/>
      <c r="D1206" s="114">
        <f>'TAB juillet'!D1206+'TAB aout'!D1206+septe!D1206</f>
        <v>0</v>
      </c>
      <c r="E1206" s="114">
        <f>'TAB juillet'!E1206+'TAB aout'!E1206+septe!E1206</f>
        <v>0</v>
      </c>
      <c r="F1206" s="114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110"/>
      <c r="B1207" s="15"/>
      <c r="C1207" s="21"/>
      <c r="D1207" s="114"/>
      <c r="E1207" s="114"/>
      <c r="F1207" s="114"/>
      <c r="G1207" s="32"/>
    </row>
    <row r="1208" spans="1:7" x14ac:dyDescent="0.2">
      <c r="A1208" s="110">
        <v>64</v>
      </c>
      <c r="B1208" s="2" t="s">
        <v>47</v>
      </c>
      <c r="C1208" s="11"/>
      <c r="D1208" s="114">
        <f>'TAB juillet'!D1208+'TAB aout'!D1208+septe!D1208</f>
        <v>712</v>
      </c>
      <c r="E1208" s="114">
        <f>'TAB juillet'!E1208+'TAB aout'!E1208+septe!E1208</f>
        <v>231</v>
      </c>
      <c r="F1208" s="114">
        <f t="shared" ref="F1208:F1218" si="426">(D1208-E1208)</f>
        <v>481</v>
      </c>
      <c r="G1208" s="32">
        <f t="shared" ref="G1208:G1218" si="427">F1208/E1208</f>
        <v>2.0822510822510822</v>
      </c>
    </row>
    <row r="1209" spans="1:7" ht="25.5" x14ac:dyDescent="0.2">
      <c r="A1209" s="22"/>
      <c r="B1209" s="26" t="s">
        <v>49</v>
      </c>
      <c r="C1209" s="115"/>
      <c r="D1209" s="114">
        <f>D1203-D1204-D1208</f>
        <v>-11165</v>
      </c>
      <c r="E1209" s="114">
        <f>E1203-E1204-E1208</f>
        <v>-12206</v>
      </c>
      <c r="F1209" s="114">
        <f t="shared" si="426"/>
        <v>1041</v>
      </c>
      <c r="G1209" s="32">
        <f t="shared" si="427"/>
        <v>-8.5285924954940195E-2</v>
      </c>
    </row>
    <row r="1210" spans="1:7" x14ac:dyDescent="0.2">
      <c r="A1210" s="110">
        <v>75</v>
      </c>
      <c r="B1210" s="3" t="s">
        <v>50</v>
      </c>
      <c r="C1210" s="112"/>
      <c r="D1210" s="114">
        <f>'TAB juillet'!D1210+'TAB aout'!D1210+septe!D1210</f>
        <v>3770</v>
      </c>
      <c r="E1210" s="114">
        <f>'TAB juillet'!E1210+'TAB aout'!E1210+septe!E1210</f>
        <v>0</v>
      </c>
      <c r="F1210" s="114">
        <f t="shared" si="426"/>
        <v>3770</v>
      </c>
      <c r="G1210" s="32" t="e">
        <f t="shared" si="427"/>
        <v>#DIV/0!</v>
      </c>
    </row>
    <row r="1211" spans="1:7" x14ac:dyDescent="0.2">
      <c r="A1211" s="110">
        <v>65</v>
      </c>
      <c r="B1211" s="1" t="s">
        <v>51</v>
      </c>
      <c r="C1211" s="10"/>
      <c r="D1211" s="114">
        <f>'TAB juillet'!D1211+'TAB aout'!D1211+septe!D1211</f>
        <v>1897</v>
      </c>
      <c r="E1211" s="114">
        <f>'TAB juillet'!E1211+'TAB aout'!E1211+septe!E1211</f>
        <v>105</v>
      </c>
      <c r="F1211" s="114">
        <f t="shared" si="426"/>
        <v>1792</v>
      </c>
      <c r="G1211" s="32">
        <f t="shared" si="427"/>
        <v>17.066666666666666</v>
      </c>
    </row>
    <row r="1212" spans="1:7" ht="25.5" x14ac:dyDescent="0.2">
      <c r="A1212" s="110">
        <v>68</v>
      </c>
      <c r="B1212" s="16" t="s">
        <v>52</v>
      </c>
      <c r="C1212" s="17"/>
      <c r="D1212" s="114">
        <f>'TAB juillet'!D1212+'TAB aout'!D1212+septe!D1212</f>
        <v>8</v>
      </c>
      <c r="E1212" s="114">
        <f>'TAB juillet'!E1212+'TAB aout'!E1212+septe!E1212</f>
        <v>10</v>
      </c>
      <c r="F1212" s="114">
        <f t="shared" si="426"/>
        <v>-2</v>
      </c>
      <c r="G1212" s="32">
        <f t="shared" si="427"/>
        <v>-0.2</v>
      </c>
    </row>
    <row r="1213" spans="1:7" x14ac:dyDescent="0.2">
      <c r="A1213" s="110">
        <v>78</v>
      </c>
      <c r="B1213" s="2" t="s">
        <v>53</v>
      </c>
      <c r="C1213" s="11"/>
      <c r="D1213" s="114">
        <f>'TAB juillet'!D1213+'TAB aout'!D1213+septe!D1213</f>
        <v>0</v>
      </c>
      <c r="E1213" s="114">
        <f>'TAB juillet'!E1213+'TAB aout'!E1213+septe!E1213</f>
        <v>0</v>
      </c>
      <c r="F1213" s="114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15"/>
      <c r="D1214" s="114">
        <f>D1209+D1210-D1211-D1212+D1213</f>
        <v>-9300</v>
      </c>
      <c r="E1214" s="114">
        <f>E1209+E1210-E1211-E1212+E1213</f>
        <v>-12321</v>
      </c>
      <c r="F1214" s="114">
        <f t="shared" si="426"/>
        <v>3021</v>
      </c>
      <c r="G1214" s="32">
        <f t="shared" si="427"/>
        <v>-0.24519113708302898</v>
      </c>
    </row>
    <row r="1215" spans="1:7" x14ac:dyDescent="0.2">
      <c r="A1215" s="110">
        <v>76</v>
      </c>
      <c r="B1215" s="1" t="s">
        <v>54</v>
      </c>
      <c r="C1215" s="10"/>
      <c r="D1215" s="114">
        <f>'TAB juillet'!D1215+'TAB aout'!D1215+septe!D1215</f>
        <v>0</v>
      </c>
      <c r="E1215" s="114">
        <f>'TAB juillet'!E1215+'TAB aout'!E1215+septe!E1215</f>
        <v>0</v>
      </c>
      <c r="F1215" s="114">
        <f t="shared" si="426"/>
        <v>0</v>
      </c>
      <c r="G1215" s="32" t="e">
        <f t="shared" si="427"/>
        <v>#DIV/0!</v>
      </c>
    </row>
    <row r="1216" spans="1:7" x14ac:dyDescent="0.2">
      <c r="A1216" s="110">
        <v>66</v>
      </c>
      <c r="B1216" s="1" t="s">
        <v>55</v>
      </c>
      <c r="C1216" s="10"/>
      <c r="D1216" s="114">
        <f>'TAB juillet'!D1216+'TAB aout'!D1216+septe!D1216</f>
        <v>49</v>
      </c>
      <c r="E1216" s="114">
        <f>'TAB juillet'!E1216+'TAB aout'!E1216+septe!E1216</f>
        <v>0</v>
      </c>
      <c r="F1216" s="114">
        <f t="shared" si="426"/>
        <v>49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-49</v>
      </c>
      <c r="E1217" s="39">
        <f>E1215-E1216</f>
        <v>0</v>
      </c>
      <c r="F1217" s="114">
        <f t="shared" si="426"/>
        <v>-49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15"/>
      <c r="D1218" s="114">
        <f>D1214+D1217</f>
        <v>-9349</v>
      </c>
      <c r="E1218" s="114">
        <f>E1214+E1217</f>
        <v>-12321</v>
      </c>
      <c r="F1218" s="114">
        <f t="shared" si="426"/>
        <v>2972</v>
      </c>
      <c r="G1218" s="32">
        <f t="shared" si="427"/>
        <v>-0.2412141871601331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10">
        <v>5</v>
      </c>
      <c r="B1222" s="1" t="s">
        <v>22</v>
      </c>
      <c r="C1222" s="10"/>
      <c r="D1222" s="116">
        <f>septe!D1222</f>
        <v>2978</v>
      </c>
      <c r="E1222" s="116">
        <f>septe!E1222</f>
        <v>178</v>
      </c>
      <c r="F1222" s="116">
        <f t="shared" ref="F1222" si="428">(D1222-E1222)</f>
        <v>2800</v>
      </c>
      <c r="G1222" s="32">
        <f t="shared" ref="G1222" si="429">F1222/E1222</f>
        <v>15.730337078651685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10">
        <v>51</v>
      </c>
      <c r="B1226" s="20" t="s">
        <v>29</v>
      </c>
      <c r="C1226" s="30"/>
      <c r="D1226" s="116">
        <v>0</v>
      </c>
      <c r="E1226" s="116">
        <v>0</v>
      </c>
      <c r="F1226" s="116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10">
        <v>510</v>
      </c>
      <c r="B1227" s="1" t="s">
        <v>7</v>
      </c>
      <c r="C1227" s="10"/>
      <c r="D1227" s="116">
        <v>0</v>
      </c>
      <c r="E1227" s="116">
        <v>0</v>
      </c>
      <c r="F1227" s="116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10">
        <v>41</v>
      </c>
      <c r="B1229" s="1" t="s">
        <v>8</v>
      </c>
      <c r="C1229" s="10"/>
      <c r="D1229" s="116">
        <f>D1233+D1234+D1235</f>
        <v>8450</v>
      </c>
      <c r="E1229" s="116">
        <f>E1233+E1234+E1235</f>
        <v>8544</v>
      </c>
      <c r="F1229" s="116">
        <f t="shared" ref="F1229" si="432">(D1229-E1229)</f>
        <v>-94</v>
      </c>
      <c r="G1229" s="32">
        <f t="shared" ref="G1229" si="433">F1229/E1229</f>
        <v>-1.1001872659176031E-2</v>
      </c>
    </row>
    <row r="1230" spans="1:7" x14ac:dyDescent="0.2">
      <c r="A1230" s="110"/>
      <c r="B1230" s="1"/>
      <c r="C1230" s="10"/>
      <c r="D1230" s="116"/>
      <c r="E1230" s="116"/>
      <c r="F1230" s="116"/>
      <c r="G1230" s="32"/>
    </row>
    <row r="1231" spans="1:7" ht="12.75" customHeight="1" x14ac:dyDescent="0.2">
      <c r="A1231" s="110"/>
      <c r="B1231" s="7" t="s">
        <v>6</v>
      </c>
      <c r="C1231" s="29"/>
      <c r="D1231" s="116"/>
      <c r="E1231" s="116"/>
      <c r="F1231" s="116"/>
      <c r="G1231" s="32"/>
    </row>
    <row r="1232" spans="1:7" x14ac:dyDescent="0.2">
      <c r="A1232" s="110"/>
      <c r="B1232" s="1"/>
      <c r="C1232" s="10"/>
      <c r="D1232" s="116"/>
      <c r="E1232" s="116"/>
      <c r="F1232" s="116"/>
      <c r="G1232" s="32"/>
    </row>
    <row r="1233" spans="1:7" x14ac:dyDescent="0.2">
      <c r="A1233" s="110"/>
      <c r="B1233" s="23" t="s">
        <v>23</v>
      </c>
      <c r="C1233" s="10"/>
      <c r="D1233" s="116">
        <f>septe!D1233</f>
        <v>6144</v>
      </c>
      <c r="E1233" s="116">
        <f>septe!E1233</f>
        <v>6079</v>
      </c>
      <c r="F1233" s="116">
        <f t="shared" ref="F1233:F1235" si="434">(D1233-E1233)</f>
        <v>65</v>
      </c>
      <c r="G1233" s="32">
        <f t="shared" ref="G1233:G1235" si="435">F1233/E1233</f>
        <v>1.0692548116466524E-2</v>
      </c>
    </row>
    <row r="1234" spans="1:7" ht="25.5" x14ac:dyDescent="0.2">
      <c r="A1234" s="110"/>
      <c r="B1234" s="24" t="s">
        <v>58</v>
      </c>
      <c r="C1234" s="17"/>
      <c r="D1234" s="116">
        <f>septe!D1234</f>
        <v>1074</v>
      </c>
      <c r="E1234" s="116">
        <f>septe!E1234</f>
        <v>1232</v>
      </c>
      <c r="F1234" s="116">
        <f t="shared" si="434"/>
        <v>-158</v>
      </c>
      <c r="G1234" s="32">
        <f t="shared" si="435"/>
        <v>-0.12824675324675325</v>
      </c>
    </row>
    <row r="1235" spans="1:7" x14ac:dyDescent="0.2">
      <c r="A1235" s="110"/>
      <c r="B1235" s="23" t="s">
        <v>24</v>
      </c>
      <c r="C1235" s="10"/>
      <c r="D1235" s="116">
        <f>septe!D1235</f>
        <v>1232</v>
      </c>
      <c r="E1235" s="116">
        <f>septe!E1235</f>
        <v>1233</v>
      </c>
      <c r="F1235" s="116">
        <f t="shared" si="434"/>
        <v>-1</v>
      </c>
      <c r="G1235" s="32">
        <f t="shared" si="435"/>
        <v>-8.110300081103001E-4</v>
      </c>
    </row>
    <row r="1236" spans="1:7" x14ac:dyDescent="0.2">
      <c r="A1236" s="110"/>
      <c r="B1236" s="1"/>
      <c r="C1236" s="10"/>
      <c r="D1236" s="116"/>
      <c r="E1236" s="116"/>
      <c r="F1236" s="116"/>
      <c r="G1236" s="32"/>
    </row>
    <row r="1237" spans="1:7" x14ac:dyDescent="0.2">
      <c r="A1237" s="110"/>
      <c r="B1237" s="8" t="s">
        <v>26</v>
      </c>
      <c r="C1237" s="31"/>
      <c r="D1237" s="116">
        <f>septe!D1237</f>
        <v>23696</v>
      </c>
      <c r="E1237" s="116">
        <f>septe!E1237</f>
        <v>8766</v>
      </c>
      <c r="F1237" s="116">
        <f t="shared" ref="F1237" si="436">(D1237-E1237)</f>
        <v>14930</v>
      </c>
      <c r="G1237" s="32">
        <f t="shared" ref="G1237" si="437">F1237/E1237</f>
        <v>1.7031713438284279</v>
      </c>
    </row>
    <row r="1238" spans="1:7" x14ac:dyDescent="0.2">
      <c r="A1238" s="110"/>
      <c r="B1238" s="8"/>
      <c r="C1238" s="31"/>
      <c r="D1238" s="116"/>
      <c r="E1238" s="116"/>
      <c r="F1238" s="116"/>
      <c r="G1238" s="32"/>
    </row>
    <row r="1239" spans="1:7" x14ac:dyDescent="0.2">
      <c r="A1239" s="110">
        <v>3</v>
      </c>
      <c r="B1239" s="8" t="s">
        <v>15</v>
      </c>
      <c r="C1239" s="31"/>
      <c r="D1239" s="116">
        <f>D1242+D1243+D1244+D1245</f>
        <v>3372</v>
      </c>
      <c r="E1239" s="116">
        <f>E1242+E1243+E1244+E1245</f>
        <v>2279</v>
      </c>
      <c r="F1239" s="116">
        <f t="shared" ref="F1239" si="438">(D1239-E1239)</f>
        <v>1093</v>
      </c>
      <c r="G1239" s="32">
        <f t="shared" ref="G1239" si="439">F1239/E1239</f>
        <v>0.47959631417288284</v>
      </c>
    </row>
    <row r="1240" spans="1:7" x14ac:dyDescent="0.2">
      <c r="A1240" s="110"/>
      <c r="B1240" s="7" t="s">
        <v>6</v>
      </c>
      <c r="C1240" s="29"/>
      <c r="D1240" s="116"/>
      <c r="E1240" s="116"/>
      <c r="F1240" s="116"/>
      <c r="G1240" s="32"/>
    </row>
    <row r="1241" spans="1:7" x14ac:dyDescent="0.2">
      <c r="A1241" s="110"/>
      <c r="B1241" s="8"/>
      <c r="C1241" s="31"/>
      <c r="D1241" s="116"/>
      <c r="E1241" s="116"/>
      <c r="F1241" s="116"/>
      <c r="G1241" s="32"/>
    </row>
    <row r="1242" spans="1:7" x14ac:dyDescent="0.2">
      <c r="A1242" s="110">
        <v>30</v>
      </c>
      <c r="B1242" s="25" t="s">
        <v>16</v>
      </c>
      <c r="C1242" s="31"/>
      <c r="D1242" s="116">
        <f>septe!D1242</f>
        <v>1634</v>
      </c>
      <c r="E1242" s="116">
        <f>septe!E1242</f>
        <v>1356</v>
      </c>
      <c r="F1242" s="116">
        <f t="shared" ref="F1242:F1245" si="440">(D1242-E1242)</f>
        <v>278</v>
      </c>
      <c r="G1242" s="32">
        <f t="shared" ref="G1242:G1245" si="441">F1242/E1242</f>
        <v>0.20501474926253688</v>
      </c>
    </row>
    <row r="1243" spans="1:7" x14ac:dyDescent="0.2">
      <c r="A1243" s="110">
        <v>31</v>
      </c>
      <c r="B1243" s="25" t="s">
        <v>17</v>
      </c>
      <c r="C1243" s="31"/>
      <c r="D1243" s="116">
        <f>septe!D1243</f>
        <v>49</v>
      </c>
      <c r="E1243" s="116">
        <f>septe!E1243</f>
        <v>0</v>
      </c>
      <c r="F1243" s="116">
        <f t="shared" si="440"/>
        <v>49</v>
      </c>
      <c r="G1243" s="32" t="e">
        <f t="shared" si="441"/>
        <v>#DIV/0!</v>
      </c>
    </row>
    <row r="1244" spans="1:7" x14ac:dyDescent="0.2">
      <c r="A1244" s="110">
        <v>32</v>
      </c>
      <c r="B1244" s="25" t="s">
        <v>18</v>
      </c>
      <c r="C1244" s="31"/>
      <c r="D1244" s="116">
        <f>septe!D1244</f>
        <v>1689</v>
      </c>
      <c r="E1244" s="116">
        <f>septe!E1244</f>
        <v>923</v>
      </c>
      <c r="F1244" s="116">
        <f t="shared" si="440"/>
        <v>766</v>
      </c>
      <c r="G1244" s="32">
        <f t="shared" si="441"/>
        <v>0.82990249187432286</v>
      </c>
    </row>
    <row r="1245" spans="1:7" x14ac:dyDescent="0.2">
      <c r="A1245" s="110">
        <v>37</v>
      </c>
      <c r="B1245" s="25" t="s">
        <v>25</v>
      </c>
      <c r="C1245" s="31"/>
      <c r="D1245" s="116">
        <f>septe!D1245</f>
        <v>0</v>
      </c>
      <c r="E1245" s="116">
        <f>septe!E1245</f>
        <v>0</v>
      </c>
      <c r="F1245" s="116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14" t="s">
        <v>10</v>
      </c>
      <c r="E1249" s="114" t="s">
        <v>11</v>
      </c>
      <c r="F1249" s="114" t="s">
        <v>12</v>
      </c>
      <c r="G1249" s="32" t="s">
        <v>13</v>
      </c>
    </row>
    <row r="1250" spans="1:7" x14ac:dyDescent="0.2">
      <c r="A1250" s="110">
        <v>700</v>
      </c>
      <c r="B1250" s="1" t="s">
        <v>30</v>
      </c>
      <c r="C1250" s="10"/>
      <c r="D1250" s="114">
        <f>D4+D79+D153+D227+D300+D373+D446+D519+D592+D665+D738+D811+D884+D957+D1030+D1103+D1177</f>
        <v>170942</v>
      </c>
      <c r="E1250" s="114">
        <f>E4+E79+E153+E227+E300+E373+E446+E519+E592+E665+E738+E811+E884+E957+E1030+E1103+E1177</f>
        <v>183178</v>
      </c>
      <c r="F1250" s="114">
        <f>(D1250-E1250)</f>
        <v>-12236</v>
      </c>
      <c r="G1250" s="32">
        <f>F1250/E1250</f>
        <v>-6.6798414656781935E-2</v>
      </c>
    </row>
    <row r="1251" spans="1:7" x14ac:dyDescent="0.2">
      <c r="A1251" s="110">
        <v>701</v>
      </c>
      <c r="B1251" s="1" t="s">
        <v>31</v>
      </c>
      <c r="C1251" s="10"/>
      <c r="D1251" s="114">
        <f t="shared" ref="D1251:E1253" si="442">D5+D80+D154+D228+D301+D374+D447+D520+D593+D666+D739+D812+D885+D958+D1031+D1104+D1178</f>
        <v>677145</v>
      </c>
      <c r="E1251" s="114">
        <f t="shared" si="442"/>
        <v>610940</v>
      </c>
      <c r="F1251" s="114">
        <f t="shared" ref="F1251:F1253" si="443">(D1251-E1251)</f>
        <v>66205</v>
      </c>
      <c r="G1251" s="32">
        <f t="shared" ref="G1251:G1253" si="444">F1251/E1251</f>
        <v>0.10836579696860575</v>
      </c>
    </row>
    <row r="1252" spans="1:7" x14ac:dyDescent="0.2">
      <c r="A1252" s="110">
        <v>704</v>
      </c>
      <c r="B1252" s="1" t="s">
        <v>32</v>
      </c>
      <c r="C1252" s="10"/>
      <c r="D1252" s="114">
        <f t="shared" si="442"/>
        <v>11645</v>
      </c>
      <c r="E1252" s="114">
        <f t="shared" si="442"/>
        <v>4379</v>
      </c>
      <c r="F1252" s="114">
        <f t="shared" si="443"/>
        <v>7266</v>
      </c>
      <c r="G1252" s="32">
        <f t="shared" si="444"/>
        <v>1.6592829413108015</v>
      </c>
    </row>
    <row r="1253" spans="1:7" x14ac:dyDescent="0.2">
      <c r="A1253" s="110">
        <v>706</v>
      </c>
      <c r="B1253" s="1" t="s">
        <v>33</v>
      </c>
      <c r="C1253" s="10"/>
      <c r="D1253" s="114">
        <f t="shared" si="442"/>
        <v>1310100</v>
      </c>
      <c r="E1253" s="114">
        <f t="shared" si="442"/>
        <v>972912</v>
      </c>
      <c r="F1253" s="114">
        <f t="shared" si="443"/>
        <v>337188</v>
      </c>
      <c r="G1253" s="32">
        <f t="shared" si="444"/>
        <v>0.3465760520992649</v>
      </c>
    </row>
    <row r="1254" spans="1:7" x14ac:dyDescent="0.2">
      <c r="A1254" s="110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10"/>
      <c r="B1255" s="14" t="s">
        <v>19</v>
      </c>
      <c r="C1255" s="11"/>
      <c r="D1255" s="114">
        <f t="shared" ref="D1255:E1257" si="445">D9+D84+D158+D232+D305+D378+D451+D524+D597+D670+D743+D816+D889+D962+D1035+D1108</f>
        <v>0</v>
      </c>
      <c r="E1255" s="114">
        <f t="shared" si="445"/>
        <v>0</v>
      </c>
      <c r="F1255" s="114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110"/>
      <c r="B1256" s="14" t="s">
        <v>20</v>
      </c>
      <c r="C1256" s="11"/>
      <c r="D1256" s="114">
        <f t="shared" si="445"/>
        <v>0</v>
      </c>
      <c r="E1256" s="114">
        <f t="shared" si="445"/>
        <v>0</v>
      </c>
      <c r="F1256" s="114">
        <f t="shared" si="446"/>
        <v>0</v>
      </c>
      <c r="G1256" s="32" t="e">
        <f t="shared" si="447"/>
        <v>#DIV/0!</v>
      </c>
    </row>
    <row r="1257" spans="1:7" x14ac:dyDescent="0.2">
      <c r="A1257" s="110"/>
      <c r="B1257" s="14" t="s">
        <v>27</v>
      </c>
      <c r="C1257" s="11"/>
      <c r="D1257" s="114">
        <f t="shared" si="445"/>
        <v>0</v>
      </c>
      <c r="E1257" s="114">
        <f t="shared" si="445"/>
        <v>0</v>
      </c>
      <c r="F1257" s="114">
        <f t="shared" si="446"/>
        <v>0</v>
      </c>
      <c r="G1257" s="32" t="e">
        <f t="shared" si="447"/>
        <v>#DIV/0!</v>
      </c>
    </row>
    <row r="1258" spans="1:7" x14ac:dyDescent="0.2">
      <c r="A1258" s="110">
        <v>706</v>
      </c>
      <c r="B1258" s="2" t="s">
        <v>34</v>
      </c>
      <c r="C1258" s="11"/>
      <c r="D1258" s="114">
        <f t="shared" ref="D1258:E1259" si="448">D12+D87+D161+D235+D308+D381+D454+D527+D600+D673+D746+D819+D892+D965+D1038+D1111+D1185</f>
        <v>205651</v>
      </c>
      <c r="E1258" s="114">
        <f t="shared" si="448"/>
        <v>108706</v>
      </c>
      <c r="F1258" s="114">
        <f t="shared" si="446"/>
        <v>96945</v>
      </c>
      <c r="G1258" s="32">
        <f t="shared" si="447"/>
        <v>0.8918090997737016</v>
      </c>
    </row>
    <row r="1259" spans="1:7" x14ac:dyDescent="0.2">
      <c r="A1259" s="110" t="s">
        <v>35</v>
      </c>
      <c r="B1259" s="2" t="s">
        <v>36</v>
      </c>
      <c r="C1259" s="11"/>
      <c r="D1259" s="114">
        <f t="shared" si="448"/>
        <v>10163</v>
      </c>
      <c r="E1259" s="114">
        <f t="shared" si="448"/>
        <v>2457</v>
      </c>
      <c r="F1259" s="114">
        <f t="shared" si="446"/>
        <v>7706</v>
      </c>
      <c r="G1259" s="32">
        <f t="shared" si="447"/>
        <v>3.1363451363451365</v>
      </c>
    </row>
    <row r="1260" spans="1:7" ht="25.5" x14ac:dyDescent="0.2">
      <c r="A1260" s="22"/>
      <c r="B1260" s="26" t="s">
        <v>45</v>
      </c>
      <c r="C1260" s="111"/>
      <c r="D1260" s="40">
        <f>D1250+D1251+D1252+D1253+D1258+D1259</f>
        <v>2385646</v>
      </c>
      <c r="E1260" s="40">
        <f>E1250+E1251+E1252+E1253+E1258+E1259</f>
        <v>1882572</v>
      </c>
      <c r="F1260" s="40">
        <f t="shared" si="446"/>
        <v>503074</v>
      </c>
      <c r="G1260" s="34">
        <f t="shared" si="447"/>
        <v>0.26722696396206891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14"/>
      <c r="E1263" s="114"/>
      <c r="F1263" s="114">
        <f t="shared" ref="F1263" si="449">(D1263-E1263)</f>
        <v>0</v>
      </c>
      <c r="G1263" s="32" t="e">
        <f t="shared" ref="G1263" si="450">F1263/E1263</f>
        <v>#DIV/0!</v>
      </c>
    </row>
    <row r="1264" spans="1:7" x14ac:dyDescent="0.2">
      <c r="B1264" s="3"/>
      <c r="C1264" s="112"/>
      <c r="D1264" s="114"/>
      <c r="E1264" s="114"/>
      <c r="F1264" s="113"/>
      <c r="G1264" s="36"/>
    </row>
    <row r="1265" spans="1:7" x14ac:dyDescent="0.2">
      <c r="A1265" s="110">
        <v>72</v>
      </c>
      <c r="B1265" s="1" t="s">
        <v>37</v>
      </c>
      <c r="C1265" s="10"/>
      <c r="D1265" s="114"/>
      <c r="E1265" s="114"/>
      <c r="F1265" s="114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110">
        <v>73</v>
      </c>
      <c r="B1266" s="1" t="s">
        <v>38</v>
      </c>
      <c r="C1266" s="10"/>
      <c r="D1266" s="114"/>
      <c r="E1266" s="114"/>
      <c r="F1266" s="114">
        <f t="shared" si="451"/>
        <v>0</v>
      </c>
      <c r="G1266" s="32" t="e">
        <f t="shared" si="452"/>
        <v>#DIV/0!</v>
      </c>
    </row>
    <row r="1267" spans="1:7" x14ac:dyDescent="0.2">
      <c r="A1267" s="110">
        <v>74</v>
      </c>
      <c r="B1267" s="2" t="s">
        <v>39</v>
      </c>
      <c r="C1267" s="11"/>
      <c r="D1267" s="114"/>
      <c r="E1267" s="114"/>
      <c r="F1267" s="114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115"/>
      <c r="D1268" s="40">
        <f>D1260+D1265+D1266+D1267</f>
        <v>2385646</v>
      </c>
      <c r="E1268" s="40">
        <f>E1260+E1265+E1266+E1267</f>
        <v>1882572</v>
      </c>
      <c r="F1268" s="114">
        <f t="shared" si="451"/>
        <v>503074</v>
      </c>
      <c r="G1268" s="32">
        <f t="shared" si="452"/>
        <v>0.26722696396206891</v>
      </c>
    </row>
    <row r="1269" spans="1:7" x14ac:dyDescent="0.2">
      <c r="A1269" s="110">
        <v>60</v>
      </c>
      <c r="B1269" s="3" t="s">
        <v>40</v>
      </c>
      <c r="C1269" s="112"/>
      <c r="D1269" s="113">
        <f>D1270+D1271+D1272</f>
        <v>561111</v>
      </c>
      <c r="E1269" s="113">
        <f>E1270+E1271+E1272</f>
        <v>404930</v>
      </c>
      <c r="F1269" s="114">
        <f t="shared" si="451"/>
        <v>156181</v>
      </c>
      <c r="G1269" s="32">
        <f t="shared" si="452"/>
        <v>0.38569876274911713</v>
      </c>
    </row>
    <row r="1270" spans="1:7" x14ac:dyDescent="0.2">
      <c r="A1270" s="110">
        <v>600</v>
      </c>
      <c r="B1270" s="1" t="s">
        <v>2</v>
      </c>
      <c r="C1270" s="10"/>
      <c r="D1270" s="114">
        <f t="shared" ref="D1270:E1274" si="453">D24+D99+D173+D247+D320+D393+D466+D539+D612+D685+D758+D831+D904+D977+D1050+D1123+D1197</f>
        <v>73690</v>
      </c>
      <c r="E1270" s="114">
        <f t="shared" si="453"/>
        <v>58640</v>
      </c>
      <c r="F1270" s="114">
        <f t="shared" si="451"/>
        <v>15050</v>
      </c>
      <c r="G1270" s="32">
        <f t="shared" si="452"/>
        <v>0.2566507503410641</v>
      </c>
    </row>
    <row r="1271" spans="1:7" x14ac:dyDescent="0.2">
      <c r="A1271" s="110">
        <v>601</v>
      </c>
      <c r="B1271" s="1" t="s">
        <v>3</v>
      </c>
      <c r="C1271" s="10"/>
      <c r="D1271" s="114">
        <f t="shared" si="453"/>
        <v>349167</v>
      </c>
      <c r="E1271" s="114">
        <f t="shared" si="453"/>
        <v>242504</v>
      </c>
      <c r="F1271" s="114">
        <f t="shared" si="451"/>
        <v>106663</v>
      </c>
      <c r="G1271" s="32">
        <f t="shared" si="452"/>
        <v>0.43984016758486461</v>
      </c>
    </row>
    <row r="1272" spans="1:7" x14ac:dyDescent="0.2">
      <c r="A1272" s="110">
        <v>604</v>
      </c>
      <c r="B1272" s="1" t="s">
        <v>4</v>
      </c>
      <c r="C1272" s="10"/>
      <c r="D1272" s="114">
        <f t="shared" si="453"/>
        <v>138254</v>
      </c>
      <c r="E1272" s="114">
        <f t="shared" si="453"/>
        <v>103786</v>
      </c>
      <c r="F1272" s="114">
        <f t="shared" si="451"/>
        <v>34468</v>
      </c>
      <c r="G1272" s="32">
        <f t="shared" si="452"/>
        <v>0.33210644981018633</v>
      </c>
    </row>
    <row r="1273" spans="1:7" x14ac:dyDescent="0.2">
      <c r="A1273" s="110">
        <v>61</v>
      </c>
      <c r="B1273" s="1" t="s">
        <v>41</v>
      </c>
      <c r="C1273" s="10"/>
      <c r="D1273" s="114">
        <f t="shared" si="453"/>
        <v>68142</v>
      </c>
      <c r="E1273" s="114">
        <f t="shared" si="453"/>
        <v>71466</v>
      </c>
      <c r="F1273" s="114">
        <f t="shared" si="451"/>
        <v>-3324</v>
      </c>
      <c r="G1273" s="32">
        <f t="shared" si="452"/>
        <v>-4.6511627906976744E-2</v>
      </c>
    </row>
    <row r="1274" spans="1:7" x14ac:dyDescent="0.2">
      <c r="A1274" s="110">
        <v>62</v>
      </c>
      <c r="B1274" s="2" t="s">
        <v>42</v>
      </c>
      <c r="C1274" s="11"/>
      <c r="D1274" s="114">
        <f t="shared" si="453"/>
        <v>104046</v>
      </c>
      <c r="E1274" s="114">
        <f t="shared" si="453"/>
        <v>128514</v>
      </c>
      <c r="F1274" s="114">
        <f t="shared" si="451"/>
        <v>-24468</v>
      </c>
      <c r="G1274" s="32">
        <f t="shared" si="452"/>
        <v>-0.19039170829637239</v>
      </c>
    </row>
    <row r="1275" spans="1:7" ht="25.5" x14ac:dyDescent="0.2">
      <c r="A1275" s="22"/>
      <c r="B1275" s="26" t="s">
        <v>43</v>
      </c>
      <c r="C1275" s="115"/>
      <c r="D1275" s="40">
        <f>D1269+D1273+D1274</f>
        <v>733299</v>
      </c>
      <c r="E1275" s="40">
        <f>E1269+E1273+E1274</f>
        <v>604910</v>
      </c>
      <c r="F1275" s="114">
        <f t="shared" si="451"/>
        <v>128389</v>
      </c>
      <c r="G1275" s="32">
        <f t="shared" si="452"/>
        <v>0.21224479674662347</v>
      </c>
    </row>
    <row r="1276" spans="1:7" ht="25.5" x14ac:dyDescent="0.2">
      <c r="A1276" s="22"/>
      <c r="B1276" s="26" t="s">
        <v>48</v>
      </c>
      <c r="C1276" s="115"/>
      <c r="D1276" s="40">
        <f>D1268-D1275</f>
        <v>1652347</v>
      </c>
      <c r="E1276" s="40">
        <f>E1268-E1275</f>
        <v>1277662</v>
      </c>
      <c r="F1276" s="114">
        <f t="shared" si="451"/>
        <v>374685</v>
      </c>
      <c r="G1276" s="32">
        <f t="shared" si="452"/>
        <v>0.29325831088347309</v>
      </c>
    </row>
    <row r="1277" spans="1:7" x14ac:dyDescent="0.2">
      <c r="A1277" s="110">
        <v>63</v>
      </c>
      <c r="B1277" s="3" t="s">
        <v>46</v>
      </c>
      <c r="C1277" s="112"/>
      <c r="D1277" s="114">
        <f t="shared" ref="D1277:E1279" si="454">D31+D106+D180+D254+D327+D400+D473+D546+D619+D692+D765+D838+D911+D984+D1057+D1130+D1204</f>
        <v>1336272</v>
      </c>
      <c r="E1277" s="114">
        <f t="shared" si="454"/>
        <v>1315219</v>
      </c>
      <c r="F1277" s="114">
        <f t="shared" si="451"/>
        <v>21053</v>
      </c>
      <c r="G1277" s="32">
        <f t="shared" si="452"/>
        <v>1.6007220090342368E-2</v>
      </c>
    </row>
    <row r="1278" spans="1:7" x14ac:dyDescent="0.2">
      <c r="A1278" s="110"/>
      <c r="B1278" s="13" t="s">
        <v>6</v>
      </c>
      <c r="C1278" s="27"/>
      <c r="D1278" s="114"/>
      <c r="E1278" s="114"/>
      <c r="F1278" s="114"/>
      <c r="G1278" s="32"/>
    </row>
    <row r="1279" spans="1:7" x14ac:dyDescent="0.2">
      <c r="A1279" s="110">
        <v>631</v>
      </c>
      <c r="B1279" s="15" t="s">
        <v>21</v>
      </c>
      <c r="C1279" s="21"/>
      <c r="D1279" s="114">
        <f t="shared" si="454"/>
        <v>0</v>
      </c>
      <c r="E1279" s="114">
        <f t="shared" si="454"/>
        <v>0</v>
      </c>
      <c r="F1279" s="114">
        <f t="shared" ref="F1279" si="455">(D1279-E1279)</f>
        <v>0</v>
      </c>
      <c r="G1279" s="32" t="e">
        <f t="shared" ref="G1279" si="456">F1279/E1279</f>
        <v>#DIV/0!</v>
      </c>
    </row>
    <row r="1280" spans="1:7" x14ac:dyDescent="0.2">
      <c r="A1280" s="110"/>
      <c r="B1280" s="15"/>
      <c r="C1280" s="21"/>
      <c r="D1280" s="114"/>
      <c r="E1280" s="114"/>
      <c r="F1280" s="114"/>
      <c r="G1280" s="32"/>
    </row>
    <row r="1281" spans="1:7" x14ac:dyDescent="0.2">
      <c r="A1281" s="110">
        <v>64</v>
      </c>
      <c r="B1281" s="2" t="s">
        <v>47</v>
      </c>
      <c r="C1281" s="11"/>
      <c r="D1281" s="114">
        <f>D35+D110+D184+D258+D331+D404+D477+D550+D623+D696+D769+D842+D915+D988+D1061+D1134+D1208</f>
        <v>86166</v>
      </c>
      <c r="E1281" s="114">
        <f>E35+E110+E184+E258+E331+E404+E477+E550+E623+E696+E769+E842+E915+E988+E1061+E1134+E1208</f>
        <v>64850</v>
      </c>
      <c r="F1281" s="114">
        <f t="shared" ref="F1281:F1291" si="457">(D1281-E1281)</f>
        <v>21316</v>
      </c>
      <c r="G1281" s="32">
        <f t="shared" ref="G1281:G1291" si="458">F1281/E1281</f>
        <v>0.32869699306090977</v>
      </c>
    </row>
    <row r="1282" spans="1:7" ht="25.5" x14ac:dyDescent="0.2">
      <c r="A1282" s="22"/>
      <c r="B1282" s="26" t="s">
        <v>49</v>
      </c>
      <c r="C1282" s="115"/>
      <c r="D1282" s="114">
        <f>D1276-D1277-D1281</f>
        <v>229909</v>
      </c>
      <c r="E1282" s="114">
        <f>E1276-E1277-E1281</f>
        <v>-102407</v>
      </c>
      <c r="F1282" s="114">
        <f t="shared" si="457"/>
        <v>332316</v>
      </c>
      <c r="G1282" s="32">
        <f t="shared" si="458"/>
        <v>-3.245051607800248</v>
      </c>
    </row>
    <row r="1283" spans="1:7" x14ac:dyDescent="0.2">
      <c r="A1283" s="110">
        <v>75</v>
      </c>
      <c r="B1283" s="3" t="s">
        <v>50</v>
      </c>
      <c r="C1283" s="112"/>
      <c r="D1283" s="114">
        <f t="shared" ref="D1283:E1286" si="459">D37+D112+D186+D260+D333+D406+D479+D552+D625+D698+D771+D844+D917+D990+D1063+D1136+D1210</f>
        <v>17415</v>
      </c>
      <c r="E1283" s="114">
        <f t="shared" si="459"/>
        <v>13520</v>
      </c>
      <c r="F1283" s="114">
        <f t="shared" si="457"/>
        <v>3895</v>
      </c>
      <c r="G1283" s="32">
        <f t="shared" si="458"/>
        <v>0.28809171597633138</v>
      </c>
    </row>
    <row r="1284" spans="1:7" x14ac:dyDescent="0.2">
      <c r="A1284" s="110">
        <v>65</v>
      </c>
      <c r="B1284" s="1" t="s">
        <v>51</v>
      </c>
      <c r="C1284" s="10"/>
      <c r="D1284" s="114">
        <f t="shared" si="459"/>
        <v>46576</v>
      </c>
      <c r="E1284" s="114">
        <f t="shared" si="459"/>
        <v>40053</v>
      </c>
      <c r="F1284" s="114">
        <f t="shared" si="457"/>
        <v>6523</v>
      </c>
      <c r="G1284" s="32">
        <f t="shared" si="458"/>
        <v>0.16285921154470326</v>
      </c>
    </row>
    <row r="1285" spans="1:7" ht="25.5" x14ac:dyDescent="0.2">
      <c r="A1285" s="110">
        <v>68</v>
      </c>
      <c r="B1285" s="16" t="s">
        <v>52</v>
      </c>
      <c r="C1285" s="17"/>
      <c r="D1285" s="114">
        <f t="shared" si="459"/>
        <v>800901</v>
      </c>
      <c r="E1285" s="114">
        <f t="shared" si="459"/>
        <v>923648</v>
      </c>
      <c r="F1285" s="114">
        <f t="shared" si="457"/>
        <v>-122747</v>
      </c>
      <c r="G1285" s="32">
        <f t="shared" si="458"/>
        <v>-0.13289369976441243</v>
      </c>
    </row>
    <row r="1286" spans="1:7" x14ac:dyDescent="0.2">
      <c r="A1286" s="110">
        <v>78</v>
      </c>
      <c r="B1286" s="2" t="s">
        <v>53</v>
      </c>
      <c r="C1286" s="11"/>
      <c r="D1286" s="114">
        <f t="shared" si="459"/>
        <v>11965</v>
      </c>
      <c r="E1286" s="114">
        <f t="shared" si="459"/>
        <v>41508</v>
      </c>
      <c r="F1286" s="114">
        <f t="shared" si="457"/>
        <v>-29543</v>
      </c>
      <c r="G1286" s="32">
        <f t="shared" si="458"/>
        <v>-0.711742314734509</v>
      </c>
    </row>
    <row r="1287" spans="1:7" ht="25.5" x14ac:dyDescent="0.2">
      <c r="A1287" s="22"/>
      <c r="B1287" s="26" t="s">
        <v>77</v>
      </c>
      <c r="C1287" s="115"/>
      <c r="D1287" s="114">
        <f>D1282+D1283-D1284-D1285+D1286</f>
        <v>-588188</v>
      </c>
      <c r="E1287" s="114">
        <f>E1282+E1283-E1284-E1285+E1286</f>
        <v>-1011080</v>
      </c>
      <c r="F1287" s="114">
        <f t="shared" si="457"/>
        <v>422892</v>
      </c>
      <c r="G1287" s="32">
        <f t="shared" si="458"/>
        <v>-0.41825770463267004</v>
      </c>
    </row>
    <row r="1288" spans="1:7" x14ac:dyDescent="0.2">
      <c r="A1288" s="110">
        <v>76</v>
      </c>
      <c r="B1288" s="1" t="s">
        <v>54</v>
      </c>
      <c r="C1288" s="10"/>
      <c r="D1288" s="114">
        <f t="shared" ref="D1288:E1289" si="460">D42+D117+D191+D265+D338+D411+D484+D557+D630+D703+D776+D849+D922+D995+D1068+D1141+D1215</f>
        <v>-5134</v>
      </c>
      <c r="E1288" s="114">
        <f t="shared" si="460"/>
        <v>250230</v>
      </c>
      <c r="F1288" s="114">
        <f t="shared" si="457"/>
        <v>-255364</v>
      </c>
      <c r="G1288" s="32">
        <f t="shared" si="458"/>
        <v>-1.0205171242456939</v>
      </c>
    </row>
    <row r="1289" spans="1:7" x14ac:dyDescent="0.2">
      <c r="A1289" s="110">
        <v>66</v>
      </c>
      <c r="B1289" s="1" t="s">
        <v>55</v>
      </c>
      <c r="C1289" s="10"/>
      <c r="D1289" s="114">
        <f>D43+D118+D192+D266+D339+D412+D485+D558+D631+D704+D777+D850+D923+D996+D1069+D1142+D1216</f>
        <v>10135</v>
      </c>
      <c r="E1289" s="114">
        <f t="shared" si="460"/>
        <v>10718</v>
      </c>
      <c r="F1289" s="114">
        <f t="shared" si="457"/>
        <v>-583</v>
      </c>
      <c r="G1289" s="32">
        <f t="shared" si="458"/>
        <v>-5.4394476581451766E-2</v>
      </c>
    </row>
    <row r="1290" spans="1:7" x14ac:dyDescent="0.2">
      <c r="B1290" s="2" t="s">
        <v>56</v>
      </c>
      <c r="C1290" s="11"/>
      <c r="D1290" s="39">
        <f>D1288-D1289</f>
        <v>-15269</v>
      </c>
      <c r="E1290" s="39">
        <f>E1288-E1289</f>
        <v>239512</v>
      </c>
      <c r="F1290" s="114">
        <f t="shared" si="457"/>
        <v>-254781</v>
      </c>
      <c r="G1290" s="32">
        <f t="shared" si="458"/>
        <v>-1.0637504592671765</v>
      </c>
    </row>
    <row r="1291" spans="1:7" x14ac:dyDescent="0.2">
      <c r="A1291" s="22"/>
      <c r="B1291" s="19" t="s">
        <v>57</v>
      </c>
      <c r="C1291" s="115"/>
      <c r="D1291" s="114">
        <f>D1287+D1290</f>
        <v>-603457</v>
      </c>
      <c r="E1291" s="114">
        <f>E1287+E1290</f>
        <v>-771568</v>
      </c>
      <c r="F1291" s="114">
        <f t="shared" si="457"/>
        <v>168111</v>
      </c>
      <c r="G1291" s="32">
        <f t="shared" si="458"/>
        <v>-0.21788228646081745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10">
        <v>5</v>
      </c>
      <c r="B1295" s="1" t="s">
        <v>22</v>
      </c>
      <c r="C1295" s="10"/>
      <c r="D1295" s="40">
        <f>D49+D124+D198+D272+D345+D418+D491+D564+D637+D710+D783+D856+D929+D1002+D1075+D1148+D1222</f>
        <v>3689989</v>
      </c>
      <c r="E1295" s="40">
        <f>E49+E124+E198+E272+E345+E418+E491+E564+E637+E710+E783+E856+E929+E1002+E1075+E1148+E1222</f>
        <v>4357900</v>
      </c>
      <c r="F1295" s="40">
        <f t="shared" ref="F1295" si="461">(D1295-E1295)</f>
        <v>-667911</v>
      </c>
      <c r="G1295" s="32">
        <f t="shared" ref="G1295" si="462">F1295/E1295</f>
        <v>-0.15326441634732324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10">
        <v>51</v>
      </c>
      <c r="B1299" s="20" t="s">
        <v>29</v>
      </c>
      <c r="C1299" s="30"/>
      <c r="D1299" s="114">
        <f t="shared" ref="D1299:E1299" si="463">D53+D128+D202+D276+D349+D422+D495+D568+D641+D714+D787+D860+D933+D1006+D1079+D1152</f>
        <v>0</v>
      </c>
      <c r="E1299" s="114">
        <f t="shared" si="463"/>
        <v>0</v>
      </c>
      <c r="F1299" s="114">
        <f t="shared" ref="F1299:F1300" si="464">(D1299-E1299)</f>
        <v>0</v>
      </c>
      <c r="G1299" s="32" t="e">
        <f t="shared" ref="G1299:G1300" si="465">F1299/E1299</f>
        <v>#DIV/0!</v>
      </c>
    </row>
    <row r="1300" spans="1:7" x14ac:dyDescent="0.2">
      <c r="A1300" s="110">
        <v>510</v>
      </c>
      <c r="B1300" s="1" t="s">
        <v>7</v>
      </c>
      <c r="C1300" s="10"/>
      <c r="D1300" s="114">
        <f t="shared" ref="D1300:E1300" si="466">D54+D129+D203+D277+D350+D423+D496+D569+D642+D715+D788+D861+D934+D1007+D1080+D1153+D1227</f>
        <v>0</v>
      </c>
      <c r="E1300" s="114">
        <f t="shared" si="466"/>
        <v>0</v>
      </c>
      <c r="F1300" s="114">
        <f t="shared" si="464"/>
        <v>0</v>
      </c>
      <c r="G1300" s="32" t="e">
        <f t="shared" si="465"/>
        <v>#DIV/0!</v>
      </c>
    </row>
    <row r="1301" spans="1:7" x14ac:dyDescent="0.2">
      <c r="B1301" s="3"/>
      <c r="C1301" s="28"/>
    </row>
    <row r="1302" spans="1:7" x14ac:dyDescent="0.2">
      <c r="A1302" s="110">
        <v>41</v>
      </c>
      <c r="B1302" s="1" t="s">
        <v>8</v>
      </c>
      <c r="C1302" s="10"/>
      <c r="D1302" s="40">
        <f>D1306+D1307+D1308</f>
        <v>4443157</v>
      </c>
      <c r="E1302" s="40">
        <f>E1306+E1307+E1308</f>
        <v>3976918</v>
      </c>
      <c r="F1302" s="40">
        <f t="shared" ref="F1302" si="467">(D1302-E1302)</f>
        <v>466239</v>
      </c>
      <c r="G1302" s="32">
        <f t="shared" ref="G1302" si="468">F1302/E1302</f>
        <v>0.11723626184899966</v>
      </c>
    </row>
    <row r="1303" spans="1:7" x14ac:dyDescent="0.2">
      <c r="A1303" s="110"/>
      <c r="B1303" s="1"/>
      <c r="C1303" s="10"/>
      <c r="D1303" s="114"/>
      <c r="E1303" s="114"/>
      <c r="F1303" s="114"/>
      <c r="G1303" s="32"/>
    </row>
    <row r="1304" spans="1:7" x14ac:dyDescent="0.2">
      <c r="A1304" s="110"/>
      <c r="B1304" s="7" t="s">
        <v>6</v>
      </c>
      <c r="C1304" s="29"/>
      <c r="D1304" s="114"/>
      <c r="E1304" s="114"/>
      <c r="F1304" s="114"/>
      <c r="G1304" s="32"/>
    </row>
    <row r="1305" spans="1:7" x14ac:dyDescent="0.2">
      <c r="A1305" s="110"/>
      <c r="B1305" s="1"/>
      <c r="C1305" s="10"/>
      <c r="D1305" s="114"/>
      <c r="E1305" s="114"/>
      <c r="F1305" s="114"/>
      <c r="G1305" s="32"/>
    </row>
    <row r="1306" spans="1:7" x14ac:dyDescent="0.2">
      <c r="A1306" s="110"/>
      <c r="B1306" s="23" t="s">
        <v>23</v>
      </c>
      <c r="C1306" s="10"/>
      <c r="D1306" s="114">
        <f t="shared" ref="D1306:E1308" si="469">D60+D135+D209+D283+D356+D429+D502+D575+D648+D721+D794+D867+D940+D1013+D1086+D1159+D1233</f>
        <v>2106450</v>
      </c>
      <c r="E1306" s="114">
        <f t="shared" si="469"/>
        <v>2178310</v>
      </c>
      <c r="F1306" s="114">
        <f t="shared" ref="F1306:F1308" si="470">(D1306-E1306)</f>
        <v>-71860</v>
      </c>
      <c r="G1306" s="32">
        <f t="shared" ref="G1306:G1308" si="471">F1306/E1306</f>
        <v>-3.2988876697990645E-2</v>
      </c>
    </row>
    <row r="1307" spans="1:7" ht="25.5" x14ac:dyDescent="0.2">
      <c r="A1307" s="110"/>
      <c r="B1307" s="24" t="s">
        <v>58</v>
      </c>
      <c r="C1307" s="17"/>
      <c r="D1307" s="114">
        <f t="shared" si="469"/>
        <v>1427084</v>
      </c>
      <c r="E1307" s="114">
        <f t="shared" si="469"/>
        <v>982498</v>
      </c>
      <c r="F1307" s="114">
        <f t="shared" si="470"/>
        <v>444586</v>
      </c>
      <c r="G1307" s="32">
        <f t="shared" si="471"/>
        <v>0.45250575573690738</v>
      </c>
    </row>
    <row r="1308" spans="1:7" x14ac:dyDescent="0.2">
      <c r="A1308" s="110"/>
      <c r="B1308" s="23" t="s">
        <v>24</v>
      </c>
      <c r="C1308" s="10"/>
      <c r="D1308" s="114">
        <f t="shared" si="469"/>
        <v>909623</v>
      </c>
      <c r="E1308" s="114">
        <f t="shared" si="469"/>
        <v>816110</v>
      </c>
      <c r="F1308" s="114">
        <f t="shared" si="470"/>
        <v>93513</v>
      </c>
      <c r="G1308" s="32">
        <f t="shared" si="471"/>
        <v>0.11458381835781942</v>
      </c>
    </row>
    <row r="1309" spans="1:7" x14ac:dyDescent="0.2">
      <c r="A1309" s="110"/>
      <c r="B1309" s="1"/>
      <c r="C1309" s="10"/>
      <c r="D1309" s="114"/>
      <c r="E1309" s="114"/>
      <c r="F1309" s="114"/>
      <c r="G1309" s="32"/>
    </row>
    <row r="1310" spans="1:7" x14ac:dyDescent="0.2">
      <c r="A1310" s="110"/>
      <c r="B1310" s="8" t="s">
        <v>26</v>
      </c>
      <c r="C1310" s="31"/>
      <c r="D1310" s="40">
        <f>D64+D139+D213+D287+D360+D433+D506+D579+D652+D725+D798+D871+D944+D1017+D1090+D1163+D1237</f>
        <v>2162753</v>
      </c>
      <c r="E1310" s="40">
        <f>E64+E139+E213+E287+E360+E433+E506+E579+E652+E725+E798+E871+E944+E1017+E1090+E1163+E1237</f>
        <v>1862752</v>
      </c>
      <c r="F1310" s="40">
        <f t="shared" ref="F1310" si="472">(D1310-E1310)</f>
        <v>300001</v>
      </c>
      <c r="G1310" s="32">
        <f t="shared" ref="G1310" si="473">F1310/E1310</f>
        <v>0.16105257167889231</v>
      </c>
    </row>
    <row r="1311" spans="1:7" x14ac:dyDescent="0.2">
      <c r="A1311" s="110"/>
      <c r="B1311" s="8"/>
      <c r="C1311" s="31"/>
      <c r="D1311" s="114"/>
      <c r="E1311" s="114"/>
      <c r="F1311" s="114"/>
      <c r="G1311" s="32"/>
    </row>
    <row r="1312" spans="1:7" x14ac:dyDescent="0.2">
      <c r="A1312" s="110">
        <v>3</v>
      </c>
      <c r="B1312" s="8" t="s">
        <v>15</v>
      </c>
      <c r="C1312" s="31"/>
      <c r="D1312" s="40">
        <f>D1315+D1316+D1317+D1318</f>
        <v>1810382</v>
      </c>
      <c r="E1312" s="40">
        <f>E1315+E1316+E1317+E1318</f>
        <v>2135798</v>
      </c>
      <c r="F1312" s="40">
        <f t="shared" ref="F1312" si="474">(D1312-E1312)</f>
        <v>-325416</v>
      </c>
      <c r="G1312" s="32">
        <f t="shared" ref="G1312" si="475">F1312/E1312</f>
        <v>-0.15236272344107449</v>
      </c>
    </row>
    <row r="1313" spans="1:7" x14ac:dyDescent="0.2">
      <c r="A1313" s="110"/>
      <c r="B1313" s="7" t="s">
        <v>6</v>
      </c>
      <c r="C1313" s="29"/>
      <c r="D1313" s="114"/>
      <c r="E1313" s="114"/>
      <c r="F1313" s="114"/>
      <c r="G1313" s="32"/>
    </row>
    <row r="1314" spans="1:7" x14ac:dyDescent="0.2">
      <c r="A1314" s="110"/>
      <c r="B1314" s="8"/>
      <c r="C1314" s="31"/>
      <c r="D1314" s="114"/>
      <c r="E1314" s="114"/>
      <c r="F1314" s="114"/>
      <c r="G1314" s="32"/>
    </row>
    <row r="1315" spans="1:7" x14ac:dyDescent="0.2">
      <c r="A1315" s="110">
        <v>30</v>
      </c>
      <c r="B1315" s="25" t="s">
        <v>16</v>
      </c>
      <c r="C1315" s="31"/>
      <c r="D1315" s="114">
        <f t="shared" ref="D1315:E1318" si="476">D69+D144+D218+D292+D365+D438+D511+D584+D657+D730+D803+D876+D949+D1022+D1095+D1168+D1242</f>
        <v>81076</v>
      </c>
      <c r="E1315" s="114">
        <f t="shared" si="476"/>
        <v>77655</v>
      </c>
      <c r="F1315" s="114">
        <f t="shared" ref="F1315:F1318" si="477">(D1315-E1315)</f>
        <v>3421</v>
      </c>
      <c r="G1315" s="32">
        <f t="shared" ref="G1315:G1318" si="478">F1315/E1315</f>
        <v>4.4053827828214535E-2</v>
      </c>
    </row>
    <row r="1316" spans="1:7" x14ac:dyDescent="0.2">
      <c r="A1316" s="110">
        <v>31</v>
      </c>
      <c r="B1316" s="25" t="s">
        <v>17</v>
      </c>
      <c r="C1316" s="31"/>
      <c r="D1316" s="114">
        <f t="shared" si="476"/>
        <v>283142</v>
      </c>
      <c r="E1316" s="114">
        <f t="shared" si="476"/>
        <v>638155</v>
      </c>
      <c r="F1316" s="114">
        <f t="shared" si="477"/>
        <v>-355013</v>
      </c>
      <c r="G1316" s="32">
        <f t="shared" si="478"/>
        <v>-0.55631155440292723</v>
      </c>
    </row>
    <row r="1317" spans="1:7" x14ac:dyDescent="0.2">
      <c r="A1317" s="110">
        <v>32</v>
      </c>
      <c r="B1317" s="25" t="s">
        <v>18</v>
      </c>
      <c r="C1317" s="31"/>
      <c r="D1317" s="114">
        <f t="shared" si="476"/>
        <v>1445777</v>
      </c>
      <c r="E1317" s="114">
        <f t="shared" si="476"/>
        <v>1419601</v>
      </c>
      <c r="F1317" s="114">
        <f t="shared" si="477"/>
        <v>26176</v>
      </c>
      <c r="G1317" s="32">
        <f t="shared" si="478"/>
        <v>1.8438983911676591E-2</v>
      </c>
    </row>
    <row r="1318" spans="1:7" x14ac:dyDescent="0.2">
      <c r="A1318" s="110">
        <v>37</v>
      </c>
      <c r="B1318" s="25" t="s">
        <v>25</v>
      </c>
      <c r="C1318" s="31"/>
      <c r="D1318" s="114">
        <f t="shared" si="476"/>
        <v>387</v>
      </c>
      <c r="E1318" s="114">
        <f t="shared" si="476"/>
        <v>387</v>
      </c>
      <c r="F1318" s="114">
        <f t="shared" si="477"/>
        <v>0</v>
      </c>
      <c r="G1318" s="32">
        <f t="shared" si="478"/>
        <v>0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3ème trimestre 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8"/>
  <sheetViews>
    <sheetView topLeftCell="A1211" workbookViewId="0">
      <selection activeCell="L1245" sqref="L1245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2" width="6.42578125" style="4" bestFit="1" customWidth="1"/>
    <col min="13" max="14" width="6" style="4" bestFit="1" customWidth="1"/>
    <col min="15" max="19" width="5.42578125" style="4"/>
    <col min="20" max="20" width="6" style="4" bestFit="1" customWidth="1"/>
    <col min="21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>
        <v>12389</v>
      </c>
      <c r="E4" s="190">
        <v>9184</v>
      </c>
      <c r="F4" s="190">
        <f>(D4-E4)</f>
        <v>3205</v>
      </c>
      <c r="G4" s="32">
        <f>F4/E4</f>
        <v>0.34897648083623695</v>
      </c>
    </row>
    <row r="5" spans="1:7" x14ac:dyDescent="0.2">
      <c r="A5" s="186">
        <v>701</v>
      </c>
      <c r="B5" s="1" t="s">
        <v>31</v>
      </c>
      <c r="C5" s="10"/>
      <c r="D5" s="190">
        <v>52896</v>
      </c>
      <c r="E5" s="190">
        <v>29509</v>
      </c>
      <c r="F5" s="190">
        <f t="shared" ref="F5:F7" si="0">(D5-E5)</f>
        <v>23387</v>
      </c>
      <c r="G5" s="32">
        <f t="shared" ref="G5:G7" si="1">F5/E5</f>
        <v>0.79253786980243313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>
        <v>99954</v>
      </c>
      <c r="E7" s="190">
        <v>50329</v>
      </c>
      <c r="F7" s="190">
        <f t="shared" si="0"/>
        <v>49625</v>
      </c>
      <c r="G7" s="32">
        <f t="shared" si="1"/>
        <v>0.98601204077172211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>
        <v>16597</v>
      </c>
      <c r="E12" s="39">
        <v>12683</v>
      </c>
      <c r="F12" s="190">
        <f t="shared" si="2"/>
        <v>3914</v>
      </c>
      <c r="G12" s="32">
        <f t="shared" si="3"/>
        <v>0.30860206575731292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181836</v>
      </c>
      <c r="E14" s="40">
        <f>E4+E5+E6+E7+E12+E13</f>
        <v>101705</v>
      </c>
      <c r="F14" s="40">
        <f t="shared" si="2"/>
        <v>80131</v>
      </c>
      <c r="G14" s="34">
        <f t="shared" si="3"/>
        <v>0.7878767022270291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181836</v>
      </c>
      <c r="E22" s="40">
        <f>E14+E19+E20+E21</f>
        <v>101705</v>
      </c>
      <c r="F22" s="190">
        <f t="shared" si="6"/>
        <v>80131</v>
      </c>
      <c r="G22" s="32">
        <f t="shared" si="7"/>
        <v>0.7878767022270291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43153</v>
      </c>
      <c r="E23" s="189">
        <f>E24+E25+E26</f>
        <v>27915</v>
      </c>
      <c r="F23" s="190">
        <f t="shared" si="6"/>
        <v>15238</v>
      </c>
      <c r="G23" s="32">
        <f t="shared" si="7"/>
        <v>0.54587139530718254</v>
      </c>
    </row>
    <row r="24" spans="1:7" x14ac:dyDescent="0.2">
      <c r="A24" s="186">
        <v>600</v>
      </c>
      <c r="B24" s="1" t="s">
        <v>2</v>
      </c>
      <c r="C24" s="10"/>
      <c r="D24" s="190">
        <v>11995</v>
      </c>
      <c r="E24" s="190">
        <v>5423</v>
      </c>
      <c r="F24" s="190">
        <f t="shared" si="6"/>
        <v>6572</v>
      </c>
      <c r="G24" s="32">
        <f t="shared" si="7"/>
        <v>1.211875345749585</v>
      </c>
    </row>
    <row r="25" spans="1:7" x14ac:dyDescent="0.2">
      <c r="A25" s="186">
        <v>601</v>
      </c>
      <c r="B25" s="1" t="s">
        <v>3</v>
      </c>
      <c r="C25" s="10"/>
      <c r="D25" s="190">
        <v>12831</v>
      </c>
      <c r="E25" s="190">
        <v>10490</v>
      </c>
      <c r="F25" s="190">
        <f t="shared" si="6"/>
        <v>2341</v>
      </c>
      <c r="G25" s="32">
        <f t="shared" si="7"/>
        <v>0.22316491897044805</v>
      </c>
    </row>
    <row r="26" spans="1:7" x14ac:dyDescent="0.2">
      <c r="A26" s="186">
        <v>604</v>
      </c>
      <c r="B26" s="1" t="s">
        <v>4</v>
      </c>
      <c r="C26" s="10"/>
      <c r="D26" s="190">
        <v>18327</v>
      </c>
      <c r="E26" s="190">
        <v>12002</v>
      </c>
      <c r="F26" s="190">
        <f t="shared" si="6"/>
        <v>6325</v>
      </c>
      <c r="G26" s="32">
        <f t="shared" si="7"/>
        <v>0.526995500749875</v>
      </c>
    </row>
    <row r="27" spans="1:7" x14ac:dyDescent="0.2">
      <c r="A27" s="186">
        <v>61</v>
      </c>
      <c r="B27" s="1" t="s">
        <v>41</v>
      </c>
      <c r="C27" s="10"/>
      <c r="D27" s="190">
        <v>9118</v>
      </c>
      <c r="E27" s="190">
        <v>10195</v>
      </c>
      <c r="F27" s="190">
        <f t="shared" si="6"/>
        <v>-1077</v>
      </c>
      <c r="G27" s="32">
        <f t="shared" si="7"/>
        <v>-0.10564001961745954</v>
      </c>
    </row>
    <row r="28" spans="1:7" x14ac:dyDescent="0.2">
      <c r="A28" s="186">
        <v>62</v>
      </c>
      <c r="B28" s="2" t="s">
        <v>42</v>
      </c>
      <c r="C28" s="11"/>
      <c r="D28" s="39">
        <v>17949</v>
      </c>
      <c r="E28" s="39">
        <v>9816</v>
      </c>
      <c r="F28" s="190">
        <f t="shared" si="6"/>
        <v>8133</v>
      </c>
      <c r="G28" s="32">
        <f t="shared" si="7"/>
        <v>0.82854523227383858</v>
      </c>
    </row>
    <row r="29" spans="1:7" ht="25.5" x14ac:dyDescent="0.2">
      <c r="A29" s="22"/>
      <c r="B29" s="26" t="s">
        <v>43</v>
      </c>
      <c r="C29" s="191"/>
      <c r="D29" s="40">
        <f>D23+D27+D28</f>
        <v>70220</v>
      </c>
      <c r="E29" s="40">
        <f>E23+E27+E28</f>
        <v>47926</v>
      </c>
      <c r="F29" s="190">
        <f t="shared" si="6"/>
        <v>22294</v>
      </c>
      <c r="G29" s="32">
        <f t="shared" si="7"/>
        <v>0.4651754788632475</v>
      </c>
    </row>
    <row r="30" spans="1:7" ht="25.5" x14ac:dyDescent="0.2">
      <c r="A30" s="22"/>
      <c r="B30" s="26" t="s">
        <v>48</v>
      </c>
      <c r="C30" s="191"/>
      <c r="D30" s="40">
        <f>D22-D29</f>
        <v>111616</v>
      </c>
      <c r="E30" s="40">
        <f>E22-E29</f>
        <v>53779</v>
      </c>
      <c r="F30" s="190">
        <f t="shared" si="6"/>
        <v>57837</v>
      </c>
      <c r="G30" s="32">
        <f t="shared" si="7"/>
        <v>1.0754569627549788</v>
      </c>
    </row>
    <row r="31" spans="1:7" x14ac:dyDescent="0.2">
      <c r="A31" s="186">
        <v>63</v>
      </c>
      <c r="B31" s="3" t="s">
        <v>46</v>
      </c>
      <c r="C31" s="188"/>
      <c r="D31" s="189">
        <v>70131</v>
      </c>
      <c r="E31" s="189">
        <v>45947</v>
      </c>
      <c r="F31" s="190">
        <f t="shared" si="6"/>
        <v>24184</v>
      </c>
      <c r="G31" s="32">
        <f t="shared" si="7"/>
        <v>0.52634557207217014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>
        <v>5956</v>
      </c>
      <c r="E35" s="39">
        <v>4499</v>
      </c>
      <c r="F35" s="190">
        <f t="shared" ref="F35:F45" si="10">(D35-E35)</f>
        <v>1457</v>
      </c>
      <c r="G35" s="32">
        <f t="shared" ref="G35:G45" si="11">F35/E35</f>
        <v>0.32384974438764169</v>
      </c>
    </row>
    <row r="36" spans="1:7" ht="25.5" x14ac:dyDescent="0.2">
      <c r="A36" s="22"/>
      <c r="B36" s="26" t="s">
        <v>49</v>
      </c>
      <c r="C36" s="191"/>
      <c r="D36" s="190">
        <f>D30-D31-D35</f>
        <v>35529</v>
      </c>
      <c r="E36" s="190">
        <f>E30-E31-E35</f>
        <v>3333</v>
      </c>
      <c r="F36" s="190">
        <f t="shared" si="10"/>
        <v>32196</v>
      </c>
      <c r="G36" s="32">
        <f t="shared" si="11"/>
        <v>9.6597659765976598</v>
      </c>
    </row>
    <row r="37" spans="1:7" x14ac:dyDescent="0.2">
      <c r="A37" s="186">
        <v>75</v>
      </c>
      <c r="B37" s="3" t="s">
        <v>50</v>
      </c>
      <c r="C37" s="188"/>
      <c r="D37" s="189">
        <v>2169</v>
      </c>
      <c r="E37" s="189">
        <v>5809</v>
      </c>
      <c r="F37" s="190">
        <f t="shared" si="10"/>
        <v>-3640</v>
      </c>
      <c r="G37" s="32">
        <f t="shared" si="11"/>
        <v>-0.62661387502151833</v>
      </c>
    </row>
    <row r="38" spans="1:7" x14ac:dyDescent="0.2">
      <c r="A38" s="186">
        <v>65</v>
      </c>
      <c r="B38" s="1" t="s">
        <v>51</v>
      </c>
      <c r="C38" s="10"/>
      <c r="D38" s="190">
        <v>182</v>
      </c>
      <c r="E38" s="190">
        <v>802</v>
      </c>
      <c r="F38" s="190">
        <f t="shared" si="10"/>
        <v>-620</v>
      </c>
      <c r="G38" s="32">
        <f t="shared" si="11"/>
        <v>-0.77306733167082298</v>
      </c>
    </row>
    <row r="39" spans="1:7" ht="25.5" x14ac:dyDescent="0.2">
      <c r="A39" s="186">
        <v>68</v>
      </c>
      <c r="B39" s="16" t="s">
        <v>52</v>
      </c>
      <c r="C39" s="17"/>
      <c r="D39" s="190">
        <v>78287</v>
      </c>
      <c r="E39" s="190">
        <v>36903</v>
      </c>
      <c r="F39" s="190">
        <f t="shared" si="10"/>
        <v>41384</v>
      </c>
      <c r="G39" s="32">
        <f t="shared" si="11"/>
        <v>1.1214264422946645</v>
      </c>
    </row>
    <row r="40" spans="1:7" x14ac:dyDescent="0.2">
      <c r="A40" s="186">
        <v>78</v>
      </c>
      <c r="B40" s="2" t="s">
        <v>53</v>
      </c>
      <c r="C40" s="11"/>
      <c r="D40" s="39">
        <v>0</v>
      </c>
      <c r="E40" s="39">
        <v>-858</v>
      </c>
      <c r="F40" s="190">
        <f t="shared" si="10"/>
        <v>858</v>
      </c>
      <c r="G40" s="32">
        <f t="shared" si="11"/>
        <v>-1</v>
      </c>
    </row>
    <row r="41" spans="1:7" ht="25.5" x14ac:dyDescent="0.2">
      <c r="A41" s="22"/>
      <c r="B41" s="26" t="s">
        <v>77</v>
      </c>
      <c r="C41" s="191"/>
      <c r="D41" s="190">
        <f>D36+D37-D38-D39+D40</f>
        <v>-40771</v>
      </c>
      <c r="E41" s="190">
        <f>E36+E37-E38-E39+E40</f>
        <v>-29421</v>
      </c>
      <c r="F41" s="190">
        <f t="shared" si="10"/>
        <v>-11350</v>
      </c>
      <c r="G41" s="32">
        <f t="shared" si="11"/>
        <v>0.385778865436253</v>
      </c>
    </row>
    <row r="42" spans="1:7" x14ac:dyDescent="0.2">
      <c r="A42" s="186">
        <v>76</v>
      </c>
      <c r="B42" s="1" t="s">
        <v>54</v>
      </c>
      <c r="C42" s="10"/>
      <c r="D42" s="190">
        <v>20</v>
      </c>
      <c r="E42" s="190">
        <v>1440</v>
      </c>
      <c r="F42" s="190">
        <f t="shared" si="10"/>
        <v>-1420</v>
      </c>
      <c r="G42" s="32">
        <f t="shared" si="11"/>
        <v>-0.98611111111111116</v>
      </c>
    </row>
    <row r="43" spans="1:7" x14ac:dyDescent="0.2">
      <c r="A43" s="186">
        <v>66</v>
      </c>
      <c r="B43" s="1" t="s">
        <v>55</v>
      </c>
      <c r="C43" s="10"/>
      <c r="D43" s="190">
        <v>7851</v>
      </c>
      <c r="E43" s="190">
        <v>698</v>
      </c>
      <c r="F43" s="190">
        <f t="shared" si="10"/>
        <v>7153</v>
      </c>
      <c r="G43" s="32">
        <f t="shared" si="11"/>
        <v>10.24785100286533</v>
      </c>
    </row>
    <row r="44" spans="1:7" x14ac:dyDescent="0.2">
      <c r="B44" s="2" t="s">
        <v>56</v>
      </c>
      <c r="C44" s="11"/>
      <c r="D44" s="39">
        <f>D42-D43</f>
        <v>-7831</v>
      </c>
      <c r="E44" s="39">
        <f>E42-E43</f>
        <v>742</v>
      </c>
      <c r="F44" s="190">
        <f t="shared" si="10"/>
        <v>-8573</v>
      </c>
      <c r="G44" s="32">
        <f t="shared" si="11"/>
        <v>-11.553908355795148</v>
      </c>
    </row>
    <row r="45" spans="1:7" x14ac:dyDescent="0.2">
      <c r="A45" s="22"/>
      <c r="B45" s="19" t="s">
        <v>57</v>
      </c>
      <c r="C45" s="191"/>
      <c r="D45" s="190">
        <f>D41+D44</f>
        <v>-48602</v>
      </c>
      <c r="E45" s="190">
        <f>E41+E44</f>
        <v>-28679</v>
      </c>
      <c r="F45" s="190">
        <f t="shared" si="10"/>
        <v>-19923</v>
      </c>
      <c r="G45" s="32">
        <f t="shared" si="11"/>
        <v>0.69468949405488334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>
        <v>1443876</v>
      </c>
      <c r="E49" s="190">
        <v>2064436</v>
      </c>
      <c r="F49" s="190">
        <f t="shared" ref="F49" si="12">(D49-E49)</f>
        <v>-620560</v>
      </c>
      <c r="G49" s="32">
        <f t="shared" ref="G49" si="13">F49/E49</f>
        <v>-0.30059541685961688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540685</v>
      </c>
      <c r="E56" s="190">
        <f>E60+E61+E62</f>
        <v>583299</v>
      </c>
      <c r="F56" s="190">
        <f t="shared" ref="F56" si="16">(D56-E56)</f>
        <v>-42614</v>
      </c>
      <c r="G56" s="32">
        <f t="shared" ref="G56" si="17">F56/E56</f>
        <v>-7.3056871347285016E-2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>
        <v>117952</v>
      </c>
      <c r="E60" s="190">
        <v>151724</v>
      </c>
      <c r="F60" s="190">
        <f t="shared" ref="F60:F62" si="18">(D60-E60)</f>
        <v>-33772</v>
      </c>
      <c r="G60" s="32">
        <f t="shared" ref="G60:G62" si="19">F60/E60</f>
        <v>-0.22258838417125834</v>
      </c>
    </row>
    <row r="61" spans="1:7" ht="25.5" x14ac:dyDescent="0.2">
      <c r="A61" s="186"/>
      <c r="B61" s="24" t="s">
        <v>58</v>
      </c>
      <c r="C61" s="17"/>
      <c r="D61" s="190">
        <v>91185</v>
      </c>
      <c r="E61" s="190">
        <v>160173</v>
      </c>
      <c r="F61" s="190">
        <f t="shared" si="18"/>
        <v>-68988</v>
      </c>
      <c r="G61" s="32">
        <f t="shared" si="19"/>
        <v>-0.43070929557416043</v>
      </c>
    </row>
    <row r="62" spans="1:7" x14ac:dyDescent="0.2">
      <c r="A62" s="186"/>
      <c r="B62" s="23" t="s">
        <v>24</v>
      </c>
      <c r="C62" s="10"/>
      <c r="D62" s="190">
        <v>331548</v>
      </c>
      <c r="E62" s="190">
        <v>271402</v>
      </c>
      <c r="F62" s="190">
        <f t="shared" si="18"/>
        <v>60146</v>
      </c>
      <c r="G62" s="32">
        <f t="shared" si="19"/>
        <v>0.22161222098584388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>
        <v>412959</v>
      </c>
      <c r="E64" s="190">
        <v>362524</v>
      </c>
      <c r="F64" s="190">
        <f t="shared" ref="F64" si="20">(D64-E64)</f>
        <v>50435</v>
      </c>
      <c r="G64" s="32">
        <f t="shared" ref="G64" si="21">F64/E64</f>
        <v>0.13912182365857156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x14ac:dyDescent="0.2">
      <c r="A66" s="186">
        <v>3</v>
      </c>
      <c r="B66" s="8" t="s">
        <v>15</v>
      </c>
      <c r="C66" s="31"/>
      <c r="D66" s="190">
        <f>D69+D70+D71+D72</f>
        <v>323710</v>
      </c>
      <c r="E66" s="190">
        <f>E69+E70+E71+E72</f>
        <v>312434</v>
      </c>
      <c r="F66" s="190">
        <f t="shared" ref="F66" si="22">(D66-E66)</f>
        <v>11276</v>
      </c>
      <c r="G66" s="32">
        <f t="shared" ref="G66" si="23">F66/E66</f>
        <v>3.609082238168701E-2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>
        <v>14179</v>
      </c>
      <c r="E69" s="190">
        <v>14575</v>
      </c>
      <c r="F69" s="190">
        <f t="shared" ref="F69:F72" si="24">(D69-E69)</f>
        <v>-396</v>
      </c>
      <c r="G69" s="32">
        <f t="shared" ref="G69:G72" si="25">F69/E69</f>
        <v>-2.7169811320754716E-2</v>
      </c>
    </row>
    <row r="70" spans="1:7" x14ac:dyDescent="0.2">
      <c r="A70" s="186">
        <v>31</v>
      </c>
      <c r="B70" s="25" t="s">
        <v>17</v>
      </c>
      <c r="C70" s="31"/>
      <c r="D70" s="190">
        <v>16449</v>
      </c>
      <c r="E70" s="190">
        <v>20094</v>
      </c>
      <c r="F70" s="190">
        <f t="shared" si="24"/>
        <v>-3645</v>
      </c>
      <c r="G70" s="32">
        <f t="shared" si="25"/>
        <v>-0.18139743206927442</v>
      </c>
    </row>
    <row r="71" spans="1:7" x14ac:dyDescent="0.2">
      <c r="A71" s="186">
        <v>32</v>
      </c>
      <c r="B71" s="25" t="s">
        <v>18</v>
      </c>
      <c r="C71" s="31"/>
      <c r="D71" s="190">
        <v>293082</v>
      </c>
      <c r="E71" s="190">
        <v>277765</v>
      </c>
      <c r="F71" s="190">
        <f t="shared" si="24"/>
        <v>15317</v>
      </c>
      <c r="G71" s="32">
        <f t="shared" si="25"/>
        <v>5.5143736611884146E-2</v>
      </c>
    </row>
    <row r="72" spans="1:7" x14ac:dyDescent="0.2">
      <c r="A72" s="186">
        <v>37</v>
      </c>
      <c r="B72" s="25" t="s">
        <v>25</v>
      </c>
      <c r="C72" s="31"/>
      <c r="D72" s="190">
        <v>0</v>
      </c>
      <c r="E72" s="190">
        <v>0</v>
      </c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>
        <v>11935</v>
      </c>
      <c r="E79" s="190">
        <v>13907</v>
      </c>
      <c r="F79" s="190">
        <f>(D79-E79)</f>
        <v>-1972</v>
      </c>
      <c r="G79" s="32">
        <f>F79/E79</f>
        <v>-0.14179909398144819</v>
      </c>
    </row>
    <row r="80" spans="1:7" x14ac:dyDescent="0.2">
      <c r="A80" s="186">
        <v>701</v>
      </c>
      <c r="B80" s="1" t="s">
        <v>31</v>
      </c>
      <c r="C80" s="10"/>
      <c r="D80" s="190">
        <v>44033</v>
      </c>
      <c r="E80" s="190">
        <v>22767</v>
      </c>
      <c r="F80" s="190">
        <f t="shared" ref="F80:F82" si="26">(D80-E80)</f>
        <v>21266</v>
      </c>
      <c r="G80" s="32">
        <f t="shared" ref="G80:G82" si="27">F80/E80</f>
        <v>0.93407124346642068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>
        <v>58363</v>
      </c>
      <c r="E87" s="39">
        <v>34554</v>
      </c>
      <c r="F87" s="190">
        <f t="shared" si="28"/>
        <v>23809</v>
      </c>
      <c r="G87" s="32">
        <f t="shared" si="29"/>
        <v>0.68903744863112804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114331</v>
      </c>
      <c r="E89" s="40">
        <f>E79+E80+E81+E82+E87+E88</f>
        <v>71228</v>
      </c>
      <c r="F89" s="40">
        <f t="shared" si="28"/>
        <v>43103</v>
      </c>
      <c r="G89" s="34">
        <f t="shared" si="29"/>
        <v>0.60514123659235131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114331</v>
      </c>
      <c r="E97" s="40">
        <f>E89+E94+E95+E96</f>
        <v>71228</v>
      </c>
      <c r="F97" s="190">
        <f t="shared" ref="F97:F106" si="34">(D97-E97)</f>
        <v>43103</v>
      </c>
      <c r="G97" s="32">
        <f t="shared" ref="G97:G106" si="35">F97/E97</f>
        <v>0.60514123659235131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27747</v>
      </c>
      <c r="E98" s="189">
        <f>E99+E100+E101</f>
        <v>15436</v>
      </c>
      <c r="F98" s="190">
        <f t="shared" si="34"/>
        <v>12311</v>
      </c>
      <c r="G98" s="32">
        <f t="shared" si="35"/>
        <v>0.79755117906193318</v>
      </c>
    </row>
    <row r="99" spans="1:7" x14ac:dyDescent="0.2">
      <c r="A99" s="186">
        <v>600</v>
      </c>
      <c r="B99" s="1" t="s">
        <v>2</v>
      </c>
      <c r="C99" s="10"/>
      <c r="D99" s="190">
        <v>3110</v>
      </c>
      <c r="E99" s="190">
        <v>3345</v>
      </c>
      <c r="F99" s="190">
        <f t="shared" si="34"/>
        <v>-235</v>
      </c>
      <c r="G99" s="32">
        <f t="shared" si="35"/>
        <v>-7.0254110612855011E-2</v>
      </c>
    </row>
    <row r="100" spans="1:7" x14ac:dyDescent="0.2">
      <c r="A100" s="186">
        <v>601</v>
      </c>
      <c r="B100" s="1" t="s">
        <v>3</v>
      </c>
      <c r="C100" s="10"/>
      <c r="D100" s="190">
        <v>24637</v>
      </c>
      <c r="E100" s="190">
        <v>12091</v>
      </c>
      <c r="F100" s="190">
        <f t="shared" si="34"/>
        <v>12546</v>
      </c>
      <c r="G100" s="32">
        <f t="shared" si="35"/>
        <v>1.0376312960052931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>
        <v>6150</v>
      </c>
      <c r="E103" s="39">
        <v>17277</v>
      </c>
      <c r="F103" s="190">
        <f t="shared" si="34"/>
        <v>-11127</v>
      </c>
      <c r="G103" s="32">
        <f t="shared" si="35"/>
        <v>-0.6440354228164612</v>
      </c>
    </row>
    <row r="104" spans="1:7" ht="25.5" x14ac:dyDescent="0.2">
      <c r="A104" s="22"/>
      <c r="B104" s="26" t="s">
        <v>43</v>
      </c>
      <c r="C104" s="191"/>
      <c r="D104" s="40">
        <f>D98+D102+D103</f>
        <v>33897</v>
      </c>
      <c r="E104" s="40">
        <f>E98+E102+E103</f>
        <v>32713</v>
      </c>
      <c r="F104" s="190">
        <f t="shared" si="34"/>
        <v>1184</v>
      </c>
      <c r="G104" s="32">
        <f t="shared" si="35"/>
        <v>3.6193562192400573E-2</v>
      </c>
    </row>
    <row r="105" spans="1:7" ht="25.5" x14ac:dyDescent="0.2">
      <c r="A105" s="22"/>
      <c r="B105" s="26" t="s">
        <v>48</v>
      </c>
      <c r="C105" s="191"/>
      <c r="D105" s="40">
        <f>D97-D104</f>
        <v>80434</v>
      </c>
      <c r="E105" s="40">
        <f>E97-E104</f>
        <v>38515</v>
      </c>
      <c r="F105" s="190">
        <f t="shared" si="34"/>
        <v>41919</v>
      </c>
      <c r="G105" s="32">
        <f t="shared" si="35"/>
        <v>1.0883811502012204</v>
      </c>
    </row>
    <row r="106" spans="1:7" x14ac:dyDescent="0.2">
      <c r="A106" s="186">
        <v>63</v>
      </c>
      <c r="B106" s="3" t="s">
        <v>46</v>
      </c>
      <c r="C106" s="188"/>
      <c r="D106" s="189">
        <v>43539</v>
      </c>
      <c r="E106" s="189">
        <v>46418</v>
      </c>
      <c r="F106" s="190">
        <f t="shared" si="34"/>
        <v>-2879</v>
      </c>
      <c r="G106" s="32">
        <f t="shared" si="35"/>
        <v>-6.2023353009608338E-2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>
        <v>2653</v>
      </c>
      <c r="E110" s="39">
        <v>889</v>
      </c>
      <c r="F110" s="190">
        <f t="shared" ref="F110:F120" si="38">(D110-E110)</f>
        <v>1764</v>
      </c>
      <c r="G110" s="32">
        <f t="shared" ref="G110:G120" si="39">F110/E110</f>
        <v>1.984251968503937</v>
      </c>
    </row>
    <row r="111" spans="1:7" ht="25.5" x14ac:dyDescent="0.2">
      <c r="A111" s="22"/>
      <c r="B111" s="26" t="s">
        <v>49</v>
      </c>
      <c r="C111" s="191"/>
      <c r="D111" s="190">
        <f>D105-D106-D110</f>
        <v>34242</v>
      </c>
      <c r="E111" s="190">
        <f>E105-E106-E110</f>
        <v>-8792</v>
      </c>
      <c r="F111" s="190">
        <f t="shared" si="38"/>
        <v>43034</v>
      </c>
      <c r="G111" s="32">
        <f t="shared" si="39"/>
        <v>-4.8946769790718836</v>
      </c>
    </row>
    <row r="112" spans="1:7" x14ac:dyDescent="0.2">
      <c r="A112" s="186">
        <v>75</v>
      </c>
      <c r="B112" s="3" t="s">
        <v>50</v>
      </c>
      <c r="C112" s="188"/>
      <c r="D112" s="189">
        <v>0</v>
      </c>
      <c r="E112" s="189">
        <v>0</v>
      </c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>
        <v>482</v>
      </c>
      <c r="E113" s="190">
        <v>2941</v>
      </c>
      <c r="F113" s="190">
        <f t="shared" si="38"/>
        <v>-2459</v>
      </c>
      <c r="G113" s="32">
        <f t="shared" si="39"/>
        <v>-0.8361101666099966</v>
      </c>
    </row>
    <row r="114" spans="1:7" ht="25.5" x14ac:dyDescent="0.2">
      <c r="A114" s="186">
        <v>68</v>
      </c>
      <c r="B114" s="16" t="s">
        <v>52</v>
      </c>
      <c r="C114" s="17"/>
      <c r="D114" s="190">
        <v>63930</v>
      </c>
      <c r="E114" s="190">
        <v>89308</v>
      </c>
      <c r="F114" s="190">
        <f t="shared" si="38"/>
        <v>-25378</v>
      </c>
      <c r="G114" s="32">
        <f t="shared" si="39"/>
        <v>-0.28416267299682002</v>
      </c>
    </row>
    <row r="115" spans="1:7" x14ac:dyDescent="0.2">
      <c r="A115" s="186">
        <v>78</v>
      </c>
      <c r="B115" s="2" t="s">
        <v>53</v>
      </c>
      <c r="C115" s="11"/>
      <c r="D115" s="39"/>
      <c r="E115" s="39"/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-30170</v>
      </c>
      <c r="E116" s="190">
        <f>E111+E112-E113-E114+E115</f>
        <v>-101041</v>
      </c>
      <c r="F116" s="190">
        <f t="shared" si="38"/>
        <v>70871</v>
      </c>
      <c r="G116" s="32">
        <f t="shared" si="39"/>
        <v>-0.70140833918904211</v>
      </c>
    </row>
    <row r="117" spans="1:7" x14ac:dyDescent="0.2">
      <c r="A117" s="186">
        <v>76</v>
      </c>
      <c r="B117" s="1" t="s">
        <v>54</v>
      </c>
      <c r="C117" s="10"/>
      <c r="D117" s="190">
        <v>0</v>
      </c>
      <c r="E117" s="190">
        <v>0</v>
      </c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>
        <v>240</v>
      </c>
      <c r="E118" s="190">
        <v>0</v>
      </c>
      <c r="F118" s="190">
        <f t="shared" si="38"/>
        <v>240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-240</v>
      </c>
      <c r="E119" s="39">
        <f>E117-E118</f>
        <v>0</v>
      </c>
      <c r="F119" s="190">
        <f t="shared" si="38"/>
        <v>-240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-30410</v>
      </c>
      <c r="E120" s="190">
        <f>E116+E119</f>
        <v>-101041</v>
      </c>
      <c r="F120" s="190">
        <f t="shared" si="38"/>
        <v>70631</v>
      </c>
      <c r="G120" s="32">
        <f t="shared" si="39"/>
        <v>-0.69903306578517632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>
        <v>710381</v>
      </c>
      <c r="E124" s="190">
        <v>760585</v>
      </c>
      <c r="F124" s="190">
        <f t="shared" ref="F124" si="40">(D124-E124)</f>
        <v>-50204</v>
      </c>
      <c r="G124" s="32">
        <f t="shared" ref="G124" si="41">F124/E124</f>
        <v>-6.6007086650407248E-2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513746</v>
      </c>
      <c r="E131" s="190">
        <f>E135+E136+E137</f>
        <v>399331</v>
      </c>
      <c r="F131" s="190">
        <f t="shared" ref="F131" si="44">(D131-E131)</f>
        <v>114415</v>
      </c>
      <c r="G131" s="32">
        <f t="shared" ref="G131" si="45">F131/E131</f>
        <v>0.2865166991793775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>
        <v>279189</v>
      </c>
      <c r="E135" s="190">
        <v>132435</v>
      </c>
      <c r="F135" s="190">
        <f t="shared" ref="F135:F137" si="46">(D135-E135)</f>
        <v>146754</v>
      </c>
      <c r="G135" s="32">
        <f t="shared" ref="G135:G137" si="47">F135/E135</f>
        <v>1.108120965001699</v>
      </c>
    </row>
    <row r="136" spans="1:7" ht="25.5" x14ac:dyDescent="0.2">
      <c r="A136" s="186"/>
      <c r="B136" s="24" t="s">
        <v>58</v>
      </c>
      <c r="C136" s="17"/>
      <c r="D136" s="190">
        <v>115653</v>
      </c>
      <c r="E136" s="190">
        <v>133751</v>
      </c>
      <c r="F136" s="190">
        <f t="shared" si="46"/>
        <v>-18098</v>
      </c>
      <c r="G136" s="32">
        <f t="shared" si="47"/>
        <v>-0.13531113786065152</v>
      </c>
    </row>
    <row r="137" spans="1:7" x14ac:dyDescent="0.2">
      <c r="A137" s="186"/>
      <c r="B137" s="23" t="s">
        <v>24</v>
      </c>
      <c r="C137" s="10"/>
      <c r="D137" s="190">
        <v>118904</v>
      </c>
      <c r="E137" s="190">
        <v>133145</v>
      </c>
      <c r="F137" s="190">
        <f t="shared" si="46"/>
        <v>-14241</v>
      </c>
      <c r="G137" s="32">
        <f t="shared" si="47"/>
        <v>-0.10695857899282737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>
        <v>155703</v>
      </c>
      <c r="E139" s="190">
        <v>130913</v>
      </c>
      <c r="F139" s="190">
        <f t="shared" ref="F139" si="48">(D139-E139)</f>
        <v>24790</v>
      </c>
      <c r="G139" s="32">
        <f t="shared" ref="G139" si="49">F139/E139</f>
        <v>0.18936240098385951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406186</v>
      </c>
      <c r="E141" s="190">
        <f>E144+E145+E146+E147</f>
        <v>747221</v>
      </c>
      <c r="F141" s="190">
        <f t="shared" ref="F141" si="50">(D141-E141)</f>
        <v>-341035</v>
      </c>
      <c r="G141" s="32">
        <f t="shared" ref="G141" si="51">F141/E141</f>
        <v>-0.45640446400730172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>
        <v>3978</v>
      </c>
      <c r="E144" s="190">
        <v>4909</v>
      </c>
      <c r="F144" s="190">
        <f t="shared" ref="F144:F147" si="52">(D144-E144)</f>
        <v>-931</v>
      </c>
      <c r="G144" s="32">
        <f t="shared" ref="G144:G147" si="53">F144/E144</f>
        <v>-0.18965166021592991</v>
      </c>
    </row>
    <row r="145" spans="1:7" x14ac:dyDescent="0.2">
      <c r="A145" s="186">
        <v>31</v>
      </c>
      <c r="B145" s="25" t="s">
        <v>17</v>
      </c>
      <c r="C145" s="31"/>
      <c r="D145" s="190">
        <v>224964</v>
      </c>
      <c r="E145" s="190">
        <v>597676</v>
      </c>
      <c r="F145" s="190">
        <f t="shared" si="52"/>
        <v>-372712</v>
      </c>
      <c r="G145" s="32">
        <f t="shared" si="53"/>
        <v>-0.62360208541082462</v>
      </c>
    </row>
    <row r="146" spans="1:7" x14ac:dyDescent="0.2">
      <c r="A146" s="186">
        <v>32</v>
      </c>
      <c r="B146" s="25" t="s">
        <v>18</v>
      </c>
      <c r="C146" s="31"/>
      <c r="D146" s="190">
        <v>177244</v>
      </c>
      <c r="E146" s="190">
        <v>144636</v>
      </c>
      <c r="F146" s="190">
        <f t="shared" si="52"/>
        <v>32608</v>
      </c>
      <c r="G146" s="32">
        <f t="shared" si="53"/>
        <v>0.22544871263032717</v>
      </c>
    </row>
    <row r="147" spans="1:7" x14ac:dyDescent="0.2">
      <c r="A147" s="186">
        <v>37</v>
      </c>
      <c r="B147" s="25" t="s">
        <v>25</v>
      </c>
      <c r="C147" s="31"/>
      <c r="D147" s="190">
        <v>0</v>
      </c>
      <c r="E147" s="190">
        <v>0</v>
      </c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>
        <v>15183</v>
      </c>
      <c r="E153" s="190">
        <v>18634</v>
      </c>
      <c r="F153" s="190">
        <f>(D153-E153)</f>
        <v>-3451</v>
      </c>
      <c r="G153" s="32">
        <f>F153/E153</f>
        <v>-0.18519909842223892</v>
      </c>
    </row>
    <row r="154" spans="1:7" x14ac:dyDescent="0.2">
      <c r="A154" s="186">
        <v>701</v>
      </c>
      <c r="B154" s="1" t="s">
        <v>31</v>
      </c>
      <c r="C154" s="10"/>
      <c r="D154" s="190">
        <v>28395</v>
      </c>
      <c r="E154" s="190">
        <v>34118</v>
      </c>
      <c r="F154" s="190">
        <f t="shared" ref="F154:F156" si="54">(D154-E154)</f>
        <v>-5723</v>
      </c>
      <c r="G154" s="32">
        <f t="shared" ref="G154:G156" si="55">F154/E154</f>
        <v>-0.16774136819274282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>
        <v>33367</v>
      </c>
      <c r="E156" s="190">
        <v>27228</v>
      </c>
      <c r="F156" s="190">
        <f t="shared" si="54"/>
        <v>6139</v>
      </c>
      <c r="G156" s="32">
        <f t="shared" si="55"/>
        <v>0.22546643161451446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76945</v>
      </c>
      <c r="E163" s="40">
        <f>E153+E154+E155+E156+E161+E162</f>
        <v>79980</v>
      </c>
      <c r="F163" s="40">
        <f t="shared" si="56"/>
        <v>-3035</v>
      </c>
      <c r="G163" s="34">
        <f t="shared" si="57"/>
        <v>-3.7946986746686673E-2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76945</v>
      </c>
      <c r="E171" s="40">
        <f>E163+E168+E169+E170</f>
        <v>79980</v>
      </c>
      <c r="F171" s="190">
        <f t="shared" ref="F171:F180" si="62">(D171-E171)</f>
        <v>-3035</v>
      </c>
      <c r="G171" s="32">
        <f t="shared" ref="G171:G180" si="63">F171/E171</f>
        <v>-3.7946986746686673E-2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25887</v>
      </c>
      <c r="E172" s="189">
        <f>E173+E174+E175</f>
        <v>23128</v>
      </c>
      <c r="F172" s="190">
        <f t="shared" si="62"/>
        <v>2759</v>
      </c>
      <c r="G172" s="32">
        <f t="shared" si="63"/>
        <v>0.11929263230716015</v>
      </c>
    </row>
    <row r="173" spans="1:7" x14ac:dyDescent="0.2">
      <c r="A173" s="186">
        <v>600</v>
      </c>
      <c r="B173" s="1" t="s">
        <v>2</v>
      </c>
      <c r="C173" s="10"/>
      <c r="D173" s="190">
        <v>3014</v>
      </c>
      <c r="E173" s="190">
        <v>3187</v>
      </c>
      <c r="F173" s="190">
        <f t="shared" si="62"/>
        <v>-173</v>
      </c>
      <c r="G173" s="32">
        <f t="shared" si="63"/>
        <v>-5.4283024788202072E-2</v>
      </c>
    </row>
    <row r="174" spans="1:7" x14ac:dyDescent="0.2">
      <c r="A174" s="186">
        <v>601</v>
      </c>
      <c r="B174" s="1" t="s">
        <v>3</v>
      </c>
      <c r="C174" s="10"/>
      <c r="D174" s="190">
        <v>12124</v>
      </c>
      <c r="E174" s="190">
        <v>12054</v>
      </c>
      <c r="F174" s="190">
        <f t="shared" si="62"/>
        <v>70</v>
      </c>
      <c r="G174" s="32">
        <f t="shared" si="63"/>
        <v>5.8072009291521487E-3</v>
      </c>
    </row>
    <row r="175" spans="1:7" x14ac:dyDescent="0.2">
      <c r="A175" s="186">
        <v>604</v>
      </c>
      <c r="B175" s="1" t="s">
        <v>4</v>
      </c>
      <c r="C175" s="10"/>
      <c r="D175" s="190">
        <v>10749</v>
      </c>
      <c r="E175" s="190">
        <v>7887</v>
      </c>
      <c r="F175" s="190">
        <f t="shared" si="62"/>
        <v>2862</v>
      </c>
      <c r="G175" s="32">
        <f t="shared" si="63"/>
        <v>0.36287561810574365</v>
      </c>
    </row>
    <row r="176" spans="1:7" x14ac:dyDescent="0.2">
      <c r="A176" s="186">
        <v>61</v>
      </c>
      <c r="B176" s="1" t="s">
        <v>41</v>
      </c>
      <c r="C176" s="10"/>
      <c r="D176" s="190">
        <v>344</v>
      </c>
      <c r="E176" s="190">
        <v>1362</v>
      </c>
      <c r="F176" s="190">
        <f t="shared" si="62"/>
        <v>-1018</v>
      </c>
      <c r="G176" s="32">
        <f t="shared" si="63"/>
        <v>-0.74743024963289284</v>
      </c>
    </row>
    <row r="177" spans="1:7" x14ac:dyDescent="0.2">
      <c r="A177" s="186">
        <v>62</v>
      </c>
      <c r="B177" s="2" t="s">
        <v>42</v>
      </c>
      <c r="C177" s="11"/>
      <c r="D177" s="39">
        <v>930</v>
      </c>
      <c r="E177" s="39">
        <v>5070</v>
      </c>
      <c r="F177" s="190">
        <f t="shared" si="62"/>
        <v>-4140</v>
      </c>
      <c r="G177" s="32">
        <f t="shared" si="63"/>
        <v>-0.81656804733727806</v>
      </c>
    </row>
    <row r="178" spans="1:7" ht="25.5" x14ac:dyDescent="0.2">
      <c r="A178" s="22"/>
      <c r="B178" s="26" t="s">
        <v>43</v>
      </c>
      <c r="C178" s="191"/>
      <c r="D178" s="40">
        <f>D172+D176+D177</f>
        <v>27161</v>
      </c>
      <c r="E178" s="40">
        <f>E172+E176+E177</f>
        <v>29560</v>
      </c>
      <c r="F178" s="190">
        <f t="shared" si="62"/>
        <v>-2399</v>
      </c>
      <c r="G178" s="32">
        <f t="shared" si="63"/>
        <v>-8.1156968876860622E-2</v>
      </c>
    </row>
    <row r="179" spans="1:7" ht="25.5" x14ac:dyDescent="0.2">
      <c r="A179" s="22"/>
      <c r="B179" s="26" t="s">
        <v>48</v>
      </c>
      <c r="C179" s="191"/>
      <c r="D179" s="40">
        <f>D171-D178</f>
        <v>49784</v>
      </c>
      <c r="E179" s="40">
        <f>E171-E178</f>
        <v>50420</v>
      </c>
      <c r="F179" s="190">
        <f t="shared" si="62"/>
        <v>-636</v>
      </c>
      <c r="G179" s="32">
        <f t="shared" si="63"/>
        <v>-1.2614042046806823E-2</v>
      </c>
    </row>
    <row r="180" spans="1:7" x14ac:dyDescent="0.2">
      <c r="A180" s="186">
        <v>63</v>
      </c>
      <c r="B180" s="3" t="s">
        <v>46</v>
      </c>
      <c r="C180" s="188"/>
      <c r="D180" s="189">
        <v>59065</v>
      </c>
      <c r="E180" s="189">
        <v>50221</v>
      </c>
      <c r="F180" s="190">
        <f t="shared" si="62"/>
        <v>8844</v>
      </c>
      <c r="G180" s="32">
        <f t="shared" si="63"/>
        <v>0.1761016307918998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>
        <v>1970</v>
      </c>
      <c r="E184" s="39">
        <v>2342</v>
      </c>
      <c r="F184" s="190">
        <f t="shared" ref="F184:F194" si="66">(D184-E184)</f>
        <v>-372</v>
      </c>
      <c r="G184" s="32">
        <f t="shared" ref="G184:G194" si="67">F184/E184</f>
        <v>-0.15883859948761742</v>
      </c>
    </row>
    <row r="185" spans="1:7" ht="25.5" x14ac:dyDescent="0.2">
      <c r="A185" s="22"/>
      <c r="B185" s="26" t="s">
        <v>49</v>
      </c>
      <c r="C185" s="191"/>
      <c r="D185" s="190">
        <f>D179-D180-D184</f>
        <v>-11251</v>
      </c>
      <c r="E185" s="190">
        <f>E179-E180-E184</f>
        <v>-2143</v>
      </c>
      <c r="F185" s="190">
        <f t="shared" si="66"/>
        <v>-9108</v>
      </c>
      <c r="G185" s="32">
        <f t="shared" si="67"/>
        <v>4.2501166588894073</v>
      </c>
    </row>
    <row r="186" spans="1:7" x14ac:dyDescent="0.2">
      <c r="A186" s="186">
        <v>75</v>
      </c>
      <c r="B186" s="3" t="s">
        <v>50</v>
      </c>
      <c r="C186" s="188"/>
      <c r="D186" s="189">
        <v>0</v>
      </c>
      <c r="E186" s="189">
        <v>109</v>
      </c>
      <c r="F186" s="190">
        <f t="shared" si="66"/>
        <v>-109</v>
      </c>
      <c r="G186" s="32">
        <f t="shared" si="67"/>
        <v>-1</v>
      </c>
    </row>
    <row r="187" spans="1:7" x14ac:dyDescent="0.2">
      <c r="A187" s="186">
        <v>65</v>
      </c>
      <c r="B187" s="1" t="s">
        <v>51</v>
      </c>
      <c r="C187" s="10"/>
      <c r="D187" s="190">
        <v>0</v>
      </c>
      <c r="E187" s="190">
        <v>0</v>
      </c>
      <c r="F187" s="190">
        <f t="shared" si="66"/>
        <v>0</v>
      </c>
      <c r="G187" s="32" t="e">
        <f t="shared" si="67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>
        <v>60436</v>
      </c>
      <c r="E188" s="190">
        <v>60436</v>
      </c>
      <c r="F188" s="190">
        <f t="shared" si="66"/>
        <v>0</v>
      </c>
      <c r="G188" s="32">
        <f t="shared" si="67"/>
        <v>0</v>
      </c>
    </row>
    <row r="189" spans="1:7" x14ac:dyDescent="0.2">
      <c r="A189" s="186">
        <v>78</v>
      </c>
      <c r="B189" s="2" t="s">
        <v>53</v>
      </c>
      <c r="C189" s="11"/>
      <c r="D189" s="39">
        <v>0</v>
      </c>
      <c r="E189" s="39">
        <v>0</v>
      </c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-71687</v>
      </c>
      <c r="E190" s="190">
        <f>E185+E186-E187-E188+E189</f>
        <v>-62470</v>
      </c>
      <c r="F190" s="190">
        <f t="shared" si="66"/>
        <v>-9217</v>
      </c>
      <c r="G190" s="32">
        <f t="shared" si="67"/>
        <v>0.14754282055386586</v>
      </c>
    </row>
    <row r="191" spans="1:7" x14ac:dyDescent="0.2">
      <c r="A191" s="186">
        <v>76</v>
      </c>
      <c r="B191" s="1" t="s">
        <v>54</v>
      </c>
      <c r="C191" s="10"/>
      <c r="D191" s="190">
        <v>0</v>
      </c>
      <c r="E191" s="190">
        <v>0</v>
      </c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>
        <v>0</v>
      </c>
      <c r="E192" s="190">
        <v>0</v>
      </c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0</v>
      </c>
      <c r="F193" s="190">
        <f t="shared" si="66"/>
        <v>0</v>
      </c>
      <c r="G193" s="32" t="e">
        <f t="shared" si="67"/>
        <v>#DIV/0!</v>
      </c>
    </row>
    <row r="194" spans="1:7" x14ac:dyDescent="0.2">
      <c r="A194" s="22"/>
      <c r="B194" s="19" t="s">
        <v>57</v>
      </c>
      <c r="C194" s="191"/>
      <c r="D194" s="190">
        <f>D190+D193</f>
        <v>-71687</v>
      </c>
      <c r="E194" s="190">
        <f>E190+E193</f>
        <v>-62470</v>
      </c>
      <c r="F194" s="190">
        <f t="shared" si="66"/>
        <v>-9217</v>
      </c>
      <c r="G194" s="32">
        <f t="shared" si="67"/>
        <v>0.14754282055386586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>
        <v>309861</v>
      </c>
      <c r="E198" s="190">
        <v>251663</v>
      </c>
      <c r="F198" s="190">
        <f t="shared" ref="F198" si="68">(D198-E198)</f>
        <v>58198</v>
      </c>
      <c r="G198" s="32">
        <f t="shared" ref="G198" si="69">F198/E198</f>
        <v>0.23125370038503873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293993</v>
      </c>
      <c r="E205" s="190">
        <f>E209+E210+E211</f>
        <v>317683</v>
      </c>
      <c r="F205" s="190">
        <f t="shared" ref="F205" si="72">(D205-E205)</f>
        <v>-23690</v>
      </c>
      <c r="G205" s="32">
        <f t="shared" ref="G205" si="73">F205/E205</f>
        <v>-7.4571192037345399E-2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>
        <v>53050</v>
      </c>
      <c r="E209" s="190">
        <v>65720</v>
      </c>
      <c r="F209" s="190">
        <f t="shared" ref="F209:F211" si="74">(D209-E209)</f>
        <v>-12670</v>
      </c>
      <c r="G209" s="32">
        <f t="shared" ref="G209:G211" si="75">F209/E209</f>
        <v>-0.19278758368837492</v>
      </c>
    </row>
    <row r="210" spans="1:7" ht="25.5" x14ac:dyDescent="0.2">
      <c r="A210" s="186"/>
      <c r="B210" s="24" t="s">
        <v>58</v>
      </c>
      <c r="C210" s="17"/>
      <c r="D210" s="190">
        <v>110611</v>
      </c>
      <c r="E210" s="190">
        <v>46505</v>
      </c>
      <c r="F210" s="190">
        <f t="shared" si="74"/>
        <v>64106</v>
      </c>
      <c r="G210" s="32">
        <f t="shared" si="75"/>
        <v>1.3784754327491668</v>
      </c>
    </row>
    <row r="211" spans="1:7" x14ac:dyDescent="0.2">
      <c r="A211" s="186"/>
      <c r="B211" s="23" t="s">
        <v>24</v>
      </c>
      <c r="C211" s="10"/>
      <c r="D211" s="190">
        <v>130332</v>
      </c>
      <c r="E211" s="190">
        <v>205458</v>
      </c>
      <c r="F211" s="190">
        <f t="shared" si="74"/>
        <v>-75126</v>
      </c>
      <c r="G211" s="32">
        <f t="shared" si="75"/>
        <v>-0.36565137400344594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>
        <v>248333</v>
      </c>
      <c r="E213" s="190">
        <v>285379</v>
      </c>
      <c r="F213" s="190">
        <f t="shared" ref="F213" si="76">(D213-E213)</f>
        <v>-37046</v>
      </c>
      <c r="G213" s="32">
        <f t="shared" ref="G213" si="77">F213/E213</f>
        <v>-0.12981333594973701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498609</v>
      </c>
      <c r="E215" s="190">
        <f>E218+E219+E220+E221</f>
        <v>519871</v>
      </c>
      <c r="F215" s="190">
        <f t="shared" ref="F215" si="78">(D215-E215)</f>
        <v>-21262</v>
      </c>
      <c r="G215" s="32">
        <f t="shared" ref="G215" si="79">F215/E215</f>
        <v>-4.089860753917799E-2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>
        <v>28397</v>
      </c>
      <c r="E218" s="190">
        <v>27476</v>
      </c>
      <c r="F218" s="190">
        <f t="shared" ref="F218:F221" si="80">(D218-E218)</f>
        <v>921</v>
      </c>
      <c r="G218" s="32">
        <f t="shared" ref="G218:G221" si="81">F218/E218</f>
        <v>3.3520163051390307E-2</v>
      </c>
    </row>
    <row r="219" spans="1:7" x14ac:dyDescent="0.2">
      <c r="A219" s="186">
        <v>31</v>
      </c>
      <c r="B219" s="25" t="s">
        <v>17</v>
      </c>
      <c r="C219" s="31"/>
      <c r="D219" s="190">
        <v>5313</v>
      </c>
      <c r="E219" s="190">
        <v>7577</v>
      </c>
      <c r="F219" s="190">
        <f t="shared" si="80"/>
        <v>-2264</v>
      </c>
      <c r="G219" s="32">
        <f t="shared" si="81"/>
        <v>-0.2987989969644978</v>
      </c>
    </row>
    <row r="220" spans="1:7" x14ac:dyDescent="0.2">
      <c r="A220" s="186">
        <v>32</v>
      </c>
      <c r="B220" s="25" t="s">
        <v>18</v>
      </c>
      <c r="C220" s="31"/>
      <c r="D220" s="190">
        <v>464503</v>
      </c>
      <c r="E220" s="190">
        <v>484431</v>
      </c>
      <c r="F220" s="190">
        <f t="shared" si="80"/>
        <v>-19928</v>
      </c>
      <c r="G220" s="32">
        <f t="shared" si="81"/>
        <v>-4.1136921460435023E-2</v>
      </c>
    </row>
    <row r="221" spans="1:7" x14ac:dyDescent="0.2">
      <c r="A221" s="186">
        <v>37</v>
      </c>
      <c r="B221" s="25" t="s">
        <v>25</v>
      </c>
      <c r="C221" s="31"/>
      <c r="D221" s="190">
        <v>396</v>
      </c>
      <c r="E221" s="190">
        <v>387</v>
      </c>
      <c r="F221" s="190">
        <f t="shared" si="80"/>
        <v>9</v>
      </c>
      <c r="G221" s="32">
        <f t="shared" si="81"/>
        <v>2.3255813953488372E-2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>
        <v>35408</v>
      </c>
      <c r="E230" s="190">
        <v>21552</v>
      </c>
      <c r="F230" s="190">
        <f t="shared" si="82"/>
        <v>13856</v>
      </c>
      <c r="G230" s="32">
        <f t="shared" si="83"/>
        <v>0.64291017074981438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35408</v>
      </c>
      <c r="E237" s="40">
        <f>E227+E228+E229+E230+E235+E236</f>
        <v>21552</v>
      </c>
      <c r="F237" s="40">
        <f t="shared" si="84"/>
        <v>13856</v>
      </c>
      <c r="G237" s="34">
        <f t="shared" si="85"/>
        <v>0.64291017074981438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35408</v>
      </c>
      <c r="E245" s="40">
        <f>E237+E242+E243+E244</f>
        <v>21552</v>
      </c>
      <c r="F245" s="190">
        <f t="shared" ref="F245:F254" si="90">(D245-E245)</f>
        <v>13856</v>
      </c>
      <c r="G245" s="32">
        <f t="shared" ref="G245:G254" si="91">F245/E245</f>
        <v>0.64291017074981438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6737</v>
      </c>
      <c r="E246" s="189">
        <f>E247+E248+E249</f>
        <v>5520</v>
      </c>
      <c r="F246" s="190">
        <f t="shared" si="90"/>
        <v>1217</v>
      </c>
      <c r="G246" s="32">
        <f t="shared" si="91"/>
        <v>0.22047101449275364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>
        <v>6737</v>
      </c>
      <c r="E248" s="190">
        <v>5520</v>
      </c>
      <c r="F248" s="190">
        <f t="shared" si="90"/>
        <v>1217</v>
      </c>
      <c r="G248" s="32">
        <f t="shared" si="91"/>
        <v>0.22047101449275364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>
        <v>205</v>
      </c>
      <c r="E250" s="190">
        <v>491</v>
      </c>
      <c r="F250" s="190">
        <f t="shared" si="90"/>
        <v>-286</v>
      </c>
      <c r="G250" s="32">
        <f t="shared" si="91"/>
        <v>-0.58248472505091653</v>
      </c>
    </row>
    <row r="251" spans="1:7" x14ac:dyDescent="0.2">
      <c r="A251" s="186">
        <v>62</v>
      </c>
      <c r="B251" s="2" t="s">
        <v>42</v>
      </c>
      <c r="C251" s="11"/>
      <c r="D251" s="39">
        <v>1456</v>
      </c>
      <c r="E251" s="39">
        <v>632</v>
      </c>
      <c r="F251" s="190">
        <f t="shared" si="90"/>
        <v>824</v>
      </c>
      <c r="G251" s="32">
        <f t="shared" si="91"/>
        <v>1.3037974683544304</v>
      </c>
    </row>
    <row r="252" spans="1:7" ht="25.5" x14ac:dyDescent="0.2">
      <c r="A252" s="22"/>
      <c r="B252" s="26" t="s">
        <v>43</v>
      </c>
      <c r="C252" s="191"/>
      <c r="D252" s="40">
        <f>D246+D250+D251</f>
        <v>8398</v>
      </c>
      <c r="E252" s="40">
        <f>E246+E250+E251</f>
        <v>6643</v>
      </c>
      <c r="F252" s="190">
        <f t="shared" si="90"/>
        <v>1755</v>
      </c>
      <c r="G252" s="32">
        <f t="shared" si="91"/>
        <v>0.26418786692759294</v>
      </c>
    </row>
    <row r="253" spans="1:7" ht="25.5" x14ac:dyDescent="0.2">
      <c r="A253" s="22"/>
      <c r="B253" s="26" t="s">
        <v>48</v>
      </c>
      <c r="C253" s="191"/>
      <c r="D253" s="40">
        <f>D245-D252</f>
        <v>27010</v>
      </c>
      <c r="E253" s="40">
        <f>E245-E252</f>
        <v>14909</v>
      </c>
      <c r="F253" s="190">
        <f t="shared" si="90"/>
        <v>12101</v>
      </c>
      <c r="G253" s="32">
        <f t="shared" si="91"/>
        <v>0.81165738815480581</v>
      </c>
    </row>
    <row r="254" spans="1:7" x14ac:dyDescent="0.2">
      <c r="A254" s="186">
        <v>63</v>
      </c>
      <c r="B254" s="3" t="s">
        <v>46</v>
      </c>
      <c r="C254" s="188"/>
      <c r="D254" s="189">
        <v>21919</v>
      </c>
      <c r="E254" s="189">
        <v>21717</v>
      </c>
      <c r="F254" s="190">
        <f t="shared" si="90"/>
        <v>202</v>
      </c>
      <c r="G254" s="32">
        <f t="shared" si="91"/>
        <v>9.3014688953354518E-3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>
        <v>1018</v>
      </c>
      <c r="E258" s="39">
        <v>462</v>
      </c>
      <c r="F258" s="190">
        <f t="shared" ref="F258:F268" si="94">(D258-E258)</f>
        <v>556</v>
      </c>
      <c r="G258" s="32">
        <f t="shared" ref="G258:G268" si="95">F258/E258</f>
        <v>1.2034632034632036</v>
      </c>
    </row>
    <row r="259" spans="1:7" ht="25.5" x14ac:dyDescent="0.2">
      <c r="A259" s="22"/>
      <c r="B259" s="26" t="s">
        <v>49</v>
      </c>
      <c r="C259" s="191"/>
      <c r="D259" s="190">
        <f>D253-D254-D258</f>
        <v>4073</v>
      </c>
      <c r="E259" s="190">
        <f>E253-E254-E258</f>
        <v>-7270</v>
      </c>
      <c r="F259" s="190">
        <f t="shared" si="94"/>
        <v>11343</v>
      </c>
      <c r="G259" s="32">
        <f t="shared" si="95"/>
        <v>-1.5602475928473178</v>
      </c>
    </row>
    <row r="260" spans="1:7" x14ac:dyDescent="0.2">
      <c r="A260" s="186">
        <v>75</v>
      </c>
      <c r="B260" s="3" t="s">
        <v>50</v>
      </c>
      <c r="C260" s="188"/>
      <c r="D260" s="189">
        <v>0</v>
      </c>
      <c r="E260" s="189">
        <v>0</v>
      </c>
      <c r="F260" s="190">
        <f t="shared" si="94"/>
        <v>0</v>
      </c>
      <c r="G260" s="32" t="e">
        <f t="shared" si="95"/>
        <v>#DIV/0!</v>
      </c>
    </row>
    <row r="261" spans="1:7" x14ac:dyDescent="0.2">
      <c r="A261" s="186">
        <v>65</v>
      </c>
      <c r="B261" s="1" t="s">
        <v>51</v>
      </c>
      <c r="C261" s="10"/>
      <c r="D261" s="190">
        <v>131</v>
      </c>
      <c r="E261" s="190">
        <v>721</v>
      </c>
      <c r="F261" s="190">
        <f t="shared" si="94"/>
        <v>-590</v>
      </c>
      <c r="G261" s="32">
        <f t="shared" si="95"/>
        <v>-0.81830790568654643</v>
      </c>
    </row>
    <row r="262" spans="1:7" ht="25.5" x14ac:dyDescent="0.2">
      <c r="A262" s="186">
        <v>68</v>
      </c>
      <c r="B262" s="16" t="s">
        <v>52</v>
      </c>
      <c r="C262" s="17"/>
      <c r="D262" s="190">
        <v>5668</v>
      </c>
      <c r="E262" s="190">
        <v>5210</v>
      </c>
      <c r="F262" s="190">
        <f t="shared" si="94"/>
        <v>458</v>
      </c>
      <c r="G262" s="32">
        <f t="shared" si="95"/>
        <v>8.7907869481765835E-2</v>
      </c>
    </row>
    <row r="263" spans="1:7" x14ac:dyDescent="0.2">
      <c r="A263" s="186">
        <v>78</v>
      </c>
      <c r="B263" s="2" t="s">
        <v>53</v>
      </c>
      <c r="C263" s="11"/>
      <c r="D263" s="39">
        <v>0</v>
      </c>
      <c r="E263" s="39">
        <v>0</v>
      </c>
      <c r="F263" s="190">
        <f t="shared" si="94"/>
        <v>0</v>
      </c>
      <c r="G263" s="32" t="e">
        <f t="shared" si="95"/>
        <v>#DIV/0!</v>
      </c>
    </row>
    <row r="264" spans="1:7" ht="25.5" x14ac:dyDescent="0.2">
      <c r="A264" s="22"/>
      <c r="B264" s="26" t="s">
        <v>77</v>
      </c>
      <c r="C264" s="191"/>
      <c r="D264" s="190">
        <f>D259+D260-D261-D262+D263</f>
        <v>-1726</v>
      </c>
      <c r="E264" s="190">
        <f>E259+E260-E261-E262+E263</f>
        <v>-13201</v>
      </c>
      <c r="F264" s="190">
        <f t="shared" si="94"/>
        <v>11475</v>
      </c>
      <c r="G264" s="32">
        <f t="shared" si="95"/>
        <v>-0.86925232936898722</v>
      </c>
    </row>
    <row r="265" spans="1:7" x14ac:dyDescent="0.2">
      <c r="A265" s="186">
        <v>76</v>
      </c>
      <c r="B265" s="1" t="s">
        <v>54</v>
      </c>
      <c r="C265" s="10"/>
      <c r="D265" s="190">
        <v>0</v>
      </c>
      <c r="E265" s="190">
        <v>0</v>
      </c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>
        <v>0</v>
      </c>
      <c r="E266" s="190">
        <v>0</v>
      </c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x14ac:dyDescent="0.2">
      <c r="A268" s="22"/>
      <c r="B268" s="19" t="s">
        <v>57</v>
      </c>
      <c r="C268" s="191"/>
      <c r="D268" s="190">
        <f>D264+D267</f>
        <v>-1726</v>
      </c>
      <c r="E268" s="190">
        <f>E264+E267</f>
        <v>-13201</v>
      </c>
      <c r="F268" s="190">
        <f t="shared" si="94"/>
        <v>11475</v>
      </c>
      <c r="G268" s="32">
        <f t="shared" si="95"/>
        <v>-0.86925232936898722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86">
        <v>5</v>
      </c>
      <c r="B272" s="1" t="s">
        <v>22</v>
      </c>
      <c r="C272" s="10"/>
      <c r="D272" s="190">
        <v>35523</v>
      </c>
      <c r="E272" s="190">
        <v>136198</v>
      </c>
      <c r="F272" s="190">
        <f t="shared" ref="F272" si="96">(D272-E272)</f>
        <v>-100675</v>
      </c>
      <c r="G272" s="32">
        <f t="shared" ref="G272" si="97">F272/E272</f>
        <v>-0.73918119208798949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148778</v>
      </c>
      <c r="E279" s="190">
        <f>E283+E284+E285</f>
        <v>97500</v>
      </c>
      <c r="F279" s="190">
        <f t="shared" ref="F279" si="100">(D279-E279)</f>
        <v>51278</v>
      </c>
      <c r="G279" s="32">
        <f t="shared" ref="G279" si="101">F279/E279</f>
        <v>0.52592820512820515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>
        <v>16605</v>
      </c>
      <c r="E283" s="190">
        <v>17612</v>
      </c>
      <c r="F283" s="190">
        <f t="shared" ref="F283:F285" si="102">(D283-E283)</f>
        <v>-1007</v>
      </c>
      <c r="G283" s="32">
        <f t="shared" ref="G283:G285" si="103">F283/E283</f>
        <v>-5.7176924823983649E-2</v>
      </c>
    </row>
    <row r="284" spans="1:7" ht="25.5" x14ac:dyDescent="0.2">
      <c r="A284" s="186"/>
      <c r="B284" s="24" t="s">
        <v>58</v>
      </c>
      <c r="C284" s="17"/>
      <c r="D284" s="190">
        <v>131288</v>
      </c>
      <c r="E284" s="190">
        <v>78464</v>
      </c>
      <c r="F284" s="190">
        <f t="shared" si="102"/>
        <v>52824</v>
      </c>
      <c r="G284" s="32">
        <f t="shared" si="103"/>
        <v>0.67322593800978792</v>
      </c>
    </row>
    <row r="285" spans="1:7" x14ac:dyDescent="0.2">
      <c r="A285" s="186"/>
      <c r="B285" s="23" t="s">
        <v>24</v>
      </c>
      <c r="C285" s="10"/>
      <c r="D285" s="190">
        <v>885</v>
      </c>
      <c r="E285" s="190">
        <v>1424</v>
      </c>
      <c r="F285" s="190">
        <f t="shared" si="102"/>
        <v>-539</v>
      </c>
      <c r="G285" s="32">
        <f t="shared" si="103"/>
        <v>-0.3785112359550562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>
        <v>74401</v>
      </c>
      <c r="E287" s="190">
        <v>46066</v>
      </c>
      <c r="F287" s="190">
        <f t="shared" ref="F287" si="104">(D287-E287)</f>
        <v>28335</v>
      </c>
      <c r="G287" s="32">
        <f t="shared" ref="G287" si="105">F287/E287</f>
        <v>0.615095732210307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x14ac:dyDescent="0.2">
      <c r="A289" s="186">
        <v>3</v>
      </c>
      <c r="B289" s="8" t="s">
        <v>15</v>
      </c>
      <c r="C289" s="31"/>
      <c r="D289" s="190">
        <f>D292+D293+D294+D295</f>
        <v>28439</v>
      </c>
      <c r="E289" s="190">
        <f>E292+E293+E294+E295</f>
        <v>28754</v>
      </c>
      <c r="F289" s="190">
        <f t="shared" ref="F289" si="106">(D289-E289)</f>
        <v>-315</v>
      </c>
      <c r="G289" s="32">
        <f t="shared" ref="G289" si="107">F289/E289</f>
        <v>-1.0954997565556096E-2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>
        <v>464</v>
      </c>
      <c r="E292" s="190">
        <v>687</v>
      </c>
      <c r="F292" s="190">
        <f t="shared" ref="F292:F295" si="108">(D292-E292)</f>
        <v>-223</v>
      </c>
      <c r="G292" s="32">
        <f t="shared" ref="G292:G295" si="109">F292/E292</f>
        <v>-0.32459970887918488</v>
      </c>
    </row>
    <row r="293" spans="1:7" x14ac:dyDescent="0.2">
      <c r="A293" s="186">
        <v>31</v>
      </c>
      <c r="B293" s="25" t="s">
        <v>17</v>
      </c>
      <c r="C293" s="31"/>
      <c r="D293" s="190">
        <v>0</v>
      </c>
      <c r="E293" s="190">
        <v>0</v>
      </c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>
        <v>27975</v>
      </c>
      <c r="E294" s="190">
        <v>28067</v>
      </c>
      <c r="F294" s="190">
        <f t="shared" si="108"/>
        <v>-92</v>
      </c>
      <c r="G294" s="32">
        <f t="shared" si="109"/>
        <v>-3.2778708091352835E-3</v>
      </c>
    </row>
    <row r="295" spans="1:7" x14ac:dyDescent="0.2">
      <c r="A295" s="186">
        <v>37</v>
      </c>
      <c r="B295" s="25" t="s">
        <v>25</v>
      </c>
      <c r="C295" s="31"/>
      <c r="D295" s="190">
        <v>0</v>
      </c>
      <c r="E295" s="190">
        <v>0</v>
      </c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>
        <v>1286</v>
      </c>
      <c r="E300" s="190">
        <v>1068</v>
      </c>
      <c r="F300" s="190">
        <f>(D300-E300)</f>
        <v>218</v>
      </c>
      <c r="G300" s="32">
        <f>F300/E300</f>
        <v>0.20411985018726592</v>
      </c>
    </row>
    <row r="301" spans="1:7" x14ac:dyDescent="0.2">
      <c r="A301" s="186">
        <v>701</v>
      </c>
      <c r="B301" s="1" t="s">
        <v>31</v>
      </c>
      <c r="C301" s="10"/>
      <c r="D301" s="190">
        <v>12768</v>
      </c>
      <c r="E301" s="190">
        <v>6088</v>
      </c>
      <c r="F301" s="190">
        <f t="shared" ref="F301:F303" si="110">(D301-E301)</f>
        <v>6680</v>
      </c>
      <c r="G301" s="32">
        <f t="shared" ref="G301:G303" si="111">F301/E301</f>
        <v>1.0972404730617609</v>
      </c>
    </row>
    <row r="302" spans="1:7" x14ac:dyDescent="0.2">
      <c r="A302" s="186">
        <v>704</v>
      </c>
      <c r="B302" s="1" t="s">
        <v>32</v>
      </c>
      <c r="C302" s="10"/>
      <c r="D302" s="190">
        <v>5442</v>
      </c>
      <c r="E302" s="190">
        <v>6031</v>
      </c>
      <c r="F302" s="190">
        <f t="shared" si="110"/>
        <v>-589</v>
      </c>
      <c r="G302" s="32">
        <f t="shared" si="111"/>
        <v>-9.7662079257171283E-2</v>
      </c>
    </row>
    <row r="303" spans="1:7" x14ac:dyDescent="0.2">
      <c r="A303" s="186">
        <v>706</v>
      </c>
      <c r="B303" s="1" t="s">
        <v>33</v>
      </c>
      <c r="C303" s="10"/>
      <c r="D303" s="190">
        <v>14210</v>
      </c>
      <c r="E303" s="190">
        <v>7939</v>
      </c>
      <c r="F303" s="190">
        <f t="shared" si="110"/>
        <v>6271</v>
      </c>
      <c r="G303" s="32">
        <f t="shared" si="111"/>
        <v>0.78989797203678047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/>
      <c r="E308" s="39"/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>
        <v>411</v>
      </c>
      <c r="E309" s="39">
        <v>347</v>
      </c>
      <c r="F309" s="190">
        <f t="shared" si="112"/>
        <v>64</v>
      </c>
      <c r="G309" s="32">
        <f t="shared" si="113"/>
        <v>0.18443804034582131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34117</v>
      </c>
      <c r="E310" s="40">
        <f>E300+E301+E302+E303+E308+E309</f>
        <v>21473</v>
      </c>
      <c r="F310" s="40">
        <f t="shared" si="112"/>
        <v>12644</v>
      </c>
      <c r="G310" s="34">
        <f t="shared" si="113"/>
        <v>0.58883248730964466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34117</v>
      </c>
      <c r="E318" s="40">
        <f>E310+E315+E316+E317</f>
        <v>21473</v>
      </c>
      <c r="F318" s="190">
        <f t="shared" ref="F318:F327" si="118">(D318-E318)</f>
        <v>12644</v>
      </c>
      <c r="G318" s="32">
        <f t="shared" ref="G318:G327" si="119">F318/E318</f>
        <v>0.58883248730964466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9344</v>
      </c>
      <c r="E319" s="189">
        <f>E320+E321+E322</f>
        <v>4752</v>
      </c>
      <c r="F319" s="190">
        <f t="shared" si="118"/>
        <v>4592</v>
      </c>
      <c r="G319" s="32">
        <f t="shared" si="119"/>
        <v>0.96632996632996637</v>
      </c>
    </row>
    <row r="320" spans="1:7" x14ac:dyDescent="0.2">
      <c r="A320" s="186">
        <v>600</v>
      </c>
      <c r="B320" s="1" t="s">
        <v>2</v>
      </c>
      <c r="C320" s="10"/>
      <c r="D320" s="190">
        <v>575</v>
      </c>
      <c r="E320" s="190">
        <v>402</v>
      </c>
      <c r="F320" s="190">
        <f t="shared" si="118"/>
        <v>173</v>
      </c>
      <c r="G320" s="32">
        <f t="shared" si="119"/>
        <v>0.43034825870646765</v>
      </c>
    </row>
    <row r="321" spans="1:7" x14ac:dyDescent="0.2">
      <c r="A321" s="186">
        <v>601</v>
      </c>
      <c r="B321" s="1" t="s">
        <v>3</v>
      </c>
      <c r="C321" s="10"/>
      <c r="D321" s="190">
        <v>5855</v>
      </c>
      <c r="E321" s="190">
        <v>2548</v>
      </c>
      <c r="F321" s="190">
        <f t="shared" si="118"/>
        <v>3307</v>
      </c>
      <c r="G321" s="32">
        <f t="shared" si="119"/>
        <v>1.2978806907378335</v>
      </c>
    </row>
    <row r="322" spans="1:7" x14ac:dyDescent="0.2">
      <c r="A322" s="186">
        <v>604</v>
      </c>
      <c r="B322" s="1" t="s">
        <v>4</v>
      </c>
      <c r="C322" s="10"/>
      <c r="D322" s="190">
        <f>425+2132+357</f>
        <v>2914</v>
      </c>
      <c r="E322" s="190">
        <f>1802</f>
        <v>1802</v>
      </c>
      <c r="F322" s="190">
        <f t="shared" si="118"/>
        <v>1112</v>
      </c>
      <c r="G322" s="32">
        <f t="shared" si="119"/>
        <v>0.61709211986681467</v>
      </c>
    </row>
    <row r="323" spans="1:7" x14ac:dyDescent="0.2">
      <c r="A323" s="186">
        <v>61</v>
      </c>
      <c r="B323" s="1" t="s">
        <v>41</v>
      </c>
      <c r="C323" s="10"/>
      <c r="D323" s="190">
        <v>325</v>
      </c>
      <c r="E323" s="190">
        <v>483</v>
      </c>
      <c r="F323" s="190">
        <f t="shared" si="118"/>
        <v>-158</v>
      </c>
      <c r="G323" s="32">
        <f t="shared" si="119"/>
        <v>-0.32712215320910976</v>
      </c>
    </row>
    <row r="324" spans="1:7" x14ac:dyDescent="0.2">
      <c r="A324" s="186">
        <v>62</v>
      </c>
      <c r="B324" s="2" t="s">
        <v>42</v>
      </c>
      <c r="C324" s="11"/>
      <c r="D324" s="39">
        <v>138</v>
      </c>
      <c r="E324" s="39">
        <v>213</v>
      </c>
      <c r="F324" s="190">
        <f t="shared" si="118"/>
        <v>-75</v>
      </c>
      <c r="G324" s="32">
        <f t="shared" si="119"/>
        <v>-0.352112676056338</v>
      </c>
    </row>
    <row r="325" spans="1:7" ht="25.5" x14ac:dyDescent="0.2">
      <c r="A325" s="22"/>
      <c r="B325" s="26" t="s">
        <v>43</v>
      </c>
      <c r="C325" s="191"/>
      <c r="D325" s="40">
        <f>D319+D323+D324</f>
        <v>9807</v>
      </c>
      <c r="E325" s="40">
        <f>E319+E323+E324</f>
        <v>5448</v>
      </c>
      <c r="F325" s="190">
        <f t="shared" si="118"/>
        <v>4359</v>
      </c>
      <c r="G325" s="32">
        <f t="shared" si="119"/>
        <v>0.80011013215859028</v>
      </c>
    </row>
    <row r="326" spans="1:7" ht="25.5" x14ac:dyDescent="0.2">
      <c r="A326" s="22"/>
      <c r="B326" s="26" t="s">
        <v>48</v>
      </c>
      <c r="C326" s="191"/>
      <c r="D326" s="40">
        <f>D318-D325</f>
        <v>24310</v>
      </c>
      <c r="E326" s="40">
        <f>E318-E325</f>
        <v>16025</v>
      </c>
      <c r="F326" s="190">
        <f t="shared" si="118"/>
        <v>8285</v>
      </c>
      <c r="G326" s="32">
        <f t="shared" si="119"/>
        <v>0.51700468018720747</v>
      </c>
    </row>
    <row r="327" spans="1:7" x14ac:dyDescent="0.2">
      <c r="A327" s="186">
        <v>63</v>
      </c>
      <c r="B327" s="3" t="s">
        <v>46</v>
      </c>
      <c r="C327" s="188"/>
      <c r="D327" s="189">
        <v>16721</v>
      </c>
      <c r="E327" s="189">
        <v>22173</v>
      </c>
      <c r="F327" s="190">
        <f t="shared" si="118"/>
        <v>-5452</v>
      </c>
      <c r="G327" s="32">
        <f t="shared" si="119"/>
        <v>-0.24588463446534073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>
        <v>1100</v>
      </c>
      <c r="E331" s="39">
        <v>698</v>
      </c>
      <c r="F331" s="190">
        <f t="shared" ref="F331:F341" si="122">(D331-E331)</f>
        <v>402</v>
      </c>
      <c r="G331" s="32">
        <f t="shared" ref="G331:G341" si="123">F331/E331</f>
        <v>0.5759312320916905</v>
      </c>
    </row>
    <row r="332" spans="1:7" ht="25.5" x14ac:dyDescent="0.2">
      <c r="A332" s="22"/>
      <c r="B332" s="26" t="s">
        <v>49</v>
      </c>
      <c r="C332" s="191"/>
      <c r="D332" s="190">
        <f>D326-D327-D331</f>
        <v>6489</v>
      </c>
      <c r="E332" s="190">
        <f>E326-E327-E331</f>
        <v>-6846</v>
      </c>
      <c r="F332" s="190">
        <f t="shared" si="122"/>
        <v>13335</v>
      </c>
      <c r="G332" s="32">
        <f t="shared" si="123"/>
        <v>-1.9478527607361964</v>
      </c>
    </row>
    <row r="333" spans="1:7" x14ac:dyDescent="0.2">
      <c r="A333" s="186">
        <v>75</v>
      </c>
      <c r="B333" s="3" t="s">
        <v>50</v>
      </c>
      <c r="C333" s="188"/>
      <c r="D333" s="189">
        <v>33</v>
      </c>
      <c r="E333" s="189">
        <v>66</v>
      </c>
      <c r="F333" s="190">
        <f t="shared" si="122"/>
        <v>-33</v>
      </c>
      <c r="G333" s="32">
        <f t="shared" si="123"/>
        <v>-0.5</v>
      </c>
    </row>
    <row r="334" spans="1:7" x14ac:dyDescent="0.2">
      <c r="A334" s="186">
        <v>65</v>
      </c>
      <c r="B334" s="1" t="s">
        <v>51</v>
      </c>
      <c r="C334" s="10"/>
      <c r="D334" s="190">
        <v>579</v>
      </c>
      <c r="E334" s="190">
        <v>446</v>
      </c>
      <c r="F334" s="190">
        <f t="shared" si="122"/>
        <v>133</v>
      </c>
      <c r="G334" s="32">
        <f t="shared" si="123"/>
        <v>0.2982062780269058</v>
      </c>
    </row>
    <row r="335" spans="1:7" ht="25.5" x14ac:dyDescent="0.2">
      <c r="A335" s="186">
        <v>68</v>
      </c>
      <c r="B335" s="16" t="s">
        <v>52</v>
      </c>
      <c r="C335" s="17"/>
      <c r="D335" s="190">
        <v>3000</v>
      </c>
      <c r="E335" s="190">
        <v>2500</v>
      </c>
      <c r="F335" s="190">
        <f t="shared" si="122"/>
        <v>500</v>
      </c>
      <c r="G335" s="32">
        <f t="shared" si="123"/>
        <v>0.2</v>
      </c>
    </row>
    <row r="336" spans="1:7" x14ac:dyDescent="0.2">
      <c r="A336" s="186">
        <v>78</v>
      </c>
      <c r="B336" s="2" t="s">
        <v>53</v>
      </c>
      <c r="C336" s="11"/>
      <c r="D336" s="39">
        <v>0</v>
      </c>
      <c r="E336" s="39">
        <v>0</v>
      </c>
      <c r="F336" s="190">
        <f t="shared" si="122"/>
        <v>0</v>
      </c>
      <c r="G336" s="32" t="e">
        <f t="shared" si="123"/>
        <v>#DIV/0!</v>
      </c>
    </row>
    <row r="337" spans="1:8" ht="25.5" x14ac:dyDescent="0.2">
      <c r="A337" s="22"/>
      <c r="B337" s="26" t="s">
        <v>77</v>
      </c>
      <c r="C337" s="191"/>
      <c r="D337" s="190">
        <f>D332+D333-D334-D335+D336</f>
        <v>2943</v>
      </c>
      <c r="E337" s="190">
        <f>E332+E333-E334-E335+E336</f>
        <v>-9726</v>
      </c>
      <c r="F337" s="190">
        <f t="shared" si="122"/>
        <v>12669</v>
      </c>
      <c r="G337" s="32">
        <f t="shared" si="123"/>
        <v>-1.3025909932140654</v>
      </c>
    </row>
    <row r="338" spans="1:8" x14ac:dyDescent="0.2">
      <c r="A338" s="186">
        <v>76</v>
      </c>
      <c r="B338" s="1" t="s">
        <v>54</v>
      </c>
      <c r="C338" s="10"/>
      <c r="D338" s="190">
        <v>0</v>
      </c>
      <c r="E338" s="190">
        <v>0</v>
      </c>
      <c r="F338" s="190">
        <f t="shared" si="122"/>
        <v>0</v>
      </c>
      <c r="G338" s="32" t="e">
        <f t="shared" si="123"/>
        <v>#DIV/0!</v>
      </c>
    </row>
    <row r="339" spans="1:8" x14ac:dyDescent="0.2">
      <c r="A339" s="186">
        <v>66</v>
      </c>
      <c r="B339" s="1" t="s">
        <v>55</v>
      </c>
      <c r="C339" s="10"/>
      <c r="D339" s="190">
        <v>0</v>
      </c>
      <c r="E339" s="190">
        <v>0</v>
      </c>
      <c r="F339" s="190">
        <f t="shared" si="122"/>
        <v>0</v>
      </c>
      <c r="G339" s="32" t="e">
        <f t="shared" si="123"/>
        <v>#DIV/0!</v>
      </c>
    </row>
    <row r="340" spans="1:8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8" x14ac:dyDescent="0.2">
      <c r="A341" s="22"/>
      <c r="B341" s="19" t="s">
        <v>57</v>
      </c>
      <c r="C341" s="191"/>
      <c r="D341" s="190">
        <f>D337+D340</f>
        <v>2943</v>
      </c>
      <c r="E341" s="190">
        <f>E337+E340</f>
        <v>-9726</v>
      </c>
      <c r="F341" s="190">
        <f t="shared" si="122"/>
        <v>12669</v>
      </c>
      <c r="G341" s="32">
        <f t="shared" si="123"/>
        <v>-1.3025909932140654</v>
      </c>
    </row>
    <row r="343" spans="1:8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8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8" x14ac:dyDescent="0.2">
      <c r="A345" s="186">
        <v>5</v>
      </c>
      <c r="B345" s="1" t="s">
        <v>22</v>
      </c>
      <c r="C345" s="10"/>
      <c r="D345" s="190">
        <v>92700</v>
      </c>
      <c r="E345" s="190">
        <v>143803</v>
      </c>
      <c r="F345" s="190">
        <f t="shared" ref="F345" si="124">(D345-E345)</f>
        <v>-51103</v>
      </c>
      <c r="G345" s="32">
        <f t="shared" ref="G345" si="125">F345/E345</f>
        <v>-0.35536810775853078</v>
      </c>
    </row>
    <row r="346" spans="1:8" x14ac:dyDescent="0.2">
      <c r="B346" s="6"/>
      <c r="C346" s="28"/>
    </row>
    <row r="347" spans="1:8" x14ac:dyDescent="0.2">
      <c r="B347" s="7" t="s">
        <v>6</v>
      </c>
      <c r="C347" s="29"/>
    </row>
    <row r="348" spans="1:8" x14ac:dyDescent="0.2">
      <c r="B348" s="6"/>
      <c r="C348" s="28"/>
    </row>
    <row r="349" spans="1:8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8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8" x14ac:dyDescent="0.2">
      <c r="B351" s="3"/>
      <c r="C351" s="28"/>
    </row>
    <row r="352" spans="1:8" x14ac:dyDescent="0.2">
      <c r="A352" s="186">
        <v>41</v>
      </c>
      <c r="B352" s="1" t="s">
        <v>8</v>
      </c>
      <c r="C352" s="10"/>
      <c r="D352" s="190">
        <f>D356+D357+D358</f>
        <v>144065</v>
      </c>
      <c r="E352" s="190">
        <f>E356+E357+E358</f>
        <v>110875</v>
      </c>
      <c r="F352" s="190">
        <f t="shared" ref="F352" si="128">(D352-E352)</f>
        <v>33190</v>
      </c>
      <c r="G352" s="32">
        <f t="shared" ref="G352" si="129">F352/E352</f>
        <v>0.29934611048478016</v>
      </c>
      <c r="H352" s="157"/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>
        <v>97824</v>
      </c>
      <c r="E356" s="190">
        <v>75384</v>
      </c>
      <c r="F356" s="190">
        <f t="shared" ref="F356:F358" si="130">(D356-E356)</f>
        <v>22440</v>
      </c>
      <c r="G356" s="32">
        <f t="shared" ref="G356:G358" si="131">F356/E356</f>
        <v>0.29767589939509709</v>
      </c>
    </row>
    <row r="357" spans="1:7" ht="25.5" x14ac:dyDescent="0.2">
      <c r="A357" s="186"/>
      <c r="B357" s="24" t="s">
        <v>58</v>
      </c>
      <c r="C357" s="17"/>
      <c r="D357" s="190">
        <v>39259</v>
      </c>
      <c r="E357" s="190">
        <v>28901</v>
      </c>
      <c r="F357" s="190">
        <f t="shared" si="130"/>
        <v>10358</v>
      </c>
      <c r="G357" s="32">
        <f t="shared" si="131"/>
        <v>0.35839590325594273</v>
      </c>
    </row>
    <row r="358" spans="1:7" x14ac:dyDescent="0.2">
      <c r="A358" s="186"/>
      <c r="B358" s="23" t="s">
        <v>24</v>
      </c>
      <c r="C358" s="10"/>
      <c r="D358" s="190">
        <v>6982</v>
      </c>
      <c r="E358" s="190">
        <v>6590</v>
      </c>
      <c r="F358" s="190">
        <f t="shared" si="130"/>
        <v>392</v>
      </c>
      <c r="G358" s="32">
        <f t="shared" si="131"/>
        <v>5.9484066767830045E-2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>
        <v>103641</v>
      </c>
      <c r="E360" s="190">
        <v>64055</v>
      </c>
      <c r="F360" s="190">
        <f t="shared" ref="F360" si="132">(D360-E360)</f>
        <v>39586</v>
      </c>
      <c r="G360" s="32">
        <f t="shared" ref="G360" si="133">F360/E360</f>
        <v>0.61800015611583792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104012</v>
      </c>
      <c r="E362" s="190">
        <f>E365+E366+E367+E368</f>
        <v>99395</v>
      </c>
      <c r="F362" s="190">
        <f t="shared" ref="F362" si="134">(D362-E362)</f>
        <v>4617</v>
      </c>
      <c r="G362" s="32">
        <f t="shared" ref="G362" si="135">F362/E362</f>
        <v>4.6451028723778862E-2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>
        <v>9414</v>
      </c>
      <c r="E365" s="190">
        <v>9385</v>
      </c>
      <c r="F365" s="190">
        <f t="shared" ref="F365:F368" si="136">(D365-E365)</f>
        <v>29</v>
      </c>
      <c r="G365" s="32">
        <f t="shared" ref="G365:G368" si="137">F365/E365</f>
        <v>3.0900372935535429E-3</v>
      </c>
    </row>
    <row r="366" spans="1:7" x14ac:dyDescent="0.2">
      <c r="A366" s="186">
        <v>31</v>
      </c>
      <c r="B366" s="25" t="s">
        <v>17</v>
      </c>
      <c r="C366" s="31"/>
      <c r="D366" s="190">
        <v>2058</v>
      </c>
      <c r="E366" s="190">
        <v>1038</v>
      </c>
      <c r="F366" s="190">
        <f t="shared" si="136"/>
        <v>1020</v>
      </c>
      <c r="G366" s="32">
        <f t="shared" si="137"/>
        <v>0.98265895953757221</v>
      </c>
    </row>
    <row r="367" spans="1:7" x14ac:dyDescent="0.2">
      <c r="A367" s="186">
        <v>32</v>
      </c>
      <c r="B367" s="25" t="s">
        <v>18</v>
      </c>
      <c r="C367" s="31"/>
      <c r="D367" s="190">
        <v>92540</v>
      </c>
      <c r="E367" s="190">
        <v>88972</v>
      </c>
      <c r="F367" s="190">
        <f t="shared" si="136"/>
        <v>3568</v>
      </c>
      <c r="G367" s="32">
        <f t="shared" si="137"/>
        <v>4.0102504158611697E-2</v>
      </c>
    </row>
    <row r="368" spans="1:7" x14ac:dyDescent="0.2">
      <c r="A368" s="186">
        <v>37</v>
      </c>
      <c r="B368" s="25" t="s">
        <v>25</v>
      </c>
      <c r="C368" s="31"/>
      <c r="D368" s="190">
        <v>0</v>
      </c>
      <c r="E368" s="190">
        <v>0</v>
      </c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>
        <v>2563</v>
      </c>
      <c r="E373" s="190">
        <v>2400</v>
      </c>
      <c r="F373" s="190">
        <f>(D373-E373)</f>
        <v>163</v>
      </c>
      <c r="G373" s="32">
        <f>F373/E373</f>
        <v>6.7916666666666667E-2</v>
      </c>
    </row>
    <row r="374" spans="1:7" x14ac:dyDescent="0.2">
      <c r="A374" s="186">
        <v>701</v>
      </c>
      <c r="B374" s="1" t="s">
        <v>31</v>
      </c>
      <c r="C374" s="10"/>
      <c r="D374" s="190">
        <v>9993</v>
      </c>
      <c r="E374" s="190">
        <v>8795</v>
      </c>
      <c r="F374" s="190">
        <f t="shared" ref="F374:F376" si="138">(D374-E374)</f>
        <v>1198</v>
      </c>
      <c r="G374" s="32">
        <f t="shared" ref="G374:G376" si="139">F374/E374</f>
        <v>0.13621375781694145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>
        <v>27704</v>
      </c>
      <c r="E376" s="190">
        <v>25476</v>
      </c>
      <c r="F376" s="190">
        <f t="shared" si="138"/>
        <v>2228</v>
      </c>
      <c r="G376" s="32">
        <f t="shared" si="139"/>
        <v>8.7454859475584859E-2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40260</v>
      </c>
      <c r="E383" s="40">
        <f>E373+E374+E375+E376+E381+E382</f>
        <v>36671</v>
      </c>
      <c r="F383" s="40">
        <f t="shared" si="140"/>
        <v>3589</v>
      </c>
      <c r="G383" s="34">
        <f t="shared" si="141"/>
        <v>9.7870251697526653E-2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40260</v>
      </c>
      <c r="E391" s="40">
        <f>E383+E388+E389+E390</f>
        <v>36671</v>
      </c>
      <c r="F391" s="190">
        <f t="shared" ref="F391:F400" si="146">(D391-E391)</f>
        <v>3589</v>
      </c>
      <c r="G391" s="32">
        <f t="shared" ref="G391:G400" si="147">F391/E391</f>
        <v>9.7870251697526653E-2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2949</v>
      </c>
      <c r="E392" s="189">
        <f>E393+E394+E395</f>
        <v>2391</v>
      </c>
      <c r="F392" s="190">
        <f t="shared" si="146"/>
        <v>558</v>
      </c>
      <c r="G392" s="32">
        <f t="shared" si="147"/>
        <v>0.23337515683814303</v>
      </c>
    </row>
    <row r="393" spans="1:7" x14ac:dyDescent="0.2">
      <c r="A393" s="186">
        <v>600</v>
      </c>
      <c r="B393" s="1" t="s">
        <v>2</v>
      </c>
      <c r="C393" s="10"/>
      <c r="D393" s="190">
        <v>596</v>
      </c>
      <c r="E393" s="190">
        <v>456</v>
      </c>
      <c r="F393" s="190">
        <f t="shared" si="146"/>
        <v>140</v>
      </c>
      <c r="G393" s="32">
        <f t="shared" si="147"/>
        <v>0.30701754385964913</v>
      </c>
    </row>
    <row r="394" spans="1:7" x14ac:dyDescent="0.2">
      <c r="A394" s="186">
        <v>601</v>
      </c>
      <c r="B394" s="1" t="s">
        <v>3</v>
      </c>
      <c r="C394" s="10"/>
      <c r="D394" s="190">
        <v>2353</v>
      </c>
      <c r="E394" s="190">
        <v>1935</v>
      </c>
      <c r="F394" s="190">
        <f t="shared" si="146"/>
        <v>418</v>
      </c>
      <c r="G394" s="32">
        <f t="shared" si="147"/>
        <v>0.21602067183462531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>
        <v>2555</v>
      </c>
      <c r="E396" s="190">
        <v>662</v>
      </c>
      <c r="F396" s="190">
        <f t="shared" si="146"/>
        <v>1893</v>
      </c>
      <c r="G396" s="32">
        <f t="shared" si="147"/>
        <v>2.8595166163141994</v>
      </c>
    </row>
    <row r="397" spans="1:7" x14ac:dyDescent="0.2">
      <c r="A397" s="186">
        <v>62</v>
      </c>
      <c r="B397" s="2" t="s">
        <v>42</v>
      </c>
      <c r="C397" s="11"/>
      <c r="D397" s="39">
        <v>299</v>
      </c>
      <c r="E397" s="39">
        <v>3791</v>
      </c>
      <c r="F397" s="190">
        <f t="shared" si="146"/>
        <v>-3492</v>
      </c>
      <c r="G397" s="32">
        <f t="shared" si="147"/>
        <v>-0.92112898971247692</v>
      </c>
    </row>
    <row r="398" spans="1:7" ht="25.5" x14ac:dyDescent="0.2">
      <c r="A398" s="22"/>
      <c r="B398" s="26" t="s">
        <v>43</v>
      </c>
      <c r="C398" s="191"/>
      <c r="D398" s="40">
        <f>D392+D396+D397</f>
        <v>5803</v>
      </c>
      <c r="E398" s="40">
        <f>E392+E396+E397</f>
        <v>6844</v>
      </c>
      <c r="F398" s="190">
        <f t="shared" si="146"/>
        <v>-1041</v>
      </c>
      <c r="G398" s="32">
        <f t="shared" si="147"/>
        <v>-0.15210403272939801</v>
      </c>
    </row>
    <row r="399" spans="1:7" ht="25.5" x14ac:dyDescent="0.2">
      <c r="A399" s="22"/>
      <c r="B399" s="26" t="s">
        <v>48</v>
      </c>
      <c r="C399" s="191"/>
      <c r="D399" s="40">
        <f>D391-D398</f>
        <v>34457</v>
      </c>
      <c r="E399" s="40">
        <f>E391-E398</f>
        <v>29827</v>
      </c>
      <c r="F399" s="190">
        <f t="shared" si="146"/>
        <v>4630</v>
      </c>
      <c r="G399" s="32">
        <f t="shared" si="147"/>
        <v>0.15522848425922822</v>
      </c>
    </row>
    <row r="400" spans="1:7" x14ac:dyDescent="0.2">
      <c r="A400" s="186">
        <v>63</v>
      </c>
      <c r="B400" s="3" t="s">
        <v>46</v>
      </c>
      <c r="C400" s="188"/>
      <c r="D400" s="189">
        <v>42309</v>
      </c>
      <c r="E400" s="189">
        <v>34298</v>
      </c>
      <c r="F400" s="190">
        <f t="shared" si="146"/>
        <v>8011</v>
      </c>
      <c r="G400" s="32">
        <f t="shared" si="147"/>
        <v>0.23357047058137501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>
        <v>1207</v>
      </c>
      <c r="E404" s="39">
        <v>711</v>
      </c>
      <c r="F404" s="190">
        <f t="shared" ref="F404:F414" si="150">(D404-E404)</f>
        <v>496</v>
      </c>
      <c r="G404" s="32">
        <f t="shared" ref="G404:G414" si="151">F404/E404</f>
        <v>0.69760900140646975</v>
      </c>
    </row>
    <row r="405" spans="1:7" ht="25.5" x14ac:dyDescent="0.2">
      <c r="A405" s="22"/>
      <c r="B405" s="26" t="s">
        <v>49</v>
      </c>
      <c r="C405" s="191"/>
      <c r="D405" s="190">
        <f>D399-D400-D404</f>
        <v>-9059</v>
      </c>
      <c r="E405" s="190">
        <f>E399-E400-E404</f>
        <v>-5182</v>
      </c>
      <c r="F405" s="190">
        <f t="shared" si="150"/>
        <v>-3877</v>
      </c>
      <c r="G405" s="32">
        <f t="shared" si="151"/>
        <v>0.74816673099189501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>
        <v>9000</v>
      </c>
      <c r="E408" s="190">
        <v>7000</v>
      </c>
      <c r="F408" s="190">
        <f t="shared" si="150"/>
        <v>2000</v>
      </c>
      <c r="G408" s="32">
        <f t="shared" si="151"/>
        <v>0.2857142857142857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-18059</v>
      </c>
      <c r="E410" s="190">
        <f>E405+E406-E407-E408+E409</f>
        <v>-12182</v>
      </c>
      <c r="F410" s="190">
        <f t="shared" si="150"/>
        <v>-5877</v>
      </c>
      <c r="G410" s="32">
        <f t="shared" si="151"/>
        <v>0.48243309801346246</v>
      </c>
    </row>
    <row r="411" spans="1:7" x14ac:dyDescent="0.2">
      <c r="A411" s="186">
        <v>76</v>
      </c>
      <c r="B411" s="1" t="s">
        <v>54</v>
      </c>
      <c r="C411" s="10"/>
      <c r="D411" s="190">
        <v>0</v>
      </c>
      <c r="E411" s="190">
        <v>0</v>
      </c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>
        <v>100</v>
      </c>
      <c r="E412" s="190">
        <v>100</v>
      </c>
      <c r="F412" s="190">
        <f t="shared" si="150"/>
        <v>0</v>
      </c>
      <c r="G412" s="32">
        <f t="shared" si="151"/>
        <v>0</v>
      </c>
    </row>
    <row r="413" spans="1:7" x14ac:dyDescent="0.2">
      <c r="B413" s="2" t="s">
        <v>56</v>
      </c>
      <c r="C413" s="11"/>
      <c r="D413" s="39">
        <f>D411-D412</f>
        <v>-100</v>
      </c>
      <c r="E413" s="39">
        <f>E411-E412</f>
        <v>-100</v>
      </c>
      <c r="F413" s="190">
        <f t="shared" si="150"/>
        <v>0</v>
      </c>
      <c r="G413" s="32">
        <f t="shared" si="151"/>
        <v>0</v>
      </c>
    </row>
    <row r="414" spans="1:7" x14ac:dyDescent="0.2">
      <c r="A414" s="22"/>
      <c r="B414" s="19" t="s">
        <v>57</v>
      </c>
      <c r="C414" s="191"/>
      <c r="D414" s="190">
        <f>D410+D413</f>
        <v>-18159</v>
      </c>
      <c r="E414" s="190">
        <f>E410+E413</f>
        <v>-12282</v>
      </c>
      <c r="F414" s="190">
        <f t="shared" si="150"/>
        <v>-5877</v>
      </c>
      <c r="G414" s="32">
        <f t="shared" si="151"/>
        <v>0.47850512945774304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>
        <v>-9353</v>
      </c>
      <c r="E418" s="190">
        <v>41374</v>
      </c>
      <c r="F418" s="190">
        <f t="shared" ref="F418" si="152">(D418-E418)</f>
        <v>-50727</v>
      </c>
      <c r="G418" s="32">
        <f t="shared" ref="G418" si="153">F418/E418</f>
        <v>-1.2260598443466912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899862</v>
      </c>
      <c r="E425" s="190">
        <f>E429+E430+E431</f>
        <v>742486</v>
      </c>
      <c r="F425" s="190">
        <f t="shared" ref="F425" si="156">(D425-E425)</f>
        <v>157376</v>
      </c>
      <c r="G425" s="32">
        <f t="shared" ref="G425" si="157">F425/E425</f>
        <v>0.21195820527255732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>
        <v>715583</v>
      </c>
      <c r="E429" s="190">
        <v>614206</v>
      </c>
      <c r="F429" s="190">
        <f t="shared" ref="F429:F431" si="158">(D429-E429)</f>
        <v>101377</v>
      </c>
      <c r="G429" s="32">
        <f t="shared" ref="G429:G431" si="159">F429/E429</f>
        <v>0.16505374418354754</v>
      </c>
    </row>
    <row r="430" spans="1:7" ht="25.5" x14ac:dyDescent="0.2">
      <c r="A430" s="186"/>
      <c r="B430" s="24" t="s">
        <v>58</v>
      </c>
      <c r="C430" s="17"/>
      <c r="D430" s="190">
        <v>172459</v>
      </c>
      <c r="E430" s="190">
        <v>125106</v>
      </c>
      <c r="F430" s="190">
        <f t="shared" si="158"/>
        <v>47353</v>
      </c>
      <c r="G430" s="32">
        <f t="shared" si="159"/>
        <v>0.37850302943104247</v>
      </c>
    </row>
    <row r="431" spans="1:7" x14ac:dyDescent="0.2">
      <c r="A431" s="186"/>
      <c r="B431" s="23" t="s">
        <v>24</v>
      </c>
      <c r="C431" s="10"/>
      <c r="D431" s="190">
        <v>11820</v>
      </c>
      <c r="E431" s="190">
        <v>3174</v>
      </c>
      <c r="F431" s="190">
        <f t="shared" si="158"/>
        <v>8646</v>
      </c>
      <c r="G431" s="32">
        <f t="shared" si="159"/>
        <v>2.724007561436673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x14ac:dyDescent="0.2">
      <c r="A433" s="186"/>
      <c r="B433" s="8" t="s">
        <v>26</v>
      </c>
      <c r="C433" s="31"/>
      <c r="D433" s="190">
        <v>204939</v>
      </c>
      <c r="E433" s="190">
        <v>137391</v>
      </c>
      <c r="F433" s="190">
        <f t="shared" ref="F433" si="160">(D433-E433)</f>
        <v>67548</v>
      </c>
      <c r="G433" s="32">
        <f t="shared" ref="G433" si="161">F433/E433</f>
        <v>0.49164792453654171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x14ac:dyDescent="0.2">
      <c r="A435" s="186">
        <v>3</v>
      </c>
      <c r="B435" s="8" t="s">
        <v>15</v>
      </c>
      <c r="C435" s="31"/>
      <c r="D435" s="190">
        <f>D438+D439+D440+D441</f>
        <v>115834</v>
      </c>
      <c r="E435" s="190">
        <f>E438+E439+E440+E441</f>
        <v>119866</v>
      </c>
      <c r="F435" s="190">
        <f t="shared" ref="F435" si="162">(D435-E435)</f>
        <v>-4032</v>
      </c>
      <c r="G435" s="32">
        <f t="shared" ref="G435" si="163">F435/E435</f>
        <v>-3.3637561944170988E-2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>
        <v>1350</v>
      </c>
      <c r="E438" s="190">
        <v>2074</v>
      </c>
      <c r="F438" s="190">
        <f t="shared" ref="F438:F441" si="164">(D438-E438)</f>
        <v>-724</v>
      </c>
      <c r="G438" s="32">
        <f t="shared" ref="G438:G441" si="165">F438/E438</f>
        <v>-0.34908389585342331</v>
      </c>
    </row>
    <row r="439" spans="1:7" x14ac:dyDescent="0.2">
      <c r="A439" s="186">
        <v>31</v>
      </c>
      <c r="B439" s="25" t="s">
        <v>17</v>
      </c>
      <c r="C439" s="31"/>
      <c r="D439" s="190">
        <v>1500</v>
      </c>
      <c r="E439" s="190">
        <v>1128</v>
      </c>
      <c r="F439" s="190">
        <f t="shared" si="164"/>
        <v>372</v>
      </c>
      <c r="G439" s="32">
        <f t="shared" si="165"/>
        <v>0.32978723404255317</v>
      </c>
    </row>
    <row r="440" spans="1:7" x14ac:dyDescent="0.2">
      <c r="A440" s="186">
        <v>32</v>
      </c>
      <c r="B440" s="25" t="s">
        <v>18</v>
      </c>
      <c r="C440" s="31"/>
      <c r="D440" s="190">
        <v>112984</v>
      </c>
      <c r="E440" s="190">
        <v>116664</v>
      </c>
      <c r="F440" s="190">
        <f t="shared" si="164"/>
        <v>-3680</v>
      </c>
      <c r="G440" s="32">
        <f t="shared" si="165"/>
        <v>-3.1543578138928892E-2</v>
      </c>
    </row>
    <row r="441" spans="1:7" x14ac:dyDescent="0.2">
      <c r="A441" s="186">
        <v>37</v>
      </c>
      <c r="B441" s="25" t="s">
        <v>25</v>
      </c>
      <c r="C441" s="31"/>
      <c r="D441" s="190">
        <v>0</v>
      </c>
      <c r="E441" s="190">
        <v>0</v>
      </c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>
        <v>915</v>
      </c>
      <c r="E446" s="190">
        <v>1985</v>
      </c>
      <c r="F446" s="190">
        <f>(D446-E446)</f>
        <v>-1070</v>
      </c>
      <c r="G446" s="32">
        <f>F446/E446</f>
        <v>-0.53904282115869018</v>
      </c>
    </row>
    <row r="447" spans="1:7" x14ac:dyDescent="0.2">
      <c r="A447" s="186">
        <v>701</v>
      </c>
      <c r="B447" s="1" t="s">
        <v>31</v>
      </c>
      <c r="C447" s="10"/>
      <c r="D447" s="190">
        <v>3065</v>
      </c>
      <c r="E447" s="190">
        <v>22831</v>
      </c>
      <c r="F447" s="190">
        <f t="shared" ref="F447:F449" si="166">(D447-E447)</f>
        <v>-19766</v>
      </c>
      <c r="G447" s="32">
        <f t="shared" ref="G447:G449" si="167">F447/E447</f>
        <v>-0.86575270465595022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>
        <v>9368</v>
      </c>
      <c r="E449" s="190">
        <v>22870</v>
      </c>
      <c r="F449" s="190">
        <f t="shared" si="166"/>
        <v>-13502</v>
      </c>
      <c r="G449" s="32">
        <f t="shared" si="167"/>
        <v>-0.5903804110188019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13348</v>
      </c>
      <c r="E456" s="40">
        <f>E446+E447+E448+E449+E454+E455</f>
        <v>47686</v>
      </c>
      <c r="F456" s="40">
        <f t="shared" si="168"/>
        <v>-34338</v>
      </c>
      <c r="G456" s="34">
        <f t="shared" si="169"/>
        <v>-0.72008555970305754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13348</v>
      </c>
      <c r="E464" s="40">
        <f>E456+E461+E462+E463</f>
        <v>47686</v>
      </c>
      <c r="F464" s="190">
        <f t="shared" ref="F464:F473" si="174">(D464-E464)</f>
        <v>-34338</v>
      </c>
      <c r="G464" s="32">
        <f t="shared" ref="G464:G473" si="175">F464/E464</f>
        <v>-0.72008555970305754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5675</v>
      </c>
      <c r="E465" s="189">
        <f>E466+E467+E468</f>
        <v>9232</v>
      </c>
      <c r="F465" s="190">
        <f t="shared" si="174"/>
        <v>-3557</v>
      </c>
      <c r="G465" s="32">
        <f t="shared" si="175"/>
        <v>-0.38529029462738301</v>
      </c>
    </row>
    <row r="466" spans="1:7" x14ac:dyDescent="0.2">
      <c r="A466" s="186">
        <v>600</v>
      </c>
      <c r="B466" s="1" t="s">
        <v>2</v>
      </c>
      <c r="C466" s="10"/>
      <c r="D466" s="190">
        <v>225</v>
      </c>
      <c r="E466" s="190">
        <v>316</v>
      </c>
      <c r="F466" s="190">
        <f t="shared" si="174"/>
        <v>-91</v>
      </c>
      <c r="G466" s="32">
        <f t="shared" si="175"/>
        <v>-0.28797468354430378</v>
      </c>
    </row>
    <row r="467" spans="1:7" x14ac:dyDescent="0.2">
      <c r="A467" s="186">
        <v>601</v>
      </c>
      <c r="B467" s="1" t="s">
        <v>3</v>
      </c>
      <c r="C467" s="10"/>
      <c r="D467" s="190">
        <v>1304</v>
      </c>
      <c r="E467" s="190">
        <v>6135</v>
      </c>
      <c r="F467" s="190">
        <f t="shared" si="174"/>
        <v>-4831</v>
      </c>
      <c r="G467" s="32">
        <f t="shared" si="175"/>
        <v>-0.78744906275468618</v>
      </c>
    </row>
    <row r="468" spans="1:7" x14ac:dyDescent="0.2">
      <c r="A468" s="186">
        <v>604</v>
      </c>
      <c r="B468" s="1" t="s">
        <v>4</v>
      </c>
      <c r="C468" s="10"/>
      <c r="D468" s="190">
        <f>5675-1529</f>
        <v>4146</v>
      </c>
      <c r="E468" s="190">
        <f>9232-6451</f>
        <v>2781</v>
      </c>
      <c r="F468" s="190">
        <f t="shared" si="174"/>
        <v>1365</v>
      </c>
      <c r="G468" s="32">
        <f t="shared" si="175"/>
        <v>0.49083063646170444</v>
      </c>
    </row>
    <row r="469" spans="1:7" x14ac:dyDescent="0.2">
      <c r="A469" s="186">
        <v>61</v>
      </c>
      <c r="B469" s="1" t="s">
        <v>41</v>
      </c>
      <c r="C469" s="10"/>
      <c r="D469" s="190">
        <v>6940</v>
      </c>
      <c r="E469" s="190">
        <v>471</v>
      </c>
      <c r="F469" s="190">
        <f t="shared" si="174"/>
        <v>6469</v>
      </c>
      <c r="G469" s="32">
        <f t="shared" si="175"/>
        <v>13.734607218683651</v>
      </c>
    </row>
    <row r="470" spans="1:7" x14ac:dyDescent="0.2">
      <c r="A470" s="186">
        <v>62</v>
      </c>
      <c r="B470" s="2" t="s">
        <v>42</v>
      </c>
      <c r="C470" s="11"/>
      <c r="D470" s="39">
        <v>536</v>
      </c>
      <c r="E470" s="39">
        <v>-27</v>
      </c>
      <c r="F470" s="190">
        <f t="shared" si="174"/>
        <v>563</v>
      </c>
      <c r="G470" s="32">
        <f t="shared" si="175"/>
        <v>-20.851851851851851</v>
      </c>
    </row>
    <row r="471" spans="1:7" ht="25.5" x14ac:dyDescent="0.2">
      <c r="A471" s="22"/>
      <c r="B471" s="26" t="s">
        <v>43</v>
      </c>
      <c r="C471" s="191"/>
      <c r="D471" s="40">
        <f>D465+D469+D470</f>
        <v>13151</v>
      </c>
      <c r="E471" s="40">
        <f>E465+E469+E470</f>
        <v>9676</v>
      </c>
      <c r="F471" s="190">
        <f t="shared" si="174"/>
        <v>3475</v>
      </c>
      <c r="G471" s="32">
        <f t="shared" si="175"/>
        <v>0.35913600661430345</v>
      </c>
    </row>
    <row r="472" spans="1:7" ht="25.5" x14ac:dyDescent="0.2">
      <c r="A472" s="22"/>
      <c r="B472" s="26" t="s">
        <v>48</v>
      </c>
      <c r="C472" s="191"/>
      <c r="D472" s="40">
        <f>D464-D471</f>
        <v>197</v>
      </c>
      <c r="E472" s="40">
        <f>E464-E471</f>
        <v>38010</v>
      </c>
      <c r="F472" s="190">
        <f t="shared" si="174"/>
        <v>-37813</v>
      </c>
      <c r="G472" s="32">
        <f t="shared" si="175"/>
        <v>-0.99481715338068932</v>
      </c>
    </row>
    <row r="473" spans="1:7" x14ac:dyDescent="0.2">
      <c r="A473" s="186">
        <v>63</v>
      </c>
      <c r="B473" s="3" t="s">
        <v>46</v>
      </c>
      <c r="C473" s="188"/>
      <c r="D473" s="189">
        <v>34694</v>
      </c>
      <c r="E473" s="189">
        <v>32275</v>
      </c>
      <c r="F473" s="190">
        <f t="shared" si="174"/>
        <v>2419</v>
      </c>
      <c r="G473" s="32">
        <f t="shared" si="175"/>
        <v>7.4949651432997672E-2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>
        <v>1286</v>
      </c>
      <c r="E477" s="39">
        <v>1431</v>
      </c>
      <c r="F477" s="190">
        <f t="shared" ref="F477:F487" si="178">(D477-E477)</f>
        <v>-145</v>
      </c>
      <c r="G477" s="32">
        <f t="shared" ref="G477:G487" si="179">F477/E477</f>
        <v>-0.1013277428371768</v>
      </c>
    </row>
    <row r="478" spans="1:7" ht="25.5" x14ac:dyDescent="0.2">
      <c r="A478" s="22"/>
      <c r="B478" s="26" t="s">
        <v>49</v>
      </c>
      <c r="C478" s="191"/>
      <c r="D478" s="190">
        <f>D472-D473-D477</f>
        <v>-35783</v>
      </c>
      <c r="E478" s="190">
        <f>E472-E473-E477</f>
        <v>4304</v>
      </c>
      <c r="F478" s="190">
        <f t="shared" si="178"/>
        <v>-40087</v>
      </c>
      <c r="G478" s="32">
        <f t="shared" si="179"/>
        <v>-9.3138940520446099</v>
      </c>
    </row>
    <row r="479" spans="1:7" x14ac:dyDescent="0.2">
      <c r="A479" s="186">
        <v>75</v>
      </c>
      <c r="B479" s="3" t="s">
        <v>50</v>
      </c>
      <c r="C479" s="188"/>
      <c r="D479" s="189">
        <v>66</v>
      </c>
      <c r="E479" s="189">
        <v>169</v>
      </c>
      <c r="F479" s="190">
        <f t="shared" si="178"/>
        <v>-103</v>
      </c>
      <c r="G479" s="32">
        <f t="shared" si="179"/>
        <v>-0.60946745562130178</v>
      </c>
    </row>
    <row r="480" spans="1:7" x14ac:dyDescent="0.2">
      <c r="A480" s="186">
        <v>65</v>
      </c>
      <c r="B480" s="1" t="s">
        <v>51</v>
      </c>
      <c r="C480" s="10"/>
      <c r="D480" s="190">
        <v>1582</v>
      </c>
      <c r="E480" s="190">
        <v>1129</v>
      </c>
      <c r="F480" s="190">
        <f t="shared" si="178"/>
        <v>453</v>
      </c>
      <c r="G480" s="32">
        <f t="shared" si="179"/>
        <v>0.4012400354295837</v>
      </c>
    </row>
    <row r="481" spans="1:7" ht="25.5" x14ac:dyDescent="0.2">
      <c r="A481" s="186">
        <v>68</v>
      </c>
      <c r="B481" s="16" t="s">
        <v>52</v>
      </c>
      <c r="C481" s="17"/>
      <c r="D481" s="190">
        <v>27323</v>
      </c>
      <c r="E481" s="190">
        <v>24642</v>
      </c>
      <c r="F481" s="190">
        <f t="shared" si="178"/>
        <v>2681</v>
      </c>
      <c r="G481" s="32">
        <f t="shared" si="179"/>
        <v>0.10879798717636556</v>
      </c>
    </row>
    <row r="482" spans="1:7" x14ac:dyDescent="0.2">
      <c r="A482" s="186">
        <v>78</v>
      </c>
      <c r="B482" s="2" t="s">
        <v>53</v>
      </c>
      <c r="C482" s="11"/>
      <c r="D482" s="39">
        <v>0</v>
      </c>
      <c r="E482" s="39">
        <v>0</v>
      </c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-64622</v>
      </c>
      <c r="E483" s="190">
        <f>E478+E479-E480-E481+E482</f>
        <v>-21298</v>
      </c>
      <c r="F483" s="190">
        <f t="shared" si="178"/>
        <v>-43324</v>
      </c>
      <c r="G483" s="32">
        <f t="shared" si="179"/>
        <v>2.0341816132970232</v>
      </c>
    </row>
    <row r="484" spans="1:7" x14ac:dyDescent="0.2">
      <c r="A484" s="186">
        <v>76</v>
      </c>
      <c r="B484" s="1" t="s">
        <v>54</v>
      </c>
      <c r="C484" s="10"/>
      <c r="D484" s="190">
        <v>0</v>
      </c>
      <c r="E484" s="190">
        <v>0</v>
      </c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>
        <v>0</v>
      </c>
      <c r="E485" s="190">
        <v>0</v>
      </c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-64622</v>
      </c>
      <c r="E487" s="190">
        <f>E483+E486</f>
        <v>-21298</v>
      </c>
      <c r="F487" s="190">
        <f t="shared" si="178"/>
        <v>-43324</v>
      </c>
      <c r="G487" s="32">
        <f t="shared" si="179"/>
        <v>2.0341816132970232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>
        <v>541504</v>
      </c>
      <c r="E491" s="190">
        <v>30537</v>
      </c>
      <c r="F491" s="190">
        <f t="shared" ref="F491" si="180">(D491-E491)</f>
        <v>510967</v>
      </c>
      <c r="G491" s="32">
        <f t="shared" ref="G491" si="181">F491/E491</f>
        <v>16.732717686740674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864940</v>
      </c>
      <c r="E498" s="190">
        <f>E502+E503+E504</f>
        <v>662395</v>
      </c>
      <c r="F498" s="190">
        <f t="shared" ref="F498" si="184">(D498-E498)</f>
        <v>202545</v>
      </c>
      <c r="G498" s="32">
        <f t="shared" ref="G498" si="185">F498/E498</f>
        <v>0.30577676461929815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>
        <v>345976</v>
      </c>
      <c r="E502" s="190">
        <v>384189</v>
      </c>
      <c r="F502" s="190">
        <f t="shared" ref="F502:F504" si="186">(D502-E502)</f>
        <v>-38213</v>
      </c>
      <c r="G502" s="32">
        <f t="shared" ref="G502:G504" si="187">F502/E502</f>
        <v>-9.946406586341619E-2</v>
      </c>
    </row>
    <row r="503" spans="1:7" ht="25.5" x14ac:dyDescent="0.2">
      <c r="A503" s="186"/>
      <c r="B503" s="24" t="s">
        <v>58</v>
      </c>
      <c r="C503" s="17"/>
      <c r="D503" s="190">
        <v>216235</v>
      </c>
      <c r="E503" s="190">
        <v>86111</v>
      </c>
      <c r="F503" s="190">
        <f t="shared" si="186"/>
        <v>130124</v>
      </c>
      <c r="G503" s="32">
        <f t="shared" si="187"/>
        <v>1.5111193691862828</v>
      </c>
    </row>
    <row r="504" spans="1:7" x14ac:dyDescent="0.2">
      <c r="A504" s="186"/>
      <c r="B504" s="23" t="s">
        <v>24</v>
      </c>
      <c r="C504" s="10"/>
      <c r="D504" s="190">
        <v>302729</v>
      </c>
      <c r="E504" s="190">
        <v>192095</v>
      </c>
      <c r="F504" s="190">
        <f t="shared" si="186"/>
        <v>110634</v>
      </c>
      <c r="G504" s="32">
        <f t="shared" si="187"/>
        <v>0.57593378276373675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>
        <v>136059</v>
      </c>
      <c r="E506" s="190">
        <v>154899</v>
      </c>
      <c r="F506" s="190">
        <f t="shared" ref="F506" si="188">(D506-E506)</f>
        <v>-18840</v>
      </c>
      <c r="G506" s="32">
        <f t="shared" ref="G506" si="189">F506/E506</f>
        <v>-0.12162764123719327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63974</v>
      </c>
      <c r="E508" s="190">
        <f>E511+E512+E513+E514</f>
        <v>55116</v>
      </c>
      <c r="F508" s="190">
        <f t="shared" ref="F508" si="190">(D508-E508)</f>
        <v>8858</v>
      </c>
      <c r="G508" s="32">
        <f t="shared" ref="G508" si="191">F508/E508</f>
        <v>0.16071558168227013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>
        <v>1345</v>
      </c>
      <c r="E511" s="190">
        <v>1566</v>
      </c>
      <c r="F511" s="190">
        <f t="shared" ref="F511:F514" si="192">(D511-E511)</f>
        <v>-221</v>
      </c>
      <c r="G511" s="32">
        <f t="shared" ref="G511:G514" si="193">F511/E511</f>
        <v>-0.14112388250319285</v>
      </c>
    </row>
    <row r="512" spans="1:7" x14ac:dyDescent="0.2">
      <c r="A512" s="186">
        <v>31</v>
      </c>
      <c r="B512" s="25" t="s">
        <v>17</v>
      </c>
      <c r="C512" s="31"/>
      <c r="D512" s="190">
        <v>1837</v>
      </c>
      <c r="E512" s="190">
        <v>8425</v>
      </c>
      <c r="F512" s="190">
        <f t="shared" si="192"/>
        <v>-6588</v>
      </c>
      <c r="G512" s="32">
        <f t="shared" si="193"/>
        <v>-0.7819584569732938</v>
      </c>
    </row>
    <row r="513" spans="1:7" x14ac:dyDescent="0.2">
      <c r="A513" s="186">
        <v>32</v>
      </c>
      <c r="B513" s="25" t="s">
        <v>18</v>
      </c>
      <c r="C513" s="31"/>
      <c r="D513" s="190">
        <v>60792</v>
      </c>
      <c r="E513" s="190">
        <v>45125</v>
      </c>
      <c r="F513" s="190">
        <f t="shared" si="192"/>
        <v>15667</v>
      </c>
      <c r="G513" s="32">
        <f t="shared" si="193"/>
        <v>0.34719113573407201</v>
      </c>
    </row>
    <row r="514" spans="1:7" x14ac:dyDescent="0.2">
      <c r="A514" s="186">
        <v>37</v>
      </c>
      <c r="B514" s="25" t="s">
        <v>25</v>
      </c>
      <c r="C514" s="31"/>
      <c r="D514" s="190">
        <v>0</v>
      </c>
      <c r="E514" s="190">
        <v>0</v>
      </c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>
        <v>1881</v>
      </c>
      <c r="E519" s="190">
        <v>423</v>
      </c>
      <c r="F519" s="190">
        <f>(D519-E519)</f>
        <v>1458</v>
      </c>
      <c r="G519" s="32">
        <f>F519/E519</f>
        <v>3.4468085106382977</v>
      </c>
    </row>
    <row r="520" spans="1:7" x14ac:dyDescent="0.2">
      <c r="A520" s="186">
        <v>701</v>
      </c>
      <c r="B520" s="1" t="s">
        <v>31</v>
      </c>
      <c r="C520" s="10"/>
      <c r="D520" s="190">
        <v>3840</v>
      </c>
      <c r="E520" s="190">
        <v>3145</v>
      </c>
      <c r="F520" s="190">
        <f t="shared" ref="F520:F522" si="194">(D520-E520)</f>
        <v>695</v>
      </c>
      <c r="G520" s="32">
        <f t="shared" ref="G520:G522" si="195">F520/E520</f>
        <v>0.22098569157392686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>
        <v>13236</v>
      </c>
      <c r="E522" s="190">
        <v>7400</v>
      </c>
      <c r="F522" s="190">
        <f t="shared" si="194"/>
        <v>5836</v>
      </c>
      <c r="G522" s="32">
        <f t="shared" si="195"/>
        <v>0.7886486486486487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>
        <v>1082</v>
      </c>
      <c r="E528" s="39">
        <v>444</v>
      </c>
      <c r="F528" s="190">
        <f t="shared" si="196"/>
        <v>638</v>
      </c>
      <c r="G528" s="32">
        <f t="shared" si="197"/>
        <v>1.4369369369369369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20039</v>
      </c>
      <c r="E529" s="40">
        <f>E519+E520+E521+E522+E527+E528</f>
        <v>11412</v>
      </c>
      <c r="F529" s="40">
        <f t="shared" si="196"/>
        <v>8627</v>
      </c>
      <c r="G529" s="34">
        <f t="shared" si="197"/>
        <v>0.7559586400280407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20039</v>
      </c>
      <c r="E537" s="40">
        <f>E529+E534+E535+E536</f>
        <v>11412</v>
      </c>
      <c r="F537" s="190">
        <f t="shared" ref="F537:F546" si="202">(D537-E537)</f>
        <v>8627</v>
      </c>
      <c r="G537" s="32">
        <f t="shared" ref="G537:G546" si="203">F537/E537</f>
        <v>0.7559586400280407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2980</v>
      </c>
      <c r="E538" s="189">
        <f>E539+E540+E541</f>
        <v>2036</v>
      </c>
      <c r="F538" s="190">
        <f t="shared" si="202"/>
        <v>944</v>
      </c>
      <c r="G538" s="32">
        <f t="shared" si="203"/>
        <v>0.46365422396856582</v>
      </c>
    </row>
    <row r="539" spans="1:7" x14ac:dyDescent="0.2">
      <c r="A539" s="186">
        <v>600</v>
      </c>
      <c r="B539" s="1" t="s">
        <v>2</v>
      </c>
      <c r="C539" s="10"/>
      <c r="D539" s="190">
        <v>504</v>
      </c>
      <c r="E539" s="190">
        <v>84</v>
      </c>
      <c r="F539" s="190">
        <f t="shared" si="202"/>
        <v>420</v>
      </c>
      <c r="G539" s="32">
        <f t="shared" si="203"/>
        <v>5</v>
      </c>
    </row>
    <row r="540" spans="1:7" x14ac:dyDescent="0.2">
      <c r="A540" s="186">
        <v>601</v>
      </c>
      <c r="B540" s="1" t="s">
        <v>3</v>
      </c>
      <c r="C540" s="10"/>
      <c r="D540" s="190">
        <v>1343</v>
      </c>
      <c r="E540" s="190">
        <v>1001</v>
      </c>
      <c r="F540" s="190">
        <f t="shared" si="202"/>
        <v>342</v>
      </c>
      <c r="G540" s="32">
        <f t="shared" si="203"/>
        <v>0.34165834165834164</v>
      </c>
    </row>
    <row r="541" spans="1:7" x14ac:dyDescent="0.2">
      <c r="A541" s="186">
        <v>604</v>
      </c>
      <c r="B541" s="1" t="s">
        <v>4</v>
      </c>
      <c r="C541" s="10"/>
      <c r="D541" s="190">
        <v>1133</v>
      </c>
      <c r="E541" s="190">
        <v>951</v>
      </c>
      <c r="F541" s="190">
        <f t="shared" si="202"/>
        <v>182</v>
      </c>
      <c r="G541" s="32">
        <f t="shared" si="203"/>
        <v>0.19137749737118823</v>
      </c>
    </row>
    <row r="542" spans="1:7" x14ac:dyDescent="0.2">
      <c r="A542" s="186">
        <v>61</v>
      </c>
      <c r="B542" s="1" t="s">
        <v>41</v>
      </c>
      <c r="C542" s="10"/>
      <c r="D542" s="190">
        <v>2495</v>
      </c>
      <c r="E542" s="190">
        <v>611</v>
      </c>
      <c r="F542" s="190">
        <f t="shared" si="202"/>
        <v>1884</v>
      </c>
      <c r="G542" s="32">
        <f t="shared" si="203"/>
        <v>3.0834697217675942</v>
      </c>
    </row>
    <row r="543" spans="1:7" x14ac:dyDescent="0.2">
      <c r="A543" s="186">
        <v>62</v>
      </c>
      <c r="B543" s="2" t="s">
        <v>42</v>
      </c>
      <c r="C543" s="11"/>
      <c r="D543" s="39">
        <v>30</v>
      </c>
      <c r="E543" s="39">
        <v>1363</v>
      </c>
      <c r="F543" s="190">
        <f t="shared" si="202"/>
        <v>-1333</v>
      </c>
      <c r="G543" s="32">
        <f t="shared" si="203"/>
        <v>-0.97798972853998534</v>
      </c>
    </row>
    <row r="544" spans="1:7" ht="25.5" x14ac:dyDescent="0.2">
      <c r="A544" s="22"/>
      <c r="B544" s="26" t="s">
        <v>43</v>
      </c>
      <c r="C544" s="191"/>
      <c r="D544" s="40">
        <f>D538+D542+D543</f>
        <v>5505</v>
      </c>
      <c r="E544" s="40">
        <f>E538+E542+E543</f>
        <v>4010</v>
      </c>
      <c r="F544" s="190">
        <f t="shared" si="202"/>
        <v>1495</v>
      </c>
      <c r="G544" s="32">
        <f t="shared" si="203"/>
        <v>0.37281795511221943</v>
      </c>
    </row>
    <row r="545" spans="1:7" ht="25.5" x14ac:dyDescent="0.2">
      <c r="A545" s="22"/>
      <c r="B545" s="26" t="s">
        <v>48</v>
      </c>
      <c r="C545" s="191"/>
      <c r="D545" s="40">
        <f>D537-D544</f>
        <v>14534</v>
      </c>
      <c r="E545" s="40">
        <f>E537-E544</f>
        <v>7402</v>
      </c>
      <c r="F545" s="190">
        <f t="shared" si="202"/>
        <v>7132</v>
      </c>
      <c r="G545" s="32">
        <f t="shared" si="203"/>
        <v>0.96352337206160499</v>
      </c>
    </row>
    <row r="546" spans="1:7" x14ac:dyDescent="0.2">
      <c r="A546" s="186">
        <v>63</v>
      </c>
      <c r="B546" s="3" t="s">
        <v>46</v>
      </c>
      <c r="C546" s="188"/>
      <c r="D546" s="189">
        <v>24942</v>
      </c>
      <c r="E546" s="189">
        <v>14893</v>
      </c>
      <c r="F546" s="190">
        <f t="shared" si="202"/>
        <v>10049</v>
      </c>
      <c r="G546" s="32">
        <f t="shared" si="203"/>
        <v>0.67474652521318745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>
        <v>601</v>
      </c>
      <c r="E550" s="39">
        <v>335</v>
      </c>
      <c r="F550" s="190">
        <f t="shared" ref="F550:F560" si="206">(D550-E550)</f>
        <v>266</v>
      </c>
      <c r="G550" s="32">
        <f t="shared" ref="G550:G560" si="207">F550/E550</f>
        <v>0.79402985074626864</v>
      </c>
    </row>
    <row r="551" spans="1:7" ht="25.5" x14ac:dyDescent="0.2">
      <c r="A551" s="22"/>
      <c r="B551" s="26" t="s">
        <v>49</v>
      </c>
      <c r="C551" s="191"/>
      <c r="D551" s="190">
        <f>D545-D546-D550</f>
        <v>-11009</v>
      </c>
      <c r="E551" s="190">
        <f>E545-E546-E550</f>
        <v>-7826</v>
      </c>
      <c r="F551" s="190">
        <f t="shared" si="206"/>
        <v>-3183</v>
      </c>
      <c r="G551" s="32">
        <f t="shared" si="207"/>
        <v>0.40672118579095323</v>
      </c>
    </row>
    <row r="552" spans="1:7" x14ac:dyDescent="0.2">
      <c r="A552" s="186">
        <v>75</v>
      </c>
      <c r="B552" s="3" t="s">
        <v>50</v>
      </c>
      <c r="C552" s="188"/>
      <c r="D552" s="189">
        <v>0</v>
      </c>
      <c r="E552" s="189">
        <v>12</v>
      </c>
      <c r="F552" s="190">
        <f t="shared" si="206"/>
        <v>-12</v>
      </c>
      <c r="G552" s="32">
        <f t="shared" si="207"/>
        <v>-1</v>
      </c>
    </row>
    <row r="553" spans="1:7" x14ac:dyDescent="0.2">
      <c r="A553" s="186">
        <v>65</v>
      </c>
      <c r="B553" s="1" t="s">
        <v>51</v>
      </c>
      <c r="C553" s="10"/>
      <c r="D553" s="190">
        <v>0</v>
      </c>
      <c r="E553" s="190">
        <v>0</v>
      </c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>
        <v>3847</v>
      </c>
      <c r="E554" s="190">
        <v>1275</v>
      </c>
      <c r="F554" s="190">
        <f t="shared" si="206"/>
        <v>2572</v>
      </c>
      <c r="G554" s="32">
        <f t="shared" si="207"/>
        <v>2.0172549019607842</v>
      </c>
    </row>
    <row r="555" spans="1:7" x14ac:dyDescent="0.2">
      <c r="A555" s="186">
        <v>78</v>
      </c>
      <c r="B555" s="2" t="s">
        <v>53</v>
      </c>
      <c r="C555" s="11"/>
      <c r="D555" s="39">
        <v>0</v>
      </c>
      <c r="E555" s="39">
        <v>454</v>
      </c>
      <c r="F555" s="190">
        <f t="shared" si="206"/>
        <v>-454</v>
      </c>
      <c r="G555" s="32">
        <f t="shared" si="207"/>
        <v>-1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-14856</v>
      </c>
      <c r="E556" s="190">
        <f>E551+E552-E553-E554+E555</f>
        <v>-8635</v>
      </c>
      <c r="F556" s="190">
        <f t="shared" si="206"/>
        <v>-6221</v>
      </c>
      <c r="G556" s="32">
        <f t="shared" si="207"/>
        <v>0.72044006948465544</v>
      </c>
    </row>
    <row r="557" spans="1:7" x14ac:dyDescent="0.2">
      <c r="A557" s="186">
        <v>76</v>
      </c>
      <c r="B557" s="1" t="s">
        <v>54</v>
      </c>
      <c r="C557" s="10"/>
      <c r="D557" s="190">
        <v>0</v>
      </c>
      <c r="E557" s="190">
        <v>0</v>
      </c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>
        <v>0</v>
      </c>
      <c r="E558" s="190">
        <v>0</v>
      </c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-14856</v>
      </c>
      <c r="E560" s="190">
        <f>E556+E559</f>
        <v>-8635</v>
      </c>
      <c r="F560" s="190">
        <f t="shared" si="206"/>
        <v>-6221</v>
      </c>
      <c r="G560" s="32">
        <f t="shared" si="207"/>
        <v>0.72044006948465544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>
        <v>-72508</v>
      </c>
      <c r="E564" s="190">
        <v>-92731</v>
      </c>
      <c r="F564" s="190">
        <f t="shared" ref="F564" si="208">(D564-E564)</f>
        <v>20223</v>
      </c>
      <c r="G564" s="32">
        <f t="shared" ref="G564" si="209">F564/E564</f>
        <v>-0.21808241041291476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121750</v>
      </c>
      <c r="E571" s="190">
        <f>E575+E576+E577</f>
        <v>116829</v>
      </c>
      <c r="F571" s="190">
        <f t="shared" ref="F571" si="212">(D571-E571)</f>
        <v>4921</v>
      </c>
      <c r="G571" s="32">
        <f t="shared" ref="G571" si="213">F571/E571</f>
        <v>4.2121391092964929E-2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>
        <v>64423</v>
      </c>
      <c r="E575" s="190">
        <v>60866</v>
      </c>
      <c r="F575" s="190">
        <f t="shared" ref="F575:F577" si="214">(D575-E575)</f>
        <v>3557</v>
      </c>
      <c r="G575" s="32">
        <f t="shared" ref="G575:G577" si="215">F575/E575</f>
        <v>5.8439851477015081E-2</v>
      </c>
    </row>
    <row r="576" spans="1:7" ht="25.5" x14ac:dyDescent="0.2">
      <c r="A576" s="186"/>
      <c r="B576" s="24" t="s">
        <v>58</v>
      </c>
      <c r="C576" s="17"/>
      <c r="D576" s="190">
        <v>51327</v>
      </c>
      <c r="E576" s="190">
        <v>28387</v>
      </c>
      <c r="F576" s="190">
        <f t="shared" si="214"/>
        <v>22940</v>
      </c>
      <c r="G576" s="32">
        <f t="shared" si="215"/>
        <v>0.80811639130587942</v>
      </c>
    </row>
    <row r="577" spans="1:7" x14ac:dyDescent="0.2">
      <c r="A577" s="186"/>
      <c r="B577" s="23" t="s">
        <v>24</v>
      </c>
      <c r="C577" s="10"/>
      <c r="D577" s="190">
        <v>6000</v>
      </c>
      <c r="E577" s="190">
        <v>27576</v>
      </c>
      <c r="F577" s="190">
        <f t="shared" si="214"/>
        <v>-21576</v>
      </c>
      <c r="G577" s="32">
        <f t="shared" si="215"/>
        <v>-0.78241949521322884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x14ac:dyDescent="0.2">
      <c r="A579" s="186"/>
      <c r="B579" s="8" t="s">
        <v>26</v>
      </c>
      <c r="C579" s="31"/>
      <c r="D579" s="190">
        <v>100543</v>
      </c>
      <c r="E579" s="190">
        <v>91534</v>
      </c>
      <c r="F579" s="190">
        <f t="shared" ref="F579" si="216">(D579-E579)</f>
        <v>9009</v>
      </c>
      <c r="G579" s="32">
        <f t="shared" ref="G579" si="217">F579/E579</f>
        <v>9.8422444119125138E-2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x14ac:dyDescent="0.2">
      <c r="A581" s="186">
        <v>3</v>
      </c>
      <c r="B581" s="8" t="s">
        <v>15</v>
      </c>
      <c r="C581" s="31"/>
      <c r="D581" s="190">
        <f>D584+D585+D586+D587</f>
        <v>37090</v>
      </c>
      <c r="E581" s="190">
        <f>E584+E585+E586+E587</f>
        <v>29247</v>
      </c>
      <c r="F581" s="190">
        <f t="shared" ref="F581" si="218">(D581-E581)</f>
        <v>7843</v>
      </c>
      <c r="G581" s="32">
        <f t="shared" ref="G581" si="219">F581/E581</f>
        <v>0.26816425616302525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>
        <v>1492</v>
      </c>
      <c r="E584" s="190">
        <v>490</v>
      </c>
      <c r="F584" s="190">
        <f t="shared" ref="F584:F587" si="220">(D584-E584)</f>
        <v>1002</v>
      </c>
      <c r="G584" s="32">
        <f t="shared" ref="G584:G587" si="221">F584/E584</f>
        <v>2.0448979591836736</v>
      </c>
    </row>
    <row r="585" spans="1:7" x14ac:dyDescent="0.2">
      <c r="A585" s="186">
        <v>31</v>
      </c>
      <c r="B585" s="25" t="s">
        <v>17</v>
      </c>
      <c r="C585" s="31"/>
      <c r="D585" s="190">
        <v>2245</v>
      </c>
      <c r="E585" s="190">
        <v>2126</v>
      </c>
      <c r="F585" s="190">
        <f t="shared" si="220"/>
        <v>119</v>
      </c>
      <c r="G585" s="32">
        <f t="shared" si="221"/>
        <v>5.5973659454374415E-2</v>
      </c>
    </row>
    <row r="586" spans="1:7" x14ac:dyDescent="0.2">
      <c r="A586" s="186">
        <v>32</v>
      </c>
      <c r="B586" s="25" t="s">
        <v>18</v>
      </c>
      <c r="C586" s="31"/>
      <c r="D586" s="190">
        <v>33353</v>
      </c>
      <c r="E586" s="190">
        <v>26631</v>
      </c>
      <c r="F586" s="190">
        <f t="shared" si="220"/>
        <v>6722</v>
      </c>
      <c r="G586" s="32">
        <f t="shared" si="221"/>
        <v>0.25241260185498104</v>
      </c>
    </row>
    <row r="587" spans="1:7" x14ac:dyDescent="0.2">
      <c r="A587" s="186">
        <v>37</v>
      </c>
      <c r="B587" s="25" t="s">
        <v>25</v>
      </c>
      <c r="C587" s="31"/>
      <c r="D587" s="190">
        <v>0</v>
      </c>
      <c r="E587" s="190">
        <v>0</v>
      </c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>
        <v>1476</v>
      </c>
      <c r="E592" s="190">
        <v>302</v>
      </c>
      <c r="F592" s="190">
        <f>(D592-E592)</f>
        <v>1174</v>
      </c>
      <c r="G592" s="32">
        <f>F592/E592</f>
        <v>3.8874172185430464</v>
      </c>
    </row>
    <row r="593" spans="1:7" x14ac:dyDescent="0.2">
      <c r="A593" s="186">
        <v>701</v>
      </c>
      <c r="B593" s="1" t="s">
        <v>31</v>
      </c>
      <c r="C593" s="10"/>
      <c r="D593" s="190">
        <v>38765</v>
      </c>
      <c r="E593" s="190">
        <v>5785</v>
      </c>
      <c r="F593" s="190">
        <f t="shared" ref="F593:F595" si="222">(D593-E593)</f>
        <v>32980</v>
      </c>
      <c r="G593" s="32">
        <f t="shared" ref="G593:G595" si="223">F593/E593</f>
        <v>5.7009507346585995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>
        <v>31505</v>
      </c>
      <c r="E595" s="190">
        <v>8705</v>
      </c>
      <c r="F595" s="190">
        <f t="shared" si="222"/>
        <v>22800</v>
      </c>
      <c r="G595" s="32">
        <f t="shared" si="223"/>
        <v>2.6191843767949456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71746</v>
      </c>
      <c r="E602" s="40">
        <f>E592+E593+E594+E595+E600+E601</f>
        <v>14792</v>
      </c>
      <c r="F602" s="40">
        <f t="shared" si="224"/>
        <v>56954</v>
      </c>
      <c r="G602" s="34">
        <f t="shared" si="225"/>
        <v>3.8503244997295836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71746</v>
      </c>
      <c r="E610" s="40">
        <f>E602+E607+E608+E609</f>
        <v>14792</v>
      </c>
      <c r="F610" s="190">
        <f t="shared" ref="F610:F619" si="230">(D610-E610)</f>
        <v>56954</v>
      </c>
      <c r="G610" s="32">
        <f t="shared" ref="G610:G619" si="231">F610/E610</f>
        <v>3.8503244997295836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6738</v>
      </c>
      <c r="E611" s="189">
        <f>E612+E613+E614</f>
        <v>2839</v>
      </c>
      <c r="F611" s="190">
        <f t="shared" si="230"/>
        <v>3899</v>
      </c>
      <c r="G611" s="32">
        <f t="shared" si="231"/>
        <v>1.3733709052483269</v>
      </c>
    </row>
    <row r="612" spans="1:7" x14ac:dyDescent="0.2">
      <c r="A612" s="186">
        <v>600</v>
      </c>
      <c r="B612" s="1" t="s">
        <v>2</v>
      </c>
      <c r="C612" s="10"/>
      <c r="D612" s="190">
        <v>3763</v>
      </c>
      <c r="E612" s="190">
        <v>239</v>
      </c>
      <c r="F612" s="190">
        <f t="shared" si="230"/>
        <v>3524</v>
      </c>
      <c r="G612" s="32">
        <f t="shared" si="231"/>
        <v>14.744769874476987</v>
      </c>
    </row>
    <row r="613" spans="1:7" x14ac:dyDescent="0.2">
      <c r="A613" s="186">
        <v>601</v>
      </c>
      <c r="B613" s="1" t="s">
        <v>3</v>
      </c>
      <c r="C613" s="10"/>
      <c r="D613" s="190">
        <v>2066</v>
      </c>
      <c r="E613" s="190">
        <v>2600</v>
      </c>
      <c r="F613" s="190">
        <f t="shared" si="230"/>
        <v>-534</v>
      </c>
      <c r="G613" s="32">
        <f t="shared" si="231"/>
        <v>-0.20538461538461539</v>
      </c>
    </row>
    <row r="614" spans="1:7" x14ac:dyDescent="0.2">
      <c r="A614" s="186">
        <v>604</v>
      </c>
      <c r="B614" s="1" t="s">
        <v>4</v>
      </c>
      <c r="C614" s="10"/>
      <c r="D614" s="190">
        <v>909</v>
      </c>
      <c r="E614" s="190">
        <v>0</v>
      </c>
      <c r="F614" s="190">
        <f t="shared" si="230"/>
        <v>909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>
        <v>3851</v>
      </c>
      <c r="E615" s="190">
        <v>2092</v>
      </c>
      <c r="F615" s="190">
        <f t="shared" si="230"/>
        <v>1759</v>
      </c>
      <c r="G615" s="32">
        <f t="shared" si="231"/>
        <v>0.84082217973231355</v>
      </c>
    </row>
    <row r="616" spans="1:7" x14ac:dyDescent="0.2">
      <c r="A616" s="186">
        <v>62</v>
      </c>
      <c r="B616" s="2" t="s">
        <v>42</v>
      </c>
      <c r="C616" s="11"/>
      <c r="D616" s="39">
        <v>4201</v>
      </c>
      <c r="E616" s="39">
        <v>7066</v>
      </c>
      <c r="F616" s="190">
        <f t="shared" si="230"/>
        <v>-2865</v>
      </c>
      <c r="G616" s="32">
        <f t="shared" si="231"/>
        <v>-0.4054627795075007</v>
      </c>
    </row>
    <row r="617" spans="1:7" ht="25.5" x14ac:dyDescent="0.2">
      <c r="A617" s="22"/>
      <c r="B617" s="26" t="s">
        <v>43</v>
      </c>
      <c r="C617" s="191"/>
      <c r="D617" s="40">
        <f>D611+D615+D616</f>
        <v>14790</v>
      </c>
      <c r="E617" s="40">
        <f>E611+E615+E616</f>
        <v>11997</v>
      </c>
      <c r="F617" s="190">
        <f t="shared" si="230"/>
        <v>2793</v>
      </c>
      <c r="G617" s="32">
        <f t="shared" si="231"/>
        <v>0.23280820205051264</v>
      </c>
    </row>
    <row r="618" spans="1:7" ht="25.5" x14ac:dyDescent="0.2">
      <c r="A618" s="22"/>
      <c r="B618" s="26" t="s">
        <v>48</v>
      </c>
      <c r="C618" s="191"/>
      <c r="D618" s="40">
        <f>D610-D617</f>
        <v>56956</v>
      </c>
      <c r="E618" s="40">
        <f>E610-E617</f>
        <v>2795</v>
      </c>
      <c r="F618" s="190">
        <f t="shared" si="230"/>
        <v>54161</v>
      </c>
      <c r="G618" s="32">
        <f t="shared" si="231"/>
        <v>19.377817531305904</v>
      </c>
    </row>
    <row r="619" spans="1:7" x14ac:dyDescent="0.2">
      <c r="A619" s="186">
        <v>63</v>
      </c>
      <c r="B619" s="3" t="s">
        <v>46</v>
      </c>
      <c r="C619" s="188"/>
      <c r="D619" s="189">
        <v>14076</v>
      </c>
      <c r="E619" s="189">
        <v>17727</v>
      </c>
      <c r="F619" s="190">
        <f t="shared" si="230"/>
        <v>-3651</v>
      </c>
      <c r="G619" s="32">
        <f t="shared" si="231"/>
        <v>-0.20595701472330344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>
        <v>1665</v>
      </c>
      <c r="E623" s="39">
        <v>444</v>
      </c>
      <c r="F623" s="190">
        <f t="shared" ref="F623:F633" si="234">(D623-E623)</f>
        <v>1221</v>
      </c>
      <c r="G623" s="32">
        <f t="shared" ref="G623:G633" si="235">F623/E623</f>
        <v>2.75</v>
      </c>
    </row>
    <row r="624" spans="1:7" ht="25.5" x14ac:dyDescent="0.2">
      <c r="A624" s="22"/>
      <c r="B624" s="26" t="s">
        <v>49</v>
      </c>
      <c r="C624" s="191"/>
      <c r="D624" s="190">
        <f>D618-D619-D623</f>
        <v>41215</v>
      </c>
      <c r="E624" s="190">
        <f>E618-E619-E623</f>
        <v>-15376</v>
      </c>
      <c r="F624" s="190">
        <f t="shared" si="234"/>
        <v>56591</v>
      </c>
      <c r="G624" s="32">
        <f t="shared" si="235"/>
        <v>-3.6804760665972944</v>
      </c>
    </row>
    <row r="625" spans="1:8" x14ac:dyDescent="0.2">
      <c r="A625" s="186">
        <v>75</v>
      </c>
      <c r="B625" s="3" t="s">
        <v>50</v>
      </c>
      <c r="C625" s="188"/>
      <c r="D625" s="189">
        <v>3764</v>
      </c>
      <c r="E625" s="189">
        <v>0</v>
      </c>
      <c r="F625" s="190">
        <f t="shared" si="234"/>
        <v>3764</v>
      </c>
      <c r="G625" s="32" t="e">
        <f t="shared" si="235"/>
        <v>#DIV/0!</v>
      </c>
    </row>
    <row r="626" spans="1:8" x14ac:dyDescent="0.2">
      <c r="A626" s="186">
        <v>65</v>
      </c>
      <c r="B626" s="1" t="s">
        <v>51</v>
      </c>
      <c r="C626" s="10"/>
      <c r="D626" s="190">
        <v>283</v>
      </c>
      <c r="E626" s="190">
        <v>0</v>
      </c>
      <c r="F626" s="190">
        <f t="shared" si="234"/>
        <v>283</v>
      </c>
      <c r="G626" s="32" t="e">
        <f t="shared" si="235"/>
        <v>#DIV/0!</v>
      </c>
    </row>
    <row r="627" spans="1:8" ht="25.5" x14ac:dyDescent="0.2">
      <c r="A627" s="186">
        <v>68</v>
      </c>
      <c r="B627" s="16" t="s">
        <v>52</v>
      </c>
      <c r="C627" s="17"/>
      <c r="D627" s="190">
        <v>5490</v>
      </c>
      <c r="E627" s="190">
        <v>2836</v>
      </c>
      <c r="F627" s="190">
        <f t="shared" si="234"/>
        <v>2654</v>
      </c>
      <c r="G627" s="32">
        <f t="shared" si="235"/>
        <v>0.93582510578279265</v>
      </c>
    </row>
    <row r="628" spans="1:8" x14ac:dyDescent="0.2">
      <c r="A628" s="186">
        <v>78</v>
      </c>
      <c r="B628" s="2" t="s">
        <v>53</v>
      </c>
      <c r="C628" s="11"/>
      <c r="D628" s="39">
        <v>0</v>
      </c>
      <c r="E628" s="39">
        <v>0</v>
      </c>
      <c r="F628" s="190">
        <f t="shared" si="234"/>
        <v>0</v>
      </c>
      <c r="G628" s="32" t="e">
        <f t="shared" si="235"/>
        <v>#DIV/0!</v>
      </c>
    </row>
    <row r="629" spans="1:8" ht="25.5" x14ac:dyDescent="0.2">
      <c r="A629" s="22"/>
      <c r="B629" s="26" t="s">
        <v>77</v>
      </c>
      <c r="C629" s="191"/>
      <c r="D629" s="190">
        <f>D624+D625-D626-D627+D628</f>
        <v>39206</v>
      </c>
      <c r="E629" s="190">
        <f>E624+E625-E626-E627+E628</f>
        <v>-18212</v>
      </c>
      <c r="F629" s="190">
        <f t="shared" si="234"/>
        <v>57418</v>
      </c>
      <c r="G629" s="32">
        <f t="shared" si="235"/>
        <v>-3.1527564243356028</v>
      </c>
      <c r="H629" s="157"/>
    </row>
    <row r="630" spans="1:8" x14ac:dyDescent="0.2">
      <c r="A630" s="186">
        <v>76</v>
      </c>
      <c r="B630" s="1" t="s">
        <v>54</v>
      </c>
      <c r="C630" s="10"/>
      <c r="D630" s="190">
        <v>0</v>
      </c>
      <c r="E630" s="190">
        <v>0</v>
      </c>
      <c r="F630" s="190">
        <f t="shared" si="234"/>
        <v>0</v>
      </c>
      <c r="G630" s="32" t="e">
        <f t="shared" si="235"/>
        <v>#DIV/0!</v>
      </c>
    </row>
    <row r="631" spans="1:8" x14ac:dyDescent="0.2">
      <c r="A631" s="186">
        <v>66</v>
      </c>
      <c r="B631" s="1" t="s">
        <v>55</v>
      </c>
      <c r="C631" s="10"/>
      <c r="D631" s="190">
        <v>0</v>
      </c>
      <c r="E631" s="190">
        <v>0</v>
      </c>
      <c r="F631" s="190">
        <f t="shared" si="234"/>
        <v>0</v>
      </c>
      <c r="G631" s="32" t="e">
        <f t="shared" si="235"/>
        <v>#DIV/0!</v>
      </c>
    </row>
    <row r="632" spans="1:8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8" x14ac:dyDescent="0.2">
      <c r="A633" s="22"/>
      <c r="B633" s="19" t="s">
        <v>57</v>
      </c>
      <c r="C633" s="191"/>
      <c r="D633" s="190">
        <f>D629+D632</f>
        <v>39206</v>
      </c>
      <c r="E633" s="190">
        <f>E629+E632</f>
        <v>-18212</v>
      </c>
      <c r="F633" s="190">
        <f t="shared" si="234"/>
        <v>57418</v>
      </c>
      <c r="G633" s="32">
        <f t="shared" si="235"/>
        <v>-3.1527564243356028</v>
      </c>
    </row>
    <row r="635" spans="1:8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8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8" x14ac:dyDescent="0.2">
      <c r="A637" s="186">
        <v>5</v>
      </c>
      <c r="B637" s="1" t="s">
        <v>22</v>
      </c>
      <c r="C637" s="10"/>
      <c r="D637" s="190">
        <v>138665</v>
      </c>
      <c r="E637" s="190">
        <v>78592</v>
      </c>
      <c r="F637" s="190">
        <f t="shared" ref="F637" si="236">(D637-E637)</f>
        <v>60073</v>
      </c>
      <c r="G637" s="32">
        <f t="shared" ref="G637" si="237">F637/E637</f>
        <v>0.76436532980456029</v>
      </c>
    </row>
    <row r="638" spans="1:8" x14ac:dyDescent="0.2">
      <c r="B638" s="6"/>
      <c r="C638" s="28"/>
    </row>
    <row r="639" spans="1:8" x14ac:dyDescent="0.2">
      <c r="B639" s="7" t="s">
        <v>6</v>
      </c>
      <c r="C639" s="29"/>
    </row>
    <row r="640" spans="1:8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x14ac:dyDescent="0.2">
      <c r="A644" s="186">
        <v>41</v>
      </c>
      <c r="B644" s="1" t="s">
        <v>8</v>
      </c>
      <c r="C644" s="10"/>
      <c r="D644" s="190">
        <f>D648+D649+D650</f>
        <v>133697</v>
      </c>
      <c r="E644" s="190">
        <f>E648+E649+E650</f>
        <v>79290</v>
      </c>
      <c r="F644" s="190">
        <f t="shared" ref="F644" si="240">(D644-E644)</f>
        <v>54407</v>
      </c>
      <c r="G644" s="32">
        <f t="shared" ref="G644" si="241">F644/E644</f>
        <v>0.6861773237482659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>
        <v>82053</v>
      </c>
      <c r="E648" s="190">
        <v>66905</v>
      </c>
      <c r="F648" s="190">
        <f t="shared" ref="F648:F650" si="242">(D648-E648)</f>
        <v>15148</v>
      </c>
      <c r="G648" s="32">
        <f t="shared" ref="G648:G650" si="243">F648/E648</f>
        <v>0.22641058216874674</v>
      </c>
    </row>
    <row r="649" spans="1:7" ht="25.5" x14ac:dyDescent="0.2">
      <c r="A649" s="186"/>
      <c r="B649" s="24" t="s">
        <v>58</v>
      </c>
      <c r="C649" s="17"/>
      <c r="D649" s="190">
        <v>46617</v>
      </c>
      <c r="E649" s="190">
        <v>12385</v>
      </c>
      <c r="F649" s="190">
        <f t="shared" si="242"/>
        <v>34232</v>
      </c>
      <c r="G649" s="32">
        <f t="shared" si="243"/>
        <v>2.7639886960032296</v>
      </c>
    </row>
    <row r="650" spans="1:7" x14ac:dyDescent="0.2">
      <c r="A650" s="186"/>
      <c r="B650" s="23" t="s">
        <v>24</v>
      </c>
      <c r="C650" s="10"/>
      <c r="D650" s="190">
        <v>5027</v>
      </c>
      <c r="E650" s="190">
        <v>0</v>
      </c>
      <c r="F650" s="190">
        <f t="shared" si="242"/>
        <v>5027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x14ac:dyDescent="0.2">
      <c r="A652" s="186"/>
      <c r="B652" s="8" t="s">
        <v>26</v>
      </c>
      <c r="C652" s="31"/>
      <c r="D652" s="190">
        <v>148512</v>
      </c>
      <c r="E652" s="190">
        <v>189042</v>
      </c>
      <c r="F652" s="190">
        <f t="shared" ref="F652" si="244">(D652-E652)</f>
        <v>-40530</v>
      </c>
      <c r="G652" s="32">
        <f t="shared" ref="G652" si="245">F652/E652</f>
        <v>-0.21439680071095313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x14ac:dyDescent="0.2">
      <c r="A654" s="186">
        <v>3</v>
      </c>
      <c r="B654" s="8" t="s">
        <v>15</v>
      </c>
      <c r="C654" s="31"/>
      <c r="D654" s="190">
        <f>D657+D658+D659+D660</f>
        <v>90470</v>
      </c>
      <c r="E654" s="190">
        <f>E657+E658+E659+E660</f>
        <v>87506</v>
      </c>
      <c r="F654" s="190">
        <f t="shared" ref="F654" si="246">(D654-E654)</f>
        <v>2964</v>
      </c>
      <c r="G654" s="32">
        <f t="shared" ref="G654" si="247">F654/E654</f>
        <v>3.3871963065389803E-2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>
        <v>588</v>
      </c>
      <c r="E657" s="190">
        <v>336</v>
      </c>
      <c r="F657" s="190">
        <f t="shared" ref="F657:F660" si="248">(D657-E657)</f>
        <v>252</v>
      </c>
      <c r="G657" s="32">
        <f t="shared" ref="G657:G660" si="249">F657/E657</f>
        <v>0.75</v>
      </c>
    </row>
    <row r="658" spans="1:7" x14ac:dyDescent="0.2">
      <c r="A658" s="186">
        <v>31</v>
      </c>
      <c r="B658" s="25" t="s">
        <v>17</v>
      </c>
      <c r="C658" s="31"/>
      <c r="D658" s="190">
        <v>2150</v>
      </c>
      <c r="E658" s="190">
        <v>1713</v>
      </c>
      <c r="F658" s="190">
        <f t="shared" si="248"/>
        <v>437</v>
      </c>
      <c r="G658" s="32">
        <f t="shared" si="249"/>
        <v>0.25510799766491538</v>
      </c>
    </row>
    <row r="659" spans="1:7" x14ac:dyDescent="0.2">
      <c r="A659" s="186">
        <v>32</v>
      </c>
      <c r="B659" s="25" t="s">
        <v>18</v>
      </c>
      <c r="C659" s="31"/>
      <c r="D659" s="190">
        <v>87732</v>
      </c>
      <c r="E659" s="190">
        <v>85457</v>
      </c>
      <c r="F659" s="190">
        <f t="shared" si="248"/>
        <v>2275</v>
      </c>
      <c r="G659" s="32">
        <f t="shared" si="249"/>
        <v>2.6621575763249354E-2</v>
      </c>
    </row>
    <row r="660" spans="1:7" x14ac:dyDescent="0.2">
      <c r="A660" s="186">
        <v>37</v>
      </c>
      <c r="B660" s="25" t="s">
        <v>25</v>
      </c>
      <c r="C660" s="31"/>
      <c r="D660" s="190">
        <v>0</v>
      </c>
      <c r="E660" s="190">
        <v>0</v>
      </c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>
        <v>37154</v>
      </c>
      <c r="E668" s="190">
        <v>26002</v>
      </c>
      <c r="F668" s="190">
        <f t="shared" si="250"/>
        <v>11152</v>
      </c>
      <c r="G668" s="32">
        <f t="shared" si="251"/>
        <v>0.42889008537804785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37154</v>
      </c>
      <c r="E675" s="40">
        <f>E665+E666+E667+E668+E673+E674</f>
        <v>26002</v>
      </c>
      <c r="F675" s="40">
        <f t="shared" si="252"/>
        <v>11152</v>
      </c>
      <c r="G675" s="34">
        <f t="shared" si="253"/>
        <v>0.42889008537804785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37154</v>
      </c>
      <c r="E683" s="40">
        <f>E675+E680+E681+E682</f>
        <v>26002</v>
      </c>
      <c r="F683" s="190">
        <f t="shared" ref="F683:F692" si="258">(D683-E683)</f>
        <v>11152</v>
      </c>
      <c r="G683" s="32">
        <f t="shared" ref="G683:G692" si="259">F683/E683</f>
        <v>0.42889008537804785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10399</v>
      </c>
      <c r="E684" s="189">
        <f>E685+E686+E687</f>
        <v>7858</v>
      </c>
      <c r="F684" s="190">
        <f t="shared" si="258"/>
        <v>2541</v>
      </c>
      <c r="G684" s="32">
        <f t="shared" si="259"/>
        <v>0.32336472384830744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>
        <v>10399</v>
      </c>
      <c r="E686" s="190">
        <v>7858</v>
      </c>
      <c r="F686" s="190">
        <f t="shared" si="258"/>
        <v>2541</v>
      </c>
      <c r="G686" s="32">
        <f t="shared" si="259"/>
        <v>0.32336472384830744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>
        <v>329</v>
      </c>
      <c r="E688" s="190">
        <v>150</v>
      </c>
      <c r="F688" s="190">
        <f t="shared" si="258"/>
        <v>179</v>
      </c>
      <c r="G688" s="32">
        <f t="shared" si="259"/>
        <v>1.1933333333333334</v>
      </c>
    </row>
    <row r="689" spans="1:7" x14ac:dyDescent="0.2">
      <c r="A689" s="186">
        <v>62</v>
      </c>
      <c r="B689" s="2" t="s">
        <v>42</v>
      </c>
      <c r="C689" s="11"/>
      <c r="D689" s="39">
        <v>433</v>
      </c>
      <c r="E689" s="39">
        <v>508</v>
      </c>
      <c r="F689" s="190">
        <f t="shared" si="258"/>
        <v>-75</v>
      </c>
      <c r="G689" s="32">
        <f t="shared" si="259"/>
        <v>-0.14763779527559054</v>
      </c>
    </row>
    <row r="690" spans="1:7" ht="25.5" x14ac:dyDescent="0.2">
      <c r="A690" s="22"/>
      <c r="B690" s="26" t="s">
        <v>43</v>
      </c>
      <c r="C690" s="191"/>
      <c r="D690" s="40">
        <f>D684+D688+D689</f>
        <v>11161</v>
      </c>
      <c r="E690" s="40">
        <f>E684+E688+E689</f>
        <v>8516</v>
      </c>
      <c r="F690" s="190">
        <f t="shared" si="258"/>
        <v>2645</v>
      </c>
      <c r="G690" s="32">
        <f t="shared" si="259"/>
        <v>0.31059182714889622</v>
      </c>
    </row>
    <row r="691" spans="1:7" ht="25.5" x14ac:dyDescent="0.2">
      <c r="A691" s="22"/>
      <c r="B691" s="26" t="s">
        <v>48</v>
      </c>
      <c r="C691" s="191"/>
      <c r="D691" s="40">
        <f>D683-D690</f>
        <v>25993</v>
      </c>
      <c r="E691" s="40">
        <f>E683-E690</f>
        <v>17486</v>
      </c>
      <c r="F691" s="190">
        <f t="shared" si="258"/>
        <v>8507</v>
      </c>
      <c r="G691" s="32">
        <f t="shared" si="259"/>
        <v>0.48650348850508979</v>
      </c>
    </row>
    <row r="692" spans="1:7" x14ac:dyDescent="0.2">
      <c r="A692" s="186">
        <v>63</v>
      </c>
      <c r="B692" s="3" t="s">
        <v>46</v>
      </c>
      <c r="C692" s="188"/>
      <c r="D692" s="189">
        <v>21322</v>
      </c>
      <c r="E692" s="189">
        <v>21526</v>
      </c>
      <c r="F692" s="190">
        <f t="shared" si="258"/>
        <v>-204</v>
      </c>
      <c r="G692" s="32">
        <f t="shared" si="259"/>
        <v>-9.4769116417355755E-3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>
        <v>1150</v>
      </c>
      <c r="E696" s="39">
        <v>815</v>
      </c>
      <c r="F696" s="190">
        <f t="shared" ref="F696:F706" si="262">(D696-E696)</f>
        <v>335</v>
      </c>
      <c r="G696" s="32">
        <f t="shared" ref="G696:G706" si="263">F696/E696</f>
        <v>0.41104294478527609</v>
      </c>
    </row>
    <row r="697" spans="1:7" ht="25.5" x14ac:dyDescent="0.2">
      <c r="A697" s="22"/>
      <c r="B697" s="26" t="s">
        <v>49</v>
      </c>
      <c r="C697" s="191"/>
      <c r="D697" s="190">
        <f>D691-D692-D696</f>
        <v>3521</v>
      </c>
      <c r="E697" s="190">
        <f>E691-E692-E696</f>
        <v>-4855</v>
      </c>
      <c r="F697" s="190">
        <f t="shared" si="262"/>
        <v>8376</v>
      </c>
      <c r="G697" s="32">
        <f t="shared" si="263"/>
        <v>-1.725231719876416</v>
      </c>
    </row>
    <row r="698" spans="1:7" x14ac:dyDescent="0.2">
      <c r="A698" s="186">
        <v>75</v>
      </c>
      <c r="B698" s="3" t="s">
        <v>50</v>
      </c>
      <c r="C698" s="188"/>
      <c r="D698" s="189">
        <v>0</v>
      </c>
      <c r="E698" s="189">
        <v>100</v>
      </c>
      <c r="F698" s="190">
        <f t="shared" si="262"/>
        <v>-100</v>
      </c>
      <c r="G698" s="32">
        <f t="shared" si="263"/>
        <v>-1</v>
      </c>
    </row>
    <row r="699" spans="1:7" x14ac:dyDescent="0.2">
      <c r="A699" s="186">
        <v>65</v>
      </c>
      <c r="B699" s="1" t="s">
        <v>51</v>
      </c>
      <c r="C699" s="10"/>
      <c r="D699" s="190">
        <v>541</v>
      </c>
      <c r="E699" s="190">
        <v>49</v>
      </c>
      <c r="F699" s="190">
        <f t="shared" si="262"/>
        <v>492</v>
      </c>
      <c r="G699" s="32">
        <f t="shared" si="263"/>
        <v>10.040816326530612</v>
      </c>
    </row>
    <row r="700" spans="1:7" ht="25.5" x14ac:dyDescent="0.2">
      <c r="A700" s="186">
        <v>68</v>
      </c>
      <c r="B700" s="16" t="s">
        <v>52</v>
      </c>
      <c r="C700" s="17"/>
      <c r="D700" s="190">
        <v>5691</v>
      </c>
      <c r="E700" s="190">
        <v>7068</v>
      </c>
      <c r="F700" s="190">
        <f t="shared" si="262"/>
        <v>-1377</v>
      </c>
      <c r="G700" s="32">
        <f t="shared" si="263"/>
        <v>-0.19482173174872666</v>
      </c>
    </row>
    <row r="701" spans="1:7" x14ac:dyDescent="0.2">
      <c r="A701" s="186">
        <v>78</v>
      </c>
      <c r="B701" s="2" t="s">
        <v>53</v>
      </c>
      <c r="C701" s="11"/>
      <c r="D701" s="39">
        <v>0</v>
      </c>
      <c r="E701" s="39">
        <v>292</v>
      </c>
      <c r="F701" s="190">
        <f t="shared" si="262"/>
        <v>-292</v>
      </c>
      <c r="G701" s="32">
        <f t="shared" si="263"/>
        <v>-1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-2711</v>
      </c>
      <c r="E702" s="190">
        <f>E697+E698-E699-E700+E701</f>
        <v>-11580</v>
      </c>
      <c r="F702" s="190">
        <f t="shared" si="262"/>
        <v>8869</v>
      </c>
      <c r="G702" s="32">
        <f t="shared" si="263"/>
        <v>-0.76588946459412777</v>
      </c>
    </row>
    <row r="703" spans="1:7" x14ac:dyDescent="0.2">
      <c r="A703" s="186">
        <v>76</v>
      </c>
      <c r="B703" s="1" t="s">
        <v>54</v>
      </c>
      <c r="C703" s="10"/>
      <c r="D703" s="190">
        <v>1548</v>
      </c>
      <c r="E703" s="190">
        <v>1784</v>
      </c>
      <c r="F703" s="190">
        <f t="shared" si="262"/>
        <v>-236</v>
      </c>
      <c r="G703" s="32">
        <f t="shared" si="263"/>
        <v>-0.13228699551569506</v>
      </c>
    </row>
    <row r="704" spans="1:7" x14ac:dyDescent="0.2">
      <c r="A704" s="186">
        <v>66</v>
      </c>
      <c r="B704" s="1" t="s">
        <v>55</v>
      </c>
      <c r="C704" s="10"/>
      <c r="D704" s="190">
        <v>0</v>
      </c>
      <c r="E704" s="190">
        <v>0</v>
      </c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1548</v>
      </c>
      <c r="E705" s="39">
        <f>E703-E704</f>
        <v>1784</v>
      </c>
      <c r="F705" s="190">
        <f t="shared" si="262"/>
        <v>-236</v>
      </c>
      <c r="G705" s="32">
        <f t="shared" si="263"/>
        <v>-0.13228699551569506</v>
      </c>
    </row>
    <row r="706" spans="1:7" x14ac:dyDescent="0.2">
      <c r="A706" s="22"/>
      <c r="B706" s="19" t="s">
        <v>57</v>
      </c>
      <c r="C706" s="191"/>
      <c r="D706" s="190">
        <f>D702+D705</f>
        <v>-1163</v>
      </c>
      <c r="E706" s="190">
        <f>E702+E705</f>
        <v>-9796</v>
      </c>
      <c r="F706" s="190">
        <f t="shared" si="262"/>
        <v>8633</v>
      </c>
      <c r="G706" s="32">
        <f t="shared" si="263"/>
        <v>-0.88127807268272762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>
        <v>638178</v>
      </c>
      <c r="E710" s="190">
        <v>647053</v>
      </c>
      <c r="F710" s="190">
        <f t="shared" ref="F710" si="264">(D710-E710)</f>
        <v>-8875</v>
      </c>
      <c r="G710" s="32">
        <f t="shared" ref="G710" si="265">F710/E710</f>
        <v>-1.3716032535201908E-2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238893</v>
      </c>
      <c r="E717" s="190">
        <f>E721+E722+E723</f>
        <v>208776</v>
      </c>
      <c r="F717" s="190">
        <f t="shared" ref="F717" si="268">(D717-E717)</f>
        <v>30117</v>
      </c>
      <c r="G717" s="32">
        <f t="shared" ref="G717" si="269">F717/E717</f>
        <v>0.14425508679158525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>
        <v>57516</v>
      </c>
      <c r="E721" s="190">
        <v>123660</v>
      </c>
      <c r="F721" s="190">
        <f t="shared" ref="F721:F723" si="270">(D721-E721)</f>
        <v>-66144</v>
      </c>
      <c r="G721" s="32">
        <f t="shared" ref="G721:G723" si="271">F721/E721</f>
        <v>-0.53488597768073753</v>
      </c>
    </row>
    <row r="722" spans="1:7" ht="25.5" x14ac:dyDescent="0.2">
      <c r="A722" s="186"/>
      <c r="B722" s="24" t="s">
        <v>58</v>
      </c>
      <c r="C722" s="17"/>
      <c r="D722" s="190">
        <v>166156</v>
      </c>
      <c r="E722" s="190">
        <v>74168</v>
      </c>
      <c r="F722" s="190">
        <f t="shared" si="270"/>
        <v>91988</v>
      </c>
      <c r="G722" s="32">
        <f t="shared" si="271"/>
        <v>1.2402653435443858</v>
      </c>
    </row>
    <row r="723" spans="1:7" x14ac:dyDescent="0.2">
      <c r="A723" s="186"/>
      <c r="B723" s="23" t="s">
        <v>24</v>
      </c>
      <c r="C723" s="10"/>
      <c r="D723" s="190">
        <v>15221</v>
      </c>
      <c r="E723" s="190">
        <v>10948</v>
      </c>
      <c r="F723" s="190">
        <f t="shared" si="270"/>
        <v>4273</v>
      </c>
      <c r="G723" s="32">
        <f t="shared" si="271"/>
        <v>0.39029959810010961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>
        <v>94192</v>
      </c>
      <c r="E725" s="190">
        <v>44026</v>
      </c>
      <c r="F725" s="190">
        <f t="shared" ref="F725" si="272">(D725-E725)</f>
        <v>50166</v>
      </c>
      <c r="G725" s="32">
        <f t="shared" ref="G725" si="273">F725/E725</f>
        <v>1.1394630445645755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28420</v>
      </c>
      <c r="E727" s="190">
        <f>E730+E731+E732+E733</f>
        <v>27314</v>
      </c>
      <c r="F727" s="190">
        <f t="shared" ref="F727" si="274">(D727-E727)</f>
        <v>1106</v>
      </c>
      <c r="G727" s="32">
        <f t="shared" ref="G727" si="275">F727/E727</f>
        <v>4.0492055356227574E-2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>
        <v>0</v>
      </c>
      <c r="E730" s="190">
        <v>570</v>
      </c>
      <c r="F730" s="190">
        <f t="shared" ref="F730:F733" si="276">(D730-E730)</f>
        <v>-570</v>
      </c>
      <c r="G730" s="32">
        <f t="shared" ref="G730:G733" si="277">F730/E730</f>
        <v>-1</v>
      </c>
    </row>
    <row r="731" spans="1:7" x14ac:dyDescent="0.2">
      <c r="A731" s="186">
        <v>31</v>
      </c>
      <c r="B731" s="25" t="s">
        <v>17</v>
      </c>
      <c r="C731" s="31"/>
      <c r="D731" s="190">
        <v>7598</v>
      </c>
      <c r="E731" s="190">
        <v>7905</v>
      </c>
      <c r="F731" s="190">
        <f t="shared" si="276"/>
        <v>-307</v>
      </c>
      <c r="G731" s="32">
        <f t="shared" si="277"/>
        <v>-3.8836179633143578E-2</v>
      </c>
    </row>
    <row r="732" spans="1:7" x14ac:dyDescent="0.2">
      <c r="A732" s="186">
        <v>32</v>
      </c>
      <c r="B732" s="25" t="s">
        <v>18</v>
      </c>
      <c r="C732" s="31"/>
      <c r="D732" s="190">
        <v>20822</v>
      </c>
      <c r="E732" s="190">
        <v>18839</v>
      </c>
      <c r="F732" s="190">
        <f t="shared" si="276"/>
        <v>1983</v>
      </c>
      <c r="G732" s="32">
        <f t="shared" si="277"/>
        <v>0.1052603641382239</v>
      </c>
    </row>
    <row r="733" spans="1:7" x14ac:dyDescent="0.2">
      <c r="A733" s="186">
        <v>37</v>
      </c>
      <c r="B733" s="25" t="s">
        <v>25</v>
      </c>
      <c r="C733" s="31"/>
      <c r="D733" s="190">
        <v>0</v>
      </c>
      <c r="E733" s="190">
        <v>0</v>
      </c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>
        <v>5376</v>
      </c>
      <c r="E738" s="190">
        <v>2470</v>
      </c>
      <c r="F738" s="190">
        <f>(D738-E738)</f>
        <v>2906</v>
      </c>
      <c r="G738" s="32">
        <f>F738/E738</f>
        <v>1.1765182186234817</v>
      </c>
    </row>
    <row r="739" spans="1:7" x14ac:dyDescent="0.2">
      <c r="A739" s="186">
        <v>701</v>
      </c>
      <c r="B739" s="1" t="s">
        <v>31</v>
      </c>
      <c r="C739" s="10"/>
      <c r="D739" s="190">
        <v>7258</v>
      </c>
      <c r="E739" s="190">
        <v>6508</v>
      </c>
      <c r="F739" s="190">
        <f t="shared" ref="F739:F741" si="278">(D739-E739)</f>
        <v>750</v>
      </c>
      <c r="G739" s="32">
        <f t="shared" ref="G739:G741" si="279">F739/E739</f>
        <v>0.11524277811923786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>
        <v>12967</v>
      </c>
      <c r="E741" s="190">
        <v>9043</v>
      </c>
      <c r="F741" s="190">
        <f t="shared" si="278"/>
        <v>3924</v>
      </c>
      <c r="G741" s="32">
        <f t="shared" si="279"/>
        <v>0.43392679420546276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>
        <v>1240</v>
      </c>
      <c r="E746" s="39">
        <v>0</v>
      </c>
      <c r="F746" s="190">
        <f t="shared" si="280"/>
        <v>1240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>
        <v>0</v>
      </c>
      <c r="E747" s="39">
        <v>0</v>
      </c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26841</v>
      </c>
      <c r="E748" s="40">
        <f>E738+E739+E740+E741+E746+E747</f>
        <v>18021</v>
      </c>
      <c r="F748" s="40">
        <f t="shared" si="280"/>
        <v>8820</v>
      </c>
      <c r="G748" s="34">
        <f t="shared" si="281"/>
        <v>0.48942899950058266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26841</v>
      </c>
      <c r="E756" s="40">
        <f>E748+E753+E754+E755</f>
        <v>18021</v>
      </c>
      <c r="F756" s="190">
        <f t="shared" ref="F756:F765" si="286">(D756-E756)</f>
        <v>8820</v>
      </c>
      <c r="G756" s="32">
        <f t="shared" ref="G756:G765" si="287">F756/E756</f>
        <v>0.48942899950058266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7021</v>
      </c>
      <c r="E757" s="189">
        <f>E758+E759+E760</f>
        <v>4166</v>
      </c>
      <c r="F757" s="190">
        <f t="shared" si="286"/>
        <v>2855</v>
      </c>
      <c r="G757" s="32">
        <f t="shared" si="287"/>
        <v>0.68530964954392704</v>
      </c>
    </row>
    <row r="758" spans="1:7" x14ac:dyDescent="0.2">
      <c r="A758" s="186">
        <v>600</v>
      </c>
      <c r="B758" s="1" t="s">
        <v>2</v>
      </c>
      <c r="C758" s="10"/>
      <c r="D758" s="190">
        <v>1455</v>
      </c>
      <c r="E758" s="190">
        <v>633</v>
      </c>
      <c r="F758" s="190">
        <f t="shared" si="286"/>
        <v>822</v>
      </c>
      <c r="G758" s="32">
        <f t="shared" si="287"/>
        <v>1.2985781990521328</v>
      </c>
    </row>
    <row r="759" spans="1:7" x14ac:dyDescent="0.2">
      <c r="A759" s="186">
        <v>601</v>
      </c>
      <c r="B759" s="1" t="s">
        <v>3</v>
      </c>
      <c r="C759" s="10"/>
      <c r="D759" s="190">
        <v>5566</v>
      </c>
      <c r="E759" s="190">
        <v>3533</v>
      </c>
      <c r="F759" s="190">
        <f t="shared" si="286"/>
        <v>2033</v>
      </c>
      <c r="G759" s="32">
        <f t="shared" si="287"/>
        <v>0.57543164449476369</v>
      </c>
    </row>
    <row r="760" spans="1:7" x14ac:dyDescent="0.2">
      <c r="A760" s="186">
        <v>604</v>
      </c>
      <c r="B760" s="1" t="s">
        <v>4</v>
      </c>
      <c r="C760" s="10"/>
      <c r="D760" s="190">
        <v>0</v>
      </c>
      <c r="E760" s="190">
        <v>0</v>
      </c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>
        <v>2174</v>
      </c>
      <c r="E761" s="190">
        <v>689</v>
      </c>
      <c r="F761" s="190">
        <f t="shared" si="286"/>
        <v>1485</v>
      </c>
      <c r="G761" s="32">
        <f t="shared" si="287"/>
        <v>2.1552975326560233</v>
      </c>
    </row>
    <row r="762" spans="1:7" x14ac:dyDescent="0.2">
      <c r="A762" s="186">
        <v>62</v>
      </c>
      <c r="B762" s="2" t="s">
        <v>42</v>
      </c>
      <c r="C762" s="11"/>
      <c r="D762" s="39">
        <v>1096</v>
      </c>
      <c r="E762" s="39">
        <v>181</v>
      </c>
      <c r="F762" s="190">
        <f t="shared" si="286"/>
        <v>915</v>
      </c>
      <c r="G762" s="32">
        <f t="shared" si="287"/>
        <v>5.05524861878453</v>
      </c>
    </row>
    <row r="763" spans="1:7" ht="25.5" x14ac:dyDescent="0.2">
      <c r="A763" s="22"/>
      <c r="B763" s="26" t="s">
        <v>43</v>
      </c>
      <c r="C763" s="191"/>
      <c r="D763" s="40">
        <f>D757+D761+D762</f>
        <v>10291</v>
      </c>
      <c r="E763" s="40">
        <f>E757+E761+E762</f>
        <v>5036</v>
      </c>
      <c r="F763" s="190">
        <f t="shared" si="286"/>
        <v>5255</v>
      </c>
      <c r="G763" s="32">
        <f t="shared" si="287"/>
        <v>1.0434868943606037</v>
      </c>
    </row>
    <row r="764" spans="1:7" ht="25.5" x14ac:dyDescent="0.2">
      <c r="A764" s="22"/>
      <c r="B764" s="26" t="s">
        <v>48</v>
      </c>
      <c r="C764" s="191"/>
      <c r="D764" s="40">
        <f>D756-D763</f>
        <v>16550</v>
      </c>
      <c r="E764" s="40">
        <f>E756-E763</f>
        <v>12985</v>
      </c>
      <c r="F764" s="190">
        <f t="shared" si="286"/>
        <v>3565</v>
      </c>
      <c r="G764" s="32">
        <f t="shared" si="287"/>
        <v>0.27454755487100502</v>
      </c>
    </row>
    <row r="765" spans="1:7" x14ac:dyDescent="0.2">
      <c r="A765" s="186">
        <v>63</v>
      </c>
      <c r="B765" s="3" t="s">
        <v>46</v>
      </c>
      <c r="C765" s="188"/>
      <c r="D765" s="189">
        <v>16290</v>
      </c>
      <c r="E765" s="189">
        <v>13476</v>
      </c>
      <c r="F765" s="190">
        <f t="shared" si="286"/>
        <v>2814</v>
      </c>
      <c r="G765" s="32">
        <f t="shared" si="287"/>
        <v>0.20881567230632236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>
        <v>903</v>
      </c>
      <c r="E769" s="39">
        <v>749</v>
      </c>
      <c r="F769" s="190">
        <f t="shared" ref="F769:F779" si="290">(D769-E769)</f>
        <v>154</v>
      </c>
      <c r="G769" s="32">
        <f t="shared" ref="G769:G779" si="291">F769/E769</f>
        <v>0.20560747663551401</v>
      </c>
    </row>
    <row r="770" spans="1:7" ht="25.5" x14ac:dyDescent="0.2">
      <c r="A770" s="22"/>
      <c r="B770" s="26" t="s">
        <v>49</v>
      </c>
      <c r="C770" s="191"/>
      <c r="D770" s="190">
        <f>D764-D765-D769</f>
        <v>-643</v>
      </c>
      <c r="E770" s="190">
        <f>E764-E765-E769</f>
        <v>-1240</v>
      </c>
      <c r="F770" s="190">
        <f t="shared" si="290"/>
        <v>597</v>
      </c>
      <c r="G770" s="32">
        <f t="shared" si="291"/>
        <v>-0.4814516129032258</v>
      </c>
    </row>
    <row r="771" spans="1:7" x14ac:dyDescent="0.2">
      <c r="A771" s="186">
        <v>75</v>
      </c>
      <c r="B771" s="3" t="s">
        <v>50</v>
      </c>
      <c r="C771" s="188"/>
      <c r="D771" s="189">
        <v>458</v>
      </c>
      <c r="E771" s="189">
        <v>4301</v>
      </c>
      <c r="F771" s="190">
        <f t="shared" si="290"/>
        <v>-3843</v>
      </c>
      <c r="G771" s="32">
        <f t="shared" si="291"/>
        <v>-0.89351313647988839</v>
      </c>
    </row>
    <row r="772" spans="1:7" x14ac:dyDescent="0.2">
      <c r="A772" s="186">
        <v>65</v>
      </c>
      <c r="B772" s="1" t="s">
        <v>51</v>
      </c>
      <c r="C772" s="10"/>
      <c r="D772" s="190">
        <v>663</v>
      </c>
      <c r="E772" s="190">
        <v>2974</v>
      </c>
      <c r="F772" s="190">
        <f t="shared" si="290"/>
        <v>-2311</v>
      </c>
      <c r="G772" s="32">
        <f t="shared" si="291"/>
        <v>-0.77706792199058505</v>
      </c>
    </row>
    <row r="773" spans="1:7" ht="25.5" x14ac:dyDescent="0.2">
      <c r="A773" s="186">
        <v>68</v>
      </c>
      <c r="B773" s="16" t="s">
        <v>52</v>
      </c>
      <c r="C773" s="17"/>
      <c r="D773" s="190">
        <v>12479</v>
      </c>
      <c r="E773" s="190">
        <v>5829</v>
      </c>
      <c r="F773" s="190">
        <f t="shared" si="290"/>
        <v>6650</v>
      </c>
      <c r="G773" s="32">
        <f t="shared" si="291"/>
        <v>1.1408474867044089</v>
      </c>
    </row>
    <row r="774" spans="1:7" x14ac:dyDescent="0.2">
      <c r="A774" s="186">
        <v>78</v>
      </c>
      <c r="B774" s="2" t="s">
        <v>53</v>
      </c>
      <c r="C774" s="11"/>
      <c r="D774" s="39">
        <v>0</v>
      </c>
      <c r="E774" s="39">
        <v>0</v>
      </c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-13327</v>
      </c>
      <c r="E775" s="190">
        <f>E770+E771-E772-E773+E774</f>
        <v>-5742</v>
      </c>
      <c r="F775" s="190">
        <f t="shared" si="290"/>
        <v>-7585</v>
      </c>
      <c r="G775" s="32">
        <f t="shared" si="291"/>
        <v>1.3209683037269244</v>
      </c>
    </row>
    <row r="776" spans="1:7" x14ac:dyDescent="0.2">
      <c r="A776" s="186">
        <v>76</v>
      </c>
      <c r="B776" s="1" t="s">
        <v>54</v>
      </c>
      <c r="C776" s="10"/>
      <c r="D776" s="190">
        <v>0</v>
      </c>
      <c r="E776" s="190">
        <v>0</v>
      </c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>
        <v>0</v>
      </c>
      <c r="E777" s="190">
        <v>0</v>
      </c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-13327</v>
      </c>
      <c r="E779" s="190">
        <f>E775+E778</f>
        <v>-5742</v>
      </c>
      <c r="F779" s="190">
        <f t="shared" si="290"/>
        <v>-7585</v>
      </c>
      <c r="G779" s="32">
        <f t="shared" si="291"/>
        <v>1.3209683037269244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>
        <v>76626</v>
      </c>
      <c r="E783" s="190">
        <v>76502</v>
      </c>
      <c r="F783" s="190">
        <f t="shared" ref="F783" si="292">(D783-E783)</f>
        <v>124</v>
      </c>
      <c r="G783" s="32">
        <f t="shared" ref="G783" si="293">F783/E783</f>
        <v>1.6208726569240019E-3</v>
      </c>
    </row>
    <row r="784" spans="1:7" x14ac:dyDescent="0.2">
      <c r="B784" s="6"/>
      <c r="C784" s="28"/>
    </row>
    <row r="785" spans="1:8" x14ac:dyDescent="0.2">
      <c r="B785" s="7" t="s">
        <v>6</v>
      </c>
      <c r="C785" s="29"/>
    </row>
    <row r="786" spans="1:8" x14ac:dyDescent="0.2">
      <c r="B786" s="6"/>
      <c r="C786" s="28"/>
    </row>
    <row r="787" spans="1:8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8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8" x14ac:dyDescent="0.2">
      <c r="B789" s="3"/>
      <c r="C789" s="28"/>
    </row>
    <row r="790" spans="1:8" x14ac:dyDescent="0.2">
      <c r="A790" s="186">
        <v>41</v>
      </c>
      <c r="B790" s="1" t="s">
        <v>8</v>
      </c>
      <c r="C790" s="10"/>
      <c r="D790" s="190">
        <f>D794+D795+D796</f>
        <v>184584</v>
      </c>
      <c r="E790" s="190">
        <f>E794+E795+E796</f>
        <v>144330</v>
      </c>
      <c r="F790" s="190">
        <f t="shared" ref="F790" si="296">(D790-E790)</f>
        <v>40254</v>
      </c>
      <c r="G790" s="32">
        <f t="shared" ref="G790" si="297">F790/E790</f>
        <v>0.2789025150696321</v>
      </c>
    </row>
    <row r="791" spans="1:8" x14ac:dyDescent="0.2">
      <c r="A791" s="186"/>
      <c r="B791" s="1"/>
      <c r="C791" s="10"/>
      <c r="D791" s="190"/>
      <c r="E791" s="190"/>
      <c r="F791" s="190"/>
      <c r="G791" s="32"/>
    </row>
    <row r="792" spans="1:8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8" x14ac:dyDescent="0.2">
      <c r="A793" s="186"/>
      <c r="B793" s="1"/>
      <c r="C793" s="10"/>
      <c r="D793" s="190"/>
      <c r="E793" s="190"/>
      <c r="F793" s="190"/>
      <c r="G793" s="32"/>
    </row>
    <row r="794" spans="1:8" x14ac:dyDescent="0.2">
      <c r="A794" s="186"/>
      <c r="B794" s="23" t="s">
        <v>23</v>
      </c>
      <c r="C794" s="10"/>
      <c r="D794" s="190">
        <v>130698</v>
      </c>
      <c r="E794" s="190">
        <v>104574</v>
      </c>
      <c r="F794" s="190">
        <f t="shared" ref="F794:F796" si="298">(D794-E794)</f>
        <v>26124</v>
      </c>
      <c r="G794" s="32">
        <f t="shared" ref="G794:G796" si="299">F794/E794</f>
        <v>0.24981352917551208</v>
      </c>
    </row>
    <row r="795" spans="1:8" ht="25.5" x14ac:dyDescent="0.2">
      <c r="A795" s="186"/>
      <c r="B795" s="24" t="s">
        <v>58</v>
      </c>
      <c r="C795" s="17"/>
      <c r="D795" s="190">
        <v>35747</v>
      </c>
      <c r="E795" s="190">
        <v>29361</v>
      </c>
      <c r="F795" s="190">
        <f t="shared" si="298"/>
        <v>6386</v>
      </c>
      <c r="G795" s="32">
        <f t="shared" si="299"/>
        <v>0.21749940397125439</v>
      </c>
    </row>
    <row r="796" spans="1:8" x14ac:dyDescent="0.2">
      <c r="A796" s="186"/>
      <c r="B796" s="23" t="s">
        <v>24</v>
      </c>
      <c r="C796" s="10"/>
      <c r="D796" s="190">
        <v>18139</v>
      </c>
      <c r="E796" s="190">
        <v>10395</v>
      </c>
      <c r="F796" s="190">
        <f t="shared" si="298"/>
        <v>7744</v>
      </c>
      <c r="G796" s="32">
        <f t="shared" si="299"/>
        <v>0.74497354497354495</v>
      </c>
    </row>
    <row r="797" spans="1:8" x14ac:dyDescent="0.2">
      <c r="A797" s="186"/>
      <c r="B797" s="1"/>
      <c r="C797" s="10"/>
      <c r="D797" s="190"/>
      <c r="E797" s="190"/>
      <c r="F797" s="190"/>
      <c r="G797" s="32"/>
    </row>
    <row r="798" spans="1:8" x14ac:dyDescent="0.2">
      <c r="A798" s="186"/>
      <c r="B798" s="8" t="s">
        <v>26</v>
      </c>
      <c r="C798" s="31"/>
      <c r="D798" s="190">
        <v>28029</v>
      </c>
      <c r="E798" s="190">
        <v>10039</v>
      </c>
      <c r="F798" s="190">
        <f t="shared" ref="F798" si="300">(D798-E798)</f>
        <v>17990</v>
      </c>
      <c r="G798" s="32">
        <f t="shared" ref="G798" si="301">F798/E798</f>
        <v>1.7920111564896901</v>
      </c>
      <c r="H798" s="157"/>
    </row>
    <row r="799" spans="1:8" x14ac:dyDescent="0.2">
      <c r="A799" s="186"/>
      <c r="B799" s="8"/>
      <c r="C799" s="31"/>
      <c r="D799" s="190"/>
      <c r="E799" s="190"/>
      <c r="F799" s="190"/>
      <c r="G799" s="32"/>
      <c r="H799" s="157"/>
    </row>
    <row r="800" spans="1:8" x14ac:dyDescent="0.2">
      <c r="A800" s="186">
        <v>3</v>
      </c>
      <c r="B800" s="8" t="s">
        <v>15</v>
      </c>
      <c r="C800" s="31"/>
      <c r="D800" s="190">
        <f>D803+D804+D805+D806</f>
        <v>26771</v>
      </c>
      <c r="E800" s="190">
        <f>E803+E804+E805+E806</f>
        <v>15939</v>
      </c>
      <c r="F800" s="190">
        <f t="shared" ref="F800" si="302">(D800-E800)</f>
        <v>10832</v>
      </c>
      <c r="G800" s="32">
        <f t="shared" ref="G800" si="303">F800/E800</f>
        <v>0.67959094046050572</v>
      </c>
      <c r="H800" s="157"/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>
        <v>11137</v>
      </c>
      <c r="E803" s="190">
        <v>5554</v>
      </c>
      <c r="F803" s="190">
        <f t="shared" ref="F803:F806" si="304">(D803-E803)</f>
        <v>5583</v>
      </c>
      <c r="G803" s="32">
        <f t="shared" ref="G803:G806" si="305">F803/E803</f>
        <v>1.0052214620093627</v>
      </c>
    </row>
    <row r="804" spans="1:7" x14ac:dyDescent="0.2">
      <c r="A804" s="186">
        <v>31</v>
      </c>
      <c r="B804" s="25" t="s">
        <v>17</v>
      </c>
      <c r="C804" s="31"/>
      <c r="D804" s="190">
        <v>2544</v>
      </c>
      <c r="E804" s="190">
        <v>3129</v>
      </c>
      <c r="F804" s="190">
        <f t="shared" si="304"/>
        <v>-585</v>
      </c>
      <c r="G804" s="32">
        <f t="shared" si="305"/>
        <v>-0.18696069031639501</v>
      </c>
    </row>
    <row r="805" spans="1:7" x14ac:dyDescent="0.2">
      <c r="A805" s="186">
        <v>32</v>
      </c>
      <c r="B805" s="25" t="s">
        <v>18</v>
      </c>
      <c r="C805" s="31"/>
      <c r="D805" s="190">
        <v>13090</v>
      </c>
      <c r="E805" s="190">
        <v>7256</v>
      </c>
      <c r="F805" s="190">
        <f t="shared" si="304"/>
        <v>5834</v>
      </c>
      <c r="G805" s="32">
        <f t="shared" si="305"/>
        <v>0.80402425578831316</v>
      </c>
    </row>
    <row r="806" spans="1:7" x14ac:dyDescent="0.2">
      <c r="A806" s="186">
        <v>37</v>
      </c>
      <c r="B806" s="25" t="s">
        <v>25</v>
      </c>
      <c r="C806" s="31"/>
      <c r="D806" s="190">
        <v>0</v>
      </c>
      <c r="E806" s="190">
        <v>0</v>
      </c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>
        <v>3767</v>
      </c>
      <c r="E811" s="190">
        <v>9023</v>
      </c>
      <c r="F811" s="190">
        <f>(D811-E811)</f>
        <v>-5256</v>
      </c>
      <c r="G811" s="32">
        <f>F811/E811</f>
        <v>-0.58251135985814029</v>
      </c>
    </row>
    <row r="812" spans="1:7" x14ac:dyDescent="0.2">
      <c r="A812" s="186">
        <v>701</v>
      </c>
      <c r="B812" s="1" t="s">
        <v>31</v>
      </c>
      <c r="C812" s="10"/>
      <c r="D812" s="190">
        <v>1877</v>
      </c>
      <c r="E812" s="190">
        <v>3998</v>
      </c>
      <c r="F812" s="190">
        <f t="shared" ref="F812:F814" si="306">(D812-E812)</f>
        <v>-2121</v>
      </c>
      <c r="G812" s="32">
        <f t="shared" ref="G812:G814" si="307">F812/E812</f>
        <v>-0.53051525762881435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>
        <v>1229</v>
      </c>
      <c r="E814" s="190">
        <v>1529</v>
      </c>
      <c r="F814" s="190">
        <f t="shared" si="306"/>
        <v>-300</v>
      </c>
      <c r="G814" s="32">
        <f t="shared" si="307"/>
        <v>-0.19620667102681491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6873</v>
      </c>
      <c r="E821" s="40">
        <f>E811+E812+E813+E814+E819+E820</f>
        <v>14550</v>
      </c>
      <c r="F821" s="40">
        <f t="shared" si="308"/>
        <v>-7677</v>
      </c>
      <c r="G821" s="34">
        <f t="shared" si="309"/>
        <v>-0.52762886597938141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6873</v>
      </c>
      <c r="E829" s="40">
        <f>E821+E826+E827+E828</f>
        <v>14550</v>
      </c>
      <c r="F829" s="190">
        <f t="shared" ref="F829:F838" si="314">(D829-E829)</f>
        <v>-7677</v>
      </c>
      <c r="G829" s="32">
        <f t="shared" ref="G829:G838" si="315">F829/E829</f>
        <v>-0.52762886597938141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2347</v>
      </c>
      <c r="E830" s="189">
        <f>E831+E832+E833</f>
        <v>4747</v>
      </c>
      <c r="F830" s="190">
        <f t="shared" si="314"/>
        <v>-2400</v>
      </c>
      <c r="G830" s="32">
        <f t="shared" si="315"/>
        <v>-0.50558247314093108</v>
      </c>
    </row>
    <row r="831" spans="1:7" x14ac:dyDescent="0.2">
      <c r="A831" s="186">
        <v>600</v>
      </c>
      <c r="B831" s="1" t="s">
        <v>2</v>
      </c>
      <c r="C831" s="10"/>
      <c r="D831" s="190">
        <v>1999</v>
      </c>
      <c r="E831" s="190">
        <v>3927</v>
      </c>
      <c r="F831" s="190">
        <f t="shared" si="314"/>
        <v>-1928</v>
      </c>
      <c r="G831" s="32">
        <f t="shared" si="315"/>
        <v>-0.4909600203717851</v>
      </c>
    </row>
    <row r="832" spans="1:7" x14ac:dyDescent="0.2">
      <c r="A832" s="186">
        <v>601</v>
      </c>
      <c r="B832" s="1" t="s">
        <v>3</v>
      </c>
      <c r="C832" s="10"/>
      <c r="D832" s="190">
        <v>0</v>
      </c>
      <c r="E832" s="190">
        <v>167</v>
      </c>
      <c r="F832" s="190">
        <f t="shared" si="314"/>
        <v>-167</v>
      </c>
      <c r="G832" s="32">
        <f t="shared" si="315"/>
        <v>-1</v>
      </c>
    </row>
    <row r="833" spans="1:7" x14ac:dyDescent="0.2">
      <c r="A833" s="186">
        <v>604</v>
      </c>
      <c r="B833" s="1" t="s">
        <v>4</v>
      </c>
      <c r="C833" s="10"/>
      <c r="D833" s="190">
        <v>348</v>
      </c>
      <c r="E833" s="190">
        <v>653</v>
      </c>
      <c r="F833" s="190">
        <f t="shared" si="314"/>
        <v>-305</v>
      </c>
      <c r="G833" s="32">
        <f t="shared" si="315"/>
        <v>-0.46707503828483921</v>
      </c>
    </row>
    <row r="834" spans="1:7" x14ac:dyDescent="0.2">
      <c r="A834" s="186">
        <v>61</v>
      </c>
      <c r="B834" s="1" t="s">
        <v>41</v>
      </c>
      <c r="C834" s="10"/>
      <c r="D834" s="190">
        <v>116</v>
      </c>
      <c r="E834" s="190">
        <v>124</v>
      </c>
      <c r="F834" s="190">
        <f t="shared" si="314"/>
        <v>-8</v>
      </c>
      <c r="G834" s="32">
        <f t="shared" si="315"/>
        <v>-6.4516129032258063E-2</v>
      </c>
    </row>
    <row r="835" spans="1:7" x14ac:dyDescent="0.2">
      <c r="A835" s="186">
        <v>62</v>
      </c>
      <c r="B835" s="2" t="s">
        <v>42</v>
      </c>
      <c r="C835" s="11"/>
      <c r="D835" s="39">
        <v>82</v>
      </c>
      <c r="E835" s="39">
        <v>160</v>
      </c>
      <c r="F835" s="190">
        <f t="shared" si="314"/>
        <v>-78</v>
      </c>
      <c r="G835" s="32">
        <f t="shared" si="315"/>
        <v>-0.48749999999999999</v>
      </c>
    </row>
    <row r="836" spans="1:7" ht="25.5" x14ac:dyDescent="0.2">
      <c r="A836" s="22"/>
      <c r="B836" s="26" t="s">
        <v>43</v>
      </c>
      <c r="C836" s="191"/>
      <c r="D836" s="40">
        <f>D830+D834+D835</f>
        <v>2545</v>
      </c>
      <c r="E836" s="40">
        <f>E830+E834+E835</f>
        <v>5031</v>
      </c>
      <c r="F836" s="190">
        <f t="shared" si="314"/>
        <v>-2486</v>
      </c>
      <c r="G836" s="32">
        <f t="shared" si="315"/>
        <v>-0.49413635460147087</v>
      </c>
    </row>
    <row r="837" spans="1:7" ht="25.5" x14ac:dyDescent="0.2">
      <c r="A837" s="22"/>
      <c r="B837" s="26" t="s">
        <v>48</v>
      </c>
      <c r="C837" s="191"/>
      <c r="D837" s="40">
        <f>D829-D836</f>
        <v>4328</v>
      </c>
      <c r="E837" s="40">
        <f>E829-E836</f>
        <v>9519</v>
      </c>
      <c r="F837" s="190">
        <f t="shared" si="314"/>
        <v>-5191</v>
      </c>
      <c r="G837" s="32">
        <f t="shared" si="315"/>
        <v>-0.54533039184788323</v>
      </c>
    </row>
    <row r="838" spans="1:7" x14ac:dyDescent="0.2">
      <c r="A838" s="186">
        <v>63</v>
      </c>
      <c r="B838" s="3" t="s">
        <v>46</v>
      </c>
      <c r="C838" s="188"/>
      <c r="D838" s="189">
        <v>6206</v>
      </c>
      <c r="E838" s="189">
        <v>11887</v>
      </c>
      <c r="F838" s="190">
        <f t="shared" si="314"/>
        <v>-5681</v>
      </c>
      <c r="G838" s="32">
        <f t="shared" si="315"/>
        <v>-0.47791705224194497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>
        <v>137</v>
      </c>
      <c r="E842" s="39">
        <v>291</v>
      </c>
      <c r="F842" s="190">
        <f t="shared" ref="F842:F852" si="318">(D842-E842)</f>
        <v>-154</v>
      </c>
      <c r="G842" s="32">
        <f t="shared" ref="G842:G852" si="319">F842/E842</f>
        <v>-0.52920962199312716</v>
      </c>
    </row>
    <row r="843" spans="1:7" ht="25.5" x14ac:dyDescent="0.2">
      <c r="A843" s="22"/>
      <c r="B843" s="26" t="s">
        <v>49</v>
      </c>
      <c r="C843" s="191"/>
      <c r="D843" s="190">
        <f>D837-D838-D842</f>
        <v>-2015</v>
      </c>
      <c r="E843" s="190">
        <f>E837-E838-E842</f>
        <v>-2659</v>
      </c>
      <c r="F843" s="190">
        <f t="shared" si="318"/>
        <v>644</v>
      </c>
      <c r="G843" s="32">
        <f t="shared" si="319"/>
        <v>-0.24219631440391123</v>
      </c>
    </row>
    <row r="844" spans="1:7" x14ac:dyDescent="0.2">
      <c r="A844" s="186">
        <v>75</v>
      </c>
      <c r="B844" s="3" t="s">
        <v>50</v>
      </c>
      <c r="C844" s="188"/>
      <c r="D844" s="189">
        <v>0</v>
      </c>
      <c r="E844" s="189">
        <v>0</v>
      </c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>
        <v>170</v>
      </c>
      <c r="E845" s="190">
        <v>0</v>
      </c>
      <c r="F845" s="190">
        <f t="shared" si="318"/>
        <v>170</v>
      </c>
      <c r="G845" s="32" t="e">
        <f t="shared" si="319"/>
        <v>#DIV/0!</v>
      </c>
    </row>
    <row r="846" spans="1:7" ht="25.5" x14ac:dyDescent="0.2">
      <c r="A846" s="186">
        <v>68</v>
      </c>
      <c r="B846" s="16" t="s">
        <v>52</v>
      </c>
      <c r="C846" s="17"/>
      <c r="D846" s="190">
        <v>706</v>
      </c>
      <c r="E846" s="190">
        <v>898</v>
      </c>
      <c r="F846" s="190">
        <f t="shared" si="318"/>
        <v>-192</v>
      </c>
      <c r="G846" s="32">
        <f t="shared" si="319"/>
        <v>-0.21380846325167038</v>
      </c>
    </row>
    <row r="847" spans="1:7" x14ac:dyDescent="0.2">
      <c r="A847" s="186">
        <v>78</v>
      </c>
      <c r="B847" s="2" t="s">
        <v>53</v>
      </c>
      <c r="C847" s="11"/>
      <c r="D847" s="39">
        <v>0</v>
      </c>
      <c r="E847" s="39">
        <v>0</v>
      </c>
      <c r="F847" s="190">
        <f t="shared" si="318"/>
        <v>0</v>
      </c>
      <c r="G847" s="32" t="e">
        <f t="shared" si="319"/>
        <v>#DIV/0!</v>
      </c>
    </row>
    <row r="848" spans="1:7" ht="25.5" x14ac:dyDescent="0.2">
      <c r="A848" s="22"/>
      <c r="B848" s="26" t="s">
        <v>77</v>
      </c>
      <c r="C848" s="191"/>
      <c r="D848" s="190">
        <f>D843+D844-D845-D846+D847</f>
        <v>-2891</v>
      </c>
      <c r="E848" s="190">
        <f>E843+E844-E845-E846+E847</f>
        <v>-3557</v>
      </c>
      <c r="F848" s="190">
        <f t="shared" si="318"/>
        <v>666</v>
      </c>
      <c r="G848" s="32">
        <f t="shared" si="319"/>
        <v>-0.18723643519820074</v>
      </c>
    </row>
    <row r="849" spans="1:7" x14ac:dyDescent="0.2">
      <c r="A849" s="186">
        <v>76</v>
      </c>
      <c r="B849" s="1" t="s">
        <v>54</v>
      </c>
      <c r="C849" s="10"/>
      <c r="D849" s="190">
        <v>0</v>
      </c>
      <c r="E849" s="190">
        <v>0</v>
      </c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>
        <v>0</v>
      </c>
      <c r="E850" s="190">
        <v>538</v>
      </c>
      <c r="F850" s="190">
        <f t="shared" si="318"/>
        <v>-538</v>
      </c>
      <c r="G850" s="32">
        <f t="shared" si="319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-538</v>
      </c>
      <c r="F851" s="190">
        <f t="shared" si="318"/>
        <v>538</v>
      </c>
      <c r="G851" s="32">
        <f t="shared" si="319"/>
        <v>-1</v>
      </c>
    </row>
    <row r="852" spans="1:7" x14ac:dyDescent="0.2">
      <c r="A852" s="22"/>
      <c r="B852" s="19" t="s">
        <v>57</v>
      </c>
      <c r="C852" s="191"/>
      <c r="D852" s="190">
        <f>D848+D851</f>
        <v>-2891</v>
      </c>
      <c r="E852" s="190">
        <f>E848+E851</f>
        <v>-4095</v>
      </c>
      <c r="F852" s="190">
        <f t="shared" si="318"/>
        <v>1204</v>
      </c>
      <c r="G852" s="32">
        <f t="shared" si="319"/>
        <v>-0.29401709401709403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>
        <v>57233</v>
      </c>
      <c r="E856" s="190">
        <v>34409</v>
      </c>
      <c r="F856" s="190">
        <f t="shared" ref="F856" si="320">(D856-E856)</f>
        <v>22824</v>
      </c>
      <c r="G856" s="32">
        <f t="shared" ref="G856" si="321">F856/E856</f>
        <v>0.66331483042227324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50263</v>
      </c>
      <c r="E863" s="190">
        <f>E867+E868+E869</f>
        <v>116348</v>
      </c>
      <c r="F863" s="190">
        <f t="shared" ref="F863" si="324">(D863-E863)</f>
        <v>-66085</v>
      </c>
      <c r="G863" s="32">
        <f t="shared" ref="G863" si="325">F863/E863</f>
        <v>-0.56799429298311965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>
        <v>19390</v>
      </c>
      <c r="E867" s="190">
        <v>94738</v>
      </c>
      <c r="F867" s="190">
        <f t="shared" ref="F867:F869" si="326">(D867-E867)</f>
        <v>-75348</v>
      </c>
      <c r="G867" s="32">
        <f t="shared" ref="G867:G869" si="327">F867/E867</f>
        <v>-0.7953302792965864</v>
      </c>
    </row>
    <row r="868" spans="1:7" ht="25.5" x14ac:dyDescent="0.2">
      <c r="A868" s="186"/>
      <c r="B868" s="24" t="s">
        <v>58</v>
      </c>
      <c r="C868" s="17"/>
      <c r="D868" s="190">
        <v>27491</v>
      </c>
      <c r="E868" s="190">
        <v>21367</v>
      </c>
      <c r="F868" s="190">
        <f t="shared" si="326"/>
        <v>6124</v>
      </c>
      <c r="G868" s="32">
        <f t="shared" si="327"/>
        <v>0.28661019328871623</v>
      </c>
    </row>
    <row r="869" spans="1:7" x14ac:dyDescent="0.2">
      <c r="A869" s="186"/>
      <c r="B869" s="23" t="s">
        <v>24</v>
      </c>
      <c r="C869" s="10"/>
      <c r="D869" s="190">
        <f>50263-46881</f>
        <v>3382</v>
      </c>
      <c r="E869" s="190">
        <f>116348-116105</f>
        <v>243</v>
      </c>
      <c r="F869" s="190">
        <f t="shared" si="326"/>
        <v>3139</v>
      </c>
      <c r="G869" s="32">
        <f t="shared" si="327"/>
        <v>12.91769547325103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x14ac:dyDescent="0.2">
      <c r="A871" s="186"/>
      <c r="B871" s="8" t="s">
        <v>26</v>
      </c>
      <c r="C871" s="31"/>
      <c r="D871" s="190">
        <v>9657</v>
      </c>
      <c r="E871" s="190">
        <v>10885</v>
      </c>
      <c r="F871" s="190">
        <f t="shared" ref="F871" si="328">(D871-E871)</f>
        <v>-1228</v>
      </c>
      <c r="G871" s="32">
        <f t="shared" ref="G871" si="329">F871/E871</f>
        <v>-0.11281580156178227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x14ac:dyDescent="0.2">
      <c r="A873" s="186">
        <v>3</v>
      </c>
      <c r="B873" s="8" t="s">
        <v>15</v>
      </c>
      <c r="C873" s="31"/>
      <c r="D873" s="190">
        <f>D876+D877+D878+D879</f>
        <v>7303</v>
      </c>
      <c r="E873" s="190">
        <f>E876+E877+E878+E879</f>
        <v>5775</v>
      </c>
      <c r="F873" s="190">
        <f t="shared" ref="F873" si="330">(D873-E873)</f>
        <v>1528</v>
      </c>
      <c r="G873" s="32">
        <f t="shared" ref="G873" si="331">F873/E873</f>
        <v>0.2645887445887446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>
        <v>1858</v>
      </c>
      <c r="E876" s="190">
        <v>538</v>
      </c>
      <c r="F876" s="190">
        <f t="shared" ref="F876:F879" si="332">(D876-E876)</f>
        <v>1320</v>
      </c>
      <c r="G876" s="32">
        <f t="shared" ref="G876:G879" si="333">F876/E876</f>
        <v>2.4535315985130111</v>
      </c>
    </row>
    <row r="877" spans="1:7" x14ac:dyDescent="0.2">
      <c r="A877" s="186">
        <v>31</v>
      </c>
      <c r="B877" s="25" t="s">
        <v>17</v>
      </c>
      <c r="C877" s="31"/>
      <c r="D877" s="190">
        <v>5445</v>
      </c>
      <c r="E877" s="190">
        <v>5237</v>
      </c>
      <c r="F877" s="190">
        <f t="shared" si="332"/>
        <v>208</v>
      </c>
      <c r="G877" s="32">
        <f t="shared" si="333"/>
        <v>3.9717395455413404E-2</v>
      </c>
    </row>
    <row r="878" spans="1:7" x14ac:dyDescent="0.2">
      <c r="A878" s="186">
        <v>32</v>
      </c>
      <c r="B878" s="25" t="s">
        <v>18</v>
      </c>
      <c r="C878" s="31"/>
      <c r="D878" s="190">
        <v>0</v>
      </c>
      <c r="E878" s="190">
        <v>0</v>
      </c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>
        <v>0</v>
      </c>
      <c r="E879" s="190">
        <v>0</v>
      </c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>
        <v>23249</v>
      </c>
      <c r="E887" s="190">
        <v>15760</v>
      </c>
      <c r="F887" s="190">
        <f t="shared" si="334"/>
        <v>7489</v>
      </c>
      <c r="G887" s="32">
        <f t="shared" si="335"/>
        <v>0.47519035532994924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23249</v>
      </c>
      <c r="E894" s="40">
        <f>E884+E885+E886+E887+E892+E893</f>
        <v>15760</v>
      </c>
      <c r="F894" s="40">
        <f t="shared" si="336"/>
        <v>7489</v>
      </c>
      <c r="G894" s="34">
        <f t="shared" si="337"/>
        <v>0.47519035532994924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23249</v>
      </c>
      <c r="E902" s="40">
        <f>E894+E899+E900+E901</f>
        <v>15760</v>
      </c>
      <c r="F902" s="190">
        <f t="shared" ref="F902:F911" si="342">(D902-E902)</f>
        <v>7489</v>
      </c>
      <c r="G902" s="32">
        <f t="shared" ref="G902:G911" si="343">F902/E902</f>
        <v>0.47519035532994924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8499</v>
      </c>
      <c r="E903" s="189">
        <f>E904+E905+E906</f>
        <v>4529</v>
      </c>
      <c r="F903" s="190">
        <f t="shared" si="342"/>
        <v>3970</v>
      </c>
      <c r="G903" s="32">
        <f t="shared" si="343"/>
        <v>0.87657319496577613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>
        <v>8499</v>
      </c>
      <c r="E905" s="190">
        <v>4529</v>
      </c>
      <c r="F905" s="190">
        <f t="shared" si="342"/>
        <v>3970</v>
      </c>
      <c r="G905" s="32">
        <f t="shared" si="343"/>
        <v>0.87657319496577613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>
        <v>12</v>
      </c>
      <c r="E907" s="190">
        <v>750</v>
      </c>
      <c r="F907" s="190">
        <f t="shared" si="342"/>
        <v>-738</v>
      </c>
      <c r="G907" s="32">
        <f t="shared" si="343"/>
        <v>-0.98399999999999999</v>
      </c>
    </row>
    <row r="908" spans="1:7" x14ac:dyDescent="0.2">
      <c r="A908" s="186">
        <v>62</v>
      </c>
      <c r="B908" s="2" t="s">
        <v>42</v>
      </c>
      <c r="C908" s="11"/>
      <c r="D908" s="39">
        <v>545</v>
      </c>
      <c r="E908" s="39">
        <v>220</v>
      </c>
      <c r="F908" s="190">
        <f t="shared" si="342"/>
        <v>325</v>
      </c>
      <c r="G908" s="32">
        <f t="shared" si="343"/>
        <v>1.4772727272727273</v>
      </c>
    </row>
    <row r="909" spans="1:7" ht="25.5" x14ac:dyDescent="0.2">
      <c r="A909" s="22"/>
      <c r="B909" s="26" t="s">
        <v>43</v>
      </c>
      <c r="C909" s="191"/>
      <c r="D909" s="40">
        <f>D903+D907+D908</f>
        <v>9056</v>
      </c>
      <c r="E909" s="40">
        <f>E903+E907+E908</f>
        <v>5499</v>
      </c>
      <c r="F909" s="190">
        <f t="shared" si="342"/>
        <v>3557</v>
      </c>
      <c r="G909" s="32">
        <f t="shared" si="343"/>
        <v>0.64684488088743408</v>
      </c>
    </row>
    <row r="910" spans="1:7" ht="25.5" x14ac:dyDescent="0.2">
      <c r="A910" s="22"/>
      <c r="B910" s="26" t="s">
        <v>48</v>
      </c>
      <c r="C910" s="191"/>
      <c r="D910" s="40">
        <f>D902-D909</f>
        <v>14193</v>
      </c>
      <c r="E910" s="40">
        <f>E902-E909</f>
        <v>10261</v>
      </c>
      <c r="F910" s="190">
        <f t="shared" si="342"/>
        <v>3932</v>
      </c>
      <c r="G910" s="32">
        <f t="shared" si="343"/>
        <v>0.38319851866289834</v>
      </c>
    </row>
    <row r="911" spans="1:7" x14ac:dyDescent="0.2">
      <c r="A911" s="186">
        <v>63</v>
      </c>
      <c r="B911" s="3" t="s">
        <v>46</v>
      </c>
      <c r="C911" s="188"/>
      <c r="D911" s="189">
        <v>19711</v>
      </c>
      <c r="E911" s="189">
        <v>12537</v>
      </c>
      <c r="F911" s="190">
        <f t="shared" si="342"/>
        <v>7174</v>
      </c>
      <c r="G911" s="32">
        <f t="shared" si="343"/>
        <v>0.57222621041716515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>
        <v>969</v>
      </c>
      <c r="E915" s="39">
        <v>2078</v>
      </c>
      <c r="F915" s="190">
        <f t="shared" ref="F915:F925" si="346">(D915-E915)</f>
        <v>-1109</v>
      </c>
      <c r="G915" s="32">
        <f t="shared" ref="G915:G925" si="347">F915/E915</f>
        <v>-0.53368623676612126</v>
      </c>
    </row>
    <row r="916" spans="1:7" ht="25.5" x14ac:dyDescent="0.2">
      <c r="A916" s="22"/>
      <c r="B916" s="26" t="s">
        <v>49</v>
      </c>
      <c r="C916" s="191"/>
      <c r="D916" s="190">
        <f>D910-D911-D915</f>
        <v>-6487</v>
      </c>
      <c r="E916" s="190">
        <f>E910-E911-E915</f>
        <v>-4354</v>
      </c>
      <c r="F916" s="190">
        <f t="shared" si="346"/>
        <v>-2133</v>
      </c>
      <c r="G916" s="32">
        <f t="shared" si="347"/>
        <v>0.48989435002296738</v>
      </c>
    </row>
    <row r="917" spans="1:7" x14ac:dyDescent="0.2">
      <c r="A917" s="186">
        <v>75</v>
      </c>
      <c r="B917" s="3" t="s">
        <v>50</v>
      </c>
      <c r="C917" s="188"/>
      <c r="D917" s="189">
        <v>0</v>
      </c>
      <c r="E917" s="189">
        <v>119</v>
      </c>
      <c r="F917" s="190">
        <f t="shared" si="346"/>
        <v>-119</v>
      </c>
      <c r="G917" s="32">
        <f t="shared" si="347"/>
        <v>-1</v>
      </c>
    </row>
    <row r="918" spans="1:7" x14ac:dyDescent="0.2">
      <c r="A918" s="186">
        <v>65</v>
      </c>
      <c r="B918" s="1" t="s">
        <v>51</v>
      </c>
      <c r="C918" s="10"/>
      <c r="D918" s="190">
        <v>72</v>
      </c>
      <c r="E918" s="190">
        <v>45</v>
      </c>
      <c r="F918" s="190">
        <f t="shared" si="346"/>
        <v>27</v>
      </c>
      <c r="G918" s="32">
        <f t="shared" si="347"/>
        <v>0.6</v>
      </c>
    </row>
    <row r="919" spans="1:7" ht="25.5" x14ac:dyDescent="0.2">
      <c r="A919" s="186">
        <v>68</v>
      </c>
      <c r="B919" s="16" t="s">
        <v>52</v>
      </c>
      <c r="C919" s="17"/>
      <c r="D919" s="190">
        <v>0</v>
      </c>
      <c r="E919" s="190">
        <v>14</v>
      </c>
      <c r="F919" s="190">
        <f t="shared" si="346"/>
        <v>-14</v>
      </c>
      <c r="G919" s="32">
        <f t="shared" si="347"/>
        <v>-1</v>
      </c>
    </row>
    <row r="920" spans="1:7" x14ac:dyDescent="0.2">
      <c r="A920" s="186">
        <v>78</v>
      </c>
      <c r="B920" s="2" t="s">
        <v>53</v>
      </c>
      <c r="C920" s="11"/>
      <c r="D920" s="39">
        <v>0</v>
      </c>
      <c r="E920" s="39">
        <v>98</v>
      </c>
      <c r="F920" s="190">
        <f t="shared" si="346"/>
        <v>-98</v>
      </c>
      <c r="G920" s="32">
        <f t="shared" si="347"/>
        <v>-1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-6559</v>
      </c>
      <c r="E921" s="190">
        <f>E916+E917-E918-E919+E920</f>
        <v>-4196</v>
      </c>
      <c r="F921" s="190">
        <f t="shared" si="346"/>
        <v>-2363</v>
      </c>
      <c r="G921" s="32">
        <f t="shared" si="347"/>
        <v>0.56315538608198279</v>
      </c>
    </row>
    <row r="922" spans="1:7" x14ac:dyDescent="0.2">
      <c r="A922" s="186">
        <v>76</v>
      </c>
      <c r="B922" s="1" t="s">
        <v>54</v>
      </c>
      <c r="C922" s="10"/>
      <c r="D922" s="190">
        <v>0</v>
      </c>
      <c r="E922" s="190">
        <v>0</v>
      </c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>
        <v>0</v>
      </c>
      <c r="E923" s="190">
        <v>0</v>
      </c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-6559</v>
      </c>
      <c r="E925" s="190">
        <f>E921+E924</f>
        <v>-4196</v>
      </c>
      <c r="F925" s="190">
        <f t="shared" si="346"/>
        <v>-2363</v>
      </c>
      <c r="G925" s="32">
        <f t="shared" si="347"/>
        <v>0.56315538608198279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>
        <v>11086</v>
      </c>
      <c r="E929" s="190">
        <v>54706</v>
      </c>
      <c r="F929" s="190">
        <f t="shared" ref="F929" si="348">(D929-E929)</f>
        <v>-43620</v>
      </c>
      <c r="G929" s="32">
        <f t="shared" ref="G929" si="349">F929/E929</f>
        <v>-0.79735312397177638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62266</v>
      </c>
      <c r="E936" s="190">
        <f>E940+E941+E942</f>
        <v>44000</v>
      </c>
      <c r="F936" s="190">
        <f t="shared" ref="F936" si="352">(D936-E936)</f>
        <v>18266</v>
      </c>
      <c r="G936" s="32">
        <f t="shared" ref="G936" si="353">F936/E936</f>
        <v>0.41513636363636364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>
        <v>20313</v>
      </c>
      <c r="E940" s="190">
        <v>14571</v>
      </c>
      <c r="F940" s="190">
        <f t="shared" ref="F940:F942" si="354">(D940-E940)</f>
        <v>5742</v>
      </c>
      <c r="G940" s="32">
        <f t="shared" ref="G940:G942" si="355">F940/E940</f>
        <v>0.39407041383570107</v>
      </c>
    </row>
    <row r="941" spans="1:7" ht="25.5" x14ac:dyDescent="0.2">
      <c r="A941" s="186"/>
      <c r="B941" s="24" t="s">
        <v>58</v>
      </c>
      <c r="C941" s="17"/>
      <c r="D941" s="190">
        <v>37233</v>
      </c>
      <c r="E941" s="190">
        <v>27349</v>
      </c>
      <c r="F941" s="190">
        <f t="shared" si="354"/>
        <v>9884</v>
      </c>
      <c r="G941" s="32">
        <f t="shared" si="355"/>
        <v>0.36140261069874585</v>
      </c>
    </row>
    <row r="942" spans="1:7" x14ac:dyDescent="0.2">
      <c r="A942" s="186"/>
      <c r="B942" s="23" t="s">
        <v>24</v>
      </c>
      <c r="C942" s="10"/>
      <c r="D942" s="190">
        <f>2516+2204</f>
        <v>4720</v>
      </c>
      <c r="E942" s="190">
        <v>2080</v>
      </c>
      <c r="F942" s="190">
        <f t="shared" si="354"/>
        <v>2640</v>
      </c>
      <c r="G942" s="32">
        <f t="shared" si="355"/>
        <v>1.2692307692307692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>
        <v>219327</v>
      </c>
      <c r="E944" s="190">
        <v>196775</v>
      </c>
      <c r="F944" s="190">
        <f t="shared" ref="F944" si="356">(D944-E944)</f>
        <v>22552</v>
      </c>
      <c r="G944" s="32">
        <f t="shared" ref="G944" si="357">F944/E944</f>
        <v>0.11460805488502096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45569</v>
      </c>
      <c r="E946" s="190">
        <f>E949+E950+E951+E952</f>
        <v>38454</v>
      </c>
      <c r="F946" s="190">
        <f t="shared" ref="F946" si="358">(D946-E946)</f>
        <v>7115</v>
      </c>
      <c r="G946" s="32">
        <f t="shared" ref="G946" si="359">F946/E946</f>
        <v>0.18502626514796899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>
        <v>5253</v>
      </c>
      <c r="E949" s="190">
        <v>2251</v>
      </c>
      <c r="F949" s="190">
        <f t="shared" ref="F949:F952" si="360">(D949-E949)</f>
        <v>3002</v>
      </c>
      <c r="G949" s="32">
        <f t="shared" ref="G949:G952" si="361">F949/E949</f>
        <v>1.3336294980008885</v>
      </c>
    </row>
    <row r="950" spans="1:7" x14ac:dyDescent="0.2">
      <c r="A950" s="186">
        <v>31</v>
      </c>
      <c r="B950" s="25" t="s">
        <v>17</v>
      </c>
      <c r="C950" s="31"/>
      <c r="D950" s="190">
        <v>1418</v>
      </c>
      <c r="E950" s="190">
        <v>948</v>
      </c>
      <c r="F950" s="190">
        <f t="shared" si="360"/>
        <v>470</v>
      </c>
      <c r="G950" s="32">
        <f t="shared" si="361"/>
        <v>0.49578059071729957</v>
      </c>
    </row>
    <row r="951" spans="1:7" x14ac:dyDescent="0.2">
      <c r="A951" s="186">
        <v>32</v>
      </c>
      <c r="B951" s="25" t="s">
        <v>18</v>
      </c>
      <c r="C951" s="31"/>
      <c r="D951" s="190">
        <v>38898</v>
      </c>
      <c r="E951" s="190">
        <v>35230</v>
      </c>
      <c r="F951" s="190">
        <f t="shared" si="360"/>
        <v>3668</v>
      </c>
      <c r="G951" s="32">
        <f t="shared" si="361"/>
        <v>0.10411581038887312</v>
      </c>
    </row>
    <row r="952" spans="1:7" x14ac:dyDescent="0.2">
      <c r="A952" s="186">
        <v>37</v>
      </c>
      <c r="B952" s="25" t="s">
        <v>25</v>
      </c>
      <c r="C952" s="31"/>
      <c r="D952" s="190">
        <v>0</v>
      </c>
      <c r="E952" s="190">
        <v>25</v>
      </c>
      <c r="F952" s="190">
        <f t="shared" si="360"/>
        <v>-25</v>
      </c>
      <c r="G952" s="32">
        <f t="shared" si="361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>
        <v>1865</v>
      </c>
      <c r="E957" s="190">
        <v>1117</v>
      </c>
      <c r="F957" s="190">
        <f>(D957-E957)</f>
        <v>748</v>
      </c>
      <c r="G957" s="32">
        <f>F957/E957</f>
        <v>0.66965085049239037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>
        <v>89695</v>
      </c>
      <c r="E960" s="190">
        <v>44937</v>
      </c>
      <c r="F960" s="190">
        <f t="shared" si="362"/>
        <v>44758</v>
      </c>
      <c r="G960" s="32">
        <f t="shared" si="363"/>
        <v>0.99601664552595859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>
        <v>38</v>
      </c>
      <c r="E965" s="39">
        <v>102</v>
      </c>
      <c r="F965" s="190">
        <f t="shared" si="364"/>
        <v>-64</v>
      </c>
      <c r="G965" s="32">
        <f t="shared" si="365"/>
        <v>-0.62745098039215685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91598</v>
      </c>
      <c r="E967" s="40">
        <f>E957+E958+E959+E960+E965+E966</f>
        <v>46156</v>
      </c>
      <c r="F967" s="40">
        <f t="shared" si="364"/>
        <v>45442</v>
      </c>
      <c r="G967" s="34">
        <f t="shared" si="365"/>
        <v>0.98453072189964463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91598</v>
      </c>
      <c r="E975" s="40">
        <f>E967+E972+E973+E974</f>
        <v>46156</v>
      </c>
      <c r="F975" s="190">
        <f t="shared" ref="F975:F984" si="370">(D975-E975)</f>
        <v>45442</v>
      </c>
      <c r="G975" s="32">
        <f t="shared" ref="G975:G984" si="371">F975/E975</f>
        <v>0.98453072189964463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20311</v>
      </c>
      <c r="E976" s="189">
        <f>E977+E978+E979</f>
        <v>13174</v>
      </c>
      <c r="F976" s="190">
        <f t="shared" si="370"/>
        <v>7137</v>
      </c>
      <c r="G976" s="32">
        <f t="shared" si="371"/>
        <v>0.54174889934719905</v>
      </c>
    </row>
    <row r="977" spans="1:7" x14ac:dyDescent="0.2">
      <c r="A977" s="186">
        <v>600</v>
      </c>
      <c r="B977" s="1" t="s">
        <v>2</v>
      </c>
      <c r="C977" s="10"/>
      <c r="D977" s="190">
        <v>1394</v>
      </c>
      <c r="E977" s="190">
        <v>1037</v>
      </c>
      <c r="F977" s="190">
        <f t="shared" si="370"/>
        <v>357</v>
      </c>
      <c r="G977" s="32">
        <f t="shared" si="371"/>
        <v>0.34426229508196721</v>
      </c>
    </row>
    <row r="978" spans="1:7" x14ac:dyDescent="0.2">
      <c r="A978" s="186">
        <v>601</v>
      </c>
      <c r="B978" s="1" t="s">
        <v>3</v>
      </c>
      <c r="C978" s="10"/>
      <c r="D978" s="190">
        <v>14474</v>
      </c>
      <c r="E978" s="190">
        <v>7562</v>
      </c>
      <c r="F978" s="190">
        <f t="shared" si="370"/>
        <v>6912</v>
      </c>
      <c r="G978" s="32">
        <f t="shared" si="371"/>
        <v>0.91404390372917221</v>
      </c>
    </row>
    <row r="979" spans="1:7" x14ac:dyDescent="0.2">
      <c r="A979" s="186">
        <v>604</v>
      </c>
      <c r="B979" s="1" t="s">
        <v>4</v>
      </c>
      <c r="C979" s="10"/>
      <c r="D979" s="190">
        <v>4443</v>
      </c>
      <c r="E979" s="190">
        <v>4575</v>
      </c>
      <c r="F979" s="190">
        <f t="shared" si="370"/>
        <v>-132</v>
      </c>
      <c r="G979" s="32">
        <f t="shared" si="371"/>
        <v>-2.8852459016393443E-2</v>
      </c>
    </row>
    <row r="980" spans="1:7" x14ac:dyDescent="0.2">
      <c r="A980" s="186">
        <v>61</v>
      </c>
      <c r="B980" s="1" t="s">
        <v>41</v>
      </c>
      <c r="C980" s="10"/>
      <c r="D980" s="190">
        <v>1788</v>
      </c>
      <c r="E980" s="190">
        <v>798</v>
      </c>
      <c r="F980" s="190">
        <f t="shared" si="370"/>
        <v>990</v>
      </c>
      <c r="G980" s="32">
        <f t="shared" si="371"/>
        <v>1.2406015037593985</v>
      </c>
    </row>
    <row r="981" spans="1:7" x14ac:dyDescent="0.2">
      <c r="A981" s="186">
        <v>62</v>
      </c>
      <c r="B981" s="2" t="s">
        <v>42</v>
      </c>
      <c r="C981" s="11"/>
      <c r="D981" s="39">
        <v>959</v>
      </c>
      <c r="E981" s="39">
        <v>1264</v>
      </c>
      <c r="F981" s="190">
        <f t="shared" si="370"/>
        <v>-305</v>
      </c>
      <c r="G981" s="32">
        <f t="shared" si="371"/>
        <v>-0.24129746835443039</v>
      </c>
    </row>
    <row r="982" spans="1:7" ht="25.5" x14ac:dyDescent="0.2">
      <c r="A982" s="22"/>
      <c r="B982" s="26" t="s">
        <v>43</v>
      </c>
      <c r="C982" s="191"/>
      <c r="D982" s="40">
        <f>D976+D980+D981</f>
        <v>23058</v>
      </c>
      <c r="E982" s="40">
        <f>E976+E980+E981</f>
        <v>15236</v>
      </c>
      <c r="F982" s="190">
        <f t="shared" si="370"/>
        <v>7822</v>
      </c>
      <c r="G982" s="32">
        <f t="shared" si="371"/>
        <v>0.51338934103439227</v>
      </c>
    </row>
    <row r="983" spans="1:7" ht="25.5" x14ac:dyDescent="0.2">
      <c r="A983" s="22"/>
      <c r="B983" s="26" t="s">
        <v>48</v>
      </c>
      <c r="C983" s="191"/>
      <c r="D983" s="40">
        <f>D975-D982</f>
        <v>68540</v>
      </c>
      <c r="E983" s="40">
        <f>E975-E982</f>
        <v>30920</v>
      </c>
      <c r="F983" s="190">
        <f t="shared" si="370"/>
        <v>37620</v>
      </c>
      <c r="G983" s="32">
        <f t="shared" si="371"/>
        <v>1.2166882276843467</v>
      </c>
    </row>
    <row r="984" spans="1:7" x14ac:dyDescent="0.2">
      <c r="A984" s="186">
        <v>63</v>
      </c>
      <c r="B984" s="3" t="s">
        <v>46</v>
      </c>
      <c r="C984" s="188"/>
      <c r="D984" s="189">
        <v>48679</v>
      </c>
      <c r="E984" s="189">
        <v>46988</v>
      </c>
      <c r="F984" s="190">
        <f t="shared" si="370"/>
        <v>1691</v>
      </c>
      <c r="G984" s="32">
        <f t="shared" si="371"/>
        <v>3.5987911807269943E-2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>
        <v>3542</v>
      </c>
      <c r="E988" s="39">
        <v>1814</v>
      </c>
      <c r="F988" s="190">
        <f t="shared" ref="F988:F998" si="374">(D988-E988)</f>
        <v>1728</v>
      </c>
      <c r="G988" s="32">
        <f t="shared" ref="G988:G998" si="375">F988/E988</f>
        <v>0.9525909592061742</v>
      </c>
    </row>
    <row r="989" spans="1:7" ht="25.5" x14ac:dyDescent="0.2">
      <c r="A989" s="22"/>
      <c r="B989" s="26" t="s">
        <v>49</v>
      </c>
      <c r="C989" s="191"/>
      <c r="D989" s="190">
        <f>D983-D984-D988</f>
        <v>16319</v>
      </c>
      <c r="E989" s="190">
        <f>E983-E984-E988</f>
        <v>-17882</v>
      </c>
      <c r="F989" s="190">
        <f t="shared" si="374"/>
        <v>34201</v>
      </c>
      <c r="G989" s="32">
        <f t="shared" si="375"/>
        <v>-1.9125936696119001</v>
      </c>
    </row>
    <row r="990" spans="1:7" x14ac:dyDescent="0.2">
      <c r="A990" s="186">
        <v>75</v>
      </c>
      <c r="B990" s="3" t="s">
        <v>50</v>
      </c>
      <c r="C990" s="188"/>
      <c r="D990" s="189">
        <v>80</v>
      </c>
      <c r="E990" s="189">
        <v>250</v>
      </c>
      <c r="F990" s="190">
        <f t="shared" si="374"/>
        <v>-170</v>
      </c>
      <c r="G990" s="32">
        <f t="shared" si="375"/>
        <v>-0.68</v>
      </c>
    </row>
    <row r="991" spans="1:7" x14ac:dyDescent="0.2">
      <c r="A991" s="186">
        <v>65</v>
      </c>
      <c r="B991" s="1" t="s">
        <v>51</v>
      </c>
      <c r="C991" s="10"/>
      <c r="D991" s="190">
        <v>983</v>
      </c>
      <c r="E991" s="190">
        <v>511</v>
      </c>
      <c r="F991" s="190">
        <f t="shared" si="374"/>
        <v>472</v>
      </c>
      <c r="G991" s="32">
        <f t="shared" si="375"/>
        <v>0.92367906066536198</v>
      </c>
    </row>
    <row r="992" spans="1:7" ht="25.5" x14ac:dyDescent="0.2">
      <c r="A992" s="186">
        <v>68</v>
      </c>
      <c r="B992" s="16" t="s">
        <v>52</v>
      </c>
      <c r="C992" s="17"/>
      <c r="D992" s="190">
        <v>11477</v>
      </c>
      <c r="E992" s="190">
        <v>14461</v>
      </c>
      <c r="F992" s="190">
        <f t="shared" si="374"/>
        <v>-2984</v>
      </c>
      <c r="G992" s="32">
        <f t="shared" si="375"/>
        <v>-0.20634810870617523</v>
      </c>
    </row>
    <row r="993" spans="1:7" x14ac:dyDescent="0.2">
      <c r="A993" s="186">
        <v>78</v>
      </c>
      <c r="B993" s="2" t="s">
        <v>53</v>
      </c>
      <c r="C993" s="11"/>
      <c r="D993" s="39">
        <v>46</v>
      </c>
      <c r="E993" s="39">
        <v>1783</v>
      </c>
      <c r="F993" s="190">
        <f t="shared" si="374"/>
        <v>-1737</v>
      </c>
      <c r="G993" s="32">
        <f t="shared" si="375"/>
        <v>-0.97420078519349407</v>
      </c>
    </row>
    <row r="994" spans="1:7" ht="25.5" x14ac:dyDescent="0.2">
      <c r="A994" s="22"/>
      <c r="B994" s="26" t="s">
        <v>77</v>
      </c>
      <c r="C994" s="191"/>
      <c r="D994" s="190">
        <f>D989+D990-D991-D992+D993</f>
        <v>3985</v>
      </c>
      <c r="E994" s="190">
        <f>E989+E990-E991-E992+E993</f>
        <v>-30821</v>
      </c>
      <c r="F994" s="190">
        <f t="shared" si="374"/>
        <v>34806</v>
      </c>
      <c r="G994" s="32">
        <f t="shared" si="375"/>
        <v>-1.1292949612277343</v>
      </c>
    </row>
    <row r="995" spans="1:7" x14ac:dyDescent="0.2">
      <c r="A995" s="186">
        <v>76</v>
      </c>
      <c r="B995" s="1" t="s">
        <v>54</v>
      </c>
      <c r="C995" s="10"/>
      <c r="D995" s="190">
        <v>0</v>
      </c>
      <c r="E995" s="190">
        <v>0</v>
      </c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>
        <v>0</v>
      </c>
      <c r="E996" s="190">
        <v>0</v>
      </c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x14ac:dyDescent="0.2">
      <c r="A998" s="22"/>
      <c r="B998" s="19" t="s">
        <v>57</v>
      </c>
      <c r="C998" s="191"/>
      <c r="D998" s="190">
        <f>D994+D997</f>
        <v>3985</v>
      </c>
      <c r="E998" s="190">
        <f>E994+E997</f>
        <v>-30821</v>
      </c>
      <c r="F998" s="190">
        <f t="shared" si="374"/>
        <v>34806</v>
      </c>
      <c r="G998" s="32">
        <f t="shared" si="375"/>
        <v>-1.1292949612277343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86">
        <v>5</v>
      </c>
      <c r="B1002" s="1" t="s">
        <v>22</v>
      </c>
      <c r="C1002" s="10"/>
      <c r="D1002" s="190">
        <v>22744</v>
      </c>
      <c r="E1002" s="190">
        <v>22277</v>
      </c>
      <c r="F1002" s="190">
        <f t="shared" ref="F1002" si="376">(D1002-E1002)</f>
        <v>467</v>
      </c>
      <c r="G1002" s="32">
        <f t="shared" ref="G1002" si="377">F1002/E1002</f>
        <v>2.0963325402881896E-2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279383</v>
      </c>
      <c r="E1009" s="190">
        <f>E1013+E1014+E1015</f>
        <v>343095</v>
      </c>
      <c r="F1009" s="190">
        <f t="shared" ref="F1009" si="380">(D1009-E1009)</f>
        <v>-63712</v>
      </c>
      <c r="G1009" s="32">
        <f t="shared" ref="G1009" si="381">F1009/E1009</f>
        <v>-0.1856978387910054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>
        <f>213832+10080</f>
        <v>223912</v>
      </c>
      <c r="E1013" s="190">
        <f>186689+4529</f>
        <v>191218</v>
      </c>
      <c r="F1013" s="249">
        <f t="shared" ref="F1013:F1015" si="382">(D1013-E1013)</f>
        <v>32694</v>
      </c>
      <c r="G1013" s="32">
        <f t="shared" ref="G1013:G1015" si="383">F1013/E1013</f>
        <v>0.17097762762919808</v>
      </c>
    </row>
    <row r="1014" spans="1:7" ht="25.5" x14ac:dyDescent="0.2">
      <c r="A1014" s="186"/>
      <c r="B1014" s="24" t="s">
        <v>58</v>
      </c>
      <c r="C1014" s="17"/>
      <c r="D1014" s="190">
        <v>55253</v>
      </c>
      <c r="E1014" s="190">
        <v>151624</v>
      </c>
      <c r="F1014" s="190">
        <f t="shared" si="382"/>
        <v>-96371</v>
      </c>
      <c r="G1014" s="32">
        <f t="shared" si="383"/>
        <v>-0.63559199071387118</v>
      </c>
    </row>
    <row r="1015" spans="1:7" x14ac:dyDescent="0.2">
      <c r="A1015" s="186"/>
      <c r="B1015" s="23" t="s">
        <v>24</v>
      </c>
      <c r="C1015" s="10"/>
      <c r="D1015" s="190">
        <v>218</v>
      </c>
      <c r="E1015" s="190">
        <v>253</v>
      </c>
      <c r="F1015" s="190">
        <f t="shared" si="382"/>
        <v>-35</v>
      </c>
      <c r="G1015" s="32">
        <f t="shared" si="383"/>
        <v>-0.13833992094861661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>
        <v>149109</v>
      </c>
      <c r="E1017" s="190">
        <v>123069</v>
      </c>
      <c r="F1017" s="190">
        <f t="shared" ref="F1017" si="384">(D1017-E1017)</f>
        <v>26040</v>
      </c>
      <c r="G1017" s="32">
        <f t="shared" ref="G1017" si="385">F1017/E1017</f>
        <v>0.211588621017478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95532</v>
      </c>
      <c r="E1019" s="190">
        <f>E1022+E1023+E1024+E1025</f>
        <v>93009</v>
      </c>
      <c r="F1019" s="190">
        <f t="shared" ref="F1019" si="386">(D1019-E1019)</f>
        <v>2523</v>
      </c>
      <c r="G1019" s="32">
        <f t="shared" ref="G1019" si="387">F1019/E1019</f>
        <v>2.7126407121891429E-2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>
        <v>980</v>
      </c>
      <c r="E1022" s="190">
        <v>1697</v>
      </c>
      <c r="F1022" s="190">
        <f t="shared" ref="F1022:F1025" si="388">(D1022-E1022)</f>
        <v>-717</v>
      </c>
      <c r="G1022" s="32">
        <f t="shared" ref="G1022:G1025" si="389">F1022/E1022</f>
        <v>-0.42251031231585151</v>
      </c>
    </row>
    <row r="1023" spans="1:7" x14ac:dyDescent="0.2">
      <c r="A1023" s="186">
        <v>31</v>
      </c>
      <c r="B1023" s="25" t="s">
        <v>17</v>
      </c>
      <c r="C1023" s="31"/>
      <c r="D1023" s="190">
        <v>6520</v>
      </c>
      <c r="E1023" s="190">
        <v>3305</v>
      </c>
      <c r="F1023" s="190">
        <f t="shared" si="388"/>
        <v>3215</v>
      </c>
      <c r="G1023" s="32">
        <f t="shared" si="389"/>
        <v>0.97276853252647499</v>
      </c>
    </row>
    <row r="1024" spans="1:7" x14ac:dyDescent="0.2">
      <c r="A1024" s="186">
        <v>32</v>
      </c>
      <c r="B1024" s="25" t="s">
        <v>18</v>
      </c>
      <c r="C1024" s="31"/>
      <c r="D1024" s="190">
        <v>88032</v>
      </c>
      <c r="E1024" s="190">
        <v>88007</v>
      </c>
      <c r="F1024" s="190">
        <f t="shared" si="388"/>
        <v>25</v>
      </c>
      <c r="G1024" s="32">
        <f t="shared" si="389"/>
        <v>2.840683127478496E-4</v>
      </c>
    </row>
    <row r="1025" spans="1:7" x14ac:dyDescent="0.2">
      <c r="A1025" s="186">
        <v>37</v>
      </c>
      <c r="B1025" s="25" t="s">
        <v>25</v>
      </c>
      <c r="C1025" s="31"/>
      <c r="D1025" s="190">
        <v>0</v>
      </c>
      <c r="E1025" s="190">
        <v>0</v>
      </c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>
        <v>745</v>
      </c>
      <c r="E1030" s="190">
        <v>430</v>
      </c>
      <c r="F1030" s="190">
        <f>(D1030-E1030)</f>
        <v>315</v>
      </c>
      <c r="G1030" s="32">
        <f>F1030/E1030</f>
        <v>0.73255813953488369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>
        <v>50395</v>
      </c>
      <c r="E1038" s="39">
        <v>24309</v>
      </c>
      <c r="F1038" s="190">
        <f t="shared" si="392"/>
        <v>26086</v>
      </c>
      <c r="G1038" s="32">
        <f t="shared" si="393"/>
        <v>1.0731004977580321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>
        <v>0</v>
      </c>
      <c r="E1039" s="39">
        <v>105</v>
      </c>
      <c r="F1039" s="190">
        <f t="shared" si="392"/>
        <v>-105</v>
      </c>
      <c r="G1039" s="32">
        <f t="shared" si="393"/>
        <v>-1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51140</v>
      </c>
      <c r="E1040" s="40">
        <f>E1030+E1031+E1032+E1033+E1038+E1039</f>
        <v>24844</v>
      </c>
      <c r="F1040" s="40">
        <f t="shared" si="392"/>
        <v>26296</v>
      </c>
      <c r="G1040" s="34">
        <f t="shared" si="393"/>
        <v>1.0584446948961519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51140</v>
      </c>
      <c r="E1048" s="40">
        <f>E1040+E1045+E1046+E1047</f>
        <v>24844</v>
      </c>
      <c r="F1048" s="190">
        <f t="shared" ref="F1048:F1057" si="398">(D1048-E1048)</f>
        <v>26296</v>
      </c>
      <c r="G1048" s="32">
        <f t="shared" ref="G1048:G1057" si="399">F1048/E1048</f>
        <v>1.0584446948961519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8592</v>
      </c>
      <c r="E1049" s="189">
        <f>E1050+E1051+E1052</f>
        <v>6087</v>
      </c>
      <c r="F1049" s="190">
        <f t="shared" si="398"/>
        <v>2505</v>
      </c>
      <c r="G1049" s="32">
        <f t="shared" si="399"/>
        <v>0.4115327747658945</v>
      </c>
    </row>
    <row r="1050" spans="1:7" x14ac:dyDescent="0.2">
      <c r="A1050" s="186">
        <v>600</v>
      </c>
      <c r="B1050" s="1" t="s">
        <v>2</v>
      </c>
      <c r="C1050" s="10"/>
      <c r="D1050" s="190">
        <v>319</v>
      </c>
      <c r="E1050" s="190">
        <v>158</v>
      </c>
      <c r="F1050" s="190">
        <f t="shared" si="398"/>
        <v>161</v>
      </c>
      <c r="G1050" s="32">
        <f t="shared" si="399"/>
        <v>1.018987341772152</v>
      </c>
    </row>
    <row r="1051" spans="1:7" x14ac:dyDescent="0.2">
      <c r="A1051" s="186">
        <v>601</v>
      </c>
      <c r="B1051" s="1" t="s">
        <v>3</v>
      </c>
      <c r="C1051" s="10"/>
      <c r="D1051" s="190">
        <v>5117</v>
      </c>
      <c r="E1051" s="190">
        <v>3116</v>
      </c>
      <c r="F1051" s="190">
        <f t="shared" si="398"/>
        <v>2001</v>
      </c>
      <c r="G1051" s="32">
        <f t="shared" si="399"/>
        <v>0.64216944801026954</v>
      </c>
    </row>
    <row r="1052" spans="1:7" x14ac:dyDescent="0.2">
      <c r="A1052" s="186">
        <v>604</v>
      </c>
      <c r="B1052" s="1" t="s">
        <v>4</v>
      </c>
      <c r="C1052" s="10"/>
      <c r="D1052" s="190">
        <v>3156</v>
      </c>
      <c r="E1052" s="190">
        <v>2813</v>
      </c>
      <c r="F1052" s="190">
        <f t="shared" si="398"/>
        <v>343</v>
      </c>
      <c r="G1052" s="32">
        <f t="shared" si="399"/>
        <v>0.12193387842161393</v>
      </c>
    </row>
    <row r="1053" spans="1:7" x14ac:dyDescent="0.2">
      <c r="A1053" s="186">
        <v>61</v>
      </c>
      <c r="B1053" s="1" t="s">
        <v>41</v>
      </c>
      <c r="C1053" s="10"/>
      <c r="D1053" s="190">
        <v>3100</v>
      </c>
      <c r="E1053" s="190">
        <v>155</v>
      </c>
      <c r="F1053" s="190">
        <f t="shared" si="398"/>
        <v>2945</v>
      </c>
      <c r="G1053" s="32">
        <f t="shared" si="399"/>
        <v>19</v>
      </c>
    </row>
    <row r="1054" spans="1:7" x14ac:dyDescent="0.2">
      <c r="A1054" s="186">
        <v>62</v>
      </c>
      <c r="B1054" s="2" t="s">
        <v>42</v>
      </c>
      <c r="C1054" s="11"/>
      <c r="D1054" s="39">
        <v>831</v>
      </c>
      <c r="E1054" s="39">
        <v>2155</v>
      </c>
      <c r="F1054" s="190">
        <f t="shared" si="398"/>
        <v>-1324</v>
      </c>
      <c r="G1054" s="32">
        <f t="shared" si="399"/>
        <v>-0.61438515081206502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12523</v>
      </c>
      <c r="E1055" s="40">
        <f>E1049+E1053+E1054</f>
        <v>8397</v>
      </c>
      <c r="F1055" s="190">
        <f t="shared" si="398"/>
        <v>4126</v>
      </c>
      <c r="G1055" s="32">
        <f t="shared" si="399"/>
        <v>0.49136596403477434</v>
      </c>
    </row>
    <row r="1056" spans="1:7" ht="25.5" x14ac:dyDescent="0.2">
      <c r="A1056" s="22"/>
      <c r="B1056" s="26" t="s">
        <v>48</v>
      </c>
      <c r="C1056" s="191"/>
      <c r="D1056" s="40">
        <f>D1048-D1055</f>
        <v>38617</v>
      </c>
      <c r="E1056" s="40">
        <f>E1048-E1055</f>
        <v>16447</v>
      </c>
      <c r="F1056" s="190">
        <f t="shared" si="398"/>
        <v>22170</v>
      </c>
      <c r="G1056" s="32">
        <f t="shared" si="399"/>
        <v>1.3479661944427554</v>
      </c>
    </row>
    <row r="1057" spans="1:7" x14ac:dyDescent="0.2">
      <c r="A1057" s="186">
        <v>63</v>
      </c>
      <c r="B1057" s="3" t="s">
        <v>46</v>
      </c>
      <c r="C1057" s="188"/>
      <c r="D1057" s="189">
        <v>19648</v>
      </c>
      <c r="E1057" s="189">
        <v>15369</v>
      </c>
      <c r="F1057" s="190">
        <f t="shared" si="398"/>
        <v>4279</v>
      </c>
      <c r="G1057" s="32">
        <f t="shared" si="399"/>
        <v>0.27841759385776566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>
        <v>0</v>
      </c>
      <c r="E1061" s="39">
        <v>5349</v>
      </c>
      <c r="F1061" s="190">
        <f t="shared" ref="F1061:F1071" si="402">(D1061-E1061)</f>
        <v>-5349</v>
      </c>
      <c r="G1061" s="32">
        <f t="shared" ref="G1061:G1071" si="403">F1061/E1061</f>
        <v>-1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18969</v>
      </c>
      <c r="E1062" s="190">
        <f>E1056-E1057-E1061</f>
        <v>-4271</v>
      </c>
      <c r="F1062" s="190">
        <f t="shared" si="402"/>
        <v>23240</v>
      </c>
      <c r="G1062" s="32">
        <f t="shared" si="403"/>
        <v>-5.4413486302973544</v>
      </c>
    </row>
    <row r="1063" spans="1:7" x14ac:dyDescent="0.2">
      <c r="A1063" s="186">
        <v>75</v>
      </c>
      <c r="B1063" s="3" t="s">
        <v>50</v>
      </c>
      <c r="C1063" s="188"/>
      <c r="D1063" s="189">
        <v>0</v>
      </c>
      <c r="E1063" s="189">
        <v>1868</v>
      </c>
      <c r="F1063" s="190">
        <f t="shared" si="402"/>
        <v>-1868</v>
      </c>
      <c r="G1063" s="32">
        <f t="shared" si="403"/>
        <v>-1</v>
      </c>
    </row>
    <row r="1064" spans="1:7" x14ac:dyDescent="0.2">
      <c r="A1064" s="186">
        <v>65</v>
      </c>
      <c r="B1064" s="1" t="s">
        <v>51</v>
      </c>
      <c r="C1064" s="10"/>
      <c r="D1064" s="190">
        <v>0</v>
      </c>
      <c r="E1064" s="190">
        <v>0</v>
      </c>
      <c r="F1064" s="190">
        <f t="shared" si="402"/>
        <v>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>
        <v>18481</v>
      </c>
      <c r="E1065" s="190">
        <v>24000</v>
      </c>
      <c r="F1065" s="190">
        <f t="shared" si="402"/>
        <v>-5519</v>
      </c>
      <c r="G1065" s="32">
        <f t="shared" si="403"/>
        <v>-0.22995833333333332</v>
      </c>
    </row>
    <row r="1066" spans="1:7" x14ac:dyDescent="0.2">
      <c r="A1066" s="186">
        <v>78</v>
      </c>
      <c r="B1066" s="2" t="s">
        <v>53</v>
      </c>
      <c r="C1066" s="11"/>
      <c r="D1066" s="39">
        <v>0</v>
      </c>
      <c r="E1066" s="39">
        <v>0</v>
      </c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488</v>
      </c>
      <c r="E1067" s="190">
        <f>E1062+E1063-E1064-E1065+E1066</f>
        <v>-26403</v>
      </c>
      <c r="F1067" s="190">
        <f t="shared" si="402"/>
        <v>26891</v>
      </c>
      <c r="G1067" s="32">
        <f t="shared" si="403"/>
        <v>-1.0184827481725562</v>
      </c>
    </row>
    <row r="1068" spans="1:7" x14ac:dyDescent="0.2">
      <c r="A1068" s="186">
        <v>76</v>
      </c>
      <c r="B1068" s="1" t="s">
        <v>54</v>
      </c>
      <c r="C1068" s="10"/>
      <c r="D1068" s="190">
        <v>0</v>
      </c>
      <c r="E1068" s="190">
        <v>0</v>
      </c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>
        <v>0</v>
      </c>
      <c r="E1069" s="190">
        <v>0</v>
      </c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488</v>
      </c>
      <c r="E1071" s="190">
        <f>E1067+E1070</f>
        <v>-26403</v>
      </c>
      <c r="F1071" s="190">
        <f t="shared" si="402"/>
        <v>26891</v>
      </c>
      <c r="G1071" s="32">
        <f t="shared" si="403"/>
        <v>-1.0184827481725562</v>
      </c>
    </row>
    <row r="1073" spans="1:8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8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8" x14ac:dyDescent="0.2">
      <c r="A1075" s="186">
        <v>5</v>
      </c>
      <c r="B1075" s="1" t="s">
        <v>22</v>
      </c>
      <c r="C1075" s="10"/>
      <c r="D1075" s="190">
        <v>-14821</v>
      </c>
      <c r="E1075" s="190">
        <v>-72235</v>
      </c>
      <c r="F1075" s="190">
        <f t="shared" ref="F1075" si="404">(D1075-E1075)</f>
        <v>57414</v>
      </c>
      <c r="G1075" s="32">
        <f t="shared" ref="G1075" si="405">F1075/E1075</f>
        <v>-0.79482245448882116</v>
      </c>
    </row>
    <row r="1076" spans="1:8" x14ac:dyDescent="0.2">
      <c r="B1076" s="6"/>
      <c r="C1076" s="28"/>
    </row>
    <row r="1077" spans="1:8" x14ac:dyDescent="0.2">
      <c r="B1077" s="7" t="s">
        <v>6</v>
      </c>
      <c r="C1077" s="29"/>
    </row>
    <row r="1078" spans="1:8" x14ac:dyDescent="0.2">
      <c r="B1078" s="6"/>
      <c r="C1078" s="28"/>
    </row>
    <row r="1079" spans="1:8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8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8" x14ac:dyDescent="0.2">
      <c r="B1081" s="3"/>
      <c r="C1081" s="28"/>
    </row>
    <row r="1082" spans="1:8" x14ac:dyDescent="0.2">
      <c r="A1082" s="186">
        <v>41</v>
      </c>
      <c r="B1082" s="1" t="s">
        <v>8</v>
      </c>
      <c r="C1082" s="10"/>
      <c r="D1082" s="190">
        <f>D1086+D1087+D1088</f>
        <v>118918</v>
      </c>
      <c r="E1082" s="190">
        <f>E1086+E1087+E1088</f>
        <v>106813</v>
      </c>
      <c r="F1082" s="190">
        <f t="shared" ref="F1082" si="408">(D1082-E1082)</f>
        <v>12105</v>
      </c>
      <c r="G1082" s="32">
        <f t="shared" ref="G1082" si="409">F1082/E1082</f>
        <v>0.11332890191268853</v>
      </c>
      <c r="H1082" s="157"/>
    </row>
    <row r="1083" spans="1:8" x14ac:dyDescent="0.2">
      <c r="A1083" s="186"/>
      <c r="B1083" s="1"/>
      <c r="C1083" s="10"/>
      <c r="D1083" s="190"/>
      <c r="E1083" s="190"/>
      <c r="F1083" s="190"/>
      <c r="G1083" s="32"/>
    </row>
    <row r="1084" spans="1:8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8" x14ac:dyDescent="0.2">
      <c r="A1085" s="186"/>
      <c r="B1085" s="1"/>
      <c r="C1085" s="10"/>
      <c r="D1085" s="190"/>
      <c r="E1085" s="190"/>
      <c r="F1085" s="190"/>
      <c r="G1085" s="32"/>
    </row>
    <row r="1086" spans="1:8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8" ht="25.5" x14ac:dyDescent="0.2">
      <c r="A1087" s="186"/>
      <c r="B1087" s="24" t="s">
        <v>58</v>
      </c>
      <c r="C1087" s="17"/>
      <c r="D1087" s="190">
        <v>118918</v>
      </c>
      <c r="E1087" s="190">
        <v>106813</v>
      </c>
      <c r="F1087" s="190">
        <f t="shared" si="410"/>
        <v>12105</v>
      </c>
      <c r="G1087" s="32">
        <f t="shared" si="411"/>
        <v>0.11332890191268853</v>
      </c>
    </row>
    <row r="1088" spans="1:8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x14ac:dyDescent="0.2">
      <c r="A1090" s="186"/>
      <c r="B1090" s="8" t="s">
        <v>26</v>
      </c>
      <c r="C1090" s="31"/>
      <c r="D1090" s="190">
        <v>126574</v>
      </c>
      <c r="E1090" s="190">
        <v>125800</v>
      </c>
      <c r="F1090" s="190">
        <f t="shared" ref="F1090" si="412">(D1090-E1090)</f>
        <v>774</v>
      </c>
      <c r="G1090" s="32">
        <f t="shared" ref="G1090" si="413">F1090/E1090</f>
        <v>6.1526232114467406E-3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x14ac:dyDescent="0.2">
      <c r="A1092" s="186">
        <v>3</v>
      </c>
      <c r="B1092" s="8" t="s">
        <v>15</v>
      </c>
      <c r="C1092" s="31"/>
      <c r="D1092" s="190">
        <f>D1095+D1096+D1097+D1098</f>
        <v>6511</v>
      </c>
      <c r="E1092" s="190">
        <f>E1095+E1096+E1097+E1098</f>
        <v>7243</v>
      </c>
      <c r="F1092" s="190">
        <f t="shared" ref="F1092" si="414">(D1092-E1092)</f>
        <v>-732</v>
      </c>
      <c r="G1092" s="32">
        <f t="shared" ref="G1092" si="415">F1092/E1092</f>
        <v>-0.10106309540245755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>
        <v>67</v>
      </c>
      <c r="E1095" s="190">
        <v>3310</v>
      </c>
      <c r="F1095" s="190">
        <f t="shared" ref="F1095:F1098" si="416">(D1095-E1095)</f>
        <v>-3243</v>
      </c>
      <c r="G1095" s="32">
        <f t="shared" ref="G1095:G1098" si="417">F1095/E1095</f>
        <v>-0.97975830815709974</v>
      </c>
    </row>
    <row r="1096" spans="1:7" x14ac:dyDescent="0.2">
      <c r="A1096" s="186">
        <v>31</v>
      </c>
      <c r="B1096" s="25" t="s">
        <v>17</v>
      </c>
      <c r="C1096" s="31"/>
      <c r="D1096" s="190">
        <v>787</v>
      </c>
      <c r="E1096" s="190">
        <v>1698</v>
      </c>
      <c r="F1096" s="190">
        <f t="shared" si="416"/>
        <v>-911</v>
      </c>
      <c r="G1096" s="32">
        <f t="shared" si="417"/>
        <v>-0.53651354534746765</v>
      </c>
    </row>
    <row r="1097" spans="1:7" x14ac:dyDescent="0.2">
      <c r="A1097" s="186">
        <v>32</v>
      </c>
      <c r="B1097" s="25" t="s">
        <v>18</v>
      </c>
      <c r="C1097" s="31"/>
      <c r="D1097" s="190">
        <v>5657</v>
      </c>
      <c r="E1097" s="190">
        <v>2235</v>
      </c>
      <c r="F1097" s="190">
        <f t="shared" si="416"/>
        <v>3422</v>
      </c>
      <c r="G1097" s="32">
        <f t="shared" si="417"/>
        <v>1.531096196868009</v>
      </c>
    </row>
    <row r="1098" spans="1:7" x14ac:dyDescent="0.2">
      <c r="A1098" s="186">
        <v>37</v>
      </c>
      <c r="B1098" s="25" t="s">
        <v>25</v>
      </c>
      <c r="C1098" s="31"/>
      <c r="D1098" s="190">
        <v>0</v>
      </c>
      <c r="E1098" s="190">
        <v>0</v>
      </c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>
        <v>845</v>
      </c>
      <c r="E1103" s="190">
        <v>228</v>
      </c>
      <c r="F1103" s="190">
        <f>(D1103-E1103)</f>
        <v>617</v>
      </c>
      <c r="G1103" s="32">
        <f>F1103/E1103</f>
        <v>2.7061403508771931</v>
      </c>
    </row>
    <row r="1104" spans="1:7" x14ac:dyDescent="0.2">
      <c r="A1104" s="186">
        <v>701</v>
      </c>
      <c r="B1104" s="1" t="s">
        <v>31</v>
      </c>
      <c r="C1104" s="10"/>
      <c r="D1104" s="190">
        <v>3139</v>
      </c>
      <c r="E1104" s="190">
        <v>909</v>
      </c>
      <c r="F1104" s="190">
        <f t="shared" ref="F1104:F1106" si="418">(D1104-E1104)</f>
        <v>2230</v>
      </c>
      <c r="G1104" s="32">
        <f t="shared" ref="G1104:G1106" si="419">F1104/E1104</f>
        <v>2.4532453245324533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>
        <v>19636</v>
      </c>
      <c r="E1106" s="190">
        <v>4824</v>
      </c>
      <c r="F1106" s="190">
        <f t="shared" si="418"/>
        <v>14812</v>
      </c>
      <c r="G1106" s="32">
        <f t="shared" si="419"/>
        <v>3.070480928689884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23620</v>
      </c>
      <c r="E1113" s="40">
        <f>E1103+E1104+E1105+E1106+E1111+E1112</f>
        <v>5961</v>
      </c>
      <c r="F1113" s="40">
        <f t="shared" si="420"/>
        <v>17659</v>
      </c>
      <c r="G1113" s="34">
        <f t="shared" si="421"/>
        <v>2.9624224123469216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23620</v>
      </c>
      <c r="E1121" s="40">
        <f>E1113+E1118+E1119+E1120</f>
        <v>5961</v>
      </c>
      <c r="F1121" s="190">
        <f t="shared" ref="F1121:F1130" si="426">(D1121-E1121)</f>
        <v>17659</v>
      </c>
      <c r="G1121" s="32">
        <f t="shared" ref="G1121:G1130" si="427">F1121/E1121</f>
        <v>2.9624224123469216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3037</v>
      </c>
      <c r="E1122" s="189">
        <f>E1123+E1124+E1125</f>
        <v>1688</v>
      </c>
      <c r="F1122" s="190">
        <f t="shared" si="426"/>
        <v>1349</v>
      </c>
      <c r="G1122" s="32">
        <f t="shared" si="427"/>
        <v>0.79917061611374407</v>
      </c>
    </row>
    <row r="1123" spans="1:7" x14ac:dyDescent="0.2">
      <c r="A1123" s="186">
        <v>600</v>
      </c>
      <c r="B1123" s="1" t="s">
        <v>2</v>
      </c>
      <c r="C1123" s="10"/>
      <c r="D1123" s="190">
        <v>3037</v>
      </c>
      <c r="E1123" s="190">
        <v>77</v>
      </c>
      <c r="F1123" s="190">
        <f t="shared" si="426"/>
        <v>2960</v>
      </c>
      <c r="G1123" s="32">
        <f t="shared" si="427"/>
        <v>38.441558441558442</v>
      </c>
    </row>
    <row r="1124" spans="1:7" x14ac:dyDescent="0.2">
      <c r="A1124" s="186">
        <v>601</v>
      </c>
      <c r="B1124" s="1" t="s">
        <v>3</v>
      </c>
      <c r="C1124" s="10"/>
      <c r="D1124" s="190">
        <v>0</v>
      </c>
      <c r="E1124" s="190">
        <v>1611</v>
      </c>
      <c r="F1124" s="190">
        <f t="shared" si="426"/>
        <v>-1611</v>
      </c>
      <c r="G1124" s="32">
        <f t="shared" si="427"/>
        <v>-1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>
        <v>96</v>
      </c>
      <c r="E1126" s="190">
        <v>23</v>
      </c>
      <c r="F1126" s="190">
        <f t="shared" si="426"/>
        <v>73</v>
      </c>
      <c r="G1126" s="32">
        <f t="shared" si="427"/>
        <v>3.1739130434782608</v>
      </c>
    </row>
    <row r="1127" spans="1:7" x14ac:dyDescent="0.2">
      <c r="A1127" s="186">
        <v>62</v>
      </c>
      <c r="B1127" s="2" t="s">
        <v>42</v>
      </c>
      <c r="C1127" s="11"/>
      <c r="D1127" s="39">
        <v>348</v>
      </c>
      <c r="E1127" s="39">
        <v>196</v>
      </c>
      <c r="F1127" s="190">
        <f t="shared" si="426"/>
        <v>152</v>
      </c>
      <c r="G1127" s="32">
        <f t="shared" si="427"/>
        <v>0.77551020408163263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3481</v>
      </c>
      <c r="E1128" s="40">
        <f>E1122+E1126+E1127</f>
        <v>1907</v>
      </c>
      <c r="F1128" s="190">
        <f t="shared" si="426"/>
        <v>1574</v>
      </c>
      <c r="G1128" s="32">
        <f t="shared" si="427"/>
        <v>0.82538017829050869</v>
      </c>
    </row>
    <row r="1129" spans="1:7" ht="25.5" x14ac:dyDescent="0.2">
      <c r="A1129" s="22"/>
      <c r="B1129" s="26" t="s">
        <v>48</v>
      </c>
      <c r="C1129" s="191"/>
      <c r="D1129" s="40">
        <f>D1121-D1128</f>
        <v>20139</v>
      </c>
      <c r="E1129" s="40">
        <f>E1121-E1128</f>
        <v>4054</v>
      </c>
      <c r="F1129" s="190">
        <f t="shared" si="426"/>
        <v>16085</v>
      </c>
      <c r="G1129" s="32">
        <f t="shared" si="427"/>
        <v>3.9676862358164775</v>
      </c>
    </row>
    <row r="1130" spans="1:7" x14ac:dyDescent="0.2">
      <c r="A1130" s="186">
        <v>63</v>
      </c>
      <c r="B1130" s="3" t="s">
        <v>46</v>
      </c>
      <c r="C1130" s="188"/>
      <c r="D1130" s="189">
        <v>10628</v>
      </c>
      <c r="E1130" s="189">
        <v>7764</v>
      </c>
      <c r="F1130" s="190">
        <f t="shared" si="426"/>
        <v>2864</v>
      </c>
      <c r="G1130" s="32">
        <f t="shared" si="427"/>
        <v>0.36888201957753736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>
        <v>337</v>
      </c>
      <c r="E1134" s="39">
        <v>218</v>
      </c>
      <c r="F1134" s="190">
        <f t="shared" ref="F1134:F1144" si="430">(D1134-E1134)</f>
        <v>119</v>
      </c>
      <c r="G1134" s="32">
        <f t="shared" ref="G1134:G1144" si="431">F1134/E1134</f>
        <v>0.54587155963302747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9174</v>
      </c>
      <c r="E1135" s="190">
        <f>E1129-E1130-E1134</f>
        <v>-3928</v>
      </c>
      <c r="F1135" s="190">
        <f t="shared" si="430"/>
        <v>13102</v>
      </c>
      <c r="G1135" s="32">
        <f t="shared" si="431"/>
        <v>-3.3355397148676169</v>
      </c>
    </row>
    <row r="1136" spans="1:7" x14ac:dyDescent="0.2">
      <c r="A1136" s="186">
        <v>75</v>
      </c>
      <c r="B1136" s="3" t="s">
        <v>50</v>
      </c>
      <c r="C1136" s="188"/>
      <c r="D1136" s="189">
        <v>3576</v>
      </c>
      <c r="E1136" s="189">
        <v>0</v>
      </c>
      <c r="F1136" s="190">
        <f t="shared" si="430"/>
        <v>3576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>
        <v>3576</v>
      </c>
      <c r="E1137" s="190">
        <v>1765</v>
      </c>
      <c r="F1137" s="190">
        <f t="shared" si="430"/>
        <v>1811</v>
      </c>
      <c r="G1137" s="32">
        <f t="shared" si="431"/>
        <v>1.0260623229461756</v>
      </c>
    </row>
    <row r="1138" spans="1:7" ht="25.5" x14ac:dyDescent="0.2">
      <c r="A1138" s="186">
        <v>68</v>
      </c>
      <c r="B1138" s="16" t="s">
        <v>52</v>
      </c>
      <c r="C1138" s="17"/>
      <c r="D1138" s="190">
        <v>3576</v>
      </c>
      <c r="E1138" s="190">
        <v>1327</v>
      </c>
      <c r="F1138" s="190">
        <f t="shared" si="430"/>
        <v>2249</v>
      </c>
      <c r="G1138" s="32">
        <f t="shared" si="431"/>
        <v>1.6948003014318012</v>
      </c>
    </row>
    <row r="1139" spans="1:7" x14ac:dyDescent="0.2">
      <c r="A1139" s="186">
        <v>78</v>
      </c>
      <c r="B1139" s="2" t="s">
        <v>53</v>
      </c>
      <c r="C1139" s="11"/>
      <c r="D1139" s="39">
        <v>0</v>
      </c>
      <c r="E1139" s="39">
        <v>0</v>
      </c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5598</v>
      </c>
      <c r="E1140" s="190">
        <f>E1135+E1136-E1137-E1138+E1139</f>
        <v>-7020</v>
      </c>
      <c r="F1140" s="190">
        <f t="shared" si="430"/>
        <v>12618</v>
      </c>
      <c r="G1140" s="32">
        <f t="shared" si="431"/>
        <v>-1.7974358974358975</v>
      </c>
    </row>
    <row r="1141" spans="1:7" x14ac:dyDescent="0.2">
      <c r="A1141" s="186">
        <v>76</v>
      </c>
      <c r="B1141" s="1" t="s">
        <v>54</v>
      </c>
      <c r="C1141" s="10"/>
      <c r="D1141" s="190">
        <v>0</v>
      </c>
      <c r="E1141" s="190">
        <v>0</v>
      </c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>
        <v>0</v>
      </c>
      <c r="E1142" s="190">
        <v>221</v>
      </c>
      <c r="F1142" s="190">
        <f t="shared" si="430"/>
        <v>-221</v>
      </c>
      <c r="G1142" s="32">
        <f t="shared" si="431"/>
        <v>-1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-221</v>
      </c>
      <c r="F1143" s="190">
        <f t="shared" si="430"/>
        <v>221</v>
      </c>
      <c r="G1143" s="32">
        <f t="shared" si="431"/>
        <v>-1</v>
      </c>
    </row>
    <row r="1144" spans="1:7" x14ac:dyDescent="0.2">
      <c r="A1144" s="22"/>
      <c r="B1144" s="19" t="s">
        <v>57</v>
      </c>
      <c r="C1144" s="191"/>
      <c r="D1144" s="190">
        <f>D1140+D1143</f>
        <v>5598</v>
      </c>
      <c r="E1144" s="190">
        <f>E1140+E1143</f>
        <v>-7241</v>
      </c>
      <c r="F1144" s="190">
        <f t="shared" si="430"/>
        <v>12839</v>
      </c>
      <c r="G1144" s="32">
        <f t="shared" si="431"/>
        <v>-1.7730976384477282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>
        <v>15312</v>
      </c>
      <c r="E1148" s="190">
        <v>13482</v>
      </c>
      <c r="F1148" s="190">
        <f t="shared" ref="F1148" si="432">(D1148-E1148)</f>
        <v>1830</v>
      </c>
      <c r="G1148" s="32">
        <f t="shared" ref="G1148" si="433">F1148/E1148</f>
        <v>0.13573653760569648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1268</v>
      </c>
      <c r="E1155" s="190">
        <f>E1159+E1160+E1161</f>
        <v>36870</v>
      </c>
      <c r="F1155" s="190">
        <f t="shared" ref="F1155" si="436">(D1155-E1155)</f>
        <v>-35602</v>
      </c>
      <c r="G1155" s="32">
        <f t="shared" ref="G1155" si="437">F1155/E1155</f>
        <v>-0.96560889612150802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>
        <v>610</v>
      </c>
      <c r="E1159" s="190">
        <v>35934</v>
      </c>
      <c r="F1159" s="190">
        <f t="shared" ref="F1159:F1161" si="438">(D1159-E1159)</f>
        <v>-35324</v>
      </c>
      <c r="G1159" s="32">
        <f t="shared" ref="G1159:G1161" si="439">F1159/E1159</f>
        <v>-0.98302443368397618</v>
      </c>
    </row>
    <row r="1160" spans="1:7" ht="25.5" x14ac:dyDescent="0.2">
      <c r="A1160" s="186"/>
      <c r="B1160" s="24" t="s">
        <v>58</v>
      </c>
      <c r="C1160" s="17"/>
      <c r="D1160" s="190">
        <v>529</v>
      </c>
      <c r="E1160" s="190">
        <v>789</v>
      </c>
      <c r="F1160" s="190">
        <f t="shared" si="438"/>
        <v>-260</v>
      </c>
      <c r="G1160" s="32">
        <f t="shared" si="439"/>
        <v>-0.32953105196451205</v>
      </c>
    </row>
    <row r="1161" spans="1:7" x14ac:dyDescent="0.2">
      <c r="A1161" s="186"/>
      <c r="B1161" s="23" t="s">
        <v>24</v>
      </c>
      <c r="C1161" s="10"/>
      <c r="D1161" s="190">
        <v>129</v>
      </c>
      <c r="E1161" s="190">
        <v>147</v>
      </c>
      <c r="F1161" s="190">
        <f t="shared" si="438"/>
        <v>-18</v>
      </c>
      <c r="G1161" s="32">
        <f t="shared" si="439"/>
        <v>-0.12244897959183673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249">
        <f>septe!D1163</f>
        <v>22274</v>
      </c>
      <c r="E1163" s="249">
        <f>septe!E1163</f>
        <v>22533</v>
      </c>
      <c r="F1163" s="190">
        <f t="shared" ref="F1163" si="440">(D1163-E1163)</f>
        <v>-259</v>
      </c>
      <c r="G1163" s="32">
        <f t="shared" ref="G1163" si="441">F1163/E1163</f>
        <v>-1.1494252873563218E-2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2319</v>
      </c>
      <c r="E1165" s="190">
        <f>E1168+E1169+E1170+E1171</f>
        <v>26012</v>
      </c>
      <c r="F1165" s="190">
        <f t="shared" ref="F1165" si="442">(D1165-E1165)</f>
        <v>-23693</v>
      </c>
      <c r="G1165" s="32">
        <f t="shared" ref="G1165" si="443">F1165/E1165</f>
        <v>-0.91084883899738578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>
        <v>500</v>
      </c>
      <c r="E1168" s="190">
        <v>495</v>
      </c>
      <c r="F1168" s="190">
        <f t="shared" ref="F1168:F1171" si="444">(D1168-E1168)</f>
        <v>5</v>
      </c>
      <c r="G1168" s="32">
        <f t="shared" ref="G1168:G1171" si="445">F1168/E1168</f>
        <v>1.0101010101010102E-2</v>
      </c>
    </row>
    <row r="1169" spans="1:7" x14ac:dyDescent="0.2">
      <c r="A1169" s="186">
        <v>31</v>
      </c>
      <c r="B1169" s="25" t="s">
        <v>17</v>
      </c>
      <c r="C1169" s="31"/>
      <c r="D1169" s="190">
        <v>565</v>
      </c>
      <c r="E1169" s="190">
        <v>377</v>
      </c>
      <c r="F1169" s="190">
        <f t="shared" si="444"/>
        <v>188</v>
      </c>
      <c r="G1169" s="32">
        <f t="shared" si="445"/>
        <v>0.49867374005305037</v>
      </c>
    </row>
    <row r="1170" spans="1:7" x14ac:dyDescent="0.2">
      <c r="A1170" s="186">
        <v>32</v>
      </c>
      <c r="B1170" s="25" t="s">
        <v>18</v>
      </c>
      <c r="C1170" s="31"/>
      <c r="D1170" s="190">
        <v>1254</v>
      </c>
      <c r="E1170" s="190">
        <v>25140</v>
      </c>
      <c r="F1170" s="190">
        <f t="shared" si="444"/>
        <v>-23886</v>
      </c>
      <c r="G1170" s="32">
        <f t="shared" si="445"/>
        <v>-0.95011933174224339</v>
      </c>
    </row>
    <row r="1171" spans="1:7" x14ac:dyDescent="0.2">
      <c r="A1171" s="186">
        <v>37</v>
      </c>
      <c r="B1171" s="25" t="s">
        <v>25</v>
      </c>
      <c r="C1171" s="31"/>
      <c r="D1171" s="190">
        <v>0</v>
      </c>
      <c r="E1171" s="190">
        <v>0</v>
      </c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249" t="s">
        <v>10</v>
      </c>
      <c r="E1176" s="249" t="s">
        <v>11</v>
      </c>
      <c r="F1176" s="249" t="s">
        <v>12</v>
      </c>
      <c r="G1176" s="32" t="s">
        <v>13</v>
      </c>
    </row>
    <row r="1177" spans="1:7" x14ac:dyDescent="0.2">
      <c r="A1177" s="245">
        <v>700</v>
      </c>
      <c r="B1177" s="1" t="s">
        <v>30</v>
      </c>
      <c r="C1177" s="10"/>
      <c r="D1177" s="249">
        <v>123</v>
      </c>
      <c r="E1177" s="249">
        <v>0</v>
      </c>
      <c r="F1177" s="249">
        <f>(D1177-E1177)</f>
        <v>123</v>
      </c>
      <c r="G1177" s="32" t="e">
        <f>F1177/E1177</f>
        <v>#DIV/0!</v>
      </c>
    </row>
    <row r="1178" spans="1:7" x14ac:dyDescent="0.2">
      <c r="A1178" s="245">
        <v>701</v>
      </c>
      <c r="B1178" s="1" t="s">
        <v>31</v>
      </c>
      <c r="C1178" s="10"/>
      <c r="D1178" s="249">
        <v>242</v>
      </c>
      <c r="E1178" s="249">
        <v>0</v>
      </c>
      <c r="F1178" s="249">
        <f t="shared" ref="F1178:F1180" si="446">(D1178-E1178)</f>
        <v>242</v>
      </c>
      <c r="G1178" s="32" t="e">
        <f t="shared" ref="G1178:G1180" si="447">F1178/E1178</f>
        <v>#DIV/0!</v>
      </c>
    </row>
    <row r="1179" spans="1:7" x14ac:dyDescent="0.2">
      <c r="A1179" s="245">
        <v>704</v>
      </c>
      <c r="B1179" s="1" t="s">
        <v>32</v>
      </c>
      <c r="C1179" s="10"/>
      <c r="D1179" s="249">
        <v>0</v>
      </c>
      <c r="E1179" s="249">
        <v>0</v>
      </c>
      <c r="F1179" s="249">
        <f t="shared" si="446"/>
        <v>0</v>
      </c>
      <c r="G1179" s="32" t="e">
        <f t="shared" si="447"/>
        <v>#DIV/0!</v>
      </c>
    </row>
    <row r="1180" spans="1:7" x14ac:dyDescent="0.2">
      <c r="A1180" s="245">
        <v>706</v>
      </c>
      <c r="B1180" s="1" t="s">
        <v>33</v>
      </c>
      <c r="C1180" s="10"/>
      <c r="D1180" s="249">
        <v>1238</v>
      </c>
      <c r="E1180" s="249">
        <v>0</v>
      </c>
      <c r="F1180" s="249">
        <f t="shared" si="446"/>
        <v>1238</v>
      </c>
      <c r="G1180" s="32" t="e">
        <f t="shared" si="447"/>
        <v>#DIV/0!</v>
      </c>
    </row>
    <row r="1181" spans="1:7" x14ac:dyDescent="0.2">
      <c r="A1181" s="245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245"/>
      <c r="B1182" s="14" t="s">
        <v>19</v>
      </c>
      <c r="C1182" s="11"/>
      <c r="D1182" s="39"/>
      <c r="E1182" s="39"/>
      <c r="F1182" s="249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245"/>
      <c r="B1183" s="14" t="s">
        <v>20</v>
      </c>
      <c r="C1183" s="11"/>
      <c r="D1183" s="39"/>
      <c r="E1183" s="39"/>
      <c r="F1183" s="249">
        <f t="shared" si="448"/>
        <v>0</v>
      </c>
      <c r="G1183" s="32" t="e">
        <f t="shared" si="449"/>
        <v>#DIV/0!</v>
      </c>
    </row>
    <row r="1184" spans="1:7" x14ac:dyDescent="0.2">
      <c r="A1184" s="245"/>
      <c r="B1184" s="14" t="s">
        <v>27</v>
      </c>
      <c r="C1184" s="11"/>
      <c r="D1184" s="39"/>
      <c r="E1184" s="39"/>
      <c r="F1184" s="249">
        <f t="shared" si="448"/>
        <v>0</v>
      </c>
      <c r="G1184" s="32" t="e">
        <f t="shared" si="449"/>
        <v>#DIV/0!</v>
      </c>
    </row>
    <row r="1185" spans="1:7" x14ac:dyDescent="0.2">
      <c r="A1185" s="245">
        <v>706</v>
      </c>
      <c r="B1185" s="2" t="s">
        <v>34</v>
      </c>
      <c r="C1185" s="11"/>
      <c r="D1185" s="39"/>
      <c r="E1185" s="39"/>
      <c r="F1185" s="249">
        <f t="shared" si="448"/>
        <v>0</v>
      </c>
      <c r="G1185" s="32" t="e">
        <f t="shared" si="449"/>
        <v>#DIV/0!</v>
      </c>
    </row>
    <row r="1186" spans="1:7" x14ac:dyDescent="0.2">
      <c r="A1186" s="245" t="s">
        <v>35</v>
      </c>
      <c r="B1186" s="2" t="s">
        <v>36</v>
      </c>
      <c r="C1186" s="11"/>
      <c r="D1186" s="39">
        <v>0</v>
      </c>
      <c r="E1186" s="39">
        <v>0</v>
      </c>
      <c r="F1186" s="249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246"/>
      <c r="D1187" s="40">
        <f>D1177+D1178+D1179+D1180+D1185+D1186</f>
        <v>1603</v>
      </c>
      <c r="E1187" s="40">
        <f>E1177+E1178+E1179+E1180+E1185+E1186</f>
        <v>0</v>
      </c>
      <c r="F1187" s="40">
        <f t="shared" si="448"/>
        <v>1603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249">
        <v>0</v>
      </c>
      <c r="E1190" s="249">
        <v>0</v>
      </c>
      <c r="F1190" s="249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247"/>
      <c r="D1191" s="248"/>
      <c r="E1191" s="248"/>
      <c r="F1191" s="248"/>
      <c r="G1191" s="36"/>
    </row>
    <row r="1192" spans="1:7" x14ac:dyDescent="0.2">
      <c r="A1192" s="245">
        <v>72</v>
      </c>
      <c r="B1192" s="1" t="s">
        <v>37</v>
      </c>
      <c r="C1192" s="10"/>
      <c r="D1192" s="249"/>
      <c r="E1192" s="249"/>
      <c r="F1192" s="249"/>
      <c r="G1192" s="32"/>
    </row>
    <row r="1193" spans="1:7" x14ac:dyDescent="0.2">
      <c r="A1193" s="245">
        <v>73</v>
      </c>
      <c r="B1193" s="1" t="s">
        <v>38</v>
      </c>
      <c r="C1193" s="10"/>
      <c r="D1193" s="249"/>
      <c r="E1193" s="249"/>
      <c r="F1193" s="249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245">
        <v>74</v>
      </c>
      <c r="B1194" s="2" t="s">
        <v>39</v>
      </c>
      <c r="C1194" s="11"/>
      <c r="D1194" s="39"/>
      <c r="E1194" s="39"/>
      <c r="F1194" s="249"/>
      <c r="G1194" s="32"/>
    </row>
    <row r="1195" spans="1:7" ht="25.5" x14ac:dyDescent="0.2">
      <c r="A1195" s="22"/>
      <c r="B1195" s="26" t="s">
        <v>44</v>
      </c>
      <c r="C1195" s="250"/>
      <c r="D1195" s="40">
        <f>D1187+D1192+D1193+D1194</f>
        <v>1603</v>
      </c>
      <c r="E1195" s="40">
        <f>E1187+E1192+E1193+E1194</f>
        <v>0</v>
      </c>
      <c r="F1195" s="249">
        <f t="shared" ref="F1195:F1204" si="454">(D1195-E1195)</f>
        <v>1603</v>
      </c>
      <c r="G1195" s="32" t="e">
        <f t="shared" ref="G1195:G1204" si="455">F1195/E1195</f>
        <v>#DIV/0!</v>
      </c>
    </row>
    <row r="1196" spans="1:7" x14ac:dyDescent="0.2">
      <c r="A1196" s="245">
        <v>60</v>
      </c>
      <c r="B1196" s="3" t="s">
        <v>40</v>
      </c>
      <c r="C1196" s="247"/>
      <c r="D1196" s="248">
        <f>D1197+D1198+D1199</f>
        <v>813</v>
      </c>
      <c r="E1196" s="248">
        <f>E1197+E1198+E1199</f>
        <v>158</v>
      </c>
      <c r="F1196" s="249">
        <f t="shared" si="454"/>
        <v>655</v>
      </c>
      <c r="G1196" s="32">
        <f t="shared" si="455"/>
        <v>4.1455696202531644</v>
      </c>
    </row>
    <row r="1197" spans="1:7" x14ac:dyDescent="0.2">
      <c r="A1197" s="245">
        <v>600</v>
      </c>
      <c r="B1197" s="1" t="s">
        <v>2</v>
      </c>
      <c r="C1197" s="10"/>
      <c r="D1197" s="249">
        <v>433</v>
      </c>
      <c r="E1197" s="249">
        <v>0</v>
      </c>
      <c r="F1197" s="249">
        <f t="shared" si="454"/>
        <v>433</v>
      </c>
      <c r="G1197" s="32" t="e">
        <f t="shared" si="455"/>
        <v>#DIV/0!</v>
      </c>
    </row>
    <row r="1198" spans="1:7" x14ac:dyDescent="0.2">
      <c r="A1198" s="245">
        <v>601</v>
      </c>
      <c r="B1198" s="1" t="s">
        <v>3</v>
      </c>
      <c r="C1198" s="10"/>
      <c r="D1198" s="249">
        <v>380</v>
      </c>
      <c r="E1198" s="249">
        <v>158</v>
      </c>
      <c r="F1198" s="249">
        <f t="shared" si="454"/>
        <v>222</v>
      </c>
      <c r="G1198" s="32">
        <f t="shared" si="455"/>
        <v>1.4050632911392404</v>
      </c>
    </row>
    <row r="1199" spans="1:7" x14ac:dyDescent="0.2">
      <c r="A1199" s="245">
        <v>604</v>
      </c>
      <c r="B1199" s="1" t="s">
        <v>4</v>
      </c>
      <c r="C1199" s="10"/>
      <c r="D1199" s="249">
        <v>0</v>
      </c>
      <c r="E1199" s="249">
        <v>0</v>
      </c>
      <c r="F1199" s="249">
        <f t="shared" si="454"/>
        <v>0</v>
      </c>
      <c r="G1199" s="32" t="e">
        <f t="shared" si="455"/>
        <v>#DIV/0!</v>
      </c>
    </row>
    <row r="1200" spans="1:7" x14ac:dyDescent="0.2">
      <c r="A1200" s="245">
        <v>61</v>
      </c>
      <c r="B1200" s="1" t="s">
        <v>41</v>
      </c>
      <c r="C1200" s="10"/>
      <c r="D1200" s="249">
        <v>237</v>
      </c>
      <c r="E1200" s="249">
        <v>213</v>
      </c>
      <c r="F1200" s="249">
        <f t="shared" si="454"/>
        <v>24</v>
      </c>
      <c r="G1200" s="32">
        <f t="shared" si="455"/>
        <v>0.11267605633802817</v>
      </c>
    </row>
    <row r="1201" spans="1:7" x14ac:dyDescent="0.2">
      <c r="A1201" s="245">
        <v>62</v>
      </c>
      <c r="B1201" s="2" t="s">
        <v>42</v>
      </c>
      <c r="C1201" s="11"/>
      <c r="D1201" s="39">
        <v>316</v>
      </c>
      <c r="E1201" s="39">
        <v>98</v>
      </c>
      <c r="F1201" s="249">
        <f t="shared" si="454"/>
        <v>218</v>
      </c>
      <c r="G1201" s="32">
        <f t="shared" si="455"/>
        <v>2.2244897959183674</v>
      </c>
    </row>
    <row r="1202" spans="1:7" ht="25.5" x14ac:dyDescent="0.2">
      <c r="A1202" s="22"/>
      <c r="B1202" s="26" t="s">
        <v>43</v>
      </c>
      <c r="C1202" s="250"/>
      <c r="D1202" s="40">
        <f>D1196+D1200+D1201</f>
        <v>1366</v>
      </c>
      <c r="E1202" s="40">
        <f>E1196+E1200+E1201</f>
        <v>469</v>
      </c>
      <c r="F1202" s="249">
        <f t="shared" si="454"/>
        <v>897</v>
      </c>
      <c r="G1202" s="32">
        <f t="shared" si="455"/>
        <v>1.9125799573560767</v>
      </c>
    </row>
    <row r="1203" spans="1:7" ht="25.5" x14ac:dyDescent="0.2">
      <c r="A1203" s="22"/>
      <c r="B1203" s="26" t="s">
        <v>48</v>
      </c>
      <c r="C1203" s="250"/>
      <c r="D1203" s="40">
        <f>D1195-D1202</f>
        <v>237</v>
      </c>
      <c r="E1203" s="40">
        <f>E1195-E1202</f>
        <v>-469</v>
      </c>
      <c r="F1203" s="249">
        <f t="shared" si="454"/>
        <v>706</v>
      </c>
      <c r="G1203" s="32">
        <f t="shared" si="455"/>
        <v>-1.5053304904051172</v>
      </c>
    </row>
    <row r="1204" spans="1:7" x14ac:dyDescent="0.2">
      <c r="A1204" s="245">
        <v>63</v>
      </c>
      <c r="B1204" s="3" t="s">
        <v>46</v>
      </c>
      <c r="C1204" s="247"/>
      <c r="D1204" s="248">
        <v>3657</v>
      </c>
      <c r="E1204" s="248">
        <v>4261</v>
      </c>
      <c r="F1204" s="249">
        <f t="shared" si="454"/>
        <v>-604</v>
      </c>
      <c r="G1204" s="32">
        <f t="shared" si="455"/>
        <v>-0.1417507627317531</v>
      </c>
    </row>
    <row r="1205" spans="1:7" x14ac:dyDescent="0.2">
      <c r="A1205" s="245"/>
      <c r="B1205" s="13" t="s">
        <v>6</v>
      </c>
      <c r="C1205" s="27"/>
      <c r="D1205" s="249"/>
      <c r="E1205" s="249"/>
      <c r="F1205" s="249"/>
      <c r="G1205" s="32"/>
    </row>
    <row r="1206" spans="1:7" x14ac:dyDescent="0.2">
      <c r="A1206" s="245">
        <v>631</v>
      </c>
      <c r="B1206" s="15" t="s">
        <v>21</v>
      </c>
      <c r="C1206" s="21"/>
      <c r="D1206" s="248"/>
      <c r="E1206" s="248"/>
      <c r="F1206" s="249">
        <f t="shared" ref="F1206" si="456">(D1206-E1206)</f>
        <v>0</v>
      </c>
      <c r="G1206" s="32" t="e">
        <f t="shared" ref="G1206" si="457">F1206/E1206</f>
        <v>#DIV/0!</v>
      </c>
    </row>
    <row r="1207" spans="1:7" x14ac:dyDescent="0.2">
      <c r="A1207" s="245"/>
      <c r="B1207" s="15"/>
      <c r="C1207" s="21"/>
      <c r="D1207" s="249"/>
      <c r="E1207" s="249"/>
      <c r="F1207" s="249"/>
      <c r="G1207" s="32"/>
    </row>
    <row r="1208" spans="1:7" x14ac:dyDescent="0.2">
      <c r="A1208" s="245">
        <v>64</v>
      </c>
      <c r="B1208" s="2" t="s">
        <v>47</v>
      </c>
      <c r="C1208" s="11"/>
      <c r="D1208" s="39">
        <v>111</v>
      </c>
      <c r="E1208" s="39">
        <v>57</v>
      </c>
      <c r="F1208" s="249">
        <f t="shared" ref="F1208:F1218" si="458">(D1208-E1208)</f>
        <v>54</v>
      </c>
      <c r="G1208" s="32">
        <f t="shared" ref="G1208:G1218" si="459">F1208/E1208</f>
        <v>0.94736842105263153</v>
      </c>
    </row>
    <row r="1209" spans="1:7" ht="25.5" x14ac:dyDescent="0.2">
      <c r="A1209" s="22"/>
      <c r="B1209" s="26" t="s">
        <v>49</v>
      </c>
      <c r="C1209" s="250"/>
      <c r="D1209" s="249">
        <f>D1203-D1204-D1208</f>
        <v>-3531</v>
      </c>
      <c r="E1209" s="249">
        <f>E1203-E1204-E1208</f>
        <v>-4787</v>
      </c>
      <c r="F1209" s="249">
        <f t="shared" si="458"/>
        <v>1256</v>
      </c>
      <c r="G1209" s="32">
        <f t="shared" si="459"/>
        <v>-0.26237727177773135</v>
      </c>
    </row>
    <row r="1210" spans="1:7" x14ac:dyDescent="0.2">
      <c r="A1210" s="245">
        <v>75</v>
      </c>
      <c r="B1210" s="3" t="s">
        <v>50</v>
      </c>
      <c r="C1210" s="247"/>
      <c r="D1210" s="248">
        <v>1</v>
      </c>
      <c r="E1210" s="248">
        <v>4</v>
      </c>
      <c r="F1210" s="249">
        <f t="shared" si="458"/>
        <v>-3</v>
      </c>
      <c r="G1210" s="32">
        <f t="shared" si="459"/>
        <v>-0.75</v>
      </c>
    </row>
    <row r="1211" spans="1:7" x14ac:dyDescent="0.2">
      <c r="A1211" s="245">
        <v>65</v>
      </c>
      <c r="B1211" s="1" t="s">
        <v>51</v>
      </c>
      <c r="C1211" s="10"/>
      <c r="D1211" s="249">
        <v>65</v>
      </c>
      <c r="E1211" s="249">
        <v>144</v>
      </c>
      <c r="F1211" s="249">
        <f t="shared" si="458"/>
        <v>-79</v>
      </c>
      <c r="G1211" s="32">
        <f t="shared" si="459"/>
        <v>-0.54861111111111116</v>
      </c>
    </row>
    <row r="1212" spans="1:7" ht="25.5" x14ac:dyDescent="0.2">
      <c r="A1212" s="245">
        <v>68</v>
      </c>
      <c r="B1212" s="16" t="s">
        <v>52</v>
      </c>
      <c r="C1212" s="17"/>
      <c r="D1212" s="249">
        <v>10</v>
      </c>
      <c r="E1212" s="249">
        <v>3</v>
      </c>
      <c r="F1212" s="249">
        <f t="shared" si="458"/>
        <v>7</v>
      </c>
      <c r="G1212" s="32">
        <f t="shared" si="459"/>
        <v>2.3333333333333335</v>
      </c>
    </row>
    <row r="1213" spans="1:7" x14ac:dyDescent="0.2">
      <c r="A1213" s="245">
        <v>78</v>
      </c>
      <c r="B1213" s="2" t="s">
        <v>53</v>
      </c>
      <c r="C1213" s="11"/>
      <c r="D1213" s="39">
        <v>0</v>
      </c>
      <c r="E1213" s="39">
        <v>0</v>
      </c>
      <c r="F1213" s="249">
        <f t="shared" si="458"/>
        <v>0</v>
      </c>
      <c r="G1213" s="32" t="e">
        <f t="shared" si="459"/>
        <v>#DIV/0!</v>
      </c>
    </row>
    <row r="1214" spans="1:7" ht="25.5" x14ac:dyDescent="0.2">
      <c r="A1214" s="22"/>
      <c r="B1214" s="26" t="s">
        <v>77</v>
      </c>
      <c r="C1214" s="250"/>
      <c r="D1214" s="249">
        <f>D1209+D1210-D1211-D1212+D1213</f>
        <v>-3605</v>
      </c>
      <c r="E1214" s="249">
        <f>E1209+E1210-E1211-E1212+E1213</f>
        <v>-4930</v>
      </c>
      <c r="F1214" s="249">
        <f t="shared" si="458"/>
        <v>1325</v>
      </c>
      <c r="G1214" s="32">
        <f t="shared" si="459"/>
        <v>-0.26876267748478699</v>
      </c>
    </row>
    <row r="1215" spans="1:7" x14ac:dyDescent="0.2">
      <c r="A1215" s="245">
        <v>76</v>
      </c>
      <c r="B1215" s="1" t="s">
        <v>54</v>
      </c>
      <c r="C1215" s="10"/>
      <c r="D1215" s="249">
        <v>0</v>
      </c>
      <c r="E1215" s="249">
        <v>0</v>
      </c>
      <c r="F1215" s="249">
        <f t="shared" si="458"/>
        <v>0</v>
      </c>
      <c r="G1215" s="32" t="e">
        <f t="shared" si="459"/>
        <v>#DIV/0!</v>
      </c>
    </row>
    <row r="1216" spans="1:7" x14ac:dyDescent="0.2">
      <c r="A1216" s="245">
        <v>66</v>
      </c>
      <c r="B1216" s="1" t="s">
        <v>55</v>
      </c>
      <c r="C1216" s="10"/>
      <c r="D1216" s="249">
        <v>57</v>
      </c>
      <c r="E1216" s="249">
        <v>0</v>
      </c>
      <c r="F1216" s="249">
        <f t="shared" si="458"/>
        <v>57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-57</v>
      </c>
      <c r="E1217" s="39">
        <f>E1215-E1216</f>
        <v>0</v>
      </c>
      <c r="F1217" s="249">
        <f t="shared" si="458"/>
        <v>-57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250"/>
      <c r="D1218" s="249">
        <f>D1214+D1217</f>
        <v>-3662</v>
      </c>
      <c r="E1218" s="249">
        <f>E1214+E1217</f>
        <v>-4930</v>
      </c>
      <c r="F1218" s="249">
        <f t="shared" si="458"/>
        <v>1268</v>
      </c>
      <c r="G1218" s="32">
        <f t="shared" si="459"/>
        <v>-0.25720081135902639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245">
        <v>5</v>
      </c>
      <c r="B1222" s="1" t="s">
        <v>22</v>
      </c>
      <c r="C1222" s="10"/>
      <c r="D1222" s="249">
        <v>-6379</v>
      </c>
      <c r="E1222" s="249">
        <v>17487</v>
      </c>
      <c r="F1222" s="249">
        <f t="shared" ref="F1222" si="460">(D1222-E1222)</f>
        <v>-23866</v>
      </c>
      <c r="G1222" s="32">
        <f t="shared" ref="G1222" si="461">F1222/E1222</f>
        <v>-1.3647852690570137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245">
        <v>51</v>
      </c>
      <c r="B1226" s="20" t="s">
        <v>29</v>
      </c>
      <c r="C1226" s="30"/>
      <c r="D1226" s="249">
        <v>0</v>
      </c>
      <c r="E1226" s="249">
        <v>0</v>
      </c>
      <c r="F1226" s="249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245">
        <v>510</v>
      </c>
      <c r="B1227" s="1" t="s">
        <v>7</v>
      </c>
      <c r="C1227" s="10"/>
      <c r="D1227" s="249">
        <v>0</v>
      </c>
      <c r="E1227" s="249">
        <v>0</v>
      </c>
      <c r="F1227" s="249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245">
        <v>41</v>
      </c>
      <c r="B1229" s="1" t="s">
        <v>8</v>
      </c>
      <c r="C1229" s="10"/>
      <c r="D1229" s="249">
        <f>D1233+D1234+D1235</f>
        <v>8433</v>
      </c>
      <c r="E1229" s="249">
        <f>E1233+E1234+E1235</f>
        <v>8517</v>
      </c>
      <c r="F1229" s="249">
        <f t="shared" ref="F1229" si="464">(D1229-E1229)</f>
        <v>-84</v>
      </c>
      <c r="G1229" s="32">
        <f t="shared" ref="G1229" si="465">F1229/E1229</f>
        <v>-9.8626276858048614E-3</v>
      </c>
    </row>
    <row r="1230" spans="1:7" x14ac:dyDescent="0.2">
      <c r="A1230" s="245"/>
      <c r="B1230" s="1"/>
      <c r="C1230" s="10"/>
      <c r="D1230" s="249"/>
      <c r="E1230" s="249"/>
      <c r="F1230" s="249"/>
      <c r="G1230" s="32"/>
    </row>
    <row r="1231" spans="1:7" ht="12.75" customHeight="1" x14ac:dyDescent="0.2">
      <c r="A1231" s="245"/>
      <c r="B1231" s="7" t="s">
        <v>6</v>
      </c>
      <c r="C1231" s="29"/>
      <c r="D1231" s="249"/>
      <c r="E1231" s="249"/>
      <c r="F1231" s="249"/>
      <c r="G1231" s="32"/>
    </row>
    <row r="1232" spans="1:7" x14ac:dyDescent="0.2">
      <c r="A1232" s="245"/>
      <c r="B1232" s="1"/>
      <c r="C1232" s="10"/>
      <c r="D1232" s="249"/>
      <c r="E1232" s="249"/>
      <c r="F1232" s="249"/>
      <c r="G1232" s="32"/>
    </row>
    <row r="1233" spans="1:7" x14ac:dyDescent="0.2">
      <c r="A1233" s="245"/>
      <c r="B1233" s="23" t="s">
        <v>23</v>
      </c>
      <c r="C1233" s="10"/>
      <c r="D1233" s="249">
        <v>6127</v>
      </c>
      <c r="E1233" s="249">
        <v>6052</v>
      </c>
      <c r="F1233" s="249">
        <f t="shared" ref="F1233:F1235" si="466">(D1233-E1233)</f>
        <v>75</v>
      </c>
      <c r="G1233" s="32">
        <f t="shared" ref="G1233:G1235" si="467">F1233/E1233</f>
        <v>1.2392597488433575E-2</v>
      </c>
    </row>
    <row r="1234" spans="1:7" ht="25.5" x14ac:dyDescent="0.2">
      <c r="A1234" s="245"/>
      <c r="B1234" s="24" t="s">
        <v>58</v>
      </c>
      <c r="C1234" s="17"/>
      <c r="D1234" s="249">
        <v>1074</v>
      </c>
      <c r="E1234" s="249">
        <v>1232</v>
      </c>
      <c r="F1234" s="249">
        <f t="shared" si="466"/>
        <v>-158</v>
      </c>
      <c r="G1234" s="32">
        <f t="shared" si="467"/>
        <v>-0.12824675324675325</v>
      </c>
    </row>
    <row r="1235" spans="1:7" x14ac:dyDescent="0.2">
      <c r="A1235" s="245"/>
      <c r="B1235" s="23" t="s">
        <v>24</v>
      </c>
      <c r="C1235" s="10"/>
      <c r="D1235" s="249">
        <v>1232</v>
      </c>
      <c r="E1235" s="249">
        <v>1233</v>
      </c>
      <c r="F1235" s="249">
        <f t="shared" si="466"/>
        <v>-1</v>
      </c>
      <c r="G1235" s="32">
        <f t="shared" si="467"/>
        <v>-8.110300081103001E-4</v>
      </c>
    </row>
    <row r="1236" spans="1:7" x14ac:dyDescent="0.2">
      <c r="A1236" s="245"/>
      <c r="B1236" s="1"/>
      <c r="C1236" s="10"/>
      <c r="D1236" s="249"/>
      <c r="E1236" s="249"/>
      <c r="F1236" s="249"/>
      <c r="G1236" s="32"/>
    </row>
    <row r="1237" spans="1:7" x14ac:dyDescent="0.2">
      <c r="A1237" s="245"/>
      <c r="B1237" s="8" t="s">
        <v>26</v>
      </c>
      <c r="C1237" s="31"/>
      <c r="D1237" s="249">
        <v>23258</v>
      </c>
      <c r="E1237" s="249">
        <v>4989</v>
      </c>
      <c r="F1237" s="249">
        <f t="shared" ref="F1237" si="468">(D1237-E1237)</f>
        <v>18269</v>
      </c>
      <c r="G1237" s="32">
        <f t="shared" ref="G1237" si="469">F1237/E1237</f>
        <v>3.6618560833834435</v>
      </c>
    </row>
    <row r="1238" spans="1:7" x14ac:dyDescent="0.2">
      <c r="A1238" s="245"/>
      <c r="B1238" s="8"/>
      <c r="C1238" s="31"/>
      <c r="D1238" s="249"/>
      <c r="E1238" s="249"/>
      <c r="F1238" s="249"/>
      <c r="G1238" s="32"/>
    </row>
    <row r="1239" spans="1:7" x14ac:dyDescent="0.2">
      <c r="A1239" s="245">
        <v>3</v>
      </c>
      <c r="B1239" s="8" t="s">
        <v>15</v>
      </c>
      <c r="C1239" s="31"/>
      <c r="D1239" s="249">
        <f>D1242+D1243+D1244+D1245</f>
        <v>3379</v>
      </c>
      <c r="E1239" s="249">
        <f>E1242+E1243+E1244+E1245</f>
        <v>2308</v>
      </c>
      <c r="F1239" s="249">
        <f t="shared" ref="F1239" si="470">(D1239-E1239)</f>
        <v>1071</v>
      </c>
      <c r="G1239" s="32">
        <f t="shared" ref="G1239" si="471">F1239/E1239</f>
        <v>0.46403812824956675</v>
      </c>
    </row>
    <row r="1240" spans="1:7" x14ac:dyDescent="0.2">
      <c r="A1240" s="245"/>
      <c r="B1240" s="7" t="s">
        <v>6</v>
      </c>
      <c r="C1240" s="29"/>
      <c r="D1240" s="249"/>
      <c r="E1240" s="249"/>
      <c r="F1240" s="249"/>
      <c r="G1240" s="32"/>
    </row>
    <row r="1241" spans="1:7" x14ac:dyDescent="0.2">
      <c r="A1241" s="245"/>
      <c r="B1241" s="8"/>
      <c r="C1241" s="31"/>
      <c r="D1241" s="249"/>
      <c r="E1241" s="249"/>
      <c r="F1241" s="249"/>
      <c r="G1241" s="32"/>
    </row>
    <row r="1242" spans="1:7" x14ac:dyDescent="0.2">
      <c r="A1242" s="245">
        <v>30</v>
      </c>
      <c r="B1242" s="25" t="s">
        <v>16</v>
      </c>
      <c r="C1242" s="31"/>
      <c r="D1242" s="249">
        <v>1654</v>
      </c>
      <c r="E1242" s="249">
        <v>1386</v>
      </c>
      <c r="F1242" s="249">
        <f t="shared" ref="F1242:F1245" si="472">(D1242-E1242)</f>
        <v>268</v>
      </c>
      <c r="G1242" s="32">
        <f t="shared" ref="G1242:G1245" si="473">F1242/E1242</f>
        <v>0.19336219336219337</v>
      </c>
    </row>
    <row r="1243" spans="1:7" x14ac:dyDescent="0.2">
      <c r="A1243" s="245">
        <v>31</v>
      </c>
      <c r="B1243" s="25" t="s">
        <v>17</v>
      </c>
      <c r="C1243" s="31"/>
      <c r="D1243" s="249">
        <v>63</v>
      </c>
      <c r="E1243" s="249">
        <v>0</v>
      </c>
      <c r="F1243" s="249">
        <f t="shared" si="472"/>
        <v>63</v>
      </c>
      <c r="G1243" s="32" t="e">
        <f t="shared" si="473"/>
        <v>#DIV/0!</v>
      </c>
    </row>
    <row r="1244" spans="1:7" x14ac:dyDescent="0.2">
      <c r="A1244" s="245">
        <v>32</v>
      </c>
      <c r="B1244" s="25" t="s">
        <v>18</v>
      </c>
      <c r="C1244" s="31"/>
      <c r="D1244" s="249">
        <v>1662</v>
      </c>
      <c r="E1244" s="249">
        <v>922</v>
      </c>
      <c r="F1244" s="249">
        <f t="shared" si="472"/>
        <v>740</v>
      </c>
      <c r="G1244" s="32">
        <f t="shared" si="473"/>
        <v>0.8026030368763557</v>
      </c>
    </row>
    <row r="1245" spans="1:7" x14ac:dyDescent="0.2">
      <c r="A1245" s="245">
        <v>37</v>
      </c>
      <c r="B1245" s="25" t="s">
        <v>25</v>
      </c>
      <c r="C1245" s="31"/>
      <c r="D1245" s="249">
        <v>0</v>
      </c>
      <c r="E1245" s="249">
        <v>0</v>
      </c>
      <c r="F1245" s="249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60349</v>
      </c>
      <c r="E1250" s="190">
        <f>E4+E79+E153+E227+E300+E373+E446+E519+E592+E665+E738+E811+E884+E957+E1030+E1103+E1177</f>
        <v>61171</v>
      </c>
      <c r="F1250" s="190">
        <f>(D1250-E1250)</f>
        <v>-822</v>
      </c>
      <c r="G1250" s="32">
        <f>F1250/E1250</f>
        <v>-1.3437740105605597E-2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206271</v>
      </c>
      <c r="E1251" s="190">
        <f t="shared" si="474"/>
        <v>144453</v>
      </c>
      <c r="F1251" s="190">
        <f t="shared" ref="F1251:F1253" si="475">(D1251-E1251)</f>
        <v>61818</v>
      </c>
      <c r="G1251" s="32">
        <f t="shared" ref="G1251:G1253" si="476">F1251/E1251</f>
        <v>0.42794542169425348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5442</v>
      </c>
      <c r="E1252" s="190">
        <f t="shared" si="474"/>
        <v>6031</v>
      </c>
      <c r="F1252" s="190">
        <f t="shared" si="475"/>
        <v>-589</v>
      </c>
      <c r="G1252" s="32">
        <f t="shared" si="476"/>
        <v>-9.7662079257171283E-2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449920</v>
      </c>
      <c r="E1253" s="190">
        <f t="shared" si="474"/>
        <v>273594</v>
      </c>
      <c r="F1253" s="190">
        <f t="shared" si="475"/>
        <v>176326</v>
      </c>
      <c r="G1253" s="32">
        <f t="shared" si="476"/>
        <v>0.64448050761347109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126633</v>
      </c>
      <c r="E1258" s="190">
        <f t="shared" si="480"/>
        <v>71648</v>
      </c>
      <c r="F1258" s="190">
        <f t="shared" si="478"/>
        <v>54985</v>
      </c>
      <c r="G1258" s="32">
        <f t="shared" si="479"/>
        <v>0.76743244752121487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1493</v>
      </c>
      <c r="E1259" s="190">
        <f t="shared" si="480"/>
        <v>896</v>
      </c>
      <c r="F1259" s="190">
        <f t="shared" si="478"/>
        <v>597</v>
      </c>
      <c r="G1259" s="32">
        <f t="shared" si="479"/>
        <v>0.6662946428571429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850108</v>
      </c>
      <c r="E1260" s="40">
        <f>E1250+E1251+E1252+E1253+E1258+E1259</f>
        <v>557793</v>
      </c>
      <c r="F1260" s="40">
        <f t="shared" si="478"/>
        <v>292315</v>
      </c>
      <c r="G1260" s="34">
        <f t="shared" si="479"/>
        <v>0.52405641519344992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850108</v>
      </c>
      <c r="E1268" s="40">
        <f>E1260+E1265+E1266+E1267</f>
        <v>557793</v>
      </c>
      <c r="F1268" s="190">
        <f t="shared" si="484"/>
        <v>292315</v>
      </c>
      <c r="G1268" s="32">
        <f t="shared" si="485"/>
        <v>0.52405641519344992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192229</v>
      </c>
      <c r="E1269" s="189">
        <f>E1270+E1271+E1272</f>
        <v>135656</v>
      </c>
      <c r="F1269" s="190">
        <f t="shared" si="484"/>
        <v>56573</v>
      </c>
      <c r="G1269" s="32">
        <f t="shared" si="485"/>
        <v>0.41703278881877692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32419</v>
      </c>
      <c r="E1270" s="190">
        <f t="shared" si="486"/>
        <v>19284</v>
      </c>
      <c r="F1270" s="190">
        <f t="shared" si="484"/>
        <v>13135</v>
      </c>
      <c r="G1270" s="32">
        <f t="shared" si="485"/>
        <v>0.681134619373574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113685</v>
      </c>
      <c r="E1271" s="190">
        <f t="shared" si="486"/>
        <v>82908</v>
      </c>
      <c r="F1271" s="190">
        <f t="shared" si="484"/>
        <v>30777</v>
      </c>
      <c r="G1271" s="32">
        <f t="shared" si="485"/>
        <v>0.37121870024605585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46125</v>
      </c>
      <c r="E1272" s="190">
        <f t="shared" si="486"/>
        <v>33464</v>
      </c>
      <c r="F1272" s="190">
        <f t="shared" si="484"/>
        <v>12661</v>
      </c>
      <c r="G1272" s="32">
        <f t="shared" si="485"/>
        <v>0.37834688022950036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33685</v>
      </c>
      <c r="E1273" s="190">
        <f t="shared" si="486"/>
        <v>19269</v>
      </c>
      <c r="F1273" s="190">
        <f t="shared" si="484"/>
        <v>14416</v>
      </c>
      <c r="G1273" s="32">
        <f t="shared" si="485"/>
        <v>0.74814468835954118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36299</v>
      </c>
      <c r="E1274" s="190">
        <f t="shared" si="486"/>
        <v>49983</v>
      </c>
      <c r="F1274" s="190">
        <f t="shared" si="484"/>
        <v>-13684</v>
      </c>
      <c r="G1274" s="32">
        <f t="shared" si="485"/>
        <v>-0.27377308284816837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262213</v>
      </c>
      <c r="E1275" s="40">
        <f>E1269+E1273+E1274</f>
        <v>204908</v>
      </c>
      <c r="F1275" s="190">
        <f t="shared" si="484"/>
        <v>57305</v>
      </c>
      <c r="G1275" s="32">
        <f t="shared" si="485"/>
        <v>0.27966209225603683</v>
      </c>
    </row>
    <row r="1276" spans="1:7" ht="25.5" x14ac:dyDescent="0.2">
      <c r="A1276" s="22"/>
      <c r="B1276" s="26" t="s">
        <v>48</v>
      </c>
      <c r="C1276" s="191"/>
      <c r="D1276" s="40">
        <f>D1268-D1275</f>
        <v>587895</v>
      </c>
      <c r="E1276" s="40">
        <f>E1268-E1275</f>
        <v>352885</v>
      </c>
      <c r="F1276" s="190">
        <f t="shared" si="484"/>
        <v>235010</v>
      </c>
      <c r="G1276" s="32">
        <f t="shared" si="485"/>
        <v>0.66596766652025452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473537</v>
      </c>
      <c r="E1277" s="190">
        <f t="shared" si="487"/>
        <v>419477</v>
      </c>
      <c r="F1277" s="190">
        <f t="shared" si="484"/>
        <v>54060</v>
      </c>
      <c r="G1277" s="32">
        <f t="shared" si="485"/>
        <v>0.12887476548177851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24605</v>
      </c>
      <c r="E1281" s="190">
        <f>E35+E110+E184+E258+E331+E404+E477+E550+E623+E696+E769+E842+E915+E988+E1061+E1134+E1208</f>
        <v>23182</v>
      </c>
      <c r="F1281" s="190">
        <f t="shared" ref="F1281:F1291" si="490">(D1281-E1281)</f>
        <v>1423</v>
      </c>
      <c r="G1281" s="32">
        <f t="shared" ref="G1281:G1291" si="491">F1281/E1281</f>
        <v>6.1383832283668366E-2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89753</v>
      </c>
      <c r="E1282" s="190">
        <f>E1276-E1277-E1281</f>
        <v>-89774</v>
      </c>
      <c r="F1282" s="190">
        <f t="shared" si="490"/>
        <v>179527</v>
      </c>
      <c r="G1282" s="32">
        <f t="shared" si="491"/>
        <v>-1.9997660792657117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10147</v>
      </c>
      <c r="E1283" s="190">
        <f t="shared" si="492"/>
        <v>12807</v>
      </c>
      <c r="F1283" s="190">
        <f t="shared" si="490"/>
        <v>-2660</v>
      </c>
      <c r="G1283" s="32">
        <f t="shared" si="491"/>
        <v>-0.20769891465604748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9309</v>
      </c>
      <c r="E1284" s="190">
        <f t="shared" si="492"/>
        <v>11527</v>
      </c>
      <c r="F1284" s="190">
        <f t="shared" si="490"/>
        <v>-2218</v>
      </c>
      <c r="G1284" s="32">
        <f t="shared" si="491"/>
        <v>-0.19241780168300512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309401</v>
      </c>
      <c r="E1285" s="190">
        <f t="shared" si="492"/>
        <v>283710</v>
      </c>
      <c r="F1285" s="190">
        <f t="shared" si="490"/>
        <v>25691</v>
      </c>
      <c r="G1285" s="32">
        <f t="shared" si="491"/>
        <v>9.0553734447146733E-2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46</v>
      </c>
      <c r="E1286" s="190">
        <f t="shared" si="492"/>
        <v>1769</v>
      </c>
      <c r="F1286" s="190">
        <f t="shared" si="490"/>
        <v>-1723</v>
      </c>
      <c r="G1286" s="32">
        <f t="shared" si="491"/>
        <v>-0.97399660825325041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-218764</v>
      </c>
      <c r="E1287" s="190">
        <f>E1282+E1283-E1284-E1285+E1286</f>
        <v>-370435</v>
      </c>
      <c r="F1287" s="190">
        <f t="shared" si="490"/>
        <v>151671</v>
      </c>
      <c r="G1287" s="32">
        <f t="shared" si="491"/>
        <v>-0.40944025267590806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1568</v>
      </c>
      <c r="E1288" s="190">
        <f t="shared" si="493"/>
        <v>3224</v>
      </c>
      <c r="F1288" s="190">
        <f t="shared" si="490"/>
        <v>-1656</v>
      </c>
      <c r="G1288" s="32">
        <f t="shared" si="491"/>
        <v>-0.51364764267990071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8248</v>
      </c>
      <c r="E1289" s="190">
        <f t="shared" si="493"/>
        <v>1557</v>
      </c>
      <c r="F1289" s="190">
        <f t="shared" si="490"/>
        <v>6691</v>
      </c>
      <c r="G1289" s="32">
        <f t="shared" si="491"/>
        <v>4.2973667308927421</v>
      </c>
    </row>
    <row r="1290" spans="1:7" x14ac:dyDescent="0.2">
      <c r="B1290" s="2" t="s">
        <v>56</v>
      </c>
      <c r="C1290" s="11"/>
      <c r="D1290" s="39">
        <f>D1288-D1289</f>
        <v>-6680</v>
      </c>
      <c r="E1290" s="39">
        <f>E1288-E1289</f>
        <v>1667</v>
      </c>
      <c r="F1290" s="190">
        <f t="shared" si="490"/>
        <v>-8347</v>
      </c>
      <c r="G1290" s="32">
        <f t="shared" si="491"/>
        <v>-5.0071985602879421</v>
      </c>
    </row>
    <row r="1291" spans="1:7" x14ac:dyDescent="0.2">
      <c r="A1291" s="22"/>
      <c r="B1291" s="19" t="s">
        <v>57</v>
      </c>
      <c r="C1291" s="191"/>
      <c r="D1291" s="190">
        <f>D1287+D1290</f>
        <v>-225444</v>
      </c>
      <c r="E1291" s="190">
        <f>E1287+E1290</f>
        <v>-368768</v>
      </c>
      <c r="F1291" s="190">
        <f t="shared" si="490"/>
        <v>143324</v>
      </c>
      <c r="G1291" s="32">
        <f t="shared" si="491"/>
        <v>-0.38865628254078444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3990628</v>
      </c>
      <c r="E1295" s="40">
        <f t="shared" si="494"/>
        <v>4208138</v>
      </c>
      <c r="F1295" s="40">
        <f t="shared" ref="F1295" si="495">(D1295-E1295)</f>
        <v>-217510</v>
      </c>
      <c r="G1295" s="32">
        <f t="shared" ref="G1295" si="496">F1295/E1295</f>
        <v>-5.1687943693861753E-2</v>
      </c>
    </row>
    <row r="1296" spans="1:7" x14ac:dyDescent="0.2">
      <c r="B1296" s="6"/>
      <c r="C1296" s="28"/>
    </row>
    <row r="1297" spans="1:12" x14ac:dyDescent="0.2">
      <c r="B1297" s="7" t="s">
        <v>6</v>
      </c>
      <c r="C1297" s="29"/>
    </row>
    <row r="1298" spans="1:12" x14ac:dyDescent="0.2">
      <c r="B1298" s="6"/>
      <c r="C1298" s="28"/>
    </row>
    <row r="1299" spans="1:12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12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12" x14ac:dyDescent="0.2">
      <c r="B1301" s="3"/>
      <c r="C1301" s="28"/>
    </row>
    <row r="1302" spans="1:12" x14ac:dyDescent="0.2">
      <c r="A1302" s="186">
        <v>41</v>
      </c>
      <c r="B1302" s="1" t="s">
        <v>8</v>
      </c>
      <c r="C1302" s="10"/>
      <c r="D1302" s="40">
        <f>D1306+D1307+D1308</f>
        <v>4605524</v>
      </c>
      <c r="E1302" s="40">
        <f>E1306+E1307+E1308</f>
        <v>4118437</v>
      </c>
      <c r="F1302" s="40">
        <f t="shared" ref="F1302" si="501">(D1302-E1302)</f>
        <v>487087</v>
      </c>
      <c r="G1302" s="32">
        <f t="shared" ref="G1302" si="502">F1302/E1302</f>
        <v>0.11826986791348271</v>
      </c>
    </row>
    <row r="1303" spans="1:12" x14ac:dyDescent="0.2">
      <c r="A1303" s="186"/>
      <c r="B1303" s="1"/>
      <c r="C1303" s="10"/>
      <c r="D1303" s="190"/>
      <c r="E1303" s="190"/>
      <c r="F1303" s="190"/>
      <c r="G1303" s="32"/>
    </row>
    <row r="1304" spans="1:12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12" x14ac:dyDescent="0.2">
      <c r="A1305" s="186"/>
      <c r="B1305" s="1"/>
      <c r="C1305" s="10"/>
      <c r="D1305" s="190"/>
      <c r="E1305" s="190"/>
      <c r="F1305" s="190"/>
      <c r="G1305" s="32"/>
    </row>
    <row r="1306" spans="1:12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2231221</v>
      </c>
      <c r="E1306" s="190">
        <f t="shared" si="503"/>
        <v>2139788</v>
      </c>
      <c r="F1306" s="190">
        <f t="shared" ref="F1306:F1308" si="504">(D1306-E1306)</f>
        <v>91433</v>
      </c>
      <c r="G1306" s="32">
        <f t="shared" ref="G1306:G1308" si="505">F1306/E1306</f>
        <v>4.2729933993461033E-2</v>
      </c>
      <c r="L1306" s="45"/>
    </row>
    <row r="1307" spans="1:12" ht="25.5" x14ac:dyDescent="0.2">
      <c r="A1307" s="186"/>
      <c r="B1307" s="24" t="s">
        <v>58</v>
      </c>
      <c r="C1307" s="17"/>
      <c r="D1307" s="190">
        <f t="shared" si="503"/>
        <v>1417035</v>
      </c>
      <c r="E1307" s="190">
        <f t="shared" si="503"/>
        <v>1112486</v>
      </c>
      <c r="F1307" s="190">
        <f t="shared" si="504"/>
        <v>304549</v>
      </c>
      <c r="G1307" s="32">
        <f t="shared" si="505"/>
        <v>0.27375535512357008</v>
      </c>
    </row>
    <row r="1308" spans="1:12" x14ac:dyDescent="0.2">
      <c r="A1308" s="186"/>
      <c r="B1308" s="23" t="s">
        <v>24</v>
      </c>
      <c r="C1308" s="10"/>
      <c r="D1308" s="190">
        <f t="shared" si="503"/>
        <v>957268</v>
      </c>
      <c r="E1308" s="190">
        <f t="shared" si="503"/>
        <v>866163</v>
      </c>
      <c r="F1308" s="190">
        <f t="shared" si="504"/>
        <v>91105</v>
      </c>
      <c r="G1308" s="32">
        <f t="shared" si="505"/>
        <v>0.10518228093326545</v>
      </c>
    </row>
    <row r="1309" spans="1:12" x14ac:dyDescent="0.2">
      <c r="A1309" s="186"/>
      <c r="B1309" s="1"/>
      <c r="C1309" s="10"/>
      <c r="D1309" s="190"/>
      <c r="E1309" s="190"/>
      <c r="F1309" s="190"/>
      <c r="G1309" s="32"/>
    </row>
    <row r="1310" spans="1:12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2257510</v>
      </c>
      <c r="E1310" s="190">
        <f t="shared" si="506"/>
        <v>1999919</v>
      </c>
      <c r="F1310" s="190">
        <f t="shared" ref="F1310" si="507">(D1310-E1310)</f>
        <v>257591</v>
      </c>
      <c r="G1310" s="32">
        <f t="shared" ref="G1310" si="508">F1310/E1310</f>
        <v>0.12880071642901539</v>
      </c>
    </row>
    <row r="1311" spans="1:12" x14ac:dyDescent="0.2">
      <c r="A1311" s="186"/>
      <c r="B1311" s="8"/>
      <c r="C1311" s="31"/>
      <c r="D1311" s="190"/>
      <c r="E1311" s="190"/>
      <c r="F1311" s="190"/>
      <c r="G1311" s="32"/>
    </row>
    <row r="1312" spans="1:12" x14ac:dyDescent="0.2">
      <c r="A1312" s="186">
        <v>3</v>
      </c>
      <c r="B1312" s="8" t="s">
        <v>15</v>
      </c>
      <c r="C1312" s="31"/>
      <c r="D1312" s="190">
        <f>D1315+D1316+D1317+D1318</f>
        <v>1884128</v>
      </c>
      <c r="E1312" s="190">
        <f>E1315+E1316+E1317+E1318</f>
        <v>2215464</v>
      </c>
      <c r="F1312" s="190">
        <f t="shared" ref="F1312" si="509">(D1312-E1312)</f>
        <v>-331336</v>
      </c>
      <c r="G1312" s="32">
        <f t="shared" ref="G1312" si="510">F1312/E1312</f>
        <v>-0.14955602979782112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82656</v>
      </c>
      <c r="E1315" s="190">
        <f t="shared" si="511"/>
        <v>77299</v>
      </c>
      <c r="F1315" s="190">
        <f t="shared" ref="F1315:F1318" si="512">(D1315-E1315)</f>
        <v>5357</v>
      </c>
      <c r="G1315" s="32">
        <f t="shared" ref="G1315:G1318" si="513">F1315/E1315</f>
        <v>6.9302319564289325E-2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281456</v>
      </c>
      <c r="E1316" s="190">
        <f t="shared" si="511"/>
        <v>662376</v>
      </c>
      <c r="F1316" s="190">
        <f t="shared" si="512"/>
        <v>-380920</v>
      </c>
      <c r="G1316" s="32">
        <f t="shared" si="513"/>
        <v>-0.57508122274961648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1519620</v>
      </c>
      <c r="E1317" s="190">
        <f t="shared" si="511"/>
        <v>1475377</v>
      </c>
      <c r="F1317" s="190">
        <f t="shared" si="512"/>
        <v>44243</v>
      </c>
      <c r="G1317" s="32">
        <f t="shared" si="513"/>
        <v>2.9987589612688825E-2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396</v>
      </c>
      <c r="E1318" s="190">
        <f t="shared" si="511"/>
        <v>412</v>
      </c>
      <c r="F1318" s="190">
        <f t="shared" si="512"/>
        <v>-16</v>
      </c>
      <c r="G1318" s="32">
        <f t="shared" si="513"/>
        <v>-3.8834951456310676E-2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d'octobre 2021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opLeftCell="A1160" workbookViewId="0">
      <selection activeCell="W19" sqref="W19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6384" width="5.42578125" style="4"/>
  </cols>
  <sheetData>
    <row r="1" spans="1:7" ht="16.5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x14ac:dyDescent="0.2">
      <c r="A3" s="277"/>
      <c r="B3" s="270"/>
      <c r="C3" s="272"/>
      <c r="D3" s="121" t="s">
        <v>10</v>
      </c>
      <c r="E3" s="121" t="s">
        <v>11</v>
      </c>
      <c r="F3" s="121" t="s">
        <v>12</v>
      </c>
      <c r="G3" s="32" t="s">
        <v>13</v>
      </c>
    </row>
    <row r="4" spans="1:7" x14ac:dyDescent="0.2">
      <c r="A4" s="117">
        <v>700</v>
      </c>
      <c r="B4" s="1" t="s">
        <v>30</v>
      </c>
      <c r="C4" s="10"/>
      <c r="D4" s="121">
        <f>'CUMUL septembre'!D4+'octo 21'!D4</f>
        <v>94283.56</v>
      </c>
      <c r="E4" s="121">
        <f>'CUMUL septembre'!E4+'octo 21'!E4</f>
        <v>74290.91</v>
      </c>
      <c r="F4" s="121">
        <f>(D4-E4)</f>
        <v>19992.649999999994</v>
      </c>
      <c r="G4" s="32">
        <f>F4/E4</f>
        <v>0.26911300453850939</v>
      </c>
    </row>
    <row r="5" spans="1:7" x14ac:dyDescent="0.2">
      <c r="A5" s="117">
        <v>701</v>
      </c>
      <c r="B5" s="1" t="s">
        <v>31</v>
      </c>
      <c r="C5" s="10"/>
      <c r="D5" s="121">
        <f>'CUMUL septembre'!D5+'octo 21'!D5</f>
        <v>392991.63</v>
      </c>
      <c r="E5" s="121">
        <f>'CUMUL septembre'!E5+'octo 21'!E5</f>
        <v>421826.33</v>
      </c>
      <c r="F5" s="121">
        <f t="shared" ref="F5:F7" si="0">(D5-E5)</f>
        <v>-28834.700000000012</v>
      </c>
      <c r="G5" s="32">
        <f t="shared" ref="G5:G7" si="1">F5/E5</f>
        <v>-6.8356804564570467E-2</v>
      </c>
    </row>
    <row r="6" spans="1:7" x14ac:dyDescent="0.2">
      <c r="A6" s="117">
        <v>704</v>
      </c>
      <c r="B6" s="1" t="s">
        <v>32</v>
      </c>
      <c r="C6" s="10"/>
      <c r="D6" s="121">
        <f>'CUMUL septembre'!D6+'octo 21'!D6</f>
        <v>0</v>
      </c>
      <c r="E6" s="121">
        <f>'CUMUL septembre'!E6+'octo 21'!E6</f>
        <v>0</v>
      </c>
      <c r="F6" s="121">
        <f t="shared" si="0"/>
        <v>0</v>
      </c>
      <c r="G6" s="32" t="e">
        <f t="shared" si="1"/>
        <v>#DIV/0!</v>
      </c>
    </row>
    <row r="7" spans="1:7" x14ac:dyDescent="0.2">
      <c r="A7" s="117">
        <v>706</v>
      </c>
      <c r="B7" s="1" t="s">
        <v>33</v>
      </c>
      <c r="C7" s="10"/>
      <c r="D7" s="121">
        <f>'CUMUL septembre'!D7+'octo 21'!D7</f>
        <v>689232.96900000004</v>
      </c>
      <c r="E7" s="121">
        <f>'CUMUL septembre'!E7+'octo 21'!E7</f>
        <v>770933.54</v>
      </c>
      <c r="F7" s="121">
        <f t="shared" si="0"/>
        <v>-81700.570999999996</v>
      </c>
      <c r="G7" s="32">
        <f t="shared" si="1"/>
        <v>-0.10597615327515779</v>
      </c>
    </row>
    <row r="8" spans="1:7" x14ac:dyDescent="0.2">
      <c r="A8" s="117"/>
      <c r="B8" s="13" t="s">
        <v>6</v>
      </c>
      <c r="C8" s="27"/>
      <c r="D8" s="121"/>
      <c r="E8" s="121"/>
      <c r="F8" s="39"/>
      <c r="G8" s="33"/>
    </row>
    <row r="9" spans="1:7" x14ac:dyDescent="0.2">
      <c r="A9" s="117"/>
      <c r="B9" s="14" t="s">
        <v>19</v>
      </c>
      <c r="C9" s="11"/>
      <c r="D9" s="121"/>
      <c r="E9" s="121"/>
      <c r="F9" s="121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17"/>
      <c r="B10" s="14" t="s">
        <v>20</v>
      </c>
      <c r="C10" s="11"/>
      <c r="D10" s="121"/>
      <c r="E10" s="121"/>
      <c r="F10" s="121">
        <f t="shared" si="2"/>
        <v>0</v>
      </c>
      <c r="G10" s="32" t="e">
        <f t="shared" si="3"/>
        <v>#DIV/0!</v>
      </c>
    </row>
    <row r="11" spans="1:7" x14ac:dyDescent="0.2">
      <c r="A11" s="117"/>
      <c r="B11" s="14" t="s">
        <v>27</v>
      </c>
      <c r="C11" s="11"/>
      <c r="D11" s="121"/>
      <c r="E11" s="121"/>
      <c r="F11" s="121">
        <f t="shared" si="2"/>
        <v>0</v>
      </c>
      <c r="G11" s="32" t="e">
        <f t="shared" si="3"/>
        <v>#DIV/0!</v>
      </c>
    </row>
    <row r="12" spans="1:7" x14ac:dyDescent="0.2">
      <c r="A12" s="117">
        <v>706</v>
      </c>
      <c r="B12" s="2" t="s">
        <v>34</v>
      </c>
      <c r="C12" s="11"/>
      <c r="D12" s="121">
        <f>'CUMUL septembre'!D12+'octo 21'!D12</f>
        <v>106878.52</v>
      </c>
      <c r="E12" s="121">
        <f>'CUMUL septembre'!E12+'octo 21'!E12</f>
        <v>144102.47999999998</v>
      </c>
      <c r="F12" s="121">
        <f t="shared" si="2"/>
        <v>-37223.959999999977</v>
      </c>
      <c r="G12" s="32">
        <f t="shared" si="3"/>
        <v>-0.25831588741567796</v>
      </c>
    </row>
    <row r="13" spans="1:7" x14ac:dyDescent="0.2">
      <c r="A13" s="117" t="s">
        <v>35</v>
      </c>
      <c r="B13" s="2" t="s">
        <v>36</v>
      </c>
      <c r="C13" s="11"/>
      <c r="D13" s="121">
        <f>'CUMUL septembre'!D13+'octo 21'!D13</f>
        <v>0</v>
      </c>
      <c r="E13" s="121">
        <f>'CUMUL septembre'!E13+'octo 21'!E13</f>
        <v>0</v>
      </c>
      <c r="F13" s="121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18"/>
      <c r="D14" s="40">
        <f>D4+D5+D6+D7+D12+D13</f>
        <v>1283386.679</v>
      </c>
      <c r="E14" s="40">
        <f>E4+E5+E6+E7+E12+E13</f>
        <v>1411153.26</v>
      </c>
      <c r="F14" s="40">
        <f t="shared" si="2"/>
        <v>-127766.58100000001</v>
      </c>
      <c r="G14" s="34">
        <f t="shared" si="3"/>
        <v>-9.054054199612592E-2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21">
        <f>'CUMUL septembre'!D17+'octo 21'!D17</f>
        <v>0</v>
      </c>
      <c r="E17" s="121">
        <f>'CUMUL septembre'!E17+'octo 21'!E17</f>
        <v>0</v>
      </c>
      <c r="F17" s="121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19"/>
      <c r="D18" s="120"/>
      <c r="E18" s="120"/>
      <c r="F18" s="120"/>
      <c r="G18" s="36"/>
    </row>
    <row r="19" spans="1:7" x14ac:dyDescent="0.2">
      <c r="A19" s="117">
        <v>72</v>
      </c>
      <c r="B19" s="1" t="s">
        <v>37</v>
      </c>
      <c r="C19" s="10"/>
      <c r="D19" s="121"/>
      <c r="E19" s="121"/>
      <c r="F19" s="121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17">
        <v>73</v>
      </c>
      <c r="B20" s="1" t="s">
        <v>38</v>
      </c>
      <c r="C20" s="10"/>
      <c r="D20" s="121"/>
      <c r="E20" s="121"/>
      <c r="F20" s="121">
        <f t="shared" si="6"/>
        <v>0</v>
      </c>
      <c r="G20" s="32" t="e">
        <f t="shared" si="7"/>
        <v>#DIV/0!</v>
      </c>
    </row>
    <row r="21" spans="1:7" x14ac:dyDescent="0.2">
      <c r="A21" s="117">
        <v>74</v>
      </c>
      <c r="B21" s="2" t="s">
        <v>39</v>
      </c>
      <c r="C21" s="11"/>
      <c r="D21" s="121"/>
      <c r="E21" s="121"/>
      <c r="F21" s="121">
        <f t="shared" si="6"/>
        <v>0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22"/>
      <c r="D22" s="40">
        <f>D14+D19+D20+D21</f>
        <v>1283386.679</v>
      </c>
      <c r="E22" s="40">
        <f>E14+E19+E20+E21</f>
        <v>1411153.26</v>
      </c>
      <c r="F22" s="121">
        <f t="shared" si="6"/>
        <v>-127766.58100000001</v>
      </c>
      <c r="G22" s="32">
        <f t="shared" si="7"/>
        <v>-9.054054199612592E-2</v>
      </c>
    </row>
    <row r="23" spans="1:7" x14ac:dyDescent="0.2">
      <c r="A23" s="117">
        <v>60</v>
      </c>
      <c r="B23" s="3" t="s">
        <v>40</v>
      </c>
      <c r="C23" s="119"/>
      <c r="D23" s="120">
        <f>D24+D25+D26</f>
        <v>322978.63099999999</v>
      </c>
      <c r="E23" s="120">
        <f>E24+E25+E26</f>
        <v>300384.84399999998</v>
      </c>
      <c r="F23" s="121">
        <f t="shared" si="6"/>
        <v>22593.787000000011</v>
      </c>
      <c r="G23" s="32">
        <f t="shared" si="7"/>
        <v>7.521613507238073E-2</v>
      </c>
    </row>
    <row r="24" spans="1:7" x14ac:dyDescent="0.2">
      <c r="A24" s="117">
        <v>600</v>
      </c>
      <c r="B24" s="1" t="s">
        <v>2</v>
      </c>
      <c r="C24" s="10"/>
      <c r="D24" s="121">
        <f>'CUMUL septembre'!D24+'octo 21'!D24</f>
        <v>72781.254000000001</v>
      </c>
      <c r="E24" s="121">
        <f>'CUMUL septembre'!E24+'octo 21'!E24</f>
        <v>56779.479999999996</v>
      </c>
      <c r="F24" s="121">
        <f t="shared" si="6"/>
        <v>16001.774000000005</v>
      </c>
      <c r="G24" s="32">
        <f t="shared" si="7"/>
        <v>0.28182318682735391</v>
      </c>
    </row>
    <row r="25" spans="1:7" x14ac:dyDescent="0.2">
      <c r="A25" s="117">
        <v>601</v>
      </c>
      <c r="B25" s="1" t="s">
        <v>3</v>
      </c>
      <c r="C25" s="10"/>
      <c r="D25" s="121">
        <f>'CUMUL septembre'!D25+'octo 21'!D25</f>
        <v>108378.65</v>
      </c>
      <c r="E25" s="121">
        <f>'CUMUL septembre'!E25+'octo 21'!E25</f>
        <v>118074.34599999999</v>
      </c>
      <c r="F25" s="121">
        <f t="shared" si="6"/>
        <v>-9695.6959999999963</v>
      </c>
      <c r="G25" s="32">
        <f t="shared" si="7"/>
        <v>-8.2115178516423859E-2</v>
      </c>
    </row>
    <row r="26" spans="1:7" x14ac:dyDescent="0.2">
      <c r="A26" s="117">
        <v>604</v>
      </c>
      <c r="B26" s="1" t="s">
        <v>4</v>
      </c>
      <c r="C26" s="10"/>
      <c r="D26" s="121">
        <f>'CUMUL septembre'!D26+'octo 21'!D26</f>
        <v>141818.72700000001</v>
      </c>
      <c r="E26" s="121">
        <f>'CUMUL septembre'!E26+'octo 21'!E26</f>
        <v>125531.018</v>
      </c>
      <c r="F26" s="121">
        <f t="shared" si="6"/>
        <v>16287.709000000017</v>
      </c>
      <c r="G26" s="32">
        <f t="shared" si="7"/>
        <v>0.12975047330533093</v>
      </c>
    </row>
    <row r="27" spans="1:7" x14ac:dyDescent="0.2">
      <c r="A27" s="117">
        <v>61</v>
      </c>
      <c r="B27" s="1" t="s">
        <v>41</v>
      </c>
      <c r="C27" s="10"/>
      <c r="D27" s="121">
        <f>'CUMUL septembre'!D27+'octo 21'!D27</f>
        <v>105980.215</v>
      </c>
      <c r="E27" s="121">
        <f>'CUMUL septembre'!E27+'octo 21'!E27</f>
        <v>105192.641</v>
      </c>
      <c r="F27" s="121">
        <f t="shared" si="6"/>
        <v>787.57399999999325</v>
      </c>
      <c r="G27" s="32">
        <f t="shared" si="7"/>
        <v>7.4869685988774937E-3</v>
      </c>
    </row>
    <row r="28" spans="1:7" x14ac:dyDescent="0.2">
      <c r="A28" s="117">
        <v>62</v>
      </c>
      <c r="B28" s="2" t="s">
        <v>42</v>
      </c>
      <c r="C28" s="11"/>
      <c r="D28" s="121">
        <f>'CUMUL septembre'!D28+'octo 21'!D28</f>
        <v>132273.45000000001</v>
      </c>
      <c r="E28" s="121">
        <f>'CUMUL septembre'!E28+'octo 21'!E28</f>
        <v>173108.47100000002</v>
      </c>
      <c r="F28" s="121">
        <f t="shared" si="6"/>
        <v>-40835.021000000008</v>
      </c>
      <c r="G28" s="32">
        <f t="shared" si="7"/>
        <v>-0.23589267910522993</v>
      </c>
    </row>
    <row r="29" spans="1:7" ht="25.5" x14ac:dyDescent="0.2">
      <c r="A29" s="22"/>
      <c r="B29" s="26" t="s">
        <v>43</v>
      </c>
      <c r="C29" s="122"/>
      <c r="D29" s="40">
        <f>D23+D27+D28</f>
        <v>561232.29600000009</v>
      </c>
      <c r="E29" s="40">
        <f>E23+E27+E28</f>
        <v>578685.95600000001</v>
      </c>
      <c r="F29" s="121">
        <f t="shared" si="6"/>
        <v>-17453.659999999916</v>
      </c>
      <c r="G29" s="32">
        <f t="shared" si="7"/>
        <v>-3.0160849453896053E-2</v>
      </c>
    </row>
    <row r="30" spans="1:7" ht="25.5" x14ac:dyDescent="0.2">
      <c r="A30" s="22"/>
      <c r="B30" s="26" t="s">
        <v>48</v>
      </c>
      <c r="C30" s="122"/>
      <c r="D30" s="40">
        <f>D22-D29</f>
        <v>722154.38299999991</v>
      </c>
      <c r="E30" s="40">
        <f>E22-E29</f>
        <v>832467.304</v>
      </c>
      <c r="F30" s="121">
        <f t="shared" si="6"/>
        <v>-110312.92100000009</v>
      </c>
      <c r="G30" s="32">
        <f t="shared" si="7"/>
        <v>-0.13251321760019549</v>
      </c>
    </row>
    <row r="31" spans="1:7" x14ac:dyDescent="0.2">
      <c r="A31" s="117">
        <v>63</v>
      </c>
      <c r="B31" s="3" t="s">
        <v>46</v>
      </c>
      <c r="C31" s="119"/>
      <c r="D31" s="121">
        <f>'CUMUL septembre'!D31+'octo 21'!D31</f>
        <v>700567.56400000001</v>
      </c>
      <c r="E31" s="121">
        <f>'CUMUL septembre'!E31+'octo 21'!E31</f>
        <v>846235.56599999999</v>
      </c>
      <c r="F31" s="121">
        <f t="shared" si="6"/>
        <v>-145668.00199999998</v>
      </c>
      <c r="G31" s="32">
        <f t="shared" si="7"/>
        <v>-0.17213646867685536</v>
      </c>
    </row>
    <row r="32" spans="1:7" x14ac:dyDescent="0.2">
      <c r="A32" s="117"/>
      <c r="B32" s="13" t="s">
        <v>6</v>
      </c>
      <c r="C32" s="27"/>
      <c r="D32" s="121"/>
      <c r="E32" s="121"/>
      <c r="F32" s="121"/>
      <c r="G32" s="32"/>
    </row>
    <row r="33" spans="1:7" x14ac:dyDescent="0.2">
      <c r="A33" s="117">
        <v>631</v>
      </c>
      <c r="B33" s="15" t="s">
        <v>21</v>
      </c>
      <c r="C33" s="21"/>
      <c r="D33" s="121">
        <f>'CUMUL septembre'!D33+'octo 21'!D33</f>
        <v>0</v>
      </c>
      <c r="E33" s="121">
        <f>'CUMUL septembre'!E33+'octo 21'!E33</f>
        <v>0</v>
      </c>
      <c r="F33" s="121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17"/>
      <c r="B34" s="15"/>
      <c r="C34" s="21"/>
      <c r="D34" s="121"/>
      <c r="E34" s="121"/>
      <c r="F34" s="121"/>
      <c r="G34" s="32"/>
    </row>
    <row r="35" spans="1:7" x14ac:dyDescent="0.2">
      <c r="A35" s="117">
        <v>64</v>
      </c>
      <c r="B35" s="2" t="s">
        <v>47</v>
      </c>
      <c r="C35" s="11"/>
      <c r="D35" s="121">
        <f>'CUMUL septembre'!D35+'octo 21'!D35</f>
        <v>48270.495999999999</v>
      </c>
      <c r="E35" s="121">
        <f>'CUMUL septembre'!E35+'octo 21'!E35</f>
        <v>50030.122000000003</v>
      </c>
      <c r="F35" s="121">
        <f t="shared" ref="F35:F45" si="10">(D35-E35)</f>
        <v>-1759.6260000000038</v>
      </c>
      <c r="G35" s="32">
        <f t="shared" ref="G35:G45" si="11">F35/E35</f>
        <v>-3.5171331383121625E-2</v>
      </c>
    </row>
    <row r="36" spans="1:7" ht="25.5" x14ac:dyDescent="0.2">
      <c r="A36" s="22"/>
      <c r="B36" s="26" t="s">
        <v>49</v>
      </c>
      <c r="C36" s="122"/>
      <c r="D36" s="121">
        <f>D30-D31-D35</f>
        <v>-26683.677000000098</v>
      </c>
      <c r="E36" s="121">
        <f>E30-E31-E35</f>
        <v>-63798.383999999991</v>
      </c>
      <c r="F36" s="121">
        <f t="shared" si="10"/>
        <v>37114.706999999893</v>
      </c>
      <c r="G36" s="32">
        <f t="shared" si="11"/>
        <v>-0.58174995466969659</v>
      </c>
    </row>
    <row r="37" spans="1:7" x14ac:dyDescent="0.2">
      <c r="A37" s="117">
        <v>75</v>
      </c>
      <c r="B37" s="3" t="s">
        <v>50</v>
      </c>
      <c r="C37" s="119"/>
      <c r="D37" s="121">
        <f>'CUMUL septembre'!D37+'octo 21'!D37</f>
        <v>34247.599000000002</v>
      </c>
      <c r="E37" s="121">
        <f>'CUMUL septembre'!E37+'octo 21'!E37</f>
        <v>38077.782999999996</v>
      </c>
      <c r="F37" s="121">
        <f t="shared" si="10"/>
        <v>-3830.1839999999938</v>
      </c>
      <c r="G37" s="32">
        <f t="shared" si="11"/>
        <v>-0.10058841923648744</v>
      </c>
    </row>
    <row r="38" spans="1:7" x14ac:dyDescent="0.2">
      <c r="A38" s="117">
        <v>65</v>
      </c>
      <c r="B38" s="1" t="s">
        <v>51</v>
      </c>
      <c r="C38" s="10"/>
      <c r="D38" s="121">
        <f>'CUMUL septembre'!D38+'octo 21'!D38</f>
        <v>19662.838000000003</v>
      </c>
      <c r="E38" s="121">
        <f>'CUMUL septembre'!E38+'octo 21'!E38</f>
        <v>9020.232</v>
      </c>
      <c r="F38" s="121">
        <f t="shared" si="10"/>
        <v>10642.606000000003</v>
      </c>
      <c r="G38" s="32">
        <f t="shared" si="11"/>
        <v>1.1798594537258025</v>
      </c>
    </row>
    <row r="39" spans="1:7" ht="25.5" x14ac:dyDescent="0.2">
      <c r="A39" s="117">
        <v>68</v>
      </c>
      <c r="B39" s="16" t="s">
        <v>52</v>
      </c>
      <c r="C39" s="17"/>
      <c r="D39" s="121">
        <f>'CUMUL septembre'!D39+'octo 21'!D39</f>
        <v>673720.65700000001</v>
      </c>
      <c r="E39" s="121">
        <f>'CUMUL septembre'!E39+'octo 21'!E39</f>
        <v>480244.63399999996</v>
      </c>
      <c r="F39" s="121">
        <f t="shared" si="10"/>
        <v>193476.02300000004</v>
      </c>
      <c r="G39" s="32">
        <f t="shared" si="11"/>
        <v>0.40286972368336771</v>
      </c>
    </row>
    <row r="40" spans="1:7" x14ac:dyDescent="0.2">
      <c r="A40" s="117">
        <v>78</v>
      </c>
      <c r="B40" s="2" t="s">
        <v>53</v>
      </c>
      <c r="C40" s="11"/>
      <c r="D40" s="121">
        <f>'CUMUL septembre'!D40+'octo 21'!D40</f>
        <v>100580.588</v>
      </c>
      <c r="E40" s="121">
        <f>'CUMUL septembre'!E40+'octo 21'!E40</f>
        <v>51122.289000000004</v>
      </c>
      <c r="F40" s="121">
        <f t="shared" si="10"/>
        <v>49458.298999999999</v>
      </c>
      <c r="G40" s="32">
        <f t="shared" si="11"/>
        <v>0.96745079235399645</v>
      </c>
    </row>
    <row r="41" spans="1:7" ht="25.5" x14ac:dyDescent="0.2">
      <c r="A41" s="22"/>
      <c r="B41" s="26" t="s">
        <v>77</v>
      </c>
      <c r="C41" s="122"/>
      <c r="D41" s="121">
        <f>D36+D37-D38-D39+D40</f>
        <v>-585238.9850000001</v>
      </c>
      <c r="E41" s="121">
        <f>E36+E37-E38-E39+E40</f>
        <v>-463863.17799999996</v>
      </c>
      <c r="F41" s="121">
        <f t="shared" si="10"/>
        <v>-121375.80700000015</v>
      </c>
      <c r="G41" s="32">
        <f t="shared" si="11"/>
        <v>0.26166294881030666</v>
      </c>
    </row>
    <row r="42" spans="1:7" x14ac:dyDescent="0.2">
      <c r="A42" s="117">
        <v>76</v>
      </c>
      <c r="B42" s="1" t="s">
        <v>54</v>
      </c>
      <c r="C42" s="10"/>
      <c r="D42" s="121">
        <f>'CUMUL septembre'!D42+'octo 21'!D42</f>
        <v>104042.196</v>
      </c>
      <c r="E42" s="121">
        <f>'CUMUL septembre'!E42+'octo 21'!E42</f>
        <v>402320.53399999999</v>
      </c>
      <c r="F42" s="121">
        <f t="shared" si="10"/>
        <v>-298278.33799999999</v>
      </c>
      <c r="G42" s="32">
        <f t="shared" si="11"/>
        <v>-0.74139476559752227</v>
      </c>
    </row>
    <row r="43" spans="1:7" x14ac:dyDescent="0.2">
      <c r="A43" s="117">
        <v>66</v>
      </c>
      <c r="B43" s="1" t="s">
        <v>55</v>
      </c>
      <c r="C43" s="10"/>
      <c r="D43" s="121">
        <f>'CUMUL septembre'!D43+'octo 21'!D43</f>
        <v>24015.445</v>
      </c>
      <c r="E43" s="121">
        <f>'CUMUL septembre'!E43+'octo 21'!E43</f>
        <v>5143.9549999999999</v>
      </c>
      <c r="F43" s="121">
        <f t="shared" si="10"/>
        <v>18871.489999999998</v>
      </c>
      <c r="G43" s="32">
        <f t="shared" si="11"/>
        <v>3.6686732290620734</v>
      </c>
    </row>
    <row r="44" spans="1:7" x14ac:dyDescent="0.2">
      <c r="B44" s="2" t="s">
        <v>56</v>
      </c>
      <c r="C44" s="11"/>
      <c r="D44" s="39">
        <f>D42-D43</f>
        <v>80026.750999999989</v>
      </c>
      <c r="E44" s="39">
        <f>E42-E43</f>
        <v>397176.57899999997</v>
      </c>
      <c r="F44" s="121">
        <f t="shared" si="10"/>
        <v>-317149.82799999998</v>
      </c>
      <c r="G44" s="32">
        <f t="shared" si="11"/>
        <v>-0.79851090111735923</v>
      </c>
    </row>
    <row r="45" spans="1:7" x14ac:dyDescent="0.2">
      <c r="A45" s="22"/>
      <c r="B45" s="19" t="s">
        <v>57</v>
      </c>
      <c r="C45" s="122"/>
      <c r="D45" s="121">
        <f>D41+D44</f>
        <v>-505212.23400000011</v>
      </c>
      <c r="E45" s="121">
        <f>E41+E44</f>
        <v>-66686.598999999987</v>
      </c>
      <c r="F45" s="121">
        <f t="shared" si="10"/>
        <v>-438525.63500000013</v>
      </c>
      <c r="G45" s="32">
        <f t="shared" si="11"/>
        <v>6.5759184240299948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17">
        <v>5</v>
      </c>
      <c r="B49" s="1" t="s">
        <v>22</v>
      </c>
      <c r="C49" s="10"/>
      <c r="D49" s="40">
        <f>'octo 21'!D49</f>
        <v>1443876</v>
      </c>
      <c r="E49" s="40">
        <f>'octo 21'!E49</f>
        <v>2064436</v>
      </c>
      <c r="F49" s="121">
        <f t="shared" ref="F49" si="12">(D49-E49)</f>
        <v>-620560</v>
      </c>
      <c r="G49" s="32">
        <f t="shared" ref="G49" si="13">F49/E49</f>
        <v>-0.30059541685961688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17">
        <v>51</v>
      </c>
      <c r="B53" s="20" t="s">
        <v>29</v>
      </c>
      <c r="C53" s="30"/>
      <c r="D53" s="121">
        <v>0</v>
      </c>
      <c r="E53" s="121">
        <v>0</v>
      </c>
      <c r="F53" s="121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17">
        <v>510</v>
      </c>
      <c r="B54" s="1" t="s">
        <v>7</v>
      </c>
      <c r="C54" s="10"/>
      <c r="D54" s="121">
        <v>0</v>
      </c>
      <c r="E54" s="121">
        <v>0</v>
      </c>
      <c r="F54" s="121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17">
        <v>41</v>
      </c>
      <c r="B56" s="1" t="s">
        <v>8</v>
      </c>
      <c r="C56" s="10"/>
      <c r="D56" s="40">
        <f>D60+D61+D62</f>
        <v>540685</v>
      </c>
      <c r="E56" s="40">
        <f>E60+E61+E62</f>
        <v>583299</v>
      </c>
      <c r="F56" s="121">
        <f t="shared" ref="F56" si="16">(D56-E56)</f>
        <v>-42614</v>
      </c>
      <c r="G56" s="32">
        <f t="shared" ref="G56" si="17">F56/E56</f>
        <v>-7.3056871347285016E-2</v>
      </c>
    </row>
    <row r="57" spans="1:7" x14ac:dyDescent="0.2">
      <c r="A57" s="117"/>
      <c r="B57" s="1"/>
      <c r="C57" s="10"/>
      <c r="D57" s="121"/>
      <c r="E57" s="121"/>
      <c r="F57" s="121"/>
      <c r="G57" s="32"/>
    </row>
    <row r="58" spans="1:7" x14ac:dyDescent="0.2">
      <c r="A58" s="117"/>
      <c r="B58" s="7" t="s">
        <v>6</v>
      </c>
      <c r="C58" s="29"/>
      <c r="D58" s="121"/>
      <c r="E58" s="121"/>
      <c r="F58" s="121"/>
      <c r="G58" s="32"/>
    </row>
    <row r="59" spans="1:7" x14ac:dyDescent="0.2">
      <c r="A59" s="117"/>
      <c r="B59" s="1"/>
      <c r="C59" s="10"/>
      <c r="D59" s="121"/>
      <c r="E59" s="121"/>
      <c r="F59" s="121"/>
      <c r="G59" s="32"/>
    </row>
    <row r="60" spans="1:7" x14ac:dyDescent="0.2">
      <c r="A60" s="117"/>
      <c r="B60" s="23" t="s">
        <v>23</v>
      </c>
      <c r="C60" s="10"/>
      <c r="D60" s="40">
        <f>'octo 21'!D60</f>
        <v>117952</v>
      </c>
      <c r="E60" s="40">
        <f>'octo 21'!E60</f>
        <v>151724</v>
      </c>
      <c r="F60" s="121">
        <f t="shared" ref="F60:F62" si="18">(D60-E60)</f>
        <v>-33772</v>
      </c>
      <c r="G60" s="32">
        <f t="shared" ref="G60:G62" si="19">F60/E60</f>
        <v>-0.22258838417125834</v>
      </c>
    </row>
    <row r="61" spans="1:7" ht="25.5" x14ac:dyDescent="0.2">
      <c r="A61" s="117"/>
      <c r="B61" s="24" t="s">
        <v>58</v>
      </c>
      <c r="C61" s="17"/>
      <c r="D61" s="40">
        <f>'octo 21'!D61</f>
        <v>91185</v>
      </c>
      <c r="E61" s="40">
        <f>'octo 21'!E61</f>
        <v>160173</v>
      </c>
      <c r="F61" s="121">
        <f t="shared" si="18"/>
        <v>-68988</v>
      </c>
      <c r="G61" s="32">
        <f t="shared" si="19"/>
        <v>-0.43070929557416043</v>
      </c>
    </row>
    <row r="62" spans="1:7" x14ac:dyDescent="0.2">
      <c r="A62" s="117"/>
      <c r="B62" s="23" t="s">
        <v>24</v>
      </c>
      <c r="C62" s="10"/>
      <c r="D62" s="40">
        <f>'octo 21'!D62</f>
        <v>331548</v>
      </c>
      <c r="E62" s="40">
        <f>'octo 21'!E62</f>
        <v>271402</v>
      </c>
      <c r="F62" s="121">
        <f t="shared" si="18"/>
        <v>60146</v>
      </c>
      <c r="G62" s="32">
        <f t="shared" si="19"/>
        <v>0.22161222098584388</v>
      </c>
    </row>
    <row r="63" spans="1:7" x14ac:dyDescent="0.2">
      <c r="A63" s="117"/>
      <c r="B63" s="1"/>
      <c r="C63" s="10"/>
      <c r="D63" s="121"/>
      <c r="E63" s="121"/>
      <c r="F63" s="121"/>
      <c r="G63" s="32"/>
    </row>
    <row r="64" spans="1:7" x14ac:dyDescent="0.2">
      <c r="A64" s="117"/>
      <c r="B64" s="8" t="s">
        <v>26</v>
      </c>
      <c r="C64" s="31"/>
      <c r="D64" s="40">
        <f>'octo 21'!D64</f>
        <v>412959</v>
      </c>
      <c r="E64" s="40">
        <f>'octo 21'!E64</f>
        <v>362524</v>
      </c>
      <c r="F64" s="121">
        <f t="shared" ref="F64" si="20">(D64-E64)</f>
        <v>50435</v>
      </c>
      <c r="G64" s="32">
        <f t="shared" ref="G64" si="21">F64/E64</f>
        <v>0.13912182365857156</v>
      </c>
    </row>
    <row r="65" spans="1:7" x14ac:dyDescent="0.2">
      <c r="A65" s="117"/>
      <c r="B65" s="8"/>
      <c r="C65" s="31"/>
      <c r="D65" s="121"/>
      <c r="E65" s="121"/>
      <c r="F65" s="121"/>
      <c r="G65" s="32"/>
    </row>
    <row r="66" spans="1:7" x14ac:dyDescent="0.2">
      <c r="A66" s="117">
        <v>3</v>
      </c>
      <c r="B66" s="8" t="s">
        <v>15</v>
      </c>
      <c r="C66" s="31"/>
      <c r="D66" s="40">
        <f>D69+D70+D71+D72</f>
        <v>323710</v>
      </c>
      <c r="E66" s="40">
        <f>E69+E70+E71+E72</f>
        <v>312434</v>
      </c>
      <c r="F66" s="121">
        <f t="shared" ref="F66" si="22">(D66-E66)</f>
        <v>11276</v>
      </c>
      <c r="G66" s="32">
        <f t="shared" ref="G66" si="23">F66/E66</f>
        <v>3.609082238168701E-2</v>
      </c>
    </row>
    <row r="67" spans="1:7" x14ac:dyDescent="0.2">
      <c r="A67" s="117"/>
      <c r="B67" s="7" t="s">
        <v>6</v>
      </c>
      <c r="C67" s="29"/>
      <c r="D67" s="121"/>
      <c r="E67" s="121"/>
      <c r="F67" s="121"/>
      <c r="G67" s="32"/>
    </row>
    <row r="68" spans="1:7" x14ac:dyDescent="0.2">
      <c r="A68" s="117"/>
      <c r="B68" s="8"/>
      <c r="C68" s="31"/>
      <c r="D68" s="121"/>
      <c r="E68" s="121"/>
      <c r="F68" s="121"/>
      <c r="G68" s="32"/>
    </row>
    <row r="69" spans="1:7" x14ac:dyDescent="0.2">
      <c r="A69" s="117">
        <v>30</v>
      </c>
      <c r="B69" s="25" t="s">
        <v>16</v>
      </c>
      <c r="C69" s="31"/>
      <c r="D69" s="40">
        <f>'octo 21'!D69</f>
        <v>14179</v>
      </c>
      <c r="E69" s="40">
        <f>'octo 21'!E69</f>
        <v>14575</v>
      </c>
      <c r="F69" s="121">
        <f t="shared" ref="F69:F72" si="24">(D69-E69)</f>
        <v>-396</v>
      </c>
      <c r="G69" s="32">
        <f t="shared" ref="G69:G72" si="25">F69/E69</f>
        <v>-2.7169811320754716E-2</v>
      </c>
    </row>
    <row r="70" spans="1:7" x14ac:dyDescent="0.2">
      <c r="A70" s="117">
        <v>31</v>
      </c>
      <c r="B70" s="25" t="s">
        <v>17</v>
      </c>
      <c r="C70" s="31"/>
      <c r="D70" s="40">
        <f>'octo 21'!D70</f>
        <v>16449</v>
      </c>
      <c r="E70" s="40">
        <f>'octo 21'!E70</f>
        <v>20094</v>
      </c>
      <c r="F70" s="121">
        <f t="shared" si="24"/>
        <v>-3645</v>
      </c>
      <c r="G70" s="32">
        <f t="shared" si="25"/>
        <v>-0.18139743206927442</v>
      </c>
    </row>
    <row r="71" spans="1:7" x14ac:dyDescent="0.2">
      <c r="A71" s="117">
        <v>32</v>
      </c>
      <c r="B71" s="25" t="s">
        <v>18</v>
      </c>
      <c r="C71" s="31"/>
      <c r="D71" s="40">
        <f>'octo 21'!D71</f>
        <v>293082</v>
      </c>
      <c r="E71" s="40">
        <f>'octo 21'!E71</f>
        <v>277765</v>
      </c>
      <c r="F71" s="121">
        <f t="shared" si="24"/>
        <v>15317</v>
      </c>
      <c r="G71" s="32">
        <f t="shared" si="25"/>
        <v>5.5143736611884146E-2</v>
      </c>
    </row>
    <row r="72" spans="1:7" x14ac:dyDescent="0.2">
      <c r="A72" s="117">
        <v>37</v>
      </c>
      <c r="B72" s="25" t="s">
        <v>25</v>
      </c>
      <c r="C72" s="31"/>
      <c r="D72" s="40">
        <f>'octo 21'!D72</f>
        <v>0</v>
      </c>
      <c r="E72" s="40">
        <f>'octo 21'!E72</f>
        <v>0</v>
      </c>
      <c r="F72" s="121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68" t="s">
        <v>10</v>
      </c>
      <c r="E78" s="168" t="s">
        <v>11</v>
      </c>
      <c r="F78" s="121" t="s">
        <v>12</v>
      </c>
      <c r="G78" s="32" t="s">
        <v>13</v>
      </c>
    </row>
    <row r="79" spans="1:7" x14ac:dyDescent="0.2">
      <c r="A79" s="117">
        <v>700</v>
      </c>
      <c r="B79" s="1" t="s">
        <v>30</v>
      </c>
      <c r="C79" s="10"/>
      <c r="D79" s="121">
        <f>'CUMUL septembre'!D79+'octo 21'!D79</f>
        <v>80003</v>
      </c>
      <c r="E79" s="121">
        <f>'CUMUL septembre'!E79+'octo 21'!E79</f>
        <v>88308</v>
      </c>
      <c r="F79" s="121">
        <f>(D79-E79)</f>
        <v>-8305</v>
      </c>
      <c r="G79" s="32">
        <f>F79/E79</f>
        <v>-9.404583956153463E-2</v>
      </c>
    </row>
    <row r="80" spans="1:7" x14ac:dyDescent="0.2">
      <c r="A80" s="117">
        <v>701</v>
      </c>
      <c r="B80" s="1" t="s">
        <v>31</v>
      </c>
      <c r="C80" s="10"/>
      <c r="D80" s="121">
        <f>'CUMUL septembre'!D80+'octo 21'!D80</f>
        <v>274921</v>
      </c>
      <c r="E80" s="121">
        <f>'CUMUL septembre'!E80+'octo 21'!E80</f>
        <v>189139</v>
      </c>
      <c r="F80" s="121">
        <f t="shared" ref="F80:F82" si="26">(D80-E80)</f>
        <v>85782</v>
      </c>
      <c r="G80" s="32">
        <f t="shared" ref="G80:G82" si="27">F80/E80</f>
        <v>0.453539460396851</v>
      </c>
    </row>
    <row r="81" spans="1:7" x14ac:dyDescent="0.2">
      <c r="A81" s="117">
        <v>704</v>
      </c>
      <c r="B81" s="1" t="s">
        <v>32</v>
      </c>
      <c r="C81" s="10"/>
      <c r="D81" s="121">
        <f>'CUMUL septembre'!D81+'octo 21'!D81</f>
        <v>0</v>
      </c>
      <c r="E81" s="121">
        <f>'CUMUL septembre'!E81+'octo 21'!E81</f>
        <v>0</v>
      </c>
      <c r="F81" s="121">
        <f t="shared" si="26"/>
        <v>0</v>
      </c>
      <c r="G81" s="32" t="e">
        <f t="shared" si="27"/>
        <v>#DIV/0!</v>
      </c>
    </row>
    <row r="82" spans="1:7" x14ac:dyDescent="0.2">
      <c r="A82" s="117">
        <v>706</v>
      </c>
      <c r="B82" s="1" t="s">
        <v>33</v>
      </c>
      <c r="C82" s="10"/>
      <c r="D82" s="121">
        <f>'CUMUL septembre'!D82+'octo 21'!D82</f>
        <v>0</v>
      </c>
      <c r="E82" s="121">
        <f>'CUMUL septembre'!E82+'octo 21'!E82</f>
        <v>0</v>
      </c>
      <c r="F82" s="121">
        <f t="shared" si="26"/>
        <v>0</v>
      </c>
      <c r="G82" s="32" t="e">
        <f t="shared" si="27"/>
        <v>#DIV/0!</v>
      </c>
    </row>
    <row r="83" spans="1:7" x14ac:dyDescent="0.2">
      <c r="A83" s="117"/>
      <c r="B83" s="13" t="s">
        <v>6</v>
      </c>
      <c r="C83" s="27"/>
      <c r="D83" s="121"/>
      <c r="E83" s="121"/>
      <c r="F83" s="39"/>
      <c r="G83" s="33"/>
    </row>
    <row r="84" spans="1:7" x14ac:dyDescent="0.2">
      <c r="A84" s="117"/>
      <c r="B84" s="14" t="s">
        <v>19</v>
      </c>
      <c r="C84" s="11"/>
      <c r="D84" s="121"/>
      <c r="E84" s="121"/>
      <c r="F84" s="121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17"/>
      <c r="B85" s="14" t="s">
        <v>20</v>
      </c>
      <c r="C85" s="11"/>
      <c r="D85" s="121"/>
      <c r="E85" s="121"/>
      <c r="F85" s="121">
        <f t="shared" si="28"/>
        <v>0</v>
      </c>
      <c r="G85" s="32" t="e">
        <f t="shared" si="29"/>
        <v>#DIV/0!</v>
      </c>
    </row>
    <row r="86" spans="1:7" x14ac:dyDescent="0.2">
      <c r="A86" s="117"/>
      <c r="B86" s="14" t="s">
        <v>27</v>
      </c>
      <c r="C86" s="11"/>
      <c r="D86" s="121"/>
      <c r="E86" s="121"/>
      <c r="F86" s="121">
        <f t="shared" si="28"/>
        <v>0</v>
      </c>
      <c r="G86" s="32" t="e">
        <f t="shared" si="29"/>
        <v>#DIV/0!</v>
      </c>
    </row>
    <row r="87" spans="1:7" x14ac:dyDescent="0.2">
      <c r="A87" s="117">
        <v>706</v>
      </c>
      <c r="B87" s="2" t="s">
        <v>34</v>
      </c>
      <c r="C87" s="11"/>
      <c r="D87" s="121">
        <f>'CUMUL septembre'!D87+'octo 21'!D87</f>
        <v>387366</v>
      </c>
      <c r="E87" s="121">
        <f>'CUMUL septembre'!E87+'octo 21'!E87</f>
        <v>299438</v>
      </c>
      <c r="F87" s="121">
        <f t="shared" si="28"/>
        <v>87928</v>
      </c>
      <c r="G87" s="32">
        <f t="shared" si="29"/>
        <v>0.29364342535015597</v>
      </c>
    </row>
    <row r="88" spans="1:7" x14ac:dyDescent="0.2">
      <c r="A88" s="117" t="s">
        <v>35</v>
      </c>
      <c r="B88" s="2" t="s">
        <v>36</v>
      </c>
      <c r="C88" s="11"/>
      <c r="D88" s="121">
        <f>'CUMUL septembre'!D88+'octo 21'!D88</f>
        <v>0</v>
      </c>
      <c r="E88" s="121">
        <f>'CUMUL septembre'!E88+'octo 21'!E88</f>
        <v>0</v>
      </c>
      <c r="F88" s="121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18"/>
      <c r="D89" s="40">
        <f>D79+D80+D81+D82+D87+D88</f>
        <v>742290</v>
      </c>
      <c r="E89" s="40">
        <f>E79+E80+E81+E82+E87+E88</f>
        <v>576885</v>
      </c>
      <c r="F89" s="40">
        <f t="shared" si="28"/>
        <v>165405</v>
      </c>
      <c r="G89" s="34">
        <f t="shared" si="29"/>
        <v>0.28672092358095636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21">
        <f>'CUMUL septembre'!D92+'octo 21'!D92</f>
        <v>0</v>
      </c>
      <c r="E92" s="121">
        <f>'CUMUL septembre'!E92+'octo 21'!E92</f>
        <v>0</v>
      </c>
      <c r="F92" s="121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19"/>
      <c r="D93" s="120"/>
      <c r="E93" s="120"/>
      <c r="F93" s="120"/>
      <c r="G93" s="36"/>
    </row>
    <row r="94" spans="1:7" x14ac:dyDescent="0.2">
      <c r="A94" s="117">
        <v>72</v>
      </c>
      <c r="B94" s="1" t="s">
        <v>37</v>
      </c>
      <c r="C94" s="10"/>
      <c r="D94" s="121"/>
      <c r="E94" s="121"/>
      <c r="F94" s="121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17">
        <v>73</v>
      </c>
      <c r="B95" s="1" t="s">
        <v>38</v>
      </c>
      <c r="C95" s="10"/>
      <c r="D95" s="121"/>
      <c r="E95" s="121"/>
      <c r="F95" s="121">
        <f t="shared" si="32"/>
        <v>0</v>
      </c>
      <c r="G95" s="32" t="e">
        <f t="shared" si="33"/>
        <v>#DIV/0!</v>
      </c>
    </row>
    <row r="96" spans="1:7" x14ac:dyDescent="0.2">
      <c r="A96" s="117">
        <v>74</v>
      </c>
      <c r="B96" s="2" t="s">
        <v>39</v>
      </c>
      <c r="C96" s="11"/>
      <c r="D96" s="121"/>
      <c r="E96" s="121"/>
      <c r="F96" s="121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22"/>
      <c r="D97" s="40">
        <f>D89+D94+D95+D96</f>
        <v>742290</v>
      </c>
      <c r="E97" s="40">
        <f>E89+E94+E95+E96</f>
        <v>576885</v>
      </c>
      <c r="F97" s="121">
        <f t="shared" si="32"/>
        <v>165405</v>
      </c>
      <c r="G97" s="32">
        <f t="shared" si="33"/>
        <v>0.28672092358095636</v>
      </c>
    </row>
    <row r="98" spans="1:7" x14ac:dyDescent="0.2">
      <c r="A98" s="117">
        <v>60</v>
      </c>
      <c r="B98" s="3" t="s">
        <v>40</v>
      </c>
      <c r="C98" s="119"/>
      <c r="D98" s="120">
        <f>D99+D100+D101</f>
        <v>196370</v>
      </c>
      <c r="E98" s="120">
        <f>E99+E100+E101</f>
        <v>147227</v>
      </c>
      <c r="F98" s="121">
        <f t="shared" si="32"/>
        <v>49143</v>
      </c>
      <c r="G98" s="32">
        <f t="shared" si="33"/>
        <v>0.33379067698180359</v>
      </c>
    </row>
    <row r="99" spans="1:7" x14ac:dyDescent="0.2">
      <c r="A99" s="117">
        <v>600</v>
      </c>
      <c r="B99" s="1" t="s">
        <v>2</v>
      </c>
      <c r="C99" s="10"/>
      <c r="D99" s="121">
        <f>'CUMUL septembre'!D99+'octo 21'!D99</f>
        <v>23566</v>
      </c>
      <c r="E99" s="121">
        <f>'CUMUL septembre'!E99+'octo 21'!E99</f>
        <v>22732</v>
      </c>
      <c r="F99" s="121">
        <f t="shared" si="32"/>
        <v>834</v>
      </c>
      <c r="G99" s="32">
        <f t="shared" si="33"/>
        <v>3.668836881928559E-2</v>
      </c>
    </row>
    <row r="100" spans="1:7" x14ac:dyDescent="0.2">
      <c r="A100" s="117">
        <v>601</v>
      </c>
      <c r="B100" s="1" t="s">
        <v>3</v>
      </c>
      <c r="C100" s="10"/>
      <c r="D100" s="121">
        <f>'CUMUL septembre'!D100+'octo 21'!D100</f>
        <v>172804</v>
      </c>
      <c r="E100" s="121">
        <f>'CUMUL septembre'!E100+'octo 21'!E100</f>
        <v>124495</v>
      </c>
      <c r="F100" s="121">
        <f t="shared" si="32"/>
        <v>48309</v>
      </c>
      <c r="G100" s="32">
        <f t="shared" si="33"/>
        <v>0.3880396803084461</v>
      </c>
    </row>
    <row r="101" spans="1:7" x14ac:dyDescent="0.2">
      <c r="A101" s="117">
        <v>604</v>
      </c>
      <c r="B101" s="1" t="s">
        <v>4</v>
      </c>
      <c r="C101" s="10"/>
      <c r="D101" s="121">
        <f>'CUMUL septembre'!D101+'octo 21'!D101</f>
        <v>0</v>
      </c>
      <c r="E101" s="121">
        <f>'CUMUL septembre'!E101+'octo 21'!E101</f>
        <v>0</v>
      </c>
      <c r="F101" s="121">
        <f t="shared" si="32"/>
        <v>0</v>
      </c>
      <c r="G101" s="32" t="e">
        <f t="shared" si="33"/>
        <v>#DIV/0!</v>
      </c>
    </row>
    <row r="102" spans="1:7" x14ac:dyDescent="0.2">
      <c r="A102" s="117">
        <v>61</v>
      </c>
      <c r="B102" s="1" t="s">
        <v>41</v>
      </c>
      <c r="C102" s="10"/>
      <c r="D102" s="121">
        <f>'CUMUL septembre'!D102+'octo 21'!D102</f>
        <v>0</v>
      </c>
      <c r="E102" s="121">
        <f>'CUMUL septembre'!E102+'octo 21'!E102</f>
        <v>0</v>
      </c>
      <c r="F102" s="121">
        <f t="shared" si="32"/>
        <v>0</v>
      </c>
      <c r="G102" s="32" t="e">
        <f t="shared" si="33"/>
        <v>#DIV/0!</v>
      </c>
    </row>
    <row r="103" spans="1:7" x14ac:dyDescent="0.2">
      <c r="A103" s="117">
        <v>62</v>
      </c>
      <c r="B103" s="2" t="s">
        <v>42</v>
      </c>
      <c r="C103" s="11"/>
      <c r="D103" s="121">
        <f>'CUMUL septembre'!D103+'octo 21'!D103</f>
        <v>64156</v>
      </c>
      <c r="E103" s="121">
        <f>'CUMUL septembre'!E103+'octo 21'!E103</f>
        <v>86292</v>
      </c>
      <c r="F103" s="121">
        <f t="shared" si="32"/>
        <v>-22136</v>
      </c>
      <c r="G103" s="32">
        <f t="shared" si="33"/>
        <v>-0.25652435915264449</v>
      </c>
    </row>
    <row r="104" spans="1:7" ht="25.5" x14ac:dyDescent="0.2">
      <c r="A104" s="22"/>
      <c r="B104" s="26" t="s">
        <v>43</v>
      </c>
      <c r="C104" s="122"/>
      <c r="D104" s="40">
        <f>D98+D102+D103</f>
        <v>260526</v>
      </c>
      <c r="E104" s="40">
        <f>E98+E102+E103</f>
        <v>233519</v>
      </c>
      <c r="F104" s="121">
        <f t="shared" si="32"/>
        <v>27007</v>
      </c>
      <c r="G104" s="32">
        <f t="shared" si="33"/>
        <v>0.11565225955917934</v>
      </c>
    </row>
    <row r="105" spans="1:7" ht="25.5" x14ac:dyDescent="0.2">
      <c r="A105" s="22"/>
      <c r="B105" s="26" t="s">
        <v>48</v>
      </c>
      <c r="C105" s="122"/>
      <c r="D105" s="40">
        <f>D97-D104</f>
        <v>481764</v>
      </c>
      <c r="E105" s="40">
        <f>E97-E104</f>
        <v>343366</v>
      </c>
      <c r="F105" s="121">
        <f t="shared" si="32"/>
        <v>138398</v>
      </c>
      <c r="G105" s="32">
        <f t="shared" si="33"/>
        <v>0.40306262122632991</v>
      </c>
    </row>
    <row r="106" spans="1:7" x14ac:dyDescent="0.2">
      <c r="A106" s="117">
        <v>63</v>
      </c>
      <c r="B106" s="3" t="s">
        <v>46</v>
      </c>
      <c r="C106" s="119"/>
      <c r="D106" s="121">
        <f>'CUMUL septembre'!D106+'octo 21'!D106</f>
        <v>436426</v>
      </c>
      <c r="E106" s="121">
        <f>'CUMUL septembre'!E106+'octo 21'!E106</f>
        <v>462694</v>
      </c>
      <c r="F106" s="121">
        <f t="shared" si="32"/>
        <v>-26268</v>
      </c>
      <c r="G106" s="32">
        <f t="shared" si="33"/>
        <v>-5.6771862181052707E-2</v>
      </c>
    </row>
    <row r="107" spans="1:7" x14ac:dyDescent="0.2">
      <c r="A107" s="117"/>
      <c r="B107" s="13" t="s">
        <v>6</v>
      </c>
      <c r="C107" s="27"/>
      <c r="D107" s="121"/>
      <c r="E107" s="121"/>
      <c r="F107" s="121"/>
      <c r="G107" s="32"/>
    </row>
    <row r="108" spans="1:7" x14ac:dyDescent="0.2">
      <c r="A108" s="117">
        <v>631</v>
      </c>
      <c r="B108" s="15" t="s">
        <v>21</v>
      </c>
      <c r="C108" s="21"/>
      <c r="D108" s="121">
        <f>'CUMUL septembre'!D108+'octo 21'!D108</f>
        <v>0</v>
      </c>
      <c r="E108" s="121">
        <f>'CUMUL septembre'!E108+'octo 21'!E108</f>
        <v>0</v>
      </c>
      <c r="F108" s="121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17"/>
      <c r="B109" s="15"/>
      <c r="C109" s="21"/>
      <c r="D109" s="121"/>
      <c r="E109" s="121"/>
      <c r="F109" s="121"/>
      <c r="G109" s="32"/>
    </row>
    <row r="110" spans="1:7" x14ac:dyDescent="0.2">
      <c r="A110" s="117">
        <v>64</v>
      </c>
      <c r="B110" s="2" t="s">
        <v>47</v>
      </c>
      <c r="C110" s="11"/>
      <c r="D110" s="121">
        <f>'CUMUL septembre'!D110+'octo 21'!D110</f>
        <v>18656</v>
      </c>
      <c r="E110" s="121">
        <f>'CUMUL septembre'!E110+'octo 21'!E110</f>
        <v>13725</v>
      </c>
      <c r="F110" s="121">
        <f t="shared" ref="F110:F120" si="36">(D110-E110)</f>
        <v>4931</v>
      </c>
      <c r="G110" s="32">
        <f t="shared" ref="G110:G120" si="37">F110/E110</f>
        <v>0.3592714025500911</v>
      </c>
    </row>
    <row r="111" spans="1:7" ht="25.5" x14ac:dyDescent="0.2">
      <c r="A111" s="22"/>
      <c r="B111" s="26" t="s">
        <v>49</v>
      </c>
      <c r="C111" s="122"/>
      <c r="D111" s="121">
        <f>D105-D106-D110</f>
        <v>26682</v>
      </c>
      <c r="E111" s="121">
        <f>E105-E106-E110</f>
        <v>-133053</v>
      </c>
      <c r="F111" s="121">
        <f t="shared" si="36"/>
        <v>159735</v>
      </c>
      <c r="G111" s="32">
        <f t="shared" si="37"/>
        <v>-1.2005366282609187</v>
      </c>
    </row>
    <row r="112" spans="1:7" x14ac:dyDescent="0.2">
      <c r="A112" s="117">
        <v>75</v>
      </c>
      <c r="B112" s="3" t="s">
        <v>50</v>
      </c>
      <c r="C112" s="119"/>
      <c r="D112" s="121">
        <f>'CUMUL septembre'!D112+'octo 21'!D112</f>
        <v>0</v>
      </c>
      <c r="E112" s="121">
        <f>'CUMUL septembre'!E112+'octo 21'!E112</f>
        <v>0</v>
      </c>
      <c r="F112" s="121">
        <f t="shared" si="36"/>
        <v>0</v>
      </c>
      <c r="G112" s="32" t="e">
        <f t="shared" si="37"/>
        <v>#DIV/0!</v>
      </c>
    </row>
    <row r="113" spans="1:7" x14ac:dyDescent="0.2">
      <c r="A113" s="117">
        <v>65</v>
      </c>
      <c r="B113" s="1" t="s">
        <v>51</v>
      </c>
      <c r="C113" s="10"/>
      <c r="D113" s="121">
        <f>'CUMUL septembre'!D113+'octo 21'!D113</f>
        <v>4250</v>
      </c>
      <c r="E113" s="121">
        <f>'CUMUL septembre'!E113+'octo 21'!E113</f>
        <v>46512</v>
      </c>
      <c r="F113" s="121">
        <f t="shared" si="36"/>
        <v>-42262</v>
      </c>
      <c r="G113" s="32">
        <f t="shared" si="37"/>
        <v>-0.908625730994152</v>
      </c>
    </row>
    <row r="114" spans="1:7" ht="25.5" x14ac:dyDescent="0.2">
      <c r="A114" s="117">
        <v>68</v>
      </c>
      <c r="B114" s="16" t="s">
        <v>52</v>
      </c>
      <c r="C114" s="17"/>
      <c r="D114" s="121">
        <f>'CUMUL septembre'!D114+'octo 21'!D114</f>
        <v>638887</v>
      </c>
      <c r="E114" s="121">
        <f>'CUMUL septembre'!E114+'octo 21'!E114</f>
        <v>725767</v>
      </c>
      <c r="F114" s="121">
        <f t="shared" si="36"/>
        <v>-86880</v>
      </c>
      <c r="G114" s="32">
        <f t="shared" si="37"/>
        <v>-0.11970784011948739</v>
      </c>
    </row>
    <row r="115" spans="1:7" x14ac:dyDescent="0.2">
      <c r="A115" s="117">
        <v>78</v>
      </c>
      <c r="B115" s="2" t="s">
        <v>53</v>
      </c>
      <c r="C115" s="11"/>
      <c r="D115" s="121">
        <f>'CUMUL septembre'!D115+'octo 21'!D115</f>
        <v>0</v>
      </c>
      <c r="E115" s="121">
        <f>'CUMUL septembre'!E115+'octo 21'!E115</f>
        <v>0</v>
      </c>
      <c r="F115" s="121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22"/>
      <c r="D116" s="121">
        <f>D111+D112-D113-D114+D115</f>
        <v>-616455</v>
      </c>
      <c r="E116" s="121">
        <f>E111+E112-E113-E114+E115</f>
        <v>-905332</v>
      </c>
      <c r="F116" s="121">
        <f t="shared" si="36"/>
        <v>288877</v>
      </c>
      <c r="G116" s="32">
        <f t="shared" si="37"/>
        <v>-0.31908404872466672</v>
      </c>
    </row>
    <row r="117" spans="1:7" x14ac:dyDescent="0.2">
      <c r="A117" s="117">
        <v>76</v>
      </c>
      <c r="B117" s="1" t="s">
        <v>54</v>
      </c>
      <c r="C117" s="10"/>
      <c r="D117" s="121">
        <f>'CUMUL septembre'!D117+'octo 21'!D117</f>
        <v>0</v>
      </c>
      <c r="E117" s="121">
        <f>'CUMUL septembre'!E117+'octo 21'!E117</f>
        <v>0</v>
      </c>
      <c r="F117" s="121">
        <f t="shared" si="36"/>
        <v>0</v>
      </c>
      <c r="G117" s="32" t="e">
        <f t="shared" si="37"/>
        <v>#DIV/0!</v>
      </c>
    </row>
    <row r="118" spans="1:7" x14ac:dyDescent="0.2">
      <c r="A118" s="117">
        <v>66</v>
      </c>
      <c r="B118" s="1" t="s">
        <v>55</v>
      </c>
      <c r="C118" s="10"/>
      <c r="D118" s="121">
        <f>'CUMUL septembre'!D118+'octo 21'!D118</f>
        <v>7295</v>
      </c>
      <c r="E118" s="121">
        <f>'CUMUL septembre'!E118+'octo 21'!E118</f>
        <v>48795</v>
      </c>
      <c r="F118" s="121">
        <f t="shared" si="36"/>
        <v>-41500</v>
      </c>
      <c r="G118" s="32">
        <f t="shared" si="37"/>
        <v>-0.85049697714929806</v>
      </c>
    </row>
    <row r="119" spans="1:7" x14ac:dyDescent="0.2">
      <c r="B119" s="2" t="s">
        <v>56</v>
      </c>
      <c r="C119" s="11"/>
      <c r="D119" s="39">
        <f>D117-D118</f>
        <v>-7295</v>
      </c>
      <c r="E119" s="39">
        <f>E117-E118</f>
        <v>-48795</v>
      </c>
      <c r="F119" s="121">
        <f t="shared" si="36"/>
        <v>41500</v>
      </c>
      <c r="G119" s="32">
        <f t="shared" si="37"/>
        <v>-0.85049697714929806</v>
      </c>
    </row>
    <row r="120" spans="1:7" x14ac:dyDescent="0.2">
      <c r="A120" s="22"/>
      <c r="B120" s="19" t="s">
        <v>57</v>
      </c>
      <c r="C120" s="122"/>
      <c r="D120" s="121">
        <f>D116+D119</f>
        <v>-623750</v>
      </c>
      <c r="E120" s="121">
        <f>E116+E119</f>
        <v>-954127</v>
      </c>
      <c r="F120" s="121">
        <f t="shared" si="36"/>
        <v>330377</v>
      </c>
      <c r="G120" s="32">
        <f t="shared" si="37"/>
        <v>-0.34626103233636613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17">
        <v>5</v>
      </c>
      <c r="B124" s="1" t="s">
        <v>22</v>
      </c>
      <c r="C124" s="10"/>
      <c r="D124" s="40">
        <f>'octo 21'!D124</f>
        <v>710381</v>
      </c>
      <c r="E124" s="40">
        <f>'octo 21'!E124</f>
        <v>760585</v>
      </c>
      <c r="F124" s="121">
        <f t="shared" ref="F124" si="38">(D124-E124)</f>
        <v>-50204</v>
      </c>
      <c r="G124" s="32">
        <f t="shared" ref="G124" si="39">F124/E124</f>
        <v>-6.6007086650407248E-2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17">
        <v>51</v>
      </c>
      <c r="B128" s="20" t="s">
        <v>29</v>
      </c>
      <c r="C128" s="30"/>
      <c r="D128" s="121">
        <v>0</v>
      </c>
      <c r="E128" s="121">
        <v>0</v>
      </c>
      <c r="F128" s="121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17">
        <v>510</v>
      </c>
      <c r="B129" s="1" t="s">
        <v>7</v>
      </c>
      <c r="C129" s="10"/>
      <c r="D129" s="121">
        <v>0</v>
      </c>
      <c r="E129" s="121">
        <v>0</v>
      </c>
      <c r="F129" s="121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17">
        <v>41</v>
      </c>
      <c r="B131" s="1" t="s">
        <v>8</v>
      </c>
      <c r="C131" s="10"/>
      <c r="D131" s="40">
        <f>D135+D136+D137</f>
        <v>513746</v>
      </c>
      <c r="E131" s="40">
        <f>E135+E136+E137</f>
        <v>399331</v>
      </c>
      <c r="F131" s="121">
        <f t="shared" ref="F131" si="42">(D131-E131)</f>
        <v>114415</v>
      </c>
      <c r="G131" s="32">
        <f t="shared" ref="G131" si="43">F131/E131</f>
        <v>0.2865166991793775</v>
      </c>
    </row>
    <row r="132" spans="1:7" x14ac:dyDescent="0.2">
      <c r="A132" s="117"/>
      <c r="B132" s="1"/>
      <c r="C132" s="10"/>
      <c r="D132" s="121"/>
      <c r="E132" s="121"/>
      <c r="F132" s="121"/>
      <c r="G132" s="32"/>
    </row>
    <row r="133" spans="1:7" x14ac:dyDescent="0.2">
      <c r="A133" s="117"/>
      <c r="B133" s="7" t="s">
        <v>6</v>
      </c>
      <c r="C133" s="29"/>
      <c r="D133" s="121"/>
      <c r="E133" s="121"/>
      <c r="F133" s="121"/>
      <c r="G133" s="32"/>
    </row>
    <row r="134" spans="1:7" x14ac:dyDescent="0.2">
      <c r="A134" s="117"/>
      <c r="B134" s="1"/>
      <c r="C134" s="10"/>
      <c r="D134" s="121"/>
      <c r="E134" s="121"/>
      <c r="F134" s="121"/>
      <c r="G134" s="32"/>
    </row>
    <row r="135" spans="1:7" x14ac:dyDescent="0.2">
      <c r="A135" s="117"/>
      <c r="B135" s="23" t="s">
        <v>23</v>
      </c>
      <c r="C135" s="10"/>
      <c r="D135" s="40">
        <f>'octo 21'!D135</f>
        <v>279189</v>
      </c>
      <c r="E135" s="40">
        <f>'octo 21'!E135</f>
        <v>132435</v>
      </c>
      <c r="F135" s="121">
        <f t="shared" ref="F135:F137" si="44">(D135-E135)</f>
        <v>146754</v>
      </c>
      <c r="G135" s="32">
        <f t="shared" ref="G135:G137" si="45">F135/E135</f>
        <v>1.108120965001699</v>
      </c>
    </row>
    <row r="136" spans="1:7" ht="25.5" x14ac:dyDescent="0.2">
      <c r="A136" s="117"/>
      <c r="B136" s="24" t="s">
        <v>58</v>
      </c>
      <c r="C136" s="17"/>
      <c r="D136" s="40">
        <f>'octo 21'!D136</f>
        <v>115653</v>
      </c>
      <c r="E136" s="40">
        <f>'octo 21'!E136</f>
        <v>133751</v>
      </c>
      <c r="F136" s="121">
        <f t="shared" si="44"/>
        <v>-18098</v>
      </c>
      <c r="G136" s="32">
        <f t="shared" si="45"/>
        <v>-0.13531113786065152</v>
      </c>
    </row>
    <row r="137" spans="1:7" x14ac:dyDescent="0.2">
      <c r="A137" s="117"/>
      <c r="B137" s="23" t="s">
        <v>24</v>
      </c>
      <c r="C137" s="10"/>
      <c r="D137" s="40">
        <f>'octo 21'!D137</f>
        <v>118904</v>
      </c>
      <c r="E137" s="40">
        <f>'octo 21'!E137</f>
        <v>133145</v>
      </c>
      <c r="F137" s="121">
        <f t="shared" si="44"/>
        <v>-14241</v>
      </c>
      <c r="G137" s="32">
        <f t="shared" si="45"/>
        <v>-0.10695857899282737</v>
      </c>
    </row>
    <row r="138" spans="1:7" x14ac:dyDescent="0.2">
      <c r="A138" s="117"/>
      <c r="B138" s="1"/>
      <c r="C138" s="10"/>
      <c r="D138" s="121"/>
      <c r="E138" s="121"/>
      <c r="F138" s="121"/>
      <c r="G138" s="32"/>
    </row>
    <row r="139" spans="1:7" x14ac:dyDescent="0.2">
      <c r="A139" s="117"/>
      <c r="B139" s="8" t="s">
        <v>26</v>
      </c>
      <c r="C139" s="31"/>
      <c r="D139" s="40">
        <f>'octo 21'!D139</f>
        <v>155703</v>
      </c>
      <c r="E139" s="40">
        <f>'octo 21'!E139</f>
        <v>130913</v>
      </c>
      <c r="F139" s="121">
        <f t="shared" ref="F139" si="46">(D139-E139)</f>
        <v>24790</v>
      </c>
      <c r="G139" s="32">
        <f t="shared" ref="G139" si="47">F139/E139</f>
        <v>0.18936240098385951</v>
      </c>
    </row>
    <row r="140" spans="1:7" x14ac:dyDescent="0.2">
      <c r="A140" s="117"/>
      <c r="B140" s="8"/>
      <c r="C140" s="31"/>
      <c r="D140" s="121"/>
      <c r="E140" s="121"/>
      <c r="F140" s="121"/>
      <c r="G140" s="32"/>
    </row>
    <row r="141" spans="1:7" x14ac:dyDescent="0.2">
      <c r="A141" s="117">
        <v>3</v>
      </c>
      <c r="B141" s="8" t="s">
        <v>15</v>
      </c>
      <c r="C141" s="31"/>
      <c r="D141" s="40">
        <f>D144+D145+D146+D147</f>
        <v>406186</v>
      </c>
      <c r="E141" s="40">
        <f>E144+E145+E146+E147</f>
        <v>747221</v>
      </c>
      <c r="F141" s="121">
        <f t="shared" ref="F141" si="48">(D141-E141)</f>
        <v>-341035</v>
      </c>
      <c r="G141" s="32">
        <f t="shared" ref="G141" si="49">F141/E141</f>
        <v>-0.45640446400730172</v>
      </c>
    </row>
    <row r="142" spans="1:7" x14ac:dyDescent="0.2">
      <c r="A142" s="117"/>
      <c r="B142" s="7" t="s">
        <v>6</v>
      </c>
      <c r="C142" s="29"/>
      <c r="D142" s="121"/>
      <c r="E142" s="121"/>
      <c r="F142" s="121"/>
      <c r="G142" s="32"/>
    </row>
    <row r="143" spans="1:7" x14ac:dyDescent="0.2">
      <c r="A143" s="117"/>
      <c r="B143" s="8"/>
      <c r="C143" s="31"/>
      <c r="D143" s="121"/>
      <c r="E143" s="121"/>
      <c r="F143" s="121"/>
      <c r="G143" s="32"/>
    </row>
    <row r="144" spans="1:7" x14ac:dyDescent="0.2">
      <c r="A144" s="117">
        <v>30</v>
      </c>
      <c r="B144" s="25" t="s">
        <v>16</v>
      </c>
      <c r="C144" s="31"/>
      <c r="D144" s="40">
        <f>'octo 21'!D144</f>
        <v>3978</v>
      </c>
      <c r="E144" s="40">
        <f>'octo 21'!E144</f>
        <v>4909</v>
      </c>
      <c r="F144" s="121">
        <f t="shared" ref="F144:F147" si="50">(D144-E144)</f>
        <v>-931</v>
      </c>
      <c r="G144" s="32">
        <f t="shared" ref="G144:G147" si="51">F144/E144</f>
        <v>-0.18965166021592991</v>
      </c>
    </row>
    <row r="145" spans="1:7" x14ac:dyDescent="0.2">
      <c r="A145" s="117">
        <v>31</v>
      </c>
      <c r="B145" s="25" t="s">
        <v>17</v>
      </c>
      <c r="C145" s="31"/>
      <c r="D145" s="40">
        <f>'octo 21'!D145</f>
        <v>224964</v>
      </c>
      <c r="E145" s="40">
        <f>'octo 21'!E145</f>
        <v>597676</v>
      </c>
      <c r="F145" s="121">
        <f t="shared" si="50"/>
        <v>-372712</v>
      </c>
      <c r="G145" s="32">
        <f t="shared" si="51"/>
        <v>-0.62360208541082462</v>
      </c>
    </row>
    <row r="146" spans="1:7" x14ac:dyDescent="0.2">
      <c r="A146" s="117">
        <v>32</v>
      </c>
      <c r="B146" s="25" t="s">
        <v>18</v>
      </c>
      <c r="C146" s="31"/>
      <c r="D146" s="40">
        <f>'octo 21'!D146</f>
        <v>177244</v>
      </c>
      <c r="E146" s="40">
        <f>'octo 21'!E146</f>
        <v>144636</v>
      </c>
      <c r="F146" s="121">
        <f t="shared" si="50"/>
        <v>32608</v>
      </c>
      <c r="G146" s="32">
        <f t="shared" si="51"/>
        <v>0.22544871263032717</v>
      </c>
    </row>
    <row r="147" spans="1:7" x14ac:dyDescent="0.2">
      <c r="A147" s="117">
        <v>37</v>
      </c>
      <c r="B147" s="25" t="s">
        <v>25</v>
      </c>
      <c r="C147" s="31"/>
      <c r="D147" s="40">
        <f>'octo 21'!D147</f>
        <v>0</v>
      </c>
      <c r="E147" s="40">
        <f>'octo 21'!E147</f>
        <v>0</v>
      </c>
      <c r="F147" s="121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21" t="s">
        <v>10</v>
      </c>
      <c r="E152" s="121" t="s">
        <v>11</v>
      </c>
      <c r="F152" s="121" t="s">
        <v>12</v>
      </c>
      <c r="G152" s="32" t="s">
        <v>13</v>
      </c>
    </row>
    <row r="153" spans="1:7" x14ac:dyDescent="0.2">
      <c r="A153" s="117">
        <v>700</v>
      </c>
      <c r="B153" s="1" t="s">
        <v>30</v>
      </c>
      <c r="C153" s="10"/>
      <c r="D153" s="121">
        <f>'CUMUL septembre'!D153+'octo 21'!D153</f>
        <v>103370</v>
      </c>
      <c r="E153" s="121">
        <f>'CUMUL septembre'!E153+'octo 21'!E153</f>
        <v>140472</v>
      </c>
      <c r="F153" s="121">
        <f>(D153-E153)</f>
        <v>-37102</v>
      </c>
      <c r="G153" s="32">
        <f>F153/E153</f>
        <v>-0.26412381115097672</v>
      </c>
    </row>
    <row r="154" spans="1:7" x14ac:dyDescent="0.2">
      <c r="A154" s="117">
        <v>701</v>
      </c>
      <c r="B154" s="1" t="s">
        <v>31</v>
      </c>
      <c r="C154" s="10"/>
      <c r="D154" s="121">
        <f>'CUMUL septembre'!D154+'octo 21'!D154</f>
        <v>226395</v>
      </c>
      <c r="E154" s="121">
        <f>'CUMUL septembre'!E154+'octo 21'!E154</f>
        <v>222108</v>
      </c>
      <c r="F154" s="121">
        <f t="shared" ref="F154:F156" si="52">(D154-E154)</f>
        <v>4287</v>
      </c>
      <c r="G154" s="32">
        <f t="shared" ref="G154:G156" si="53">F154/E154</f>
        <v>1.9301420930358203E-2</v>
      </c>
    </row>
    <row r="155" spans="1:7" x14ac:dyDescent="0.2">
      <c r="A155" s="117">
        <v>704</v>
      </c>
      <c r="B155" s="1" t="s">
        <v>32</v>
      </c>
      <c r="C155" s="10"/>
      <c r="D155" s="121">
        <f>'CUMUL septembre'!D155+'octo 21'!D155</f>
        <v>0</v>
      </c>
      <c r="E155" s="121">
        <f>'CUMUL septembre'!E155+'octo 21'!E155</f>
        <v>0</v>
      </c>
      <c r="F155" s="121">
        <f t="shared" si="52"/>
        <v>0</v>
      </c>
      <c r="G155" s="32" t="e">
        <f t="shared" si="53"/>
        <v>#DIV/0!</v>
      </c>
    </row>
    <row r="156" spans="1:7" x14ac:dyDescent="0.2">
      <c r="A156" s="117">
        <v>706</v>
      </c>
      <c r="B156" s="1" t="s">
        <v>33</v>
      </c>
      <c r="C156" s="10"/>
      <c r="D156" s="121">
        <f>'CUMUL septembre'!D156+'octo 21'!D156</f>
        <v>242880</v>
      </c>
      <c r="E156" s="121">
        <f>'CUMUL septembre'!E156+'octo 21'!E156</f>
        <v>163612</v>
      </c>
      <c r="F156" s="121">
        <f t="shared" si="52"/>
        <v>79268</v>
      </c>
      <c r="G156" s="32">
        <f t="shared" si="53"/>
        <v>0.48448769038945799</v>
      </c>
    </row>
    <row r="157" spans="1:7" x14ac:dyDescent="0.2">
      <c r="A157" s="117"/>
      <c r="B157" s="13" t="s">
        <v>6</v>
      </c>
      <c r="C157" s="27"/>
      <c r="D157" s="121"/>
      <c r="E157" s="121"/>
      <c r="F157" s="39"/>
      <c r="G157" s="33"/>
    </row>
    <row r="158" spans="1:7" x14ac:dyDescent="0.2">
      <c r="A158" s="117"/>
      <c r="B158" s="14" t="s">
        <v>19</v>
      </c>
      <c r="C158" s="11"/>
      <c r="D158" s="121"/>
      <c r="E158" s="121"/>
      <c r="F158" s="121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17"/>
      <c r="B159" s="14" t="s">
        <v>20</v>
      </c>
      <c r="C159" s="11"/>
      <c r="D159" s="121"/>
      <c r="E159" s="121"/>
      <c r="F159" s="121">
        <f t="shared" si="54"/>
        <v>0</v>
      </c>
      <c r="G159" s="32" t="e">
        <f t="shared" si="55"/>
        <v>#DIV/0!</v>
      </c>
    </row>
    <row r="160" spans="1:7" x14ac:dyDescent="0.2">
      <c r="A160" s="117"/>
      <c r="B160" s="14" t="s">
        <v>27</v>
      </c>
      <c r="C160" s="11"/>
      <c r="D160" s="121"/>
      <c r="E160" s="121"/>
      <c r="F160" s="121">
        <f t="shared" si="54"/>
        <v>0</v>
      </c>
      <c r="G160" s="32" t="e">
        <f t="shared" si="55"/>
        <v>#DIV/0!</v>
      </c>
    </row>
    <row r="161" spans="1:7" x14ac:dyDescent="0.2">
      <c r="A161" s="117">
        <v>706</v>
      </c>
      <c r="B161" s="2" t="s">
        <v>34</v>
      </c>
      <c r="C161" s="11"/>
      <c r="D161" s="121">
        <f>'CUMUL septembre'!D161+'octo 21'!D161</f>
        <v>0</v>
      </c>
      <c r="E161" s="121">
        <f>'CUMUL septembre'!E161+'octo 21'!E161</f>
        <v>0</v>
      </c>
      <c r="F161" s="121">
        <f t="shared" si="54"/>
        <v>0</v>
      </c>
      <c r="G161" s="32" t="e">
        <f t="shared" si="55"/>
        <v>#DIV/0!</v>
      </c>
    </row>
    <row r="162" spans="1:7" x14ac:dyDescent="0.2">
      <c r="A162" s="117" t="s">
        <v>35</v>
      </c>
      <c r="B162" s="2" t="s">
        <v>36</v>
      </c>
      <c r="C162" s="11"/>
      <c r="D162" s="121">
        <f>'CUMUL septembre'!D162+'octo 21'!D162</f>
        <v>0</v>
      </c>
      <c r="E162" s="121">
        <f>'CUMUL septembre'!E162+'octo 21'!E162</f>
        <v>0</v>
      </c>
      <c r="F162" s="121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18"/>
      <c r="D163" s="40">
        <f>D153+D154+D155+D156+D161+D162</f>
        <v>572645</v>
      </c>
      <c r="E163" s="40">
        <f>E153+E154+E155+E156+E161+E162</f>
        <v>526192</v>
      </c>
      <c r="F163" s="40">
        <f t="shared" si="54"/>
        <v>46453</v>
      </c>
      <c r="G163" s="34">
        <f t="shared" si="55"/>
        <v>8.8281463800285828E-2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21">
        <f>'CUMUL septembre'!D166+'octo 21'!D166</f>
        <v>0</v>
      </c>
      <c r="E166" s="121">
        <f>'CUMUL septembre'!E166+'octo 21'!E166</f>
        <v>0</v>
      </c>
      <c r="F166" s="121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19"/>
      <c r="D167" s="120"/>
      <c r="E167" s="120"/>
      <c r="F167" s="120"/>
      <c r="G167" s="36"/>
    </row>
    <row r="168" spans="1:7" x14ac:dyDescent="0.2">
      <c r="A168" s="117">
        <v>72</v>
      </c>
      <c r="B168" s="1" t="s">
        <v>37</v>
      </c>
      <c r="C168" s="10"/>
      <c r="D168" s="121"/>
      <c r="E168" s="121"/>
      <c r="F168" s="121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17">
        <v>73</v>
      </c>
      <c r="B169" s="1" t="s">
        <v>38</v>
      </c>
      <c r="C169" s="10"/>
      <c r="D169" s="121"/>
      <c r="E169" s="121"/>
      <c r="F169" s="121">
        <f t="shared" si="58"/>
        <v>0</v>
      </c>
      <c r="G169" s="32" t="e">
        <f t="shared" si="59"/>
        <v>#DIV/0!</v>
      </c>
    </row>
    <row r="170" spans="1:7" x14ac:dyDescent="0.2">
      <c r="A170" s="117">
        <v>74</v>
      </c>
      <c r="B170" s="2" t="s">
        <v>39</v>
      </c>
      <c r="C170" s="11"/>
      <c r="D170" s="121"/>
      <c r="E170" s="121"/>
      <c r="F170" s="121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22"/>
      <c r="D171" s="40">
        <f>D163+D168+D169+D170</f>
        <v>572645</v>
      </c>
      <c r="E171" s="40">
        <f>E163+E168+E169+E170</f>
        <v>526192</v>
      </c>
      <c r="F171" s="121">
        <f t="shared" si="58"/>
        <v>46453</v>
      </c>
      <c r="G171" s="32">
        <f t="shared" si="59"/>
        <v>8.8281463800285828E-2</v>
      </c>
    </row>
    <row r="172" spans="1:7" x14ac:dyDescent="0.2">
      <c r="A172" s="117">
        <v>60</v>
      </c>
      <c r="B172" s="3" t="s">
        <v>40</v>
      </c>
      <c r="C172" s="119"/>
      <c r="D172" s="120">
        <f>D173+D174+D175</f>
        <v>119233</v>
      </c>
      <c r="E172" s="120">
        <f>E173+E174+E175</f>
        <v>159598</v>
      </c>
      <c r="F172" s="121">
        <f t="shared" si="58"/>
        <v>-40365</v>
      </c>
      <c r="G172" s="32">
        <f t="shared" si="59"/>
        <v>-0.25291670321683229</v>
      </c>
    </row>
    <row r="173" spans="1:7" x14ac:dyDescent="0.2">
      <c r="A173" s="117">
        <v>600</v>
      </c>
      <c r="B173" s="1" t="s">
        <v>2</v>
      </c>
      <c r="C173" s="10"/>
      <c r="D173" s="121">
        <f>'CUMUL septembre'!D173+'octo 21'!D173</f>
        <v>14097</v>
      </c>
      <c r="E173" s="121">
        <f>'CUMUL septembre'!E173+'octo 21'!E173</f>
        <v>24841</v>
      </c>
      <c r="F173" s="121">
        <f t="shared" si="58"/>
        <v>-10744</v>
      </c>
      <c r="G173" s="32">
        <f t="shared" si="59"/>
        <v>-0.43251076848758102</v>
      </c>
    </row>
    <row r="174" spans="1:7" x14ac:dyDescent="0.2">
      <c r="A174" s="117">
        <v>601</v>
      </c>
      <c r="B174" s="1" t="s">
        <v>3</v>
      </c>
      <c r="C174" s="10"/>
      <c r="D174" s="121">
        <f>'CUMUL septembre'!D174+'octo 21'!D174</f>
        <v>54889</v>
      </c>
      <c r="E174" s="121">
        <f>'CUMUL septembre'!E174+'octo 21'!E174</f>
        <v>73865</v>
      </c>
      <c r="F174" s="121">
        <f t="shared" si="58"/>
        <v>-18976</v>
      </c>
      <c r="G174" s="32">
        <f t="shared" si="59"/>
        <v>-0.2569011033642456</v>
      </c>
    </row>
    <row r="175" spans="1:7" x14ac:dyDescent="0.2">
      <c r="A175" s="117">
        <v>604</v>
      </c>
      <c r="B175" s="1" t="s">
        <v>4</v>
      </c>
      <c r="C175" s="10"/>
      <c r="D175" s="121">
        <f>'CUMUL septembre'!D175+'octo 21'!D175</f>
        <v>50247</v>
      </c>
      <c r="E175" s="121">
        <f>'CUMUL septembre'!E175+'octo 21'!E175</f>
        <v>60892</v>
      </c>
      <c r="F175" s="121">
        <f t="shared" si="58"/>
        <v>-10645</v>
      </c>
      <c r="G175" s="32">
        <f t="shared" si="59"/>
        <v>-0.17481771004401234</v>
      </c>
    </row>
    <row r="176" spans="1:7" x14ac:dyDescent="0.2">
      <c r="A176" s="117">
        <v>61</v>
      </c>
      <c r="B176" s="1" t="s">
        <v>41</v>
      </c>
      <c r="C176" s="10"/>
      <c r="D176" s="121">
        <f>'CUMUL septembre'!D176+'octo 21'!D176</f>
        <v>5222</v>
      </c>
      <c r="E176" s="121">
        <f>'CUMUL septembre'!E176+'octo 21'!E176</f>
        <v>18579</v>
      </c>
      <c r="F176" s="121">
        <f t="shared" si="58"/>
        <v>-13357</v>
      </c>
      <c r="G176" s="32">
        <f t="shared" si="59"/>
        <v>-0.71892997470262121</v>
      </c>
    </row>
    <row r="177" spans="1:7" x14ac:dyDescent="0.2">
      <c r="A177" s="117">
        <v>62</v>
      </c>
      <c r="B177" s="2" t="s">
        <v>42</v>
      </c>
      <c r="C177" s="11"/>
      <c r="D177" s="121">
        <f>'CUMUL septembre'!D177+'octo 21'!D177</f>
        <v>10703</v>
      </c>
      <c r="E177" s="121">
        <f>'CUMUL septembre'!E177+'octo 21'!E177</f>
        <v>45731</v>
      </c>
      <c r="F177" s="121">
        <f t="shared" si="58"/>
        <v>-35028</v>
      </c>
      <c r="G177" s="32">
        <f t="shared" si="59"/>
        <v>-0.76595744680851063</v>
      </c>
    </row>
    <row r="178" spans="1:7" ht="25.5" x14ac:dyDescent="0.2">
      <c r="A178" s="22"/>
      <c r="B178" s="26" t="s">
        <v>43</v>
      </c>
      <c r="C178" s="122"/>
      <c r="D178" s="40">
        <f>D172+D176+D177</f>
        <v>135158</v>
      </c>
      <c r="E178" s="40">
        <f>E172+E176+E177</f>
        <v>223908</v>
      </c>
      <c r="F178" s="121">
        <f t="shared" si="58"/>
        <v>-88750</v>
      </c>
      <c r="G178" s="32">
        <f t="shared" si="59"/>
        <v>-0.39636815120495916</v>
      </c>
    </row>
    <row r="179" spans="1:7" ht="25.5" x14ac:dyDescent="0.2">
      <c r="A179" s="22"/>
      <c r="B179" s="26" t="s">
        <v>48</v>
      </c>
      <c r="C179" s="122"/>
      <c r="D179" s="40">
        <f>D171-D178</f>
        <v>437487</v>
      </c>
      <c r="E179" s="40">
        <f>E171-E178</f>
        <v>302284</v>
      </c>
      <c r="F179" s="121">
        <f t="shared" si="58"/>
        <v>135203</v>
      </c>
      <c r="G179" s="32">
        <f t="shared" si="59"/>
        <v>0.44727144010268488</v>
      </c>
    </row>
    <row r="180" spans="1:7" x14ac:dyDescent="0.2">
      <c r="A180" s="117">
        <v>63</v>
      </c>
      <c r="B180" s="3" t="s">
        <v>46</v>
      </c>
      <c r="C180" s="119"/>
      <c r="D180" s="121">
        <f>'CUMUL septembre'!D180+'octo 21'!D180</f>
        <v>498013</v>
      </c>
      <c r="E180" s="121">
        <f>'CUMUL septembre'!E180+'octo 21'!E180</f>
        <v>507492</v>
      </c>
      <c r="F180" s="121">
        <f t="shared" si="58"/>
        <v>-9479</v>
      </c>
      <c r="G180" s="32">
        <f t="shared" si="59"/>
        <v>-1.867812694584348E-2</v>
      </c>
    </row>
    <row r="181" spans="1:7" x14ac:dyDescent="0.2">
      <c r="A181" s="117"/>
      <c r="B181" s="13" t="s">
        <v>6</v>
      </c>
      <c r="C181" s="27"/>
      <c r="D181" s="121"/>
      <c r="E181" s="121"/>
      <c r="F181" s="121"/>
      <c r="G181" s="32"/>
    </row>
    <row r="182" spans="1:7" x14ac:dyDescent="0.2">
      <c r="A182" s="117">
        <v>631</v>
      </c>
      <c r="B182" s="15" t="s">
        <v>21</v>
      </c>
      <c r="C182" s="21"/>
      <c r="D182" s="121">
        <f>'CUMUL septembre'!D182+'octo 21'!D182</f>
        <v>0</v>
      </c>
      <c r="E182" s="121">
        <f>'CUMUL septembre'!E182+'octo 21'!E182</f>
        <v>0</v>
      </c>
      <c r="F182" s="121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17"/>
      <c r="B183" s="15"/>
      <c r="C183" s="21"/>
      <c r="D183" s="121"/>
      <c r="E183" s="121"/>
      <c r="F183" s="121"/>
      <c r="G183" s="32"/>
    </row>
    <row r="184" spans="1:7" x14ac:dyDescent="0.2">
      <c r="A184" s="117">
        <v>64</v>
      </c>
      <c r="B184" s="2" t="s">
        <v>47</v>
      </c>
      <c r="C184" s="11"/>
      <c r="D184" s="121">
        <f>'CUMUL septembre'!D184+'octo 21'!D184</f>
        <v>25011</v>
      </c>
      <c r="E184" s="121">
        <f>'CUMUL septembre'!E184+'octo 21'!E184</f>
        <v>19527</v>
      </c>
      <c r="F184" s="121">
        <f t="shared" ref="F184:F194" si="62">(D184-E184)</f>
        <v>5484</v>
      </c>
      <c r="G184" s="32">
        <f t="shared" ref="G184:G194" si="63">F184/E184</f>
        <v>0.28084191119987711</v>
      </c>
    </row>
    <row r="185" spans="1:7" ht="25.5" x14ac:dyDescent="0.2">
      <c r="A185" s="22"/>
      <c r="B185" s="26" t="s">
        <v>49</v>
      </c>
      <c r="C185" s="122"/>
      <c r="D185" s="121">
        <f>D179-D180-D184</f>
        <v>-85537</v>
      </c>
      <c r="E185" s="121">
        <f>E179-E180-E184</f>
        <v>-224735</v>
      </c>
      <c r="F185" s="121">
        <f t="shared" si="62"/>
        <v>139198</v>
      </c>
      <c r="G185" s="32">
        <f t="shared" si="63"/>
        <v>-0.61938727835005669</v>
      </c>
    </row>
    <row r="186" spans="1:7" x14ac:dyDescent="0.2">
      <c r="A186" s="117">
        <v>75</v>
      </c>
      <c r="B186" s="3" t="s">
        <v>50</v>
      </c>
      <c r="C186" s="119"/>
      <c r="D186" s="121">
        <f>'CUMUL septembre'!D186+'octo 21'!D186</f>
        <v>491</v>
      </c>
      <c r="E186" s="121">
        <f>'CUMUL septembre'!E186+'octo 21'!E186</f>
        <v>2723</v>
      </c>
      <c r="F186" s="121">
        <f t="shared" si="62"/>
        <v>-2232</v>
      </c>
      <c r="G186" s="32">
        <f t="shared" si="63"/>
        <v>-0.81968417186926179</v>
      </c>
    </row>
    <row r="187" spans="1:7" x14ac:dyDescent="0.2">
      <c r="A187" s="117">
        <v>65</v>
      </c>
      <c r="B187" s="1" t="s">
        <v>51</v>
      </c>
      <c r="C187" s="10"/>
      <c r="D187" s="121">
        <f>'CUMUL septembre'!D187+'octo 21'!D187</f>
        <v>3423</v>
      </c>
      <c r="E187" s="121">
        <f>'CUMUL septembre'!E187+'octo 21'!E187</f>
        <v>10354</v>
      </c>
      <c r="F187" s="121">
        <f t="shared" si="62"/>
        <v>-6931</v>
      </c>
      <c r="G187" s="32">
        <f t="shared" si="63"/>
        <v>-0.66940312922542011</v>
      </c>
    </row>
    <row r="188" spans="1:7" ht="25.5" x14ac:dyDescent="0.2">
      <c r="A188" s="117">
        <v>68</v>
      </c>
      <c r="B188" s="16" t="s">
        <v>52</v>
      </c>
      <c r="C188" s="17"/>
      <c r="D188" s="121">
        <f>'CUMUL septembre'!D188+'octo 21'!D188</f>
        <v>475232</v>
      </c>
      <c r="E188" s="121">
        <f>'CUMUL septembre'!E188+'octo 21'!E188</f>
        <v>480051</v>
      </c>
      <c r="F188" s="121">
        <f t="shared" si="62"/>
        <v>-4819</v>
      </c>
      <c r="G188" s="32">
        <f t="shared" si="63"/>
        <v>-1.003851674092961E-2</v>
      </c>
    </row>
    <row r="189" spans="1:7" x14ac:dyDescent="0.2">
      <c r="A189" s="117">
        <v>78</v>
      </c>
      <c r="B189" s="2" t="s">
        <v>53</v>
      </c>
      <c r="C189" s="11"/>
      <c r="D189" s="121">
        <f>'CUMUL septembre'!D189+'octo 21'!D189</f>
        <v>0</v>
      </c>
      <c r="E189" s="121">
        <f>'CUMUL septembre'!E189+'octo 21'!E189</f>
        <v>0</v>
      </c>
      <c r="F189" s="121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22"/>
      <c r="D190" s="121">
        <f>D185+D186-D187-D188+D189</f>
        <v>-563701</v>
      </c>
      <c r="E190" s="121">
        <f>E185+E186-E187-E188+E189</f>
        <v>-712417</v>
      </c>
      <c r="F190" s="121">
        <f t="shared" si="62"/>
        <v>148716</v>
      </c>
      <c r="G190" s="32">
        <f t="shared" si="63"/>
        <v>-0.20874852789868856</v>
      </c>
    </row>
    <row r="191" spans="1:7" x14ac:dyDescent="0.2">
      <c r="A191" s="117">
        <v>76</v>
      </c>
      <c r="B191" s="1" t="s">
        <v>54</v>
      </c>
      <c r="C191" s="10"/>
      <c r="D191" s="121">
        <f>'CUMUL septembre'!D191+'octo 21'!D191</f>
        <v>18973</v>
      </c>
      <c r="E191" s="121">
        <f>'CUMUL septembre'!E191+'octo 21'!E191</f>
        <v>16420</v>
      </c>
      <c r="F191" s="121">
        <f t="shared" si="62"/>
        <v>2553</v>
      </c>
      <c r="G191" s="32">
        <f t="shared" si="63"/>
        <v>0.15548112058465285</v>
      </c>
    </row>
    <row r="192" spans="1:7" x14ac:dyDescent="0.2">
      <c r="A192" s="117">
        <v>66</v>
      </c>
      <c r="B192" s="1" t="s">
        <v>55</v>
      </c>
      <c r="C192" s="10"/>
      <c r="D192" s="121">
        <f>'CUMUL septembre'!D192+'octo 21'!D192</f>
        <v>6858</v>
      </c>
      <c r="E192" s="121">
        <f>'CUMUL septembre'!E192+'octo 21'!E192</f>
        <v>11524</v>
      </c>
      <c r="F192" s="121">
        <f t="shared" si="62"/>
        <v>-4666</v>
      </c>
      <c r="G192" s="32">
        <f t="shared" si="63"/>
        <v>-0.40489413398125651</v>
      </c>
    </row>
    <row r="193" spans="1:7" x14ac:dyDescent="0.2">
      <c r="B193" s="2" t="s">
        <v>56</v>
      </c>
      <c r="C193" s="11"/>
      <c r="D193" s="39">
        <f>D191-D192</f>
        <v>12115</v>
      </c>
      <c r="E193" s="39">
        <f>E191-E192</f>
        <v>4896</v>
      </c>
      <c r="F193" s="121">
        <f t="shared" si="62"/>
        <v>7219</v>
      </c>
      <c r="G193" s="32">
        <f t="shared" si="63"/>
        <v>1.474468954248366</v>
      </c>
    </row>
    <row r="194" spans="1:7" x14ac:dyDescent="0.2">
      <c r="A194" s="22"/>
      <c r="B194" s="19" t="s">
        <v>57</v>
      </c>
      <c r="C194" s="122"/>
      <c r="D194" s="121">
        <f>D190+D193</f>
        <v>-551586</v>
      </c>
      <c r="E194" s="121">
        <f>E190+E193</f>
        <v>-707521</v>
      </c>
      <c r="F194" s="121">
        <f t="shared" si="62"/>
        <v>155935</v>
      </c>
      <c r="G194" s="32">
        <f t="shared" si="63"/>
        <v>-0.22039628505726333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17">
        <v>5</v>
      </c>
      <c r="B198" s="1" t="s">
        <v>22</v>
      </c>
      <c r="C198" s="10"/>
      <c r="D198" s="40">
        <f>'octo 21'!D198</f>
        <v>309861</v>
      </c>
      <c r="E198" s="40">
        <f>'octo 21'!E198</f>
        <v>251663</v>
      </c>
      <c r="F198" s="121">
        <f t="shared" ref="F198" si="64">(D198-E198)</f>
        <v>58198</v>
      </c>
      <c r="G198" s="32">
        <f t="shared" ref="G198" si="65">F198/E198</f>
        <v>0.23125370038503873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17">
        <v>51</v>
      </c>
      <c r="B202" s="20" t="s">
        <v>29</v>
      </c>
      <c r="C202" s="30"/>
      <c r="D202" s="121">
        <v>0</v>
      </c>
      <c r="E202" s="121">
        <v>0</v>
      </c>
      <c r="F202" s="121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17">
        <v>510</v>
      </c>
      <c r="B203" s="1" t="s">
        <v>7</v>
      </c>
      <c r="C203" s="10"/>
      <c r="D203" s="121">
        <v>0</v>
      </c>
      <c r="E203" s="121">
        <v>0</v>
      </c>
      <c r="F203" s="121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17">
        <v>41</v>
      </c>
      <c r="B205" s="1" t="s">
        <v>8</v>
      </c>
      <c r="C205" s="10"/>
      <c r="D205" s="40">
        <f>D209+D210+D211</f>
        <v>293993</v>
      </c>
      <c r="E205" s="40">
        <f>E209+E210+E211</f>
        <v>317683</v>
      </c>
      <c r="F205" s="121">
        <f t="shared" ref="F205" si="68">(D205-E205)</f>
        <v>-23690</v>
      </c>
      <c r="G205" s="32">
        <f t="shared" ref="G205" si="69">F205/E205</f>
        <v>-7.4571192037345399E-2</v>
      </c>
    </row>
    <row r="206" spans="1:7" x14ac:dyDescent="0.2">
      <c r="A206" s="117"/>
      <c r="B206" s="1"/>
      <c r="C206" s="10"/>
      <c r="D206" s="121"/>
      <c r="E206" s="121"/>
      <c r="F206" s="121"/>
      <c r="G206" s="32"/>
    </row>
    <row r="207" spans="1:7" x14ac:dyDescent="0.2">
      <c r="A207" s="117"/>
      <c r="B207" s="7" t="s">
        <v>6</v>
      </c>
      <c r="C207" s="29"/>
      <c r="D207" s="121"/>
      <c r="E207" s="121"/>
      <c r="F207" s="121"/>
      <c r="G207" s="32"/>
    </row>
    <row r="208" spans="1:7" x14ac:dyDescent="0.2">
      <c r="A208" s="117"/>
      <c r="B208" s="1"/>
      <c r="C208" s="10"/>
      <c r="D208" s="121"/>
      <c r="E208" s="121"/>
      <c r="F208" s="121"/>
      <c r="G208" s="32"/>
    </row>
    <row r="209" spans="1:7" x14ac:dyDescent="0.2">
      <c r="A209" s="117"/>
      <c r="B209" s="23" t="s">
        <v>23</v>
      </c>
      <c r="C209" s="10"/>
      <c r="D209" s="40">
        <f>'octo 21'!D209</f>
        <v>53050</v>
      </c>
      <c r="E209" s="40">
        <f>'octo 21'!E209</f>
        <v>65720</v>
      </c>
      <c r="F209" s="121">
        <f t="shared" ref="F209:F211" si="70">(D209-E209)</f>
        <v>-12670</v>
      </c>
      <c r="G209" s="32">
        <f t="shared" ref="G209:G211" si="71">F209/E209</f>
        <v>-0.19278758368837492</v>
      </c>
    </row>
    <row r="210" spans="1:7" ht="25.5" x14ac:dyDescent="0.2">
      <c r="A210" s="117"/>
      <c r="B210" s="24" t="s">
        <v>58</v>
      </c>
      <c r="C210" s="17"/>
      <c r="D210" s="40">
        <f>'octo 21'!D210</f>
        <v>110611</v>
      </c>
      <c r="E210" s="40">
        <f>'octo 21'!E210</f>
        <v>46505</v>
      </c>
      <c r="F210" s="121">
        <f t="shared" si="70"/>
        <v>64106</v>
      </c>
      <c r="G210" s="32">
        <f t="shared" si="71"/>
        <v>1.3784754327491668</v>
      </c>
    </row>
    <row r="211" spans="1:7" x14ac:dyDescent="0.2">
      <c r="A211" s="117"/>
      <c r="B211" s="23" t="s">
        <v>24</v>
      </c>
      <c r="C211" s="10"/>
      <c r="D211" s="40">
        <f>'octo 21'!D211</f>
        <v>130332</v>
      </c>
      <c r="E211" s="40">
        <f>'octo 21'!E211</f>
        <v>205458</v>
      </c>
      <c r="F211" s="121">
        <f t="shared" si="70"/>
        <v>-75126</v>
      </c>
      <c r="G211" s="32">
        <f t="shared" si="71"/>
        <v>-0.36565137400344594</v>
      </c>
    </row>
    <row r="212" spans="1:7" x14ac:dyDescent="0.2">
      <c r="A212" s="117"/>
      <c r="B212" s="1"/>
      <c r="C212" s="10"/>
      <c r="D212" s="121"/>
      <c r="E212" s="121"/>
      <c r="F212" s="121"/>
      <c r="G212" s="32"/>
    </row>
    <row r="213" spans="1:7" x14ac:dyDescent="0.2">
      <c r="A213" s="117"/>
      <c r="B213" s="8" t="s">
        <v>26</v>
      </c>
      <c r="C213" s="31"/>
      <c r="D213" s="40">
        <f>'octo 21'!D213</f>
        <v>248333</v>
      </c>
      <c r="E213" s="40">
        <f>'octo 21'!E213</f>
        <v>285379</v>
      </c>
      <c r="F213" s="121">
        <f t="shared" ref="F213" si="72">(D213-E213)</f>
        <v>-37046</v>
      </c>
      <c r="G213" s="32">
        <f t="shared" ref="G213" si="73">F213/E213</f>
        <v>-0.12981333594973701</v>
      </c>
    </row>
    <row r="214" spans="1:7" x14ac:dyDescent="0.2">
      <c r="A214" s="117"/>
      <c r="B214" s="8"/>
      <c r="C214" s="31"/>
      <c r="D214" s="121"/>
      <c r="E214" s="121"/>
      <c r="F214" s="121"/>
      <c r="G214" s="32"/>
    </row>
    <row r="215" spans="1:7" x14ac:dyDescent="0.2">
      <c r="A215" s="117">
        <v>3</v>
      </c>
      <c r="B215" s="8" t="s">
        <v>15</v>
      </c>
      <c r="C215" s="31"/>
      <c r="D215" s="40">
        <f>D218+D219+D220+D221</f>
        <v>498609</v>
      </c>
      <c r="E215" s="40">
        <f>E218+E219+E220+E221</f>
        <v>519871</v>
      </c>
      <c r="F215" s="121">
        <f t="shared" ref="F215" si="74">(D215-E215)</f>
        <v>-21262</v>
      </c>
      <c r="G215" s="32">
        <f t="shared" ref="G215" si="75">F215/E215</f>
        <v>-4.089860753917799E-2</v>
      </c>
    </row>
    <row r="216" spans="1:7" x14ac:dyDescent="0.2">
      <c r="A216" s="117"/>
      <c r="B216" s="7" t="s">
        <v>6</v>
      </c>
      <c r="C216" s="29"/>
      <c r="D216" s="121"/>
      <c r="E216" s="121"/>
      <c r="F216" s="121"/>
      <c r="G216" s="32"/>
    </row>
    <row r="217" spans="1:7" x14ac:dyDescent="0.2">
      <c r="A217" s="117"/>
      <c r="B217" s="8"/>
      <c r="C217" s="31"/>
      <c r="D217" s="121"/>
      <c r="E217" s="121"/>
      <c r="F217" s="121"/>
      <c r="G217" s="32"/>
    </row>
    <row r="218" spans="1:7" x14ac:dyDescent="0.2">
      <c r="A218" s="117">
        <v>30</v>
      </c>
      <c r="B218" s="25" t="s">
        <v>16</v>
      </c>
      <c r="C218" s="31"/>
      <c r="D218" s="40">
        <f>'octo 21'!D218</f>
        <v>28397</v>
      </c>
      <c r="E218" s="40">
        <f>'octo 21'!E218</f>
        <v>27476</v>
      </c>
      <c r="F218" s="121">
        <f t="shared" ref="F218:F221" si="76">(D218-E218)</f>
        <v>921</v>
      </c>
      <c r="G218" s="32">
        <f t="shared" ref="G218:G221" si="77">F218/E218</f>
        <v>3.3520163051390307E-2</v>
      </c>
    </row>
    <row r="219" spans="1:7" x14ac:dyDescent="0.2">
      <c r="A219" s="117">
        <v>31</v>
      </c>
      <c r="B219" s="25" t="s">
        <v>17</v>
      </c>
      <c r="C219" s="31"/>
      <c r="D219" s="40">
        <f>'octo 21'!D219</f>
        <v>5313</v>
      </c>
      <c r="E219" s="40">
        <f>'octo 21'!E219</f>
        <v>7577</v>
      </c>
      <c r="F219" s="121">
        <f t="shared" si="76"/>
        <v>-2264</v>
      </c>
      <c r="G219" s="32">
        <f t="shared" si="77"/>
        <v>-0.2987989969644978</v>
      </c>
    </row>
    <row r="220" spans="1:7" x14ac:dyDescent="0.2">
      <c r="A220" s="117">
        <v>32</v>
      </c>
      <c r="B220" s="25" t="s">
        <v>18</v>
      </c>
      <c r="C220" s="31"/>
      <c r="D220" s="40">
        <f>'octo 21'!D220</f>
        <v>464503</v>
      </c>
      <c r="E220" s="40">
        <f>'octo 21'!E220</f>
        <v>484431</v>
      </c>
      <c r="F220" s="121">
        <f t="shared" si="76"/>
        <v>-19928</v>
      </c>
      <c r="G220" s="32">
        <f t="shared" si="77"/>
        <v>-4.1136921460435023E-2</v>
      </c>
    </row>
    <row r="221" spans="1:7" x14ac:dyDescent="0.2">
      <c r="A221" s="117">
        <v>37</v>
      </c>
      <c r="B221" s="25" t="s">
        <v>25</v>
      </c>
      <c r="C221" s="31"/>
      <c r="D221" s="40">
        <f>'octo 21'!D221</f>
        <v>396</v>
      </c>
      <c r="E221" s="40">
        <f>'octo 21'!E221</f>
        <v>387</v>
      </c>
      <c r="F221" s="121">
        <f t="shared" si="76"/>
        <v>9</v>
      </c>
      <c r="G221" s="32">
        <f t="shared" si="77"/>
        <v>2.3255813953488372E-2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21" t="s">
        <v>10</v>
      </c>
      <c r="E226" s="121" t="s">
        <v>11</v>
      </c>
      <c r="F226" s="121" t="s">
        <v>12</v>
      </c>
      <c r="G226" s="32" t="s">
        <v>13</v>
      </c>
    </row>
    <row r="227" spans="1:7" x14ac:dyDescent="0.2">
      <c r="A227" s="117">
        <v>700</v>
      </c>
      <c r="B227" s="1" t="s">
        <v>30</v>
      </c>
      <c r="C227" s="10"/>
      <c r="D227" s="121">
        <f>'CUMUL septembre'!D227+'octo 21'!D227</f>
        <v>0</v>
      </c>
      <c r="E227" s="121">
        <f>'CUMUL septembre'!E227+'octo 21'!E227</f>
        <v>0</v>
      </c>
      <c r="F227" s="121">
        <f>(D227-E227)</f>
        <v>0</v>
      </c>
      <c r="G227" s="32" t="e">
        <f>F227/E227</f>
        <v>#DIV/0!</v>
      </c>
    </row>
    <row r="228" spans="1:7" x14ac:dyDescent="0.2">
      <c r="A228" s="117">
        <v>701</v>
      </c>
      <c r="B228" s="1" t="s">
        <v>31</v>
      </c>
      <c r="C228" s="10"/>
      <c r="D228" s="121">
        <f>'CUMUL septembre'!D228+'octo 21'!D228</f>
        <v>0</v>
      </c>
      <c r="E228" s="121">
        <f>'CUMUL septembre'!E228+'octo 21'!E228</f>
        <v>0</v>
      </c>
      <c r="F228" s="121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117">
        <v>704</v>
      </c>
      <c r="B229" s="1" t="s">
        <v>32</v>
      </c>
      <c r="C229" s="10"/>
      <c r="D229" s="121">
        <f>'CUMUL septembre'!D229+'octo 21'!D229</f>
        <v>0</v>
      </c>
      <c r="E229" s="121">
        <f>'CUMUL septembre'!E229+'octo 21'!E229</f>
        <v>0</v>
      </c>
      <c r="F229" s="121">
        <f t="shared" si="78"/>
        <v>0</v>
      </c>
      <c r="G229" s="32" t="e">
        <f t="shared" si="79"/>
        <v>#DIV/0!</v>
      </c>
    </row>
    <row r="230" spans="1:7" x14ac:dyDescent="0.2">
      <c r="A230" s="117">
        <v>706</v>
      </c>
      <c r="B230" s="1" t="s">
        <v>33</v>
      </c>
      <c r="C230" s="10"/>
      <c r="D230" s="121">
        <f>'CUMUL septembre'!D230+'octo 21'!D230</f>
        <v>280148</v>
      </c>
      <c r="E230" s="121">
        <f>'CUMUL septembre'!E230+'octo 21'!E230</f>
        <v>199118</v>
      </c>
      <c r="F230" s="121">
        <f t="shared" si="78"/>
        <v>81030</v>
      </c>
      <c r="G230" s="32">
        <f t="shared" si="79"/>
        <v>0.40694462579977703</v>
      </c>
    </row>
    <row r="231" spans="1:7" x14ac:dyDescent="0.2">
      <c r="A231" s="117"/>
      <c r="B231" s="13" t="s">
        <v>6</v>
      </c>
      <c r="C231" s="27"/>
      <c r="D231" s="121"/>
      <c r="E231" s="121"/>
      <c r="F231" s="39"/>
      <c r="G231" s="33"/>
    </row>
    <row r="232" spans="1:7" x14ac:dyDescent="0.2">
      <c r="A232" s="117"/>
      <c r="B232" s="14" t="s">
        <v>19</v>
      </c>
      <c r="C232" s="11"/>
      <c r="D232" s="121"/>
      <c r="E232" s="121"/>
      <c r="F232" s="121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117"/>
      <c r="B233" s="14" t="s">
        <v>20</v>
      </c>
      <c r="C233" s="11"/>
      <c r="D233" s="121"/>
      <c r="E233" s="121"/>
      <c r="F233" s="121">
        <f t="shared" si="80"/>
        <v>0</v>
      </c>
      <c r="G233" s="32" t="e">
        <f t="shared" si="81"/>
        <v>#DIV/0!</v>
      </c>
    </row>
    <row r="234" spans="1:7" x14ac:dyDescent="0.2">
      <c r="A234" s="117"/>
      <c r="B234" s="14" t="s">
        <v>27</v>
      </c>
      <c r="C234" s="11"/>
      <c r="D234" s="121"/>
      <c r="E234" s="121"/>
      <c r="F234" s="121">
        <f t="shared" si="80"/>
        <v>0</v>
      </c>
      <c r="G234" s="32" t="e">
        <f t="shared" si="81"/>
        <v>#DIV/0!</v>
      </c>
    </row>
    <row r="235" spans="1:7" x14ac:dyDescent="0.2">
      <c r="A235" s="117">
        <v>706</v>
      </c>
      <c r="B235" s="2" t="s">
        <v>34</v>
      </c>
      <c r="C235" s="11"/>
      <c r="D235" s="121">
        <f>'CUMUL septembre'!D235+'octo 21'!D235</f>
        <v>0</v>
      </c>
      <c r="E235" s="121">
        <f>'CUMUL septembre'!E235+'octo 21'!E235</f>
        <v>0</v>
      </c>
      <c r="F235" s="121">
        <f t="shared" si="80"/>
        <v>0</v>
      </c>
      <c r="G235" s="32" t="e">
        <f t="shared" si="81"/>
        <v>#DIV/0!</v>
      </c>
    </row>
    <row r="236" spans="1:7" x14ac:dyDescent="0.2">
      <c r="A236" s="117" t="s">
        <v>35</v>
      </c>
      <c r="B236" s="2" t="s">
        <v>36</v>
      </c>
      <c r="C236" s="11"/>
      <c r="D236" s="121">
        <f>'CUMUL septembre'!D236+'octo 21'!D236</f>
        <v>0</v>
      </c>
      <c r="E236" s="121">
        <f>'CUMUL septembre'!E236+'octo 21'!E236</f>
        <v>0</v>
      </c>
      <c r="F236" s="121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18"/>
      <c r="D237" s="40">
        <f>D227+D228+D229+D230+D235+D236</f>
        <v>280148</v>
      </c>
      <c r="E237" s="40">
        <f>E227+E228+E229+E230+E235+E236</f>
        <v>199118</v>
      </c>
      <c r="F237" s="40">
        <f t="shared" si="80"/>
        <v>81030</v>
      </c>
      <c r="G237" s="34">
        <f t="shared" si="81"/>
        <v>0.40694462579977703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21">
        <f>'CUMUL septembre'!D240+'octo 21'!D240</f>
        <v>0</v>
      </c>
      <c r="E240" s="121">
        <f>'CUMUL septembre'!E240+'octo 21'!E240</f>
        <v>0</v>
      </c>
      <c r="F240" s="121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19"/>
      <c r="D241" s="120"/>
      <c r="E241" s="120"/>
      <c r="F241" s="120"/>
      <c r="G241" s="36"/>
    </row>
    <row r="242" spans="1:7" x14ac:dyDescent="0.2">
      <c r="A242" s="117">
        <v>72</v>
      </c>
      <c r="B242" s="1" t="s">
        <v>37</v>
      </c>
      <c r="C242" s="10"/>
      <c r="D242" s="121"/>
      <c r="E242" s="121"/>
      <c r="F242" s="121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17">
        <v>73</v>
      </c>
      <c r="B243" s="1" t="s">
        <v>38</v>
      </c>
      <c r="C243" s="10"/>
      <c r="D243" s="121"/>
      <c r="E243" s="121"/>
      <c r="F243" s="121">
        <f t="shared" si="84"/>
        <v>0</v>
      </c>
      <c r="G243" s="32" t="e">
        <f t="shared" si="85"/>
        <v>#DIV/0!</v>
      </c>
    </row>
    <row r="244" spans="1:7" x14ac:dyDescent="0.2">
      <c r="A244" s="117">
        <v>74</v>
      </c>
      <c r="B244" s="2" t="s">
        <v>39</v>
      </c>
      <c r="C244" s="11"/>
      <c r="D244" s="121"/>
      <c r="E244" s="121"/>
      <c r="F244" s="121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22"/>
      <c r="D245" s="40">
        <f>D237+D242+D243+D244</f>
        <v>280148</v>
      </c>
      <c r="E245" s="40">
        <f>E237+E242+E243+E244</f>
        <v>199118</v>
      </c>
      <c r="F245" s="121">
        <f t="shared" si="84"/>
        <v>81030</v>
      </c>
      <c r="G245" s="32">
        <f t="shared" si="85"/>
        <v>0.40694462579977703</v>
      </c>
    </row>
    <row r="246" spans="1:7" x14ac:dyDescent="0.2">
      <c r="A246" s="117">
        <v>60</v>
      </c>
      <c r="B246" s="3" t="s">
        <v>40</v>
      </c>
      <c r="C246" s="119"/>
      <c r="D246" s="120">
        <f>D247+D248+D249</f>
        <v>64661</v>
      </c>
      <c r="E246" s="120">
        <f>E247+E248+E249</f>
        <v>51382</v>
      </c>
      <c r="F246" s="121">
        <f t="shared" si="84"/>
        <v>13279</v>
      </c>
      <c r="G246" s="32">
        <f t="shared" si="85"/>
        <v>0.25843680666381225</v>
      </c>
    </row>
    <row r="247" spans="1:7" x14ac:dyDescent="0.2">
      <c r="A247" s="117">
        <v>600</v>
      </c>
      <c r="B247" s="1" t="s">
        <v>2</v>
      </c>
      <c r="C247" s="10"/>
      <c r="D247" s="121">
        <f>'CUMUL septembre'!D247+'octo 21'!D247</f>
        <v>0</v>
      </c>
      <c r="E247" s="121">
        <f>'CUMUL septembre'!E247+'octo 21'!E247</f>
        <v>0</v>
      </c>
      <c r="F247" s="121">
        <f t="shared" si="84"/>
        <v>0</v>
      </c>
      <c r="G247" s="32" t="e">
        <f t="shared" si="85"/>
        <v>#DIV/0!</v>
      </c>
    </row>
    <row r="248" spans="1:7" x14ac:dyDescent="0.2">
      <c r="A248" s="117">
        <v>601</v>
      </c>
      <c r="B248" s="1" t="s">
        <v>3</v>
      </c>
      <c r="C248" s="10"/>
      <c r="D248" s="121">
        <f>'CUMUL septembre'!D248+'octo 21'!D248</f>
        <v>64661</v>
      </c>
      <c r="E248" s="121">
        <f>'CUMUL septembre'!E248+'octo 21'!E248</f>
        <v>51382</v>
      </c>
      <c r="F248" s="121">
        <f t="shared" si="84"/>
        <v>13279</v>
      </c>
      <c r="G248" s="32">
        <f t="shared" si="85"/>
        <v>0.25843680666381225</v>
      </c>
    </row>
    <row r="249" spans="1:7" x14ac:dyDescent="0.2">
      <c r="A249" s="117">
        <v>604</v>
      </c>
      <c r="B249" s="1" t="s">
        <v>4</v>
      </c>
      <c r="C249" s="10"/>
      <c r="D249" s="121">
        <f>'CUMUL septembre'!D249+'octo 21'!D249</f>
        <v>0</v>
      </c>
      <c r="E249" s="121">
        <f>'CUMUL septembre'!E249+'octo 21'!E249</f>
        <v>0</v>
      </c>
      <c r="F249" s="121">
        <f t="shared" si="84"/>
        <v>0</v>
      </c>
      <c r="G249" s="32" t="e">
        <f t="shared" si="85"/>
        <v>#DIV/0!</v>
      </c>
    </row>
    <row r="250" spans="1:7" x14ac:dyDescent="0.2">
      <c r="A250" s="117">
        <v>61</v>
      </c>
      <c r="B250" s="1" t="s">
        <v>41</v>
      </c>
      <c r="C250" s="10"/>
      <c r="D250" s="121">
        <f>'CUMUL septembre'!D250+'octo 21'!D250</f>
        <v>4106</v>
      </c>
      <c r="E250" s="121">
        <f>'CUMUL septembre'!E250+'octo 21'!E250</f>
        <v>3181</v>
      </c>
      <c r="F250" s="121">
        <f t="shared" si="84"/>
        <v>925</v>
      </c>
      <c r="G250" s="32">
        <f t="shared" si="85"/>
        <v>0.29078906004401134</v>
      </c>
    </row>
    <row r="251" spans="1:7" x14ac:dyDescent="0.2">
      <c r="A251" s="117">
        <v>62</v>
      </c>
      <c r="B251" s="2" t="s">
        <v>42</v>
      </c>
      <c r="C251" s="11"/>
      <c r="D251" s="121">
        <f>'CUMUL septembre'!D251+'octo 21'!D251</f>
        <v>8415</v>
      </c>
      <c r="E251" s="121">
        <f>'CUMUL septembre'!E251+'octo 21'!E251</f>
        <v>10113</v>
      </c>
      <c r="F251" s="121">
        <f t="shared" si="84"/>
        <v>-1698</v>
      </c>
      <c r="G251" s="32">
        <f t="shared" si="85"/>
        <v>-0.16790269949569861</v>
      </c>
    </row>
    <row r="252" spans="1:7" ht="25.5" x14ac:dyDescent="0.2">
      <c r="A252" s="22"/>
      <c r="B252" s="26" t="s">
        <v>43</v>
      </c>
      <c r="C252" s="122"/>
      <c r="D252" s="40">
        <f>D246+D250+D251</f>
        <v>77182</v>
      </c>
      <c r="E252" s="40">
        <f>E246+E250+E251</f>
        <v>64676</v>
      </c>
      <c r="F252" s="121">
        <f t="shared" si="84"/>
        <v>12506</v>
      </c>
      <c r="G252" s="32">
        <f t="shared" si="85"/>
        <v>0.19336384439359267</v>
      </c>
    </row>
    <row r="253" spans="1:7" ht="25.5" x14ac:dyDescent="0.2">
      <c r="A253" s="22"/>
      <c r="B253" s="26" t="s">
        <v>48</v>
      </c>
      <c r="C253" s="122"/>
      <c r="D253" s="40">
        <f>D245-D252</f>
        <v>202966</v>
      </c>
      <c r="E253" s="40">
        <f>E245-E252</f>
        <v>134442</v>
      </c>
      <c r="F253" s="121">
        <f t="shared" si="84"/>
        <v>68524</v>
      </c>
      <c r="G253" s="32">
        <f t="shared" si="85"/>
        <v>0.50969191175376738</v>
      </c>
    </row>
    <row r="254" spans="1:7" x14ac:dyDescent="0.2">
      <c r="A254" s="117">
        <v>63</v>
      </c>
      <c r="B254" s="3" t="s">
        <v>46</v>
      </c>
      <c r="C254" s="119"/>
      <c r="D254" s="121">
        <f>'CUMUL septembre'!D254+'octo 21'!D254</f>
        <v>221509</v>
      </c>
      <c r="E254" s="121">
        <f>'CUMUL septembre'!E254+'octo 21'!E254</f>
        <v>221569</v>
      </c>
      <c r="F254" s="121">
        <f t="shared" si="84"/>
        <v>-60</v>
      </c>
      <c r="G254" s="32">
        <f t="shared" si="85"/>
        <v>-2.7079600485627501E-4</v>
      </c>
    </row>
    <row r="255" spans="1:7" x14ac:dyDescent="0.2">
      <c r="A255" s="117"/>
      <c r="B255" s="13" t="s">
        <v>6</v>
      </c>
      <c r="C255" s="27"/>
      <c r="D255" s="121"/>
      <c r="E255" s="121"/>
      <c r="F255" s="121"/>
      <c r="G255" s="32"/>
    </row>
    <row r="256" spans="1:7" x14ac:dyDescent="0.2">
      <c r="A256" s="117">
        <v>631</v>
      </c>
      <c r="B256" s="15" t="s">
        <v>21</v>
      </c>
      <c r="C256" s="21"/>
      <c r="D256" s="121">
        <f>'CUMUL septembre'!D256+'octo 21'!D256</f>
        <v>0</v>
      </c>
      <c r="E256" s="121">
        <f>'CUMUL septembre'!E256+'octo 21'!E256</f>
        <v>0</v>
      </c>
      <c r="F256" s="121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17"/>
      <c r="B257" s="15"/>
      <c r="C257" s="21"/>
      <c r="D257" s="121"/>
      <c r="E257" s="121"/>
      <c r="F257" s="121"/>
      <c r="G257" s="32"/>
    </row>
    <row r="258" spans="1:7" x14ac:dyDescent="0.2">
      <c r="A258" s="117">
        <v>64</v>
      </c>
      <c r="B258" s="2" t="s">
        <v>47</v>
      </c>
      <c r="C258" s="11"/>
      <c r="D258" s="121">
        <f>'CUMUL septembre'!D258+'octo 21'!D258</f>
        <v>7853</v>
      </c>
      <c r="E258" s="121">
        <f>'CUMUL septembre'!E258+'octo 21'!E258</f>
        <v>5461</v>
      </c>
      <c r="F258" s="121">
        <f t="shared" ref="F258:F268" si="88">(D258-E258)</f>
        <v>2392</v>
      </c>
      <c r="G258" s="32">
        <f t="shared" ref="G258:G268" si="89">F258/E258</f>
        <v>0.43801501556491484</v>
      </c>
    </row>
    <row r="259" spans="1:7" ht="25.5" x14ac:dyDescent="0.2">
      <c r="A259" s="22"/>
      <c r="B259" s="26" t="s">
        <v>49</v>
      </c>
      <c r="C259" s="122"/>
      <c r="D259" s="121">
        <f>D253-D254-D258</f>
        <v>-26396</v>
      </c>
      <c r="E259" s="121">
        <f>E253-E254-E258</f>
        <v>-92588</v>
      </c>
      <c r="F259" s="121">
        <f t="shared" si="88"/>
        <v>66192</v>
      </c>
      <c r="G259" s="32">
        <f t="shared" si="89"/>
        <v>-0.71490905948935068</v>
      </c>
    </row>
    <row r="260" spans="1:7" x14ac:dyDescent="0.2">
      <c r="A260" s="117">
        <v>75</v>
      </c>
      <c r="B260" s="3" t="s">
        <v>50</v>
      </c>
      <c r="C260" s="119"/>
      <c r="D260" s="121">
        <f>'CUMUL septembre'!D260+'octo 21'!D260</f>
        <v>0</v>
      </c>
      <c r="E260" s="121">
        <f>'CUMUL septembre'!E260+'octo 21'!E260</f>
        <v>1434</v>
      </c>
      <c r="F260" s="121">
        <f t="shared" si="88"/>
        <v>-1434</v>
      </c>
      <c r="G260" s="32">
        <f t="shared" si="89"/>
        <v>-1</v>
      </c>
    </row>
    <row r="261" spans="1:7" x14ac:dyDescent="0.2">
      <c r="A261" s="117">
        <v>65</v>
      </c>
      <c r="B261" s="1" t="s">
        <v>51</v>
      </c>
      <c r="C261" s="10"/>
      <c r="D261" s="121">
        <f>'CUMUL septembre'!D261+'octo 21'!D261</f>
        <v>3034</v>
      </c>
      <c r="E261" s="121">
        <f>'CUMUL septembre'!E261+'octo 21'!E261</f>
        <v>2110</v>
      </c>
      <c r="F261" s="121">
        <f t="shared" si="88"/>
        <v>924</v>
      </c>
      <c r="G261" s="32">
        <f t="shared" si="89"/>
        <v>0.43791469194312799</v>
      </c>
    </row>
    <row r="262" spans="1:7" ht="25.5" x14ac:dyDescent="0.2">
      <c r="A262" s="117">
        <v>68</v>
      </c>
      <c r="B262" s="16" t="s">
        <v>52</v>
      </c>
      <c r="C262" s="17"/>
      <c r="D262" s="121">
        <f>'CUMUL septembre'!D262+'octo 21'!D262</f>
        <v>55941</v>
      </c>
      <c r="E262" s="121">
        <f>'CUMUL septembre'!E262+'octo 21'!E262</f>
        <v>50984</v>
      </c>
      <c r="F262" s="121">
        <f t="shared" si="88"/>
        <v>4957</v>
      </c>
      <c r="G262" s="32">
        <f t="shared" si="89"/>
        <v>9.7226580888121764E-2</v>
      </c>
    </row>
    <row r="263" spans="1:7" x14ac:dyDescent="0.2">
      <c r="A263" s="117">
        <v>78</v>
      </c>
      <c r="B263" s="2" t="s">
        <v>53</v>
      </c>
      <c r="C263" s="11"/>
      <c r="D263" s="121">
        <f>'CUMUL septembre'!D263+'octo 21'!D263</f>
        <v>0</v>
      </c>
      <c r="E263" s="121">
        <f>'CUMUL septembre'!E263+'octo 21'!E263</f>
        <v>0</v>
      </c>
      <c r="F263" s="121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22"/>
      <c r="D264" s="121">
        <f>D259+D260-D261-D262+D263</f>
        <v>-85371</v>
      </c>
      <c r="E264" s="121">
        <f>E259+E260-E261-E262+E263</f>
        <v>-144248</v>
      </c>
      <c r="F264" s="121">
        <f t="shared" si="88"/>
        <v>58877</v>
      </c>
      <c r="G264" s="32">
        <f t="shared" si="89"/>
        <v>-0.40816510454217736</v>
      </c>
    </row>
    <row r="265" spans="1:7" x14ac:dyDescent="0.2">
      <c r="A265" s="117">
        <v>76</v>
      </c>
      <c r="B265" s="1" t="s">
        <v>54</v>
      </c>
      <c r="C265" s="10"/>
      <c r="D265" s="121">
        <f>'CUMUL septembre'!D265+'octo 21'!D265</f>
        <v>0</v>
      </c>
      <c r="E265" s="121">
        <f>'CUMUL septembre'!E265+'octo 21'!E265</f>
        <v>0</v>
      </c>
      <c r="F265" s="121">
        <f t="shared" si="88"/>
        <v>0</v>
      </c>
      <c r="G265" s="32" t="e">
        <f t="shared" si="89"/>
        <v>#DIV/0!</v>
      </c>
    </row>
    <row r="266" spans="1:7" x14ac:dyDescent="0.2">
      <c r="A266" s="117">
        <v>66</v>
      </c>
      <c r="B266" s="1" t="s">
        <v>55</v>
      </c>
      <c r="C266" s="10"/>
      <c r="D266" s="121">
        <f>'CUMUL septembre'!D266+'octo 21'!D266</f>
        <v>0</v>
      </c>
      <c r="E266" s="121">
        <f>'CUMUL septembre'!E266+'octo 21'!E266</f>
        <v>0</v>
      </c>
      <c r="F266" s="121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21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22"/>
      <c r="D268" s="121">
        <f>D264+D267</f>
        <v>-85371</v>
      </c>
      <c r="E268" s="121">
        <f>E264+E267</f>
        <v>-144248</v>
      </c>
      <c r="F268" s="121">
        <f t="shared" si="88"/>
        <v>58877</v>
      </c>
      <c r="G268" s="32">
        <f t="shared" si="89"/>
        <v>-0.40816510454217736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17">
        <v>5</v>
      </c>
      <c r="B272" s="1" t="s">
        <v>22</v>
      </c>
      <c r="C272" s="10"/>
      <c r="D272" s="40">
        <f>'octo 21'!D272</f>
        <v>35523</v>
      </c>
      <c r="E272" s="40">
        <f>'octo 21'!E272</f>
        <v>136198</v>
      </c>
      <c r="F272" s="121">
        <f t="shared" ref="F272" si="90">(D272-E272)</f>
        <v>-100675</v>
      </c>
      <c r="G272" s="32">
        <f t="shared" ref="G272" si="91">F272/E272</f>
        <v>-0.73918119208798949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17">
        <v>51</v>
      </c>
      <c r="B276" s="20" t="s">
        <v>29</v>
      </c>
      <c r="C276" s="30"/>
      <c r="D276" s="121">
        <v>0</v>
      </c>
      <c r="E276" s="121">
        <v>0</v>
      </c>
      <c r="F276" s="121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17">
        <v>510</v>
      </c>
      <c r="B277" s="1" t="s">
        <v>7</v>
      </c>
      <c r="C277" s="10"/>
      <c r="D277" s="121">
        <v>0</v>
      </c>
      <c r="E277" s="121">
        <v>0</v>
      </c>
      <c r="F277" s="121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17">
        <v>41</v>
      </c>
      <c r="B279" s="1" t="s">
        <v>8</v>
      </c>
      <c r="C279" s="10"/>
      <c r="D279" s="40">
        <f>D283+D284+D285</f>
        <v>148778</v>
      </c>
      <c r="E279" s="40">
        <f>E283+E284+E285</f>
        <v>97500</v>
      </c>
      <c r="F279" s="121">
        <f t="shared" ref="F279" si="94">(D279-E279)</f>
        <v>51278</v>
      </c>
      <c r="G279" s="32">
        <f t="shared" ref="G279" si="95">F279/E279</f>
        <v>0.52592820512820515</v>
      </c>
    </row>
    <row r="280" spans="1:7" x14ac:dyDescent="0.2">
      <c r="A280" s="117"/>
      <c r="B280" s="1"/>
      <c r="C280" s="10"/>
      <c r="D280" s="121"/>
      <c r="E280" s="121"/>
      <c r="F280" s="121"/>
      <c r="G280" s="32"/>
    </row>
    <row r="281" spans="1:7" x14ac:dyDescent="0.2">
      <c r="A281" s="117"/>
      <c r="B281" s="7" t="s">
        <v>6</v>
      </c>
      <c r="C281" s="29"/>
      <c r="D281" s="121"/>
      <c r="E281" s="121"/>
      <c r="F281" s="121"/>
      <c r="G281" s="32"/>
    </row>
    <row r="282" spans="1:7" x14ac:dyDescent="0.2">
      <c r="A282" s="117"/>
      <c r="B282" s="1"/>
      <c r="C282" s="10"/>
      <c r="D282" s="121"/>
      <c r="E282" s="121"/>
      <c r="F282" s="121"/>
      <c r="G282" s="32"/>
    </row>
    <row r="283" spans="1:7" x14ac:dyDescent="0.2">
      <c r="A283" s="117"/>
      <c r="B283" s="23" t="s">
        <v>23</v>
      </c>
      <c r="C283" s="10"/>
      <c r="D283" s="40">
        <f>'octo 21'!D283</f>
        <v>16605</v>
      </c>
      <c r="E283" s="40">
        <f>'octo 21'!E283</f>
        <v>17612</v>
      </c>
      <c r="F283" s="121">
        <f t="shared" ref="F283:F285" si="96">(D283-E283)</f>
        <v>-1007</v>
      </c>
      <c r="G283" s="32">
        <f t="shared" ref="G283:G285" si="97">F283/E283</f>
        <v>-5.7176924823983649E-2</v>
      </c>
    </row>
    <row r="284" spans="1:7" ht="25.5" x14ac:dyDescent="0.2">
      <c r="A284" s="117"/>
      <c r="B284" s="24" t="s">
        <v>58</v>
      </c>
      <c r="C284" s="17"/>
      <c r="D284" s="40">
        <f>'octo 21'!D284</f>
        <v>131288</v>
      </c>
      <c r="E284" s="40">
        <f>'octo 21'!E284</f>
        <v>78464</v>
      </c>
      <c r="F284" s="121">
        <f t="shared" si="96"/>
        <v>52824</v>
      </c>
      <c r="G284" s="32">
        <f t="shared" si="97"/>
        <v>0.67322593800978792</v>
      </c>
    </row>
    <row r="285" spans="1:7" x14ac:dyDescent="0.2">
      <c r="A285" s="117"/>
      <c r="B285" s="23" t="s">
        <v>24</v>
      </c>
      <c r="C285" s="10"/>
      <c r="D285" s="40">
        <f>'octo 21'!D285</f>
        <v>885</v>
      </c>
      <c r="E285" s="40">
        <f>'octo 21'!E285</f>
        <v>1424</v>
      </c>
      <c r="F285" s="121">
        <f t="shared" si="96"/>
        <v>-539</v>
      </c>
      <c r="G285" s="32">
        <f t="shared" si="97"/>
        <v>-0.3785112359550562</v>
      </c>
    </row>
    <row r="286" spans="1:7" x14ac:dyDescent="0.2">
      <c r="A286" s="117"/>
      <c r="B286" s="1"/>
      <c r="C286" s="10"/>
      <c r="D286" s="121"/>
      <c r="E286" s="121"/>
      <c r="F286" s="121"/>
      <c r="G286" s="32"/>
    </row>
    <row r="287" spans="1:7" x14ac:dyDescent="0.2">
      <c r="A287" s="117"/>
      <c r="B287" s="8" t="s">
        <v>26</v>
      </c>
      <c r="C287" s="31"/>
      <c r="D287" s="40">
        <f>'octo 21'!D287</f>
        <v>74401</v>
      </c>
      <c r="E287" s="40">
        <f>'octo 21'!E287</f>
        <v>46066</v>
      </c>
      <c r="F287" s="121">
        <f t="shared" ref="F287" si="98">(D287-E287)</f>
        <v>28335</v>
      </c>
      <c r="G287" s="32">
        <f t="shared" ref="G287" si="99">F287/E287</f>
        <v>0.615095732210307</v>
      </c>
    </row>
    <row r="288" spans="1:7" x14ac:dyDescent="0.2">
      <c r="A288" s="117"/>
      <c r="B288" s="8"/>
      <c r="C288" s="31"/>
      <c r="D288" s="121"/>
      <c r="E288" s="121"/>
      <c r="F288" s="121"/>
      <c r="G288" s="32"/>
    </row>
    <row r="289" spans="1:7" x14ac:dyDescent="0.2">
      <c r="A289" s="117">
        <v>3</v>
      </c>
      <c r="B289" s="8" t="s">
        <v>15</v>
      </c>
      <c r="C289" s="31"/>
      <c r="D289" s="40">
        <f>D292+D293+D294+D295</f>
        <v>28439</v>
      </c>
      <c r="E289" s="40">
        <f>E292+E293+E294+E295</f>
        <v>28754</v>
      </c>
      <c r="F289" s="121">
        <f t="shared" ref="F289" si="100">(D289-E289)</f>
        <v>-315</v>
      </c>
      <c r="G289" s="32">
        <f t="shared" ref="G289" si="101">F289/E289</f>
        <v>-1.0954997565556096E-2</v>
      </c>
    </row>
    <row r="290" spans="1:7" x14ac:dyDescent="0.2">
      <c r="A290" s="117"/>
      <c r="B290" s="7" t="s">
        <v>6</v>
      </c>
      <c r="C290" s="29"/>
      <c r="D290" s="121"/>
      <c r="E290" s="121"/>
      <c r="F290" s="121"/>
      <c r="G290" s="32"/>
    </row>
    <row r="291" spans="1:7" x14ac:dyDescent="0.2">
      <c r="A291" s="117"/>
      <c r="B291" s="8"/>
      <c r="C291" s="31"/>
      <c r="D291" s="121"/>
      <c r="E291" s="121"/>
      <c r="F291" s="121"/>
      <c r="G291" s="32"/>
    </row>
    <row r="292" spans="1:7" x14ac:dyDescent="0.2">
      <c r="A292" s="117">
        <v>30</v>
      </c>
      <c r="B292" s="25" t="s">
        <v>16</v>
      </c>
      <c r="C292" s="31"/>
      <c r="D292" s="40">
        <f>'octo 21'!D292</f>
        <v>464</v>
      </c>
      <c r="E292" s="40">
        <f>'octo 21'!E292</f>
        <v>687</v>
      </c>
      <c r="F292" s="121">
        <f t="shared" ref="F292:F295" si="102">(D292-E292)</f>
        <v>-223</v>
      </c>
      <c r="G292" s="32">
        <f t="shared" ref="G292:G295" si="103">F292/E292</f>
        <v>-0.32459970887918488</v>
      </c>
    </row>
    <row r="293" spans="1:7" x14ac:dyDescent="0.2">
      <c r="A293" s="117">
        <v>31</v>
      </c>
      <c r="B293" s="25" t="s">
        <v>17</v>
      </c>
      <c r="C293" s="31"/>
      <c r="D293" s="40">
        <f>'octo 21'!D293</f>
        <v>0</v>
      </c>
      <c r="E293" s="40">
        <f>'octo 21'!E293</f>
        <v>0</v>
      </c>
      <c r="F293" s="121">
        <f t="shared" si="102"/>
        <v>0</v>
      </c>
      <c r="G293" s="32" t="e">
        <f t="shared" si="103"/>
        <v>#DIV/0!</v>
      </c>
    </row>
    <row r="294" spans="1:7" x14ac:dyDescent="0.2">
      <c r="A294" s="117">
        <v>32</v>
      </c>
      <c r="B294" s="25" t="s">
        <v>18</v>
      </c>
      <c r="C294" s="31"/>
      <c r="D294" s="40">
        <f>'octo 21'!D294</f>
        <v>27975</v>
      </c>
      <c r="E294" s="40">
        <f>'octo 21'!E294</f>
        <v>28067</v>
      </c>
      <c r="F294" s="121">
        <f t="shared" si="102"/>
        <v>-92</v>
      </c>
      <c r="G294" s="32">
        <f t="shared" si="103"/>
        <v>-3.2778708091352835E-3</v>
      </c>
    </row>
    <row r="295" spans="1:7" x14ac:dyDescent="0.2">
      <c r="A295" s="117">
        <v>37</v>
      </c>
      <c r="B295" s="25" t="s">
        <v>25</v>
      </c>
      <c r="C295" s="31"/>
      <c r="D295" s="40">
        <f>'octo 21'!D295</f>
        <v>0</v>
      </c>
      <c r="E295" s="40">
        <f>'octo 21'!E295</f>
        <v>0</v>
      </c>
      <c r="F295" s="121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21" t="s">
        <v>10</v>
      </c>
      <c r="E299" s="121" t="s">
        <v>11</v>
      </c>
      <c r="F299" s="121" t="s">
        <v>12</v>
      </c>
      <c r="G299" s="32" t="s">
        <v>13</v>
      </c>
    </row>
    <row r="300" spans="1:7" x14ac:dyDescent="0.2">
      <c r="A300" s="117">
        <v>700</v>
      </c>
      <c r="B300" s="1" t="s">
        <v>30</v>
      </c>
      <c r="C300" s="10"/>
      <c r="D300" s="121">
        <f>'CUMUL septembre'!D300+'octo 21'!D300</f>
        <v>11792</v>
      </c>
      <c r="E300" s="121">
        <f>'CUMUL septembre'!E300+'octo 21'!E300</f>
        <v>16271</v>
      </c>
      <c r="F300" s="121">
        <f>(D300-E300)</f>
        <v>-4479</v>
      </c>
      <c r="G300" s="32">
        <f>F300/E300</f>
        <v>-0.27527502919304286</v>
      </c>
    </row>
    <row r="301" spans="1:7" x14ac:dyDescent="0.2">
      <c r="A301" s="117">
        <v>701</v>
      </c>
      <c r="B301" s="1" t="s">
        <v>31</v>
      </c>
      <c r="C301" s="10"/>
      <c r="D301" s="121">
        <f>'CUMUL septembre'!D301+'octo 21'!D301</f>
        <v>110620</v>
      </c>
      <c r="E301" s="121">
        <f>'CUMUL septembre'!E301+'octo 21'!E301</f>
        <v>115075</v>
      </c>
      <c r="F301" s="121">
        <f t="shared" ref="F301:F303" si="104">(D301-E301)</f>
        <v>-4455</v>
      </c>
      <c r="G301" s="32">
        <f t="shared" ref="G301:G303" si="105">F301/E301</f>
        <v>-3.8713882250706058E-2</v>
      </c>
    </row>
    <row r="302" spans="1:7" x14ac:dyDescent="0.2">
      <c r="A302" s="117">
        <v>704</v>
      </c>
      <c r="B302" s="1" t="s">
        <v>32</v>
      </c>
      <c r="C302" s="10"/>
      <c r="D302" s="121">
        <f>'CUMUL septembre'!D302+'octo 21'!D302</f>
        <v>42047</v>
      </c>
      <c r="E302" s="121">
        <f>'CUMUL septembre'!E302+'octo 21'!E302</f>
        <v>29920</v>
      </c>
      <c r="F302" s="121">
        <f t="shared" si="104"/>
        <v>12127</v>
      </c>
      <c r="G302" s="32">
        <f t="shared" si="105"/>
        <v>0.40531417112299467</v>
      </c>
    </row>
    <row r="303" spans="1:7" x14ac:dyDescent="0.2">
      <c r="A303" s="117">
        <v>706</v>
      </c>
      <c r="B303" s="1" t="s">
        <v>33</v>
      </c>
      <c r="C303" s="10"/>
      <c r="D303" s="121">
        <f>'CUMUL septembre'!D303+'octo 21'!D303</f>
        <v>111962</v>
      </c>
      <c r="E303" s="121">
        <f>'CUMUL septembre'!E303+'octo 21'!E303</f>
        <v>96440</v>
      </c>
      <c r="F303" s="121">
        <f t="shared" si="104"/>
        <v>15522</v>
      </c>
      <c r="G303" s="32">
        <f t="shared" si="105"/>
        <v>0.16094981335545416</v>
      </c>
    </row>
    <row r="304" spans="1:7" x14ac:dyDescent="0.2">
      <c r="A304" s="117"/>
      <c r="B304" s="13" t="s">
        <v>6</v>
      </c>
      <c r="C304" s="27"/>
      <c r="D304" s="121"/>
      <c r="E304" s="121"/>
      <c r="F304" s="39"/>
      <c r="G304" s="33"/>
    </row>
    <row r="305" spans="1:7" x14ac:dyDescent="0.2">
      <c r="A305" s="117"/>
      <c r="B305" s="14" t="s">
        <v>19</v>
      </c>
      <c r="C305" s="11"/>
      <c r="D305" s="121"/>
      <c r="E305" s="121"/>
      <c r="F305" s="121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117"/>
      <c r="B306" s="14" t="s">
        <v>20</v>
      </c>
      <c r="C306" s="11"/>
      <c r="D306" s="121"/>
      <c r="E306" s="121"/>
      <c r="F306" s="121">
        <f t="shared" si="106"/>
        <v>0</v>
      </c>
      <c r="G306" s="32" t="e">
        <f t="shared" si="107"/>
        <v>#DIV/0!</v>
      </c>
    </row>
    <row r="307" spans="1:7" x14ac:dyDescent="0.2">
      <c r="A307" s="117"/>
      <c r="B307" s="14" t="s">
        <v>27</v>
      </c>
      <c r="C307" s="11"/>
      <c r="D307" s="121"/>
      <c r="E307" s="121"/>
      <c r="F307" s="121">
        <f t="shared" si="106"/>
        <v>0</v>
      </c>
      <c r="G307" s="32" t="e">
        <f t="shared" si="107"/>
        <v>#DIV/0!</v>
      </c>
    </row>
    <row r="308" spans="1:7" x14ac:dyDescent="0.2">
      <c r="A308" s="117">
        <v>706</v>
      </c>
      <c r="B308" s="2" t="s">
        <v>34</v>
      </c>
      <c r="C308" s="11"/>
      <c r="D308" s="121">
        <f>'CUMUL septembre'!D308+'octo 21'!D308</f>
        <v>308</v>
      </c>
      <c r="E308" s="121">
        <f>'CUMUL septembre'!E308+'octo 21'!E308</f>
        <v>16</v>
      </c>
      <c r="F308" s="121">
        <f t="shared" si="106"/>
        <v>292</v>
      </c>
      <c r="G308" s="32">
        <f t="shared" si="107"/>
        <v>18.25</v>
      </c>
    </row>
    <row r="309" spans="1:7" x14ac:dyDescent="0.2">
      <c r="A309" s="117" t="s">
        <v>35</v>
      </c>
      <c r="B309" s="2" t="s">
        <v>36</v>
      </c>
      <c r="C309" s="11"/>
      <c r="D309" s="121">
        <f>'CUMUL septembre'!D309+'octo 21'!D309</f>
        <v>411</v>
      </c>
      <c r="E309" s="121">
        <f>'CUMUL septembre'!E309+'octo 21'!E309</f>
        <v>347</v>
      </c>
      <c r="F309" s="121">
        <f t="shared" si="106"/>
        <v>64</v>
      </c>
      <c r="G309" s="32">
        <f t="shared" si="107"/>
        <v>0.18443804034582131</v>
      </c>
    </row>
    <row r="310" spans="1:7" ht="25.5" x14ac:dyDescent="0.2">
      <c r="A310" s="22"/>
      <c r="B310" s="26" t="s">
        <v>45</v>
      </c>
      <c r="C310" s="118"/>
      <c r="D310" s="40">
        <f>D300+D301+D302+D303+D308+D309</f>
        <v>277140</v>
      </c>
      <c r="E310" s="40">
        <f>E300+E301+E302+E303+E308+E309</f>
        <v>258069</v>
      </c>
      <c r="F310" s="40">
        <f t="shared" si="106"/>
        <v>19071</v>
      </c>
      <c r="G310" s="34">
        <f t="shared" si="107"/>
        <v>7.3898841007637495E-2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21">
        <f>'CUMUL septembre'!D313+'octo 21'!D313</f>
        <v>0</v>
      </c>
      <c r="E313" s="121">
        <f>'CUMUL septembre'!E313+'octo 21'!E313</f>
        <v>0</v>
      </c>
      <c r="F313" s="121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19"/>
      <c r="D314" s="120"/>
      <c r="E314" s="120"/>
      <c r="F314" s="120"/>
      <c r="G314" s="36"/>
    </row>
    <row r="315" spans="1:7" x14ac:dyDescent="0.2">
      <c r="A315" s="117">
        <v>72</v>
      </c>
      <c r="B315" s="1" t="s">
        <v>37</v>
      </c>
      <c r="C315" s="10"/>
      <c r="D315" s="121"/>
      <c r="E315" s="121"/>
      <c r="F315" s="121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17">
        <v>73</v>
      </c>
      <c r="B316" s="1" t="s">
        <v>38</v>
      </c>
      <c r="C316" s="10"/>
      <c r="D316" s="121"/>
      <c r="E316" s="121"/>
      <c r="F316" s="121">
        <f t="shared" si="110"/>
        <v>0</v>
      </c>
      <c r="G316" s="32" t="e">
        <f t="shared" si="111"/>
        <v>#DIV/0!</v>
      </c>
    </row>
    <row r="317" spans="1:7" x14ac:dyDescent="0.2">
      <c r="A317" s="117">
        <v>74</v>
      </c>
      <c r="B317" s="2" t="s">
        <v>39</v>
      </c>
      <c r="C317" s="11"/>
      <c r="D317" s="121"/>
      <c r="E317" s="121"/>
      <c r="F317" s="121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22"/>
      <c r="D318" s="40">
        <f>D310+D315+D316+D317</f>
        <v>277140</v>
      </c>
      <c r="E318" s="40">
        <f>E310+E315+E316+E317</f>
        <v>258069</v>
      </c>
      <c r="F318" s="121">
        <f t="shared" si="110"/>
        <v>19071</v>
      </c>
      <c r="G318" s="32">
        <f t="shared" si="111"/>
        <v>7.3898841007637495E-2</v>
      </c>
    </row>
    <row r="319" spans="1:7" x14ac:dyDescent="0.2">
      <c r="A319" s="117">
        <v>60</v>
      </c>
      <c r="B319" s="3" t="s">
        <v>40</v>
      </c>
      <c r="C319" s="119"/>
      <c r="D319" s="120">
        <f>D320+D321+D322</f>
        <v>78560</v>
      </c>
      <c r="E319" s="120">
        <f>E320+E321+E322</f>
        <v>69796</v>
      </c>
      <c r="F319" s="121">
        <f t="shared" si="110"/>
        <v>8764</v>
      </c>
      <c r="G319" s="32">
        <f t="shared" si="111"/>
        <v>0.12556593501060231</v>
      </c>
    </row>
    <row r="320" spans="1:7" x14ac:dyDescent="0.2">
      <c r="A320" s="117">
        <v>600</v>
      </c>
      <c r="B320" s="1" t="s">
        <v>2</v>
      </c>
      <c r="C320" s="10"/>
      <c r="D320" s="121">
        <f>'CUMUL septembre'!D320+'octo 21'!D320</f>
        <v>5068</v>
      </c>
      <c r="E320" s="121">
        <f>'CUMUL septembre'!E320+'octo 21'!E320</f>
        <v>5874</v>
      </c>
      <c r="F320" s="121">
        <f t="shared" si="110"/>
        <v>-806</v>
      </c>
      <c r="G320" s="32">
        <f t="shared" si="111"/>
        <v>-0.13721484508001361</v>
      </c>
    </row>
    <row r="321" spans="1:7" x14ac:dyDescent="0.2">
      <c r="A321" s="117">
        <v>601</v>
      </c>
      <c r="B321" s="1" t="s">
        <v>3</v>
      </c>
      <c r="C321" s="10"/>
      <c r="D321" s="121">
        <f>'CUMUL septembre'!D321+'octo 21'!D321</f>
        <v>43684</v>
      </c>
      <c r="E321" s="121">
        <f>'CUMUL septembre'!E321+'octo 21'!E321</f>
        <v>35583</v>
      </c>
      <c r="F321" s="121">
        <f t="shared" si="110"/>
        <v>8101</v>
      </c>
      <c r="G321" s="32">
        <f t="shared" si="111"/>
        <v>0.22766489615827784</v>
      </c>
    </row>
    <row r="322" spans="1:7" x14ac:dyDescent="0.2">
      <c r="A322" s="117">
        <v>604</v>
      </c>
      <c r="B322" s="1" t="s">
        <v>4</v>
      </c>
      <c r="C322" s="10"/>
      <c r="D322" s="121">
        <f>'CUMUL septembre'!D322+'octo 21'!D322</f>
        <v>29808</v>
      </c>
      <c r="E322" s="121">
        <f>'CUMUL septembre'!E322+'octo 21'!E322</f>
        <v>28339</v>
      </c>
      <c r="F322" s="121">
        <f t="shared" si="110"/>
        <v>1469</v>
      </c>
      <c r="G322" s="32">
        <f t="shared" si="111"/>
        <v>5.1836691485232365E-2</v>
      </c>
    </row>
    <row r="323" spans="1:7" x14ac:dyDescent="0.2">
      <c r="A323" s="117">
        <v>61</v>
      </c>
      <c r="B323" s="1" t="s">
        <v>41</v>
      </c>
      <c r="C323" s="10"/>
      <c r="D323" s="121">
        <f>'CUMUL septembre'!D323+'octo 21'!D323</f>
        <v>5940</v>
      </c>
      <c r="E323" s="121">
        <f>'CUMUL septembre'!E323+'octo 21'!E323</f>
        <v>3404</v>
      </c>
      <c r="F323" s="121">
        <f t="shared" si="110"/>
        <v>2536</v>
      </c>
      <c r="G323" s="32">
        <f t="shared" si="111"/>
        <v>0.74500587544065799</v>
      </c>
    </row>
    <row r="324" spans="1:7" x14ac:dyDescent="0.2">
      <c r="A324" s="117">
        <v>62</v>
      </c>
      <c r="B324" s="2" t="s">
        <v>42</v>
      </c>
      <c r="C324" s="11"/>
      <c r="D324" s="121">
        <f>'CUMUL septembre'!D324+'octo 21'!D324</f>
        <v>1725</v>
      </c>
      <c r="E324" s="121">
        <f>'CUMUL septembre'!E324+'octo 21'!E324</f>
        <v>1985</v>
      </c>
      <c r="F324" s="121">
        <f t="shared" si="110"/>
        <v>-260</v>
      </c>
      <c r="G324" s="32">
        <f t="shared" si="111"/>
        <v>-0.13098236775818639</v>
      </c>
    </row>
    <row r="325" spans="1:7" ht="25.5" x14ac:dyDescent="0.2">
      <c r="A325" s="22"/>
      <c r="B325" s="26" t="s">
        <v>43</v>
      </c>
      <c r="C325" s="122"/>
      <c r="D325" s="40">
        <f>D319+D323+D324</f>
        <v>86225</v>
      </c>
      <c r="E325" s="40">
        <f>E319+E323+E324</f>
        <v>75185</v>
      </c>
      <c r="F325" s="121">
        <f t="shared" si="110"/>
        <v>11040</v>
      </c>
      <c r="G325" s="32">
        <f t="shared" si="111"/>
        <v>0.14683780009310368</v>
      </c>
    </row>
    <row r="326" spans="1:7" ht="25.5" x14ac:dyDescent="0.2">
      <c r="A326" s="22"/>
      <c r="B326" s="26" t="s">
        <v>48</v>
      </c>
      <c r="C326" s="122"/>
      <c r="D326" s="40">
        <f>D318-D325</f>
        <v>190915</v>
      </c>
      <c r="E326" s="40">
        <f>E318-E325</f>
        <v>182884</v>
      </c>
      <c r="F326" s="121">
        <f t="shared" si="110"/>
        <v>8031</v>
      </c>
      <c r="G326" s="32">
        <f t="shared" si="111"/>
        <v>4.3913081516152315E-2</v>
      </c>
    </row>
    <row r="327" spans="1:7" x14ac:dyDescent="0.2">
      <c r="A327" s="117">
        <v>63</v>
      </c>
      <c r="B327" s="3" t="s">
        <v>46</v>
      </c>
      <c r="C327" s="119"/>
      <c r="D327" s="121">
        <f>'CUMUL septembre'!D327+'octo 21'!D327</f>
        <v>186804</v>
      </c>
      <c r="E327" s="121">
        <f>'CUMUL septembre'!E327+'octo 21'!E327</f>
        <v>228914</v>
      </c>
      <c r="F327" s="121">
        <f t="shared" si="110"/>
        <v>-42110</v>
      </c>
      <c r="G327" s="32">
        <f t="shared" si="111"/>
        <v>-0.18395554662449654</v>
      </c>
    </row>
    <row r="328" spans="1:7" x14ac:dyDescent="0.2">
      <c r="A328" s="117"/>
      <c r="B328" s="13" t="s">
        <v>6</v>
      </c>
      <c r="C328" s="27"/>
      <c r="D328" s="121"/>
      <c r="E328" s="121"/>
      <c r="F328" s="121"/>
      <c r="G328" s="32"/>
    </row>
    <row r="329" spans="1:7" x14ac:dyDescent="0.2">
      <c r="A329" s="117">
        <v>631</v>
      </c>
      <c r="B329" s="15" t="s">
        <v>21</v>
      </c>
      <c r="C329" s="21"/>
      <c r="D329" s="121">
        <f>'CUMUL septembre'!D329+'octo 21'!D329</f>
        <v>0</v>
      </c>
      <c r="E329" s="121">
        <f>'CUMUL septembre'!E329+'octo 21'!E329</f>
        <v>0</v>
      </c>
      <c r="F329" s="121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17"/>
      <c r="B330" s="15"/>
      <c r="C330" s="21"/>
      <c r="D330" s="121"/>
      <c r="E330" s="121"/>
      <c r="F330" s="121"/>
      <c r="G330" s="32"/>
    </row>
    <row r="331" spans="1:7" x14ac:dyDescent="0.2">
      <c r="A331" s="117">
        <v>64</v>
      </c>
      <c r="B331" s="2" t="s">
        <v>47</v>
      </c>
      <c r="C331" s="11"/>
      <c r="D331" s="121">
        <f>'CUMUL septembre'!D331+'octo 21'!D331</f>
        <v>8952</v>
      </c>
      <c r="E331" s="121">
        <f>'CUMUL septembre'!E331+'octo 21'!E331</f>
        <v>8140</v>
      </c>
      <c r="F331" s="121">
        <f t="shared" ref="F331:F341" si="114">(D331-E331)</f>
        <v>812</v>
      </c>
      <c r="G331" s="32">
        <f t="shared" ref="G331:G341" si="115">F331/E331</f>
        <v>9.9754299754299752E-2</v>
      </c>
    </row>
    <row r="332" spans="1:7" ht="25.5" x14ac:dyDescent="0.2">
      <c r="A332" s="22"/>
      <c r="B332" s="26" t="s">
        <v>49</v>
      </c>
      <c r="C332" s="122"/>
      <c r="D332" s="121">
        <f>D326-D327-D331</f>
        <v>-4841</v>
      </c>
      <c r="E332" s="121">
        <f>E326-E327-E331</f>
        <v>-54170</v>
      </c>
      <c r="F332" s="121">
        <f t="shared" si="114"/>
        <v>49329</v>
      </c>
      <c r="G332" s="32">
        <f t="shared" si="115"/>
        <v>-0.91063319180358127</v>
      </c>
    </row>
    <row r="333" spans="1:7" x14ac:dyDescent="0.2">
      <c r="A333" s="117">
        <v>75</v>
      </c>
      <c r="B333" s="3" t="s">
        <v>50</v>
      </c>
      <c r="C333" s="119"/>
      <c r="D333" s="121">
        <f>'CUMUL septembre'!D333+'octo 21'!D333</f>
        <v>400</v>
      </c>
      <c r="E333" s="121">
        <f>'CUMUL septembre'!E333+'octo 21'!E333</f>
        <v>1467</v>
      </c>
      <c r="F333" s="121">
        <f t="shared" si="114"/>
        <v>-1067</v>
      </c>
      <c r="G333" s="32">
        <f t="shared" si="115"/>
        <v>-0.72733469665985007</v>
      </c>
    </row>
    <row r="334" spans="1:7" x14ac:dyDescent="0.2">
      <c r="A334" s="117">
        <v>65</v>
      </c>
      <c r="B334" s="1" t="s">
        <v>51</v>
      </c>
      <c r="C334" s="10"/>
      <c r="D334" s="121">
        <f>'CUMUL septembre'!D334+'octo 21'!D334</f>
        <v>1505</v>
      </c>
      <c r="E334" s="121">
        <f>'CUMUL septembre'!E334+'octo 21'!E334</f>
        <v>962</v>
      </c>
      <c r="F334" s="121">
        <f t="shared" si="114"/>
        <v>543</v>
      </c>
      <c r="G334" s="32">
        <f t="shared" si="115"/>
        <v>0.5644490644490644</v>
      </c>
    </row>
    <row r="335" spans="1:7" ht="25.5" x14ac:dyDescent="0.2">
      <c r="A335" s="117">
        <v>68</v>
      </c>
      <c r="B335" s="16" t="s">
        <v>52</v>
      </c>
      <c r="C335" s="17"/>
      <c r="D335" s="121">
        <f>'CUMUL septembre'!D335+'octo 21'!D335</f>
        <v>22500</v>
      </c>
      <c r="E335" s="121">
        <f>'CUMUL septembre'!E335+'octo 21'!E335</f>
        <v>27599</v>
      </c>
      <c r="F335" s="121">
        <f t="shared" si="114"/>
        <v>-5099</v>
      </c>
      <c r="G335" s="32">
        <f t="shared" si="115"/>
        <v>-0.18475307076343345</v>
      </c>
    </row>
    <row r="336" spans="1:7" x14ac:dyDescent="0.2">
      <c r="A336" s="117">
        <v>78</v>
      </c>
      <c r="B336" s="2" t="s">
        <v>53</v>
      </c>
      <c r="C336" s="11"/>
      <c r="D336" s="121">
        <f>'CUMUL septembre'!D336+'octo 21'!D336</f>
        <v>0</v>
      </c>
      <c r="E336" s="121">
        <f>'CUMUL septembre'!E336+'octo 21'!E336</f>
        <v>0</v>
      </c>
      <c r="F336" s="121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22"/>
      <c r="D337" s="121">
        <f>D332+D333-D334-D335+D336</f>
        <v>-28446</v>
      </c>
      <c r="E337" s="121">
        <f>E332+E333-E334-E335+E336</f>
        <v>-81264</v>
      </c>
      <c r="F337" s="121">
        <f t="shared" si="114"/>
        <v>52818</v>
      </c>
      <c r="G337" s="32">
        <f t="shared" si="115"/>
        <v>-0.64995569994093327</v>
      </c>
    </row>
    <row r="338" spans="1:7" x14ac:dyDescent="0.2">
      <c r="A338" s="117">
        <v>76</v>
      </c>
      <c r="B338" s="1" t="s">
        <v>54</v>
      </c>
      <c r="C338" s="10"/>
      <c r="D338" s="121">
        <f>'CUMUL septembre'!D338+'octo 21'!D338</f>
        <v>0</v>
      </c>
      <c r="E338" s="121">
        <f>'CUMUL septembre'!E338+'octo 21'!E338</f>
        <v>0</v>
      </c>
      <c r="F338" s="121">
        <f t="shared" si="114"/>
        <v>0</v>
      </c>
      <c r="G338" s="32" t="e">
        <f t="shared" si="115"/>
        <v>#DIV/0!</v>
      </c>
    </row>
    <row r="339" spans="1:7" x14ac:dyDescent="0.2">
      <c r="A339" s="117">
        <v>66</v>
      </c>
      <c r="B339" s="1" t="s">
        <v>55</v>
      </c>
      <c r="C339" s="10"/>
      <c r="D339" s="121">
        <f>'CUMUL septembre'!D339+'octo 21'!D339</f>
        <v>0</v>
      </c>
      <c r="E339" s="121">
        <f>'CUMUL septembre'!E339+'octo 21'!E339</f>
        <v>0</v>
      </c>
      <c r="F339" s="121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21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22"/>
      <c r="D341" s="121">
        <f>D337+D340</f>
        <v>-28446</v>
      </c>
      <c r="E341" s="121">
        <f>E337+E340</f>
        <v>-81264</v>
      </c>
      <c r="F341" s="121">
        <f t="shared" si="114"/>
        <v>52818</v>
      </c>
      <c r="G341" s="32">
        <f t="shared" si="115"/>
        <v>-0.64995569994093327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17">
        <v>5</v>
      </c>
      <c r="B345" s="1" t="s">
        <v>22</v>
      </c>
      <c r="C345" s="10"/>
      <c r="D345" s="40">
        <f>'octo 21'!D345</f>
        <v>92700</v>
      </c>
      <c r="E345" s="40">
        <f>'octo 21'!E345</f>
        <v>143803</v>
      </c>
      <c r="F345" s="121">
        <f t="shared" ref="F345" si="116">(D345-E345)</f>
        <v>-51103</v>
      </c>
      <c r="G345" s="32">
        <f t="shared" ref="G345" si="117">F345/E345</f>
        <v>-0.35536810775853078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17">
        <v>51</v>
      </c>
      <c r="B349" s="20" t="s">
        <v>29</v>
      </c>
      <c r="C349" s="30"/>
      <c r="D349" s="121">
        <v>0</v>
      </c>
      <c r="E349" s="121">
        <v>0</v>
      </c>
      <c r="F349" s="121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17">
        <v>510</v>
      </c>
      <c r="B350" s="1" t="s">
        <v>7</v>
      </c>
      <c r="C350" s="10"/>
      <c r="D350" s="121">
        <v>0</v>
      </c>
      <c r="E350" s="121">
        <v>0</v>
      </c>
      <c r="F350" s="121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17">
        <v>41</v>
      </c>
      <c r="B352" s="1" t="s">
        <v>8</v>
      </c>
      <c r="C352" s="10"/>
      <c r="D352" s="40">
        <f>D356+D357+D358</f>
        <v>144065</v>
      </c>
      <c r="E352" s="40">
        <f>E356+E357+E358</f>
        <v>110875</v>
      </c>
      <c r="F352" s="121">
        <f t="shared" ref="F352" si="120">(D352-E352)</f>
        <v>33190</v>
      </c>
      <c r="G352" s="32">
        <f t="shared" ref="G352" si="121">F352/E352</f>
        <v>0.29934611048478016</v>
      </c>
    </row>
    <row r="353" spans="1:7" x14ac:dyDescent="0.2">
      <c r="A353" s="117"/>
      <c r="B353" s="1"/>
      <c r="C353" s="10"/>
      <c r="D353" s="121"/>
      <c r="E353" s="121"/>
      <c r="F353" s="121"/>
      <c r="G353" s="32"/>
    </row>
    <row r="354" spans="1:7" x14ac:dyDescent="0.2">
      <c r="A354" s="117"/>
      <c r="B354" s="7" t="s">
        <v>6</v>
      </c>
      <c r="C354" s="29"/>
      <c r="D354" s="121"/>
      <c r="E354" s="121"/>
      <c r="F354" s="121"/>
      <c r="G354" s="32"/>
    </row>
    <row r="355" spans="1:7" x14ac:dyDescent="0.2">
      <c r="A355" s="117"/>
      <c r="B355" s="1"/>
      <c r="C355" s="10"/>
      <c r="D355" s="121"/>
      <c r="E355" s="121"/>
      <c r="F355" s="121"/>
      <c r="G355" s="32"/>
    </row>
    <row r="356" spans="1:7" x14ac:dyDescent="0.2">
      <c r="A356" s="117"/>
      <c r="B356" s="23" t="s">
        <v>23</v>
      </c>
      <c r="C356" s="10"/>
      <c r="D356" s="40">
        <f>'octo 21'!D356</f>
        <v>97824</v>
      </c>
      <c r="E356" s="40">
        <f>'octo 21'!E356</f>
        <v>75384</v>
      </c>
      <c r="F356" s="121">
        <f t="shared" ref="F356:F358" si="122">(D356-E356)</f>
        <v>22440</v>
      </c>
      <c r="G356" s="32">
        <f t="shared" ref="G356:G358" si="123">F356/E356</f>
        <v>0.29767589939509709</v>
      </c>
    </row>
    <row r="357" spans="1:7" ht="25.5" x14ac:dyDescent="0.2">
      <c r="A357" s="117"/>
      <c r="B357" s="24" t="s">
        <v>58</v>
      </c>
      <c r="C357" s="17"/>
      <c r="D357" s="40">
        <f>'octo 21'!D357</f>
        <v>39259</v>
      </c>
      <c r="E357" s="40">
        <f>'octo 21'!E357</f>
        <v>28901</v>
      </c>
      <c r="F357" s="121">
        <f t="shared" si="122"/>
        <v>10358</v>
      </c>
      <c r="G357" s="32">
        <f t="shared" si="123"/>
        <v>0.35839590325594273</v>
      </c>
    </row>
    <row r="358" spans="1:7" x14ac:dyDescent="0.2">
      <c r="A358" s="117"/>
      <c r="B358" s="23" t="s">
        <v>24</v>
      </c>
      <c r="C358" s="10"/>
      <c r="D358" s="40">
        <f>'octo 21'!D358</f>
        <v>6982</v>
      </c>
      <c r="E358" s="40">
        <f>'octo 21'!E358</f>
        <v>6590</v>
      </c>
      <c r="F358" s="121">
        <f t="shared" si="122"/>
        <v>392</v>
      </c>
      <c r="G358" s="32">
        <f t="shared" si="123"/>
        <v>5.9484066767830045E-2</v>
      </c>
    </row>
    <row r="359" spans="1:7" x14ac:dyDescent="0.2">
      <c r="A359" s="117"/>
      <c r="B359" s="1"/>
      <c r="C359" s="10"/>
      <c r="D359" s="121"/>
      <c r="E359" s="121"/>
      <c r="F359" s="121"/>
      <c r="G359" s="32"/>
    </row>
    <row r="360" spans="1:7" x14ac:dyDescent="0.2">
      <c r="A360" s="117"/>
      <c r="B360" s="8" t="s">
        <v>26</v>
      </c>
      <c r="C360" s="31"/>
      <c r="D360" s="40">
        <f>'octo 21'!D360</f>
        <v>103641</v>
      </c>
      <c r="E360" s="40">
        <f>'octo 21'!E360</f>
        <v>64055</v>
      </c>
      <c r="F360" s="121">
        <f t="shared" ref="F360" si="124">(D360-E360)</f>
        <v>39586</v>
      </c>
      <c r="G360" s="32">
        <f t="shared" ref="G360" si="125">F360/E360</f>
        <v>0.61800015611583792</v>
      </c>
    </row>
    <row r="361" spans="1:7" x14ac:dyDescent="0.2">
      <c r="A361" s="117"/>
      <c r="B361" s="8"/>
      <c r="C361" s="31"/>
      <c r="D361" s="121"/>
      <c r="E361" s="121"/>
      <c r="F361" s="121"/>
      <c r="G361" s="32"/>
    </row>
    <row r="362" spans="1:7" x14ac:dyDescent="0.2">
      <c r="A362" s="117">
        <v>3</v>
      </c>
      <c r="B362" s="8" t="s">
        <v>15</v>
      </c>
      <c r="C362" s="31"/>
      <c r="D362" s="40">
        <f>D365+D366+D367+D368</f>
        <v>104012</v>
      </c>
      <c r="E362" s="40">
        <f>E365+E366+E367+E368</f>
        <v>99395</v>
      </c>
      <c r="F362" s="121">
        <f t="shared" ref="F362" si="126">(D362-E362)</f>
        <v>4617</v>
      </c>
      <c r="G362" s="32">
        <f t="shared" ref="G362" si="127">F362/E362</f>
        <v>4.6451028723778862E-2</v>
      </c>
    </row>
    <row r="363" spans="1:7" x14ac:dyDescent="0.2">
      <c r="A363" s="117"/>
      <c r="B363" s="7" t="s">
        <v>6</v>
      </c>
      <c r="C363" s="29"/>
      <c r="D363" s="121"/>
      <c r="E363" s="121"/>
      <c r="F363" s="121"/>
      <c r="G363" s="32"/>
    </row>
    <row r="364" spans="1:7" x14ac:dyDescent="0.2">
      <c r="A364" s="117"/>
      <c r="B364" s="8"/>
      <c r="C364" s="31"/>
      <c r="D364" s="121"/>
      <c r="E364" s="121"/>
      <c r="F364" s="121"/>
      <c r="G364" s="32"/>
    </row>
    <row r="365" spans="1:7" x14ac:dyDescent="0.2">
      <c r="A365" s="117">
        <v>30</v>
      </c>
      <c r="B365" s="25" t="s">
        <v>16</v>
      </c>
      <c r="C365" s="31"/>
      <c r="D365" s="40">
        <f>'octo 21'!D365</f>
        <v>9414</v>
      </c>
      <c r="E365" s="40">
        <f>'octo 21'!E365</f>
        <v>9385</v>
      </c>
      <c r="F365" s="121">
        <f t="shared" ref="F365:F368" si="128">(D365-E365)</f>
        <v>29</v>
      </c>
      <c r="G365" s="32">
        <f t="shared" ref="G365:G368" si="129">F365/E365</f>
        <v>3.0900372935535429E-3</v>
      </c>
    </row>
    <row r="366" spans="1:7" x14ac:dyDescent="0.2">
      <c r="A366" s="117">
        <v>31</v>
      </c>
      <c r="B366" s="25" t="s">
        <v>17</v>
      </c>
      <c r="C366" s="31"/>
      <c r="D366" s="40">
        <f>'octo 21'!D366</f>
        <v>2058</v>
      </c>
      <c r="E366" s="40">
        <f>'octo 21'!E366</f>
        <v>1038</v>
      </c>
      <c r="F366" s="121">
        <f t="shared" si="128"/>
        <v>1020</v>
      </c>
      <c r="G366" s="32">
        <f t="shared" si="129"/>
        <v>0.98265895953757221</v>
      </c>
    </row>
    <row r="367" spans="1:7" x14ac:dyDescent="0.2">
      <c r="A367" s="117">
        <v>32</v>
      </c>
      <c r="B367" s="25" t="s">
        <v>18</v>
      </c>
      <c r="C367" s="31"/>
      <c r="D367" s="40">
        <f>'octo 21'!D367</f>
        <v>92540</v>
      </c>
      <c r="E367" s="40">
        <f>'octo 21'!E367</f>
        <v>88972</v>
      </c>
      <c r="F367" s="121">
        <f t="shared" si="128"/>
        <v>3568</v>
      </c>
      <c r="G367" s="32">
        <f t="shared" si="129"/>
        <v>4.0102504158611697E-2</v>
      </c>
    </row>
    <row r="368" spans="1:7" x14ac:dyDescent="0.2">
      <c r="A368" s="117">
        <v>37</v>
      </c>
      <c r="B368" s="25" t="s">
        <v>25</v>
      </c>
      <c r="C368" s="31"/>
      <c r="D368" s="40">
        <f>'octo 21'!D368</f>
        <v>0</v>
      </c>
      <c r="E368" s="40">
        <f>'octo 21'!E368</f>
        <v>0</v>
      </c>
      <c r="F368" s="121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21" t="s">
        <v>10</v>
      </c>
      <c r="E372" s="121" t="s">
        <v>11</v>
      </c>
      <c r="F372" s="121" t="s">
        <v>12</v>
      </c>
      <c r="G372" s="32" t="s">
        <v>13</v>
      </c>
    </row>
    <row r="373" spans="1:7" x14ac:dyDescent="0.2">
      <c r="A373" s="117">
        <v>700</v>
      </c>
      <c r="B373" s="1" t="s">
        <v>30</v>
      </c>
      <c r="C373" s="10"/>
      <c r="D373" s="121">
        <f>'CUMUL septembre'!D373+'octo 21'!D373</f>
        <v>32920</v>
      </c>
      <c r="E373" s="121">
        <f>'CUMUL septembre'!E373+'octo 21'!E373</f>
        <v>27917</v>
      </c>
      <c r="F373" s="121">
        <f>(D373-E373)</f>
        <v>5003</v>
      </c>
      <c r="G373" s="32">
        <f>F373/E373</f>
        <v>0.17920980047999427</v>
      </c>
    </row>
    <row r="374" spans="1:7" x14ac:dyDescent="0.2">
      <c r="A374" s="117">
        <v>701</v>
      </c>
      <c r="B374" s="1" t="s">
        <v>31</v>
      </c>
      <c r="C374" s="10"/>
      <c r="D374" s="121">
        <f>'CUMUL septembre'!D374+'octo 21'!D374</f>
        <v>222895</v>
      </c>
      <c r="E374" s="121">
        <f>'CUMUL septembre'!E374+'octo 21'!E374</f>
        <v>177312</v>
      </c>
      <c r="F374" s="121">
        <f t="shared" ref="F374:F376" si="130">(D374-E374)</f>
        <v>45583</v>
      </c>
      <c r="G374" s="32">
        <f t="shared" ref="G374:G376" si="131">F374/E374</f>
        <v>0.25707791914816819</v>
      </c>
    </row>
    <row r="375" spans="1:7" x14ac:dyDescent="0.2">
      <c r="A375" s="117">
        <v>704</v>
      </c>
      <c r="B375" s="1" t="s">
        <v>32</v>
      </c>
      <c r="C375" s="10"/>
      <c r="D375" s="121">
        <f>'CUMUL septembre'!D375+'octo 21'!D375</f>
        <v>0</v>
      </c>
      <c r="E375" s="121">
        <f>'CUMUL septembre'!E375+'octo 21'!E375</f>
        <v>0</v>
      </c>
      <c r="F375" s="121">
        <f t="shared" si="130"/>
        <v>0</v>
      </c>
      <c r="G375" s="32" t="e">
        <f t="shared" si="131"/>
        <v>#DIV/0!</v>
      </c>
    </row>
    <row r="376" spans="1:7" x14ac:dyDescent="0.2">
      <c r="A376" s="117">
        <v>706</v>
      </c>
      <c r="B376" s="1" t="s">
        <v>33</v>
      </c>
      <c r="C376" s="10"/>
      <c r="D376" s="121">
        <f>'CUMUL septembre'!D376+'octo 21'!D376</f>
        <v>266767</v>
      </c>
      <c r="E376" s="121">
        <f>'CUMUL septembre'!E376+'octo 21'!E376</f>
        <v>302474</v>
      </c>
      <c r="F376" s="121">
        <f t="shared" si="130"/>
        <v>-35707</v>
      </c>
      <c r="G376" s="32">
        <f t="shared" si="131"/>
        <v>-0.11804981585194099</v>
      </c>
    </row>
    <row r="377" spans="1:7" x14ac:dyDescent="0.2">
      <c r="A377" s="117"/>
      <c r="B377" s="13" t="s">
        <v>6</v>
      </c>
      <c r="C377" s="27"/>
      <c r="D377" s="121"/>
      <c r="E377" s="121"/>
      <c r="F377" s="39"/>
      <c r="G377" s="33"/>
    </row>
    <row r="378" spans="1:7" x14ac:dyDescent="0.2">
      <c r="A378" s="117"/>
      <c r="B378" s="14" t="s">
        <v>19</v>
      </c>
      <c r="C378" s="11"/>
      <c r="D378" s="121"/>
      <c r="E378" s="121"/>
      <c r="F378" s="121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117"/>
      <c r="B379" s="14" t="s">
        <v>20</v>
      </c>
      <c r="C379" s="11"/>
      <c r="D379" s="121"/>
      <c r="E379" s="121"/>
      <c r="F379" s="121">
        <f t="shared" si="132"/>
        <v>0</v>
      </c>
      <c r="G379" s="32" t="e">
        <f t="shared" si="133"/>
        <v>#DIV/0!</v>
      </c>
    </row>
    <row r="380" spans="1:7" x14ac:dyDescent="0.2">
      <c r="A380" s="117"/>
      <c r="B380" s="14" t="s">
        <v>27</v>
      </c>
      <c r="C380" s="11"/>
      <c r="D380" s="121"/>
      <c r="E380" s="121"/>
      <c r="F380" s="121">
        <f t="shared" si="132"/>
        <v>0</v>
      </c>
      <c r="G380" s="32" t="e">
        <f t="shared" si="133"/>
        <v>#DIV/0!</v>
      </c>
    </row>
    <row r="381" spans="1:7" x14ac:dyDescent="0.2">
      <c r="A381" s="117">
        <v>706</v>
      </c>
      <c r="B381" s="2" t="s">
        <v>34</v>
      </c>
      <c r="C381" s="11"/>
      <c r="D381" s="121">
        <f>'CUMUL septembre'!D381+'octo 21'!D381</f>
        <v>0</v>
      </c>
      <c r="E381" s="121">
        <f>'CUMUL septembre'!E381+'octo 21'!E381</f>
        <v>0</v>
      </c>
      <c r="F381" s="121">
        <f t="shared" si="132"/>
        <v>0</v>
      </c>
      <c r="G381" s="32" t="e">
        <f t="shared" si="133"/>
        <v>#DIV/0!</v>
      </c>
    </row>
    <row r="382" spans="1:7" x14ac:dyDescent="0.2">
      <c r="A382" s="117" t="s">
        <v>35</v>
      </c>
      <c r="B382" s="2" t="s">
        <v>36</v>
      </c>
      <c r="C382" s="11"/>
      <c r="D382" s="121">
        <f>'CUMUL septembre'!D382+'octo 21'!D382</f>
        <v>0</v>
      </c>
      <c r="E382" s="121">
        <f>'CUMUL septembre'!E382+'octo 21'!E382</f>
        <v>0</v>
      </c>
      <c r="F382" s="121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18"/>
      <c r="D383" s="40">
        <f>D373+D374+D375+D376+D381+D382</f>
        <v>522582</v>
      </c>
      <c r="E383" s="40">
        <f>E373+E374+E375+E376+E381+E382</f>
        <v>507703</v>
      </c>
      <c r="F383" s="40">
        <f t="shared" si="132"/>
        <v>14879</v>
      </c>
      <c r="G383" s="34">
        <f t="shared" si="133"/>
        <v>2.9306503999385468E-2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21">
        <f>'CUMUL septembre'!D386+'octo 21'!D386</f>
        <v>0</v>
      </c>
      <c r="E386" s="121">
        <f>'CUMUL septembre'!E386+'octo 21'!E386</f>
        <v>0</v>
      </c>
      <c r="F386" s="121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19"/>
      <c r="D387" s="120"/>
      <c r="E387" s="120"/>
      <c r="F387" s="120"/>
      <c r="G387" s="36"/>
    </row>
    <row r="388" spans="1:7" x14ac:dyDescent="0.2">
      <c r="A388" s="117">
        <v>72</v>
      </c>
      <c r="B388" s="1" t="s">
        <v>37</v>
      </c>
      <c r="C388" s="10"/>
      <c r="D388" s="121"/>
      <c r="E388" s="121"/>
      <c r="F388" s="121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17">
        <v>73</v>
      </c>
      <c r="B389" s="1" t="s">
        <v>38</v>
      </c>
      <c r="C389" s="10"/>
      <c r="D389" s="121"/>
      <c r="E389" s="121"/>
      <c r="F389" s="121">
        <f t="shared" si="136"/>
        <v>0</v>
      </c>
      <c r="G389" s="32" t="e">
        <f t="shared" si="137"/>
        <v>#DIV/0!</v>
      </c>
    </row>
    <row r="390" spans="1:7" x14ac:dyDescent="0.2">
      <c r="A390" s="117">
        <v>74</v>
      </c>
      <c r="B390" s="2" t="s">
        <v>39</v>
      </c>
      <c r="C390" s="11"/>
      <c r="D390" s="121"/>
      <c r="E390" s="121"/>
      <c r="F390" s="121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22"/>
      <c r="D391" s="40">
        <f>D383+D388+D389+D390</f>
        <v>522582</v>
      </c>
      <c r="E391" s="40">
        <f>E383+E388+E389+E390</f>
        <v>507703</v>
      </c>
      <c r="F391" s="121">
        <f t="shared" si="136"/>
        <v>14879</v>
      </c>
      <c r="G391" s="32">
        <f t="shared" si="137"/>
        <v>2.9306503999385468E-2</v>
      </c>
    </row>
    <row r="392" spans="1:7" x14ac:dyDescent="0.2">
      <c r="A392" s="117">
        <v>60</v>
      </c>
      <c r="B392" s="3" t="s">
        <v>40</v>
      </c>
      <c r="C392" s="119"/>
      <c r="D392" s="120">
        <f>D393+D394+D395</f>
        <v>64669</v>
      </c>
      <c r="E392" s="120">
        <f>E393+E394+E395</f>
        <v>54190</v>
      </c>
      <c r="F392" s="121">
        <f t="shared" si="136"/>
        <v>10479</v>
      </c>
      <c r="G392" s="32">
        <f t="shared" si="137"/>
        <v>0.19337516146890571</v>
      </c>
    </row>
    <row r="393" spans="1:7" x14ac:dyDescent="0.2">
      <c r="A393" s="117">
        <v>600</v>
      </c>
      <c r="B393" s="1" t="s">
        <v>2</v>
      </c>
      <c r="C393" s="10"/>
      <c r="D393" s="121">
        <f>'CUMUL septembre'!D393+'octo 21'!D393</f>
        <v>7698</v>
      </c>
      <c r="E393" s="121">
        <f>'CUMUL septembre'!E393+'octo 21'!E393</f>
        <v>6772</v>
      </c>
      <c r="F393" s="121">
        <f t="shared" si="136"/>
        <v>926</v>
      </c>
      <c r="G393" s="32">
        <f t="shared" si="137"/>
        <v>0.13673951565268755</v>
      </c>
    </row>
    <row r="394" spans="1:7" x14ac:dyDescent="0.2">
      <c r="A394" s="117">
        <v>601</v>
      </c>
      <c r="B394" s="1" t="s">
        <v>3</v>
      </c>
      <c r="C394" s="10"/>
      <c r="D394" s="121">
        <f>'CUMUL septembre'!D394+'octo 21'!D394</f>
        <v>56971</v>
      </c>
      <c r="E394" s="121">
        <f>'CUMUL septembre'!E394+'octo 21'!E394</f>
        <v>47418</v>
      </c>
      <c r="F394" s="121">
        <f t="shared" si="136"/>
        <v>9553</v>
      </c>
      <c r="G394" s="32">
        <f t="shared" si="137"/>
        <v>0.20146357923151545</v>
      </c>
    </row>
    <row r="395" spans="1:7" x14ac:dyDescent="0.2">
      <c r="A395" s="117">
        <v>604</v>
      </c>
      <c r="B395" s="1" t="s">
        <v>4</v>
      </c>
      <c r="C395" s="10"/>
      <c r="D395" s="121">
        <f>'CUMUL septembre'!D395+'octo 21'!D395</f>
        <v>0</v>
      </c>
      <c r="E395" s="121">
        <f>'CUMUL septembre'!E395+'octo 21'!E395</f>
        <v>0</v>
      </c>
      <c r="F395" s="121">
        <f t="shared" si="136"/>
        <v>0</v>
      </c>
      <c r="G395" s="32" t="e">
        <f t="shared" si="137"/>
        <v>#DIV/0!</v>
      </c>
    </row>
    <row r="396" spans="1:7" x14ac:dyDescent="0.2">
      <c r="A396" s="117">
        <v>61</v>
      </c>
      <c r="B396" s="1" t="s">
        <v>41</v>
      </c>
      <c r="C396" s="10"/>
      <c r="D396" s="121">
        <f>'CUMUL septembre'!D396+'octo 21'!D396</f>
        <v>25004</v>
      </c>
      <c r="E396" s="121">
        <f>'CUMUL septembre'!E396+'octo 21'!E396</f>
        <v>17286</v>
      </c>
      <c r="F396" s="121">
        <f t="shared" si="136"/>
        <v>7718</v>
      </c>
      <c r="G396" s="32">
        <f t="shared" si="137"/>
        <v>0.44648848779359018</v>
      </c>
    </row>
    <row r="397" spans="1:7" x14ac:dyDescent="0.2">
      <c r="A397" s="117">
        <v>62</v>
      </c>
      <c r="B397" s="2" t="s">
        <v>42</v>
      </c>
      <c r="C397" s="11"/>
      <c r="D397" s="121">
        <f>'CUMUL septembre'!D397+'octo 21'!D397</f>
        <v>8962</v>
      </c>
      <c r="E397" s="121">
        <f>'CUMUL septembre'!E397+'octo 21'!E397</f>
        <v>15166</v>
      </c>
      <c r="F397" s="121">
        <f t="shared" si="136"/>
        <v>-6204</v>
      </c>
      <c r="G397" s="32">
        <f t="shared" si="137"/>
        <v>-0.40907292628247394</v>
      </c>
    </row>
    <row r="398" spans="1:7" ht="25.5" x14ac:dyDescent="0.2">
      <c r="A398" s="22"/>
      <c r="B398" s="26" t="s">
        <v>43</v>
      </c>
      <c r="C398" s="122"/>
      <c r="D398" s="40">
        <f>D392+D396+D397</f>
        <v>98635</v>
      </c>
      <c r="E398" s="40">
        <f>E392+E396+E397</f>
        <v>86642</v>
      </c>
      <c r="F398" s="121">
        <f t="shared" si="136"/>
        <v>11993</v>
      </c>
      <c r="G398" s="32">
        <f t="shared" si="137"/>
        <v>0.13842016573947971</v>
      </c>
    </row>
    <row r="399" spans="1:7" ht="25.5" x14ac:dyDescent="0.2">
      <c r="A399" s="22"/>
      <c r="B399" s="26" t="s">
        <v>48</v>
      </c>
      <c r="C399" s="122"/>
      <c r="D399" s="40">
        <f>D391-D398</f>
        <v>423947</v>
      </c>
      <c r="E399" s="40">
        <f>E391-E398</f>
        <v>421061</v>
      </c>
      <c r="F399" s="121">
        <f t="shared" si="136"/>
        <v>2886</v>
      </c>
      <c r="G399" s="32">
        <f t="shared" si="137"/>
        <v>6.854113774488732E-3</v>
      </c>
    </row>
    <row r="400" spans="1:7" x14ac:dyDescent="0.2">
      <c r="A400" s="117">
        <v>63</v>
      </c>
      <c r="B400" s="3" t="s">
        <v>46</v>
      </c>
      <c r="C400" s="119"/>
      <c r="D400" s="121">
        <f>'CUMUL septembre'!D400+'octo 21'!D400</f>
        <v>384044</v>
      </c>
      <c r="E400" s="121">
        <f>'CUMUL septembre'!E400+'octo 21'!E400</f>
        <v>334310</v>
      </c>
      <c r="F400" s="121">
        <f t="shared" si="136"/>
        <v>49734</v>
      </c>
      <c r="G400" s="32">
        <f t="shared" si="137"/>
        <v>0.14876611528222308</v>
      </c>
    </row>
    <row r="401" spans="1:7" x14ac:dyDescent="0.2">
      <c r="A401" s="117"/>
      <c r="B401" s="13" t="s">
        <v>6</v>
      </c>
      <c r="C401" s="27"/>
      <c r="D401" s="121"/>
      <c r="E401" s="121"/>
      <c r="F401" s="121"/>
      <c r="G401" s="32"/>
    </row>
    <row r="402" spans="1:7" x14ac:dyDescent="0.2">
      <c r="A402" s="117">
        <v>631</v>
      </c>
      <c r="B402" s="15" t="s">
        <v>21</v>
      </c>
      <c r="C402" s="21"/>
      <c r="D402" s="121">
        <f>'CUMUL septembre'!D402+'octo 21'!D402</f>
        <v>0</v>
      </c>
      <c r="E402" s="121">
        <f>'CUMUL septembre'!E402+'octo 21'!E402</f>
        <v>0</v>
      </c>
      <c r="F402" s="121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17"/>
      <c r="B403" s="15"/>
      <c r="C403" s="21"/>
      <c r="D403" s="121"/>
      <c r="E403" s="121"/>
      <c r="F403" s="121"/>
      <c r="G403" s="32"/>
    </row>
    <row r="404" spans="1:7" x14ac:dyDescent="0.2">
      <c r="A404" s="117">
        <v>64</v>
      </c>
      <c r="B404" s="2" t="s">
        <v>47</v>
      </c>
      <c r="C404" s="11"/>
      <c r="D404" s="121">
        <f>'CUMUL septembre'!D404+'octo 21'!D404</f>
        <v>15535</v>
      </c>
      <c r="E404" s="121">
        <f>'CUMUL septembre'!E404+'octo 21'!E404</f>
        <v>20171</v>
      </c>
      <c r="F404" s="121">
        <f t="shared" ref="F404:F414" si="140">(D404-E404)</f>
        <v>-4636</v>
      </c>
      <c r="G404" s="32">
        <f t="shared" ref="G404:G414" si="141">F404/E404</f>
        <v>-0.22983491150661842</v>
      </c>
    </row>
    <row r="405" spans="1:7" ht="25.5" x14ac:dyDescent="0.2">
      <c r="A405" s="22"/>
      <c r="B405" s="26" t="s">
        <v>49</v>
      </c>
      <c r="C405" s="122"/>
      <c r="D405" s="121">
        <f>D399-D400-D404</f>
        <v>24368</v>
      </c>
      <c r="E405" s="121">
        <f>E399-E400-E404</f>
        <v>66580</v>
      </c>
      <c r="F405" s="121">
        <f t="shared" si="140"/>
        <v>-42212</v>
      </c>
      <c r="G405" s="32">
        <f t="shared" si="141"/>
        <v>-0.63400420546710723</v>
      </c>
    </row>
    <row r="406" spans="1:7" x14ac:dyDescent="0.2">
      <c r="A406" s="117">
        <v>75</v>
      </c>
      <c r="B406" s="3" t="s">
        <v>50</v>
      </c>
      <c r="C406" s="119"/>
      <c r="D406" s="121">
        <f>'CUMUL septembre'!D406+'octo 21'!D406</f>
        <v>0</v>
      </c>
      <c r="E406" s="121">
        <f>'CUMUL septembre'!E406+'octo 21'!E406</f>
        <v>0</v>
      </c>
      <c r="F406" s="121">
        <f t="shared" si="140"/>
        <v>0</v>
      </c>
      <c r="G406" s="32" t="e">
        <f t="shared" si="141"/>
        <v>#DIV/0!</v>
      </c>
    </row>
    <row r="407" spans="1:7" x14ac:dyDescent="0.2">
      <c r="A407" s="117">
        <v>65</v>
      </c>
      <c r="B407" s="1" t="s">
        <v>51</v>
      </c>
      <c r="C407" s="10"/>
      <c r="D407" s="121">
        <f>'CUMUL septembre'!D407+'octo 21'!D407</f>
        <v>0</v>
      </c>
      <c r="E407" s="121">
        <f>'CUMUL septembre'!E407+'octo 21'!E407</f>
        <v>0</v>
      </c>
      <c r="F407" s="121">
        <f t="shared" si="140"/>
        <v>0</v>
      </c>
      <c r="G407" s="32" t="e">
        <f t="shared" si="141"/>
        <v>#DIV/0!</v>
      </c>
    </row>
    <row r="408" spans="1:7" ht="25.5" x14ac:dyDescent="0.2">
      <c r="A408" s="117">
        <v>68</v>
      </c>
      <c r="B408" s="16" t="s">
        <v>52</v>
      </c>
      <c r="C408" s="17"/>
      <c r="D408" s="121">
        <f>'CUMUL septembre'!D408+'octo 21'!D408</f>
        <v>89500</v>
      </c>
      <c r="E408" s="121">
        <f>'CUMUL septembre'!E408+'octo 21'!E408</f>
        <v>70000</v>
      </c>
      <c r="F408" s="121">
        <f t="shared" si="140"/>
        <v>19500</v>
      </c>
      <c r="G408" s="32">
        <f t="shared" si="141"/>
        <v>0.27857142857142858</v>
      </c>
    </row>
    <row r="409" spans="1:7" x14ac:dyDescent="0.2">
      <c r="A409" s="117">
        <v>78</v>
      </c>
      <c r="B409" s="2" t="s">
        <v>53</v>
      </c>
      <c r="C409" s="11"/>
      <c r="D409" s="121">
        <f>'CUMUL septembre'!D409+'octo 21'!D409</f>
        <v>0</v>
      </c>
      <c r="E409" s="121">
        <f>'CUMUL septembre'!E409+'octo 21'!E409</f>
        <v>0</v>
      </c>
      <c r="F409" s="121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22"/>
      <c r="D410" s="121">
        <f>D405+D406-D407-D408+D409</f>
        <v>-65132</v>
      </c>
      <c r="E410" s="121">
        <f>E405+E406-E407-E408+E409</f>
        <v>-3420</v>
      </c>
      <c r="F410" s="121">
        <f t="shared" si="140"/>
        <v>-61712</v>
      </c>
      <c r="G410" s="32">
        <f t="shared" si="141"/>
        <v>18.044444444444444</v>
      </c>
    </row>
    <row r="411" spans="1:7" x14ac:dyDescent="0.2">
      <c r="A411" s="117">
        <v>76</v>
      </c>
      <c r="B411" s="1" t="s">
        <v>54</v>
      </c>
      <c r="C411" s="10"/>
      <c r="D411" s="121">
        <f>'CUMUL septembre'!D411+'octo 21'!D411</f>
        <v>0</v>
      </c>
      <c r="E411" s="121">
        <f>'CUMUL septembre'!E411+'octo 21'!E411</f>
        <v>0</v>
      </c>
      <c r="F411" s="121">
        <f t="shared" si="140"/>
        <v>0</v>
      </c>
      <c r="G411" s="32" t="e">
        <f t="shared" si="141"/>
        <v>#DIV/0!</v>
      </c>
    </row>
    <row r="412" spans="1:7" x14ac:dyDescent="0.2">
      <c r="A412" s="117">
        <v>66</v>
      </c>
      <c r="B412" s="1" t="s">
        <v>55</v>
      </c>
      <c r="C412" s="10"/>
      <c r="D412" s="121">
        <f>'CUMUL septembre'!D412+'octo 21'!D412</f>
        <v>1000</v>
      </c>
      <c r="E412" s="121">
        <f>'CUMUL septembre'!E412+'octo 21'!E412</f>
        <v>1000</v>
      </c>
      <c r="F412" s="121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-1000</v>
      </c>
      <c r="E413" s="39">
        <f>E411-E412</f>
        <v>-1000</v>
      </c>
      <c r="F413" s="121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22"/>
      <c r="D414" s="121">
        <f>D410+D413</f>
        <v>-66132</v>
      </c>
      <c r="E414" s="121">
        <f>E410+E413</f>
        <v>-4420</v>
      </c>
      <c r="F414" s="121">
        <f t="shared" si="140"/>
        <v>-61712</v>
      </c>
      <c r="G414" s="32">
        <f t="shared" si="141"/>
        <v>13.961990950226244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17">
        <v>5</v>
      </c>
      <c r="B418" s="1" t="s">
        <v>22</v>
      </c>
      <c r="C418" s="10"/>
      <c r="D418" s="40">
        <f>'octo 21'!D418</f>
        <v>-9353</v>
      </c>
      <c r="E418" s="40">
        <f>'octo 21'!E418</f>
        <v>41374</v>
      </c>
      <c r="F418" s="121">
        <f t="shared" ref="F418" si="142">(D418-E418)</f>
        <v>-50727</v>
      </c>
      <c r="G418" s="32">
        <f t="shared" ref="G418" si="143">F418/E418</f>
        <v>-1.2260598443466912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17">
        <v>51</v>
      </c>
      <c r="B422" s="20" t="s">
        <v>29</v>
      </c>
      <c r="C422" s="30"/>
      <c r="D422" s="121">
        <v>0</v>
      </c>
      <c r="E422" s="121">
        <v>0</v>
      </c>
      <c r="F422" s="121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17">
        <v>510</v>
      </c>
      <c r="B423" s="1" t="s">
        <v>7</v>
      </c>
      <c r="C423" s="10"/>
      <c r="D423" s="121">
        <v>0</v>
      </c>
      <c r="E423" s="121">
        <v>0</v>
      </c>
      <c r="F423" s="121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17">
        <v>41</v>
      </c>
      <c r="B425" s="1" t="s">
        <v>8</v>
      </c>
      <c r="C425" s="10"/>
      <c r="D425" s="40">
        <f>D429+D430+D431</f>
        <v>899862</v>
      </c>
      <c r="E425" s="40">
        <f>E429+E430+E431</f>
        <v>742486</v>
      </c>
      <c r="F425" s="121">
        <f t="shared" ref="F425" si="146">(D425-E425)</f>
        <v>157376</v>
      </c>
      <c r="G425" s="32">
        <f t="shared" ref="G425" si="147">F425/E425</f>
        <v>0.21195820527255732</v>
      </c>
    </row>
    <row r="426" spans="1:7" x14ac:dyDescent="0.2">
      <c r="A426" s="117"/>
      <c r="B426" s="1"/>
      <c r="C426" s="10"/>
      <c r="D426" s="121"/>
      <c r="E426" s="121"/>
      <c r="F426" s="121"/>
      <c r="G426" s="32"/>
    </row>
    <row r="427" spans="1:7" x14ac:dyDescent="0.2">
      <c r="A427" s="117"/>
      <c r="B427" s="7" t="s">
        <v>6</v>
      </c>
      <c r="C427" s="29"/>
      <c r="D427" s="121"/>
      <c r="E427" s="121"/>
      <c r="F427" s="121"/>
      <c r="G427" s="32"/>
    </row>
    <row r="428" spans="1:7" x14ac:dyDescent="0.2">
      <c r="A428" s="117"/>
      <c r="B428" s="1"/>
      <c r="C428" s="10"/>
      <c r="D428" s="121"/>
      <c r="E428" s="121"/>
      <c r="F428" s="121"/>
      <c r="G428" s="32"/>
    </row>
    <row r="429" spans="1:7" x14ac:dyDescent="0.2">
      <c r="A429" s="117"/>
      <c r="B429" s="23" t="s">
        <v>23</v>
      </c>
      <c r="C429" s="10"/>
      <c r="D429" s="40">
        <f>'octo 21'!D429</f>
        <v>715583</v>
      </c>
      <c r="E429" s="40">
        <f>'octo 21'!E429</f>
        <v>614206</v>
      </c>
      <c r="F429" s="121">
        <f t="shared" ref="F429:F431" si="148">(D429-E429)</f>
        <v>101377</v>
      </c>
      <c r="G429" s="32">
        <f t="shared" ref="G429:G431" si="149">F429/E429</f>
        <v>0.16505374418354754</v>
      </c>
    </row>
    <row r="430" spans="1:7" ht="25.5" x14ac:dyDescent="0.2">
      <c r="A430" s="117"/>
      <c r="B430" s="24" t="s">
        <v>58</v>
      </c>
      <c r="C430" s="17"/>
      <c r="D430" s="40">
        <f>'octo 21'!D430</f>
        <v>172459</v>
      </c>
      <c r="E430" s="40">
        <f>'octo 21'!E430</f>
        <v>125106</v>
      </c>
      <c r="F430" s="121">
        <f t="shared" si="148"/>
        <v>47353</v>
      </c>
      <c r="G430" s="32">
        <f t="shared" si="149"/>
        <v>0.37850302943104247</v>
      </c>
    </row>
    <row r="431" spans="1:7" x14ac:dyDescent="0.2">
      <c r="A431" s="117"/>
      <c r="B431" s="23" t="s">
        <v>24</v>
      </c>
      <c r="C431" s="10"/>
      <c r="D431" s="40">
        <f>'octo 21'!D431</f>
        <v>11820</v>
      </c>
      <c r="E431" s="40">
        <f>'octo 21'!E431</f>
        <v>3174</v>
      </c>
      <c r="F431" s="121">
        <f t="shared" si="148"/>
        <v>8646</v>
      </c>
      <c r="G431" s="32">
        <f t="shared" si="149"/>
        <v>2.724007561436673</v>
      </c>
    </row>
    <row r="432" spans="1:7" x14ac:dyDescent="0.2">
      <c r="A432" s="117"/>
      <c r="B432" s="1"/>
      <c r="C432" s="10"/>
      <c r="D432" s="121"/>
      <c r="E432" s="121"/>
      <c r="F432" s="121"/>
      <c r="G432" s="32"/>
    </row>
    <row r="433" spans="1:7" x14ac:dyDescent="0.2">
      <c r="A433" s="117"/>
      <c r="B433" s="8" t="s">
        <v>26</v>
      </c>
      <c r="C433" s="31"/>
      <c r="D433" s="40">
        <f>'octo 21'!D433</f>
        <v>204939</v>
      </c>
      <c r="E433" s="40">
        <f>'octo 21'!E433</f>
        <v>137391</v>
      </c>
      <c r="F433" s="121">
        <f t="shared" ref="F433" si="150">(D433-E433)</f>
        <v>67548</v>
      </c>
      <c r="G433" s="32">
        <f t="shared" ref="G433" si="151">F433/E433</f>
        <v>0.49164792453654171</v>
      </c>
    </row>
    <row r="434" spans="1:7" x14ac:dyDescent="0.2">
      <c r="A434" s="117"/>
      <c r="B434" s="8"/>
      <c r="C434" s="31"/>
      <c r="D434" s="121"/>
      <c r="E434" s="121"/>
      <c r="F434" s="121"/>
      <c r="G434" s="32"/>
    </row>
    <row r="435" spans="1:7" x14ac:dyDescent="0.2">
      <c r="A435" s="117">
        <v>3</v>
      </c>
      <c r="B435" s="8" t="s">
        <v>15</v>
      </c>
      <c r="C435" s="31"/>
      <c r="D435" s="40">
        <f>D438+D439+D440+D441</f>
        <v>115834</v>
      </c>
      <c r="E435" s="40">
        <f>E438+E439+E440+E441</f>
        <v>119866</v>
      </c>
      <c r="F435" s="121">
        <f t="shared" ref="F435" si="152">(D435-E435)</f>
        <v>-4032</v>
      </c>
      <c r="G435" s="32">
        <f t="shared" ref="G435" si="153">F435/E435</f>
        <v>-3.3637561944170988E-2</v>
      </c>
    </row>
    <row r="436" spans="1:7" x14ac:dyDescent="0.2">
      <c r="A436" s="117"/>
      <c r="B436" s="7" t="s">
        <v>6</v>
      </c>
      <c r="C436" s="29"/>
      <c r="D436" s="121"/>
      <c r="E436" s="121"/>
      <c r="F436" s="121"/>
      <c r="G436" s="32"/>
    </row>
    <row r="437" spans="1:7" x14ac:dyDescent="0.2">
      <c r="A437" s="117"/>
      <c r="B437" s="8"/>
      <c r="C437" s="31"/>
      <c r="D437" s="121"/>
      <c r="E437" s="121"/>
      <c r="F437" s="121"/>
      <c r="G437" s="32"/>
    </row>
    <row r="438" spans="1:7" x14ac:dyDescent="0.2">
      <c r="A438" s="117">
        <v>30</v>
      </c>
      <c r="B438" s="25" t="s">
        <v>16</v>
      </c>
      <c r="C438" s="31"/>
      <c r="D438" s="40">
        <f>'octo 21'!D438</f>
        <v>1350</v>
      </c>
      <c r="E438" s="40">
        <f>'octo 21'!E438</f>
        <v>2074</v>
      </c>
      <c r="F438" s="121">
        <f t="shared" ref="F438:F441" si="154">(D438-E438)</f>
        <v>-724</v>
      </c>
      <c r="G438" s="32">
        <f t="shared" ref="G438:G441" si="155">F438/E438</f>
        <v>-0.34908389585342331</v>
      </c>
    </row>
    <row r="439" spans="1:7" x14ac:dyDescent="0.2">
      <c r="A439" s="117">
        <v>31</v>
      </c>
      <c r="B439" s="25" t="s">
        <v>17</v>
      </c>
      <c r="C439" s="31"/>
      <c r="D439" s="40">
        <f>'octo 21'!D439</f>
        <v>1500</v>
      </c>
      <c r="E439" s="40">
        <f>'octo 21'!E439</f>
        <v>1128</v>
      </c>
      <c r="F439" s="121">
        <f t="shared" si="154"/>
        <v>372</v>
      </c>
      <c r="G439" s="32">
        <f t="shared" si="155"/>
        <v>0.32978723404255317</v>
      </c>
    </row>
    <row r="440" spans="1:7" x14ac:dyDescent="0.2">
      <c r="A440" s="117">
        <v>32</v>
      </c>
      <c r="B440" s="25" t="s">
        <v>18</v>
      </c>
      <c r="C440" s="31"/>
      <c r="D440" s="40">
        <f>'octo 21'!D440</f>
        <v>112984</v>
      </c>
      <c r="E440" s="40">
        <f>'octo 21'!E440</f>
        <v>116664</v>
      </c>
      <c r="F440" s="121">
        <f t="shared" si="154"/>
        <v>-3680</v>
      </c>
      <c r="G440" s="32">
        <f t="shared" si="155"/>
        <v>-3.1543578138928892E-2</v>
      </c>
    </row>
    <row r="441" spans="1:7" x14ac:dyDescent="0.2">
      <c r="A441" s="117">
        <v>37</v>
      </c>
      <c r="B441" s="25" t="s">
        <v>25</v>
      </c>
      <c r="C441" s="31"/>
      <c r="D441" s="40">
        <f>'octo 21'!D441</f>
        <v>0</v>
      </c>
      <c r="E441" s="40">
        <f>'octo 21'!E441</f>
        <v>0</v>
      </c>
      <c r="F441" s="121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21" t="s">
        <v>10</v>
      </c>
      <c r="E445" s="121" t="s">
        <v>11</v>
      </c>
      <c r="F445" s="121" t="s">
        <v>12</v>
      </c>
      <c r="G445" s="32" t="s">
        <v>13</v>
      </c>
    </row>
    <row r="446" spans="1:7" x14ac:dyDescent="0.2">
      <c r="A446" s="117">
        <v>700</v>
      </c>
      <c r="B446" s="1" t="s">
        <v>30</v>
      </c>
      <c r="C446" s="10"/>
      <c r="D446" s="121">
        <f>'CUMUL septembre'!D446+'octo 21'!D446</f>
        <v>15561</v>
      </c>
      <c r="E446" s="121">
        <f>'CUMUL septembre'!E446+'octo 21'!E446</f>
        <v>36747</v>
      </c>
      <c r="F446" s="121">
        <f>(D446-E446)</f>
        <v>-21186</v>
      </c>
      <c r="G446" s="32">
        <f>F446/E446</f>
        <v>-0.57653686015184913</v>
      </c>
    </row>
    <row r="447" spans="1:7" x14ac:dyDescent="0.2">
      <c r="A447" s="117">
        <v>701</v>
      </c>
      <c r="B447" s="1" t="s">
        <v>31</v>
      </c>
      <c r="C447" s="10"/>
      <c r="D447" s="121">
        <f>'CUMUL septembre'!D447+'octo 21'!D447</f>
        <v>152656</v>
      </c>
      <c r="E447" s="121">
        <f>'CUMUL septembre'!E447+'octo 21'!E447</f>
        <v>337909</v>
      </c>
      <c r="F447" s="121">
        <f t="shared" ref="F447:F449" si="156">(D447-E447)</f>
        <v>-185253</v>
      </c>
      <c r="G447" s="32">
        <f t="shared" ref="G447:G449" si="157">F447/E447</f>
        <v>-0.54823340011659949</v>
      </c>
    </row>
    <row r="448" spans="1:7" x14ac:dyDescent="0.2">
      <c r="A448" s="117">
        <v>704</v>
      </c>
      <c r="B448" s="1" t="s">
        <v>32</v>
      </c>
      <c r="C448" s="10"/>
      <c r="D448" s="121">
        <f>'CUMUL septembre'!D448+'octo 21'!D448</f>
        <v>0</v>
      </c>
      <c r="E448" s="121">
        <f>'CUMUL septembre'!E448+'octo 21'!E448</f>
        <v>0</v>
      </c>
      <c r="F448" s="121">
        <f t="shared" si="156"/>
        <v>0</v>
      </c>
      <c r="G448" s="32" t="e">
        <f t="shared" si="157"/>
        <v>#DIV/0!</v>
      </c>
    </row>
    <row r="449" spans="1:7" x14ac:dyDescent="0.2">
      <c r="A449" s="117">
        <v>706</v>
      </c>
      <c r="B449" s="1" t="s">
        <v>33</v>
      </c>
      <c r="C449" s="10"/>
      <c r="D449" s="121">
        <f>'CUMUL septembre'!D449+'octo 21'!D449</f>
        <v>117601</v>
      </c>
      <c r="E449" s="121">
        <f>'CUMUL septembre'!E449+'octo 21'!E449</f>
        <v>301152</v>
      </c>
      <c r="F449" s="121">
        <f t="shared" si="156"/>
        <v>-183551</v>
      </c>
      <c r="G449" s="32">
        <f t="shared" si="157"/>
        <v>-0.60949620125385184</v>
      </c>
    </row>
    <row r="450" spans="1:7" x14ac:dyDescent="0.2">
      <c r="A450" s="117"/>
      <c r="B450" s="13" t="s">
        <v>6</v>
      </c>
      <c r="C450" s="27"/>
      <c r="D450" s="121"/>
      <c r="E450" s="121"/>
      <c r="F450" s="39"/>
      <c r="G450" s="33"/>
    </row>
    <row r="451" spans="1:7" x14ac:dyDescent="0.2">
      <c r="A451" s="117"/>
      <c r="B451" s="14" t="s">
        <v>19</v>
      </c>
      <c r="C451" s="11"/>
      <c r="D451" s="121"/>
      <c r="E451" s="121"/>
      <c r="F451" s="121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117"/>
      <c r="B452" s="14" t="s">
        <v>20</v>
      </c>
      <c r="C452" s="11"/>
      <c r="D452" s="121"/>
      <c r="E452" s="121"/>
      <c r="F452" s="121">
        <f t="shared" si="158"/>
        <v>0</v>
      </c>
      <c r="G452" s="32" t="e">
        <f t="shared" si="159"/>
        <v>#DIV/0!</v>
      </c>
    </row>
    <row r="453" spans="1:7" x14ac:dyDescent="0.2">
      <c r="A453" s="117"/>
      <c r="B453" s="14" t="s">
        <v>27</v>
      </c>
      <c r="C453" s="11"/>
      <c r="D453" s="121"/>
      <c r="E453" s="121"/>
      <c r="F453" s="121">
        <f t="shared" si="158"/>
        <v>0</v>
      </c>
      <c r="G453" s="32" t="e">
        <f t="shared" si="159"/>
        <v>#DIV/0!</v>
      </c>
    </row>
    <row r="454" spans="1:7" x14ac:dyDescent="0.2">
      <c r="A454" s="117">
        <v>706</v>
      </c>
      <c r="B454" s="2" t="s">
        <v>34</v>
      </c>
      <c r="C454" s="11"/>
      <c r="D454" s="121">
        <f>'CUMUL septembre'!D454+'octo 21'!D454</f>
        <v>0</v>
      </c>
      <c r="E454" s="121">
        <f>'CUMUL septembre'!E454+'octo 21'!E454</f>
        <v>0</v>
      </c>
      <c r="F454" s="121">
        <f t="shared" si="158"/>
        <v>0</v>
      </c>
      <c r="G454" s="32" t="e">
        <f t="shared" si="159"/>
        <v>#DIV/0!</v>
      </c>
    </row>
    <row r="455" spans="1:7" x14ac:dyDescent="0.2">
      <c r="A455" s="117" t="s">
        <v>35</v>
      </c>
      <c r="B455" s="2" t="s">
        <v>36</v>
      </c>
      <c r="C455" s="11"/>
      <c r="D455" s="121">
        <f>'CUMUL septembre'!D455+'octo 21'!D455</f>
        <v>0</v>
      </c>
      <c r="E455" s="121">
        <f>'CUMUL septembre'!E455+'octo 21'!E455</f>
        <v>0</v>
      </c>
      <c r="F455" s="121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18"/>
      <c r="D456" s="40">
        <f>D446+D447+D448+D449+D454+D455</f>
        <v>285818</v>
      </c>
      <c r="E456" s="40">
        <f>E446+E447+E448+E449+E454+E455</f>
        <v>675808</v>
      </c>
      <c r="F456" s="40">
        <f t="shared" si="158"/>
        <v>-389990</v>
      </c>
      <c r="G456" s="34">
        <f t="shared" si="159"/>
        <v>-0.57707218618305789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21">
        <f>'CUMUL septembre'!D459+'octo 21'!D459</f>
        <v>0</v>
      </c>
      <c r="E459" s="121">
        <f>'CUMUL septembre'!E459+'octo 21'!E459</f>
        <v>0</v>
      </c>
      <c r="F459" s="121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19"/>
      <c r="D460" s="120"/>
      <c r="E460" s="120"/>
      <c r="F460" s="120"/>
      <c r="G460" s="36"/>
    </row>
    <row r="461" spans="1:7" x14ac:dyDescent="0.2">
      <c r="A461" s="117">
        <v>72</v>
      </c>
      <c r="B461" s="1" t="s">
        <v>37</v>
      </c>
      <c r="C461" s="10"/>
      <c r="D461" s="121"/>
      <c r="E461" s="121"/>
      <c r="F461" s="121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17">
        <v>73</v>
      </c>
      <c r="B462" s="1" t="s">
        <v>38</v>
      </c>
      <c r="C462" s="10"/>
      <c r="D462" s="121"/>
      <c r="E462" s="121"/>
      <c r="F462" s="121">
        <f t="shared" si="162"/>
        <v>0</v>
      </c>
      <c r="G462" s="32" t="e">
        <f t="shared" si="163"/>
        <v>#DIV/0!</v>
      </c>
    </row>
    <row r="463" spans="1:7" x14ac:dyDescent="0.2">
      <c r="A463" s="117">
        <v>74</v>
      </c>
      <c r="B463" s="2" t="s">
        <v>39</v>
      </c>
      <c r="C463" s="11"/>
      <c r="D463" s="121"/>
      <c r="E463" s="121"/>
      <c r="F463" s="121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22"/>
      <c r="D464" s="40">
        <f>D456+D461+D462+D463</f>
        <v>285818</v>
      </c>
      <c r="E464" s="40">
        <f>E456+E461+E462+E463</f>
        <v>675808</v>
      </c>
      <c r="F464" s="121">
        <f t="shared" si="162"/>
        <v>-389990</v>
      </c>
      <c r="G464" s="32">
        <f t="shared" si="163"/>
        <v>-0.57707218618305789</v>
      </c>
    </row>
    <row r="465" spans="1:7" x14ac:dyDescent="0.2">
      <c r="A465" s="117">
        <v>60</v>
      </c>
      <c r="B465" s="3" t="s">
        <v>40</v>
      </c>
      <c r="C465" s="119"/>
      <c r="D465" s="120">
        <f>D466+D467+D468</f>
        <v>94044.822</v>
      </c>
      <c r="E465" s="120">
        <f>E466+E467+E468</f>
        <v>113699.28</v>
      </c>
      <c r="F465" s="121">
        <f t="shared" si="162"/>
        <v>-19654.457999999999</v>
      </c>
      <c r="G465" s="32">
        <f t="shared" si="163"/>
        <v>-0.17286352209090505</v>
      </c>
    </row>
    <row r="466" spans="1:7" x14ac:dyDescent="0.2">
      <c r="A466" s="117">
        <v>600</v>
      </c>
      <c r="B466" s="1" t="s">
        <v>2</v>
      </c>
      <c r="C466" s="10"/>
      <c r="D466" s="121">
        <f>'CUMUL septembre'!D466+'octo 21'!D466</f>
        <v>3964.8739999999998</v>
      </c>
      <c r="E466" s="121">
        <f>'CUMUL septembre'!E466+'octo 21'!E466</f>
        <v>5735.5</v>
      </c>
      <c r="F466" s="121">
        <f t="shared" si="162"/>
        <v>-1770.6260000000002</v>
      </c>
      <c r="G466" s="32">
        <f t="shared" si="163"/>
        <v>-0.30871345131200423</v>
      </c>
    </row>
    <row r="467" spans="1:7" x14ac:dyDescent="0.2">
      <c r="A467" s="117">
        <v>601</v>
      </c>
      <c r="B467" s="1" t="s">
        <v>3</v>
      </c>
      <c r="C467" s="10"/>
      <c r="D467" s="121">
        <f>'CUMUL septembre'!D467+'octo 21'!D467</f>
        <v>44989.948000000004</v>
      </c>
      <c r="E467" s="121">
        <f>'CUMUL septembre'!E467+'octo 21'!E467</f>
        <v>59334.78</v>
      </c>
      <c r="F467" s="121">
        <f t="shared" si="162"/>
        <v>-14344.831999999995</v>
      </c>
      <c r="G467" s="32">
        <f t="shared" si="163"/>
        <v>-0.24176093684007921</v>
      </c>
    </row>
    <row r="468" spans="1:7" x14ac:dyDescent="0.2">
      <c r="A468" s="117">
        <v>604</v>
      </c>
      <c r="B468" s="1" t="s">
        <v>4</v>
      </c>
      <c r="C468" s="10"/>
      <c r="D468" s="121">
        <f>'CUMUL septembre'!D468+'octo 21'!D468</f>
        <v>45090</v>
      </c>
      <c r="E468" s="121">
        <f>'CUMUL septembre'!E468+'octo 21'!E468</f>
        <v>48629</v>
      </c>
      <c r="F468" s="121">
        <f t="shared" si="162"/>
        <v>-3539</v>
      </c>
      <c r="G468" s="32">
        <f t="shared" si="163"/>
        <v>-7.2775504328692758E-2</v>
      </c>
    </row>
    <row r="469" spans="1:7" x14ac:dyDescent="0.2">
      <c r="A469" s="117">
        <v>61</v>
      </c>
      <c r="B469" s="1" t="s">
        <v>41</v>
      </c>
      <c r="C469" s="10"/>
      <c r="D469" s="121">
        <f>'CUMUL septembre'!D469+'octo 21'!D469</f>
        <v>12860</v>
      </c>
      <c r="E469" s="121">
        <f>'CUMUL septembre'!E469+'octo 21'!E469</f>
        <v>10321</v>
      </c>
      <c r="F469" s="121">
        <f t="shared" si="162"/>
        <v>2539</v>
      </c>
      <c r="G469" s="32">
        <f t="shared" si="163"/>
        <v>0.24600329425443271</v>
      </c>
    </row>
    <row r="470" spans="1:7" x14ac:dyDescent="0.2">
      <c r="A470" s="117">
        <v>62</v>
      </c>
      <c r="B470" s="2" t="s">
        <v>42</v>
      </c>
      <c r="C470" s="11"/>
      <c r="D470" s="121">
        <f>'CUMUL septembre'!D470+'octo 21'!D470</f>
        <v>11886</v>
      </c>
      <c r="E470" s="121">
        <f>'CUMUL septembre'!E470+'octo 21'!E470</f>
        <v>5791</v>
      </c>
      <c r="F470" s="121">
        <f t="shared" si="162"/>
        <v>6095</v>
      </c>
      <c r="G470" s="32">
        <f t="shared" si="163"/>
        <v>1.0524952512519428</v>
      </c>
    </row>
    <row r="471" spans="1:7" ht="25.5" x14ac:dyDescent="0.2">
      <c r="A471" s="22"/>
      <c r="B471" s="26" t="s">
        <v>43</v>
      </c>
      <c r="C471" s="122"/>
      <c r="D471" s="40">
        <f>D465+D469+D470</f>
        <v>118790.822</v>
      </c>
      <c r="E471" s="40">
        <f>E465+E469+E470</f>
        <v>129811.28</v>
      </c>
      <c r="F471" s="121">
        <f t="shared" si="162"/>
        <v>-11020.457999999999</v>
      </c>
      <c r="G471" s="32">
        <f t="shared" si="163"/>
        <v>-8.4895996711533847E-2</v>
      </c>
    </row>
    <row r="472" spans="1:7" ht="25.5" x14ac:dyDescent="0.2">
      <c r="A472" s="22"/>
      <c r="B472" s="26" t="s">
        <v>48</v>
      </c>
      <c r="C472" s="122"/>
      <c r="D472" s="40">
        <f>D464-D471</f>
        <v>167027.17800000001</v>
      </c>
      <c r="E472" s="40">
        <f>E464-E471</f>
        <v>545996.72</v>
      </c>
      <c r="F472" s="121">
        <f t="shared" si="162"/>
        <v>-378969.54199999996</v>
      </c>
      <c r="G472" s="32">
        <f t="shared" si="163"/>
        <v>-0.69408757986678016</v>
      </c>
    </row>
    <row r="473" spans="1:7" x14ac:dyDescent="0.2">
      <c r="A473" s="117">
        <v>63</v>
      </c>
      <c r="B473" s="3" t="s">
        <v>46</v>
      </c>
      <c r="C473" s="119"/>
      <c r="D473" s="121">
        <f>'CUMUL septembre'!D473+'octo 21'!D473</f>
        <v>325398</v>
      </c>
      <c r="E473" s="121">
        <f>'CUMUL septembre'!E473+'octo 21'!E473</f>
        <v>301506</v>
      </c>
      <c r="F473" s="121">
        <f t="shared" si="162"/>
        <v>23892</v>
      </c>
      <c r="G473" s="32">
        <f t="shared" si="163"/>
        <v>7.9242204135241093E-2</v>
      </c>
    </row>
    <row r="474" spans="1:7" x14ac:dyDescent="0.2">
      <c r="A474" s="117"/>
      <c r="B474" s="13" t="s">
        <v>6</v>
      </c>
      <c r="C474" s="27"/>
      <c r="D474" s="121"/>
      <c r="E474" s="121"/>
      <c r="F474" s="121"/>
      <c r="G474" s="32"/>
    </row>
    <row r="475" spans="1:7" x14ac:dyDescent="0.2">
      <c r="A475" s="117">
        <v>631</v>
      </c>
      <c r="B475" s="15" t="s">
        <v>21</v>
      </c>
      <c r="C475" s="21"/>
      <c r="D475" s="121">
        <f>'CUMUL septembre'!D475+'octo 21'!D475</f>
        <v>0</v>
      </c>
      <c r="E475" s="121">
        <f>'CUMUL septembre'!E475+'octo 21'!E475</f>
        <v>0</v>
      </c>
      <c r="F475" s="121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17"/>
      <c r="B476" s="15"/>
      <c r="C476" s="21"/>
      <c r="D476" s="121"/>
      <c r="E476" s="121"/>
      <c r="F476" s="121"/>
      <c r="G476" s="32"/>
    </row>
    <row r="477" spans="1:7" x14ac:dyDescent="0.2">
      <c r="A477" s="117">
        <v>64</v>
      </c>
      <c r="B477" s="2" t="s">
        <v>47</v>
      </c>
      <c r="C477" s="11"/>
      <c r="D477" s="121">
        <f>'CUMUL septembre'!D477+'octo 21'!D477</f>
        <v>12666</v>
      </c>
      <c r="E477" s="121">
        <f>'CUMUL septembre'!E477+'octo 21'!E477</f>
        <v>20429</v>
      </c>
      <c r="F477" s="121">
        <f t="shared" ref="F477:F487" si="166">(D477-E477)</f>
        <v>-7763</v>
      </c>
      <c r="G477" s="32">
        <f t="shared" ref="G477:G487" si="167">F477/E477</f>
        <v>-0.37999902099955946</v>
      </c>
    </row>
    <row r="478" spans="1:7" ht="25.5" x14ac:dyDescent="0.2">
      <c r="A478" s="22"/>
      <c r="B478" s="26" t="s">
        <v>49</v>
      </c>
      <c r="C478" s="122"/>
      <c r="D478" s="121">
        <f>D472-D473-D477</f>
        <v>-171036.82199999999</v>
      </c>
      <c r="E478" s="121">
        <f>E472-E473-E477</f>
        <v>224061.71999999997</v>
      </c>
      <c r="F478" s="121">
        <f t="shared" si="166"/>
        <v>-395098.54199999996</v>
      </c>
      <c r="G478" s="32">
        <f t="shared" si="167"/>
        <v>-1.7633469117348559</v>
      </c>
    </row>
    <row r="479" spans="1:7" x14ac:dyDescent="0.2">
      <c r="A479" s="117">
        <v>75</v>
      </c>
      <c r="B479" s="3" t="s">
        <v>50</v>
      </c>
      <c r="C479" s="119"/>
      <c r="D479" s="121">
        <f>'CUMUL septembre'!D479+'octo 21'!D479</f>
        <v>8034</v>
      </c>
      <c r="E479" s="121">
        <f>'CUMUL septembre'!E479+'octo 21'!E479</f>
        <v>10074</v>
      </c>
      <c r="F479" s="121">
        <f t="shared" si="166"/>
        <v>-2040</v>
      </c>
      <c r="G479" s="32">
        <f t="shared" si="167"/>
        <v>-0.20250148898153664</v>
      </c>
    </row>
    <row r="480" spans="1:7" x14ac:dyDescent="0.2">
      <c r="A480" s="117">
        <v>65</v>
      </c>
      <c r="B480" s="1" t="s">
        <v>51</v>
      </c>
      <c r="C480" s="10"/>
      <c r="D480" s="121">
        <f>'CUMUL septembre'!D480+'octo 21'!D480</f>
        <v>15838</v>
      </c>
      <c r="E480" s="121">
        <f>'CUMUL septembre'!E480+'octo 21'!E480</f>
        <v>14508</v>
      </c>
      <c r="F480" s="121">
        <f t="shared" si="166"/>
        <v>1330</v>
      </c>
      <c r="G480" s="32">
        <f t="shared" si="167"/>
        <v>9.1673559415494904E-2</v>
      </c>
    </row>
    <row r="481" spans="1:7" ht="25.5" x14ac:dyDescent="0.2">
      <c r="A481" s="117">
        <v>68</v>
      </c>
      <c r="B481" s="16" t="s">
        <v>52</v>
      </c>
      <c r="C481" s="17"/>
      <c r="D481" s="121">
        <f>'CUMUL septembre'!D481+'octo 21'!D481</f>
        <v>233782</v>
      </c>
      <c r="E481" s="121">
        <f>'CUMUL septembre'!E481+'octo 21'!E481</f>
        <v>203562</v>
      </c>
      <c r="F481" s="121">
        <f t="shared" si="166"/>
        <v>30220</v>
      </c>
      <c r="G481" s="32">
        <f t="shared" si="167"/>
        <v>0.14845599866379777</v>
      </c>
    </row>
    <row r="482" spans="1:7" x14ac:dyDescent="0.2">
      <c r="A482" s="117">
        <v>78</v>
      </c>
      <c r="B482" s="2" t="s">
        <v>53</v>
      </c>
      <c r="C482" s="11"/>
      <c r="D482" s="121">
        <f>'CUMUL septembre'!D482+'octo 21'!D482</f>
        <v>0</v>
      </c>
      <c r="E482" s="121">
        <f>'CUMUL septembre'!E482+'octo 21'!E482</f>
        <v>0</v>
      </c>
      <c r="F482" s="121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22"/>
      <c r="D483" s="121">
        <f>D478+D479-D480-D481+D482</f>
        <v>-412622.82199999999</v>
      </c>
      <c r="E483" s="121">
        <f>E478+E479-E480-E481+E482</f>
        <v>16065.719999999972</v>
      </c>
      <c r="F483" s="121">
        <f t="shared" si="166"/>
        <v>-428688.54199999996</v>
      </c>
      <c r="G483" s="32">
        <f t="shared" si="167"/>
        <v>-26.683431679377001</v>
      </c>
    </row>
    <row r="484" spans="1:7" x14ac:dyDescent="0.2">
      <c r="A484" s="117">
        <v>76</v>
      </c>
      <c r="B484" s="1" t="s">
        <v>54</v>
      </c>
      <c r="C484" s="10"/>
      <c r="D484" s="121">
        <f>'CUMUL septembre'!D484+'octo 21'!D484</f>
        <v>0</v>
      </c>
      <c r="E484" s="121">
        <f>'CUMUL septembre'!E484+'octo 21'!E484</f>
        <v>23788</v>
      </c>
      <c r="F484" s="121">
        <f t="shared" si="166"/>
        <v>-23788</v>
      </c>
      <c r="G484" s="32">
        <f t="shared" si="167"/>
        <v>-1</v>
      </c>
    </row>
    <row r="485" spans="1:7" x14ac:dyDescent="0.2">
      <c r="A485" s="117">
        <v>66</v>
      </c>
      <c r="B485" s="1" t="s">
        <v>55</v>
      </c>
      <c r="C485" s="10"/>
      <c r="D485" s="121">
        <f>'CUMUL septembre'!D485+'octo 21'!D485</f>
        <v>0</v>
      </c>
      <c r="E485" s="121">
        <f>'CUMUL septembre'!E485+'octo 21'!E485</f>
        <v>0</v>
      </c>
      <c r="F485" s="121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23788</v>
      </c>
      <c r="F486" s="121">
        <f t="shared" si="166"/>
        <v>-23788</v>
      </c>
      <c r="G486" s="32">
        <f t="shared" si="167"/>
        <v>-1</v>
      </c>
    </row>
    <row r="487" spans="1:7" x14ac:dyDescent="0.2">
      <c r="A487" s="22"/>
      <c r="B487" s="19" t="s">
        <v>57</v>
      </c>
      <c r="C487" s="122"/>
      <c r="D487" s="121">
        <f>D483+D486</f>
        <v>-412622.82199999999</v>
      </c>
      <c r="E487" s="121">
        <f>E483+E486</f>
        <v>39853.719999999972</v>
      </c>
      <c r="F487" s="121">
        <f t="shared" si="166"/>
        <v>-452476.54199999996</v>
      </c>
      <c r="G487" s="32">
        <f t="shared" si="167"/>
        <v>-11.353433054680975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17">
        <v>5</v>
      </c>
      <c r="B491" s="1" t="s">
        <v>22</v>
      </c>
      <c r="C491" s="10"/>
      <c r="D491" s="40">
        <f>'octo 21'!D491</f>
        <v>541504</v>
      </c>
      <c r="E491" s="40">
        <f>'octo 21'!E491</f>
        <v>30537</v>
      </c>
      <c r="F491" s="121">
        <f t="shared" ref="F491" si="168">(D491-E491)</f>
        <v>510967</v>
      </c>
      <c r="G491" s="32">
        <f t="shared" ref="G491" si="169">F491/E491</f>
        <v>16.732717686740674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17">
        <v>51</v>
      </c>
      <c r="B495" s="20" t="s">
        <v>29</v>
      </c>
      <c r="C495" s="30"/>
      <c r="D495" s="121">
        <v>0</v>
      </c>
      <c r="E495" s="121">
        <v>0</v>
      </c>
      <c r="F495" s="121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17">
        <v>510</v>
      </c>
      <c r="B496" s="1" t="s">
        <v>7</v>
      </c>
      <c r="C496" s="10"/>
      <c r="D496" s="121">
        <v>0</v>
      </c>
      <c r="E496" s="121">
        <v>0</v>
      </c>
      <c r="F496" s="121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17">
        <v>41</v>
      </c>
      <c r="B498" s="1" t="s">
        <v>8</v>
      </c>
      <c r="C498" s="10"/>
      <c r="D498" s="40">
        <f>D502+D503+D504</f>
        <v>864940</v>
      </c>
      <c r="E498" s="40">
        <f>E502+E503+E504</f>
        <v>662395</v>
      </c>
      <c r="F498" s="121">
        <f t="shared" ref="F498" si="172">(D498-E498)</f>
        <v>202545</v>
      </c>
      <c r="G498" s="32">
        <f t="shared" ref="G498" si="173">F498/E498</f>
        <v>0.30577676461929815</v>
      </c>
    </row>
    <row r="499" spans="1:7" x14ac:dyDescent="0.2">
      <c r="A499" s="117"/>
      <c r="B499" s="1"/>
      <c r="C499" s="10"/>
      <c r="D499" s="121"/>
      <c r="E499" s="121"/>
      <c r="F499" s="121"/>
      <c r="G499" s="32"/>
    </row>
    <row r="500" spans="1:7" x14ac:dyDescent="0.2">
      <c r="A500" s="117"/>
      <c r="B500" s="7" t="s">
        <v>6</v>
      </c>
      <c r="C500" s="29"/>
      <c r="D500" s="121"/>
      <c r="E500" s="121"/>
      <c r="F500" s="121"/>
      <c r="G500" s="32"/>
    </row>
    <row r="501" spans="1:7" x14ac:dyDescent="0.2">
      <c r="A501" s="117"/>
      <c r="B501" s="1"/>
      <c r="C501" s="10"/>
      <c r="D501" s="121"/>
      <c r="E501" s="121"/>
      <c r="F501" s="121"/>
      <c r="G501" s="32"/>
    </row>
    <row r="502" spans="1:7" x14ac:dyDescent="0.2">
      <c r="A502" s="117"/>
      <c r="B502" s="23" t="s">
        <v>23</v>
      </c>
      <c r="C502" s="10"/>
      <c r="D502" s="40">
        <f>'octo 21'!D502</f>
        <v>345976</v>
      </c>
      <c r="E502" s="40">
        <f>'octo 21'!E502</f>
        <v>384189</v>
      </c>
      <c r="F502" s="121">
        <f t="shared" ref="F502:F504" si="174">(D502-E502)</f>
        <v>-38213</v>
      </c>
      <c r="G502" s="32">
        <f t="shared" ref="G502:G504" si="175">F502/E502</f>
        <v>-9.946406586341619E-2</v>
      </c>
    </row>
    <row r="503" spans="1:7" ht="25.5" x14ac:dyDescent="0.2">
      <c r="A503" s="117"/>
      <c r="B503" s="24" t="s">
        <v>58</v>
      </c>
      <c r="C503" s="17"/>
      <c r="D503" s="40">
        <f>'octo 21'!D503</f>
        <v>216235</v>
      </c>
      <c r="E503" s="40">
        <f>'octo 21'!E503</f>
        <v>86111</v>
      </c>
      <c r="F503" s="121">
        <f t="shared" si="174"/>
        <v>130124</v>
      </c>
      <c r="G503" s="32">
        <f t="shared" si="175"/>
        <v>1.5111193691862828</v>
      </c>
    </row>
    <row r="504" spans="1:7" x14ac:dyDescent="0.2">
      <c r="A504" s="117"/>
      <c r="B504" s="23" t="s">
        <v>24</v>
      </c>
      <c r="C504" s="10"/>
      <c r="D504" s="40">
        <f>'octo 21'!D504</f>
        <v>302729</v>
      </c>
      <c r="E504" s="40">
        <f>'octo 21'!E504</f>
        <v>192095</v>
      </c>
      <c r="F504" s="121">
        <f t="shared" si="174"/>
        <v>110634</v>
      </c>
      <c r="G504" s="32">
        <f t="shared" si="175"/>
        <v>0.57593378276373675</v>
      </c>
    </row>
    <row r="505" spans="1:7" x14ac:dyDescent="0.2">
      <c r="A505" s="117"/>
      <c r="B505" s="1"/>
      <c r="C505" s="10"/>
      <c r="D505" s="121"/>
      <c r="E505" s="121"/>
      <c r="F505" s="121"/>
      <c r="G505" s="32"/>
    </row>
    <row r="506" spans="1:7" x14ac:dyDescent="0.2">
      <c r="A506" s="117"/>
      <c r="B506" s="8" t="s">
        <v>26</v>
      </c>
      <c r="C506" s="31"/>
      <c r="D506" s="40">
        <f>'octo 21'!D506</f>
        <v>136059</v>
      </c>
      <c r="E506" s="40">
        <f>'octo 21'!E506</f>
        <v>154899</v>
      </c>
      <c r="F506" s="121">
        <f t="shared" ref="F506" si="176">(D506-E506)</f>
        <v>-18840</v>
      </c>
      <c r="G506" s="32">
        <f t="shared" ref="G506" si="177">F506/E506</f>
        <v>-0.12162764123719327</v>
      </c>
    </row>
    <row r="507" spans="1:7" x14ac:dyDescent="0.2">
      <c r="A507" s="117"/>
      <c r="B507" s="8"/>
      <c r="C507" s="31"/>
      <c r="D507" s="121"/>
      <c r="E507" s="121"/>
      <c r="F507" s="121"/>
      <c r="G507" s="32"/>
    </row>
    <row r="508" spans="1:7" x14ac:dyDescent="0.2">
      <c r="A508" s="117">
        <v>3</v>
      </c>
      <c r="B508" s="8" t="s">
        <v>15</v>
      </c>
      <c r="C508" s="31"/>
      <c r="D508" s="40">
        <f>D511+D512+D513+D514</f>
        <v>63974</v>
      </c>
      <c r="E508" s="40">
        <f>E511+E512+E513+E514</f>
        <v>55116</v>
      </c>
      <c r="F508" s="121">
        <f t="shared" ref="F508" si="178">(D508-E508)</f>
        <v>8858</v>
      </c>
      <c r="G508" s="32">
        <f t="shared" ref="G508" si="179">F508/E508</f>
        <v>0.16071558168227013</v>
      </c>
    </row>
    <row r="509" spans="1:7" x14ac:dyDescent="0.2">
      <c r="A509" s="117"/>
      <c r="B509" s="7" t="s">
        <v>6</v>
      </c>
      <c r="C509" s="29"/>
      <c r="D509" s="121"/>
      <c r="E509" s="121"/>
      <c r="F509" s="121"/>
      <c r="G509" s="32"/>
    </row>
    <row r="510" spans="1:7" x14ac:dyDescent="0.2">
      <c r="A510" s="117"/>
      <c r="B510" s="8"/>
      <c r="C510" s="31"/>
      <c r="D510" s="121"/>
      <c r="E510" s="121"/>
      <c r="F510" s="121"/>
      <c r="G510" s="32"/>
    </row>
    <row r="511" spans="1:7" x14ac:dyDescent="0.2">
      <c r="A511" s="117">
        <v>30</v>
      </c>
      <c r="B511" s="25" t="s">
        <v>16</v>
      </c>
      <c r="C511" s="31"/>
      <c r="D511" s="40">
        <f>'octo 21'!D511</f>
        <v>1345</v>
      </c>
      <c r="E511" s="40">
        <f>'octo 21'!E511</f>
        <v>1566</v>
      </c>
      <c r="F511" s="121">
        <f t="shared" ref="F511:F514" si="180">(D511-E511)</f>
        <v>-221</v>
      </c>
      <c r="G511" s="32">
        <f t="shared" ref="G511:G514" si="181">F511/E511</f>
        <v>-0.14112388250319285</v>
      </c>
    </row>
    <row r="512" spans="1:7" x14ac:dyDescent="0.2">
      <c r="A512" s="117">
        <v>31</v>
      </c>
      <c r="B512" s="25" t="s">
        <v>17</v>
      </c>
      <c r="C512" s="31"/>
      <c r="D512" s="40">
        <f>'octo 21'!D512</f>
        <v>1837</v>
      </c>
      <c r="E512" s="40">
        <f>'octo 21'!E512</f>
        <v>8425</v>
      </c>
      <c r="F512" s="121">
        <f t="shared" si="180"/>
        <v>-6588</v>
      </c>
      <c r="G512" s="32">
        <f t="shared" si="181"/>
        <v>-0.7819584569732938</v>
      </c>
    </row>
    <row r="513" spans="1:7" x14ac:dyDescent="0.2">
      <c r="A513" s="117">
        <v>32</v>
      </c>
      <c r="B513" s="25" t="s">
        <v>18</v>
      </c>
      <c r="C513" s="31"/>
      <c r="D513" s="40">
        <f>'octo 21'!D513</f>
        <v>60792</v>
      </c>
      <c r="E513" s="40">
        <f>'octo 21'!E513</f>
        <v>45125</v>
      </c>
      <c r="F513" s="121">
        <f t="shared" si="180"/>
        <v>15667</v>
      </c>
      <c r="G513" s="32">
        <f t="shared" si="181"/>
        <v>0.34719113573407201</v>
      </c>
    </row>
    <row r="514" spans="1:7" x14ac:dyDescent="0.2">
      <c r="A514" s="117">
        <v>37</v>
      </c>
      <c r="B514" s="25" t="s">
        <v>25</v>
      </c>
      <c r="C514" s="31"/>
      <c r="D514" s="40">
        <f>'octo 21'!D514</f>
        <v>0</v>
      </c>
      <c r="E514" s="40">
        <f>'octo 21'!E514</f>
        <v>0</v>
      </c>
      <c r="F514" s="121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21" t="s">
        <v>10</v>
      </c>
      <c r="E518" s="121" t="s">
        <v>11</v>
      </c>
      <c r="F518" s="121" t="s">
        <v>12</v>
      </c>
      <c r="G518" s="32" t="s">
        <v>13</v>
      </c>
    </row>
    <row r="519" spans="1:7" x14ac:dyDescent="0.2">
      <c r="A519" s="117">
        <v>700</v>
      </c>
      <c r="B519" s="1" t="s">
        <v>30</v>
      </c>
      <c r="C519" s="10"/>
      <c r="D519" s="121">
        <f>'CUMUL septembre'!D519+'octo 21'!D519</f>
        <v>29977</v>
      </c>
      <c r="E519" s="121">
        <f>'CUMUL septembre'!E519+'octo 21'!E519</f>
        <v>8065</v>
      </c>
      <c r="F519" s="121">
        <f>(D519-E519)</f>
        <v>21912</v>
      </c>
      <c r="G519" s="32">
        <f>F519/E519</f>
        <v>2.7169249845009298</v>
      </c>
    </row>
    <row r="520" spans="1:7" x14ac:dyDescent="0.2">
      <c r="A520" s="117">
        <v>701</v>
      </c>
      <c r="B520" s="1" t="s">
        <v>31</v>
      </c>
      <c r="C520" s="10"/>
      <c r="D520" s="121">
        <f>'CUMUL septembre'!D520+'octo 21'!D520</f>
        <v>123681</v>
      </c>
      <c r="E520" s="121">
        <f>'CUMUL septembre'!E520+'octo 21'!E520</f>
        <v>53508</v>
      </c>
      <c r="F520" s="121">
        <f t="shared" ref="F520:F522" si="182">(D520-E520)</f>
        <v>70173</v>
      </c>
      <c r="G520" s="32">
        <f t="shared" ref="G520:G522" si="183">F520/E520</f>
        <v>1.3114487553263063</v>
      </c>
    </row>
    <row r="521" spans="1:7" x14ac:dyDescent="0.2">
      <c r="A521" s="117">
        <v>704</v>
      </c>
      <c r="B521" s="1" t="s">
        <v>32</v>
      </c>
      <c r="C521" s="10"/>
      <c r="D521" s="121">
        <f>'CUMUL septembre'!D521+'octo 21'!D521</f>
        <v>0</v>
      </c>
      <c r="E521" s="121">
        <f>'CUMUL septembre'!E521+'octo 21'!E521</f>
        <v>0</v>
      </c>
      <c r="F521" s="121">
        <f t="shared" si="182"/>
        <v>0</v>
      </c>
      <c r="G521" s="32" t="e">
        <f t="shared" si="183"/>
        <v>#DIV/0!</v>
      </c>
    </row>
    <row r="522" spans="1:7" x14ac:dyDescent="0.2">
      <c r="A522" s="117">
        <v>706</v>
      </c>
      <c r="B522" s="1" t="s">
        <v>33</v>
      </c>
      <c r="C522" s="10"/>
      <c r="D522" s="121">
        <f>'CUMUL septembre'!D522+'octo 21'!D522</f>
        <v>234631</v>
      </c>
      <c r="E522" s="121">
        <f>'CUMUL septembre'!E522+'octo 21'!E522</f>
        <v>72526</v>
      </c>
      <c r="F522" s="121">
        <f t="shared" si="182"/>
        <v>162105</v>
      </c>
      <c r="G522" s="32">
        <f t="shared" si="183"/>
        <v>2.2351294708104681</v>
      </c>
    </row>
    <row r="523" spans="1:7" x14ac:dyDescent="0.2">
      <c r="A523" s="117"/>
      <c r="B523" s="13" t="s">
        <v>6</v>
      </c>
      <c r="C523" s="27"/>
      <c r="D523" s="121"/>
      <c r="E523" s="121"/>
      <c r="F523" s="39"/>
      <c r="G523" s="33"/>
    </row>
    <row r="524" spans="1:7" x14ac:dyDescent="0.2">
      <c r="A524" s="117"/>
      <c r="B524" s="14" t="s">
        <v>19</v>
      </c>
      <c r="C524" s="11"/>
      <c r="D524" s="121"/>
      <c r="E524" s="121"/>
      <c r="F524" s="121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17"/>
      <c r="B525" s="14" t="s">
        <v>20</v>
      </c>
      <c r="C525" s="11"/>
      <c r="D525" s="121"/>
      <c r="E525" s="121"/>
      <c r="F525" s="121">
        <f t="shared" si="184"/>
        <v>0</v>
      </c>
      <c r="G525" s="32" t="e">
        <f t="shared" si="185"/>
        <v>#DIV/0!</v>
      </c>
    </row>
    <row r="526" spans="1:7" x14ac:dyDescent="0.2">
      <c r="A526" s="117"/>
      <c r="B526" s="14" t="s">
        <v>27</v>
      </c>
      <c r="C526" s="11"/>
      <c r="D526" s="121"/>
      <c r="E526" s="121"/>
      <c r="F526" s="121">
        <f t="shared" si="184"/>
        <v>0</v>
      </c>
      <c r="G526" s="32" t="e">
        <f t="shared" si="185"/>
        <v>#DIV/0!</v>
      </c>
    </row>
    <row r="527" spans="1:7" x14ac:dyDescent="0.2">
      <c r="A527" s="117">
        <v>706</v>
      </c>
      <c r="B527" s="2" t="s">
        <v>34</v>
      </c>
      <c r="C527" s="11"/>
      <c r="D527" s="121">
        <f>'CUMUL septembre'!D527+'octo 21'!D527</f>
        <v>0</v>
      </c>
      <c r="E527" s="121">
        <f>'CUMUL septembre'!E527+'octo 21'!E527</f>
        <v>0</v>
      </c>
      <c r="F527" s="121">
        <f t="shared" si="184"/>
        <v>0</v>
      </c>
      <c r="G527" s="32" t="e">
        <f t="shared" si="185"/>
        <v>#DIV/0!</v>
      </c>
    </row>
    <row r="528" spans="1:7" x14ac:dyDescent="0.2">
      <c r="A528" s="117" t="s">
        <v>35</v>
      </c>
      <c r="B528" s="2" t="s">
        <v>36</v>
      </c>
      <c r="C528" s="11"/>
      <c r="D528" s="121">
        <f>'CUMUL septembre'!D528+'octo 21'!D528</f>
        <v>1082</v>
      </c>
      <c r="E528" s="121">
        <f>'CUMUL septembre'!E528+'octo 21'!E528</f>
        <v>444</v>
      </c>
      <c r="F528" s="121">
        <f t="shared" si="184"/>
        <v>638</v>
      </c>
      <c r="G528" s="32">
        <f t="shared" si="185"/>
        <v>1.4369369369369369</v>
      </c>
    </row>
    <row r="529" spans="1:7" ht="25.5" x14ac:dyDescent="0.2">
      <c r="A529" s="22"/>
      <c r="B529" s="26" t="s">
        <v>45</v>
      </c>
      <c r="C529" s="118"/>
      <c r="D529" s="40">
        <f>D519+D520+D521+D522+D527+D528</f>
        <v>389371</v>
      </c>
      <c r="E529" s="40">
        <f>E519+E520+E521+E522+E527+E528</f>
        <v>134543</v>
      </c>
      <c r="F529" s="40">
        <f t="shared" si="184"/>
        <v>254828</v>
      </c>
      <c r="G529" s="34">
        <f t="shared" si="185"/>
        <v>1.8940264450770385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21">
        <f>'CUMUL septembre'!D532+'octo 21'!D532</f>
        <v>0</v>
      </c>
      <c r="E532" s="121">
        <f>'CUMUL septembre'!E532+'octo 21'!E532</f>
        <v>0</v>
      </c>
      <c r="F532" s="121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19"/>
      <c r="D533" s="120"/>
      <c r="E533" s="120"/>
      <c r="F533" s="120"/>
      <c r="G533" s="36"/>
    </row>
    <row r="534" spans="1:7" x14ac:dyDescent="0.2">
      <c r="A534" s="117">
        <v>72</v>
      </c>
      <c r="B534" s="1" t="s">
        <v>37</v>
      </c>
      <c r="C534" s="10"/>
      <c r="D534" s="121"/>
      <c r="E534" s="121"/>
      <c r="F534" s="121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17">
        <v>73</v>
      </c>
      <c r="B535" s="1" t="s">
        <v>38</v>
      </c>
      <c r="C535" s="10"/>
      <c r="D535" s="121"/>
      <c r="E535" s="121"/>
      <c r="F535" s="121">
        <f t="shared" si="188"/>
        <v>0</v>
      </c>
      <c r="G535" s="32" t="e">
        <f t="shared" si="189"/>
        <v>#DIV/0!</v>
      </c>
    </row>
    <row r="536" spans="1:7" x14ac:dyDescent="0.2">
      <c r="A536" s="117">
        <v>74</v>
      </c>
      <c r="B536" s="2" t="s">
        <v>39</v>
      </c>
      <c r="C536" s="11"/>
      <c r="D536" s="121"/>
      <c r="E536" s="121"/>
      <c r="F536" s="121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22"/>
      <c r="D537" s="40">
        <f>D529+D534+D535+D536</f>
        <v>389371</v>
      </c>
      <c r="E537" s="40">
        <f>E529+E534+E535+E536</f>
        <v>134543</v>
      </c>
      <c r="F537" s="121">
        <f t="shared" si="188"/>
        <v>254828</v>
      </c>
      <c r="G537" s="32">
        <f t="shared" si="189"/>
        <v>1.8940264450770385</v>
      </c>
    </row>
    <row r="538" spans="1:7" x14ac:dyDescent="0.2">
      <c r="A538" s="117">
        <v>60</v>
      </c>
      <c r="B538" s="3" t="s">
        <v>40</v>
      </c>
      <c r="C538" s="119"/>
      <c r="D538" s="120">
        <f>D539+D540+D541</f>
        <v>66890</v>
      </c>
      <c r="E538" s="120">
        <f>E539+E540+E541</f>
        <v>18921</v>
      </c>
      <c r="F538" s="121">
        <f t="shared" si="188"/>
        <v>47969</v>
      </c>
      <c r="G538" s="32">
        <f t="shared" si="189"/>
        <v>2.5352254109190846</v>
      </c>
    </row>
    <row r="539" spans="1:7" x14ac:dyDescent="0.2">
      <c r="A539" s="117">
        <v>600</v>
      </c>
      <c r="B539" s="1" t="s">
        <v>2</v>
      </c>
      <c r="C539" s="10"/>
      <c r="D539" s="121">
        <f>'CUMUL septembre'!D539+'octo 21'!D539</f>
        <v>6595</v>
      </c>
      <c r="E539" s="121">
        <f>'CUMUL septembre'!E539+'octo 21'!E539</f>
        <v>1113</v>
      </c>
      <c r="F539" s="121">
        <f t="shared" si="188"/>
        <v>5482</v>
      </c>
      <c r="G539" s="32">
        <f t="shared" si="189"/>
        <v>4.9254267744833786</v>
      </c>
    </row>
    <row r="540" spans="1:7" x14ac:dyDescent="0.2">
      <c r="A540" s="117">
        <v>601</v>
      </c>
      <c r="B540" s="1" t="s">
        <v>3</v>
      </c>
      <c r="C540" s="10"/>
      <c r="D540" s="121">
        <f>'CUMUL septembre'!D540+'octo 21'!D540</f>
        <v>39814</v>
      </c>
      <c r="E540" s="121">
        <f>'CUMUL septembre'!E540+'octo 21'!E540</f>
        <v>12756</v>
      </c>
      <c r="F540" s="121">
        <f t="shared" si="188"/>
        <v>27058</v>
      </c>
      <c r="G540" s="32">
        <f t="shared" si="189"/>
        <v>2.1211978676701162</v>
      </c>
    </row>
    <row r="541" spans="1:7" x14ac:dyDescent="0.2">
      <c r="A541" s="117">
        <v>604</v>
      </c>
      <c r="B541" s="1" t="s">
        <v>4</v>
      </c>
      <c r="C541" s="10"/>
      <c r="D541" s="121">
        <f>'CUMUL septembre'!D541+'octo 21'!D541</f>
        <v>20481</v>
      </c>
      <c r="E541" s="121">
        <f>'CUMUL septembre'!E541+'octo 21'!E541</f>
        <v>5052</v>
      </c>
      <c r="F541" s="121">
        <f t="shared" si="188"/>
        <v>15429</v>
      </c>
      <c r="G541" s="32">
        <f t="shared" si="189"/>
        <v>3.0540380047505939</v>
      </c>
    </row>
    <row r="542" spans="1:7" x14ac:dyDescent="0.2">
      <c r="A542" s="117">
        <v>61</v>
      </c>
      <c r="B542" s="1" t="s">
        <v>41</v>
      </c>
      <c r="C542" s="10"/>
      <c r="D542" s="121">
        <f>'CUMUL septembre'!D542+'octo 21'!D542</f>
        <v>6442</v>
      </c>
      <c r="E542" s="121">
        <f>'CUMUL septembre'!E542+'octo 21'!E542</f>
        <v>3582</v>
      </c>
      <c r="F542" s="121">
        <f t="shared" si="188"/>
        <v>2860</v>
      </c>
      <c r="G542" s="32">
        <f t="shared" si="189"/>
        <v>0.79843662758235623</v>
      </c>
    </row>
    <row r="543" spans="1:7" x14ac:dyDescent="0.2">
      <c r="A543" s="117">
        <v>62</v>
      </c>
      <c r="B543" s="2" t="s">
        <v>42</v>
      </c>
      <c r="C543" s="11"/>
      <c r="D543" s="121">
        <f>'CUMUL septembre'!D543+'octo 21'!D543</f>
        <v>8003</v>
      </c>
      <c r="E543" s="121">
        <f>'CUMUL septembre'!E543+'octo 21'!E543</f>
        <v>4781</v>
      </c>
      <c r="F543" s="121">
        <f t="shared" si="188"/>
        <v>3222</v>
      </c>
      <c r="G543" s="32">
        <f t="shared" si="189"/>
        <v>0.67391759046224642</v>
      </c>
    </row>
    <row r="544" spans="1:7" ht="25.5" x14ac:dyDescent="0.2">
      <c r="A544" s="22"/>
      <c r="B544" s="26" t="s">
        <v>43</v>
      </c>
      <c r="C544" s="122"/>
      <c r="D544" s="40">
        <f>D538+D542+D543</f>
        <v>81335</v>
      </c>
      <c r="E544" s="40">
        <f>E538+E542+E543</f>
        <v>27284</v>
      </c>
      <c r="F544" s="121">
        <f t="shared" si="188"/>
        <v>54051</v>
      </c>
      <c r="G544" s="32">
        <f t="shared" si="189"/>
        <v>1.9810511655182526</v>
      </c>
    </row>
    <row r="545" spans="1:7" ht="25.5" x14ac:dyDescent="0.2">
      <c r="A545" s="22"/>
      <c r="B545" s="26" t="s">
        <v>48</v>
      </c>
      <c r="C545" s="122"/>
      <c r="D545" s="40">
        <f>D537-D544</f>
        <v>308036</v>
      </c>
      <c r="E545" s="40">
        <f>E537-E544</f>
        <v>107259</v>
      </c>
      <c r="F545" s="121">
        <f t="shared" si="188"/>
        <v>200777</v>
      </c>
      <c r="G545" s="32">
        <f t="shared" si="189"/>
        <v>1.8718895384070335</v>
      </c>
    </row>
    <row r="546" spans="1:7" x14ac:dyDescent="0.2">
      <c r="A546" s="117">
        <v>63</v>
      </c>
      <c r="B546" s="3" t="s">
        <v>46</v>
      </c>
      <c r="C546" s="119"/>
      <c r="D546" s="121">
        <f>'CUMUL septembre'!D546+'octo 21'!D546</f>
        <v>222873</v>
      </c>
      <c r="E546" s="121">
        <f>'CUMUL septembre'!E546+'octo 21'!E546</f>
        <v>166367</v>
      </c>
      <c r="F546" s="121">
        <f t="shared" si="188"/>
        <v>56506</v>
      </c>
      <c r="G546" s="32">
        <f t="shared" si="189"/>
        <v>0.33964668473916099</v>
      </c>
    </row>
    <row r="547" spans="1:7" x14ac:dyDescent="0.2">
      <c r="A547" s="117"/>
      <c r="B547" s="13" t="s">
        <v>6</v>
      </c>
      <c r="C547" s="27"/>
      <c r="D547" s="121"/>
      <c r="E547" s="121"/>
      <c r="F547" s="121"/>
      <c r="G547" s="32"/>
    </row>
    <row r="548" spans="1:7" x14ac:dyDescent="0.2">
      <c r="A548" s="117">
        <v>631</v>
      </c>
      <c r="B548" s="15" t="s">
        <v>21</v>
      </c>
      <c r="C548" s="21"/>
      <c r="D548" s="121">
        <f>'CUMUL septembre'!D548+'octo 21'!D548</f>
        <v>0</v>
      </c>
      <c r="E548" s="121">
        <f>'CUMUL septembre'!E548+'octo 21'!E548</f>
        <v>0</v>
      </c>
      <c r="F548" s="121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17"/>
      <c r="B549" s="15"/>
      <c r="C549" s="21"/>
      <c r="D549" s="121"/>
      <c r="E549" s="121"/>
      <c r="F549" s="121"/>
      <c r="G549" s="32"/>
    </row>
    <row r="550" spans="1:7" x14ac:dyDescent="0.2">
      <c r="A550" s="117">
        <v>64</v>
      </c>
      <c r="B550" s="2" t="s">
        <v>47</v>
      </c>
      <c r="C550" s="11"/>
      <c r="D550" s="121">
        <f>'CUMUL septembre'!D550+'octo 21'!D550</f>
        <v>12614</v>
      </c>
      <c r="E550" s="121">
        <f>'CUMUL septembre'!E550+'octo 21'!E550</f>
        <v>4169</v>
      </c>
      <c r="F550" s="121">
        <f t="shared" ref="F550:F560" si="192">(D550-E550)</f>
        <v>8445</v>
      </c>
      <c r="G550" s="32">
        <f t="shared" ref="G550:G560" si="193">F550/E550</f>
        <v>2.0256656272487406</v>
      </c>
    </row>
    <row r="551" spans="1:7" ht="25.5" x14ac:dyDescent="0.2">
      <c r="A551" s="22"/>
      <c r="B551" s="26" t="s">
        <v>49</v>
      </c>
      <c r="C551" s="122"/>
      <c r="D551" s="121">
        <f>D545-D546-D550</f>
        <v>72549</v>
      </c>
      <c r="E551" s="121">
        <f>E545-E546-E550</f>
        <v>-63277</v>
      </c>
      <c r="F551" s="121">
        <f t="shared" si="192"/>
        <v>135826</v>
      </c>
      <c r="G551" s="32">
        <f t="shared" si="193"/>
        <v>-2.1465303348768114</v>
      </c>
    </row>
    <row r="552" spans="1:7" x14ac:dyDescent="0.2">
      <c r="A552" s="117">
        <v>75</v>
      </c>
      <c r="B552" s="3" t="s">
        <v>50</v>
      </c>
      <c r="C552" s="119"/>
      <c r="D552" s="121">
        <f>'CUMUL septembre'!D552+'octo 21'!D552</f>
        <v>12</v>
      </c>
      <c r="E552" s="121">
        <f>'CUMUL septembre'!E552+'octo 21'!E552</f>
        <v>82</v>
      </c>
      <c r="F552" s="121">
        <f t="shared" si="192"/>
        <v>-70</v>
      </c>
      <c r="G552" s="32">
        <f t="shared" si="193"/>
        <v>-0.85365853658536583</v>
      </c>
    </row>
    <row r="553" spans="1:7" x14ac:dyDescent="0.2">
      <c r="A553" s="117">
        <v>65</v>
      </c>
      <c r="B553" s="1" t="s">
        <v>51</v>
      </c>
      <c r="C553" s="10"/>
      <c r="D553" s="121">
        <f>'CUMUL septembre'!D553+'octo 21'!D553</f>
        <v>211</v>
      </c>
      <c r="E553" s="121">
        <f>'CUMUL septembre'!E553+'octo 21'!E553</f>
        <v>834</v>
      </c>
      <c r="F553" s="121">
        <f t="shared" si="192"/>
        <v>-623</v>
      </c>
      <c r="G553" s="32">
        <f t="shared" si="193"/>
        <v>-0.74700239808153479</v>
      </c>
    </row>
    <row r="554" spans="1:7" ht="25.5" x14ac:dyDescent="0.2">
      <c r="A554" s="117">
        <v>68</v>
      </c>
      <c r="B554" s="16" t="s">
        <v>52</v>
      </c>
      <c r="C554" s="17"/>
      <c r="D554" s="121">
        <f>'CUMUL septembre'!D554+'octo 21'!D554</f>
        <v>22933</v>
      </c>
      <c r="E554" s="121">
        <f>'CUMUL septembre'!E554+'octo 21'!E554</f>
        <v>11045</v>
      </c>
      <c r="F554" s="121">
        <f t="shared" si="192"/>
        <v>11888</v>
      </c>
      <c r="G554" s="32">
        <f t="shared" si="193"/>
        <v>1.0763241285649616</v>
      </c>
    </row>
    <row r="555" spans="1:7" x14ac:dyDescent="0.2">
      <c r="A555" s="117">
        <v>78</v>
      </c>
      <c r="B555" s="2" t="s">
        <v>53</v>
      </c>
      <c r="C555" s="11"/>
      <c r="D555" s="121">
        <f>'CUMUL septembre'!D555+'octo 21'!D555</f>
        <v>284</v>
      </c>
      <c r="E555" s="121">
        <f>'CUMUL septembre'!E555+'octo 21'!E555</f>
        <v>5785</v>
      </c>
      <c r="F555" s="121">
        <f t="shared" si="192"/>
        <v>-5501</v>
      </c>
      <c r="G555" s="32">
        <f t="shared" si="193"/>
        <v>-0.95090751944684526</v>
      </c>
    </row>
    <row r="556" spans="1:7" ht="25.5" x14ac:dyDescent="0.2">
      <c r="A556" s="22"/>
      <c r="B556" s="26" t="s">
        <v>77</v>
      </c>
      <c r="C556" s="122"/>
      <c r="D556" s="121">
        <f>D551+D552-D553-D554+D555</f>
        <v>49701</v>
      </c>
      <c r="E556" s="121">
        <f>E551+E552-E553-E554+E555</f>
        <v>-69289</v>
      </c>
      <c r="F556" s="121">
        <f t="shared" si="192"/>
        <v>118990</v>
      </c>
      <c r="G556" s="32">
        <f t="shared" si="193"/>
        <v>-1.7173000043296915</v>
      </c>
    </row>
    <row r="557" spans="1:7" x14ac:dyDescent="0.2">
      <c r="A557" s="117">
        <v>76</v>
      </c>
      <c r="B557" s="1" t="s">
        <v>54</v>
      </c>
      <c r="C557" s="10"/>
      <c r="D557" s="121">
        <f>'CUMUL septembre'!D557+'octo 21'!D557</f>
        <v>0</v>
      </c>
      <c r="E557" s="121">
        <f>'CUMUL septembre'!E557+'octo 21'!E557</f>
        <v>0</v>
      </c>
      <c r="F557" s="121">
        <f t="shared" si="192"/>
        <v>0</v>
      </c>
      <c r="G557" s="32" t="e">
        <f t="shared" si="193"/>
        <v>#DIV/0!</v>
      </c>
    </row>
    <row r="558" spans="1:7" x14ac:dyDescent="0.2">
      <c r="A558" s="117">
        <v>66</v>
      </c>
      <c r="B558" s="1" t="s">
        <v>55</v>
      </c>
      <c r="C558" s="10"/>
      <c r="D558" s="121">
        <f>'CUMUL septembre'!D558+'octo 21'!D558</f>
        <v>0</v>
      </c>
      <c r="E558" s="121">
        <f>'CUMUL septembre'!E558+'octo 21'!E558</f>
        <v>0</v>
      </c>
      <c r="F558" s="121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21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22"/>
      <c r="D560" s="121">
        <f>D556+D559</f>
        <v>49701</v>
      </c>
      <c r="E560" s="121">
        <f>E556+E559</f>
        <v>-69289</v>
      </c>
      <c r="F560" s="121">
        <f t="shared" si="192"/>
        <v>118990</v>
      </c>
      <c r="G560" s="32">
        <f t="shared" si="193"/>
        <v>-1.7173000043296915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17">
        <v>5</v>
      </c>
      <c r="B564" s="1" t="s">
        <v>22</v>
      </c>
      <c r="C564" s="10"/>
      <c r="D564" s="40">
        <f>'octo 21'!D564</f>
        <v>-72508</v>
      </c>
      <c r="E564" s="40">
        <f>'octo 21'!E564</f>
        <v>-92731</v>
      </c>
      <c r="F564" s="121">
        <f t="shared" ref="F564" si="194">(D564-E564)</f>
        <v>20223</v>
      </c>
      <c r="G564" s="32">
        <f t="shared" ref="G564" si="195">F564/E564</f>
        <v>-0.21808241041291476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17">
        <v>51</v>
      </c>
      <c r="B568" s="20" t="s">
        <v>29</v>
      </c>
      <c r="C568" s="30"/>
      <c r="D568" s="121">
        <v>0</v>
      </c>
      <c r="E568" s="121">
        <v>0</v>
      </c>
      <c r="F568" s="121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17">
        <v>510</v>
      </c>
      <c r="B569" s="1" t="s">
        <v>7</v>
      </c>
      <c r="C569" s="10"/>
      <c r="D569" s="121">
        <v>0</v>
      </c>
      <c r="E569" s="121">
        <v>0</v>
      </c>
      <c r="F569" s="121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17">
        <v>41</v>
      </c>
      <c r="B571" s="1" t="s">
        <v>8</v>
      </c>
      <c r="C571" s="10"/>
      <c r="D571" s="40">
        <f>D575+D576+D577</f>
        <v>121750</v>
      </c>
      <c r="E571" s="40">
        <f>E575+E576+E577</f>
        <v>116829</v>
      </c>
      <c r="F571" s="121">
        <f t="shared" ref="F571" si="198">(D571-E571)</f>
        <v>4921</v>
      </c>
      <c r="G571" s="32">
        <f t="shared" ref="G571" si="199">F571/E571</f>
        <v>4.2121391092964929E-2</v>
      </c>
    </row>
    <row r="572" spans="1:7" x14ac:dyDescent="0.2">
      <c r="A572" s="117"/>
      <c r="B572" s="1"/>
      <c r="C572" s="10"/>
      <c r="D572" s="121"/>
      <c r="E572" s="121"/>
      <c r="F572" s="121"/>
      <c r="G572" s="32"/>
    </row>
    <row r="573" spans="1:7" x14ac:dyDescent="0.2">
      <c r="A573" s="117"/>
      <c r="B573" s="7" t="s">
        <v>6</v>
      </c>
      <c r="C573" s="29"/>
      <c r="D573" s="121"/>
      <c r="E573" s="121"/>
      <c r="F573" s="121"/>
      <c r="G573" s="32"/>
    </row>
    <row r="574" spans="1:7" x14ac:dyDescent="0.2">
      <c r="A574" s="117"/>
      <c r="B574" s="1"/>
      <c r="C574" s="10"/>
      <c r="D574" s="121"/>
      <c r="E574" s="121"/>
      <c r="F574" s="121"/>
      <c r="G574" s="32"/>
    </row>
    <row r="575" spans="1:7" x14ac:dyDescent="0.2">
      <c r="A575" s="117"/>
      <c r="B575" s="23" t="s">
        <v>23</v>
      </c>
      <c r="C575" s="10"/>
      <c r="D575" s="40">
        <f>'octo 21'!D575</f>
        <v>64423</v>
      </c>
      <c r="E575" s="40">
        <f>'octo 21'!E575</f>
        <v>60866</v>
      </c>
      <c r="F575" s="121">
        <f t="shared" ref="F575:F577" si="200">(D575-E575)</f>
        <v>3557</v>
      </c>
      <c r="G575" s="32">
        <f t="shared" ref="G575:G577" si="201">F575/E575</f>
        <v>5.8439851477015081E-2</v>
      </c>
    </row>
    <row r="576" spans="1:7" ht="25.5" x14ac:dyDescent="0.2">
      <c r="A576" s="117"/>
      <c r="B576" s="24" t="s">
        <v>58</v>
      </c>
      <c r="C576" s="17"/>
      <c r="D576" s="40">
        <f>'octo 21'!D576</f>
        <v>51327</v>
      </c>
      <c r="E576" s="40">
        <f>'octo 21'!E576</f>
        <v>28387</v>
      </c>
      <c r="F576" s="121">
        <f t="shared" si="200"/>
        <v>22940</v>
      </c>
      <c r="G576" s="32">
        <f t="shared" si="201"/>
        <v>0.80811639130587942</v>
      </c>
    </row>
    <row r="577" spans="1:7" x14ac:dyDescent="0.2">
      <c r="A577" s="117"/>
      <c r="B577" s="23" t="s">
        <v>24</v>
      </c>
      <c r="C577" s="10"/>
      <c r="D577" s="40">
        <f>'octo 21'!D577</f>
        <v>6000</v>
      </c>
      <c r="E577" s="40">
        <f>'octo 21'!E577</f>
        <v>27576</v>
      </c>
      <c r="F577" s="121">
        <f t="shared" si="200"/>
        <v>-21576</v>
      </c>
      <c r="G577" s="32">
        <f t="shared" si="201"/>
        <v>-0.78241949521322884</v>
      </c>
    </row>
    <row r="578" spans="1:7" x14ac:dyDescent="0.2">
      <c r="A578" s="117"/>
      <c r="B578" s="1"/>
      <c r="C578" s="10"/>
      <c r="D578" s="121"/>
      <c r="E578" s="121"/>
      <c r="F578" s="121"/>
      <c r="G578" s="32"/>
    </row>
    <row r="579" spans="1:7" x14ac:dyDescent="0.2">
      <c r="A579" s="117"/>
      <c r="B579" s="8" t="s">
        <v>26</v>
      </c>
      <c r="C579" s="31"/>
      <c r="D579" s="40">
        <f>'octo 21'!D579</f>
        <v>100543</v>
      </c>
      <c r="E579" s="40">
        <f>'octo 21'!E579</f>
        <v>91534</v>
      </c>
      <c r="F579" s="121">
        <f t="shared" ref="F579" si="202">(D579-E579)</f>
        <v>9009</v>
      </c>
      <c r="G579" s="32">
        <f t="shared" ref="G579" si="203">F579/E579</f>
        <v>9.8422444119125138E-2</v>
      </c>
    </row>
    <row r="580" spans="1:7" x14ac:dyDescent="0.2">
      <c r="A580" s="117"/>
      <c r="B580" s="8"/>
      <c r="C580" s="31"/>
      <c r="D580" s="121"/>
      <c r="E580" s="121"/>
      <c r="F580" s="121"/>
      <c r="G580" s="32"/>
    </row>
    <row r="581" spans="1:7" x14ac:dyDescent="0.2">
      <c r="A581" s="117">
        <v>3</v>
      </c>
      <c r="B581" s="8" t="s">
        <v>15</v>
      </c>
      <c r="C581" s="31"/>
      <c r="D581" s="40">
        <f>D584+D585+D586+D587</f>
        <v>37090</v>
      </c>
      <c r="E581" s="40">
        <f>E584+E585+E586+E587</f>
        <v>29247</v>
      </c>
      <c r="F581" s="121">
        <f t="shared" ref="F581" si="204">(D581-E581)</f>
        <v>7843</v>
      </c>
      <c r="G581" s="32">
        <f t="shared" ref="G581" si="205">F581/E581</f>
        <v>0.26816425616302525</v>
      </c>
    </row>
    <row r="582" spans="1:7" x14ac:dyDescent="0.2">
      <c r="A582" s="117"/>
      <c r="B582" s="7" t="s">
        <v>6</v>
      </c>
      <c r="C582" s="29"/>
      <c r="D582" s="121"/>
      <c r="E582" s="121"/>
      <c r="F582" s="121"/>
      <c r="G582" s="32"/>
    </row>
    <row r="583" spans="1:7" x14ac:dyDescent="0.2">
      <c r="A583" s="117"/>
      <c r="B583" s="8"/>
      <c r="C583" s="31"/>
      <c r="D583" s="121"/>
      <c r="E583" s="121"/>
      <c r="F583" s="121"/>
      <c r="G583" s="32"/>
    </row>
    <row r="584" spans="1:7" x14ac:dyDescent="0.2">
      <c r="A584" s="117">
        <v>30</v>
      </c>
      <c r="B584" s="25" t="s">
        <v>16</v>
      </c>
      <c r="C584" s="31"/>
      <c r="D584" s="40">
        <f>'octo 21'!D584</f>
        <v>1492</v>
      </c>
      <c r="E584" s="40">
        <f>'octo 21'!E584</f>
        <v>490</v>
      </c>
      <c r="F584" s="121">
        <f t="shared" ref="F584:F587" si="206">(D584-E584)</f>
        <v>1002</v>
      </c>
      <c r="G584" s="32">
        <f t="shared" ref="G584:G587" si="207">F584/E584</f>
        <v>2.0448979591836736</v>
      </c>
    </row>
    <row r="585" spans="1:7" x14ac:dyDescent="0.2">
      <c r="A585" s="117">
        <v>31</v>
      </c>
      <c r="B585" s="25" t="s">
        <v>17</v>
      </c>
      <c r="C585" s="31"/>
      <c r="D585" s="40">
        <f>'octo 21'!D585</f>
        <v>2245</v>
      </c>
      <c r="E585" s="40">
        <f>'octo 21'!E585</f>
        <v>2126</v>
      </c>
      <c r="F585" s="121">
        <f t="shared" si="206"/>
        <v>119</v>
      </c>
      <c r="G585" s="32">
        <f t="shared" si="207"/>
        <v>5.5973659454374415E-2</v>
      </c>
    </row>
    <row r="586" spans="1:7" x14ac:dyDescent="0.2">
      <c r="A586" s="117">
        <v>32</v>
      </c>
      <c r="B586" s="25" t="s">
        <v>18</v>
      </c>
      <c r="C586" s="31"/>
      <c r="D586" s="40">
        <f>'octo 21'!D586</f>
        <v>33353</v>
      </c>
      <c r="E586" s="40">
        <f>'octo 21'!E586</f>
        <v>26631</v>
      </c>
      <c r="F586" s="121">
        <f t="shared" si="206"/>
        <v>6722</v>
      </c>
      <c r="G586" s="32">
        <f t="shared" si="207"/>
        <v>0.25241260185498104</v>
      </c>
    </row>
    <row r="587" spans="1:7" x14ac:dyDescent="0.2">
      <c r="A587" s="117">
        <v>37</v>
      </c>
      <c r="B587" s="25" t="s">
        <v>25</v>
      </c>
      <c r="C587" s="31"/>
      <c r="D587" s="40">
        <f>'octo 21'!D587</f>
        <v>0</v>
      </c>
      <c r="E587" s="40">
        <f>'octo 21'!E587</f>
        <v>0</v>
      </c>
      <c r="F587" s="121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21" t="s">
        <v>10</v>
      </c>
      <c r="E591" s="168" t="s">
        <v>11</v>
      </c>
      <c r="F591" s="121" t="s">
        <v>12</v>
      </c>
      <c r="G591" s="32" t="s">
        <v>13</v>
      </c>
    </row>
    <row r="592" spans="1:7" x14ac:dyDescent="0.2">
      <c r="A592" s="117">
        <v>700</v>
      </c>
      <c r="B592" s="1" t="s">
        <v>30</v>
      </c>
      <c r="C592" s="10"/>
      <c r="D592" s="121">
        <f>'CUMUL septembre'!D592+'octo 21'!D592</f>
        <v>7734</v>
      </c>
      <c r="E592" s="121">
        <f>'CUMUL septembre'!E592+'octo 21'!E592</f>
        <v>4885</v>
      </c>
      <c r="F592" s="121">
        <f>(D592-E592)</f>
        <v>2849</v>
      </c>
      <c r="G592" s="32">
        <f>F592/E592</f>
        <v>0.58321392016376661</v>
      </c>
    </row>
    <row r="593" spans="1:7" x14ac:dyDescent="0.2">
      <c r="A593" s="117">
        <v>701</v>
      </c>
      <c r="B593" s="1" t="s">
        <v>31</v>
      </c>
      <c r="C593" s="10"/>
      <c r="D593" s="121">
        <f>'CUMUL septembre'!D593+'octo 21'!D593</f>
        <v>201303</v>
      </c>
      <c r="E593" s="121">
        <f>'CUMUL septembre'!E593+'octo 21'!E593</f>
        <v>168789</v>
      </c>
      <c r="F593" s="121">
        <f t="shared" ref="F593:F595" si="208">(D593-E593)</f>
        <v>32514</v>
      </c>
      <c r="G593" s="32">
        <f t="shared" ref="G593:G595" si="209">F593/E593</f>
        <v>0.19263103638270265</v>
      </c>
    </row>
    <row r="594" spans="1:7" x14ac:dyDescent="0.2">
      <c r="A594" s="117">
        <v>704</v>
      </c>
      <c r="B594" s="1" t="s">
        <v>32</v>
      </c>
      <c r="C594" s="10"/>
      <c r="D594" s="121">
        <f>'CUMUL septembre'!D594+'octo 21'!D594</f>
        <v>0</v>
      </c>
      <c r="E594" s="121">
        <f>'CUMUL septembre'!E594+'octo 21'!E594</f>
        <v>0</v>
      </c>
      <c r="F594" s="121">
        <f t="shared" si="208"/>
        <v>0</v>
      </c>
      <c r="G594" s="32" t="e">
        <f t="shared" si="209"/>
        <v>#DIV/0!</v>
      </c>
    </row>
    <row r="595" spans="1:7" x14ac:dyDescent="0.2">
      <c r="A595" s="117">
        <v>706</v>
      </c>
      <c r="B595" s="1" t="s">
        <v>33</v>
      </c>
      <c r="C595" s="10"/>
      <c r="D595" s="121">
        <f>'CUMUL septembre'!D595+'octo 21'!D595</f>
        <v>291755</v>
      </c>
      <c r="E595" s="121">
        <f>'CUMUL septembre'!E595+'octo 21'!E595</f>
        <v>227765</v>
      </c>
      <c r="F595" s="121">
        <f t="shared" si="208"/>
        <v>63990</v>
      </c>
      <c r="G595" s="32">
        <f t="shared" si="209"/>
        <v>0.28094746778477819</v>
      </c>
    </row>
    <row r="596" spans="1:7" x14ac:dyDescent="0.2">
      <c r="A596" s="117"/>
      <c r="B596" s="13" t="s">
        <v>6</v>
      </c>
      <c r="C596" s="27"/>
      <c r="D596" s="121"/>
      <c r="E596" s="121"/>
      <c r="F596" s="39"/>
      <c r="G596" s="33"/>
    </row>
    <row r="597" spans="1:7" x14ac:dyDescent="0.2">
      <c r="A597" s="117"/>
      <c r="B597" s="14" t="s">
        <v>19</v>
      </c>
      <c r="C597" s="11"/>
      <c r="D597" s="121"/>
      <c r="E597" s="121"/>
      <c r="F597" s="121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117"/>
      <c r="B598" s="14" t="s">
        <v>20</v>
      </c>
      <c r="C598" s="11"/>
      <c r="D598" s="121"/>
      <c r="E598" s="121"/>
      <c r="F598" s="121">
        <f t="shared" si="210"/>
        <v>0</v>
      </c>
      <c r="G598" s="32" t="e">
        <f t="shared" si="211"/>
        <v>#DIV/0!</v>
      </c>
    </row>
    <row r="599" spans="1:7" x14ac:dyDescent="0.2">
      <c r="A599" s="117"/>
      <c r="B599" s="14" t="s">
        <v>27</v>
      </c>
      <c r="C599" s="11"/>
      <c r="D599" s="121"/>
      <c r="E599" s="121"/>
      <c r="F599" s="121">
        <f t="shared" si="210"/>
        <v>0</v>
      </c>
      <c r="G599" s="32" t="e">
        <f t="shared" si="211"/>
        <v>#DIV/0!</v>
      </c>
    </row>
    <row r="600" spans="1:7" x14ac:dyDescent="0.2">
      <c r="A600" s="117">
        <v>706</v>
      </c>
      <c r="B600" s="2" t="s">
        <v>34</v>
      </c>
      <c r="C600" s="11"/>
      <c r="D600" s="121">
        <f>'CUMUL septembre'!D600+'octo 21'!D600</f>
        <v>255</v>
      </c>
      <c r="E600" s="121">
        <f>'CUMUL septembre'!E600+'octo 21'!E600</f>
        <v>0</v>
      </c>
      <c r="F600" s="121">
        <f t="shared" si="210"/>
        <v>255</v>
      </c>
      <c r="G600" s="32" t="e">
        <f t="shared" si="211"/>
        <v>#DIV/0!</v>
      </c>
    </row>
    <row r="601" spans="1:7" x14ac:dyDescent="0.2">
      <c r="A601" s="117" t="s">
        <v>35</v>
      </c>
      <c r="B601" s="2" t="s">
        <v>36</v>
      </c>
      <c r="C601" s="11"/>
      <c r="D601" s="121">
        <f>'CUMUL septembre'!D601+'octo 21'!D601</f>
        <v>0</v>
      </c>
      <c r="E601" s="121">
        <f>'CUMUL septembre'!E601+'octo 21'!E601</f>
        <v>0</v>
      </c>
      <c r="F601" s="121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18"/>
      <c r="D602" s="40">
        <f>D592+D593+D594+D595+D600+D601</f>
        <v>501047</v>
      </c>
      <c r="E602" s="40">
        <f>E592+E593+E594+E595+E600+E601</f>
        <v>401439</v>
      </c>
      <c r="F602" s="40">
        <f t="shared" si="210"/>
        <v>99608</v>
      </c>
      <c r="G602" s="34">
        <f t="shared" si="211"/>
        <v>0.24812736181586742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21">
        <f>'CUMUL septembre'!D605+'octo 21'!D605</f>
        <v>0</v>
      </c>
      <c r="E605" s="121">
        <f>'CUMUL septembre'!E605+'octo 21'!E605</f>
        <v>0</v>
      </c>
      <c r="F605" s="121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19"/>
      <c r="D606" s="120"/>
      <c r="E606" s="120"/>
      <c r="F606" s="120"/>
      <c r="G606" s="36"/>
    </row>
    <row r="607" spans="1:7" x14ac:dyDescent="0.2">
      <c r="A607" s="117">
        <v>72</v>
      </c>
      <c r="B607" s="1" t="s">
        <v>37</v>
      </c>
      <c r="C607" s="10"/>
      <c r="D607" s="121"/>
      <c r="E607" s="121"/>
      <c r="F607" s="121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17">
        <v>73</v>
      </c>
      <c r="B608" s="1" t="s">
        <v>38</v>
      </c>
      <c r="C608" s="10"/>
      <c r="D608" s="121"/>
      <c r="E608" s="121"/>
      <c r="F608" s="121">
        <f t="shared" si="214"/>
        <v>0</v>
      </c>
      <c r="G608" s="32" t="e">
        <f t="shared" si="215"/>
        <v>#DIV/0!</v>
      </c>
    </row>
    <row r="609" spans="1:7" x14ac:dyDescent="0.2">
      <c r="A609" s="117">
        <v>74</v>
      </c>
      <c r="B609" s="2" t="s">
        <v>39</v>
      </c>
      <c r="C609" s="11"/>
      <c r="D609" s="121"/>
      <c r="E609" s="121"/>
      <c r="F609" s="121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22"/>
      <c r="D610" s="40">
        <f>D602+D607+D608+D609</f>
        <v>501047</v>
      </c>
      <c r="E610" s="40">
        <f>E602+E607+E608+E609</f>
        <v>401439</v>
      </c>
      <c r="F610" s="121">
        <f t="shared" si="214"/>
        <v>99608</v>
      </c>
      <c r="G610" s="32">
        <f t="shared" si="215"/>
        <v>0.24812736181586742</v>
      </c>
    </row>
    <row r="611" spans="1:7" x14ac:dyDescent="0.2">
      <c r="A611" s="117">
        <v>60</v>
      </c>
      <c r="B611" s="3" t="s">
        <v>40</v>
      </c>
      <c r="C611" s="119"/>
      <c r="D611" s="120">
        <f>D612+D613+D614</f>
        <v>97367</v>
      </c>
      <c r="E611" s="120">
        <f>E612+E613+E614</f>
        <v>55708</v>
      </c>
      <c r="F611" s="121">
        <f t="shared" si="214"/>
        <v>41659</v>
      </c>
      <c r="G611" s="32">
        <f t="shared" si="215"/>
        <v>0.74781000933438646</v>
      </c>
    </row>
    <row r="612" spans="1:7" x14ac:dyDescent="0.2">
      <c r="A612" s="117">
        <v>600</v>
      </c>
      <c r="B612" s="1" t="s">
        <v>2</v>
      </c>
      <c r="C612" s="10"/>
      <c r="D612" s="121">
        <f>'CUMUL septembre'!D612+'octo 21'!D612</f>
        <v>15342</v>
      </c>
      <c r="E612" s="121">
        <f>'CUMUL septembre'!E612+'octo 21'!E612</f>
        <v>2467</v>
      </c>
      <c r="F612" s="121">
        <f t="shared" si="214"/>
        <v>12875</v>
      </c>
      <c r="G612" s="32">
        <f t="shared" si="215"/>
        <v>5.2188893392784763</v>
      </c>
    </row>
    <row r="613" spans="1:7" x14ac:dyDescent="0.2">
      <c r="A613" s="117">
        <v>601</v>
      </c>
      <c r="B613" s="1" t="s">
        <v>3</v>
      </c>
      <c r="C613" s="10"/>
      <c r="D613" s="121">
        <f>'CUMUL septembre'!D613+'octo 21'!D613</f>
        <v>79112</v>
      </c>
      <c r="E613" s="121">
        <f>'CUMUL septembre'!E613+'octo 21'!E613</f>
        <v>53241</v>
      </c>
      <c r="F613" s="121">
        <f t="shared" si="214"/>
        <v>25871</v>
      </c>
      <c r="G613" s="32">
        <f t="shared" si="215"/>
        <v>0.4859225033338968</v>
      </c>
    </row>
    <row r="614" spans="1:7" x14ac:dyDescent="0.2">
      <c r="A614" s="117">
        <v>604</v>
      </c>
      <c r="B614" s="1" t="s">
        <v>4</v>
      </c>
      <c r="C614" s="10"/>
      <c r="D614" s="121">
        <f>'CUMUL septembre'!D614+'octo 21'!D614</f>
        <v>2913</v>
      </c>
      <c r="E614" s="121">
        <f>'CUMUL septembre'!E614+'octo 21'!E614</f>
        <v>0</v>
      </c>
      <c r="F614" s="121">
        <f t="shared" si="214"/>
        <v>2913</v>
      </c>
      <c r="G614" s="32" t="e">
        <f t="shared" si="215"/>
        <v>#DIV/0!</v>
      </c>
    </row>
    <row r="615" spans="1:7" x14ac:dyDescent="0.2">
      <c r="A615" s="117">
        <v>61</v>
      </c>
      <c r="B615" s="1" t="s">
        <v>41</v>
      </c>
      <c r="C615" s="10"/>
      <c r="D615" s="121">
        <f>'CUMUL septembre'!D615+'octo 21'!D615</f>
        <v>18427</v>
      </c>
      <c r="E615" s="121">
        <f>'CUMUL septembre'!E615+'octo 21'!E615</f>
        <v>18949</v>
      </c>
      <c r="F615" s="121">
        <f t="shared" si="214"/>
        <v>-522</v>
      </c>
      <c r="G615" s="32">
        <f t="shared" si="215"/>
        <v>-2.7547627843157951E-2</v>
      </c>
    </row>
    <row r="616" spans="1:7" x14ac:dyDescent="0.2">
      <c r="A616" s="117">
        <v>62</v>
      </c>
      <c r="B616" s="2" t="s">
        <v>42</v>
      </c>
      <c r="C616" s="11"/>
      <c r="D616" s="121">
        <f>'CUMUL septembre'!D616+'octo 21'!D616</f>
        <v>11938</v>
      </c>
      <c r="E616" s="121">
        <f>'CUMUL septembre'!E616+'octo 21'!E616</f>
        <v>30317</v>
      </c>
      <c r="F616" s="121">
        <f t="shared" si="214"/>
        <v>-18379</v>
      </c>
      <c r="G616" s="32">
        <f t="shared" si="215"/>
        <v>-0.60622752910908073</v>
      </c>
    </row>
    <row r="617" spans="1:7" ht="25.5" x14ac:dyDescent="0.2">
      <c r="A617" s="22"/>
      <c r="B617" s="26" t="s">
        <v>43</v>
      </c>
      <c r="C617" s="122"/>
      <c r="D617" s="40">
        <f>D611+D615+D616</f>
        <v>127732</v>
      </c>
      <c r="E617" s="40">
        <f>E611+E615+E616</f>
        <v>104974</v>
      </c>
      <c r="F617" s="121">
        <f t="shared" si="214"/>
        <v>22758</v>
      </c>
      <c r="G617" s="32">
        <f t="shared" si="215"/>
        <v>0.21679654009564273</v>
      </c>
    </row>
    <row r="618" spans="1:7" ht="25.5" x14ac:dyDescent="0.2">
      <c r="A618" s="22"/>
      <c r="B618" s="26" t="s">
        <v>48</v>
      </c>
      <c r="C618" s="122"/>
      <c r="D618" s="40">
        <f>D610-D617</f>
        <v>373315</v>
      </c>
      <c r="E618" s="40">
        <f>E610-E617</f>
        <v>296465</v>
      </c>
      <c r="F618" s="121">
        <f t="shared" si="214"/>
        <v>76850</v>
      </c>
      <c r="G618" s="32">
        <f t="shared" si="215"/>
        <v>0.25922115595432849</v>
      </c>
    </row>
    <row r="619" spans="1:7" x14ac:dyDescent="0.2">
      <c r="A619" s="117">
        <v>63</v>
      </c>
      <c r="B619" s="3" t="s">
        <v>46</v>
      </c>
      <c r="C619" s="119"/>
      <c r="D619" s="121">
        <f>'CUMUL septembre'!D619+'octo 21'!D619</f>
        <v>157893</v>
      </c>
      <c r="E619" s="121">
        <f>'CUMUL septembre'!E619+'octo 21'!E619</f>
        <v>134773</v>
      </c>
      <c r="F619" s="121">
        <f t="shared" si="214"/>
        <v>23120</v>
      </c>
      <c r="G619" s="32">
        <f t="shared" si="215"/>
        <v>0.1715477135628056</v>
      </c>
    </row>
    <row r="620" spans="1:7" x14ac:dyDescent="0.2">
      <c r="A620" s="117"/>
      <c r="B620" s="13" t="s">
        <v>6</v>
      </c>
      <c r="C620" s="27"/>
      <c r="D620" s="121"/>
      <c r="E620" s="121"/>
      <c r="F620" s="121"/>
      <c r="G620" s="32"/>
    </row>
    <row r="621" spans="1:7" x14ac:dyDescent="0.2">
      <c r="A621" s="117">
        <v>631</v>
      </c>
      <c r="B621" s="15" t="s">
        <v>21</v>
      </c>
      <c r="C621" s="21"/>
      <c r="D621" s="121">
        <f>'CUMUL septembre'!D621+'octo 21'!D621</f>
        <v>0</v>
      </c>
      <c r="E621" s="121">
        <f>'CUMUL septembre'!E621+'octo 21'!E621</f>
        <v>0</v>
      </c>
      <c r="F621" s="121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17"/>
      <c r="B622" s="15"/>
      <c r="C622" s="21"/>
      <c r="D622" s="121"/>
      <c r="E622" s="121"/>
      <c r="F622" s="121"/>
      <c r="G622" s="32"/>
    </row>
    <row r="623" spans="1:7" x14ac:dyDescent="0.2">
      <c r="A623" s="117">
        <v>64</v>
      </c>
      <c r="B623" s="2" t="s">
        <v>47</v>
      </c>
      <c r="C623" s="11"/>
      <c r="D623" s="121">
        <f>'CUMUL septembre'!D623+'octo 21'!D623</f>
        <v>14779</v>
      </c>
      <c r="E623" s="121">
        <f>'CUMUL septembre'!E623+'octo 21'!E623</f>
        <v>12234</v>
      </c>
      <c r="F623" s="121">
        <f t="shared" ref="F623:F633" si="218">(D623-E623)</f>
        <v>2545</v>
      </c>
      <c r="G623" s="32">
        <f t="shared" ref="G623:G633" si="219">F623/E623</f>
        <v>0.20802681052803662</v>
      </c>
    </row>
    <row r="624" spans="1:7" ht="25.5" x14ac:dyDescent="0.2">
      <c r="A624" s="22"/>
      <c r="B624" s="26" t="s">
        <v>49</v>
      </c>
      <c r="C624" s="122"/>
      <c r="D624" s="121">
        <f>D618-D619-D623</f>
        <v>200643</v>
      </c>
      <c r="E624" s="121">
        <f>E618-E619-E623</f>
        <v>149458</v>
      </c>
      <c r="F624" s="121">
        <f t="shared" si="218"/>
        <v>51185</v>
      </c>
      <c r="G624" s="32">
        <f t="shared" si="219"/>
        <v>0.3424707944706874</v>
      </c>
    </row>
    <row r="625" spans="1:7" x14ac:dyDescent="0.2">
      <c r="A625" s="117">
        <v>75</v>
      </c>
      <c r="B625" s="3" t="s">
        <v>50</v>
      </c>
      <c r="C625" s="119"/>
      <c r="D625" s="121">
        <f>'CUMUL septembre'!D625+'octo 21'!D625</f>
        <v>4298</v>
      </c>
      <c r="E625" s="121">
        <f>'CUMUL septembre'!E625+'octo 21'!E625</f>
        <v>1419</v>
      </c>
      <c r="F625" s="121">
        <f t="shared" si="218"/>
        <v>2879</v>
      </c>
      <c r="G625" s="32">
        <f t="shared" si="219"/>
        <v>2.0288935870331217</v>
      </c>
    </row>
    <row r="626" spans="1:7" x14ac:dyDescent="0.2">
      <c r="A626" s="117">
        <v>65</v>
      </c>
      <c r="B626" s="1" t="s">
        <v>51</v>
      </c>
      <c r="C626" s="10"/>
      <c r="D626" s="121">
        <f>'CUMUL septembre'!D626+'octo 21'!D626</f>
        <v>4380</v>
      </c>
      <c r="E626" s="121">
        <f>'CUMUL septembre'!E626+'octo 21'!E626</f>
        <v>2369</v>
      </c>
      <c r="F626" s="121">
        <f t="shared" si="218"/>
        <v>2011</v>
      </c>
      <c r="G626" s="32">
        <f t="shared" si="219"/>
        <v>0.84888138455044326</v>
      </c>
    </row>
    <row r="627" spans="1:7" ht="25.5" x14ac:dyDescent="0.2">
      <c r="A627" s="117">
        <v>68</v>
      </c>
      <c r="B627" s="16" t="s">
        <v>52</v>
      </c>
      <c r="C627" s="17"/>
      <c r="D627" s="121">
        <f>'CUMUL septembre'!D627+'octo 21'!D627</f>
        <v>49959</v>
      </c>
      <c r="E627" s="121">
        <f>'CUMUL septembre'!E627+'octo 21'!E627</f>
        <v>70722</v>
      </c>
      <c r="F627" s="121">
        <f t="shared" si="218"/>
        <v>-20763</v>
      </c>
      <c r="G627" s="32">
        <f t="shared" si="219"/>
        <v>-0.2935861542377195</v>
      </c>
    </row>
    <row r="628" spans="1:7" x14ac:dyDescent="0.2">
      <c r="A628" s="117">
        <v>78</v>
      </c>
      <c r="B628" s="2" t="s">
        <v>53</v>
      </c>
      <c r="C628" s="11"/>
      <c r="D628" s="121">
        <f>'CUMUL septembre'!D628+'octo 21'!D628</f>
        <v>0</v>
      </c>
      <c r="E628" s="121">
        <f>'CUMUL septembre'!E628+'octo 21'!E628</f>
        <v>0</v>
      </c>
      <c r="F628" s="121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22"/>
      <c r="D629" s="121">
        <f>D624+D625-D626-D627+D628</f>
        <v>150602</v>
      </c>
      <c r="E629" s="121">
        <f>E624+E625-E626-E627+E628</f>
        <v>77786</v>
      </c>
      <c r="F629" s="121">
        <f t="shared" si="218"/>
        <v>72816</v>
      </c>
      <c r="G629" s="32">
        <f t="shared" si="219"/>
        <v>0.93610675442881752</v>
      </c>
    </row>
    <row r="630" spans="1:7" x14ac:dyDescent="0.2">
      <c r="A630" s="117">
        <v>76</v>
      </c>
      <c r="B630" s="1" t="s">
        <v>54</v>
      </c>
      <c r="C630" s="10"/>
      <c r="D630" s="121">
        <f>'CUMUL septembre'!D630+'octo 21'!D630</f>
        <v>0</v>
      </c>
      <c r="E630" s="121">
        <f>'CUMUL septembre'!E630+'octo 21'!E630</f>
        <v>0</v>
      </c>
      <c r="F630" s="121">
        <f t="shared" si="218"/>
        <v>0</v>
      </c>
      <c r="G630" s="32" t="e">
        <f t="shared" si="219"/>
        <v>#DIV/0!</v>
      </c>
    </row>
    <row r="631" spans="1:7" x14ac:dyDescent="0.2">
      <c r="A631" s="117">
        <v>66</v>
      </c>
      <c r="B631" s="1" t="s">
        <v>55</v>
      </c>
      <c r="C631" s="10"/>
      <c r="D631" s="121">
        <f>'CUMUL septembre'!D631+'octo 21'!D631</f>
        <v>0</v>
      </c>
      <c r="E631" s="121">
        <f>'CUMUL septembre'!E631+'octo 21'!E631</f>
        <v>0</v>
      </c>
      <c r="F631" s="121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21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22"/>
      <c r="D633" s="121">
        <f>D629+D632</f>
        <v>150602</v>
      </c>
      <c r="E633" s="121">
        <f>E629+E632</f>
        <v>77786</v>
      </c>
      <c r="F633" s="121">
        <f t="shared" si="218"/>
        <v>72816</v>
      </c>
      <c r="G633" s="32">
        <f t="shared" si="219"/>
        <v>0.93610675442881752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17">
        <v>5</v>
      </c>
      <c r="B637" s="1" t="s">
        <v>22</v>
      </c>
      <c r="C637" s="10"/>
      <c r="D637" s="40">
        <f>'octo 21'!D637</f>
        <v>138665</v>
      </c>
      <c r="E637" s="40">
        <f>'octo 21'!E637</f>
        <v>78592</v>
      </c>
      <c r="F637" s="121">
        <f t="shared" ref="F637" si="220">(D637-E637)</f>
        <v>60073</v>
      </c>
      <c r="G637" s="32">
        <f t="shared" ref="G637" si="221">F637/E637</f>
        <v>0.76436532980456029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17">
        <v>51</v>
      </c>
      <c r="B641" s="20" t="s">
        <v>29</v>
      </c>
      <c r="C641" s="30"/>
      <c r="D641" s="40">
        <f>'octo 21'!D641</f>
        <v>0</v>
      </c>
      <c r="E641" s="40">
        <f>'octo 21'!E641</f>
        <v>0</v>
      </c>
      <c r="F641" s="121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17">
        <v>510</v>
      </c>
      <c r="B642" s="1" t="s">
        <v>7</v>
      </c>
      <c r="C642" s="10"/>
      <c r="D642" s="40">
        <f>'octo 21'!D642</f>
        <v>0</v>
      </c>
      <c r="E642" s="40">
        <f>'octo 21'!E642</f>
        <v>0</v>
      </c>
      <c r="F642" s="121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17">
        <v>41</v>
      </c>
      <c r="B644" s="1" t="s">
        <v>8</v>
      </c>
      <c r="C644" s="10"/>
      <c r="D644" s="40">
        <f>D648+D649+D650</f>
        <v>133697</v>
      </c>
      <c r="E644" s="40">
        <f>E648+E649+E650</f>
        <v>79290</v>
      </c>
      <c r="F644" s="121">
        <f>(D644-E644)</f>
        <v>54407</v>
      </c>
      <c r="G644" s="32">
        <f>F644/E644</f>
        <v>0.6861773237482659</v>
      </c>
    </row>
    <row r="645" spans="1:7" x14ac:dyDescent="0.2">
      <c r="A645" s="117"/>
      <c r="B645" s="1"/>
      <c r="C645" s="10"/>
      <c r="D645" s="121"/>
      <c r="E645" s="121"/>
      <c r="F645" s="121"/>
      <c r="G645" s="32"/>
    </row>
    <row r="646" spans="1:7" x14ac:dyDescent="0.2">
      <c r="A646" s="117"/>
      <c r="B646" s="7" t="s">
        <v>6</v>
      </c>
      <c r="C646" s="29"/>
      <c r="D646" s="121"/>
      <c r="E646" s="121"/>
      <c r="F646" s="121"/>
      <c r="G646" s="32"/>
    </row>
    <row r="647" spans="1:7" x14ac:dyDescent="0.2">
      <c r="A647" s="117"/>
      <c r="B647" s="1"/>
      <c r="C647" s="10"/>
      <c r="D647" s="121"/>
      <c r="E647" s="121"/>
      <c r="F647" s="121"/>
      <c r="G647" s="32"/>
    </row>
    <row r="648" spans="1:7" x14ac:dyDescent="0.2">
      <c r="A648" s="117"/>
      <c r="B648" s="23" t="s">
        <v>23</v>
      </c>
      <c r="C648" s="10"/>
      <c r="D648" s="40">
        <f>'octo 21'!D648</f>
        <v>82053</v>
      </c>
      <c r="E648" s="40">
        <f>'octo 21'!E648</f>
        <v>66905</v>
      </c>
      <c r="F648" s="121">
        <f>(D648-E648)</f>
        <v>15148</v>
      </c>
      <c r="G648" s="32">
        <f>F648/E648</f>
        <v>0.22641058216874674</v>
      </c>
    </row>
    <row r="649" spans="1:7" ht="25.5" x14ac:dyDescent="0.2">
      <c r="A649" s="117"/>
      <c r="B649" s="24" t="s">
        <v>58</v>
      </c>
      <c r="C649" s="17"/>
      <c r="D649" s="40">
        <f>'octo 21'!D649</f>
        <v>46617</v>
      </c>
      <c r="E649" s="40">
        <f>'octo 21'!E649</f>
        <v>12385</v>
      </c>
      <c r="F649" s="121">
        <f t="shared" ref="F649:F650" si="224">(D649-E649)</f>
        <v>34232</v>
      </c>
      <c r="G649" s="32">
        <f>F649/E649</f>
        <v>2.7639886960032296</v>
      </c>
    </row>
    <row r="650" spans="1:7" x14ac:dyDescent="0.2">
      <c r="A650" s="117"/>
      <c r="B650" s="23" t="s">
        <v>24</v>
      </c>
      <c r="C650" s="10"/>
      <c r="D650" s="40">
        <f>'octo 21'!D650</f>
        <v>5027</v>
      </c>
      <c r="E650" s="40">
        <f>'octo 21'!E650</f>
        <v>0</v>
      </c>
      <c r="F650" s="121">
        <f t="shared" si="224"/>
        <v>5027</v>
      </c>
      <c r="G650" s="32" t="e">
        <f t="shared" ref="G650" si="225">F650/E650</f>
        <v>#DIV/0!</v>
      </c>
    </row>
    <row r="651" spans="1:7" x14ac:dyDescent="0.2">
      <c r="A651" s="117"/>
      <c r="B651" s="1"/>
      <c r="C651" s="10"/>
      <c r="D651" s="121"/>
      <c r="E651" s="121"/>
      <c r="F651" s="121"/>
      <c r="G651" s="32"/>
    </row>
    <row r="652" spans="1:7" x14ac:dyDescent="0.2">
      <c r="A652" s="117"/>
      <c r="B652" s="8" t="s">
        <v>26</v>
      </c>
      <c r="C652" s="31"/>
      <c r="D652" s="40">
        <f>'octo 21'!D652</f>
        <v>148512</v>
      </c>
      <c r="E652" s="40">
        <f>'octo 21'!E652</f>
        <v>189042</v>
      </c>
      <c r="F652" s="121">
        <f t="shared" ref="F652" si="226">(D652-E652)</f>
        <v>-40530</v>
      </c>
      <c r="G652" s="32">
        <f t="shared" ref="G652" si="227">F652/E652</f>
        <v>-0.21439680071095313</v>
      </c>
    </row>
    <row r="653" spans="1:7" x14ac:dyDescent="0.2">
      <c r="A653" s="117"/>
      <c r="B653" s="8"/>
      <c r="C653" s="31"/>
      <c r="D653" s="121"/>
      <c r="E653" s="121"/>
      <c r="F653" s="121"/>
      <c r="G653" s="32"/>
    </row>
    <row r="654" spans="1:7" x14ac:dyDescent="0.2">
      <c r="A654" s="117">
        <v>3</v>
      </c>
      <c r="B654" s="8" t="s">
        <v>15</v>
      </c>
      <c r="C654" s="31"/>
      <c r="D654" s="40">
        <f>D657+D658+D659+D660</f>
        <v>90470</v>
      </c>
      <c r="E654" s="40">
        <f>E657+E658+E659+E660</f>
        <v>87506</v>
      </c>
      <c r="F654" s="121">
        <f t="shared" ref="F654" si="228">(D654-E654)</f>
        <v>2964</v>
      </c>
      <c r="G654" s="32">
        <f t="shared" ref="G654" si="229">F654/E654</f>
        <v>3.3871963065389803E-2</v>
      </c>
    </row>
    <row r="655" spans="1:7" x14ac:dyDescent="0.2">
      <c r="A655" s="117"/>
      <c r="B655" s="7" t="s">
        <v>6</v>
      </c>
      <c r="C655" s="29"/>
      <c r="D655" s="121"/>
      <c r="E655" s="121"/>
      <c r="F655" s="121"/>
      <c r="G655" s="32"/>
    </row>
    <row r="656" spans="1:7" x14ac:dyDescent="0.2">
      <c r="A656" s="117"/>
      <c r="B656" s="8"/>
      <c r="C656" s="31"/>
      <c r="D656" s="121"/>
      <c r="E656" s="121"/>
      <c r="F656" s="121"/>
      <c r="G656" s="32"/>
    </row>
    <row r="657" spans="1:7" x14ac:dyDescent="0.2">
      <c r="A657" s="117">
        <v>30</v>
      </c>
      <c r="B657" s="25" t="s">
        <v>16</v>
      </c>
      <c r="C657" s="31"/>
      <c r="D657" s="40">
        <f>'octo 21'!D657</f>
        <v>588</v>
      </c>
      <c r="E657" s="40">
        <f>'octo 21'!E657</f>
        <v>336</v>
      </c>
      <c r="F657" s="121">
        <f t="shared" ref="F657:F660" si="230">(D657-E657)</f>
        <v>252</v>
      </c>
      <c r="G657" s="32">
        <f t="shared" ref="G657:G660" si="231">F657/E657</f>
        <v>0.75</v>
      </c>
    </row>
    <row r="658" spans="1:7" x14ac:dyDescent="0.2">
      <c r="A658" s="117">
        <v>31</v>
      </c>
      <c r="B658" s="25" t="s">
        <v>17</v>
      </c>
      <c r="C658" s="31"/>
      <c r="D658" s="40">
        <f>'octo 21'!D658</f>
        <v>2150</v>
      </c>
      <c r="E658" s="40">
        <f>'octo 21'!E658</f>
        <v>1713</v>
      </c>
      <c r="F658" s="121">
        <f t="shared" si="230"/>
        <v>437</v>
      </c>
      <c r="G658" s="32">
        <f t="shared" si="231"/>
        <v>0.25510799766491538</v>
      </c>
    </row>
    <row r="659" spans="1:7" x14ac:dyDescent="0.2">
      <c r="A659" s="117">
        <v>32</v>
      </c>
      <c r="B659" s="25" t="s">
        <v>18</v>
      </c>
      <c r="C659" s="31"/>
      <c r="D659" s="40">
        <f>'octo 21'!D659</f>
        <v>87732</v>
      </c>
      <c r="E659" s="40">
        <f>'octo 21'!E659</f>
        <v>85457</v>
      </c>
      <c r="F659" s="121">
        <f t="shared" si="230"/>
        <v>2275</v>
      </c>
      <c r="G659" s="32">
        <f t="shared" si="231"/>
        <v>2.6621575763249354E-2</v>
      </c>
    </row>
    <row r="660" spans="1:7" x14ac:dyDescent="0.2">
      <c r="A660" s="117">
        <v>37</v>
      </c>
      <c r="B660" s="25" t="s">
        <v>25</v>
      </c>
      <c r="C660" s="31"/>
      <c r="D660" s="40">
        <f>'octo 21'!D660</f>
        <v>0</v>
      </c>
      <c r="E660" s="40">
        <f>'octo 21'!E660</f>
        <v>0</v>
      </c>
      <c r="F660" s="121">
        <f t="shared" si="230"/>
        <v>0</v>
      </c>
      <c r="G660" s="32" t="e">
        <f t="shared" si="231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21" t="s">
        <v>10</v>
      </c>
      <c r="E664" s="121" t="s">
        <v>11</v>
      </c>
      <c r="F664" s="121" t="s">
        <v>12</v>
      </c>
      <c r="G664" s="32" t="s">
        <v>13</v>
      </c>
    </row>
    <row r="665" spans="1:7" x14ac:dyDescent="0.2">
      <c r="A665" s="117">
        <v>700</v>
      </c>
      <c r="B665" s="1" t="s">
        <v>30</v>
      </c>
      <c r="C665" s="10"/>
      <c r="D665" s="121">
        <f>'CUMUL septembre'!D665+'octo 21'!D665</f>
        <v>0</v>
      </c>
      <c r="E665" s="121">
        <f>'CUMUL septembre'!E665+'octo 21'!E665</f>
        <v>0</v>
      </c>
      <c r="F665" s="121">
        <f>(D665-E665)</f>
        <v>0</v>
      </c>
      <c r="G665" s="32" t="e">
        <f>F665/E665</f>
        <v>#DIV/0!</v>
      </c>
    </row>
    <row r="666" spans="1:7" x14ac:dyDescent="0.2">
      <c r="A666" s="117">
        <v>701</v>
      </c>
      <c r="B666" s="1" t="s">
        <v>31</v>
      </c>
      <c r="C666" s="10"/>
      <c r="D666" s="121">
        <f>'CUMUL septembre'!D666+'octo 21'!D666</f>
        <v>0</v>
      </c>
      <c r="E666" s="121">
        <f>'CUMUL septembre'!E666+'octo 21'!E666</f>
        <v>0</v>
      </c>
      <c r="F666" s="121">
        <f t="shared" ref="F666:F668" si="232">(D666-E666)</f>
        <v>0</v>
      </c>
      <c r="G666" s="32" t="e">
        <f t="shared" ref="G666:G668" si="233">F666/E666</f>
        <v>#DIV/0!</v>
      </c>
    </row>
    <row r="667" spans="1:7" x14ac:dyDescent="0.2">
      <c r="A667" s="117">
        <v>704</v>
      </c>
      <c r="B667" s="1" t="s">
        <v>32</v>
      </c>
      <c r="C667" s="10"/>
      <c r="D667" s="121">
        <f>'CUMUL septembre'!D667+'octo 21'!D667</f>
        <v>0</v>
      </c>
      <c r="E667" s="121">
        <f>'CUMUL septembre'!E667+'octo 21'!E667</f>
        <v>0</v>
      </c>
      <c r="F667" s="121">
        <f t="shared" si="232"/>
        <v>0</v>
      </c>
      <c r="G667" s="32" t="e">
        <f t="shared" si="233"/>
        <v>#DIV/0!</v>
      </c>
    </row>
    <row r="668" spans="1:7" x14ac:dyDescent="0.2">
      <c r="A668" s="117">
        <v>706</v>
      </c>
      <c r="B668" s="1" t="s">
        <v>33</v>
      </c>
      <c r="C668" s="10"/>
      <c r="D668" s="121">
        <f>'CUMUL septembre'!D668+'octo 21'!D668</f>
        <v>365807</v>
      </c>
      <c r="E668" s="121">
        <f>'CUMUL septembre'!E668+'octo 21'!E668</f>
        <v>327972</v>
      </c>
      <c r="F668" s="121">
        <f t="shared" si="232"/>
        <v>37835</v>
      </c>
      <c r="G668" s="32">
        <f t="shared" si="233"/>
        <v>0.11536045760003903</v>
      </c>
    </row>
    <row r="669" spans="1:7" x14ac:dyDescent="0.2">
      <c r="A669" s="117"/>
      <c r="B669" s="13" t="s">
        <v>6</v>
      </c>
      <c r="C669" s="27"/>
      <c r="D669" s="121"/>
      <c r="E669" s="121"/>
      <c r="F669" s="39"/>
      <c r="G669" s="33"/>
    </row>
    <row r="670" spans="1:7" x14ac:dyDescent="0.2">
      <c r="A670" s="117"/>
      <c r="B670" s="14" t="s">
        <v>19</v>
      </c>
      <c r="C670" s="11"/>
      <c r="D670" s="121"/>
      <c r="E670" s="121"/>
      <c r="F670" s="121">
        <f t="shared" ref="F670:F675" si="234">(D670-E670)</f>
        <v>0</v>
      </c>
      <c r="G670" s="32" t="e">
        <f t="shared" ref="G670:G675" si="235">F670/E670</f>
        <v>#DIV/0!</v>
      </c>
    </row>
    <row r="671" spans="1:7" x14ac:dyDescent="0.2">
      <c r="A671" s="117"/>
      <c r="B671" s="14" t="s">
        <v>20</v>
      </c>
      <c r="C671" s="11"/>
      <c r="D671" s="121"/>
      <c r="E671" s="121"/>
      <c r="F671" s="121">
        <f t="shared" si="234"/>
        <v>0</v>
      </c>
      <c r="G671" s="32" t="e">
        <f t="shared" si="235"/>
        <v>#DIV/0!</v>
      </c>
    </row>
    <row r="672" spans="1:7" x14ac:dyDescent="0.2">
      <c r="A672" s="117"/>
      <c r="B672" s="14" t="s">
        <v>27</v>
      </c>
      <c r="C672" s="11"/>
      <c r="D672" s="121"/>
      <c r="E672" s="121"/>
      <c r="F672" s="121">
        <f t="shared" si="234"/>
        <v>0</v>
      </c>
      <c r="G672" s="32" t="e">
        <f t="shared" si="235"/>
        <v>#DIV/0!</v>
      </c>
    </row>
    <row r="673" spans="1:7" x14ac:dyDescent="0.2">
      <c r="A673" s="117">
        <v>706</v>
      </c>
      <c r="B673" s="2" t="s">
        <v>34</v>
      </c>
      <c r="C673" s="11"/>
      <c r="D673" s="121">
        <f>'CUMUL septembre'!D673+'octo 21'!D673</f>
        <v>0</v>
      </c>
      <c r="E673" s="121">
        <f>'CUMUL septembre'!E673+'octo 21'!E673</f>
        <v>0</v>
      </c>
      <c r="F673" s="121">
        <f t="shared" si="234"/>
        <v>0</v>
      </c>
      <c r="G673" s="32" t="e">
        <f t="shared" si="235"/>
        <v>#DIV/0!</v>
      </c>
    </row>
    <row r="674" spans="1:7" x14ac:dyDescent="0.2">
      <c r="A674" s="117" t="s">
        <v>35</v>
      </c>
      <c r="B674" s="2" t="s">
        <v>36</v>
      </c>
      <c r="C674" s="11"/>
      <c r="D674" s="121">
        <f>'CUMUL septembre'!D674+'octo 21'!D674</f>
        <v>0</v>
      </c>
      <c r="E674" s="121">
        <f>'CUMUL septembre'!E674+'octo 21'!E674</f>
        <v>0</v>
      </c>
      <c r="F674" s="121">
        <f t="shared" si="234"/>
        <v>0</v>
      </c>
      <c r="G674" s="32" t="e">
        <f t="shared" si="235"/>
        <v>#DIV/0!</v>
      </c>
    </row>
    <row r="675" spans="1:7" ht="25.5" x14ac:dyDescent="0.2">
      <c r="A675" s="22"/>
      <c r="B675" s="26" t="s">
        <v>45</v>
      </c>
      <c r="C675" s="118"/>
      <c r="D675" s="40">
        <f>D665+D666+D667+D668+D673+D674</f>
        <v>365807</v>
      </c>
      <c r="E675" s="40">
        <f>E665+E666+E667+E668+E673+E674</f>
        <v>327972</v>
      </c>
      <c r="F675" s="40">
        <f t="shared" si="234"/>
        <v>37835</v>
      </c>
      <c r="G675" s="34">
        <f t="shared" si="235"/>
        <v>0.11536045760003903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21">
        <f>'CUMUL septembre'!D678+'octo 21'!D678</f>
        <v>0</v>
      </c>
      <c r="E678" s="121">
        <f>'CUMUL septembre'!E678+'octo 21'!E678</f>
        <v>0</v>
      </c>
      <c r="F678" s="121">
        <f t="shared" ref="F678" si="236">(D678-E678)</f>
        <v>0</v>
      </c>
      <c r="G678" s="32" t="e">
        <f t="shared" ref="G678" si="237">F678/E678</f>
        <v>#DIV/0!</v>
      </c>
    </row>
    <row r="679" spans="1:7" x14ac:dyDescent="0.2">
      <c r="B679" s="3"/>
      <c r="C679" s="119"/>
      <c r="D679" s="120"/>
      <c r="E679" s="120"/>
      <c r="F679" s="120"/>
      <c r="G679" s="36"/>
    </row>
    <row r="680" spans="1:7" x14ac:dyDescent="0.2">
      <c r="A680" s="117">
        <v>72</v>
      </c>
      <c r="B680" s="1" t="s">
        <v>37</v>
      </c>
      <c r="C680" s="10"/>
      <c r="D680" s="121"/>
      <c r="E680" s="121"/>
      <c r="F680" s="121">
        <f t="shared" ref="F680:F692" si="238">(D680-E680)</f>
        <v>0</v>
      </c>
      <c r="G680" s="32" t="e">
        <f t="shared" ref="G680:G692" si="239">F680/E680</f>
        <v>#DIV/0!</v>
      </c>
    </row>
    <row r="681" spans="1:7" x14ac:dyDescent="0.2">
      <c r="A681" s="117">
        <v>73</v>
      </c>
      <c r="B681" s="1" t="s">
        <v>38</v>
      </c>
      <c r="C681" s="10"/>
      <c r="D681" s="121"/>
      <c r="E681" s="121"/>
      <c r="F681" s="121">
        <f t="shared" si="238"/>
        <v>0</v>
      </c>
      <c r="G681" s="32" t="e">
        <f t="shared" si="239"/>
        <v>#DIV/0!</v>
      </c>
    </row>
    <row r="682" spans="1:7" x14ac:dyDescent="0.2">
      <c r="A682" s="117">
        <v>74</v>
      </c>
      <c r="B682" s="2" t="s">
        <v>39</v>
      </c>
      <c r="C682" s="11"/>
      <c r="D682" s="121"/>
      <c r="E682" s="121"/>
      <c r="F682" s="121">
        <f t="shared" si="238"/>
        <v>0</v>
      </c>
      <c r="G682" s="32" t="e">
        <f t="shared" si="239"/>
        <v>#DIV/0!</v>
      </c>
    </row>
    <row r="683" spans="1:7" ht="25.5" x14ac:dyDescent="0.2">
      <c r="A683" s="22"/>
      <c r="B683" s="26" t="s">
        <v>44</v>
      </c>
      <c r="C683" s="122"/>
      <c r="D683" s="40">
        <f>D675+D680+D681+D682</f>
        <v>365807</v>
      </c>
      <c r="E683" s="40">
        <f>E675+E680+E681+E682</f>
        <v>327972</v>
      </c>
      <c r="F683" s="121">
        <f t="shared" si="238"/>
        <v>37835</v>
      </c>
      <c r="G683" s="32">
        <f t="shared" si="239"/>
        <v>0.11536045760003903</v>
      </c>
    </row>
    <row r="684" spans="1:7" x14ac:dyDescent="0.2">
      <c r="A684" s="117">
        <v>60</v>
      </c>
      <c r="B684" s="3" t="s">
        <v>40</v>
      </c>
      <c r="C684" s="119"/>
      <c r="D684" s="120">
        <f>D685+D686+D687</f>
        <v>96981</v>
      </c>
      <c r="E684" s="120">
        <f>E685+E686+E687</f>
        <v>83187</v>
      </c>
      <c r="F684" s="121">
        <f t="shared" si="238"/>
        <v>13794</v>
      </c>
      <c r="G684" s="32">
        <f t="shared" si="239"/>
        <v>0.16581917847740632</v>
      </c>
    </row>
    <row r="685" spans="1:7" x14ac:dyDescent="0.2">
      <c r="A685" s="117">
        <v>600</v>
      </c>
      <c r="B685" s="1" t="s">
        <v>2</v>
      </c>
      <c r="C685" s="10"/>
      <c r="D685" s="121">
        <f>'CUMUL septembre'!D685+'octo 21'!D685</f>
        <v>0</v>
      </c>
      <c r="E685" s="121">
        <f>'CUMUL septembre'!E685+'octo 21'!E685</f>
        <v>0</v>
      </c>
      <c r="F685" s="121">
        <f t="shared" si="238"/>
        <v>0</v>
      </c>
      <c r="G685" s="32" t="e">
        <f t="shared" si="239"/>
        <v>#DIV/0!</v>
      </c>
    </row>
    <row r="686" spans="1:7" x14ac:dyDescent="0.2">
      <c r="A686" s="117">
        <v>601</v>
      </c>
      <c r="B686" s="1" t="s">
        <v>3</v>
      </c>
      <c r="C686" s="10"/>
      <c r="D686" s="121">
        <f>'CUMUL septembre'!D686+'octo 21'!D686</f>
        <v>96981</v>
      </c>
      <c r="E686" s="121">
        <f>'CUMUL septembre'!E686+'octo 21'!E686</f>
        <v>83187</v>
      </c>
      <c r="F686" s="121">
        <f t="shared" si="238"/>
        <v>13794</v>
      </c>
      <c r="G686" s="32">
        <f t="shared" si="239"/>
        <v>0.16581917847740632</v>
      </c>
    </row>
    <row r="687" spans="1:7" x14ac:dyDescent="0.2">
      <c r="A687" s="117">
        <v>604</v>
      </c>
      <c r="B687" s="1" t="s">
        <v>4</v>
      </c>
      <c r="C687" s="10"/>
      <c r="D687" s="121">
        <f>'CUMUL septembre'!D687+'octo 21'!D687</f>
        <v>0</v>
      </c>
      <c r="E687" s="121">
        <f>'CUMUL septembre'!E687+'octo 21'!E687</f>
        <v>0</v>
      </c>
      <c r="F687" s="121">
        <f t="shared" si="238"/>
        <v>0</v>
      </c>
      <c r="G687" s="32" t="e">
        <f t="shared" si="239"/>
        <v>#DIV/0!</v>
      </c>
    </row>
    <row r="688" spans="1:7" x14ac:dyDescent="0.2">
      <c r="A688" s="117">
        <v>61</v>
      </c>
      <c r="B688" s="1" t="s">
        <v>41</v>
      </c>
      <c r="C688" s="10"/>
      <c r="D688" s="121">
        <f>'CUMUL septembre'!D688+'octo 21'!D688</f>
        <v>4440</v>
      </c>
      <c r="E688" s="121">
        <f>'CUMUL septembre'!E688+'octo 21'!E688</f>
        <v>5029</v>
      </c>
      <c r="F688" s="121">
        <f t="shared" si="238"/>
        <v>-589</v>
      </c>
      <c r="G688" s="32">
        <f t="shared" si="239"/>
        <v>-0.11712069994034599</v>
      </c>
    </row>
    <row r="689" spans="1:7" x14ac:dyDescent="0.2">
      <c r="A689" s="117">
        <v>62</v>
      </c>
      <c r="B689" s="2" t="s">
        <v>42</v>
      </c>
      <c r="C689" s="11"/>
      <c r="D689" s="121">
        <f>'CUMUL septembre'!D689+'octo 21'!D689</f>
        <v>6665</v>
      </c>
      <c r="E689" s="121">
        <f>'CUMUL septembre'!E689+'octo 21'!E689</f>
        <v>5067</v>
      </c>
      <c r="F689" s="121">
        <f t="shared" si="238"/>
        <v>1598</v>
      </c>
      <c r="G689" s="32">
        <f t="shared" si="239"/>
        <v>0.31537398855338467</v>
      </c>
    </row>
    <row r="690" spans="1:7" ht="25.5" x14ac:dyDescent="0.2">
      <c r="A690" s="22"/>
      <c r="B690" s="26" t="s">
        <v>43</v>
      </c>
      <c r="C690" s="122"/>
      <c r="D690" s="40">
        <f>D684+D688+D689</f>
        <v>108086</v>
      </c>
      <c r="E690" s="40">
        <f>E684+E688+E689</f>
        <v>93283</v>
      </c>
      <c r="F690" s="121">
        <f t="shared" si="238"/>
        <v>14803</v>
      </c>
      <c r="G690" s="32">
        <f t="shared" si="239"/>
        <v>0.15868915022029736</v>
      </c>
    </row>
    <row r="691" spans="1:7" ht="25.5" x14ac:dyDescent="0.2">
      <c r="A691" s="22"/>
      <c r="B691" s="26" t="s">
        <v>48</v>
      </c>
      <c r="C691" s="122"/>
      <c r="D691" s="40">
        <f>D683-D690</f>
        <v>257721</v>
      </c>
      <c r="E691" s="40">
        <f>E683-E690</f>
        <v>234689</v>
      </c>
      <c r="F691" s="121">
        <f t="shared" si="238"/>
        <v>23032</v>
      </c>
      <c r="G691" s="32">
        <f t="shared" si="239"/>
        <v>9.8138387397790267E-2</v>
      </c>
    </row>
    <row r="692" spans="1:7" x14ac:dyDescent="0.2">
      <c r="A692" s="117">
        <v>63</v>
      </c>
      <c r="B692" s="3" t="s">
        <v>46</v>
      </c>
      <c r="C692" s="119"/>
      <c r="D692" s="121">
        <f>'CUMUL septembre'!D692+'octo 21'!D692</f>
        <v>230895</v>
      </c>
      <c r="E692" s="121">
        <f>'CUMUL septembre'!E692+'octo 21'!E692</f>
        <v>229808</v>
      </c>
      <c r="F692" s="121">
        <f t="shared" si="238"/>
        <v>1087</v>
      </c>
      <c r="G692" s="32">
        <f t="shared" si="239"/>
        <v>4.7300355079022485E-3</v>
      </c>
    </row>
    <row r="693" spans="1:7" x14ac:dyDescent="0.2">
      <c r="A693" s="117"/>
      <c r="B693" s="13" t="s">
        <v>6</v>
      </c>
      <c r="C693" s="27"/>
      <c r="D693" s="121"/>
      <c r="E693" s="121"/>
      <c r="F693" s="121"/>
      <c r="G693" s="32"/>
    </row>
    <row r="694" spans="1:7" x14ac:dyDescent="0.2">
      <c r="A694" s="117">
        <v>631</v>
      </c>
      <c r="B694" s="15" t="s">
        <v>21</v>
      </c>
      <c r="C694" s="21"/>
      <c r="D694" s="121">
        <f>'CUMUL septembre'!D694+'octo 21'!D694</f>
        <v>0</v>
      </c>
      <c r="E694" s="121">
        <f>'CUMUL septembre'!E694+'octo 21'!E694</f>
        <v>0</v>
      </c>
      <c r="F694" s="121">
        <f t="shared" ref="F694" si="240">(D694-E694)</f>
        <v>0</v>
      </c>
      <c r="G694" s="32" t="e">
        <f t="shared" ref="G694" si="241">F694/E694</f>
        <v>#DIV/0!</v>
      </c>
    </row>
    <row r="695" spans="1:7" x14ac:dyDescent="0.2">
      <c r="A695" s="117"/>
      <c r="B695" s="15"/>
      <c r="C695" s="21"/>
      <c r="D695" s="121"/>
      <c r="E695" s="121"/>
      <c r="F695" s="121"/>
      <c r="G695" s="32"/>
    </row>
    <row r="696" spans="1:7" x14ac:dyDescent="0.2">
      <c r="A696" s="117">
        <v>64</v>
      </c>
      <c r="B696" s="2" t="s">
        <v>47</v>
      </c>
      <c r="C696" s="11"/>
      <c r="D696" s="121">
        <f>'CUMUL septembre'!D696+'octo 21'!D696</f>
        <v>11791</v>
      </c>
      <c r="E696" s="121">
        <f>'CUMUL septembre'!E696+'octo 21'!E696</f>
        <v>10567</v>
      </c>
      <c r="F696" s="121">
        <f t="shared" ref="F696:F706" si="242">(D696-E696)</f>
        <v>1224</v>
      </c>
      <c r="G696" s="32">
        <f t="shared" ref="G696:G706" si="243">F696/E696</f>
        <v>0.1158323081290811</v>
      </c>
    </row>
    <row r="697" spans="1:7" ht="25.5" x14ac:dyDescent="0.2">
      <c r="A697" s="22"/>
      <c r="B697" s="26" t="s">
        <v>49</v>
      </c>
      <c r="C697" s="122"/>
      <c r="D697" s="121">
        <f>D691-D692-D696</f>
        <v>15035</v>
      </c>
      <c r="E697" s="121">
        <f>E691-E692-E696</f>
        <v>-5686</v>
      </c>
      <c r="F697" s="121">
        <f t="shared" si="242"/>
        <v>20721</v>
      </c>
      <c r="G697" s="32">
        <f t="shared" si="243"/>
        <v>-3.6442138586000703</v>
      </c>
    </row>
    <row r="698" spans="1:7" x14ac:dyDescent="0.2">
      <c r="A698" s="117">
        <v>75</v>
      </c>
      <c r="B698" s="3" t="s">
        <v>50</v>
      </c>
      <c r="C698" s="119"/>
      <c r="D698" s="121">
        <f>'CUMUL septembre'!D698+'octo 21'!D698</f>
        <v>319</v>
      </c>
      <c r="E698" s="121">
        <f>'CUMUL septembre'!E698+'octo 21'!E698</f>
        <v>201</v>
      </c>
      <c r="F698" s="121">
        <f t="shared" si="242"/>
        <v>118</v>
      </c>
      <c r="G698" s="32">
        <f t="shared" si="243"/>
        <v>0.58706467661691542</v>
      </c>
    </row>
    <row r="699" spans="1:7" x14ac:dyDescent="0.2">
      <c r="A699" s="117">
        <v>65</v>
      </c>
      <c r="B699" s="1" t="s">
        <v>51</v>
      </c>
      <c r="C699" s="10"/>
      <c r="D699" s="121">
        <f>'CUMUL septembre'!D699+'octo 21'!D699</f>
        <v>2536</v>
      </c>
      <c r="E699" s="121">
        <f>'CUMUL septembre'!E699+'octo 21'!E699</f>
        <v>1209</v>
      </c>
      <c r="F699" s="121">
        <f t="shared" si="242"/>
        <v>1327</v>
      </c>
      <c r="G699" s="32">
        <f t="shared" si="243"/>
        <v>1.0976013234077751</v>
      </c>
    </row>
    <row r="700" spans="1:7" ht="25.5" x14ac:dyDescent="0.2">
      <c r="A700" s="117">
        <v>68</v>
      </c>
      <c r="B700" s="16" t="s">
        <v>52</v>
      </c>
      <c r="C700" s="17"/>
      <c r="D700" s="121">
        <f>'CUMUL septembre'!D700+'octo 21'!D700</f>
        <v>56756</v>
      </c>
      <c r="E700" s="121">
        <f>'CUMUL septembre'!E700+'octo 21'!E700</f>
        <v>68550</v>
      </c>
      <c r="F700" s="121">
        <f t="shared" si="242"/>
        <v>-11794</v>
      </c>
      <c r="G700" s="32">
        <f t="shared" si="243"/>
        <v>-0.17204959883296864</v>
      </c>
    </row>
    <row r="701" spans="1:7" x14ac:dyDescent="0.2">
      <c r="A701" s="117">
        <v>78</v>
      </c>
      <c r="B701" s="2" t="s">
        <v>53</v>
      </c>
      <c r="C701" s="11"/>
      <c r="D701" s="121">
        <f>'CUMUL septembre'!D701+'octo 21'!D701</f>
        <v>0</v>
      </c>
      <c r="E701" s="121">
        <f>'CUMUL septembre'!E701+'octo 21'!E701</f>
        <v>2044</v>
      </c>
      <c r="F701" s="121">
        <f t="shared" si="242"/>
        <v>-2044</v>
      </c>
      <c r="G701" s="32">
        <f t="shared" si="243"/>
        <v>-1</v>
      </c>
    </row>
    <row r="702" spans="1:7" ht="25.5" x14ac:dyDescent="0.2">
      <c r="A702" s="22"/>
      <c r="B702" s="26" t="s">
        <v>77</v>
      </c>
      <c r="C702" s="122"/>
      <c r="D702" s="121">
        <f>D697+D698-D699-D700+D701</f>
        <v>-43938</v>
      </c>
      <c r="E702" s="121">
        <f>E697+E698-E699-E700+E701</f>
        <v>-73200</v>
      </c>
      <c r="F702" s="121">
        <f t="shared" si="242"/>
        <v>29262</v>
      </c>
      <c r="G702" s="32">
        <f t="shared" si="243"/>
        <v>-0.39975409836065573</v>
      </c>
    </row>
    <row r="703" spans="1:7" x14ac:dyDescent="0.2">
      <c r="A703" s="117">
        <v>76</v>
      </c>
      <c r="B703" s="1" t="s">
        <v>54</v>
      </c>
      <c r="C703" s="10"/>
      <c r="D703" s="121">
        <f>'CUMUL septembre'!D703+'octo 21'!D703</f>
        <v>12945</v>
      </c>
      <c r="E703" s="121">
        <f>'CUMUL septembre'!E703+'octo 21'!E703</f>
        <v>14711</v>
      </c>
      <c r="F703" s="121">
        <f t="shared" si="242"/>
        <v>-1766</v>
      </c>
      <c r="G703" s="32">
        <f t="shared" si="243"/>
        <v>-0.1200462239140779</v>
      </c>
    </row>
    <row r="704" spans="1:7" x14ac:dyDescent="0.2">
      <c r="A704" s="117">
        <v>66</v>
      </c>
      <c r="B704" s="1" t="s">
        <v>55</v>
      </c>
      <c r="C704" s="10"/>
      <c r="D704" s="121">
        <f>'CUMUL septembre'!D704+'octo 21'!D704</f>
        <v>0</v>
      </c>
      <c r="E704" s="121">
        <f>'CUMUL septembre'!E704+'octo 21'!E704</f>
        <v>0</v>
      </c>
      <c r="F704" s="121">
        <f t="shared" si="242"/>
        <v>0</v>
      </c>
      <c r="G704" s="32" t="e">
        <f t="shared" si="243"/>
        <v>#DIV/0!</v>
      </c>
    </row>
    <row r="705" spans="1:7" x14ac:dyDescent="0.2">
      <c r="B705" s="2" t="s">
        <v>56</v>
      </c>
      <c r="C705" s="11"/>
      <c r="D705" s="39">
        <f>D703-D704</f>
        <v>12945</v>
      </c>
      <c r="E705" s="39">
        <f>E703-E704</f>
        <v>14711</v>
      </c>
      <c r="F705" s="121">
        <f t="shared" si="242"/>
        <v>-1766</v>
      </c>
      <c r="G705" s="32">
        <f t="shared" si="243"/>
        <v>-0.1200462239140779</v>
      </c>
    </row>
    <row r="706" spans="1:7" x14ac:dyDescent="0.2">
      <c r="A706" s="22"/>
      <c r="B706" s="19" t="s">
        <v>57</v>
      </c>
      <c r="C706" s="122"/>
      <c r="D706" s="121">
        <f>D702+D705</f>
        <v>-30993</v>
      </c>
      <c r="E706" s="121">
        <f>E702+E705</f>
        <v>-58489</v>
      </c>
      <c r="F706" s="121">
        <f t="shared" si="242"/>
        <v>27496</v>
      </c>
      <c r="G706" s="32">
        <f t="shared" si="243"/>
        <v>-0.47010548992118179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17">
        <v>5</v>
      </c>
      <c r="B710" s="1" t="s">
        <v>22</v>
      </c>
      <c r="C710" s="10"/>
      <c r="D710" s="40">
        <f>'octo 21'!D710</f>
        <v>638178</v>
      </c>
      <c r="E710" s="40">
        <f>'octo 21'!E710</f>
        <v>647053</v>
      </c>
      <c r="F710" s="121">
        <f t="shared" ref="F710" si="244">(D710-E710)</f>
        <v>-8875</v>
      </c>
      <c r="G710" s="32">
        <f t="shared" ref="G710" si="245">F710/E710</f>
        <v>-1.3716032535201908E-2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17">
        <v>51</v>
      </c>
      <c r="B714" s="20" t="s">
        <v>29</v>
      </c>
      <c r="C714" s="30"/>
      <c r="D714" s="121">
        <v>0</v>
      </c>
      <c r="E714" s="121">
        <v>0</v>
      </c>
      <c r="F714" s="121">
        <f t="shared" ref="F714:F715" si="246">(D714-E714)</f>
        <v>0</v>
      </c>
      <c r="G714" s="32" t="e">
        <f t="shared" ref="G714:G715" si="247">F714/E714</f>
        <v>#DIV/0!</v>
      </c>
    </row>
    <row r="715" spans="1:7" x14ac:dyDescent="0.2">
      <c r="A715" s="117">
        <v>510</v>
      </c>
      <c r="B715" s="1" t="s">
        <v>7</v>
      </c>
      <c r="C715" s="10"/>
      <c r="D715" s="121">
        <v>0</v>
      </c>
      <c r="E715" s="121">
        <v>0</v>
      </c>
      <c r="F715" s="121">
        <f t="shared" si="246"/>
        <v>0</v>
      </c>
      <c r="G715" s="32" t="e">
        <f t="shared" si="247"/>
        <v>#DIV/0!</v>
      </c>
    </row>
    <row r="716" spans="1:7" x14ac:dyDescent="0.2">
      <c r="B716" s="3"/>
      <c r="C716" s="28"/>
    </row>
    <row r="717" spans="1:7" x14ac:dyDescent="0.2">
      <c r="A717" s="117">
        <v>41</v>
      </c>
      <c r="B717" s="1" t="s">
        <v>8</v>
      </c>
      <c r="C717" s="10"/>
      <c r="D717" s="40">
        <f>D721+D722+D723</f>
        <v>238893</v>
      </c>
      <c r="E717" s="40">
        <f>E721+E722+E723</f>
        <v>208776</v>
      </c>
      <c r="F717" s="121">
        <f t="shared" ref="F717" si="248">(D717-E717)</f>
        <v>30117</v>
      </c>
      <c r="G717" s="32">
        <f t="shared" ref="G717" si="249">F717/E717</f>
        <v>0.14425508679158525</v>
      </c>
    </row>
    <row r="718" spans="1:7" x14ac:dyDescent="0.2">
      <c r="A718" s="117"/>
      <c r="B718" s="1"/>
      <c r="C718" s="10"/>
      <c r="D718" s="121"/>
      <c r="E718" s="121"/>
      <c r="F718" s="121"/>
      <c r="G718" s="32"/>
    </row>
    <row r="719" spans="1:7" x14ac:dyDescent="0.2">
      <c r="A719" s="117"/>
      <c r="B719" s="7" t="s">
        <v>6</v>
      </c>
      <c r="C719" s="29"/>
      <c r="D719" s="121"/>
      <c r="E719" s="121"/>
      <c r="F719" s="121"/>
      <c r="G719" s="32"/>
    </row>
    <row r="720" spans="1:7" x14ac:dyDescent="0.2">
      <c r="A720" s="117"/>
      <c r="B720" s="1"/>
      <c r="C720" s="10"/>
      <c r="D720" s="121"/>
      <c r="E720" s="121"/>
      <c r="F720" s="121"/>
      <c r="G720" s="32"/>
    </row>
    <row r="721" spans="1:7" x14ac:dyDescent="0.2">
      <c r="A721" s="117"/>
      <c r="B721" s="23" t="s">
        <v>23</v>
      </c>
      <c r="C721" s="10"/>
      <c r="D721" s="40">
        <f>'octo 21'!D721</f>
        <v>57516</v>
      </c>
      <c r="E721" s="40">
        <f>'octo 21'!E721</f>
        <v>123660</v>
      </c>
      <c r="F721" s="121">
        <f t="shared" ref="F721:F723" si="250">(D721-E721)</f>
        <v>-66144</v>
      </c>
      <c r="G721" s="32">
        <f t="shared" ref="G721:G723" si="251">F721/E721</f>
        <v>-0.53488597768073753</v>
      </c>
    </row>
    <row r="722" spans="1:7" ht="25.5" x14ac:dyDescent="0.2">
      <c r="A722" s="117"/>
      <c r="B722" s="24" t="s">
        <v>58</v>
      </c>
      <c r="C722" s="17"/>
      <c r="D722" s="40">
        <f>'octo 21'!D722</f>
        <v>166156</v>
      </c>
      <c r="E722" s="40">
        <f>'octo 21'!E722</f>
        <v>74168</v>
      </c>
      <c r="F722" s="121">
        <f t="shared" si="250"/>
        <v>91988</v>
      </c>
      <c r="G722" s="32">
        <f t="shared" si="251"/>
        <v>1.2402653435443858</v>
      </c>
    </row>
    <row r="723" spans="1:7" x14ac:dyDescent="0.2">
      <c r="A723" s="117"/>
      <c r="B723" s="23" t="s">
        <v>24</v>
      </c>
      <c r="C723" s="10"/>
      <c r="D723" s="40">
        <f>'octo 21'!D723</f>
        <v>15221</v>
      </c>
      <c r="E723" s="40">
        <f>'octo 21'!E723</f>
        <v>10948</v>
      </c>
      <c r="F723" s="121">
        <f t="shared" si="250"/>
        <v>4273</v>
      </c>
      <c r="G723" s="32">
        <f t="shared" si="251"/>
        <v>0.39029959810010961</v>
      </c>
    </row>
    <row r="724" spans="1:7" x14ac:dyDescent="0.2">
      <c r="A724" s="117"/>
      <c r="B724" s="1"/>
      <c r="C724" s="10"/>
      <c r="D724" s="121"/>
      <c r="E724" s="121"/>
      <c r="F724" s="121"/>
      <c r="G724" s="32"/>
    </row>
    <row r="725" spans="1:7" x14ac:dyDescent="0.2">
      <c r="A725" s="117"/>
      <c r="B725" s="8" t="s">
        <v>26</v>
      </c>
      <c r="C725" s="31"/>
      <c r="D725" s="40">
        <f>'octo 21'!D725</f>
        <v>94192</v>
      </c>
      <c r="E725" s="40">
        <f>'octo 21'!E725</f>
        <v>44026</v>
      </c>
      <c r="F725" s="121">
        <f t="shared" ref="F725" si="252">(D725-E725)</f>
        <v>50166</v>
      </c>
      <c r="G725" s="32">
        <f t="shared" ref="G725" si="253">F725/E725</f>
        <v>1.1394630445645755</v>
      </c>
    </row>
    <row r="726" spans="1:7" x14ac:dyDescent="0.2">
      <c r="A726" s="117"/>
      <c r="B726" s="8"/>
      <c r="C726" s="31"/>
      <c r="D726" s="121"/>
      <c r="E726" s="121"/>
      <c r="F726" s="121"/>
      <c r="G726" s="32"/>
    </row>
    <row r="727" spans="1:7" x14ac:dyDescent="0.2">
      <c r="A727" s="117">
        <v>3</v>
      </c>
      <c r="B727" s="8" t="s">
        <v>15</v>
      </c>
      <c r="C727" s="31"/>
      <c r="D727" s="40">
        <f>D730+D731+D732+D733</f>
        <v>28420</v>
      </c>
      <c r="E727" s="40">
        <f>E730+E731+E732+E733</f>
        <v>27314</v>
      </c>
      <c r="F727" s="121">
        <f t="shared" ref="F727" si="254">(D727-E727)</f>
        <v>1106</v>
      </c>
      <c r="G727" s="32">
        <f t="shared" ref="G727" si="255">F727/E727</f>
        <v>4.0492055356227574E-2</v>
      </c>
    </row>
    <row r="728" spans="1:7" x14ac:dyDescent="0.2">
      <c r="A728" s="117"/>
      <c r="B728" s="7" t="s">
        <v>6</v>
      </c>
      <c r="C728" s="29"/>
      <c r="D728" s="121"/>
      <c r="E728" s="121"/>
      <c r="F728" s="121"/>
      <c r="G728" s="32"/>
    </row>
    <row r="729" spans="1:7" x14ac:dyDescent="0.2">
      <c r="A729" s="117"/>
      <c r="B729" s="8"/>
      <c r="C729" s="31"/>
      <c r="D729" s="121"/>
      <c r="E729" s="121"/>
      <c r="F729" s="121"/>
      <c r="G729" s="32"/>
    </row>
    <row r="730" spans="1:7" x14ac:dyDescent="0.2">
      <c r="A730" s="117">
        <v>30</v>
      </c>
      <c r="B730" s="25" t="s">
        <v>16</v>
      </c>
      <c r="C730" s="31"/>
      <c r="D730" s="40">
        <f>'octo 21'!D730</f>
        <v>0</v>
      </c>
      <c r="E730" s="40">
        <f>'octo 21'!E730</f>
        <v>570</v>
      </c>
      <c r="F730" s="121">
        <f t="shared" ref="F730:F733" si="256">(D730-E730)</f>
        <v>-570</v>
      </c>
      <c r="G730" s="32">
        <f t="shared" ref="G730:G733" si="257">F730/E730</f>
        <v>-1</v>
      </c>
    </row>
    <row r="731" spans="1:7" x14ac:dyDescent="0.2">
      <c r="A731" s="117">
        <v>31</v>
      </c>
      <c r="B731" s="25" t="s">
        <v>17</v>
      </c>
      <c r="C731" s="31"/>
      <c r="D731" s="40">
        <f>'octo 21'!D731</f>
        <v>7598</v>
      </c>
      <c r="E731" s="40">
        <f>'octo 21'!E731</f>
        <v>7905</v>
      </c>
      <c r="F731" s="121">
        <f t="shared" si="256"/>
        <v>-307</v>
      </c>
      <c r="G731" s="32">
        <f t="shared" si="257"/>
        <v>-3.8836179633143578E-2</v>
      </c>
    </row>
    <row r="732" spans="1:7" x14ac:dyDescent="0.2">
      <c r="A732" s="117">
        <v>32</v>
      </c>
      <c r="B732" s="25" t="s">
        <v>18</v>
      </c>
      <c r="C732" s="31"/>
      <c r="D732" s="40">
        <f>'octo 21'!D732</f>
        <v>20822</v>
      </c>
      <c r="E732" s="40">
        <f>'octo 21'!E732</f>
        <v>18839</v>
      </c>
      <c r="F732" s="121">
        <f t="shared" si="256"/>
        <v>1983</v>
      </c>
      <c r="G732" s="32">
        <f t="shared" si="257"/>
        <v>0.1052603641382239</v>
      </c>
    </row>
    <row r="733" spans="1:7" x14ac:dyDescent="0.2">
      <c r="A733" s="117">
        <v>37</v>
      </c>
      <c r="B733" s="25" t="s">
        <v>25</v>
      </c>
      <c r="C733" s="31"/>
      <c r="D733" s="40">
        <f>'octo 21'!D733</f>
        <v>0</v>
      </c>
      <c r="E733" s="40">
        <f>'octo 21'!E733</f>
        <v>0</v>
      </c>
      <c r="F733" s="121">
        <f t="shared" si="256"/>
        <v>0</v>
      </c>
      <c r="G733" s="32" t="e">
        <f t="shared" si="25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21" t="s">
        <v>10</v>
      </c>
      <c r="E737" s="121" t="s">
        <v>11</v>
      </c>
      <c r="F737" s="121" t="s">
        <v>12</v>
      </c>
      <c r="G737" s="32" t="s">
        <v>13</v>
      </c>
    </row>
    <row r="738" spans="1:7" x14ac:dyDescent="0.2">
      <c r="A738" s="117">
        <v>700</v>
      </c>
      <c r="B738" s="1" t="s">
        <v>30</v>
      </c>
      <c r="C738" s="10"/>
      <c r="D738" s="121">
        <f>'CUMUL septembre'!D738+'octo 21'!D738</f>
        <v>53523</v>
      </c>
      <c r="E738" s="121">
        <f>'CUMUL septembre'!E738+'octo 21'!E738</f>
        <v>39500</v>
      </c>
      <c r="F738" s="121">
        <f>(D738-E738)</f>
        <v>14023</v>
      </c>
      <c r="G738" s="32">
        <f>F738/E738</f>
        <v>0.35501265822784811</v>
      </c>
    </row>
    <row r="739" spans="1:7" x14ac:dyDescent="0.2">
      <c r="A739" s="117">
        <v>701</v>
      </c>
      <c r="B739" s="1" t="s">
        <v>31</v>
      </c>
      <c r="C739" s="10"/>
      <c r="D739" s="121">
        <f>'CUMUL septembre'!D739+'octo 21'!D739</f>
        <v>85272</v>
      </c>
      <c r="E739" s="121">
        <f>'CUMUL septembre'!E739+'octo 21'!E739</f>
        <v>58045</v>
      </c>
      <c r="F739" s="121">
        <f t="shared" ref="F739:F741" si="258">(D739-E739)</f>
        <v>27227</v>
      </c>
      <c r="G739" s="32">
        <f t="shared" ref="G739:G741" si="259">F739/E739</f>
        <v>0.46906710310965632</v>
      </c>
    </row>
    <row r="740" spans="1:7" x14ac:dyDescent="0.2">
      <c r="A740" s="117">
        <v>704</v>
      </c>
      <c r="B740" s="1" t="s">
        <v>32</v>
      </c>
      <c r="C740" s="10"/>
      <c r="D740" s="121">
        <f>'CUMUL septembre'!D740+'octo 21'!D740</f>
        <v>0</v>
      </c>
      <c r="E740" s="121">
        <f>'CUMUL septembre'!E740+'octo 21'!E740</f>
        <v>0</v>
      </c>
      <c r="F740" s="121">
        <f t="shared" si="258"/>
        <v>0</v>
      </c>
      <c r="G740" s="32" t="e">
        <f t="shared" si="259"/>
        <v>#DIV/0!</v>
      </c>
    </row>
    <row r="741" spans="1:7" x14ac:dyDescent="0.2">
      <c r="A741" s="117">
        <v>706</v>
      </c>
      <c r="B741" s="1" t="s">
        <v>33</v>
      </c>
      <c r="C741" s="10"/>
      <c r="D741" s="121">
        <f>'CUMUL septembre'!D741+'octo 21'!D741</f>
        <v>142636</v>
      </c>
      <c r="E741" s="121">
        <f>'CUMUL septembre'!E741+'octo 21'!E741</f>
        <v>57496</v>
      </c>
      <c r="F741" s="121">
        <f t="shared" si="258"/>
        <v>85140</v>
      </c>
      <c r="G741" s="32">
        <f t="shared" si="259"/>
        <v>1.4807986642549047</v>
      </c>
    </row>
    <row r="742" spans="1:7" x14ac:dyDescent="0.2">
      <c r="A742" s="117"/>
      <c r="B742" s="13" t="s">
        <v>6</v>
      </c>
      <c r="C742" s="27"/>
      <c r="D742" s="121"/>
      <c r="E742" s="121"/>
      <c r="F742" s="39"/>
      <c r="G742" s="33"/>
    </row>
    <row r="743" spans="1:7" x14ac:dyDescent="0.2">
      <c r="A743" s="117"/>
      <c r="B743" s="14" t="s">
        <v>19</v>
      </c>
      <c r="C743" s="11"/>
      <c r="D743" s="121"/>
      <c r="E743" s="121"/>
      <c r="F743" s="121">
        <f t="shared" ref="F743:F748" si="260">(D743-E743)</f>
        <v>0</v>
      </c>
      <c r="G743" s="32" t="e">
        <f t="shared" ref="G743:G748" si="261">F743/E743</f>
        <v>#DIV/0!</v>
      </c>
    </row>
    <row r="744" spans="1:7" x14ac:dyDescent="0.2">
      <c r="A744" s="117"/>
      <c r="B744" s="14" t="s">
        <v>20</v>
      </c>
      <c r="C744" s="11"/>
      <c r="D744" s="121"/>
      <c r="E744" s="121"/>
      <c r="F744" s="121">
        <f t="shared" si="260"/>
        <v>0</v>
      </c>
      <c r="G744" s="32" t="e">
        <f t="shared" si="261"/>
        <v>#DIV/0!</v>
      </c>
    </row>
    <row r="745" spans="1:7" x14ac:dyDescent="0.2">
      <c r="A745" s="117"/>
      <c r="B745" s="14" t="s">
        <v>27</v>
      </c>
      <c r="C745" s="11"/>
      <c r="D745" s="121"/>
      <c r="E745" s="121"/>
      <c r="F745" s="121">
        <f t="shared" si="260"/>
        <v>0</v>
      </c>
      <c r="G745" s="32" t="e">
        <f t="shared" si="261"/>
        <v>#DIV/0!</v>
      </c>
    </row>
    <row r="746" spans="1:7" x14ac:dyDescent="0.2">
      <c r="A746" s="117">
        <v>706</v>
      </c>
      <c r="B746" s="2" t="s">
        <v>34</v>
      </c>
      <c r="C746" s="11"/>
      <c r="D746" s="121">
        <f>'CUMUL septembre'!D746+'octo 21'!D746</f>
        <v>26751</v>
      </c>
      <c r="E746" s="121">
        <f>'CUMUL septembre'!E746+'octo 21'!E746</f>
        <v>1345</v>
      </c>
      <c r="F746" s="121">
        <f t="shared" si="260"/>
        <v>25406</v>
      </c>
      <c r="G746" s="32">
        <f t="shared" si="261"/>
        <v>18.889219330855017</v>
      </c>
    </row>
    <row r="747" spans="1:7" x14ac:dyDescent="0.2">
      <c r="A747" s="117" t="s">
        <v>35</v>
      </c>
      <c r="B747" s="2" t="s">
        <v>36</v>
      </c>
      <c r="C747" s="11"/>
      <c r="D747" s="121">
        <f>'CUMUL septembre'!D747+'octo 21'!D747</f>
        <v>0</v>
      </c>
      <c r="E747" s="121">
        <f>'CUMUL septembre'!E747+'octo 21'!E747</f>
        <v>0</v>
      </c>
      <c r="F747" s="121">
        <f t="shared" si="260"/>
        <v>0</v>
      </c>
      <c r="G747" s="32" t="e">
        <f t="shared" si="261"/>
        <v>#DIV/0!</v>
      </c>
    </row>
    <row r="748" spans="1:7" ht="25.5" x14ac:dyDescent="0.2">
      <c r="A748" s="22"/>
      <c r="B748" s="26" t="s">
        <v>45</v>
      </c>
      <c r="C748" s="118"/>
      <c r="D748" s="40">
        <f>D738+D739+D740+D741+D746+D747</f>
        <v>308182</v>
      </c>
      <c r="E748" s="40">
        <f>E738+E739+E740+E741+E746+E747</f>
        <v>156386</v>
      </c>
      <c r="F748" s="40">
        <f t="shared" si="260"/>
        <v>151796</v>
      </c>
      <c r="G748" s="34">
        <f t="shared" si="261"/>
        <v>0.97064954663460923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21">
        <f>'CUMUL septembre'!D751+'octo 21'!D751</f>
        <v>0</v>
      </c>
      <c r="E751" s="121">
        <f>'CUMUL septembre'!E751+'octo 21'!E751</f>
        <v>0</v>
      </c>
      <c r="F751" s="121">
        <f t="shared" ref="F751" si="262">(D751-E751)</f>
        <v>0</v>
      </c>
      <c r="G751" s="32" t="e">
        <f t="shared" ref="G751" si="263">F751/E751</f>
        <v>#DIV/0!</v>
      </c>
    </row>
    <row r="752" spans="1:7" x14ac:dyDescent="0.2">
      <c r="B752" s="3"/>
      <c r="C752" s="119"/>
      <c r="D752" s="120"/>
      <c r="E752" s="120"/>
      <c r="F752" s="120"/>
      <c r="G752" s="36"/>
    </row>
    <row r="753" spans="1:7" x14ac:dyDescent="0.2">
      <c r="A753" s="117">
        <v>72</v>
      </c>
      <c r="B753" s="1" t="s">
        <v>37</v>
      </c>
      <c r="C753" s="10"/>
      <c r="D753" s="121"/>
      <c r="E753" s="121"/>
      <c r="F753" s="121">
        <f t="shared" ref="F753:F765" si="264">(D753-E753)</f>
        <v>0</v>
      </c>
      <c r="G753" s="32" t="e">
        <f t="shared" ref="G753:G765" si="265">F753/E753</f>
        <v>#DIV/0!</v>
      </c>
    </row>
    <row r="754" spans="1:7" x14ac:dyDescent="0.2">
      <c r="A754" s="117">
        <v>73</v>
      </c>
      <c r="B754" s="1" t="s">
        <v>38</v>
      </c>
      <c r="C754" s="10"/>
      <c r="D754" s="121"/>
      <c r="E754" s="121"/>
      <c r="F754" s="121">
        <f t="shared" si="264"/>
        <v>0</v>
      </c>
      <c r="G754" s="32" t="e">
        <f t="shared" si="265"/>
        <v>#DIV/0!</v>
      </c>
    </row>
    <row r="755" spans="1:7" x14ac:dyDescent="0.2">
      <c r="A755" s="117">
        <v>74</v>
      </c>
      <c r="B755" s="2" t="s">
        <v>39</v>
      </c>
      <c r="C755" s="11"/>
      <c r="D755" s="121"/>
      <c r="E755" s="121"/>
      <c r="F755" s="121">
        <f t="shared" si="264"/>
        <v>0</v>
      </c>
      <c r="G755" s="32" t="e">
        <f t="shared" si="265"/>
        <v>#DIV/0!</v>
      </c>
    </row>
    <row r="756" spans="1:7" ht="25.5" x14ac:dyDescent="0.2">
      <c r="A756" s="22"/>
      <c r="B756" s="26" t="s">
        <v>44</v>
      </c>
      <c r="C756" s="122"/>
      <c r="D756" s="40">
        <f>D748+D753+D754+D755</f>
        <v>308182</v>
      </c>
      <c r="E756" s="40">
        <f>E748+E753+E754+E755</f>
        <v>156386</v>
      </c>
      <c r="F756" s="121">
        <f t="shared" si="264"/>
        <v>151796</v>
      </c>
      <c r="G756" s="32">
        <f t="shared" si="265"/>
        <v>0.97064954663460923</v>
      </c>
    </row>
    <row r="757" spans="1:7" x14ac:dyDescent="0.2">
      <c r="A757" s="117">
        <v>60</v>
      </c>
      <c r="B757" s="3" t="s">
        <v>40</v>
      </c>
      <c r="C757" s="119"/>
      <c r="D757" s="120">
        <f>D758+D759+D760</f>
        <v>65777</v>
      </c>
      <c r="E757" s="120">
        <f>E758+E759+E760</f>
        <v>39985</v>
      </c>
      <c r="F757" s="121">
        <f t="shared" si="264"/>
        <v>25792</v>
      </c>
      <c r="G757" s="32">
        <f t="shared" si="265"/>
        <v>0.64504189070901585</v>
      </c>
    </row>
    <row r="758" spans="1:7" x14ac:dyDescent="0.2">
      <c r="A758" s="117">
        <v>600</v>
      </c>
      <c r="B758" s="1" t="s">
        <v>2</v>
      </c>
      <c r="C758" s="10"/>
      <c r="D758" s="121">
        <f>'CUMUL septembre'!D758+'octo 21'!D758</f>
        <v>13872</v>
      </c>
      <c r="E758" s="121">
        <f>'CUMUL septembre'!E758+'octo 21'!E758</f>
        <v>9881</v>
      </c>
      <c r="F758" s="121">
        <f t="shared" si="264"/>
        <v>3991</v>
      </c>
      <c r="G758" s="32">
        <f t="shared" si="265"/>
        <v>0.40390648719765204</v>
      </c>
    </row>
    <row r="759" spans="1:7" x14ac:dyDescent="0.2">
      <c r="A759" s="117">
        <v>601</v>
      </c>
      <c r="B759" s="1" t="s">
        <v>3</v>
      </c>
      <c r="C759" s="10"/>
      <c r="D759" s="121">
        <f>'CUMUL septembre'!D759+'octo 21'!D759</f>
        <v>51905</v>
      </c>
      <c r="E759" s="121">
        <f>'CUMUL septembre'!E759+'octo 21'!E759</f>
        <v>30104</v>
      </c>
      <c r="F759" s="121">
        <f t="shared" si="264"/>
        <v>21801</v>
      </c>
      <c r="G759" s="32">
        <f t="shared" si="265"/>
        <v>0.72418947648153065</v>
      </c>
    </row>
    <row r="760" spans="1:7" x14ac:dyDescent="0.2">
      <c r="A760" s="117">
        <v>604</v>
      </c>
      <c r="B760" s="1" t="s">
        <v>4</v>
      </c>
      <c r="C760" s="10"/>
      <c r="D760" s="121">
        <f>'CUMUL septembre'!D760+'octo 21'!D760</f>
        <v>0</v>
      </c>
      <c r="E760" s="121">
        <f>'CUMUL septembre'!E760+'octo 21'!E760</f>
        <v>0</v>
      </c>
      <c r="F760" s="121">
        <f t="shared" si="264"/>
        <v>0</v>
      </c>
      <c r="G760" s="32" t="e">
        <f t="shared" si="265"/>
        <v>#DIV/0!</v>
      </c>
    </row>
    <row r="761" spans="1:7" x14ac:dyDescent="0.2">
      <c r="A761" s="117">
        <v>61</v>
      </c>
      <c r="B761" s="1" t="s">
        <v>41</v>
      </c>
      <c r="C761" s="10"/>
      <c r="D761" s="121">
        <f>'CUMUL septembre'!D761+'octo 21'!D761</f>
        <v>16581</v>
      </c>
      <c r="E761" s="121">
        <f>'CUMUL septembre'!E761+'octo 21'!E761</f>
        <v>6154</v>
      </c>
      <c r="F761" s="121">
        <f t="shared" si="264"/>
        <v>10427</v>
      </c>
      <c r="G761" s="32">
        <f t="shared" si="265"/>
        <v>1.6943451413714656</v>
      </c>
    </row>
    <row r="762" spans="1:7" x14ac:dyDescent="0.2">
      <c r="A762" s="117">
        <v>62</v>
      </c>
      <c r="B762" s="2" t="s">
        <v>42</v>
      </c>
      <c r="C762" s="11"/>
      <c r="D762" s="121">
        <f>'CUMUL septembre'!D762+'octo 21'!D762</f>
        <v>22775</v>
      </c>
      <c r="E762" s="121">
        <f>'CUMUL septembre'!E762+'octo 21'!E762</f>
        <v>5387</v>
      </c>
      <c r="F762" s="121">
        <f t="shared" si="264"/>
        <v>17388</v>
      </c>
      <c r="G762" s="32">
        <f t="shared" si="265"/>
        <v>3.2277705587525523</v>
      </c>
    </row>
    <row r="763" spans="1:7" ht="25.5" x14ac:dyDescent="0.2">
      <c r="A763" s="22"/>
      <c r="B763" s="26" t="s">
        <v>43</v>
      </c>
      <c r="C763" s="122"/>
      <c r="D763" s="40">
        <f>D757+D761+D762</f>
        <v>105133</v>
      </c>
      <c r="E763" s="40">
        <f>E757+E761+E762</f>
        <v>51526</v>
      </c>
      <c r="F763" s="121">
        <f t="shared" si="264"/>
        <v>53607</v>
      </c>
      <c r="G763" s="32">
        <f t="shared" si="265"/>
        <v>1.0403873772464387</v>
      </c>
    </row>
    <row r="764" spans="1:7" ht="25.5" x14ac:dyDescent="0.2">
      <c r="A764" s="22"/>
      <c r="B764" s="26" t="s">
        <v>48</v>
      </c>
      <c r="C764" s="122"/>
      <c r="D764" s="40">
        <f>D756-D763</f>
        <v>203049</v>
      </c>
      <c r="E764" s="40">
        <f>E756-E763</f>
        <v>104860</v>
      </c>
      <c r="F764" s="121">
        <f t="shared" si="264"/>
        <v>98189</v>
      </c>
      <c r="G764" s="32">
        <f t="shared" si="265"/>
        <v>0.93638184245660883</v>
      </c>
    </row>
    <row r="765" spans="1:7" x14ac:dyDescent="0.2">
      <c r="A765" s="117">
        <v>63</v>
      </c>
      <c r="B765" s="3" t="s">
        <v>46</v>
      </c>
      <c r="C765" s="119"/>
      <c r="D765" s="121">
        <f>'CUMUL septembre'!D765+'octo 21'!D765</f>
        <v>160879</v>
      </c>
      <c r="E765" s="121">
        <f>'CUMUL septembre'!E765+'octo 21'!E765</f>
        <v>115136</v>
      </c>
      <c r="F765" s="121">
        <f t="shared" si="264"/>
        <v>45743</v>
      </c>
      <c r="G765" s="32">
        <f t="shared" si="265"/>
        <v>0.39729537242912727</v>
      </c>
    </row>
    <row r="766" spans="1:7" x14ac:dyDescent="0.2">
      <c r="A766" s="117"/>
      <c r="B766" s="13" t="s">
        <v>6</v>
      </c>
      <c r="C766" s="27"/>
      <c r="D766" s="121"/>
      <c r="E766" s="121"/>
      <c r="F766" s="121"/>
      <c r="G766" s="32"/>
    </row>
    <row r="767" spans="1:7" x14ac:dyDescent="0.2">
      <c r="A767" s="117">
        <v>631</v>
      </c>
      <c r="B767" s="15" t="s">
        <v>21</v>
      </c>
      <c r="C767" s="21"/>
      <c r="D767" s="121">
        <f>'CUMUL septembre'!D767+'octo 21'!D767</f>
        <v>0</v>
      </c>
      <c r="E767" s="121">
        <f>'CUMUL septembre'!E767+'octo 21'!E767</f>
        <v>0</v>
      </c>
      <c r="F767" s="121">
        <f t="shared" ref="F767" si="266">(D767-E767)</f>
        <v>0</v>
      </c>
      <c r="G767" s="32" t="e">
        <f t="shared" ref="G767" si="267">F767/E767</f>
        <v>#DIV/0!</v>
      </c>
    </row>
    <row r="768" spans="1:7" x14ac:dyDescent="0.2">
      <c r="A768" s="117"/>
      <c r="B768" s="15"/>
      <c r="C768" s="21"/>
      <c r="D768" s="121"/>
      <c r="E768" s="121"/>
      <c r="F768" s="121"/>
      <c r="G768" s="32"/>
    </row>
    <row r="769" spans="1:7" x14ac:dyDescent="0.2">
      <c r="A769" s="117">
        <v>64</v>
      </c>
      <c r="B769" s="2" t="s">
        <v>47</v>
      </c>
      <c r="C769" s="11"/>
      <c r="D769" s="121">
        <f>'CUMUL septembre'!D769+'octo 21'!D769</f>
        <v>10169</v>
      </c>
      <c r="E769" s="121">
        <f>'CUMUL septembre'!E769+'octo 21'!E769</f>
        <v>6871</v>
      </c>
      <c r="F769" s="121">
        <f t="shared" ref="F769:F779" si="268">(D769-E769)</f>
        <v>3298</v>
      </c>
      <c r="G769" s="32">
        <f t="shared" ref="G769:G779" si="269">F769/E769</f>
        <v>0.47998835686217434</v>
      </c>
    </row>
    <row r="770" spans="1:7" ht="25.5" x14ac:dyDescent="0.2">
      <c r="A770" s="22"/>
      <c r="B770" s="26" t="s">
        <v>49</v>
      </c>
      <c r="C770" s="122"/>
      <c r="D770" s="121">
        <f>D764-D765-D769</f>
        <v>32001</v>
      </c>
      <c r="E770" s="121">
        <f>E764-E765-E769</f>
        <v>-17147</v>
      </c>
      <c r="F770" s="121">
        <f t="shared" si="268"/>
        <v>49148</v>
      </c>
      <c r="G770" s="32">
        <f t="shared" si="269"/>
        <v>-2.8662739837872513</v>
      </c>
    </row>
    <row r="771" spans="1:7" x14ac:dyDescent="0.2">
      <c r="A771" s="117">
        <v>75</v>
      </c>
      <c r="B771" s="3" t="s">
        <v>50</v>
      </c>
      <c r="C771" s="119"/>
      <c r="D771" s="121">
        <f>'CUMUL septembre'!D771+'octo 21'!D771</f>
        <v>7983</v>
      </c>
      <c r="E771" s="121">
        <f>'CUMUL septembre'!E771+'octo 21'!E771</f>
        <v>5649</v>
      </c>
      <c r="F771" s="121">
        <f t="shared" si="268"/>
        <v>2334</v>
      </c>
      <c r="G771" s="32">
        <f t="shared" si="269"/>
        <v>0.41317047265002654</v>
      </c>
    </row>
    <row r="772" spans="1:7" x14ac:dyDescent="0.2">
      <c r="A772" s="117">
        <v>65</v>
      </c>
      <c r="B772" s="1" t="s">
        <v>51</v>
      </c>
      <c r="C772" s="10"/>
      <c r="D772" s="121">
        <f>'CUMUL septembre'!D772+'octo 21'!D772</f>
        <v>10733</v>
      </c>
      <c r="E772" s="121">
        <f>'CUMUL septembre'!E772+'octo 21'!E772</f>
        <v>4780</v>
      </c>
      <c r="F772" s="121">
        <f t="shared" si="268"/>
        <v>5953</v>
      </c>
      <c r="G772" s="32">
        <f t="shared" si="269"/>
        <v>1.245397489539749</v>
      </c>
    </row>
    <row r="773" spans="1:7" ht="25.5" x14ac:dyDescent="0.2">
      <c r="A773" s="117">
        <v>68</v>
      </c>
      <c r="B773" s="16" t="s">
        <v>52</v>
      </c>
      <c r="C773" s="17"/>
      <c r="D773" s="121">
        <f>'CUMUL septembre'!D773+'octo 21'!D773</f>
        <v>94784</v>
      </c>
      <c r="E773" s="121">
        <f>'CUMUL septembre'!E773+'octo 21'!E773</f>
        <v>58297</v>
      </c>
      <c r="F773" s="121">
        <f t="shared" si="268"/>
        <v>36487</v>
      </c>
      <c r="G773" s="32">
        <f t="shared" si="269"/>
        <v>0.62588126318678494</v>
      </c>
    </row>
    <row r="774" spans="1:7" x14ac:dyDescent="0.2">
      <c r="A774" s="117">
        <v>78</v>
      </c>
      <c r="B774" s="2" t="s">
        <v>53</v>
      </c>
      <c r="C774" s="11"/>
      <c r="D774" s="121">
        <f>'CUMUL septembre'!D774+'octo 21'!D774</f>
        <v>4101</v>
      </c>
      <c r="E774" s="121">
        <f>'CUMUL septembre'!E774+'octo 21'!E774</f>
        <v>0</v>
      </c>
      <c r="F774" s="121">
        <f t="shared" si="268"/>
        <v>4101</v>
      </c>
      <c r="G774" s="32" t="e">
        <f t="shared" si="269"/>
        <v>#DIV/0!</v>
      </c>
    </row>
    <row r="775" spans="1:7" ht="25.5" x14ac:dyDescent="0.2">
      <c r="A775" s="22"/>
      <c r="B775" s="26" t="s">
        <v>77</v>
      </c>
      <c r="C775" s="122"/>
      <c r="D775" s="121">
        <f>D770+D771-D772-D773+D774</f>
        <v>-61432</v>
      </c>
      <c r="E775" s="121">
        <f>E770+E771-E772-E773+E774</f>
        <v>-74575</v>
      </c>
      <c r="F775" s="121">
        <f t="shared" si="268"/>
        <v>13143</v>
      </c>
      <c r="G775" s="32">
        <f t="shared" si="269"/>
        <v>-0.17623868588669125</v>
      </c>
    </row>
    <row r="776" spans="1:7" x14ac:dyDescent="0.2">
      <c r="A776" s="117">
        <v>76</v>
      </c>
      <c r="B776" s="1" t="s">
        <v>54</v>
      </c>
      <c r="C776" s="10"/>
      <c r="D776" s="121">
        <f>'CUMUL septembre'!D776+'octo 21'!D776</f>
        <v>0</v>
      </c>
      <c r="E776" s="121">
        <f>'CUMUL septembre'!E776+'octo 21'!E776</f>
        <v>0</v>
      </c>
      <c r="F776" s="121">
        <f t="shared" si="268"/>
        <v>0</v>
      </c>
      <c r="G776" s="32" t="e">
        <f t="shared" si="269"/>
        <v>#DIV/0!</v>
      </c>
    </row>
    <row r="777" spans="1:7" x14ac:dyDescent="0.2">
      <c r="A777" s="117">
        <v>66</v>
      </c>
      <c r="B777" s="1" t="s">
        <v>55</v>
      </c>
      <c r="C777" s="10"/>
      <c r="D777" s="121">
        <f>'CUMUL septembre'!D777+'octo 21'!D777</f>
        <v>3095</v>
      </c>
      <c r="E777" s="121">
        <f>'CUMUL septembre'!E777+'octo 21'!E777</f>
        <v>0</v>
      </c>
      <c r="F777" s="121">
        <f t="shared" si="268"/>
        <v>3095</v>
      </c>
      <c r="G777" s="32" t="e">
        <f t="shared" si="269"/>
        <v>#DIV/0!</v>
      </c>
    </row>
    <row r="778" spans="1:7" x14ac:dyDescent="0.2">
      <c r="B778" s="2" t="s">
        <v>56</v>
      </c>
      <c r="C778" s="11"/>
      <c r="D778" s="39">
        <f>D776-D777</f>
        <v>-3095</v>
      </c>
      <c r="E778" s="39">
        <f>E776-E777</f>
        <v>0</v>
      </c>
      <c r="F778" s="121">
        <f t="shared" si="268"/>
        <v>-3095</v>
      </c>
      <c r="G778" s="32" t="e">
        <f t="shared" si="269"/>
        <v>#DIV/0!</v>
      </c>
    </row>
    <row r="779" spans="1:7" x14ac:dyDescent="0.2">
      <c r="A779" s="22"/>
      <c r="B779" s="19" t="s">
        <v>57</v>
      </c>
      <c r="C779" s="122"/>
      <c r="D779" s="121">
        <f>D775+D778</f>
        <v>-64527</v>
      </c>
      <c r="E779" s="121">
        <f>E775+E778</f>
        <v>-74575</v>
      </c>
      <c r="F779" s="121">
        <f t="shared" si="268"/>
        <v>10048</v>
      </c>
      <c r="G779" s="32">
        <f t="shared" si="269"/>
        <v>-0.13473684210526315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17">
        <v>5</v>
      </c>
      <c r="B783" s="1" t="s">
        <v>22</v>
      </c>
      <c r="C783" s="10"/>
      <c r="D783" s="40">
        <f>'octo 21'!D783</f>
        <v>76626</v>
      </c>
      <c r="E783" s="40">
        <f>'octo 21'!E783</f>
        <v>76502</v>
      </c>
      <c r="F783" s="121">
        <f t="shared" ref="F783" si="270">(D783-E783)</f>
        <v>124</v>
      </c>
      <c r="G783" s="32">
        <f t="shared" ref="G783" si="271">F783/E783</f>
        <v>1.6208726569240019E-3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17">
        <v>51</v>
      </c>
      <c r="B787" s="20" t="s">
        <v>29</v>
      </c>
      <c r="C787" s="30"/>
      <c r="D787" s="121">
        <v>0</v>
      </c>
      <c r="E787" s="121">
        <v>0</v>
      </c>
      <c r="F787" s="121">
        <f t="shared" ref="F787:F788" si="272">(D787-E787)</f>
        <v>0</v>
      </c>
      <c r="G787" s="32" t="e">
        <f t="shared" ref="G787:G788" si="273">F787/E787</f>
        <v>#DIV/0!</v>
      </c>
    </row>
    <row r="788" spans="1:7" x14ac:dyDescent="0.2">
      <c r="A788" s="117">
        <v>510</v>
      </c>
      <c r="B788" s="1" t="s">
        <v>7</v>
      </c>
      <c r="C788" s="10"/>
      <c r="D788" s="121">
        <v>0</v>
      </c>
      <c r="E788" s="121">
        <v>0</v>
      </c>
      <c r="F788" s="121">
        <f t="shared" si="272"/>
        <v>0</v>
      </c>
      <c r="G788" s="32" t="e">
        <f t="shared" si="273"/>
        <v>#DIV/0!</v>
      </c>
    </row>
    <row r="789" spans="1:7" x14ac:dyDescent="0.2">
      <c r="B789" s="3"/>
      <c r="C789" s="28"/>
    </row>
    <row r="790" spans="1:7" x14ac:dyDescent="0.2">
      <c r="A790" s="117">
        <v>41</v>
      </c>
      <c r="B790" s="1" t="s">
        <v>8</v>
      </c>
      <c r="C790" s="10"/>
      <c r="D790" s="40">
        <f>D794+D795+D796</f>
        <v>184584</v>
      </c>
      <c r="E790" s="40">
        <f>E794+E795+E796</f>
        <v>144330</v>
      </c>
      <c r="F790" s="121">
        <f t="shared" ref="F790" si="274">(D790-E790)</f>
        <v>40254</v>
      </c>
      <c r="G790" s="32">
        <f t="shared" ref="G790" si="275">F790/E790</f>
        <v>0.2789025150696321</v>
      </c>
    </row>
    <row r="791" spans="1:7" x14ac:dyDescent="0.2">
      <c r="A791" s="117"/>
      <c r="B791" s="1"/>
      <c r="C791" s="10"/>
      <c r="D791" s="121"/>
      <c r="E791" s="121"/>
      <c r="F791" s="121"/>
      <c r="G791" s="32"/>
    </row>
    <row r="792" spans="1:7" x14ac:dyDescent="0.2">
      <c r="A792" s="117"/>
      <c r="B792" s="7" t="s">
        <v>6</v>
      </c>
      <c r="C792" s="29"/>
      <c r="D792" s="121"/>
      <c r="E792" s="121"/>
      <c r="F792" s="121"/>
      <c r="G792" s="32"/>
    </row>
    <row r="793" spans="1:7" x14ac:dyDescent="0.2">
      <c r="A793" s="117"/>
      <c r="B793" s="1"/>
      <c r="C793" s="10"/>
      <c r="D793" s="121"/>
      <c r="E793" s="121"/>
      <c r="F793" s="121"/>
      <c r="G793" s="32"/>
    </row>
    <row r="794" spans="1:7" x14ac:dyDescent="0.2">
      <c r="A794" s="117"/>
      <c r="B794" s="23" t="s">
        <v>23</v>
      </c>
      <c r="C794" s="10"/>
      <c r="D794" s="40">
        <f>'octo 21'!D794</f>
        <v>130698</v>
      </c>
      <c r="E794" s="40">
        <f>'octo 21'!E794</f>
        <v>104574</v>
      </c>
      <c r="F794" s="121">
        <f t="shared" ref="F794:F796" si="276">(D794-E794)</f>
        <v>26124</v>
      </c>
      <c r="G794" s="32">
        <f t="shared" ref="G794:G796" si="277">F794/E794</f>
        <v>0.24981352917551208</v>
      </c>
    </row>
    <row r="795" spans="1:7" ht="25.5" x14ac:dyDescent="0.2">
      <c r="A795" s="117"/>
      <c r="B795" s="24" t="s">
        <v>58</v>
      </c>
      <c r="C795" s="17"/>
      <c r="D795" s="40">
        <f>'octo 21'!D795</f>
        <v>35747</v>
      </c>
      <c r="E795" s="40">
        <f>'octo 21'!E795</f>
        <v>29361</v>
      </c>
      <c r="F795" s="121">
        <f t="shared" si="276"/>
        <v>6386</v>
      </c>
      <c r="G795" s="32">
        <f t="shared" si="277"/>
        <v>0.21749940397125439</v>
      </c>
    </row>
    <row r="796" spans="1:7" x14ac:dyDescent="0.2">
      <c r="A796" s="117"/>
      <c r="B796" s="23" t="s">
        <v>24</v>
      </c>
      <c r="C796" s="10"/>
      <c r="D796" s="40">
        <f>'octo 21'!D796</f>
        <v>18139</v>
      </c>
      <c r="E796" s="40">
        <f>'octo 21'!E796</f>
        <v>10395</v>
      </c>
      <c r="F796" s="121">
        <f t="shared" si="276"/>
        <v>7744</v>
      </c>
      <c r="G796" s="32">
        <f t="shared" si="277"/>
        <v>0.74497354497354495</v>
      </c>
    </row>
    <row r="797" spans="1:7" x14ac:dyDescent="0.2">
      <c r="A797" s="117"/>
      <c r="B797" s="1"/>
      <c r="C797" s="10"/>
      <c r="D797" s="121"/>
      <c r="E797" s="121"/>
      <c r="F797" s="121"/>
      <c r="G797" s="32"/>
    </row>
    <row r="798" spans="1:7" x14ac:dyDescent="0.2">
      <c r="A798" s="117"/>
      <c r="B798" s="8" t="s">
        <v>26</v>
      </c>
      <c r="C798" s="31"/>
      <c r="D798" s="40">
        <f>'octo 21'!D798</f>
        <v>28029</v>
      </c>
      <c r="E798" s="40">
        <f>'octo 21'!E798</f>
        <v>10039</v>
      </c>
      <c r="F798" s="121">
        <f t="shared" ref="F798" si="278">(D798-E798)</f>
        <v>17990</v>
      </c>
      <c r="G798" s="32">
        <f t="shared" ref="G798" si="279">F798/E798</f>
        <v>1.7920111564896901</v>
      </c>
    </row>
    <row r="799" spans="1:7" x14ac:dyDescent="0.2">
      <c r="A799" s="117"/>
      <c r="B799" s="8"/>
      <c r="C799" s="31"/>
      <c r="D799" s="121"/>
      <c r="E799" s="121"/>
      <c r="F799" s="121"/>
      <c r="G799" s="32"/>
    </row>
    <row r="800" spans="1:7" x14ac:dyDescent="0.2">
      <c r="A800" s="117">
        <v>3</v>
      </c>
      <c r="B800" s="8" t="s">
        <v>15</v>
      </c>
      <c r="C800" s="31"/>
      <c r="D800" s="40">
        <f>D803+D804+D805+D806</f>
        <v>26771</v>
      </c>
      <c r="E800" s="40">
        <f>E803+E804+E805+E806</f>
        <v>15939</v>
      </c>
      <c r="F800" s="121">
        <f t="shared" ref="F800" si="280">(D800-E800)</f>
        <v>10832</v>
      </c>
      <c r="G800" s="32">
        <f t="shared" ref="G800" si="281">F800/E800</f>
        <v>0.67959094046050572</v>
      </c>
    </row>
    <row r="801" spans="1:7" x14ac:dyDescent="0.2">
      <c r="A801" s="117"/>
      <c r="B801" s="7" t="s">
        <v>6</v>
      </c>
      <c r="C801" s="29"/>
      <c r="D801" s="121"/>
      <c r="E801" s="121"/>
      <c r="F801" s="121"/>
      <c r="G801" s="32"/>
    </row>
    <row r="802" spans="1:7" x14ac:dyDescent="0.2">
      <c r="A802" s="117"/>
      <c r="B802" s="8"/>
      <c r="C802" s="31"/>
      <c r="D802" s="121"/>
      <c r="E802" s="121"/>
      <c r="F802" s="121"/>
      <c r="G802" s="32"/>
    </row>
    <row r="803" spans="1:7" x14ac:dyDescent="0.2">
      <c r="A803" s="117">
        <v>30</v>
      </c>
      <c r="B803" s="25" t="s">
        <v>16</v>
      </c>
      <c r="C803" s="31"/>
      <c r="D803" s="40">
        <f>'octo 21'!D803</f>
        <v>11137</v>
      </c>
      <c r="E803" s="40">
        <f>'octo 21'!E803</f>
        <v>5554</v>
      </c>
      <c r="F803" s="121">
        <f t="shared" ref="F803:F806" si="282">(D803-E803)</f>
        <v>5583</v>
      </c>
      <c r="G803" s="32">
        <f t="shared" ref="G803:G806" si="283">F803/E803</f>
        <v>1.0052214620093627</v>
      </c>
    </row>
    <row r="804" spans="1:7" x14ac:dyDescent="0.2">
      <c r="A804" s="117">
        <v>31</v>
      </c>
      <c r="B804" s="25" t="s">
        <v>17</v>
      </c>
      <c r="C804" s="31"/>
      <c r="D804" s="40">
        <f>'octo 21'!D804</f>
        <v>2544</v>
      </c>
      <c r="E804" s="40">
        <f>'octo 21'!E804</f>
        <v>3129</v>
      </c>
      <c r="F804" s="121">
        <f t="shared" si="282"/>
        <v>-585</v>
      </c>
      <c r="G804" s="32">
        <f t="shared" si="283"/>
        <v>-0.18696069031639501</v>
      </c>
    </row>
    <row r="805" spans="1:7" x14ac:dyDescent="0.2">
      <c r="A805" s="117">
        <v>32</v>
      </c>
      <c r="B805" s="25" t="s">
        <v>18</v>
      </c>
      <c r="C805" s="31"/>
      <c r="D805" s="40">
        <f>'octo 21'!D805</f>
        <v>13090</v>
      </c>
      <c r="E805" s="40">
        <f>'octo 21'!E805</f>
        <v>7256</v>
      </c>
      <c r="F805" s="121">
        <f t="shared" si="282"/>
        <v>5834</v>
      </c>
      <c r="G805" s="32">
        <f t="shared" si="283"/>
        <v>0.80402425578831316</v>
      </c>
    </row>
    <row r="806" spans="1:7" x14ac:dyDescent="0.2">
      <c r="A806" s="117">
        <v>37</v>
      </c>
      <c r="B806" s="25" t="s">
        <v>25</v>
      </c>
      <c r="C806" s="31"/>
      <c r="D806" s="40">
        <f>'octo 21'!D806</f>
        <v>0</v>
      </c>
      <c r="E806" s="40">
        <f>'octo 21'!E806</f>
        <v>0</v>
      </c>
      <c r="F806" s="121">
        <f t="shared" si="282"/>
        <v>0</v>
      </c>
      <c r="G806" s="32" t="e">
        <f t="shared" si="283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21" t="s">
        <v>10</v>
      </c>
      <c r="E810" s="121" t="s">
        <v>11</v>
      </c>
      <c r="F810" s="121" t="s">
        <v>12</v>
      </c>
      <c r="G810" s="32" t="s">
        <v>13</v>
      </c>
    </row>
    <row r="811" spans="1:7" x14ac:dyDescent="0.2">
      <c r="A811" s="117">
        <v>700</v>
      </c>
      <c r="B811" s="1" t="s">
        <v>30</v>
      </c>
      <c r="C811" s="10"/>
      <c r="D811" s="121">
        <f>'CUMUL septembre'!D811+'octo 21'!D811</f>
        <v>52921</v>
      </c>
      <c r="E811" s="121">
        <f>'CUMUL septembre'!E811+'octo 21'!E811</f>
        <v>61257</v>
      </c>
      <c r="F811" s="121">
        <f>(D811-E811)</f>
        <v>-8336</v>
      </c>
      <c r="G811" s="32">
        <f>F811/E811</f>
        <v>-0.13608240690859821</v>
      </c>
    </row>
    <row r="812" spans="1:7" x14ac:dyDescent="0.2">
      <c r="A812" s="117">
        <v>701</v>
      </c>
      <c r="B812" s="1" t="s">
        <v>31</v>
      </c>
      <c r="C812" s="10"/>
      <c r="D812" s="121">
        <f>'CUMUL septembre'!D812+'octo 21'!D812</f>
        <v>13229</v>
      </c>
      <c r="E812" s="121">
        <f>'CUMUL septembre'!E812+'octo 21'!E812</f>
        <v>58248</v>
      </c>
      <c r="F812" s="121">
        <f t="shared" ref="F812:F814" si="284">(D812-E812)</f>
        <v>-45019</v>
      </c>
      <c r="G812" s="32">
        <f t="shared" ref="G812:G814" si="285">F812/E812</f>
        <v>-0.77288490591951653</v>
      </c>
    </row>
    <row r="813" spans="1:7" x14ac:dyDescent="0.2">
      <c r="A813" s="117">
        <v>704</v>
      </c>
      <c r="B813" s="1" t="s">
        <v>32</v>
      </c>
      <c r="C813" s="10"/>
      <c r="D813" s="121">
        <f>'CUMUL septembre'!D813+'octo 21'!D813</f>
        <v>0</v>
      </c>
      <c r="E813" s="121">
        <f>'CUMUL septembre'!E813+'octo 21'!E813</f>
        <v>0</v>
      </c>
      <c r="F813" s="121">
        <f t="shared" si="284"/>
        <v>0</v>
      </c>
      <c r="G813" s="32" t="e">
        <f t="shared" si="285"/>
        <v>#DIV/0!</v>
      </c>
    </row>
    <row r="814" spans="1:7" x14ac:dyDescent="0.2">
      <c r="A814" s="117">
        <v>706</v>
      </c>
      <c r="B814" s="1" t="s">
        <v>33</v>
      </c>
      <c r="C814" s="10"/>
      <c r="D814" s="121">
        <f>'CUMUL septembre'!D814+'octo 21'!D814</f>
        <v>8424</v>
      </c>
      <c r="E814" s="121">
        <f>'CUMUL septembre'!E814+'octo 21'!E814</f>
        <v>26779</v>
      </c>
      <c r="F814" s="121">
        <f t="shared" si="284"/>
        <v>-18355</v>
      </c>
      <c r="G814" s="32">
        <f t="shared" si="285"/>
        <v>-0.68542514657007358</v>
      </c>
    </row>
    <row r="815" spans="1:7" x14ac:dyDescent="0.2">
      <c r="A815" s="117"/>
      <c r="B815" s="13" t="s">
        <v>6</v>
      </c>
      <c r="C815" s="27"/>
      <c r="D815" s="121"/>
      <c r="E815" s="121"/>
      <c r="F815" s="39"/>
      <c r="G815" s="33"/>
    </row>
    <row r="816" spans="1:7" x14ac:dyDescent="0.2">
      <c r="A816" s="117"/>
      <c r="B816" s="14" t="s">
        <v>19</v>
      </c>
      <c r="C816" s="11"/>
      <c r="D816" s="121"/>
      <c r="E816" s="121"/>
      <c r="F816" s="121">
        <f t="shared" ref="F816:F821" si="286">(D816-E816)</f>
        <v>0</v>
      </c>
      <c r="G816" s="32" t="e">
        <f t="shared" ref="G816:G821" si="287">F816/E816</f>
        <v>#DIV/0!</v>
      </c>
    </row>
    <row r="817" spans="1:7" x14ac:dyDescent="0.2">
      <c r="A817" s="117"/>
      <c r="B817" s="14" t="s">
        <v>20</v>
      </c>
      <c r="C817" s="11"/>
      <c r="D817" s="121"/>
      <c r="E817" s="121"/>
      <c r="F817" s="121">
        <f t="shared" si="286"/>
        <v>0</v>
      </c>
      <c r="G817" s="32" t="e">
        <f t="shared" si="287"/>
        <v>#DIV/0!</v>
      </c>
    </row>
    <row r="818" spans="1:7" x14ac:dyDescent="0.2">
      <c r="A818" s="117"/>
      <c r="B818" s="14" t="s">
        <v>27</v>
      </c>
      <c r="C818" s="11"/>
      <c r="D818" s="121"/>
      <c r="E818" s="121"/>
      <c r="F818" s="121">
        <f t="shared" si="286"/>
        <v>0</v>
      </c>
      <c r="G818" s="32" t="e">
        <f t="shared" si="287"/>
        <v>#DIV/0!</v>
      </c>
    </row>
    <row r="819" spans="1:7" x14ac:dyDescent="0.2">
      <c r="A819" s="117">
        <v>706</v>
      </c>
      <c r="B819" s="2" t="s">
        <v>34</v>
      </c>
      <c r="C819" s="11"/>
      <c r="D819" s="121">
        <f>'CUMUL septembre'!D819+'octo 21'!D819</f>
        <v>0</v>
      </c>
      <c r="E819" s="121">
        <f>'CUMUL septembre'!E819+'octo 21'!E819</f>
        <v>0</v>
      </c>
      <c r="F819" s="121">
        <f t="shared" si="286"/>
        <v>0</v>
      </c>
      <c r="G819" s="32" t="e">
        <f t="shared" si="287"/>
        <v>#DIV/0!</v>
      </c>
    </row>
    <row r="820" spans="1:7" x14ac:dyDescent="0.2">
      <c r="A820" s="117" t="s">
        <v>35</v>
      </c>
      <c r="B820" s="2" t="s">
        <v>36</v>
      </c>
      <c r="C820" s="11"/>
      <c r="D820" s="121">
        <f>'CUMUL septembre'!D820+'octo 21'!D820</f>
        <v>0</v>
      </c>
      <c r="E820" s="121">
        <f>'CUMUL septembre'!E820+'octo 21'!E820</f>
        <v>0</v>
      </c>
      <c r="F820" s="121">
        <f t="shared" si="286"/>
        <v>0</v>
      </c>
      <c r="G820" s="32" t="e">
        <f t="shared" si="287"/>
        <v>#DIV/0!</v>
      </c>
    </row>
    <row r="821" spans="1:7" ht="25.5" x14ac:dyDescent="0.2">
      <c r="A821" s="22"/>
      <c r="B821" s="26" t="s">
        <v>45</v>
      </c>
      <c r="C821" s="118"/>
      <c r="D821" s="40">
        <f>D811+D812+D813+D814+D819+D820</f>
        <v>74574</v>
      </c>
      <c r="E821" s="40">
        <f>E811+E812+E813+E814+E819+E820</f>
        <v>146284</v>
      </c>
      <c r="F821" s="40">
        <f t="shared" si="286"/>
        <v>-71710</v>
      </c>
      <c r="G821" s="34">
        <f t="shared" si="287"/>
        <v>-0.49021082278307948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21">
        <f>'CUMUL septembre'!D824+'octo 21'!D824</f>
        <v>0</v>
      </c>
      <c r="E824" s="121">
        <f>'CUMUL septembre'!E824+'octo 21'!E824</f>
        <v>0</v>
      </c>
      <c r="F824" s="121">
        <f t="shared" ref="F824" si="288">(D824-E824)</f>
        <v>0</v>
      </c>
      <c r="G824" s="32" t="e">
        <f t="shared" ref="G824" si="289">F824/E824</f>
        <v>#DIV/0!</v>
      </c>
    </row>
    <row r="825" spans="1:7" x14ac:dyDescent="0.2">
      <c r="B825" s="3"/>
      <c r="C825" s="119"/>
      <c r="D825" s="120"/>
      <c r="E825" s="120"/>
      <c r="F825" s="120"/>
      <c r="G825" s="36"/>
    </row>
    <row r="826" spans="1:7" x14ac:dyDescent="0.2">
      <c r="A826" s="117">
        <v>72</v>
      </c>
      <c r="B826" s="1" t="s">
        <v>37</v>
      </c>
      <c r="C826" s="10"/>
      <c r="D826" s="121"/>
      <c r="E826" s="121"/>
      <c r="F826" s="121">
        <f t="shared" ref="F826:F838" si="290">(D826-E826)</f>
        <v>0</v>
      </c>
      <c r="G826" s="32" t="e">
        <f t="shared" ref="G826:G838" si="291">F826/E826</f>
        <v>#DIV/0!</v>
      </c>
    </row>
    <row r="827" spans="1:7" x14ac:dyDescent="0.2">
      <c r="A827" s="117">
        <v>73</v>
      </c>
      <c r="B827" s="1" t="s">
        <v>38</v>
      </c>
      <c r="C827" s="10"/>
      <c r="D827" s="121"/>
      <c r="E827" s="121"/>
      <c r="F827" s="121">
        <f t="shared" si="290"/>
        <v>0</v>
      </c>
      <c r="G827" s="32" t="e">
        <f t="shared" si="291"/>
        <v>#DIV/0!</v>
      </c>
    </row>
    <row r="828" spans="1:7" x14ac:dyDescent="0.2">
      <c r="A828" s="117">
        <v>74</v>
      </c>
      <c r="B828" s="2" t="s">
        <v>39</v>
      </c>
      <c r="C828" s="11"/>
      <c r="D828" s="121"/>
      <c r="E828" s="121"/>
      <c r="F828" s="121">
        <f t="shared" si="290"/>
        <v>0</v>
      </c>
      <c r="G828" s="32" t="e">
        <f t="shared" si="291"/>
        <v>#DIV/0!</v>
      </c>
    </row>
    <row r="829" spans="1:7" ht="25.5" x14ac:dyDescent="0.2">
      <c r="A829" s="22"/>
      <c r="B829" s="26" t="s">
        <v>44</v>
      </c>
      <c r="C829" s="122"/>
      <c r="D829" s="40">
        <f>D821+D826+D827+D828</f>
        <v>74574</v>
      </c>
      <c r="E829" s="40">
        <f>E821+E826+E827+E828</f>
        <v>146284</v>
      </c>
      <c r="F829" s="121">
        <f t="shared" si="290"/>
        <v>-71710</v>
      </c>
      <c r="G829" s="32">
        <f t="shared" si="291"/>
        <v>-0.49021082278307948</v>
      </c>
    </row>
    <row r="830" spans="1:7" x14ac:dyDescent="0.2">
      <c r="A830" s="117">
        <v>60</v>
      </c>
      <c r="B830" s="3" t="s">
        <v>40</v>
      </c>
      <c r="C830" s="119"/>
      <c r="D830" s="120">
        <f>D831+D832+D833</f>
        <v>25950</v>
      </c>
      <c r="E830" s="120">
        <f>E831+E832+E833</f>
        <v>37941</v>
      </c>
      <c r="F830" s="121">
        <f t="shared" si="290"/>
        <v>-11991</v>
      </c>
      <c r="G830" s="32">
        <f t="shared" si="291"/>
        <v>-0.31604333043409505</v>
      </c>
    </row>
    <row r="831" spans="1:7" x14ac:dyDescent="0.2">
      <c r="A831" s="117">
        <v>600</v>
      </c>
      <c r="B831" s="1" t="s">
        <v>2</v>
      </c>
      <c r="C831" s="10"/>
      <c r="D831" s="121">
        <f>'CUMUL septembre'!D831+'octo 21'!D831</f>
        <v>22996</v>
      </c>
      <c r="E831" s="121">
        <f>'CUMUL septembre'!E831+'octo 21'!E831</f>
        <v>32762</v>
      </c>
      <c r="F831" s="121">
        <f t="shared" si="290"/>
        <v>-9766</v>
      </c>
      <c r="G831" s="32">
        <f t="shared" si="291"/>
        <v>-0.29808924974055306</v>
      </c>
    </row>
    <row r="832" spans="1:7" x14ac:dyDescent="0.2">
      <c r="A832" s="117">
        <v>601</v>
      </c>
      <c r="B832" s="1" t="s">
        <v>3</v>
      </c>
      <c r="C832" s="10"/>
      <c r="D832" s="121">
        <f>'CUMUL septembre'!D832+'octo 21'!D832</f>
        <v>351</v>
      </c>
      <c r="E832" s="121">
        <f>'CUMUL septembre'!E832+'octo 21'!E832</f>
        <v>499</v>
      </c>
      <c r="F832" s="121">
        <f t="shared" si="290"/>
        <v>-148</v>
      </c>
      <c r="G832" s="32">
        <f t="shared" si="291"/>
        <v>-0.29659318637274551</v>
      </c>
    </row>
    <row r="833" spans="1:7" x14ac:dyDescent="0.2">
      <c r="A833" s="117">
        <v>604</v>
      </c>
      <c r="B833" s="1" t="s">
        <v>4</v>
      </c>
      <c r="C833" s="10"/>
      <c r="D833" s="121">
        <f>'CUMUL septembre'!D833+'octo 21'!D833</f>
        <v>2603</v>
      </c>
      <c r="E833" s="121">
        <f>'CUMUL septembre'!E833+'octo 21'!E833</f>
        <v>4680</v>
      </c>
      <c r="F833" s="121">
        <f t="shared" si="290"/>
        <v>-2077</v>
      </c>
      <c r="G833" s="32">
        <f t="shared" si="291"/>
        <v>-0.44380341880341878</v>
      </c>
    </row>
    <row r="834" spans="1:7" x14ac:dyDescent="0.2">
      <c r="A834" s="117">
        <v>61</v>
      </c>
      <c r="B834" s="1" t="s">
        <v>41</v>
      </c>
      <c r="C834" s="10"/>
      <c r="D834" s="121">
        <f>'CUMUL septembre'!D834+'octo 21'!D834</f>
        <v>944</v>
      </c>
      <c r="E834" s="121">
        <f>'CUMUL septembre'!E834+'octo 21'!E834</f>
        <v>1816</v>
      </c>
      <c r="F834" s="121">
        <f t="shared" si="290"/>
        <v>-872</v>
      </c>
      <c r="G834" s="32">
        <f t="shared" si="291"/>
        <v>-0.48017621145374451</v>
      </c>
    </row>
    <row r="835" spans="1:7" x14ac:dyDescent="0.2">
      <c r="A835" s="117">
        <v>62</v>
      </c>
      <c r="B835" s="2" t="s">
        <v>42</v>
      </c>
      <c r="C835" s="11"/>
      <c r="D835" s="121">
        <f>'CUMUL septembre'!D835+'octo 21'!D835</f>
        <v>2095</v>
      </c>
      <c r="E835" s="121">
        <f>'CUMUL septembre'!E835+'octo 21'!E835</f>
        <v>3986</v>
      </c>
      <c r="F835" s="121">
        <f t="shared" si="290"/>
        <v>-1891</v>
      </c>
      <c r="G835" s="32">
        <f t="shared" si="291"/>
        <v>-0.47441043652784748</v>
      </c>
    </row>
    <row r="836" spans="1:7" ht="25.5" x14ac:dyDescent="0.2">
      <c r="A836" s="22"/>
      <c r="B836" s="26" t="s">
        <v>43</v>
      </c>
      <c r="C836" s="122"/>
      <c r="D836" s="40">
        <f>D830+D834+D835</f>
        <v>28989</v>
      </c>
      <c r="E836" s="40">
        <f>E830+E834+E835</f>
        <v>43743</v>
      </c>
      <c r="F836" s="121">
        <f t="shared" si="290"/>
        <v>-14754</v>
      </c>
      <c r="G836" s="32">
        <f t="shared" si="291"/>
        <v>-0.33728825183457922</v>
      </c>
    </row>
    <row r="837" spans="1:7" ht="25.5" x14ac:dyDescent="0.2">
      <c r="A837" s="22"/>
      <c r="B837" s="26" t="s">
        <v>48</v>
      </c>
      <c r="C837" s="122"/>
      <c r="D837" s="40">
        <f>D829-D836</f>
        <v>45585</v>
      </c>
      <c r="E837" s="40">
        <f>E829-E836</f>
        <v>102541</v>
      </c>
      <c r="F837" s="121">
        <f t="shared" si="290"/>
        <v>-56956</v>
      </c>
      <c r="G837" s="32">
        <f t="shared" si="291"/>
        <v>-0.55544611423723189</v>
      </c>
    </row>
    <row r="838" spans="1:7" x14ac:dyDescent="0.2">
      <c r="A838" s="117">
        <v>63</v>
      </c>
      <c r="B838" s="3" t="s">
        <v>46</v>
      </c>
      <c r="C838" s="119"/>
      <c r="D838" s="121">
        <f>'CUMUL septembre'!D838+'octo 21'!D838</f>
        <v>59763</v>
      </c>
      <c r="E838" s="121">
        <f>'CUMUL septembre'!E838+'octo 21'!E838</f>
        <v>65489</v>
      </c>
      <c r="F838" s="121">
        <f t="shared" si="290"/>
        <v>-5726</v>
      </c>
      <c r="G838" s="32">
        <f t="shared" si="291"/>
        <v>-8.743453098993724E-2</v>
      </c>
    </row>
    <row r="839" spans="1:7" x14ac:dyDescent="0.2">
      <c r="A839" s="117"/>
      <c r="B839" s="13" t="s">
        <v>6</v>
      </c>
      <c r="C839" s="27"/>
      <c r="D839" s="121"/>
      <c r="E839" s="121"/>
      <c r="F839" s="121"/>
      <c r="G839" s="32"/>
    </row>
    <row r="840" spans="1:7" x14ac:dyDescent="0.2">
      <c r="A840" s="117">
        <v>631</v>
      </c>
      <c r="B840" s="15" t="s">
        <v>21</v>
      </c>
      <c r="C840" s="21"/>
      <c r="D840" s="121">
        <f>'CUMUL septembre'!D840+'octo 21'!D840</f>
        <v>0</v>
      </c>
      <c r="E840" s="121">
        <f>'CUMUL septembre'!E840+'octo 21'!E840</f>
        <v>0</v>
      </c>
      <c r="F840" s="121">
        <f t="shared" ref="F840" si="292">(D840-E840)</f>
        <v>0</v>
      </c>
      <c r="G840" s="32" t="e">
        <f t="shared" ref="G840" si="293">F840/E840</f>
        <v>#DIV/0!</v>
      </c>
    </row>
    <row r="841" spans="1:7" x14ac:dyDescent="0.2">
      <c r="A841" s="117"/>
      <c r="B841" s="15"/>
      <c r="C841" s="21"/>
      <c r="D841" s="121"/>
      <c r="E841" s="121"/>
      <c r="F841" s="121"/>
      <c r="G841" s="32"/>
    </row>
    <row r="842" spans="1:7" x14ac:dyDescent="0.2">
      <c r="A842" s="117">
        <v>64</v>
      </c>
      <c r="B842" s="2" t="s">
        <v>47</v>
      </c>
      <c r="C842" s="11"/>
      <c r="D842" s="121">
        <f>'CUMUL septembre'!D842+'octo 21'!D842</f>
        <v>1571</v>
      </c>
      <c r="E842" s="121">
        <f>'CUMUL septembre'!E842+'octo 21'!E842</f>
        <v>3292</v>
      </c>
      <c r="F842" s="121">
        <f t="shared" ref="F842:F852" si="294">(D842-E842)</f>
        <v>-1721</v>
      </c>
      <c r="G842" s="32">
        <f t="shared" ref="G842:G852" si="295">F842/E842</f>
        <v>-0.52278250303766705</v>
      </c>
    </row>
    <row r="843" spans="1:7" ht="25.5" x14ac:dyDescent="0.2">
      <c r="A843" s="22"/>
      <c r="B843" s="26" t="s">
        <v>49</v>
      </c>
      <c r="C843" s="122"/>
      <c r="D843" s="121">
        <f>D837-D838-D842</f>
        <v>-15749</v>
      </c>
      <c r="E843" s="121">
        <f>E837-E838-E842</f>
        <v>33760</v>
      </c>
      <c r="F843" s="121">
        <f t="shared" si="294"/>
        <v>-49509</v>
      </c>
      <c r="G843" s="32">
        <f t="shared" si="295"/>
        <v>-1.4664988151658769</v>
      </c>
    </row>
    <row r="844" spans="1:7" x14ac:dyDescent="0.2">
      <c r="A844" s="117">
        <v>75</v>
      </c>
      <c r="B844" s="3" t="s">
        <v>50</v>
      </c>
      <c r="C844" s="119"/>
      <c r="D844" s="121">
        <f>'CUMUL septembre'!D844+'octo 21'!D844</f>
        <v>0</v>
      </c>
      <c r="E844" s="121">
        <f>'CUMUL septembre'!E844+'octo 21'!E844</f>
        <v>930</v>
      </c>
      <c r="F844" s="121">
        <f t="shared" si="294"/>
        <v>-930</v>
      </c>
      <c r="G844" s="32">
        <f t="shared" si="295"/>
        <v>-1</v>
      </c>
    </row>
    <row r="845" spans="1:7" x14ac:dyDescent="0.2">
      <c r="A845" s="117">
        <v>65</v>
      </c>
      <c r="B845" s="1" t="s">
        <v>51</v>
      </c>
      <c r="C845" s="10"/>
      <c r="D845" s="121">
        <f>'CUMUL septembre'!D845+'octo 21'!D845</f>
        <v>1296</v>
      </c>
      <c r="E845" s="121">
        <f>'CUMUL septembre'!E845+'octo 21'!E845</f>
        <v>1144</v>
      </c>
      <c r="F845" s="121">
        <f t="shared" si="294"/>
        <v>152</v>
      </c>
      <c r="G845" s="32">
        <f t="shared" si="295"/>
        <v>0.13286713286713286</v>
      </c>
    </row>
    <row r="846" spans="1:7" ht="25.5" x14ac:dyDescent="0.2">
      <c r="A846" s="117">
        <v>68</v>
      </c>
      <c r="B846" s="16" t="s">
        <v>52</v>
      </c>
      <c r="C846" s="17"/>
      <c r="D846" s="121">
        <f>'CUMUL septembre'!D846+'octo 21'!D846</f>
        <v>8342</v>
      </c>
      <c r="E846" s="121">
        <f>'CUMUL septembre'!E846+'octo 21'!E846</f>
        <v>8305</v>
      </c>
      <c r="F846" s="121">
        <f t="shared" si="294"/>
        <v>37</v>
      </c>
      <c r="G846" s="32">
        <f t="shared" si="295"/>
        <v>4.4551475015051174E-3</v>
      </c>
    </row>
    <row r="847" spans="1:7" x14ac:dyDescent="0.2">
      <c r="A847" s="117">
        <v>78</v>
      </c>
      <c r="B847" s="2" t="s">
        <v>53</v>
      </c>
      <c r="C847" s="11"/>
      <c r="D847" s="121">
        <f>'CUMUL septembre'!D847+'octo 21'!D847</f>
        <v>2651</v>
      </c>
      <c r="E847" s="121">
        <f>'CUMUL septembre'!E847+'octo 21'!E847</f>
        <v>2629</v>
      </c>
      <c r="F847" s="121">
        <f t="shared" si="294"/>
        <v>22</v>
      </c>
      <c r="G847" s="32">
        <f t="shared" si="295"/>
        <v>8.368200836820083E-3</v>
      </c>
    </row>
    <row r="848" spans="1:7" ht="25.5" x14ac:dyDescent="0.2">
      <c r="A848" s="22"/>
      <c r="B848" s="26" t="s">
        <v>77</v>
      </c>
      <c r="C848" s="122"/>
      <c r="D848" s="121">
        <f>D843+D844-D845-D846+D847</f>
        <v>-22736</v>
      </c>
      <c r="E848" s="121">
        <f>E843+E844-E845-E846+E847</f>
        <v>27870</v>
      </c>
      <c r="F848" s="121">
        <f t="shared" si="294"/>
        <v>-50606</v>
      </c>
      <c r="G848" s="32">
        <f t="shared" si="295"/>
        <v>-1.8157875852170793</v>
      </c>
    </row>
    <row r="849" spans="1:7" x14ac:dyDescent="0.2">
      <c r="A849" s="117">
        <v>76</v>
      </c>
      <c r="B849" s="1" t="s">
        <v>54</v>
      </c>
      <c r="C849" s="10"/>
      <c r="D849" s="121">
        <f>'CUMUL septembre'!D849+'octo 21'!D849</f>
        <v>0</v>
      </c>
      <c r="E849" s="121">
        <f>'CUMUL septembre'!E849+'octo 21'!E849</f>
        <v>0</v>
      </c>
      <c r="F849" s="121">
        <f t="shared" si="294"/>
        <v>0</v>
      </c>
      <c r="G849" s="32" t="e">
        <f t="shared" si="295"/>
        <v>#DIV/0!</v>
      </c>
    </row>
    <row r="850" spans="1:7" x14ac:dyDescent="0.2">
      <c r="A850" s="117">
        <v>66</v>
      </c>
      <c r="B850" s="1" t="s">
        <v>55</v>
      </c>
      <c r="C850" s="10"/>
      <c r="D850" s="121">
        <f>'CUMUL septembre'!D850+'octo 21'!D850</f>
        <v>0</v>
      </c>
      <c r="E850" s="121">
        <f>'CUMUL septembre'!E850+'octo 21'!E850</f>
        <v>3005</v>
      </c>
      <c r="F850" s="121">
        <f t="shared" si="294"/>
        <v>-3005</v>
      </c>
      <c r="G850" s="32">
        <f t="shared" si="295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-3005</v>
      </c>
      <c r="F851" s="121">
        <f t="shared" si="294"/>
        <v>3005</v>
      </c>
      <c r="G851" s="32">
        <f t="shared" si="295"/>
        <v>-1</v>
      </c>
    </row>
    <row r="852" spans="1:7" x14ac:dyDescent="0.2">
      <c r="A852" s="22"/>
      <c r="B852" s="19" t="s">
        <v>57</v>
      </c>
      <c r="C852" s="122"/>
      <c r="D852" s="121">
        <f>D848+D851</f>
        <v>-22736</v>
      </c>
      <c r="E852" s="121">
        <f>E848+E851</f>
        <v>24865</v>
      </c>
      <c r="F852" s="121">
        <f t="shared" si="294"/>
        <v>-47601</v>
      </c>
      <c r="G852" s="32">
        <f t="shared" si="295"/>
        <v>-1.9143776392519607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17">
        <v>5</v>
      </c>
      <c r="B856" s="1" t="s">
        <v>22</v>
      </c>
      <c r="C856" s="10"/>
      <c r="D856" s="40">
        <f>'octo 21'!D856</f>
        <v>57233</v>
      </c>
      <c r="E856" s="40">
        <f>'octo 21'!E856</f>
        <v>34409</v>
      </c>
      <c r="F856" s="121">
        <f t="shared" ref="F856" si="296">(D856-E856)</f>
        <v>22824</v>
      </c>
      <c r="G856" s="32">
        <f t="shared" ref="G856" si="297">F856/E856</f>
        <v>0.66331483042227324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17">
        <v>51</v>
      </c>
      <c r="B860" s="20" t="s">
        <v>29</v>
      </c>
      <c r="C860" s="30"/>
      <c r="D860" s="121">
        <v>0</v>
      </c>
      <c r="E860" s="121">
        <v>0</v>
      </c>
      <c r="F860" s="121">
        <f t="shared" ref="F860:F861" si="298">(D860-E860)</f>
        <v>0</v>
      </c>
      <c r="G860" s="32" t="e">
        <f t="shared" ref="G860:G861" si="299">F860/E860</f>
        <v>#DIV/0!</v>
      </c>
    </row>
    <row r="861" spans="1:7" x14ac:dyDescent="0.2">
      <c r="A861" s="117">
        <v>510</v>
      </c>
      <c r="B861" s="1" t="s">
        <v>7</v>
      </c>
      <c r="C861" s="10"/>
      <c r="D861" s="121">
        <v>0</v>
      </c>
      <c r="E861" s="121">
        <v>0</v>
      </c>
      <c r="F861" s="121">
        <f t="shared" si="298"/>
        <v>0</v>
      </c>
      <c r="G861" s="32" t="e">
        <f t="shared" si="299"/>
        <v>#DIV/0!</v>
      </c>
    </row>
    <row r="862" spans="1:7" x14ac:dyDescent="0.2">
      <c r="B862" s="3"/>
      <c r="C862" s="28"/>
    </row>
    <row r="863" spans="1:7" x14ac:dyDescent="0.2">
      <c r="A863" s="117">
        <v>41</v>
      </c>
      <c r="B863" s="1" t="s">
        <v>8</v>
      </c>
      <c r="C863" s="10"/>
      <c r="D863" s="40">
        <f>D867+D868+D869</f>
        <v>50263</v>
      </c>
      <c r="E863" s="40">
        <f>E867+E868+E869</f>
        <v>116348</v>
      </c>
      <c r="F863" s="121">
        <f t="shared" ref="F863" si="300">(D863-E863)</f>
        <v>-66085</v>
      </c>
      <c r="G863" s="32">
        <f t="shared" ref="G863" si="301">F863/E863</f>
        <v>-0.56799429298311965</v>
      </c>
    </row>
    <row r="864" spans="1:7" x14ac:dyDescent="0.2">
      <c r="A864" s="117"/>
      <c r="B864" s="1"/>
      <c r="C864" s="10"/>
      <c r="D864" s="121"/>
      <c r="E864" s="121"/>
      <c r="F864" s="121"/>
      <c r="G864" s="32"/>
    </row>
    <row r="865" spans="1:7" x14ac:dyDescent="0.2">
      <c r="A865" s="117"/>
      <c r="B865" s="7" t="s">
        <v>6</v>
      </c>
      <c r="C865" s="29"/>
      <c r="D865" s="121"/>
      <c r="E865" s="121"/>
      <c r="F865" s="121"/>
      <c r="G865" s="32"/>
    </row>
    <row r="866" spans="1:7" x14ac:dyDescent="0.2">
      <c r="A866" s="117"/>
      <c r="B866" s="1"/>
      <c r="C866" s="10"/>
      <c r="D866" s="121"/>
      <c r="E866" s="121"/>
      <c r="F866" s="121"/>
      <c r="G866" s="32"/>
    </row>
    <row r="867" spans="1:7" x14ac:dyDescent="0.2">
      <c r="A867" s="117"/>
      <c r="B867" s="23" t="s">
        <v>23</v>
      </c>
      <c r="C867" s="10"/>
      <c r="D867" s="40">
        <f>'octo 21'!D867</f>
        <v>19390</v>
      </c>
      <c r="E867" s="40">
        <f>'octo 21'!E867</f>
        <v>94738</v>
      </c>
      <c r="F867" s="121">
        <f t="shared" ref="F867:F869" si="302">(D867-E867)</f>
        <v>-75348</v>
      </c>
      <c r="G867" s="32">
        <f t="shared" ref="G867:G869" si="303">F867/E867</f>
        <v>-0.7953302792965864</v>
      </c>
    </row>
    <row r="868" spans="1:7" ht="25.5" x14ac:dyDescent="0.2">
      <c r="A868" s="117"/>
      <c r="B868" s="24" t="s">
        <v>58</v>
      </c>
      <c r="C868" s="17"/>
      <c r="D868" s="40">
        <f>'octo 21'!D868</f>
        <v>27491</v>
      </c>
      <c r="E868" s="40">
        <f>'octo 21'!E868</f>
        <v>21367</v>
      </c>
      <c r="F868" s="121">
        <f t="shared" si="302"/>
        <v>6124</v>
      </c>
      <c r="G868" s="32">
        <f t="shared" si="303"/>
        <v>0.28661019328871623</v>
      </c>
    </row>
    <row r="869" spans="1:7" x14ac:dyDescent="0.2">
      <c r="A869" s="117"/>
      <c r="B869" s="23" t="s">
        <v>24</v>
      </c>
      <c r="C869" s="10"/>
      <c r="D869" s="40">
        <f>'octo 21'!D869</f>
        <v>3382</v>
      </c>
      <c r="E869" s="40">
        <f>'octo 21'!E869</f>
        <v>243</v>
      </c>
      <c r="F869" s="121">
        <f t="shared" si="302"/>
        <v>3139</v>
      </c>
      <c r="G869" s="32">
        <f t="shared" si="303"/>
        <v>12.91769547325103</v>
      </c>
    </row>
    <row r="870" spans="1:7" x14ac:dyDescent="0.2">
      <c r="A870" s="117"/>
      <c r="B870" s="1"/>
      <c r="C870" s="10"/>
      <c r="D870" s="121"/>
      <c r="E870" s="121"/>
      <c r="F870" s="121"/>
      <c r="G870" s="32"/>
    </row>
    <row r="871" spans="1:7" x14ac:dyDescent="0.2">
      <c r="A871" s="117"/>
      <c r="B871" s="8" t="s">
        <v>26</v>
      </c>
      <c r="C871" s="31"/>
      <c r="D871" s="40">
        <f>'octo 21'!D871</f>
        <v>9657</v>
      </c>
      <c r="E871" s="40">
        <f>'octo 21'!E871</f>
        <v>10885</v>
      </c>
      <c r="F871" s="121">
        <f t="shared" ref="F871" si="304">(D871-E871)</f>
        <v>-1228</v>
      </c>
      <c r="G871" s="32">
        <f t="shared" ref="G871" si="305">F871/E871</f>
        <v>-0.11281580156178227</v>
      </c>
    </row>
    <row r="872" spans="1:7" x14ac:dyDescent="0.2">
      <c r="A872" s="117"/>
      <c r="B872" s="8"/>
      <c r="C872" s="31"/>
      <c r="D872" s="121"/>
      <c r="E872" s="121"/>
      <c r="F872" s="121"/>
      <c r="G872" s="32"/>
    </row>
    <row r="873" spans="1:7" x14ac:dyDescent="0.2">
      <c r="A873" s="117">
        <v>3</v>
      </c>
      <c r="B873" s="8" t="s">
        <v>15</v>
      </c>
      <c r="C873" s="31"/>
      <c r="D873" s="40">
        <f>D876+D877+D878+D879</f>
        <v>7303</v>
      </c>
      <c r="E873" s="40">
        <f>E876+E877+E878+E879</f>
        <v>5775</v>
      </c>
      <c r="F873" s="121">
        <f t="shared" ref="F873" si="306">(D873-E873)</f>
        <v>1528</v>
      </c>
      <c r="G873" s="32">
        <f t="shared" ref="G873" si="307">F873/E873</f>
        <v>0.2645887445887446</v>
      </c>
    </row>
    <row r="874" spans="1:7" x14ac:dyDescent="0.2">
      <c r="A874" s="117"/>
      <c r="B874" s="7" t="s">
        <v>6</v>
      </c>
      <c r="C874" s="29"/>
      <c r="D874" s="121"/>
      <c r="E874" s="121"/>
      <c r="F874" s="121"/>
      <c r="G874" s="32"/>
    </row>
    <row r="875" spans="1:7" x14ac:dyDescent="0.2">
      <c r="A875" s="117"/>
      <c r="B875" s="8"/>
      <c r="C875" s="31"/>
      <c r="D875" s="121"/>
      <c r="E875" s="121"/>
      <c r="F875" s="121"/>
      <c r="G875" s="32"/>
    </row>
    <row r="876" spans="1:7" x14ac:dyDescent="0.2">
      <c r="A876" s="117">
        <v>30</v>
      </c>
      <c r="B876" s="25" t="s">
        <v>16</v>
      </c>
      <c r="C876" s="31"/>
      <c r="D876" s="40">
        <f>'octo 21'!D876</f>
        <v>1858</v>
      </c>
      <c r="E876" s="40">
        <f>'octo 21'!E876</f>
        <v>538</v>
      </c>
      <c r="F876" s="121">
        <f t="shared" ref="F876:F879" si="308">(D876-E876)</f>
        <v>1320</v>
      </c>
      <c r="G876" s="32">
        <f t="shared" ref="G876:G879" si="309">F876/E876</f>
        <v>2.4535315985130111</v>
      </c>
    </row>
    <row r="877" spans="1:7" x14ac:dyDescent="0.2">
      <c r="A877" s="117">
        <v>31</v>
      </c>
      <c r="B877" s="25" t="s">
        <v>17</v>
      </c>
      <c r="C877" s="31"/>
      <c r="D877" s="40">
        <f>'octo 21'!D877</f>
        <v>5445</v>
      </c>
      <c r="E877" s="40">
        <f>'octo 21'!E877</f>
        <v>5237</v>
      </c>
      <c r="F877" s="121">
        <f t="shared" si="308"/>
        <v>208</v>
      </c>
      <c r="G877" s="32">
        <f t="shared" si="309"/>
        <v>3.9717395455413404E-2</v>
      </c>
    </row>
    <row r="878" spans="1:7" x14ac:dyDescent="0.2">
      <c r="A878" s="117">
        <v>32</v>
      </c>
      <c r="B878" s="25" t="s">
        <v>18</v>
      </c>
      <c r="C878" s="31"/>
      <c r="D878" s="40">
        <f>'octo 21'!D878</f>
        <v>0</v>
      </c>
      <c r="E878" s="40">
        <f>'octo 21'!E878</f>
        <v>0</v>
      </c>
      <c r="F878" s="121">
        <f t="shared" si="308"/>
        <v>0</v>
      </c>
      <c r="G878" s="32" t="e">
        <f t="shared" si="309"/>
        <v>#DIV/0!</v>
      </c>
    </row>
    <row r="879" spans="1:7" x14ac:dyDescent="0.2">
      <c r="A879" s="117">
        <v>37</v>
      </c>
      <c r="B879" s="25" t="s">
        <v>25</v>
      </c>
      <c r="C879" s="31"/>
      <c r="D879" s="40">
        <f>'octo 21'!D879</f>
        <v>0</v>
      </c>
      <c r="E879" s="40">
        <f>'octo 21'!E879</f>
        <v>0</v>
      </c>
      <c r="F879" s="121">
        <f t="shared" si="308"/>
        <v>0</v>
      </c>
      <c r="G879" s="32" t="e">
        <f t="shared" si="309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21" t="s">
        <v>10</v>
      </c>
      <c r="E883" s="121" t="s">
        <v>11</v>
      </c>
      <c r="F883" s="121" t="s">
        <v>12</v>
      </c>
      <c r="G883" s="32" t="s">
        <v>13</v>
      </c>
    </row>
    <row r="884" spans="1:7" x14ac:dyDescent="0.2">
      <c r="A884" s="117">
        <v>700</v>
      </c>
      <c r="B884" s="1" t="s">
        <v>30</v>
      </c>
      <c r="C884" s="10"/>
      <c r="D884" s="121">
        <f>'CUMUL septembre'!D884+'octo 21'!D884</f>
        <v>0</v>
      </c>
      <c r="E884" s="121">
        <f>'CUMUL septembre'!E884+'octo 21'!E884</f>
        <v>0</v>
      </c>
      <c r="F884" s="121">
        <f>(D884-E884)</f>
        <v>0</v>
      </c>
      <c r="G884" s="32" t="e">
        <f>F884/E884</f>
        <v>#DIV/0!</v>
      </c>
    </row>
    <row r="885" spans="1:7" x14ac:dyDescent="0.2">
      <c r="A885" s="117">
        <v>701</v>
      </c>
      <c r="B885" s="1" t="s">
        <v>31</v>
      </c>
      <c r="C885" s="10"/>
      <c r="D885" s="121">
        <f>'CUMUL septembre'!D885+'octo 21'!D885</f>
        <v>0</v>
      </c>
      <c r="E885" s="121">
        <f>'CUMUL septembre'!E885+'octo 21'!E885</f>
        <v>0</v>
      </c>
      <c r="F885" s="121">
        <f t="shared" ref="F885:F887" si="310">(D885-E885)</f>
        <v>0</v>
      </c>
      <c r="G885" s="32" t="e">
        <f t="shared" ref="G885:G887" si="311">F885/E885</f>
        <v>#DIV/0!</v>
      </c>
    </row>
    <row r="886" spans="1:7" x14ac:dyDescent="0.2">
      <c r="A886" s="117">
        <v>704</v>
      </c>
      <c r="B886" s="1" t="s">
        <v>32</v>
      </c>
      <c r="C886" s="10"/>
      <c r="D886" s="121">
        <f>'CUMUL septembre'!D886+'octo 21'!D886</f>
        <v>0</v>
      </c>
      <c r="E886" s="121">
        <f>'CUMUL septembre'!E886+'octo 21'!E886</f>
        <v>0</v>
      </c>
      <c r="F886" s="121">
        <f t="shared" si="310"/>
        <v>0</v>
      </c>
      <c r="G886" s="32" t="e">
        <f t="shared" si="311"/>
        <v>#DIV/0!</v>
      </c>
    </row>
    <row r="887" spans="1:7" x14ac:dyDescent="0.2">
      <c r="A887" s="117">
        <v>706</v>
      </c>
      <c r="B887" s="1" t="s">
        <v>33</v>
      </c>
      <c r="C887" s="10"/>
      <c r="D887" s="121">
        <f>'CUMUL septembre'!D887+'octo 21'!D887</f>
        <v>191994</v>
      </c>
      <c r="E887" s="121">
        <f>'CUMUL septembre'!E887+'octo 21'!E887</f>
        <v>262249</v>
      </c>
      <c r="F887" s="121">
        <f t="shared" si="310"/>
        <v>-70255</v>
      </c>
      <c r="G887" s="32">
        <f t="shared" si="311"/>
        <v>-0.26789425317160409</v>
      </c>
    </row>
    <row r="888" spans="1:7" x14ac:dyDescent="0.2">
      <c r="A888" s="117"/>
      <c r="B888" s="13" t="s">
        <v>6</v>
      </c>
      <c r="C888" s="27"/>
      <c r="D888" s="121"/>
      <c r="E888" s="121"/>
      <c r="F888" s="39"/>
      <c r="G888" s="33"/>
    </row>
    <row r="889" spans="1:7" x14ac:dyDescent="0.2">
      <c r="A889" s="117"/>
      <c r="B889" s="14" t="s">
        <v>19</v>
      </c>
      <c r="C889" s="11"/>
      <c r="D889" s="121"/>
      <c r="E889" s="121"/>
      <c r="F889" s="121">
        <f t="shared" ref="F889:F894" si="312">(D889-E889)</f>
        <v>0</v>
      </c>
      <c r="G889" s="32" t="e">
        <f t="shared" ref="G889:G894" si="313">F889/E889</f>
        <v>#DIV/0!</v>
      </c>
    </row>
    <row r="890" spans="1:7" x14ac:dyDescent="0.2">
      <c r="A890" s="117"/>
      <c r="B890" s="14" t="s">
        <v>20</v>
      </c>
      <c r="C890" s="11"/>
      <c r="D890" s="121"/>
      <c r="E890" s="121"/>
      <c r="F890" s="121">
        <f t="shared" si="312"/>
        <v>0</v>
      </c>
      <c r="G890" s="32" t="e">
        <f t="shared" si="313"/>
        <v>#DIV/0!</v>
      </c>
    </row>
    <row r="891" spans="1:7" x14ac:dyDescent="0.2">
      <c r="A891" s="117"/>
      <c r="B891" s="14" t="s">
        <v>27</v>
      </c>
      <c r="C891" s="11"/>
      <c r="D891" s="121"/>
      <c r="E891" s="121"/>
      <c r="F891" s="121">
        <f t="shared" si="312"/>
        <v>0</v>
      </c>
      <c r="G891" s="32" t="e">
        <f t="shared" si="313"/>
        <v>#DIV/0!</v>
      </c>
    </row>
    <row r="892" spans="1:7" x14ac:dyDescent="0.2">
      <c r="A892" s="117">
        <v>706</v>
      </c>
      <c r="B892" s="2" t="s">
        <v>34</v>
      </c>
      <c r="C892" s="11"/>
      <c r="D892" s="121">
        <f>'CUMUL septembre'!D892+'octo 21'!D892</f>
        <v>0</v>
      </c>
      <c r="E892" s="121">
        <f>'CUMUL septembre'!E892+'octo 21'!E892</f>
        <v>0</v>
      </c>
      <c r="F892" s="121">
        <f t="shared" si="312"/>
        <v>0</v>
      </c>
      <c r="G892" s="32" t="e">
        <f t="shared" si="313"/>
        <v>#DIV/0!</v>
      </c>
    </row>
    <row r="893" spans="1:7" x14ac:dyDescent="0.2">
      <c r="A893" s="117" t="s">
        <v>35</v>
      </c>
      <c r="B893" s="2" t="s">
        <v>36</v>
      </c>
      <c r="C893" s="11"/>
      <c r="D893" s="121">
        <f>'CUMUL septembre'!D893+'octo 21'!D893</f>
        <v>0</v>
      </c>
      <c r="E893" s="121">
        <f>'CUMUL septembre'!E893+'octo 21'!E893</f>
        <v>0</v>
      </c>
      <c r="F893" s="121">
        <f t="shared" si="312"/>
        <v>0</v>
      </c>
      <c r="G893" s="32" t="e">
        <f t="shared" si="313"/>
        <v>#DIV/0!</v>
      </c>
    </row>
    <row r="894" spans="1:7" ht="25.5" x14ac:dyDescent="0.2">
      <c r="A894" s="22"/>
      <c r="B894" s="26" t="s">
        <v>45</v>
      </c>
      <c r="C894" s="118"/>
      <c r="D894" s="40">
        <f>D884+D885+D886+D887+D892+D893</f>
        <v>191994</v>
      </c>
      <c r="E894" s="40">
        <f>E884+E885+E886+E887+E892+E893</f>
        <v>262249</v>
      </c>
      <c r="F894" s="40">
        <f t="shared" si="312"/>
        <v>-70255</v>
      </c>
      <c r="G894" s="34">
        <f t="shared" si="313"/>
        <v>-0.26789425317160409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21">
        <f>'CUMUL septembre'!D897+'octo 21'!D897</f>
        <v>0</v>
      </c>
      <c r="E897" s="121">
        <f>'CUMUL septembre'!E897+'octo 21'!E897</f>
        <v>0</v>
      </c>
      <c r="F897" s="121">
        <f t="shared" ref="F897" si="314">(D897-E897)</f>
        <v>0</v>
      </c>
      <c r="G897" s="32" t="e">
        <f t="shared" ref="G897" si="315">F897/E897</f>
        <v>#DIV/0!</v>
      </c>
    </row>
    <row r="898" spans="1:7" x14ac:dyDescent="0.2">
      <c r="B898" s="3"/>
      <c r="C898" s="119"/>
      <c r="D898" s="120"/>
      <c r="E898" s="120"/>
      <c r="F898" s="120"/>
      <c r="G898" s="36"/>
    </row>
    <row r="899" spans="1:7" x14ac:dyDescent="0.2">
      <c r="A899" s="117">
        <v>72</v>
      </c>
      <c r="B899" s="1" t="s">
        <v>37</v>
      </c>
      <c r="C899" s="10"/>
      <c r="D899" s="121"/>
      <c r="E899" s="121"/>
      <c r="F899" s="121">
        <f t="shared" ref="F899:F911" si="316">(D899-E899)</f>
        <v>0</v>
      </c>
      <c r="G899" s="32" t="e">
        <f t="shared" ref="G899:G911" si="317">F899/E899</f>
        <v>#DIV/0!</v>
      </c>
    </row>
    <row r="900" spans="1:7" x14ac:dyDescent="0.2">
      <c r="A900" s="117">
        <v>73</v>
      </c>
      <c r="B900" s="1" t="s">
        <v>38</v>
      </c>
      <c r="C900" s="10"/>
      <c r="D900" s="121"/>
      <c r="E900" s="121"/>
      <c r="F900" s="121">
        <f t="shared" si="316"/>
        <v>0</v>
      </c>
      <c r="G900" s="32" t="e">
        <f t="shared" si="317"/>
        <v>#DIV/0!</v>
      </c>
    </row>
    <row r="901" spans="1:7" x14ac:dyDescent="0.2">
      <c r="A901" s="117">
        <v>74</v>
      </c>
      <c r="B901" s="2" t="s">
        <v>39</v>
      </c>
      <c r="C901" s="11"/>
      <c r="D901" s="121"/>
      <c r="E901" s="121"/>
      <c r="F901" s="121">
        <f t="shared" si="316"/>
        <v>0</v>
      </c>
      <c r="G901" s="32" t="e">
        <f t="shared" si="317"/>
        <v>#DIV/0!</v>
      </c>
    </row>
    <row r="902" spans="1:7" ht="25.5" x14ac:dyDescent="0.2">
      <c r="A902" s="22"/>
      <c r="B902" s="26" t="s">
        <v>44</v>
      </c>
      <c r="C902" s="122"/>
      <c r="D902" s="40">
        <f>D894+D899+D900+D901</f>
        <v>191994</v>
      </c>
      <c r="E902" s="40">
        <f>E894+E899+E900+E901</f>
        <v>262249</v>
      </c>
      <c r="F902" s="121">
        <f t="shared" si="316"/>
        <v>-70255</v>
      </c>
      <c r="G902" s="32">
        <f t="shared" si="317"/>
        <v>-0.26789425317160409</v>
      </c>
    </row>
    <row r="903" spans="1:7" x14ac:dyDescent="0.2">
      <c r="A903" s="117">
        <v>60</v>
      </c>
      <c r="B903" s="3" t="s">
        <v>40</v>
      </c>
      <c r="C903" s="119"/>
      <c r="D903" s="120">
        <f>D904+D905+D906</f>
        <v>56147</v>
      </c>
      <c r="E903" s="120">
        <f>E904+E905+E906</f>
        <v>59614</v>
      </c>
      <c r="F903" s="121">
        <f t="shared" si="316"/>
        <v>-3467</v>
      </c>
      <c r="G903" s="32">
        <f t="shared" si="317"/>
        <v>-5.8157479786627303E-2</v>
      </c>
    </row>
    <row r="904" spans="1:7" x14ac:dyDescent="0.2">
      <c r="A904" s="117">
        <v>600</v>
      </c>
      <c r="B904" s="1" t="s">
        <v>2</v>
      </c>
      <c r="C904" s="10"/>
      <c r="D904" s="121">
        <f>'CUMUL septembre'!D904+'octo 21'!D904</f>
        <v>0</v>
      </c>
      <c r="E904" s="121">
        <f>'CUMUL septembre'!E904+'octo 21'!E904</f>
        <v>0</v>
      </c>
      <c r="F904" s="121">
        <f t="shared" si="316"/>
        <v>0</v>
      </c>
      <c r="G904" s="32" t="e">
        <f t="shared" si="317"/>
        <v>#DIV/0!</v>
      </c>
    </row>
    <row r="905" spans="1:7" x14ac:dyDescent="0.2">
      <c r="A905" s="117">
        <v>601</v>
      </c>
      <c r="B905" s="1" t="s">
        <v>3</v>
      </c>
      <c r="C905" s="10"/>
      <c r="D905" s="121">
        <f>'CUMUL septembre'!D905+'octo 21'!D905</f>
        <v>56147</v>
      </c>
      <c r="E905" s="121">
        <f>'CUMUL septembre'!E905+'octo 21'!E905</f>
        <v>59614</v>
      </c>
      <c r="F905" s="121">
        <f t="shared" si="316"/>
        <v>-3467</v>
      </c>
      <c r="G905" s="32">
        <f t="shared" si="317"/>
        <v>-5.8157479786627303E-2</v>
      </c>
    </row>
    <row r="906" spans="1:7" x14ac:dyDescent="0.2">
      <c r="A906" s="117">
        <v>604</v>
      </c>
      <c r="B906" s="1" t="s">
        <v>4</v>
      </c>
      <c r="C906" s="10"/>
      <c r="D906" s="121">
        <f>'CUMUL septembre'!D906+'octo 21'!D906</f>
        <v>0</v>
      </c>
      <c r="E906" s="121">
        <f>'CUMUL septembre'!E906+'octo 21'!E906</f>
        <v>0</v>
      </c>
      <c r="F906" s="121">
        <f t="shared" si="316"/>
        <v>0</v>
      </c>
      <c r="G906" s="32" t="e">
        <f t="shared" si="317"/>
        <v>#DIV/0!</v>
      </c>
    </row>
    <row r="907" spans="1:7" x14ac:dyDescent="0.2">
      <c r="A907" s="117">
        <v>61</v>
      </c>
      <c r="B907" s="1" t="s">
        <v>41</v>
      </c>
      <c r="C907" s="10"/>
      <c r="D907" s="121">
        <f>'CUMUL septembre'!D907+'octo 21'!D907</f>
        <v>2282</v>
      </c>
      <c r="E907" s="121">
        <f>'CUMUL septembre'!E907+'octo 21'!E907</f>
        <v>3656</v>
      </c>
      <c r="F907" s="121">
        <f t="shared" si="316"/>
        <v>-1374</v>
      </c>
      <c r="G907" s="32">
        <f t="shared" si="317"/>
        <v>-0.37582056892778992</v>
      </c>
    </row>
    <row r="908" spans="1:7" x14ac:dyDescent="0.2">
      <c r="A908" s="117">
        <v>62</v>
      </c>
      <c r="B908" s="2" t="s">
        <v>42</v>
      </c>
      <c r="C908" s="11"/>
      <c r="D908" s="121">
        <f>'CUMUL septembre'!D908+'octo 21'!D908</f>
        <v>4858</v>
      </c>
      <c r="E908" s="121">
        <f>'CUMUL septembre'!E908+'octo 21'!E908</f>
        <v>3753</v>
      </c>
      <c r="F908" s="121">
        <f t="shared" si="316"/>
        <v>1105</v>
      </c>
      <c r="G908" s="32">
        <f t="shared" si="317"/>
        <v>0.29443112176925129</v>
      </c>
    </row>
    <row r="909" spans="1:7" ht="25.5" x14ac:dyDescent="0.2">
      <c r="A909" s="22"/>
      <c r="B909" s="26" t="s">
        <v>43</v>
      </c>
      <c r="C909" s="122"/>
      <c r="D909" s="40">
        <f>D903+D907+D908</f>
        <v>63287</v>
      </c>
      <c r="E909" s="40">
        <f>E903+E907+E908</f>
        <v>67023</v>
      </c>
      <c r="F909" s="121">
        <f t="shared" si="316"/>
        <v>-3736</v>
      </c>
      <c r="G909" s="32">
        <f t="shared" si="317"/>
        <v>-5.5742058696268443E-2</v>
      </c>
    </row>
    <row r="910" spans="1:7" ht="25.5" x14ac:dyDescent="0.2">
      <c r="A910" s="22"/>
      <c r="B910" s="26" t="s">
        <v>48</v>
      </c>
      <c r="C910" s="122"/>
      <c r="D910" s="40">
        <f>D902-D909</f>
        <v>128707</v>
      </c>
      <c r="E910" s="40">
        <f>E902-E909</f>
        <v>195226</v>
      </c>
      <c r="F910" s="121">
        <f t="shared" si="316"/>
        <v>-66519</v>
      </c>
      <c r="G910" s="32">
        <f t="shared" si="317"/>
        <v>-0.34072818169711</v>
      </c>
    </row>
    <row r="911" spans="1:7" x14ac:dyDescent="0.2">
      <c r="A911" s="117">
        <v>63</v>
      </c>
      <c r="B911" s="3" t="s">
        <v>46</v>
      </c>
      <c r="C911" s="119"/>
      <c r="D911" s="121">
        <f>'CUMUL septembre'!D911+'octo 21'!D911</f>
        <v>112713</v>
      </c>
      <c r="E911" s="121">
        <f>'CUMUL septembre'!E911+'octo 21'!E911</f>
        <v>102633</v>
      </c>
      <c r="F911" s="121">
        <f t="shared" si="316"/>
        <v>10080</v>
      </c>
      <c r="G911" s="32">
        <f t="shared" si="317"/>
        <v>9.8214024728888363E-2</v>
      </c>
    </row>
    <row r="912" spans="1:7" x14ac:dyDescent="0.2">
      <c r="A912" s="117"/>
      <c r="B912" s="13" t="s">
        <v>6</v>
      </c>
      <c r="C912" s="27"/>
      <c r="D912" s="121"/>
      <c r="E912" s="121"/>
      <c r="F912" s="121"/>
      <c r="G912" s="32"/>
    </row>
    <row r="913" spans="1:7" x14ac:dyDescent="0.2">
      <c r="A913" s="117">
        <v>631</v>
      </c>
      <c r="B913" s="15" t="s">
        <v>21</v>
      </c>
      <c r="C913" s="21"/>
      <c r="D913" s="121">
        <f>'CUMUL septembre'!D913+'octo 21'!D913</f>
        <v>0</v>
      </c>
      <c r="E913" s="121">
        <f>'CUMUL septembre'!E913+'octo 21'!E913</f>
        <v>0</v>
      </c>
      <c r="F913" s="121">
        <f t="shared" ref="F913" si="318">(D913-E913)</f>
        <v>0</v>
      </c>
      <c r="G913" s="32" t="e">
        <f t="shared" ref="G913" si="319">F913/E913</f>
        <v>#DIV/0!</v>
      </c>
    </row>
    <row r="914" spans="1:7" x14ac:dyDescent="0.2">
      <c r="A914" s="117"/>
      <c r="B914" s="15"/>
      <c r="C914" s="21"/>
      <c r="D914" s="121"/>
      <c r="E914" s="121"/>
      <c r="F914" s="121"/>
      <c r="G914" s="32"/>
    </row>
    <row r="915" spans="1:7" x14ac:dyDescent="0.2">
      <c r="A915" s="117">
        <v>64</v>
      </c>
      <c r="B915" s="2" t="s">
        <v>47</v>
      </c>
      <c r="C915" s="11"/>
      <c r="D915" s="121">
        <f>'CUMUL septembre'!D915+'octo 21'!D915</f>
        <v>7462</v>
      </c>
      <c r="E915" s="121">
        <f>'CUMUL septembre'!E915+'octo 21'!E915</f>
        <v>9538</v>
      </c>
      <c r="F915" s="121">
        <f t="shared" ref="F915:F925" si="320">(D915-E915)</f>
        <v>-2076</v>
      </c>
      <c r="G915" s="32">
        <f t="shared" ref="G915:G925" si="321">F915/E915</f>
        <v>-0.21765569301740406</v>
      </c>
    </row>
    <row r="916" spans="1:7" ht="25.5" x14ac:dyDescent="0.2">
      <c r="A916" s="22"/>
      <c r="B916" s="26" t="s">
        <v>49</v>
      </c>
      <c r="C916" s="122"/>
      <c r="D916" s="121">
        <f>D910-D911-D915</f>
        <v>8532</v>
      </c>
      <c r="E916" s="121">
        <f>E910-E911-E915</f>
        <v>83055</v>
      </c>
      <c r="F916" s="121">
        <f t="shared" si="320"/>
        <v>-74523</v>
      </c>
      <c r="G916" s="32">
        <f t="shared" si="321"/>
        <v>-0.89727289145746791</v>
      </c>
    </row>
    <row r="917" spans="1:7" x14ac:dyDescent="0.2">
      <c r="A917" s="117">
        <v>75</v>
      </c>
      <c r="B917" s="3" t="s">
        <v>50</v>
      </c>
      <c r="C917" s="119"/>
      <c r="D917" s="121">
        <f>'CUMUL septembre'!D917+'octo 21'!D917</f>
        <v>66</v>
      </c>
      <c r="E917" s="121">
        <f>'CUMUL septembre'!E917+'octo 21'!E917</f>
        <v>858</v>
      </c>
      <c r="F917" s="121">
        <f t="shared" si="320"/>
        <v>-792</v>
      </c>
      <c r="G917" s="32">
        <f t="shared" si="321"/>
        <v>-0.92307692307692313</v>
      </c>
    </row>
    <row r="918" spans="1:7" x14ac:dyDescent="0.2">
      <c r="A918" s="117">
        <v>65</v>
      </c>
      <c r="B918" s="1" t="s">
        <v>51</v>
      </c>
      <c r="C918" s="10"/>
      <c r="D918" s="121">
        <f>'CUMUL septembre'!D918+'octo 21'!D918</f>
        <v>13888</v>
      </c>
      <c r="E918" s="121">
        <f>'CUMUL septembre'!E918+'octo 21'!E918</f>
        <v>678</v>
      </c>
      <c r="F918" s="121">
        <f t="shared" si="320"/>
        <v>13210</v>
      </c>
      <c r="G918" s="32">
        <f t="shared" si="321"/>
        <v>19.483775811209441</v>
      </c>
    </row>
    <row r="919" spans="1:7" ht="25.5" x14ac:dyDescent="0.2">
      <c r="A919" s="117">
        <v>68</v>
      </c>
      <c r="B919" s="16" t="s">
        <v>52</v>
      </c>
      <c r="C919" s="17"/>
      <c r="D919" s="121">
        <f>'CUMUL septembre'!D919+'octo 21'!D919</f>
        <v>48443</v>
      </c>
      <c r="E919" s="121">
        <f>'CUMUL septembre'!E919+'octo 21'!E919</f>
        <v>14</v>
      </c>
      <c r="F919" s="121">
        <f t="shared" si="320"/>
        <v>48429</v>
      </c>
      <c r="G919" s="32">
        <f t="shared" si="321"/>
        <v>3459.2142857142858</v>
      </c>
    </row>
    <row r="920" spans="1:7" x14ac:dyDescent="0.2">
      <c r="A920" s="117">
        <v>78</v>
      </c>
      <c r="B920" s="2" t="s">
        <v>53</v>
      </c>
      <c r="C920" s="11"/>
      <c r="D920" s="121">
        <f>'CUMUL septembre'!D920+'octo 21'!D920</f>
        <v>12329</v>
      </c>
      <c r="E920" s="121">
        <f>'CUMUL septembre'!E920+'octo 21'!E920</f>
        <v>2709</v>
      </c>
      <c r="F920" s="121">
        <f t="shared" si="320"/>
        <v>9620</v>
      </c>
      <c r="G920" s="32">
        <f t="shared" si="321"/>
        <v>3.551125876707272</v>
      </c>
    </row>
    <row r="921" spans="1:7" ht="25.5" x14ac:dyDescent="0.2">
      <c r="A921" s="22"/>
      <c r="B921" s="26" t="s">
        <v>77</v>
      </c>
      <c r="C921" s="122"/>
      <c r="D921" s="121">
        <f>D916+D917-D918-D919+D920</f>
        <v>-41404</v>
      </c>
      <c r="E921" s="121">
        <f>E916+E917-E918-E919+E920</f>
        <v>85930</v>
      </c>
      <c r="F921" s="121">
        <f t="shared" si="320"/>
        <v>-127334</v>
      </c>
      <c r="G921" s="32">
        <f t="shared" si="321"/>
        <v>-1.4818340509717212</v>
      </c>
    </row>
    <row r="922" spans="1:7" x14ac:dyDescent="0.2">
      <c r="A922" s="117">
        <v>76</v>
      </c>
      <c r="B922" s="1" t="s">
        <v>54</v>
      </c>
      <c r="C922" s="10"/>
      <c r="D922" s="121">
        <f>'CUMUL septembre'!D922+'octo 21'!D922</f>
        <v>0</v>
      </c>
      <c r="E922" s="121">
        <f>'CUMUL septembre'!E922+'octo 21'!E922</f>
        <v>20</v>
      </c>
      <c r="F922" s="121">
        <f t="shared" si="320"/>
        <v>-20</v>
      </c>
      <c r="G922" s="32">
        <f t="shared" si="321"/>
        <v>-1</v>
      </c>
    </row>
    <row r="923" spans="1:7" x14ac:dyDescent="0.2">
      <c r="A923" s="117">
        <v>66</v>
      </c>
      <c r="B923" s="1" t="s">
        <v>55</v>
      </c>
      <c r="C923" s="10"/>
      <c r="D923" s="121">
        <f>'CUMUL septembre'!D923+'octo 21'!D923</f>
        <v>0</v>
      </c>
      <c r="E923" s="121">
        <f>'CUMUL septembre'!E923+'octo 21'!E923</f>
        <v>0</v>
      </c>
      <c r="F923" s="121">
        <f t="shared" si="320"/>
        <v>0</v>
      </c>
      <c r="G923" s="32" t="e">
        <f t="shared" si="321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21">
        <f t="shared" si="320"/>
        <v>-20</v>
      </c>
      <c r="G924" s="32">
        <f t="shared" si="321"/>
        <v>-1</v>
      </c>
    </row>
    <row r="925" spans="1:7" x14ac:dyDescent="0.2">
      <c r="A925" s="22"/>
      <c r="B925" s="19" t="s">
        <v>57</v>
      </c>
      <c r="C925" s="122"/>
      <c r="D925" s="121">
        <f>D921+D924</f>
        <v>-41404</v>
      </c>
      <c r="E925" s="121">
        <f>E921+E924</f>
        <v>85950</v>
      </c>
      <c r="F925" s="121">
        <f t="shared" si="320"/>
        <v>-127354</v>
      </c>
      <c r="G925" s="32">
        <f t="shared" si="321"/>
        <v>-1.4817219313554393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17">
        <v>5</v>
      </c>
      <c r="B929" s="1" t="s">
        <v>22</v>
      </c>
      <c r="C929" s="10"/>
      <c r="D929" s="40">
        <f>'octo 21'!D929</f>
        <v>11086</v>
      </c>
      <c r="E929" s="40">
        <f>'octo 21'!E929</f>
        <v>54706</v>
      </c>
      <c r="F929" s="121">
        <f t="shared" ref="F929" si="322">(D929-E929)</f>
        <v>-43620</v>
      </c>
      <c r="G929" s="32">
        <f t="shared" ref="G929" si="323">F929/E929</f>
        <v>-0.79735312397177638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17">
        <v>51</v>
      </c>
      <c r="B933" s="20" t="s">
        <v>29</v>
      </c>
      <c r="C933" s="30"/>
      <c r="D933" s="121">
        <v>0</v>
      </c>
      <c r="E933" s="121">
        <v>0</v>
      </c>
      <c r="F933" s="121">
        <f t="shared" ref="F933:F934" si="324">(D933-E933)</f>
        <v>0</v>
      </c>
      <c r="G933" s="32" t="e">
        <f t="shared" ref="G933:G934" si="325">F933/E933</f>
        <v>#DIV/0!</v>
      </c>
    </row>
    <row r="934" spans="1:7" x14ac:dyDescent="0.2">
      <c r="A934" s="117">
        <v>510</v>
      </c>
      <c r="B934" s="1" t="s">
        <v>7</v>
      </c>
      <c r="C934" s="10"/>
      <c r="D934" s="121">
        <v>0</v>
      </c>
      <c r="E934" s="121">
        <v>0</v>
      </c>
      <c r="F934" s="121">
        <f t="shared" si="324"/>
        <v>0</v>
      </c>
      <c r="G934" s="32" t="e">
        <f t="shared" si="325"/>
        <v>#DIV/0!</v>
      </c>
    </row>
    <row r="935" spans="1:7" x14ac:dyDescent="0.2">
      <c r="B935" s="3"/>
      <c r="C935" s="28"/>
    </row>
    <row r="936" spans="1:7" x14ac:dyDescent="0.2">
      <c r="A936" s="117">
        <v>41</v>
      </c>
      <c r="B936" s="1" t="s">
        <v>8</v>
      </c>
      <c r="C936" s="10"/>
      <c r="D936" s="40">
        <f>D940+D941+D942</f>
        <v>62266</v>
      </c>
      <c r="E936" s="40">
        <f>E940+E941+E942</f>
        <v>44000</v>
      </c>
      <c r="F936" s="121">
        <f t="shared" ref="F936" si="326">(D936-E936)</f>
        <v>18266</v>
      </c>
      <c r="G936" s="32">
        <f t="shared" ref="G936" si="327">F936/E936</f>
        <v>0.41513636363636364</v>
      </c>
    </row>
    <row r="937" spans="1:7" x14ac:dyDescent="0.2">
      <c r="A937" s="117"/>
      <c r="B937" s="1"/>
      <c r="C937" s="10"/>
      <c r="D937" s="121"/>
      <c r="E937" s="121"/>
      <c r="F937" s="121"/>
      <c r="G937" s="32"/>
    </row>
    <row r="938" spans="1:7" x14ac:dyDescent="0.2">
      <c r="A938" s="117"/>
      <c r="B938" s="7" t="s">
        <v>6</v>
      </c>
      <c r="C938" s="29"/>
      <c r="D938" s="121"/>
      <c r="E938" s="121"/>
      <c r="F938" s="121"/>
      <c r="G938" s="32"/>
    </row>
    <row r="939" spans="1:7" x14ac:dyDescent="0.2">
      <c r="A939" s="117"/>
      <c r="B939" s="1"/>
      <c r="C939" s="10"/>
      <c r="D939" s="121"/>
      <c r="E939" s="121"/>
      <c r="F939" s="121"/>
      <c r="G939" s="32"/>
    </row>
    <row r="940" spans="1:7" x14ac:dyDescent="0.2">
      <c r="A940" s="117"/>
      <c r="B940" s="23" t="s">
        <v>23</v>
      </c>
      <c r="C940" s="10"/>
      <c r="D940" s="40">
        <f>'octo 21'!D940</f>
        <v>20313</v>
      </c>
      <c r="E940" s="40">
        <f>'octo 21'!E940</f>
        <v>14571</v>
      </c>
      <c r="F940" s="121">
        <f t="shared" ref="F940:F942" si="328">(D940-E940)</f>
        <v>5742</v>
      </c>
      <c r="G940" s="32">
        <f t="shared" ref="G940:G942" si="329">F940/E940</f>
        <v>0.39407041383570107</v>
      </c>
    </row>
    <row r="941" spans="1:7" ht="25.5" x14ac:dyDescent="0.2">
      <c r="A941" s="117"/>
      <c r="B941" s="24" t="s">
        <v>58</v>
      </c>
      <c r="C941" s="17"/>
      <c r="D941" s="40">
        <f>'octo 21'!D941</f>
        <v>37233</v>
      </c>
      <c r="E941" s="40">
        <f>'octo 21'!E941</f>
        <v>27349</v>
      </c>
      <c r="F941" s="121">
        <f t="shared" si="328"/>
        <v>9884</v>
      </c>
      <c r="G941" s="32">
        <f t="shared" si="329"/>
        <v>0.36140261069874585</v>
      </c>
    </row>
    <row r="942" spans="1:7" x14ac:dyDescent="0.2">
      <c r="A942" s="117"/>
      <c r="B942" s="23" t="s">
        <v>24</v>
      </c>
      <c r="C942" s="10"/>
      <c r="D942" s="40">
        <f>'octo 21'!D942</f>
        <v>4720</v>
      </c>
      <c r="E942" s="40">
        <f>'octo 21'!E942</f>
        <v>2080</v>
      </c>
      <c r="F942" s="121">
        <f t="shared" si="328"/>
        <v>2640</v>
      </c>
      <c r="G942" s="32">
        <f t="shared" si="329"/>
        <v>1.2692307692307692</v>
      </c>
    </row>
    <row r="943" spans="1:7" x14ac:dyDescent="0.2">
      <c r="A943" s="117"/>
      <c r="B943" s="1"/>
      <c r="C943" s="10"/>
      <c r="D943" s="121"/>
      <c r="E943" s="121"/>
      <c r="F943" s="121"/>
      <c r="G943" s="32"/>
    </row>
    <row r="944" spans="1:7" x14ac:dyDescent="0.2">
      <c r="A944" s="117"/>
      <c r="B944" s="8" t="s">
        <v>26</v>
      </c>
      <c r="C944" s="31"/>
      <c r="D944" s="40">
        <f>'octo 21'!D944</f>
        <v>219327</v>
      </c>
      <c r="E944" s="40">
        <f>'octo 21'!E944</f>
        <v>196775</v>
      </c>
      <c r="F944" s="121">
        <f t="shared" ref="F944" si="330">(D944-E944)</f>
        <v>22552</v>
      </c>
      <c r="G944" s="32">
        <f t="shared" ref="G944" si="331">F944/E944</f>
        <v>0.11460805488502096</v>
      </c>
    </row>
    <row r="945" spans="1:7" x14ac:dyDescent="0.2">
      <c r="A945" s="117"/>
      <c r="B945" s="8"/>
      <c r="C945" s="31"/>
      <c r="D945" s="121"/>
      <c r="E945" s="121"/>
      <c r="F945" s="121"/>
      <c r="G945" s="32"/>
    </row>
    <row r="946" spans="1:7" x14ac:dyDescent="0.2">
      <c r="A946" s="117">
        <v>3</v>
      </c>
      <c r="B946" s="8" t="s">
        <v>15</v>
      </c>
      <c r="C946" s="31"/>
      <c r="D946" s="40">
        <f>D949+D950+D951+D952</f>
        <v>45569</v>
      </c>
      <c r="E946" s="40">
        <f>E949+E950+E951+E952</f>
        <v>38454</v>
      </c>
      <c r="F946" s="121">
        <f t="shared" ref="F946" si="332">(D946-E946)</f>
        <v>7115</v>
      </c>
      <c r="G946" s="32">
        <f t="shared" ref="G946" si="333">F946/E946</f>
        <v>0.18502626514796899</v>
      </c>
    </row>
    <row r="947" spans="1:7" x14ac:dyDescent="0.2">
      <c r="A947" s="117"/>
      <c r="B947" s="7" t="s">
        <v>6</v>
      </c>
      <c r="C947" s="29"/>
      <c r="D947" s="121"/>
      <c r="E947" s="121"/>
      <c r="F947" s="121"/>
      <c r="G947" s="32"/>
    </row>
    <row r="948" spans="1:7" x14ac:dyDescent="0.2">
      <c r="A948" s="117"/>
      <c r="B948" s="8"/>
      <c r="C948" s="31"/>
      <c r="D948" s="121"/>
      <c r="E948" s="121"/>
      <c r="F948" s="121"/>
      <c r="G948" s="32"/>
    </row>
    <row r="949" spans="1:7" x14ac:dyDescent="0.2">
      <c r="A949" s="117">
        <v>30</v>
      </c>
      <c r="B949" s="25" t="s">
        <v>16</v>
      </c>
      <c r="C949" s="31"/>
      <c r="D949" s="40">
        <f>'octo 21'!D949</f>
        <v>5253</v>
      </c>
      <c r="E949" s="40">
        <f>'octo 21'!E949</f>
        <v>2251</v>
      </c>
      <c r="F949" s="121">
        <f t="shared" ref="F949:F952" si="334">(D949-E949)</f>
        <v>3002</v>
      </c>
      <c r="G949" s="32">
        <f t="shared" ref="G949:G952" si="335">F949/E949</f>
        <v>1.3336294980008885</v>
      </c>
    </row>
    <row r="950" spans="1:7" x14ac:dyDescent="0.2">
      <c r="A950" s="117">
        <v>31</v>
      </c>
      <c r="B950" s="25" t="s">
        <v>17</v>
      </c>
      <c r="C950" s="31"/>
      <c r="D950" s="40">
        <f>'octo 21'!D950</f>
        <v>1418</v>
      </c>
      <c r="E950" s="40">
        <f>'octo 21'!E950</f>
        <v>948</v>
      </c>
      <c r="F950" s="121">
        <f t="shared" si="334"/>
        <v>470</v>
      </c>
      <c r="G950" s="32">
        <f t="shared" si="335"/>
        <v>0.49578059071729957</v>
      </c>
    </row>
    <row r="951" spans="1:7" x14ac:dyDescent="0.2">
      <c r="A951" s="117">
        <v>32</v>
      </c>
      <c r="B951" s="25" t="s">
        <v>18</v>
      </c>
      <c r="C951" s="31"/>
      <c r="D951" s="40">
        <f>'octo 21'!D951</f>
        <v>38898</v>
      </c>
      <c r="E951" s="40">
        <f>'octo 21'!E951</f>
        <v>35230</v>
      </c>
      <c r="F951" s="121">
        <f t="shared" si="334"/>
        <v>3668</v>
      </c>
      <c r="G951" s="32">
        <f t="shared" si="335"/>
        <v>0.10411581038887312</v>
      </c>
    </row>
    <row r="952" spans="1:7" x14ac:dyDescent="0.2">
      <c r="A952" s="117">
        <v>37</v>
      </c>
      <c r="B952" s="25" t="s">
        <v>25</v>
      </c>
      <c r="C952" s="31"/>
      <c r="D952" s="40">
        <f>'octo 21'!D952</f>
        <v>0</v>
      </c>
      <c r="E952" s="40">
        <f>'octo 21'!E952</f>
        <v>25</v>
      </c>
      <c r="F952" s="121">
        <f t="shared" si="334"/>
        <v>-25</v>
      </c>
      <c r="G952" s="32">
        <f t="shared" si="335"/>
        <v>-1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21" t="s">
        <v>10</v>
      </c>
      <c r="E956" s="121" t="s">
        <v>11</v>
      </c>
      <c r="F956" s="121" t="s">
        <v>12</v>
      </c>
      <c r="G956" s="32" t="s">
        <v>13</v>
      </c>
    </row>
    <row r="957" spans="1:7" x14ac:dyDescent="0.2">
      <c r="A957" s="117">
        <v>700</v>
      </c>
      <c r="B957" s="1" t="s">
        <v>30</v>
      </c>
      <c r="C957" s="10"/>
      <c r="D957" s="121">
        <f>'CUMUL septembre'!D957+'octo 21'!D957</f>
        <v>17811</v>
      </c>
      <c r="E957" s="121">
        <f>'CUMUL septembre'!E957+'octo 21'!E957</f>
        <v>10404</v>
      </c>
      <c r="F957" s="121">
        <f>(D957-E957)</f>
        <v>7407</v>
      </c>
      <c r="G957" s="32">
        <f>F957/E957</f>
        <v>0.71193771626297575</v>
      </c>
    </row>
    <row r="958" spans="1:7" x14ac:dyDescent="0.2">
      <c r="A958" s="117">
        <v>701</v>
      </c>
      <c r="B958" s="1" t="s">
        <v>31</v>
      </c>
      <c r="C958" s="10"/>
      <c r="D958" s="121">
        <f>'CUMUL septembre'!D958+'octo 21'!D958</f>
        <v>0</v>
      </c>
      <c r="E958" s="121">
        <f>'CUMUL septembre'!E958+'octo 21'!E958</f>
        <v>0</v>
      </c>
      <c r="F958" s="121">
        <f t="shared" ref="F958:F960" si="336">(D958-E958)</f>
        <v>0</v>
      </c>
      <c r="G958" s="32" t="e">
        <f t="shared" ref="G958:G960" si="337">F958/E958</f>
        <v>#DIV/0!</v>
      </c>
    </row>
    <row r="959" spans="1:7" x14ac:dyDescent="0.2">
      <c r="A959" s="117">
        <v>704</v>
      </c>
      <c r="B959" s="1" t="s">
        <v>32</v>
      </c>
      <c r="C959" s="10"/>
      <c r="D959" s="121">
        <f>'CUMUL septembre'!D959+'octo 21'!D959</f>
        <v>0</v>
      </c>
      <c r="E959" s="121">
        <f>'CUMUL septembre'!E959+'octo 21'!E959</f>
        <v>0</v>
      </c>
      <c r="F959" s="121">
        <f t="shared" si="336"/>
        <v>0</v>
      </c>
      <c r="G959" s="32" t="e">
        <f t="shared" si="337"/>
        <v>#DIV/0!</v>
      </c>
    </row>
    <row r="960" spans="1:7" x14ac:dyDescent="0.2">
      <c r="A960" s="117">
        <v>706</v>
      </c>
      <c r="B960" s="1" t="s">
        <v>33</v>
      </c>
      <c r="C960" s="10"/>
      <c r="D960" s="121">
        <f>'CUMUL septembre'!D960+'octo 21'!D960</f>
        <v>533116</v>
      </c>
      <c r="E960" s="121">
        <f>'CUMUL septembre'!E960+'octo 21'!E960</f>
        <v>504676</v>
      </c>
      <c r="F960" s="121">
        <f t="shared" si="336"/>
        <v>28440</v>
      </c>
      <c r="G960" s="32">
        <f t="shared" si="337"/>
        <v>5.6352986866821483E-2</v>
      </c>
    </row>
    <row r="961" spans="1:7" x14ac:dyDescent="0.2">
      <c r="A961" s="117"/>
      <c r="B961" s="13" t="s">
        <v>6</v>
      </c>
      <c r="C961" s="27"/>
      <c r="D961" s="121"/>
      <c r="E961" s="121"/>
      <c r="F961" s="39"/>
      <c r="G961" s="33"/>
    </row>
    <row r="962" spans="1:7" x14ac:dyDescent="0.2">
      <c r="A962" s="117"/>
      <c r="B962" s="14" t="s">
        <v>19</v>
      </c>
      <c r="C962" s="11"/>
      <c r="D962" s="121"/>
      <c r="E962" s="121"/>
      <c r="F962" s="121">
        <f t="shared" ref="F962:F967" si="338">(D962-E962)</f>
        <v>0</v>
      </c>
      <c r="G962" s="32" t="e">
        <f t="shared" ref="G962:G967" si="339">F962/E962</f>
        <v>#DIV/0!</v>
      </c>
    </row>
    <row r="963" spans="1:7" x14ac:dyDescent="0.2">
      <c r="A963" s="117"/>
      <c r="B963" s="14" t="s">
        <v>20</v>
      </c>
      <c r="C963" s="11"/>
      <c r="D963" s="121"/>
      <c r="E963" s="121"/>
      <c r="F963" s="121">
        <f t="shared" si="338"/>
        <v>0</v>
      </c>
      <c r="G963" s="32" t="e">
        <f t="shared" si="339"/>
        <v>#DIV/0!</v>
      </c>
    </row>
    <row r="964" spans="1:7" x14ac:dyDescent="0.2">
      <c r="A964" s="117"/>
      <c r="B964" s="14" t="s">
        <v>27</v>
      </c>
      <c r="C964" s="11"/>
      <c r="D964" s="121"/>
      <c r="E964" s="121"/>
      <c r="F964" s="121">
        <f t="shared" si="338"/>
        <v>0</v>
      </c>
      <c r="G964" s="32" t="e">
        <f t="shared" si="339"/>
        <v>#DIV/0!</v>
      </c>
    </row>
    <row r="965" spans="1:7" x14ac:dyDescent="0.2">
      <c r="A965" s="117">
        <v>706</v>
      </c>
      <c r="B965" s="2" t="s">
        <v>34</v>
      </c>
      <c r="C965" s="11"/>
      <c r="D965" s="121">
        <f>'CUMUL septembre'!D965+'octo 21'!D965</f>
        <v>311</v>
      </c>
      <c r="E965" s="121">
        <f>'CUMUL septembre'!E965+'octo 21'!E965</f>
        <v>360</v>
      </c>
      <c r="F965" s="121">
        <f t="shared" si="338"/>
        <v>-49</v>
      </c>
      <c r="G965" s="32">
        <f t="shared" si="339"/>
        <v>-0.1361111111111111</v>
      </c>
    </row>
    <row r="966" spans="1:7" x14ac:dyDescent="0.2">
      <c r="A966" s="117" t="s">
        <v>35</v>
      </c>
      <c r="B966" s="2" t="s">
        <v>36</v>
      </c>
      <c r="C966" s="11"/>
      <c r="D966" s="121">
        <f>'CUMUL septembre'!D966+'octo 21'!D966</f>
        <v>0</v>
      </c>
      <c r="E966" s="121">
        <f>'CUMUL septembre'!E966+'octo 21'!E966</f>
        <v>0</v>
      </c>
      <c r="F966" s="121">
        <f t="shared" si="338"/>
        <v>0</v>
      </c>
      <c r="G966" s="32" t="e">
        <f t="shared" si="339"/>
        <v>#DIV/0!</v>
      </c>
    </row>
    <row r="967" spans="1:7" ht="25.5" x14ac:dyDescent="0.2">
      <c r="A967" s="22"/>
      <c r="B967" s="26" t="s">
        <v>45</v>
      </c>
      <c r="C967" s="118"/>
      <c r="D967" s="40">
        <f>D957+D958+D959+D960+D965+D966</f>
        <v>551238</v>
      </c>
      <c r="E967" s="40">
        <f>E957+E958+E959+E960+E965+E966</f>
        <v>515440</v>
      </c>
      <c r="F967" s="40">
        <f t="shared" si="338"/>
        <v>35798</v>
      </c>
      <c r="G967" s="34">
        <f t="shared" si="339"/>
        <v>6.9451342542293959E-2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21">
        <f>'CUMUL septembre'!D970+'octo 21'!D970</f>
        <v>0</v>
      </c>
      <c r="E970" s="121">
        <f>'CUMUL septembre'!E970+'octo 21'!E970</f>
        <v>0</v>
      </c>
      <c r="F970" s="121">
        <f t="shared" ref="F970" si="340">(D970-E970)</f>
        <v>0</v>
      </c>
      <c r="G970" s="32" t="e">
        <f t="shared" ref="G970" si="341">F970/E970</f>
        <v>#DIV/0!</v>
      </c>
    </row>
    <row r="971" spans="1:7" x14ac:dyDescent="0.2">
      <c r="B971" s="3"/>
      <c r="C971" s="119"/>
      <c r="D971" s="120"/>
      <c r="E971" s="120"/>
      <c r="F971" s="120"/>
      <c r="G971" s="36"/>
    </row>
    <row r="972" spans="1:7" x14ac:dyDescent="0.2">
      <c r="A972" s="117">
        <v>72</v>
      </c>
      <c r="B972" s="1" t="s">
        <v>37</v>
      </c>
      <c r="C972" s="10"/>
      <c r="D972" s="121"/>
      <c r="E972" s="121"/>
      <c r="F972" s="121">
        <f t="shared" ref="F972:F984" si="342">(D972-E972)</f>
        <v>0</v>
      </c>
      <c r="G972" s="32" t="e">
        <f t="shared" ref="G972:G984" si="343">F972/E972</f>
        <v>#DIV/0!</v>
      </c>
    </row>
    <row r="973" spans="1:7" x14ac:dyDescent="0.2">
      <c r="A973" s="117">
        <v>73</v>
      </c>
      <c r="B973" s="1" t="s">
        <v>38</v>
      </c>
      <c r="C973" s="10"/>
      <c r="D973" s="121"/>
      <c r="E973" s="121"/>
      <c r="F973" s="121">
        <f t="shared" si="342"/>
        <v>0</v>
      </c>
      <c r="G973" s="32" t="e">
        <f t="shared" si="343"/>
        <v>#DIV/0!</v>
      </c>
    </row>
    <row r="974" spans="1:7" x14ac:dyDescent="0.2">
      <c r="A974" s="117">
        <v>74</v>
      </c>
      <c r="B974" s="2" t="s">
        <v>39</v>
      </c>
      <c r="C974" s="11"/>
      <c r="D974" s="121"/>
      <c r="E974" s="121"/>
      <c r="F974" s="121">
        <f t="shared" si="342"/>
        <v>0</v>
      </c>
      <c r="G974" s="32" t="e">
        <f t="shared" si="343"/>
        <v>#DIV/0!</v>
      </c>
    </row>
    <row r="975" spans="1:7" ht="25.5" x14ac:dyDescent="0.2">
      <c r="A975" s="22"/>
      <c r="B975" s="26" t="s">
        <v>44</v>
      </c>
      <c r="C975" s="122"/>
      <c r="D975" s="40">
        <f>D967+D972+D973+D974</f>
        <v>551238</v>
      </c>
      <c r="E975" s="40">
        <f>E967+E972+E973+E974</f>
        <v>515440</v>
      </c>
      <c r="F975" s="121">
        <f t="shared" si="342"/>
        <v>35798</v>
      </c>
      <c r="G975" s="32">
        <f t="shared" si="343"/>
        <v>6.9451342542293959E-2</v>
      </c>
    </row>
    <row r="976" spans="1:7" x14ac:dyDescent="0.2">
      <c r="A976" s="117">
        <v>60</v>
      </c>
      <c r="B976" s="3" t="s">
        <v>40</v>
      </c>
      <c r="C976" s="119"/>
      <c r="D976" s="120">
        <f>D977+D978+D979</f>
        <v>136354</v>
      </c>
      <c r="E976" s="120">
        <f>E977+E978+E979</f>
        <v>118686</v>
      </c>
      <c r="F976" s="121">
        <f t="shared" si="342"/>
        <v>17668</v>
      </c>
      <c r="G976" s="32">
        <f t="shared" si="343"/>
        <v>0.14886338742564414</v>
      </c>
    </row>
    <row r="977" spans="1:7" x14ac:dyDescent="0.2">
      <c r="A977" s="117">
        <v>600</v>
      </c>
      <c r="B977" s="1" t="s">
        <v>2</v>
      </c>
      <c r="C977" s="10"/>
      <c r="D977" s="121">
        <f>'CUMUL septembre'!D977+'octo 21'!D977</f>
        <v>8625</v>
      </c>
      <c r="E977" s="121">
        <f>'CUMUL septembre'!E977+'octo 21'!E977</f>
        <v>8249</v>
      </c>
      <c r="F977" s="121">
        <f t="shared" si="342"/>
        <v>376</v>
      </c>
      <c r="G977" s="32">
        <f t="shared" si="343"/>
        <v>4.5581282579706631E-2</v>
      </c>
    </row>
    <row r="978" spans="1:7" x14ac:dyDescent="0.2">
      <c r="A978" s="117">
        <v>601</v>
      </c>
      <c r="B978" s="1" t="s">
        <v>3</v>
      </c>
      <c r="C978" s="10"/>
      <c r="D978" s="121">
        <f>'CUMUL septembre'!D978+'octo 21'!D978</f>
        <v>91332</v>
      </c>
      <c r="E978" s="121">
        <f>'CUMUL septembre'!E978+'octo 21'!E978</f>
        <v>81207</v>
      </c>
      <c r="F978" s="121">
        <f t="shared" si="342"/>
        <v>10125</v>
      </c>
      <c r="G978" s="32">
        <f t="shared" si="343"/>
        <v>0.12468136983264989</v>
      </c>
    </row>
    <row r="979" spans="1:7" x14ac:dyDescent="0.2">
      <c r="A979" s="117">
        <v>604</v>
      </c>
      <c r="B979" s="1" t="s">
        <v>4</v>
      </c>
      <c r="C979" s="10"/>
      <c r="D979" s="121">
        <f>'CUMUL septembre'!D979+'octo 21'!D979</f>
        <v>36397</v>
      </c>
      <c r="E979" s="121">
        <f>'CUMUL septembre'!E979+'octo 21'!E979</f>
        <v>29230</v>
      </c>
      <c r="F979" s="121">
        <f t="shared" si="342"/>
        <v>7167</v>
      </c>
      <c r="G979" s="32">
        <f t="shared" si="343"/>
        <v>0.24519329456038316</v>
      </c>
    </row>
    <row r="980" spans="1:7" x14ac:dyDescent="0.2">
      <c r="A980" s="117">
        <v>61</v>
      </c>
      <c r="B980" s="1" t="s">
        <v>41</v>
      </c>
      <c r="C980" s="10"/>
      <c r="D980" s="121">
        <f>'CUMUL septembre'!D980+'octo 21'!D980</f>
        <v>8131</v>
      </c>
      <c r="E980" s="121">
        <f>'CUMUL septembre'!E980+'octo 21'!E980</f>
        <v>8594</v>
      </c>
      <c r="F980" s="121">
        <f t="shared" si="342"/>
        <v>-463</v>
      </c>
      <c r="G980" s="32">
        <f t="shared" si="343"/>
        <v>-5.3874796369560156E-2</v>
      </c>
    </row>
    <row r="981" spans="1:7" x14ac:dyDescent="0.2">
      <c r="A981" s="117">
        <v>62</v>
      </c>
      <c r="B981" s="2" t="s">
        <v>42</v>
      </c>
      <c r="C981" s="11"/>
      <c r="D981" s="121">
        <f>'CUMUL septembre'!D981+'octo 21'!D981</f>
        <v>16701</v>
      </c>
      <c r="E981" s="121">
        <f>'CUMUL septembre'!E981+'octo 21'!E981</f>
        <v>15195</v>
      </c>
      <c r="F981" s="121">
        <f t="shared" si="342"/>
        <v>1506</v>
      </c>
      <c r="G981" s="32">
        <f t="shared" si="343"/>
        <v>9.9111549851924982E-2</v>
      </c>
    </row>
    <row r="982" spans="1:7" ht="25.5" x14ac:dyDescent="0.2">
      <c r="A982" s="22"/>
      <c r="B982" s="26" t="s">
        <v>43</v>
      </c>
      <c r="C982" s="122"/>
      <c r="D982" s="40">
        <f>D976+D980+D981</f>
        <v>161186</v>
      </c>
      <c r="E982" s="40">
        <f>E976+E980+E981</f>
        <v>142475</v>
      </c>
      <c r="F982" s="121">
        <f t="shared" si="342"/>
        <v>18711</v>
      </c>
      <c r="G982" s="32">
        <f t="shared" si="343"/>
        <v>0.13132830321108965</v>
      </c>
    </row>
    <row r="983" spans="1:7" ht="25.5" x14ac:dyDescent="0.2">
      <c r="A983" s="22"/>
      <c r="B983" s="26" t="s">
        <v>48</v>
      </c>
      <c r="C983" s="122"/>
      <c r="D983" s="40">
        <f>D975-D982</f>
        <v>390052</v>
      </c>
      <c r="E983" s="40">
        <f>E975-E982</f>
        <v>372965</v>
      </c>
      <c r="F983" s="121">
        <f t="shared" si="342"/>
        <v>17087</v>
      </c>
      <c r="G983" s="32">
        <f t="shared" si="343"/>
        <v>4.5813950370678216E-2</v>
      </c>
    </row>
    <row r="984" spans="1:7" x14ac:dyDescent="0.2">
      <c r="A984" s="117">
        <v>63</v>
      </c>
      <c r="B984" s="3" t="s">
        <v>46</v>
      </c>
      <c r="C984" s="119"/>
      <c r="D984" s="121">
        <f>'CUMUL septembre'!D984+'octo 21'!D984</f>
        <v>475803</v>
      </c>
      <c r="E984" s="121">
        <f>'CUMUL septembre'!E984+'octo 21'!E984</f>
        <v>477523</v>
      </c>
      <c r="F984" s="121">
        <f t="shared" si="342"/>
        <v>-1720</v>
      </c>
      <c r="G984" s="32">
        <f t="shared" si="343"/>
        <v>-3.6019207451787661E-3</v>
      </c>
    </row>
    <row r="985" spans="1:7" x14ac:dyDescent="0.2">
      <c r="A985" s="117"/>
      <c r="B985" s="13" t="s">
        <v>6</v>
      </c>
      <c r="C985" s="27"/>
      <c r="D985" s="121"/>
      <c r="E985" s="121"/>
      <c r="F985" s="121"/>
      <c r="G985" s="32"/>
    </row>
    <row r="986" spans="1:7" x14ac:dyDescent="0.2">
      <c r="A986" s="117">
        <v>631</v>
      </c>
      <c r="B986" s="15" t="s">
        <v>21</v>
      </c>
      <c r="C986" s="21"/>
      <c r="D986" s="121">
        <f>'CUMUL septembre'!D986+'octo 21'!D986</f>
        <v>0</v>
      </c>
      <c r="E986" s="121">
        <f>'CUMUL septembre'!E986+'octo 21'!E986</f>
        <v>0</v>
      </c>
      <c r="F986" s="121">
        <f t="shared" ref="F986" si="344">(D986-E986)</f>
        <v>0</v>
      </c>
      <c r="G986" s="32" t="e">
        <f t="shared" ref="G986" si="345">F986/E986</f>
        <v>#DIV/0!</v>
      </c>
    </row>
    <row r="987" spans="1:7" x14ac:dyDescent="0.2">
      <c r="A987" s="117"/>
      <c r="B987" s="15"/>
      <c r="C987" s="21"/>
      <c r="D987" s="121"/>
      <c r="E987" s="121"/>
      <c r="F987" s="121"/>
      <c r="G987" s="32"/>
    </row>
    <row r="988" spans="1:7" x14ac:dyDescent="0.2">
      <c r="A988" s="117">
        <v>64</v>
      </c>
      <c r="B988" s="2" t="s">
        <v>47</v>
      </c>
      <c r="C988" s="11"/>
      <c r="D988" s="121">
        <f>'CUMUL septembre'!D988+'octo 21'!D988</f>
        <v>20275</v>
      </c>
      <c r="E988" s="121">
        <f>'CUMUL septembre'!E988+'octo 21'!E988</f>
        <v>17748</v>
      </c>
      <c r="F988" s="121">
        <f t="shared" ref="F988:F998" si="346">(D988-E988)</f>
        <v>2527</v>
      </c>
      <c r="G988" s="32">
        <f t="shared" ref="G988:G998" si="347">F988/E988</f>
        <v>0.1423822402524228</v>
      </c>
    </row>
    <row r="989" spans="1:7" ht="25.5" x14ac:dyDescent="0.2">
      <c r="A989" s="22"/>
      <c r="B989" s="26" t="s">
        <v>49</v>
      </c>
      <c r="C989" s="122"/>
      <c r="D989" s="121">
        <f>D983-D984-D988</f>
        <v>-106026</v>
      </c>
      <c r="E989" s="121">
        <f>E983-E984-E988</f>
        <v>-122306</v>
      </c>
      <c r="F989" s="121">
        <f t="shared" si="346"/>
        <v>16280</v>
      </c>
      <c r="G989" s="32">
        <f t="shared" si="347"/>
        <v>-0.13310875999542132</v>
      </c>
    </row>
    <row r="990" spans="1:7" x14ac:dyDescent="0.2">
      <c r="A990" s="117">
        <v>75</v>
      </c>
      <c r="B990" s="3" t="s">
        <v>50</v>
      </c>
      <c r="C990" s="119"/>
      <c r="D990" s="121">
        <f>'CUMUL septembre'!D990+'octo 21'!D990</f>
        <v>3277</v>
      </c>
      <c r="E990" s="121">
        <f>'CUMUL septembre'!E990+'octo 21'!E990</f>
        <v>5705</v>
      </c>
      <c r="F990" s="121">
        <f t="shared" si="346"/>
        <v>-2428</v>
      </c>
      <c r="G990" s="32">
        <f t="shared" si="347"/>
        <v>-0.42559158632778266</v>
      </c>
    </row>
    <row r="991" spans="1:7" x14ac:dyDescent="0.2">
      <c r="A991" s="117">
        <v>65</v>
      </c>
      <c r="B991" s="1" t="s">
        <v>51</v>
      </c>
      <c r="C991" s="10"/>
      <c r="D991" s="121">
        <f>'CUMUL septembre'!D991+'octo 21'!D991</f>
        <v>7307</v>
      </c>
      <c r="E991" s="121">
        <f>'CUMUL septembre'!E991+'octo 21'!E991</f>
        <v>6979</v>
      </c>
      <c r="F991" s="121">
        <f t="shared" si="346"/>
        <v>328</v>
      </c>
      <c r="G991" s="32">
        <f t="shared" si="347"/>
        <v>4.6998137268949705E-2</v>
      </c>
    </row>
    <row r="992" spans="1:7" ht="25.5" x14ac:dyDescent="0.2">
      <c r="A992" s="117">
        <v>68</v>
      </c>
      <c r="B992" s="16" t="s">
        <v>52</v>
      </c>
      <c r="C992" s="17"/>
      <c r="D992" s="121">
        <f>'CUMUL septembre'!D992+'octo 21'!D992</f>
        <v>103342</v>
      </c>
      <c r="E992" s="121">
        <f>'CUMUL septembre'!E992+'octo 21'!E992</f>
        <v>144992</v>
      </c>
      <c r="F992" s="121">
        <f t="shared" si="346"/>
        <v>-41650</v>
      </c>
      <c r="G992" s="32">
        <f t="shared" si="347"/>
        <v>-0.28725722798499226</v>
      </c>
    </row>
    <row r="993" spans="1:7" x14ac:dyDescent="0.2">
      <c r="A993" s="117">
        <v>78</v>
      </c>
      <c r="B993" s="2" t="s">
        <v>53</v>
      </c>
      <c r="C993" s="11"/>
      <c r="D993" s="121">
        <f>'CUMUL septembre'!D993+'octo 21'!D993</f>
        <v>31662</v>
      </c>
      <c r="E993" s="121">
        <f>'CUMUL septembre'!E993+'octo 21'!E993</f>
        <v>45805</v>
      </c>
      <c r="F993" s="121">
        <f t="shared" si="346"/>
        <v>-14143</v>
      </c>
      <c r="G993" s="32">
        <f t="shared" si="347"/>
        <v>-0.30876541862242113</v>
      </c>
    </row>
    <row r="994" spans="1:7" ht="25.5" x14ac:dyDescent="0.2">
      <c r="A994" s="22"/>
      <c r="B994" s="26" t="s">
        <v>77</v>
      </c>
      <c r="C994" s="122"/>
      <c r="D994" s="121">
        <f>D989+D990-D991-D992+D993</f>
        <v>-181736</v>
      </c>
      <c r="E994" s="121">
        <f>E989+E990-E991-E992+E993</f>
        <v>-222767</v>
      </c>
      <c r="F994" s="121">
        <f t="shared" si="346"/>
        <v>41031</v>
      </c>
      <c r="G994" s="32">
        <f t="shared" si="347"/>
        <v>-0.18418796320819511</v>
      </c>
    </row>
    <row r="995" spans="1:7" x14ac:dyDescent="0.2">
      <c r="A995" s="117">
        <v>76</v>
      </c>
      <c r="B995" s="1" t="s">
        <v>54</v>
      </c>
      <c r="C995" s="10"/>
      <c r="D995" s="121">
        <f>'CUMUL septembre'!D995+'octo 21'!D995</f>
        <v>0</v>
      </c>
      <c r="E995" s="121">
        <f>'CUMUL septembre'!E995+'octo 21'!E995</f>
        <v>0</v>
      </c>
      <c r="F995" s="121">
        <f t="shared" si="346"/>
        <v>0</v>
      </c>
      <c r="G995" s="32" t="e">
        <f t="shared" si="347"/>
        <v>#DIV/0!</v>
      </c>
    </row>
    <row r="996" spans="1:7" x14ac:dyDescent="0.2">
      <c r="A996" s="117">
        <v>66</v>
      </c>
      <c r="B996" s="1" t="s">
        <v>55</v>
      </c>
      <c r="C996" s="10"/>
      <c r="D996" s="121">
        <f>'CUMUL septembre'!D996+'octo 21'!D996</f>
        <v>-1670</v>
      </c>
      <c r="E996" s="121">
        <f>'CUMUL septembre'!E996+'octo 21'!E996</f>
        <v>321</v>
      </c>
      <c r="F996" s="121">
        <f t="shared" si="346"/>
        <v>-1991</v>
      </c>
      <c r="G996" s="32">
        <f t="shared" si="347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121">
        <f t="shared" si="346"/>
        <v>1991</v>
      </c>
      <c r="G997" s="32">
        <f t="shared" si="347"/>
        <v>-6.2024922118380061</v>
      </c>
    </row>
    <row r="998" spans="1:7" x14ac:dyDescent="0.2">
      <c r="A998" s="22"/>
      <c r="B998" s="19" t="s">
        <v>57</v>
      </c>
      <c r="C998" s="122"/>
      <c r="D998" s="121">
        <f>D994+D997</f>
        <v>-180066</v>
      </c>
      <c r="E998" s="121">
        <f>E994+E997</f>
        <v>-223088</v>
      </c>
      <c r="F998" s="121">
        <f t="shared" si="346"/>
        <v>43022</v>
      </c>
      <c r="G998" s="32">
        <f t="shared" si="347"/>
        <v>-0.19284766549523058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17">
        <v>5</v>
      </c>
      <c r="B1002" s="1" t="s">
        <v>22</v>
      </c>
      <c r="C1002" s="10"/>
      <c r="D1002" s="40">
        <f>'octo 21'!D1002</f>
        <v>22744</v>
      </c>
      <c r="E1002" s="40">
        <f>'octo 21'!E1002</f>
        <v>22277</v>
      </c>
      <c r="F1002" s="121">
        <f t="shared" ref="F1002" si="348">(D1002-E1002)</f>
        <v>467</v>
      </c>
      <c r="G1002" s="32">
        <f t="shared" ref="G1002" si="349">F1002/E1002</f>
        <v>2.0963325402881896E-2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17">
        <v>51</v>
      </c>
      <c r="B1006" s="20" t="s">
        <v>29</v>
      </c>
      <c r="C1006" s="30"/>
      <c r="D1006" s="121">
        <v>0</v>
      </c>
      <c r="E1006" s="121">
        <v>0</v>
      </c>
      <c r="F1006" s="121">
        <f t="shared" ref="F1006:F1007" si="350">(D1006-E1006)</f>
        <v>0</v>
      </c>
      <c r="G1006" s="32" t="e">
        <f t="shared" ref="G1006:G1007" si="351">F1006/E1006</f>
        <v>#DIV/0!</v>
      </c>
    </row>
    <row r="1007" spans="1:7" x14ac:dyDescent="0.2">
      <c r="A1007" s="117">
        <v>510</v>
      </c>
      <c r="B1007" s="1" t="s">
        <v>7</v>
      </c>
      <c r="C1007" s="10"/>
      <c r="D1007" s="121">
        <v>0</v>
      </c>
      <c r="E1007" s="121">
        <v>0</v>
      </c>
      <c r="F1007" s="121">
        <f t="shared" si="350"/>
        <v>0</v>
      </c>
      <c r="G1007" s="32" t="e">
        <f t="shared" si="351"/>
        <v>#DIV/0!</v>
      </c>
    </row>
    <row r="1008" spans="1:7" x14ac:dyDescent="0.2">
      <c r="B1008" s="3"/>
      <c r="C1008" s="28"/>
    </row>
    <row r="1009" spans="1:7" x14ac:dyDescent="0.2">
      <c r="A1009" s="117">
        <v>41</v>
      </c>
      <c r="B1009" s="1" t="s">
        <v>8</v>
      </c>
      <c r="C1009" s="10"/>
      <c r="D1009" s="40">
        <f>D1013+D1014+D1015</f>
        <v>279383</v>
      </c>
      <c r="E1009" s="40">
        <f>E1013+E1014+E1015</f>
        <v>343095</v>
      </c>
      <c r="F1009" s="121">
        <f t="shared" ref="F1009" si="352">(D1009-E1009)</f>
        <v>-63712</v>
      </c>
      <c r="G1009" s="32">
        <f t="shared" ref="G1009" si="353">F1009/E1009</f>
        <v>-0.1856978387910054</v>
      </c>
    </row>
    <row r="1010" spans="1:7" x14ac:dyDescent="0.2">
      <c r="A1010" s="117"/>
      <c r="B1010" s="1"/>
      <c r="C1010" s="10"/>
      <c r="D1010" s="121"/>
      <c r="E1010" s="121"/>
      <c r="F1010" s="121"/>
      <c r="G1010" s="32"/>
    </row>
    <row r="1011" spans="1:7" x14ac:dyDescent="0.2">
      <c r="A1011" s="117"/>
      <c r="B1011" s="7" t="s">
        <v>6</v>
      </c>
      <c r="C1011" s="29"/>
      <c r="D1011" s="121"/>
      <c r="E1011" s="121"/>
      <c r="F1011" s="121"/>
      <c r="G1011" s="32"/>
    </row>
    <row r="1012" spans="1:7" x14ac:dyDescent="0.2">
      <c r="A1012" s="117"/>
      <c r="B1012" s="1"/>
      <c r="C1012" s="10"/>
      <c r="D1012" s="121"/>
      <c r="E1012" s="121"/>
      <c r="F1012" s="121"/>
      <c r="G1012" s="32"/>
    </row>
    <row r="1013" spans="1:7" x14ac:dyDescent="0.2">
      <c r="A1013" s="117"/>
      <c r="B1013" s="23" t="s">
        <v>23</v>
      </c>
      <c r="C1013" s="10"/>
      <c r="D1013" s="40">
        <f>'octo 21'!D1013</f>
        <v>223912</v>
      </c>
      <c r="E1013" s="40">
        <f>'octo 21'!E1013</f>
        <v>191218</v>
      </c>
      <c r="F1013" s="121">
        <f t="shared" ref="F1013:F1015" si="354">(D1013-E1013)</f>
        <v>32694</v>
      </c>
      <c r="G1013" s="32">
        <f t="shared" ref="G1013:G1015" si="355">F1013/E1013</f>
        <v>0.17097762762919808</v>
      </c>
    </row>
    <row r="1014" spans="1:7" ht="25.5" x14ac:dyDescent="0.2">
      <c r="A1014" s="117"/>
      <c r="B1014" s="24" t="s">
        <v>58</v>
      </c>
      <c r="C1014" s="17"/>
      <c r="D1014" s="40">
        <f>'octo 21'!D1014</f>
        <v>55253</v>
      </c>
      <c r="E1014" s="40">
        <f>'octo 21'!E1014</f>
        <v>151624</v>
      </c>
      <c r="F1014" s="121">
        <f t="shared" si="354"/>
        <v>-96371</v>
      </c>
      <c r="G1014" s="32">
        <f t="shared" si="355"/>
        <v>-0.63559199071387118</v>
      </c>
    </row>
    <row r="1015" spans="1:7" x14ac:dyDescent="0.2">
      <c r="A1015" s="117"/>
      <c r="B1015" s="23" t="s">
        <v>24</v>
      </c>
      <c r="C1015" s="10"/>
      <c r="D1015" s="40">
        <f>'octo 21'!D1015</f>
        <v>218</v>
      </c>
      <c r="E1015" s="40">
        <f>'octo 21'!E1015</f>
        <v>253</v>
      </c>
      <c r="F1015" s="121">
        <f t="shared" si="354"/>
        <v>-35</v>
      </c>
      <c r="G1015" s="32">
        <f t="shared" si="355"/>
        <v>-0.13833992094861661</v>
      </c>
    </row>
    <row r="1016" spans="1:7" x14ac:dyDescent="0.2">
      <c r="A1016" s="117"/>
      <c r="B1016" s="1"/>
      <c r="C1016" s="10"/>
      <c r="D1016" s="121"/>
      <c r="E1016" s="121"/>
      <c r="F1016" s="121"/>
      <c r="G1016" s="32"/>
    </row>
    <row r="1017" spans="1:7" x14ac:dyDescent="0.2">
      <c r="A1017" s="117"/>
      <c r="B1017" s="8" t="s">
        <v>26</v>
      </c>
      <c r="C1017" s="31"/>
      <c r="D1017" s="40">
        <f>'octo 21'!D1017</f>
        <v>149109</v>
      </c>
      <c r="E1017" s="40">
        <f>'octo 21'!E1017</f>
        <v>123069</v>
      </c>
      <c r="F1017" s="121">
        <f t="shared" ref="F1017" si="356">(D1017-E1017)</f>
        <v>26040</v>
      </c>
      <c r="G1017" s="32">
        <f t="shared" ref="G1017" si="357">F1017/E1017</f>
        <v>0.211588621017478</v>
      </c>
    </row>
    <row r="1018" spans="1:7" x14ac:dyDescent="0.2">
      <c r="A1018" s="117"/>
      <c r="B1018" s="8"/>
      <c r="C1018" s="31"/>
      <c r="D1018" s="121"/>
      <c r="E1018" s="121"/>
      <c r="F1018" s="121"/>
      <c r="G1018" s="32"/>
    </row>
    <row r="1019" spans="1:7" x14ac:dyDescent="0.2">
      <c r="A1019" s="117">
        <v>3</v>
      </c>
      <c r="B1019" s="8" t="s">
        <v>15</v>
      </c>
      <c r="C1019" s="31"/>
      <c r="D1019" s="40">
        <f>D1022+D1023+D1024+D1025</f>
        <v>95532</v>
      </c>
      <c r="E1019" s="40">
        <f>E1022+E1023+E1024+E1025</f>
        <v>93009</v>
      </c>
      <c r="F1019" s="121">
        <f t="shared" ref="F1019" si="358">(D1019-E1019)</f>
        <v>2523</v>
      </c>
      <c r="G1019" s="32">
        <f t="shared" ref="G1019" si="359">F1019/E1019</f>
        <v>2.7126407121891429E-2</v>
      </c>
    </row>
    <row r="1020" spans="1:7" x14ac:dyDescent="0.2">
      <c r="A1020" s="117"/>
      <c r="B1020" s="7" t="s">
        <v>6</v>
      </c>
      <c r="C1020" s="29"/>
      <c r="D1020" s="121"/>
      <c r="E1020" s="121"/>
      <c r="F1020" s="121"/>
      <c r="G1020" s="32"/>
    </row>
    <row r="1021" spans="1:7" x14ac:dyDescent="0.2">
      <c r="A1021" s="117"/>
      <c r="B1021" s="8"/>
      <c r="C1021" s="31"/>
      <c r="D1021" s="121"/>
      <c r="E1021" s="121"/>
      <c r="F1021" s="121"/>
      <c r="G1021" s="32"/>
    </row>
    <row r="1022" spans="1:7" x14ac:dyDescent="0.2">
      <c r="A1022" s="117">
        <v>30</v>
      </c>
      <c r="B1022" s="25" t="s">
        <v>16</v>
      </c>
      <c r="C1022" s="31"/>
      <c r="D1022" s="40">
        <f>'octo 21'!D1022</f>
        <v>980</v>
      </c>
      <c r="E1022" s="40">
        <f>'octo 21'!E1022</f>
        <v>1697</v>
      </c>
      <c r="F1022" s="121">
        <f t="shared" ref="F1022:F1025" si="360">(D1022-E1022)</f>
        <v>-717</v>
      </c>
      <c r="G1022" s="32">
        <f t="shared" ref="G1022:G1025" si="361">F1022/E1022</f>
        <v>-0.42251031231585151</v>
      </c>
    </row>
    <row r="1023" spans="1:7" x14ac:dyDescent="0.2">
      <c r="A1023" s="117">
        <v>31</v>
      </c>
      <c r="B1023" s="25" t="s">
        <v>17</v>
      </c>
      <c r="C1023" s="31"/>
      <c r="D1023" s="40">
        <f>'octo 21'!D1023</f>
        <v>6520</v>
      </c>
      <c r="E1023" s="40">
        <f>'octo 21'!E1023</f>
        <v>3305</v>
      </c>
      <c r="F1023" s="121">
        <f t="shared" si="360"/>
        <v>3215</v>
      </c>
      <c r="G1023" s="32">
        <f t="shared" si="361"/>
        <v>0.97276853252647499</v>
      </c>
    </row>
    <row r="1024" spans="1:7" x14ac:dyDescent="0.2">
      <c r="A1024" s="117">
        <v>32</v>
      </c>
      <c r="B1024" s="25" t="s">
        <v>18</v>
      </c>
      <c r="C1024" s="31"/>
      <c r="D1024" s="40">
        <f>'octo 21'!D1024</f>
        <v>88032</v>
      </c>
      <c r="E1024" s="40">
        <f>'octo 21'!E1024</f>
        <v>88007</v>
      </c>
      <c r="F1024" s="121">
        <f t="shared" si="360"/>
        <v>25</v>
      </c>
      <c r="G1024" s="32">
        <f t="shared" si="361"/>
        <v>2.840683127478496E-4</v>
      </c>
    </row>
    <row r="1025" spans="1:7" x14ac:dyDescent="0.2">
      <c r="A1025" s="117">
        <v>37</v>
      </c>
      <c r="B1025" s="25" t="s">
        <v>25</v>
      </c>
      <c r="C1025" s="31"/>
      <c r="D1025" s="40">
        <f>'octo 21'!D1025</f>
        <v>0</v>
      </c>
      <c r="E1025" s="40">
        <f>'octo 21'!E1025</f>
        <v>0</v>
      </c>
      <c r="F1025" s="121">
        <f t="shared" si="360"/>
        <v>0</v>
      </c>
      <c r="G1025" s="32" t="e">
        <f t="shared" si="361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21" t="s">
        <v>10</v>
      </c>
      <c r="E1029" s="121" t="s">
        <v>11</v>
      </c>
      <c r="F1029" s="121" t="s">
        <v>12</v>
      </c>
      <c r="G1029" s="32" t="s">
        <v>13</v>
      </c>
    </row>
    <row r="1030" spans="1:7" x14ac:dyDescent="0.2">
      <c r="A1030" s="117">
        <v>700</v>
      </c>
      <c r="B1030" s="1" t="s">
        <v>30</v>
      </c>
      <c r="C1030" s="10"/>
      <c r="D1030" s="121">
        <f>'CUMUL septembre'!D1030+'octo 21'!D1030</f>
        <v>5845</v>
      </c>
      <c r="E1030" s="121">
        <f>'CUMUL septembre'!E1030+'octo 21'!E1030</f>
        <v>1630</v>
      </c>
      <c r="F1030" s="121">
        <f>(D1030-E1030)</f>
        <v>4215</v>
      </c>
      <c r="G1030" s="32">
        <f>F1030/E1030</f>
        <v>2.5858895705521472</v>
      </c>
    </row>
    <row r="1031" spans="1:7" x14ac:dyDescent="0.2">
      <c r="A1031" s="117">
        <v>701</v>
      </c>
      <c r="B1031" s="1" t="s">
        <v>31</v>
      </c>
      <c r="C1031" s="10"/>
      <c r="D1031" s="121">
        <f>'CUMUL septembre'!D1031+'octo 21'!D1031</f>
        <v>0</v>
      </c>
      <c r="E1031" s="121">
        <f>'CUMUL septembre'!E1031+'octo 21'!E1031</f>
        <v>0</v>
      </c>
      <c r="F1031" s="121">
        <f t="shared" ref="F1031:F1033" si="362">(D1031-E1031)</f>
        <v>0</v>
      </c>
      <c r="G1031" s="32" t="e">
        <f t="shared" ref="G1031:G1033" si="363">F1031/E1031</f>
        <v>#DIV/0!</v>
      </c>
    </row>
    <row r="1032" spans="1:7" x14ac:dyDescent="0.2">
      <c r="A1032" s="117">
        <v>704</v>
      </c>
      <c r="B1032" s="1" t="s">
        <v>32</v>
      </c>
      <c r="C1032" s="10"/>
      <c r="D1032" s="121">
        <f>'CUMUL septembre'!D1032+'octo 21'!D1032</f>
        <v>0</v>
      </c>
      <c r="E1032" s="121">
        <f>'CUMUL septembre'!E1032+'octo 21'!E1032</f>
        <v>0</v>
      </c>
      <c r="F1032" s="121">
        <f t="shared" si="362"/>
        <v>0</v>
      </c>
      <c r="G1032" s="32" t="e">
        <f t="shared" si="363"/>
        <v>#DIV/0!</v>
      </c>
    </row>
    <row r="1033" spans="1:7" x14ac:dyDescent="0.2">
      <c r="A1033" s="117">
        <v>706</v>
      </c>
      <c r="B1033" s="1" t="s">
        <v>33</v>
      </c>
      <c r="C1033" s="10"/>
      <c r="D1033" s="121">
        <f>'CUMUL septembre'!D1033+'octo 21'!D1033</f>
        <v>38760</v>
      </c>
      <c r="E1033" s="121">
        <f>'CUMUL septembre'!E1033+'octo 21'!E1033</f>
        <v>32285</v>
      </c>
      <c r="F1033" s="121">
        <f t="shared" si="362"/>
        <v>6475</v>
      </c>
      <c r="G1033" s="32">
        <f t="shared" si="363"/>
        <v>0.20055753445872695</v>
      </c>
    </row>
    <row r="1034" spans="1:7" x14ac:dyDescent="0.2">
      <c r="A1034" s="117"/>
      <c r="B1034" s="13" t="s">
        <v>6</v>
      </c>
      <c r="C1034" s="27"/>
      <c r="D1034" s="121"/>
      <c r="E1034" s="121"/>
      <c r="F1034" s="39"/>
      <c r="G1034" s="33"/>
    </row>
    <row r="1035" spans="1:7" x14ac:dyDescent="0.2">
      <c r="A1035" s="117"/>
      <c r="B1035" s="14" t="s">
        <v>19</v>
      </c>
      <c r="C1035" s="11"/>
      <c r="D1035" s="121"/>
      <c r="E1035" s="121"/>
      <c r="F1035" s="121">
        <f t="shared" ref="F1035:F1040" si="364">(D1035-E1035)</f>
        <v>0</v>
      </c>
      <c r="G1035" s="32" t="e">
        <f t="shared" ref="G1035:G1040" si="365">F1035/E1035</f>
        <v>#DIV/0!</v>
      </c>
    </row>
    <row r="1036" spans="1:7" x14ac:dyDescent="0.2">
      <c r="A1036" s="117"/>
      <c r="B1036" s="14" t="s">
        <v>20</v>
      </c>
      <c r="C1036" s="11"/>
      <c r="D1036" s="121"/>
      <c r="E1036" s="121"/>
      <c r="F1036" s="121">
        <f t="shared" si="364"/>
        <v>0</v>
      </c>
      <c r="G1036" s="32" t="e">
        <f t="shared" si="365"/>
        <v>#DIV/0!</v>
      </c>
    </row>
    <row r="1037" spans="1:7" x14ac:dyDescent="0.2">
      <c r="A1037" s="117"/>
      <c r="B1037" s="14" t="s">
        <v>27</v>
      </c>
      <c r="C1037" s="11"/>
      <c r="D1037" s="121"/>
      <c r="E1037" s="121"/>
      <c r="F1037" s="121">
        <f t="shared" si="364"/>
        <v>0</v>
      </c>
      <c r="G1037" s="32" t="e">
        <f t="shared" si="365"/>
        <v>#DIV/0!</v>
      </c>
    </row>
    <row r="1038" spans="1:7" x14ac:dyDescent="0.2">
      <c r="A1038" s="117">
        <v>706</v>
      </c>
      <c r="B1038" s="2" t="s">
        <v>34</v>
      </c>
      <c r="C1038" s="11"/>
      <c r="D1038" s="121">
        <f>'CUMUL septembre'!D1038+'octo 21'!D1038</f>
        <v>282622</v>
      </c>
      <c r="E1038" s="121">
        <f>'CUMUL septembre'!E1038+'octo 21'!E1038</f>
        <v>198734</v>
      </c>
      <c r="F1038" s="121">
        <f t="shared" si="364"/>
        <v>83888</v>
      </c>
      <c r="G1038" s="32">
        <f t="shared" si="365"/>
        <v>0.42211196876226514</v>
      </c>
    </row>
    <row r="1039" spans="1:7" x14ac:dyDescent="0.2">
      <c r="A1039" s="117" t="s">
        <v>35</v>
      </c>
      <c r="B1039" s="2" t="s">
        <v>36</v>
      </c>
      <c r="C1039" s="11"/>
      <c r="D1039" s="121">
        <f>'CUMUL septembre'!D1039+'octo 21'!D1039</f>
        <v>0</v>
      </c>
      <c r="E1039" s="121">
        <f>'CUMUL septembre'!E1039+'octo 21'!E1039</f>
        <v>105</v>
      </c>
      <c r="F1039" s="121">
        <f t="shared" si="364"/>
        <v>-105</v>
      </c>
      <c r="G1039" s="32">
        <f t="shared" si="365"/>
        <v>-1</v>
      </c>
    </row>
    <row r="1040" spans="1:7" ht="25.5" x14ac:dyDescent="0.2">
      <c r="A1040" s="22"/>
      <c r="B1040" s="26" t="s">
        <v>45</v>
      </c>
      <c r="C1040" s="118"/>
      <c r="D1040" s="40">
        <f>D1030+D1031+D1032+D1033+D1038+D1039</f>
        <v>327227</v>
      </c>
      <c r="E1040" s="40">
        <f>E1030+E1031+E1032+E1033+E1038+E1039</f>
        <v>232754</v>
      </c>
      <c r="F1040" s="40">
        <f t="shared" si="364"/>
        <v>94473</v>
      </c>
      <c r="G1040" s="34">
        <f t="shared" si="365"/>
        <v>0.4058920577089975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21">
        <f>'CUMUL septembre'!D1043+'octo 21'!D1043</f>
        <v>0</v>
      </c>
      <c r="E1043" s="121">
        <f>'CUMUL septembre'!E1043+'octo 21'!E1043</f>
        <v>0</v>
      </c>
      <c r="F1043" s="121">
        <f t="shared" ref="F1043" si="366">(D1043-E1043)</f>
        <v>0</v>
      </c>
      <c r="G1043" s="32" t="e">
        <f t="shared" ref="G1043" si="367">F1043/E1043</f>
        <v>#DIV/0!</v>
      </c>
    </row>
    <row r="1044" spans="1:7" x14ac:dyDescent="0.2">
      <c r="B1044" s="3"/>
      <c r="C1044" s="119"/>
      <c r="D1044" s="120"/>
      <c r="E1044" s="120"/>
      <c r="F1044" s="120"/>
      <c r="G1044" s="36"/>
    </row>
    <row r="1045" spans="1:7" x14ac:dyDescent="0.2">
      <c r="A1045" s="117">
        <v>72</v>
      </c>
      <c r="B1045" s="1" t="s">
        <v>37</v>
      </c>
      <c r="C1045" s="10"/>
      <c r="D1045" s="121"/>
      <c r="E1045" s="121"/>
      <c r="F1045" s="121">
        <f t="shared" ref="F1045:F1057" si="368">(D1045-E1045)</f>
        <v>0</v>
      </c>
      <c r="G1045" s="32" t="e">
        <f t="shared" ref="G1045:G1057" si="369">F1045/E1045</f>
        <v>#DIV/0!</v>
      </c>
    </row>
    <row r="1046" spans="1:7" x14ac:dyDescent="0.2">
      <c r="A1046" s="117">
        <v>73</v>
      </c>
      <c r="B1046" s="1" t="s">
        <v>38</v>
      </c>
      <c r="C1046" s="10"/>
      <c r="D1046" s="121"/>
      <c r="E1046" s="121"/>
      <c r="F1046" s="121">
        <f t="shared" si="368"/>
        <v>0</v>
      </c>
      <c r="G1046" s="32" t="e">
        <f t="shared" si="369"/>
        <v>#DIV/0!</v>
      </c>
    </row>
    <row r="1047" spans="1:7" x14ac:dyDescent="0.2">
      <c r="A1047" s="117">
        <v>74</v>
      </c>
      <c r="B1047" s="2" t="s">
        <v>39</v>
      </c>
      <c r="C1047" s="11"/>
      <c r="D1047" s="121"/>
      <c r="E1047" s="121"/>
      <c r="F1047" s="121">
        <f t="shared" si="368"/>
        <v>0</v>
      </c>
      <c r="G1047" s="32" t="e">
        <f t="shared" si="369"/>
        <v>#DIV/0!</v>
      </c>
    </row>
    <row r="1048" spans="1:7" ht="25.5" x14ac:dyDescent="0.2">
      <c r="A1048" s="22"/>
      <c r="B1048" s="26" t="s">
        <v>44</v>
      </c>
      <c r="C1048" s="122"/>
      <c r="D1048" s="40">
        <f>D1040+D1045+D1046+D1047</f>
        <v>327227</v>
      </c>
      <c r="E1048" s="40">
        <f>E1040+E1045+E1046+E1047</f>
        <v>232754</v>
      </c>
      <c r="F1048" s="121">
        <f t="shared" si="368"/>
        <v>94473</v>
      </c>
      <c r="G1048" s="32">
        <f t="shared" si="369"/>
        <v>0.4058920577089975</v>
      </c>
    </row>
    <row r="1049" spans="1:7" x14ac:dyDescent="0.2">
      <c r="A1049" s="117">
        <v>60</v>
      </c>
      <c r="B1049" s="3" t="s">
        <v>40</v>
      </c>
      <c r="C1049" s="119"/>
      <c r="D1049" s="120">
        <f>D1050+D1051+D1052</f>
        <v>70206</v>
      </c>
      <c r="E1049" s="120">
        <f>E1050+E1051+E1052</f>
        <v>36433</v>
      </c>
      <c r="F1049" s="121">
        <f t="shared" si="368"/>
        <v>33773</v>
      </c>
      <c r="G1049" s="32">
        <f t="shared" si="369"/>
        <v>0.92698926797134462</v>
      </c>
    </row>
    <row r="1050" spans="1:7" x14ac:dyDescent="0.2">
      <c r="A1050" s="117">
        <v>600</v>
      </c>
      <c r="B1050" s="1" t="s">
        <v>2</v>
      </c>
      <c r="C1050" s="10"/>
      <c r="D1050" s="121">
        <f>'CUMUL septembre'!D1050+'octo 21'!D1050</f>
        <v>2431</v>
      </c>
      <c r="E1050" s="121">
        <f>'CUMUL septembre'!E1050+'octo 21'!E1050</f>
        <v>1245</v>
      </c>
      <c r="F1050" s="121">
        <f t="shared" si="368"/>
        <v>1186</v>
      </c>
      <c r="G1050" s="32">
        <f t="shared" si="369"/>
        <v>0.95261044176706833</v>
      </c>
    </row>
    <row r="1051" spans="1:7" x14ac:dyDescent="0.2">
      <c r="A1051" s="117">
        <v>601</v>
      </c>
      <c r="B1051" s="1" t="s">
        <v>3</v>
      </c>
      <c r="C1051" s="10"/>
      <c r="D1051" s="121">
        <f>'CUMUL septembre'!D1051+'octo 21'!D1051</f>
        <v>35675</v>
      </c>
      <c r="E1051" s="121">
        <f>'CUMUL septembre'!E1051+'octo 21'!E1051</f>
        <v>17266</v>
      </c>
      <c r="F1051" s="121">
        <f t="shared" si="368"/>
        <v>18409</v>
      </c>
      <c r="G1051" s="32">
        <f t="shared" si="369"/>
        <v>1.0661994671608943</v>
      </c>
    </row>
    <row r="1052" spans="1:7" x14ac:dyDescent="0.2">
      <c r="A1052" s="117">
        <v>604</v>
      </c>
      <c r="B1052" s="1" t="s">
        <v>4</v>
      </c>
      <c r="C1052" s="10"/>
      <c r="D1052" s="121">
        <f>'CUMUL septembre'!D1052+'octo 21'!D1052</f>
        <v>32100</v>
      </c>
      <c r="E1052" s="121">
        <f>'CUMUL septembre'!E1052+'octo 21'!E1052</f>
        <v>17922</v>
      </c>
      <c r="F1052" s="121">
        <f t="shared" si="368"/>
        <v>14178</v>
      </c>
      <c r="G1052" s="32">
        <f t="shared" si="369"/>
        <v>0.79109474389019085</v>
      </c>
    </row>
    <row r="1053" spans="1:7" x14ac:dyDescent="0.2">
      <c r="A1053" s="117">
        <v>61</v>
      </c>
      <c r="B1053" s="1" t="s">
        <v>41</v>
      </c>
      <c r="C1053" s="10"/>
      <c r="D1053" s="121">
        <f>'CUMUL septembre'!D1053+'octo 21'!D1053</f>
        <v>11548</v>
      </c>
      <c r="E1053" s="121">
        <f>'CUMUL septembre'!E1053+'octo 21'!E1053</f>
        <v>5071</v>
      </c>
      <c r="F1053" s="121">
        <f t="shared" si="368"/>
        <v>6477</v>
      </c>
      <c r="G1053" s="32">
        <f t="shared" si="369"/>
        <v>1.2772628672845592</v>
      </c>
    </row>
    <row r="1054" spans="1:7" x14ac:dyDescent="0.2">
      <c r="A1054" s="117">
        <v>62</v>
      </c>
      <c r="B1054" s="2" t="s">
        <v>42</v>
      </c>
      <c r="C1054" s="11"/>
      <c r="D1054" s="121">
        <f>'CUMUL septembre'!D1054+'octo 21'!D1054</f>
        <v>8844</v>
      </c>
      <c r="E1054" s="121">
        <f>'CUMUL septembre'!E1054+'octo 21'!E1054</f>
        <v>4451</v>
      </c>
      <c r="F1054" s="121">
        <f t="shared" si="368"/>
        <v>4393</v>
      </c>
      <c r="G1054" s="32">
        <f t="shared" si="369"/>
        <v>0.98696922039991009</v>
      </c>
    </row>
    <row r="1055" spans="1:7" ht="25.5" x14ac:dyDescent="0.2">
      <c r="A1055" s="22"/>
      <c r="B1055" s="26" t="s">
        <v>43</v>
      </c>
      <c r="C1055" s="122"/>
      <c r="D1055" s="40">
        <f>D1049+D1053+D1054</f>
        <v>90598</v>
      </c>
      <c r="E1055" s="40">
        <f>E1049+E1053+E1054</f>
        <v>45955</v>
      </c>
      <c r="F1055" s="121">
        <f t="shared" si="368"/>
        <v>44643</v>
      </c>
      <c r="G1055" s="32">
        <f t="shared" si="369"/>
        <v>0.97145033184637142</v>
      </c>
    </row>
    <row r="1056" spans="1:7" ht="25.5" x14ac:dyDescent="0.2">
      <c r="A1056" s="22"/>
      <c r="B1056" s="26" t="s">
        <v>48</v>
      </c>
      <c r="C1056" s="122"/>
      <c r="D1056" s="40">
        <f>D1048-D1055</f>
        <v>236629</v>
      </c>
      <c r="E1056" s="40">
        <f>E1048-E1055</f>
        <v>186799</v>
      </c>
      <c r="F1056" s="121">
        <f t="shared" si="368"/>
        <v>49830</v>
      </c>
      <c r="G1056" s="32">
        <f t="shared" si="369"/>
        <v>0.26675731668799085</v>
      </c>
    </row>
    <row r="1057" spans="1:7" x14ac:dyDescent="0.2">
      <c r="A1057" s="117">
        <v>63</v>
      </c>
      <c r="B1057" s="3" t="s">
        <v>46</v>
      </c>
      <c r="C1057" s="119"/>
      <c r="D1057" s="121">
        <f>'CUMUL septembre'!D1057+'octo 21'!D1057</f>
        <v>190388</v>
      </c>
      <c r="E1057" s="121">
        <f>'CUMUL septembre'!E1057+'octo 21'!E1057</f>
        <v>140562</v>
      </c>
      <c r="F1057" s="121">
        <f t="shared" si="368"/>
        <v>49826</v>
      </c>
      <c r="G1057" s="32">
        <f t="shared" si="369"/>
        <v>0.35447702793073521</v>
      </c>
    </row>
    <row r="1058" spans="1:7" x14ac:dyDescent="0.2">
      <c r="A1058" s="117"/>
      <c r="B1058" s="13" t="s">
        <v>6</v>
      </c>
      <c r="C1058" s="27"/>
      <c r="D1058" s="121"/>
      <c r="E1058" s="121"/>
      <c r="F1058" s="121"/>
      <c r="G1058" s="32"/>
    </row>
    <row r="1059" spans="1:7" x14ac:dyDescent="0.2">
      <c r="A1059" s="117">
        <v>631</v>
      </c>
      <c r="B1059" s="15" t="s">
        <v>21</v>
      </c>
      <c r="C1059" s="21"/>
      <c r="D1059" s="121">
        <f>'CUMUL septembre'!D1059+'octo 21'!D1059</f>
        <v>0</v>
      </c>
      <c r="E1059" s="121">
        <f>'CUMUL septembre'!E1059+'octo 21'!E1059</f>
        <v>0</v>
      </c>
      <c r="F1059" s="121">
        <f t="shared" ref="F1059" si="370">(D1059-E1059)</f>
        <v>0</v>
      </c>
      <c r="G1059" s="32" t="e">
        <f t="shared" ref="G1059" si="371">F1059/E1059</f>
        <v>#DIV/0!</v>
      </c>
    </row>
    <row r="1060" spans="1:7" x14ac:dyDescent="0.2">
      <c r="A1060" s="117"/>
      <c r="B1060" s="15"/>
      <c r="C1060" s="21"/>
      <c r="D1060" s="121"/>
      <c r="E1060" s="121"/>
      <c r="F1060" s="121"/>
      <c r="G1060" s="32"/>
    </row>
    <row r="1061" spans="1:7" x14ac:dyDescent="0.2">
      <c r="A1061" s="117">
        <v>64</v>
      </c>
      <c r="B1061" s="2" t="s">
        <v>47</v>
      </c>
      <c r="C1061" s="11"/>
      <c r="D1061" s="121">
        <f>'CUMUL septembre'!D1061+'octo 21'!D1061</f>
        <v>1639</v>
      </c>
      <c r="E1061" s="121">
        <f>'CUMUL septembre'!E1061+'octo 21'!E1061</f>
        <v>10199</v>
      </c>
      <c r="F1061" s="121">
        <f t="shared" ref="F1061:F1071" si="372">(D1061-E1061)</f>
        <v>-8560</v>
      </c>
      <c r="G1061" s="32">
        <f t="shared" ref="G1061:G1071" si="373">F1061/E1061</f>
        <v>-0.8392979703892538</v>
      </c>
    </row>
    <row r="1062" spans="1:7" ht="25.5" x14ac:dyDescent="0.2">
      <c r="A1062" s="22"/>
      <c r="B1062" s="26" t="s">
        <v>49</v>
      </c>
      <c r="C1062" s="122"/>
      <c r="D1062" s="121">
        <f>D1056-D1057-D1061</f>
        <v>44602</v>
      </c>
      <c r="E1062" s="121">
        <f>E1056-E1057-E1061</f>
        <v>36038</v>
      </c>
      <c r="F1062" s="121">
        <f t="shared" si="372"/>
        <v>8564</v>
      </c>
      <c r="G1062" s="32">
        <f t="shared" si="373"/>
        <v>0.23763804872634442</v>
      </c>
    </row>
    <row r="1063" spans="1:7" x14ac:dyDescent="0.2">
      <c r="A1063" s="117">
        <v>75</v>
      </c>
      <c r="B1063" s="3" t="s">
        <v>50</v>
      </c>
      <c r="C1063" s="119"/>
      <c r="D1063" s="121">
        <f>'CUMUL septembre'!D1063+'octo 21'!D1063</f>
        <v>11</v>
      </c>
      <c r="E1063" s="121">
        <f>'CUMUL septembre'!E1063+'octo 21'!E1063</f>
        <v>4642</v>
      </c>
      <c r="F1063" s="121">
        <f t="shared" si="372"/>
        <v>-4631</v>
      </c>
      <c r="G1063" s="32">
        <f t="shared" si="373"/>
        <v>-0.99763033175355453</v>
      </c>
    </row>
    <row r="1064" spans="1:7" x14ac:dyDescent="0.2">
      <c r="A1064" s="117">
        <v>65</v>
      </c>
      <c r="B1064" s="1" t="s">
        <v>51</v>
      </c>
      <c r="C1064" s="10"/>
      <c r="D1064" s="121">
        <f>'CUMUL septembre'!D1064+'octo 21'!D1064</f>
        <v>944</v>
      </c>
      <c r="E1064" s="121">
        <f>'CUMUL septembre'!E1064+'octo 21'!E1064</f>
        <v>2168</v>
      </c>
      <c r="F1064" s="121">
        <f t="shared" si="372"/>
        <v>-1224</v>
      </c>
      <c r="G1064" s="32">
        <f t="shared" si="373"/>
        <v>-0.56457564575645758</v>
      </c>
    </row>
    <row r="1065" spans="1:7" ht="25.5" x14ac:dyDescent="0.2">
      <c r="A1065" s="117">
        <v>68</v>
      </c>
      <c r="B1065" s="16" t="s">
        <v>52</v>
      </c>
      <c r="C1065" s="17"/>
      <c r="D1065" s="121">
        <f>'CUMUL septembre'!D1065+'octo 21'!D1065</f>
        <v>216481</v>
      </c>
      <c r="E1065" s="121">
        <f>'CUMUL septembre'!E1065+'octo 21'!E1065</f>
        <v>116934</v>
      </c>
      <c r="F1065" s="121">
        <f t="shared" si="372"/>
        <v>99547</v>
      </c>
      <c r="G1065" s="32">
        <f t="shared" si="373"/>
        <v>0.85130928557989982</v>
      </c>
    </row>
    <row r="1066" spans="1:7" x14ac:dyDescent="0.2">
      <c r="A1066" s="117">
        <v>78</v>
      </c>
      <c r="B1066" s="2" t="s">
        <v>53</v>
      </c>
      <c r="C1066" s="11"/>
      <c r="D1066" s="121">
        <f>'CUMUL septembre'!D1066+'octo 21'!D1066</f>
        <v>0</v>
      </c>
      <c r="E1066" s="121">
        <f>'CUMUL septembre'!E1066+'octo 21'!E1066</f>
        <v>0</v>
      </c>
      <c r="F1066" s="121">
        <f t="shared" si="372"/>
        <v>0</v>
      </c>
      <c r="G1066" s="32" t="e">
        <f t="shared" si="373"/>
        <v>#DIV/0!</v>
      </c>
    </row>
    <row r="1067" spans="1:7" ht="25.5" x14ac:dyDescent="0.2">
      <c r="A1067" s="22"/>
      <c r="B1067" s="26" t="s">
        <v>77</v>
      </c>
      <c r="C1067" s="122"/>
      <c r="D1067" s="121">
        <f>D1062+D1063-D1064-D1065+D1066</f>
        <v>-172812</v>
      </c>
      <c r="E1067" s="121">
        <f>E1062+E1063-E1064-E1065+E1066</f>
        <v>-78422</v>
      </c>
      <c r="F1067" s="121">
        <f t="shared" si="372"/>
        <v>-94390</v>
      </c>
      <c r="G1067" s="32">
        <f t="shared" si="373"/>
        <v>1.2036163321516922</v>
      </c>
    </row>
    <row r="1068" spans="1:7" x14ac:dyDescent="0.2">
      <c r="A1068" s="117">
        <v>76</v>
      </c>
      <c r="B1068" s="1" t="s">
        <v>54</v>
      </c>
      <c r="C1068" s="10"/>
      <c r="D1068" s="121">
        <f>'CUMUL septembre'!D1068+'octo 21'!D1068</f>
        <v>0</v>
      </c>
      <c r="E1068" s="121">
        <f>'CUMUL septembre'!E1068+'octo 21'!E1068</f>
        <v>0</v>
      </c>
      <c r="F1068" s="121">
        <f t="shared" si="372"/>
        <v>0</v>
      </c>
      <c r="G1068" s="32" t="e">
        <f t="shared" si="373"/>
        <v>#DIV/0!</v>
      </c>
    </row>
    <row r="1069" spans="1:7" x14ac:dyDescent="0.2">
      <c r="A1069" s="117">
        <v>66</v>
      </c>
      <c r="B1069" s="1" t="s">
        <v>55</v>
      </c>
      <c r="C1069" s="10"/>
      <c r="D1069" s="121">
        <f>'CUMUL septembre'!D1069+'octo 21'!D1069</f>
        <v>0</v>
      </c>
      <c r="E1069" s="121">
        <f>'CUMUL septembre'!E1069+'octo 21'!E1069</f>
        <v>0</v>
      </c>
      <c r="F1069" s="121">
        <f t="shared" si="372"/>
        <v>0</v>
      </c>
      <c r="G1069" s="32" t="e">
        <f t="shared" si="37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21">
        <f t="shared" si="372"/>
        <v>0</v>
      </c>
      <c r="G1070" s="32" t="e">
        <f t="shared" si="373"/>
        <v>#DIV/0!</v>
      </c>
    </row>
    <row r="1071" spans="1:7" x14ac:dyDescent="0.2">
      <c r="A1071" s="22"/>
      <c r="B1071" s="19" t="s">
        <v>57</v>
      </c>
      <c r="C1071" s="122"/>
      <c r="D1071" s="121">
        <f>D1067+D1070</f>
        <v>-172812</v>
      </c>
      <c r="E1071" s="121">
        <f>E1067+E1070</f>
        <v>-78422</v>
      </c>
      <c r="F1071" s="121">
        <f t="shared" si="372"/>
        <v>-94390</v>
      </c>
      <c r="G1071" s="32">
        <f t="shared" si="373"/>
        <v>1.2036163321516922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17">
        <v>5</v>
      </c>
      <c r="B1075" s="1" t="s">
        <v>22</v>
      </c>
      <c r="C1075" s="10"/>
      <c r="D1075" s="40">
        <f>'octo 21'!D1075</f>
        <v>-14821</v>
      </c>
      <c r="E1075" s="40">
        <f>'octo 21'!E1075</f>
        <v>-72235</v>
      </c>
      <c r="F1075" s="121">
        <f t="shared" ref="F1075" si="374">(D1075-E1075)</f>
        <v>57414</v>
      </c>
      <c r="G1075" s="32">
        <f t="shared" ref="G1075" si="375">F1075/E1075</f>
        <v>-0.79482245448882116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17">
        <v>51</v>
      </c>
      <c r="B1079" s="20" t="s">
        <v>29</v>
      </c>
      <c r="C1079" s="30"/>
      <c r="D1079" s="121">
        <v>0</v>
      </c>
      <c r="E1079" s="121">
        <v>0</v>
      </c>
      <c r="F1079" s="121">
        <f t="shared" ref="F1079:F1080" si="376">(D1079-E1079)</f>
        <v>0</v>
      </c>
      <c r="G1079" s="32" t="e">
        <f t="shared" ref="G1079:G1080" si="377">F1079/E1079</f>
        <v>#DIV/0!</v>
      </c>
    </row>
    <row r="1080" spans="1:7" x14ac:dyDescent="0.2">
      <c r="A1080" s="117">
        <v>510</v>
      </c>
      <c r="B1080" s="1" t="s">
        <v>7</v>
      </c>
      <c r="C1080" s="10"/>
      <c r="D1080" s="121">
        <v>0</v>
      </c>
      <c r="E1080" s="121">
        <v>0</v>
      </c>
      <c r="F1080" s="121">
        <f t="shared" si="376"/>
        <v>0</v>
      </c>
      <c r="G1080" s="32" t="e">
        <f t="shared" si="377"/>
        <v>#DIV/0!</v>
      </c>
    </row>
    <row r="1081" spans="1:7" x14ac:dyDescent="0.2">
      <c r="B1081" s="3"/>
      <c r="C1081" s="28"/>
    </row>
    <row r="1082" spans="1:7" x14ac:dyDescent="0.2">
      <c r="A1082" s="117">
        <v>41</v>
      </c>
      <c r="B1082" s="1" t="s">
        <v>8</v>
      </c>
      <c r="C1082" s="10"/>
      <c r="D1082" s="40">
        <f>D1086+D1087+D1088</f>
        <v>118918</v>
      </c>
      <c r="E1082" s="40">
        <f>E1086+E1087+E1088</f>
        <v>106813</v>
      </c>
      <c r="F1082" s="121">
        <f t="shared" ref="F1082" si="378">(D1082-E1082)</f>
        <v>12105</v>
      </c>
      <c r="G1082" s="32">
        <f t="shared" ref="G1082" si="379">F1082/E1082</f>
        <v>0.11332890191268853</v>
      </c>
    </row>
    <row r="1083" spans="1:7" x14ac:dyDescent="0.2">
      <c r="A1083" s="117"/>
      <c r="B1083" s="1"/>
      <c r="C1083" s="10"/>
      <c r="D1083" s="121"/>
      <c r="E1083" s="121"/>
      <c r="F1083" s="121"/>
      <c r="G1083" s="32"/>
    </row>
    <row r="1084" spans="1:7" x14ac:dyDescent="0.2">
      <c r="A1084" s="117"/>
      <c r="B1084" s="7" t="s">
        <v>6</v>
      </c>
      <c r="C1084" s="29"/>
      <c r="D1084" s="121"/>
      <c r="E1084" s="121"/>
      <c r="F1084" s="121"/>
      <c r="G1084" s="32"/>
    </row>
    <row r="1085" spans="1:7" x14ac:dyDescent="0.2">
      <c r="A1085" s="117"/>
      <c r="B1085" s="1"/>
      <c r="C1085" s="10"/>
      <c r="D1085" s="121"/>
      <c r="E1085" s="121"/>
      <c r="F1085" s="121"/>
      <c r="G1085" s="32"/>
    </row>
    <row r="1086" spans="1:7" x14ac:dyDescent="0.2">
      <c r="A1086" s="117"/>
      <c r="B1086" s="23" t="s">
        <v>23</v>
      </c>
      <c r="C1086" s="10"/>
      <c r="D1086" s="40">
        <f>'octo 21'!D1086</f>
        <v>0</v>
      </c>
      <c r="E1086" s="40">
        <f>'octo 21'!E1086</f>
        <v>0</v>
      </c>
      <c r="F1086" s="121">
        <f t="shared" ref="F1086:F1088" si="380">(D1086-E1086)</f>
        <v>0</v>
      </c>
      <c r="G1086" s="32" t="e">
        <f t="shared" ref="G1086:G1088" si="381">F1086/E1086</f>
        <v>#DIV/0!</v>
      </c>
    </row>
    <row r="1087" spans="1:7" ht="25.5" x14ac:dyDescent="0.2">
      <c r="A1087" s="117"/>
      <c r="B1087" s="24" t="s">
        <v>58</v>
      </c>
      <c r="C1087" s="17"/>
      <c r="D1087" s="40">
        <f>'octo 21'!D1087</f>
        <v>118918</v>
      </c>
      <c r="E1087" s="40">
        <f>'octo 21'!E1087</f>
        <v>106813</v>
      </c>
      <c r="F1087" s="121">
        <f t="shared" si="380"/>
        <v>12105</v>
      </c>
      <c r="G1087" s="32">
        <f t="shared" si="381"/>
        <v>0.11332890191268853</v>
      </c>
    </row>
    <row r="1088" spans="1:7" x14ac:dyDescent="0.2">
      <c r="A1088" s="117"/>
      <c r="B1088" s="23" t="s">
        <v>24</v>
      </c>
      <c r="C1088" s="10"/>
      <c r="D1088" s="40">
        <f>'octo 21'!D1088</f>
        <v>0</v>
      </c>
      <c r="E1088" s="40">
        <f>'octo 21'!E1088</f>
        <v>0</v>
      </c>
      <c r="F1088" s="121">
        <f t="shared" si="380"/>
        <v>0</v>
      </c>
      <c r="G1088" s="32" t="e">
        <f t="shared" si="381"/>
        <v>#DIV/0!</v>
      </c>
    </row>
    <row r="1089" spans="1:7" x14ac:dyDescent="0.2">
      <c r="A1089" s="117"/>
      <c r="B1089" s="1"/>
      <c r="C1089" s="10"/>
      <c r="D1089" s="121"/>
      <c r="E1089" s="121"/>
      <c r="F1089" s="121"/>
      <c r="G1089" s="32"/>
    </row>
    <row r="1090" spans="1:7" x14ac:dyDescent="0.2">
      <c r="A1090" s="117"/>
      <c r="B1090" s="8" t="s">
        <v>26</v>
      </c>
      <c r="C1090" s="31"/>
      <c r="D1090" s="40">
        <f>'octo 21'!D1090</f>
        <v>126574</v>
      </c>
      <c r="E1090" s="40">
        <f>'octo 21'!E1090</f>
        <v>125800</v>
      </c>
      <c r="F1090" s="121">
        <f t="shared" ref="F1090" si="382">(D1090-E1090)</f>
        <v>774</v>
      </c>
      <c r="G1090" s="32">
        <f t="shared" ref="G1090" si="383">F1090/E1090</f>
        <v>6.1526232114467406E-3</v>
      </c>
    </row>
    <row r="1091" spans="1:7" x14ac:dyDescent="0.2">
      <c r="A1091" s="117"/>
      <c r="B1091" s="8"/>
      <c r="C1091" s="31"/>
      <c r="D1091" s="121"/>
      <c r="E1091" s="121"/>
      <c r="F1091" s="121"/>
      <c r="G1091" s="32"/>
    </row>
    <row r="1092" spans="1:7" x14ac:dyDescent="0.2">
      <c r="A1092" s="117">
        <v>3</v>
      </c>
      <c r="B1092" s="8" t="s">
        <v>15</v>
      </c>
      <c r="C1092" s="31"/>
      <c r="D1092" s="40">
        <f>D1095+D1096+D1097+D1098</f>
        <v>6511</v>
      </c>
      <c r="E1092" s="40">
        <f>E1095+E1096+E1097+E1098</f>
        <v>7243</v>
      </c>
      <c r="F1092" s="121">
        <f t="shared" ref="F1092" si="384">(D1092-E1092)</f>
        <v>-732</v>
      </c>
      <c r="G1092" s="32">
        <f t="shared" ref="G1092" si="385">F1092/E1092</f>
        <v>-0.10106309540245755</v>
      </c>
    </row>
    <row r="1093" spans="1:7" x14ac:dyDescent="0.2">
      <c r="A1093" s="117"/>
      <c r="B1093" s="7" t="s">
        <v>6</v>
      </c>
      <c r="C1093" s="29"/>
      <c r="D1093" s="121"/>
      <c r="E1093" s="121"/>
      <c r="F1093" s="121"/>
      <c r="G1093" s="32"/>
    </row>
    <row r="1094" spans="1:7" x14ac:dyDescent="0.2">
      <c r="A1094" s="117"/>
      <c r="B1094" s="8"/>
      <c r="C1094" s="31"/>
      <c r="D1094" s="121"/>
      <c r="E1094" s="121"/>
      <c r="F1094" s="121"/>
      <c r="G1094" s="32"/>
    </row>
    <row r="1095" spans="1:7" x14ac:dyDescent="0.2">
      <c r="A1095" s="117">
        <v>30</v>
      </c>
      <c r="B1095" s="25" t="s">
        <v>16</v>
      </c>
      <c r="C1095" s="31"/>
      <c r="D1095" s="40">
        <f>'octo 21'!D1095</f>
        <v>67</v>
      </c>
      <c r="E1095" s="40">
        <f>'octo 21'!E1095</f>
        <v>3310</v>
      </c>
      <c r="F1095" s="121">
        <f t="shared" ref="F1095:F1098" si="386">(D1095-E1095)</f>
        <v>-3243</v>
      </c>
      <c r="G1095" s="32">
        <f t="shared" ref="G1095:G1098" si="387">F1095/E1095</f>
        <v>-0.97975830815709974</v>
      </c>
    </row>
    <row r="1096" spans="1:7" x14ac:dyDescent="0.2">
      <c r="A1096" s="117">
        <v>31</v>
      </c>
      <c r="B1096" s="25" t="s">
        <v>17</v>
      </c>
      <c r="C1096" s="31"/>
      <c r="D1096" s="40">
        <f>'octo 21'!D1096</f>
        <v>787</v>
      </c>
      <c r="E1096" s="40">
        <f>'octo 21'!E1096</f>
        <v>1698</v>
      </c>
      <c r="F1096" s="121">
        <f t="shared" si="386"/>
        <v>-911</v>
      </c>
      <c r="G1096" s="32">
        <f t="shared" si="387"/>
        <v>-0.53651354534746765</v>
      </c>
    </row>
    <row r="1097" spans="1:7" x14ac:dyDescent="0.2">
      <c r="A1097" s="117">
        <v>32</v>
      </c>
      <c r="B1097" s="25" t="s">
        <v>18</v>
      </c>
      <c r="C1097" s="31"/>
      <c r="D1097" s="40">
        <f>'octo 21'!D1097</f>
        <v>5657</v>
      </c>
      <c r="E1097" s="40">
        <f>'octo 21'!E1097</f>
        <v>2235</v>
      </c>
      <c r="F1097" s="121">
        <f t="shared" si="386"/>
        <v>3422</v>
      </c>
      <c r="G1097" s="32">
        <f t="shared" si="387"/>
        <v>1.531096196868009</v>
      </c>
    </row>
    <row r="1098" spans="1:7" x14ac:dyDescent="0.2">
      <c r="A1098" s="117">
        <v>37</v>
      </c>
      <c r="B1098" s="25" t="s">
        <v>25</v>
      </c>
      <c r="C1098" s="31"/>
      <c r="D1098" s="40">
        <f>'octo 21'!D1098</f>
        <v>0</v>
      </c>
      <c r="E1098" s="40">
        <f>'octo 21'!E1098</f>
        <v>0</v>
      </c>
      <c r="F1098" s="121">
        <f t="shared" si="386"/>
        <v>0</v>
      </c>
      <c r="G1098" s="32" t="e">
        <f t="shared" si="38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21" t="s">
        <v>10</v>
      </c>
      <c r="E1102" s="121" t="s">
        <v>11</v>
      </c>
      <c r="F1102" s="121" t="s">
        <v>12</v>
      </c>
      <c r="G1102" s="32" t="s">
        <v>13</v>
      </c>
    </row>
    <row r="1103" spans="1:7" x14ac:dyDescent="0.2">
      <c r="A1103" s="117">
        <v>700</v>
      </c>
      <c r="B1103" s="1" t="s">
        <v>30</v>
      </c>
      <c r="C1103" s="10"/>
      <c r="D1103" s="121">
        <f>'CUMUL septembre'!D1103+'octo 21'!D1103</f>
        <v>4329</v>
      </c>
      <c r="E1103" s="121">
        <f>'CUMUL septembre'!E1103+'octo 21'!E1103</f>
        <v>3115</v>
      </c>
      <c r="F1103" s="121">
        <f>(D1103-E1103)</f>
        <v>1214</v>
      </c>
      <c r="G1103" s="32">
        <f>F1103/E1103</f>
        <v>0.38972712680577848</v>
      </c>
    </row>
    <row r="1104" spans="1:7" x14ac:dyDescent="0.2">
      <c r="A1104" s="117">
        <v>701</v>
      </c>
      <c r="B1104" s="1" t="s">
        <v>31</v>
      </c>
      <c r="C1104" s="10"/>
      <c r="D1104" s="121">
        <f>'CUMUL septembre'!D1104+'octo 21'!D1104</f>
        <v>28822</v>
      </c>
      <c r="E1104" s="121">
        <f>'CUMUL septembre'!E1104+'octo 21'!E1104</f>
        <v>32992</v>
      </c>
      <c r="F1104" s="121">
        <f t="shared" ref="F1104:F1106" si="388">(D1104-E1104)</f>
        <v>-4170</v>
      </c>
      <c r="G1104" s="32">
        <f t="shared" ref="G1104:G1106" si="389">F1104/E1104</f>
        <v>-0.12639427740058196</v>
      </c>
    </row>
    <row r="1105" spans="1:7" x14ac:dyDescent="0.2">
      <c r="A1105" s="117">
        <v>704</v>
      </c>
      <c r="B1105" s="1" t="s">
        <v>32</v>
      </c>
      <c r="C1105" s="10"/>
      <c r="D1105" s="121">
        <f>'CUMUL septembre'!D1105+'octo 21'!D1105</f>
        <v>0</v>
      </c>
      <c r="E1105" s="121">
        <f>'CUMUL septembre'!E1105+'octo 21'!E1105</f>
        <v>0</v>
      </c>
      <c r="F1105" s="121">
        <f t="shared" si="388"/>
        <v>0</v>
      </c>
      <c r="G1105" s="32" t="e">
        <f t="shared" si="389"/>
        <v>#DIV/0!</v>
      </c>
    </row>
    <row r="1106" spans="1:7" x14ac:dyDescent="0.2">
      <c r="A1106" s="117">
        <v>706</v>
      </c>
      <c r="B1106" s="1" t="s">
        <v>33</v>
      </c>
      <c r="C1106" s="10"/>
      <c r="D1106" s="121">
        <f>'CUMUL septembre'!D1106+'octo 21'!D1106</f>
        <v>89516</v>
      </c>
      <c r="E1106" s="121">
        <f>'CUMUL septembre'!E1106+'octo 21'!E1106</f>
        <v>49494</v>
      </c>
      <c r="F1106" s="121">
        <f t="shared" si="388"/>
        <v>40022</v>
      </c>
      <c r="G1106" s="32">
        <f t="shared" si="389"/>
        <v>0.80862326746676361</v>
      </c>
    </row>
    <row r="1107" spans="1:7" x14ac:dyDescent="0.2">
      <c r="A1107" s="117"/>
      <c r="B1107" s="13" t="s">
        <v>6</v>
      </c>
      <c r="C1107" s="27"/>
      <c r="D1107" s="121"/>
      <c r="E1107" s="121"/>
      <c r="F1107" s="39"/>
      <c r="G1107" s="33"/>
    </row>
    <row r="1108" spans="1:7" x14ac:dyDescent="0.2">
      <c r="A1108" s="117"/>
      <c r="B1108" s="14" t="s">
        <v>19</v>
      </c>
      <c r="C1108" s="11"/>
      <c r="D1108" s="121"/>
      <c r="E1108" s="121"/>
      <c r="F1108" s="121">
        <f t="shared" ref="F1108:F1113" si="390">(D1108-E1108)</f>
        <v>0</v>
      </c>
      <c r="G1108" s="32" t="e">
        <f t="shared" ref="G1108:G1113" si="391">F1108/E1108</f>
        <v>#DIV/0!</v>
      </c>
    </row>
    <row r="1109" spans="1:7" x14ac:dyDescent="0.2">
      <c r="A1109" s="117"/>
      <c r="B1109" s="14" t="s">
        <v>20</v>
      </c>
      <c r="C1109" s="11"/>
      <c r="D1109" s="121"/>
      <c r="E1109" s="121"/>
      <c r="F1109" s="121">
        <f t="shared" si="390"/>
        <v>0</v>
      </c>
      <c r="G1109" s="32" t="e">
        <f t="shared" si="391"/>
        <v>#DIV/0!</v>
      </c>
    </row>
    <row r="1110" spans="1:7" x14ac:dyDescent="0.2">
      <c r="A1110" s="117"/>
      <c r="B1110" s="14" t="s">
        <v>27</v>
      </c>
      <c r="C1110" s="11"/>
      <c r="D1110" s="121"/>
      <c r="E1110" s="121"/>
      <c r="F1110" s="121">
        <f t="shared" si="390"/>
        <v>0</v>
      </c>
      <c r="G1110" s="32" t="e">
        <f t="shared" si="391"/>
        <v>#DIV/0!</v>
      </c>
    </row>
    <row r="1111" spans="1:7" x14ac:dyDescent="0.2">
      <c r="A1111" s="117">
        <v>706</v>
      </c>
      <c r="B1111" s="2" t="s">
        <v>34</v>
      </c>
      <c r="C1111" s="11"/>
      <c r="D1111" s="121">
        <f>'CUMUL septembre'!D1111+'octo 21'!D1111</f>
        <v>0</v>
      </c>
      <c r="E1111" s="121">
        <f>'CUMUL septembre'!E1111+'octo 21'!E1111</f>
        <v>0</v>
      </c>
      <c r="F1111" s="121">
        <f t="shared" si="390"/>
        <v>0</v>
      </c>
      <c r="G1111" s="32" t="e">
        <f t="shared" si="391"/>
        <v>#DIV/0!</v>
      </c>
    </row>
    <row r="1112" spans="1:7" x14ac:dyDescent="0.2">
      <c r="A1112" s="117" t="s">
        <v>35</v>
      </c>
      <c r="B1112" s="2" t="s">
        <v>36</v>
      </c>
      <c r="C1112" s="11"/>
      <c r="D1112" s="121">
        <f>'CUMUL septembre'!D1112+'octo 21'!D1112</f>
        <v>0</v>
      </c>
      <c r="E1112" s="121">
        <f>'CUMUL septembre'!E1112+'octo 21'!E1112</f>
        <v>0</v>
      </c>
      <c r="F1112" s="121">
        <f t="shared" si="390"/>
        <v>0</v>
      </c>
      <c r="G1112" s="32" t="e">
        <f t="shared" si="391"/>
        <v>#DIV/0!</v>
      </c>
    </row>
    <row r="1113" spans="1:7" ht="25.5" x14ac:dyDescent="0.2">
      <c r="A1113" s="22"/>
      <c r="B1113" s="26" t="s">
        <v>45</v>
      </c>
      <c r="C1113" s="118"/>
      <c r="D1113" s="40">
        <f>D1103+D1104+D1105+D1106+D1111+D1112</f>
        <v>122667</v>
      </c>
      <c r="E1113" s="40">
        <f>E1103+E1104+E1105+E1106+E1111+E1112</f>
        <v>85601</v>
      </c>
      <c r="F1113" s="40">
        <f t="shared" si="390"/>
        <v>37066</v>
      </c>
      <c r="G1113" s="34">
        <f t="shared" si="391"/>
        <v>0.4330089601756989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21">
        <f>'CUMUL septembre'!D1116+'octo 21'!D1116</f>
        <v>0</v>
      </c>
      <c r="E1116" s="121">
        <f>'CUMUL septembre'!E1116+'octo 21'!E1116</f>
        <v>0</v>
      </c>
      <c r="F1116" s="121">
        <f t="shared" ref="F1116" si="392">(D1116-E1116)</f>
        <v>0</v>
      </c>
      <c r="G1116" s="32" t="e">
        <f t="shared" ref="G1116" si="393">F1116/E1116</f>
        <v>#DIV/0!</v>
      </c>
    </row>
    <row r="1117" spans="1:7" x14ac:dyDescent="0.2">
      <c r="B1117" s="3"/>
      <c r="C1117" s="119"/>
      <c r="D1117" s="120"/>
      <c r="E1117" s="120"/>
      <c r="F1117" s="120"/>
      <c r="G1117" s="36"/>
    </row>
    <row r="1118" spans="1:7" x14ac:dyDescent="0.2">
      <c r="A1118" s="117">
        <v>72</v>
      </c>
      <c r="B1118" s="1" t="s">
        <v>37</v>
      </c>
      <c r="C1118" s="10"/>
      <c r="D1118" s="121"/>
      <c r="E1118" s="121"/>
      <c r="F1118" s="121">
        <f t="shared" ref="F1118:F1130" si="394">(D1118-E1118)</f>
        <v>0</v>
      </c>
      <c r="G1118" s="32" t="e">
        <f t="shared" ref="G1118:G1130" si="395">F1118/E1118</f>
        <v>#DIV/0!</v>
      </c>
    </row>
    <row r="1119" spans="1:7" x14ac:dyDescent="0.2">
      <c r="A1119" s="117">
        <v>73</v>
      </c>
      <c r="B1119" s="1" t="s">
        <v>38</v>
      </c>
      <c r="C1119" s="10"/>
      <c r="D1119" s="121"/>
      <c r="E1119" s="121"/>
      <c r="F1119" s="121">
        <f t="shared" si="394"/>
        <v>0</v>
      </c>
      <c r="G1119" s="32" t="e">
        <f t="shared" si="395"/>
        <v>#DIV/0!</v>
      </c>
    </row>
    <row r="1120" spans="1:7" x14ac:dyDescent="0.2">
      <c r="A1120" s="117">
        <v>74</v>
      </c>
      <c r="B1120" s="2" t="s">
        <v>39</v>
      </c>
      <c r="C1120" s="11"/>
      <c r="D1120" s="121"/>
      <c r="E1120" s="121"/>
      <c r="F1120" s="121">
        <f t="shared" si="394"/>
        <v>0</v>
      </c>
      <c r="G1120" s="32" t="e">
        <f t="shared" si="395"/>
        <v>#DIV/0!</v>
      </c>
    </row>
    <row r="1121" spans="1:7" ht="25.5" x14ac:dyDescent="0.2">
      <c r="A1121" s="22"/>
      <c r="B1121" s="26" t="s">
        <v>44</v>
      </c>
      <c r="C1121" s="122"/>
      <c r="D1121" s="40">
        <f>D1113+D1118+D1119+D1120</f>
        <v>122667</v>
      </c>
      <c r="E1121" s="40">
        <f>E1113+E1118+E1119+E1120</f>
        <v>85601</v>
      </c>
      <c r="F1121" s="121">
        <f t="shared" si="394"/>
        <v>37066</v>
      </c>
      <c r="G1121" s="32">
        <f t="shared" si="395"/>
        <v>0.4330089601756989</v>
      </c>
    </row>
    <row r="1122" spans="1:7" x14ac:dyDescent="0.2">
      <c r="A1122" s="117">
        <v>60</v>
      </c>
      <c r="B1122" s="3" t="s">
        <v>40</v>
      </c>
      <c r="C1122" s="119"/>
      <c r="D1122" s="120">
        <f>D1123+D1124+D1125</f>
        <v>32521</v>
      </c>
      <c r="E1122" s="120">
        <f>E1123+E1124+E1125</f>
        <v>25859</v>
      </c>
      <c r="F1122" s="121">
        <f t="shared" si="394"/>
        <v>6662</v>
      </c>
      <c r="G1122" s="32">
        <f t="shared" si="395"/>
        <v>0.25762790517808115</v>
      </c>
    </row>
    <row r="1123" spans="1:7" x14ac:dyDescent="0.2">
      <c r="A1123" s="117">
        <v>600</v>
      </c>
      <c r="B1123" s="1" t="s">
        <v>2</v>
      </c>
      <c r="C1123" s="10"/>
      <c r="D1123" s="121">
        <f>'CUMUL septembre'!D1123+'octo 21'!D1123</f>
        <v>6965</v>
      </c>
      <c r="E1123" s="121">
        <f>'CUMUL septembre'!E1123+'octo 21'!E1123</f>
        <v>1889</v>
      </c>
      <c r="F1123" s="121">
        <f t="shared" si="394"/>
        <v>5076</v>
      </c>
      <c r="G1123" s="32">
        <f t="shared" si="395"/>
        <v>2.68713605082054</v>
      </c>
    </row>
    <row r="1124" spans="1:7" x14ac:dyDescent="0.2">
      <c r="A1124" s="117">
        <v>601</v>
      </c>
      <c r="B1124" s="1" t="s">
        <v>3</v>
      </c>
      <c r="C1124" s="10"/>
      <c r="D1124" s="121">
        <f>'CUMUL septembre'!D1124+'octo 21'!D1124</f>
        <v>25556</v>
      </c>
      <c r="E1124" s="121">
        <f>'CUMUL septembre'!E1124+'octo 21'!E1124</f>
        <v>23970</v>
      </c>
      <c r="F1124" s="121">
        <f t="shared" si="394"/>
        <v>1586</v>
      </c>
      <c r="G1124" s="32">
        <f t="shared" si="395"/>
        <v>6.6166040884438879E-2</v>
      </c>
    </row>
    <row r="1125" spans="1:7" x14ac:dyDescent="0.2">
      <c r="A1125" s="117">
        <v>604</v>
      </c>
      <c r="B1125" s="1" t="s">
        <v>4</v>
      </c>
      <c r="C1125" s="10"/>
      <c r="D1125" s="121">
        <f>'CUMUL septembre'!D1125+'octo 21'!D1125</f>
        <v>0</v>
      </c>
      <c r="E1125" s="121">
        <f>'CUMUL septembre'!E1125+'octo 21'!E1125</f>
        <v>0</v>
      </c>
      <c r="F1125" s="121">
        <f t="shared" si="394"/>
        <v>0</v>
      </c>
      <c r="G1125" s="32" t="e">
        <f t="shared" si="395"/>
        <v>#DIV/0!</v>
      </c>
    </row>
    <row r="1126" spans="1:7" x14ac:dyDescent="0.2">
      <c r="A1126" s="117">
        <v>61</v>
      </c>
      <c r="B1126" s="1" t="s">
        <v>41</v>
      </c>
      <c r="C1126" s="10"/>
      <c r="D1126" s="121">
        <f>'CUMUL septembre'!D1126+'octo 21'!D1126</f>
        <v>5535</v>
      </c>
      <c r="E1126" s="121">
        <f>'CUMUL septembre'!E1126+'octo 21'!E1126</f>
        <v>3177</v>
      </c>
      <c r="F1126" s="121">
        <f t="shared" si="394"/>
        <v>2358</v>
      </c>
      <c r="G1126" s="32">
        <f t="shared" si="395"/>
        <v>0.74220963172804533</v>
      </c>
    </row>
    <row r="1127" spans="1:7" x14ac:dyDescent="0.2">
      <c r="A1127" s="117">
        <v>62</v>
      </c>
      <c r="B1127" s="2" t="s">
        <v>42</v>
      </c>
      <c r="C1127" s="11"/>
      <c r="D1127" s="121">
        <f>'CUMUL septembre'!D1127+'octo 21'!D1127</f>
        <v>6396</v>
      </c>
      <c r="E1127" s="121">
        <f>'CUMUL septembre'!E1127+'octo 21'!E1127</f>
        <v>3202</v>
      </c>
      <c r="F1127" s="121">
        <f t="shared" si="394"/>
        <v>3194</v>
      </c>
      <c r="G1127" s="32">
        <f t="shared" si="395"/>
        <v>0.99750156152404745</v>
      </c>
    </row>
    <row r="1128" spans="1:7" ht="25.5" x14ac:dyDescent="0.2">
      <c r="A1128" s="22"/>
      <c r="B1128" s="26" t="s">
        <v>43</v>
      </c>
      <c r="C1128" s="122"/>
      <c r="D1128" s="40">
        <f>D1122+D1126+D1127</f>
        <v>44452</v>
      </c>
      <c r="E1128" s="40">
        <f>E1122+E1126+E1127</f>
        <v>32238</v>
      </c>
      <c r="F1128" s="121">
        <f t="shared" si="394"/>
        <v>12214</v>
      </c>
      <c r="G1128" s="32">
        <f t="shared" si="395"/>
        <v>0.37886965692660834</v>
      </c>
    </row>
    <row r="1129" spans="1:7" ht="25.5" x14ac:dyDescent="0.2">
      <c r="A1129" s="22"/>
      <c r="B1129" s="26" t="s">
        <v>48</v>
      </c>
      <c r="C1129" s="122"/>
      <c r="D1129" s="40">
        <f>D1121-D1128</f>
        <v>78215</v>
      </c>
      <c r="E1129" s="40">
        <f>E1121-E1128</f>
        <v>53363</v>
      </c>
      <c r="F1129" s="121">
        <f t="shared" si="394"/>
        <v>24852</v>
      </c>
      <c r="G1129" s="32">
        <f t="shared" si="395"/>
        <v>0.46571594550531265</v>
      </c>
    </row>
    <row r="1130" spans="1:7" x14ac:dyDescent="0.2">
      <c r="A1130" s="117">
        <v>63</v>
      </c>
      <c r="B1130" s="3" t="s">
        <v>46</v>
      </c>
      <c r="C1130" s="119"/>
      <c r="D1130" s="121">
        <f>'CUMUL septembre'!D1130+'octo 21'!D1130</f>
        <v>86516</v>
      </c>
      <c r="E1130" s="121">
        <f>'CUMUL septembre'!E1130+'octo 21'!E1130</f>
        <v>84723</v>
      </c>
      <c r="F1130" s="121">
        <f t="shared" si="394"/>
        <v>1793</v>
      </c>
      <c r="G1130" s="32">
        <f t="shared" si="395"/>
        <v>2.1163084404471042E-2</v>
      </c>
    </row>
    <row r="1131" spans="1:7" x14ac:dyDescent="0.2">
      <c r="A1131" s="117"/>
      <c r="B1131" s="13" t="s">
        <v>6</v>
      </c>
      <c r="C1131" s="27"/>
      <c r="D1131" s="121"/>
      <c r="E1131" s="121"/>
      <c r="F1131" s="121"/>
      <c r="G1131" s="32"/>
    </row>
    <row r="1132" spans="1:7" x14ac:dyDescent="0.2">
      <c r="A1132" s="117">
        <v>631</v>
      </c>
      <c r="B1132" s="15" t="s">
        <v>21</v>
      </c>
      <c r="C1132" s="21"/>
      <c r="D1132" s="121">
        <f>'CUMUL septembre'!D1132+'octo 21'!D1132</f>
        <v>0</v>
      </c>
      <c r="E1132" s="121">
        <f>'CUMUL septembre'!E1132+'octo 21'!E1132</f>
        <v>0</v>
      </c>
      <c r="F1132" s="121">
        <f t="shared" ref="F1132" si="396">(D1132-E1132)</f>
        <v>0</v>
      </c>
      <c r="G1132" s="32" t="e">
        <f t="shared" ref="G1132" si="397">F1132/E1132</f>
        <v>#DIV/0!</v>
      </c>
    </row>
    <row r="1133" spans="1:7" x14ac:dyDescent="0.2">
      <c r="A1133" s="117"/>
      <c r="B1133" s="15"/>
      <c r="C1133" s="21"/>
      <c r="D1133" s="121"/>
      <c r="E1133" s="121"/>
      <c r="F1133" s="121"/>
      <c r="G1133" s="32"/>
    </row>
    <row r="1134" spans="1:7" x14ac:dyDescent="0.2">
      <c r="A1134" s="117">
        <v>64</v>
      </c>
      <c r="B1134" s="2" t="s">
        <v>47</v>
      </c>
      <c r="C1134" s="11"/>
      <c r="D1134" s="121">
        <f>'CUMUL septembre'!D1134+'octo 21'!D1134</f>
        <v>4738</v>
      </c>
      <c r="E1134" s="121">
        <f>'CUMUL septembre'!E1134+'octo 21'!E1134</f>
        <v>4534</v>
      </c>
      <c r="F1134" s="121">
        <f t="shared" ref="F1134:F1144" si="398">(D1134-E1134)</f>
        <v>204</v>
      </c>
      <c r="G1134" s="32">
        <f t="shared" ref="G1134:G1144" si="399">F1134/E1134</f>
        <v>4.4993383325981476E-2</v>
      </c>
    </row>
    <row r="1135" spans="1:7" ht="25.5" x14ac:dyDescent="0.2">
      <c r="A1135" s="22"/>
      <c r="B1135" s="26" t="s">
        <v>49</v>
      </c>
      <c r="C1135" s="122"/>
      <c r="D1135" s="121">
        <f>D1129-D1130-D1134</f>
        <v>-13039</v>
      </c>
      <c r="E1135" s="121">
        <f>E1129-E1130-E1134</f>
        <v>-35894</v>
      </c>
      <c r="F1135" s="121">
        <f t="shared" si="398"/>
        <v>22855</v>
      </c>
      <c r="G1135" s="32">
        <f t="shared" si="399"/>
        <v>-0.63673594472613804</v>
      </c>
    </row>
    <row r="1136" spans="1:7" x14ac:dyDescent="0.2">
      <c r="A1136" s="117">
        <v>75</v>
      </c>
      <c r="B1136" s="3" t="s">
        <v>50</v>
      </c>
      <c r="C1136" s="119"/>
      <c r="D1136" s="121">
        <f>'CUMUL septembre'!D1136+'octo 21'!D1136</f>
        <v>5116</v>
      </c>
      <c r="E1136" s="121">
        <f>'CUMUL septembre'!E1136+'octo 21'!E1136</f>
        <v>0</v>
      </c>
      <c r="F1136" s="121">
        <f t="shared" si="398"/>
        <v>5116</v>
      </c>
      <c r="G1136" s="32" t="e">
        <f t="shared" si="399"/>
        <v>#DIV/0!</v>
      </c>
    </row>
    <row r="1137" spans="1:7" x14ac:dyDescent="0.2">
      <c r="A1137" s="117">
        <v>65</v>
      </c>
      <c r="B1137" s="1" t="s">
        <v>51</v>
      </c>
      <c r="C1137" s="10"/>
      <c r="D1137" s="121">
        <f>'CUMUL septembre'!D1137+'octo 21'!D1137</f>
        <v>37533</v>
      </c>
      <c r="E1137" s="121">
        <f>'CUMUL septembre'!E1137+'octo 21'!E1137</f>
        <v>19030</v>
      </c>
      <c r="F1137" s="121">
        <f t="shared" si="398"/>
        <v>18503</v>
      </c>
      <c r="G1137" s="32">
        <f t="shared" si="399"/>
        <v>0.97230688386757746</v>
      </c>
    </row>
    <row r="1138" spans="1:7" ht="25.5" x14ac:dyDescent="0.2">
      <c r="A1138" s="117">
        <v>68</v>
      </c>
      <c r="B1138" s="16" t="s">
        <v>52</v>
      </c>
      <c r="C1138" s="17"/>
      <c r="D1138" s="121">
        <f>'CUMUL septembre'!D1138+'octo 21'!D1138</f>
        <v>16444</v>
      </c>
      <c r="E1138" s="121">
        <f>'CUMUL septembre'!E1138+'octo 21'!E1138</f>
        <v>13263</v>
      </c>
      <c r="F1138" s="121">
        <f t="shared" si="398"/>
        <v>3181</v>
      </c>
      <c r="G1138" s="32">
        <f t="shared" si="399"/>
        <v>0.23984015682726381</v>
      </c>
    </row>
    <row r="1139" spans="1:7" x14ac:dyDescent="0.2">
      <c r="A1139" s="117">
        <v>78</v>
      </c>
      <c r="B1139" s="2" t="s">
        <v>53</v>
      </c>
      <c r="C1139" s="11"/>
      <c r="D1139" s="121">
        <f>'CUMUL septembre'!D1139+'octo 21'!D1139</f>
        <v>0</v>
      </c>
      <c r="E1139" s="121">
        <f>'CUMUL septembre'!E1139+'octo 21'!E1139</f>
        <v>0</v>
      </c>
      <c r="F1139" s="121">
        <f t="shared" si="398"/>
        <v>0</v>
      </c>
      <c r="G1139" s="32" t="e">
        <f t="shared" si="399"/>
        <v>#DIV/0!</v>
      </c>
    </row>
    <row r="1140" spans="1:7" ht="25.5" x14ac:dyDescent="0.2">
      <c r="A1140" s="22"/>
      <c r="B1140" s="26" t="s">
        <v>77</v>
      </c>
      <c r="C1140" s="122"/>
      <c r="D1140" s="121">
        <f>D1135+D1136-D1137-D1138+D1139</f>
        <v>-61900</v>
      </c>
      <c r="E1140" s="121">
        <f>E1135+E1136-E1137-E1138+E1139</f>
        <v>-68187</v>
      </c>
      <c r="F1140" s="121">
        <f t="shared" si="398"/>
        <v>6287</v>
      </c>
      <c r="G1140" s="32">
        <f t="shared" si="399"/>
        <v>-9.2202325956560638E-2</v>
      </c>
    </row>
    <row r="1141" spans="1:7" x14ac:dyDescent="0.2">
      <c r="A1141" s="117">
        <v>76</v>
      </c>
      <c r="B1141" s="1" t="s">
        <v>54</v>
      </c>
      <c r="C1141" s="10"/>
      <c r="D1141" s="121">
        <f>'CUMUL septembre'!D1141+'octo 21'!D1141</f>
        <v>201</v>
      </c>
      <c r="E1141" s="121">
        <f>'CUMUL septembre'!E1141+'octo 21'!E1141</f>
        <v>281</v>
      </c>
      <c r="F1141" s="121">
        <f t="shared" si="398"/>
        <v>-80</v>
      </c>
      <c r="G1141" s="32">
        <f t="shared" si="399"/>
        <v>-0.28469750889679718</v>
      </c>
    </row>
    <row r="1142" spans="1:7" x14ac:dyDescent="0.2">
      <c r="A1142" s="117">
        <v>66</v>
      </c>
      <c r="B1142" s="1" t="s">
        <v>55</v>
      </c>
      <c r="C1142" s="10"/>
      <c r="D1142" s="121">
        <f>'CUMUL septembre'!D1142+'octo 21'!D1142</f>
        <v>0</v>
      </c>
      <c r="E1142" s="121">
        <f>'CUMUL septembre'!E1142+'octo 21'!E1142</f>
        <v>479</v>
      </c>
      <c r="F1142" s="121">
        <f t="shared" si="398"/>
        <v>-479</v>
      </c>
      <c r="G1142" s="32">
        <f t="shared" si="399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-198</v>
      </c>
      <c r="F1143" s="121">
        <f t="shared" si="398"/>
        <v>399</v>
      </c>
      <c r="G1143" s="32">
        <f t="shared" si="399"/>
        <v>-2.0151515151515151</v>
      </c>
    </row>
    <row r="1144" spans="1:7" x14ac:dyDescent="0.2">
      <c r="A1144" s="22"/>
      <c r="B1144" s="19" t="s">
        <v>57</v>
      </c>
      <c r="C1144" s="122"/>
      <c r="D1144" s="121">
        <f>D1140+D1143</f>
        <v>-61699</v>
      </c>
      <c r="E1144" s="121">
        <f>E1140+E1143</f>
        <v>-68385</v>
      </c>
      <c r="F1144" s="121">
        <f t="shared" si="398"/>
        <v>6686</v>
      </c>
      <c r="G1144" s="32">
        <f t="shared" si="399"/>
        <v>-9.7769978796519705E-2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17">
        <v>5</v>
      </c>
      <c r="B1148" s="1" t="s">
        <v>22</v>
      </c>
      <c r="C1148" s="10"/>
      <c r="D1148" s="40">
        <f>'octo 21'!D1148</f>
        <v>15312</v>
      </c>
      <c r="E1148" s="40">
        <f>'octo 21'!E1148</f>
        <v>13482</v>
      </c>
      <c r="F1148" s="121">
        <f t="shared" ref="F1148" si="400">(D1148-E1148)</f>
        <v>1830</v>
      </c>
      <c r="G1148" s="32">
        <f t="shared" ref="G1148" si="401">F1148/E1148</f>
        <v>0.13573653760569648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17">
        <v>51</v>
      </c>
      <c r="B1152" s="20" t="s">
        <v>29</v>
      </c>
      <c r="C1152" s="30"/>
      <c r="D1152" s="121">
        <v>0</v>
      </c>
      <c r="E1152" s="121">
        <v>0</v>
      </c>
      <c r="F1152" s="121">
        <f t="shared" ref="F1152:F1153" si="402">(D1152-E1152)</f>
        <v>0</v>
      </c>
      <c r="G1152" s="32" t="e">
        <f t="shared" ref="G1152:G1153" si="403">F1152/E1152</f>
        <v>#DIV/0!</v>
      </c>
    </row>
    <row r="1153" spans="1:7" x14ac:dyDescent="0.2">
      <c r="A1153" s="117">
        <v>510</v>
      </c>
      <c r="B1153" s="1" t="s">
        <v>7</v>
      </c>
      <c r="C1153" s="10"/>
      <c r="D1153" s="121">
        <v>0</v>
      </c>
      <c r="E1153" s="121">
        <v>0</v>
      </c>
      <c r="F1153" s="121">
        <f t="shared" si="402"/>
        <v>0</v>
      </c>
      <c r="G1153" s="32" t="e">
        <f t="shared" si="403"/>
        <v>#DIV/0!</v>
      </c>
    </row>
    <row r="1154" spans="1:7" x14ac:dyDescent="0.2">
      <c r="B1154" s="3"/>
      <c r="C1154" s="28"/>
    </row>
    <row r="1155" spans="1:7" x14ac:dyDescent="0.2">
      <c r="A1155" s="117">
        <v>41</v>
      </c>
      <c r="B1155" s="1" t="s">
        <v>8</v>
      </c>
      <c r="C1155" s="10"/>
      <c r="D1155" s="40">
        <f>D1159+D1160+D1161</f>
        <v>1268</v>
      </c>
      <c r="E1155" s="40">
        <f>E1159+E1160+E1161</f>
        <v>36870</v>
      </c>
      <c r="F1155" s="121">
        <f t="shared" ref="F1155" si="404">(D1155-E1155)</f>
        <v>-35602</v>
      </c>
      <c r="G1155" s="32">
        <f t="shared" ref="G1155" si="405">F1155/E1155</f>
        <v>-0.96560889612150802</v>
      </c>
    </row>
    <row r="1156" spans="1:7" x14ac:dyDescent="0.2">
      <c r="A1156" s="117"/>
      <c r="B1156" s="1"/>
      <c r="C1156" s="10"/>
      <c r="D1156" s="121"/>
      <c r="E1156" s="121"/>
      <c r="F1156" s="121"/>
      <c r="G1156" s="32"/>
    </row>
    <row r="1157" spans="1:7" x14ac:dyDescent="0.2">
      <c r="A1157" s="117"/>
      <c r="B1157" s="7" t="s">
        <v>6</v>
      </c>
      <c r="C1157" s="29"/>
      <c r="D1157" s="121"/>
      <c r="E1157" s="121"/>
      <c r="F1157" s="121"/>
      <c r="G1157" s="32"/>
    </row>
    <row r="1158" spans="1:7" x14ac:dyDescent="0.2">
      <c r="A1158" s="117"/>
      <c r="B1158" s="1"/>
      <c r="C1158" s="10"/>
      <c r="D1158" s="121"/>
      <c r="E1158" s="121"/>
      <c r="F1158" s="121"/>
      <c r="G1158" s="32"/>
    </row>
    <row r="1159" spans="1:7" x14ac:dyDescent="0.2">
      <c r="A1159" s="117"/>
      <c r="B1159" s="23" t="s">
        <v>23</v>
      </c>
      <c r="C1159" s="10"/>
      <c r="D1159" s="40">
        <f>'octo 21'!D1159</f>
        <v>610</v>
      </c>
      <c r="E1159" s="40">
        <f>'octo 21'!E1159</f>
        <v>35934</v>
      </c>
      <c r="F1159" s="121">
        <f t="shared" ref="F1159:F1161" si="406">(D1159-E1159)</f>
        <v>-35324</v>
      </c>
      <c r="G1159" s="32">
        <f t="shared" ref="G1159:G1161" si="407">F1159/E1159</f>
        <v>-0.98302443368397618</v>
      </c>
    </row>
    <row r="1160" spans="1:7" ht="25.5" x14ac:dyDescent="0.2">
      <c r="A1160" s="117"/>
      <c r="B1160" s="24" t="s">
        <v>58</v>
      </c>
      <c r="C1160" s="17"/>
      <c r="D1160" s="40">
        <f>'octo 21'!D1160</f>
        <v>529</v>
      </c>
      <c r="E1160" s="40">
        <f>'octo 21'!E1160</f>
        <v>789</v>
      </c>
      <c r="F1160" s="121">
        <f t="shared" si="406"/>
        <v>-260</v>
      </c>
      <c r="G1160" s="32">
        <f t="shared" si="407"/>
        <v>-0.32953105196451205</v>
      </c>
    </row>
    <row r="1161" spans="1:7" x14ac:dyDescent="0.2">
      <c r="A1161" s="117"/>
      <c r="B1161" s="23" t="s">
        <v>24</v>
      </c>
      <c r="C1161" s="10"/>
      <c r="D1161" s="40">
        <f>'octo 21'!D1161</f>
        <v>129</v>
      </c>
      <c r="E1161" s="40">
        <f>'octo 21'!E1161</f>
        <v>147</v>
      </c>
      <c r="F1161" s="121">
        <f t="shared" si="406"/>
        <v>-18</v>
      </c>
      <c r="G1161" s="32">
        <f t="shared" si="407"/>
        <v>-0.12244897959183673</v>
      </c>
    </row>
    <row r="1162" spans="1:7" x14ac:dyDescent="0.2">
      <c r="A1162" s="117"/>
      <c r="B1162" s="1"/>
      <c r="C1162" s="10"/>
      <c r="D1162" s="121"/>
      <c r="E1162" s="121"/>
      <c r="F1162" s="121"/>
      <c r="G1162" s="32"/>
    </row>
    <row r="1163" spans="1:7" x14ac:dyDescent="0.2">
      <c r="A1163" s="117"/>
      <c r="B1163" s="8" t="s">
        <v>26</v>
      </c>
      <c r="C1163" s="31"/>
      <c r="D1163" s="40">
        <f>'octo 21'!D1163</f>
        <v>22274</v>
      </c>
      <c r="E1163" s="40">
        <f>'octo 21'!E1163</f>
        <v>22533</v>
      </c>
      <c r="F1163" s="121">
        <f t="shared" ref="F1163" si="408">(D1163-E1163)</f>
        <v>-259</v>
      </c>
      <c r="G1163" s="32">
        <f t="shared" ref="G1163" si="409">F1163/E1163</f>
        <v>-1.1494252873563218E-2</v>
      </c>
    </row>
    <row r="1164" spans="1:7" x14ac:dyDescent="0.2">
      <c r="A1164" s="117"/>
      <c r="B1164" s="8"/>
      <c r="C1164" s="31"/>
      <c r="D1164" s="121"/>
      <c r="E1164" s="121"/>
      <c r="F1164" s="121"/>
      <c r="G1164" s="32"/>
    </row>
    <row r="1165" spans="1:7" x14ac:dyDescent="0.2">
      <c r="A1165" s="117">
        <v>3</v>
      </c>
      <c r="B1165" s="8" t="s">
        <v>15</v>
      </c>
      <c r="C1165" s="31"/>
      <c r="D1165" s="40">
        <f>D1168+D1169+D1170+D1171</f>
        <v>2319</v>
      </c>
      <c r="E1165" s="40">
        <f>E1168+E1169+E1170+E1171</f>
        <v>26012</v>
      </c>
      <c r="F1165" s="121">
        <f t="shared" ref="F1165" si="410">(D1165-E1165)</f>
        <v>-23693</v>
      </c>
      <c r="G1165" s="32">
        <f t="shared" ref="G1165" si="411">F1165/E1165</f>
        <v>-0.91084883899738578</v>
      </c>
    </row>
    <row r="1166" spans="1:7" x14ac:dyDescent="0.2">
      <c r="A1166" s="117"/>
      <c r="B1166" s="7" t="s">
        <v>6</v>
      </c>
      <c r="C1166" s="29"/>
      <c r="D1166" s="121"/>
      <c r="E1166" s="121"/>
      <c r="F1166" s="121"/>
      <c r="G1166" s="32"/>
    </row>
    <row r="1167" spans="1:7" x14ac:dyDescent="0.2">
      <c r="A1167" s="117"/>
      <c r="B1167" s="8"/>
      <c r="C1167" s="31"/>
      <c r="D1167" s="121"/>
      <c r="E1167" s="121"/>
      <c r="F1167" s="121"/>
      <c r="G1167" s="32"/>
    </row>
    <row r="1168" spans="1:7" x14ac:dyDescent="0.2">
      <c r="A1168" s="117">
        <v>30</v>
      </c>
      <c r="B1168" s="25" t="s">
        <v>16</v>
      </c>
      <c r="C1168" s="31"/>
      <c r="D1168" s="40">
        <f>'octo 21'!D1168</f>
        <v>500</v>
      </c>
      <c r="E1168" s="40">
        <f>'octo 21'!E1168</f>
        <v>495</v>
      </c>
      <c r="F1168" s="121">
        <f t="shared" ref="F1168:F1171" si="412">(D1168-E1168)</f>
        <v>5</v>
      </c>
      <c r="G1168" s="32">
        <f t="shared" ref="G1168:G1171" si="413">F1168/E1168</f>
        <v>1.0101010101010102E-2</v>
      </c>
    </row>
    <row r="1169" spans="1:7" x14ac:dyDescent="0.2">
      <c r="A1169" s="117">
        <v>31</v>
      </c>
      <c r="B1169" s="25" t="s">
        <v>17</v>
      </c>
      <c r="C1169" s="31"/>
      <c r="D1169" s="40">
        <f>'octo 21'!D1169</f>
        <v>565</v>
      </c>
      <c r="E1169" s="40">
        <f>'octo 21'!E1169</f>
        <v>377</v>
      </c>
      <c r="F1169" s="121">
        <f t="shared" si="412"/>
        <v>188</v>
      </c>
      <c r="G1169" s="32">
        <f t="shared" si="413"/>
        <v>0.49867374005305037</v>
      </c>
    </row>
    <row r="1170" spans="1:7" x14ac:dyDescent="0.2">
      <c r="A1170" s="117">
        <v>32</v>
      </c>
      <c r="B1170" s="25" t="s">
        <v>18</v>
      </c>
      <c r="C1170" s="31"/>
      <c r="D1170" s="40">
        <f>'octo 21'!D1170</f>
        <v>1254</v>
      </c>
      <c r="E1170" s="40">
        <f>'octo 21'!E1170</f>
        <v>25140</v>
      </c>
      <c r="F1170" s="121">
        <f t="shared" si="412"/>
        <v>-23886</v>
      </c>
      <c r="G1170" s="32">
        <f t="shared" si="413"/>
        <v>-0.95011933174224339</v>
      </c>
    </row>
    <row r="1171" spans="1:7" x14ac:dyDescent="0.2">
      <c r="A1171" s="117">
        <v>37</v>
      </c>
      <c r="B1171" s="25" t="s">
        <v>25</v>
      </c>
      <c r="C1171" s="31"/>
      <c r="D1171" s="40">
        <f>'octo 21'!D1171</f>
        <v>0</v>
      </c>
      <c r="E1171" s="40">
        <f>'octo 21'!E1171</f>
        <v>0</v>
      </c>
      <c r="F1171" s="121">
        <f t="shared" si="412"/>
        <v>0</v>
      </c>
      <c r="G1171" s="32" t="e">
        <f t="shared" si="413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21" t="s">
        <v>10</v>
      </c>
      <c r="E1176" s="121" t="s">
        <v>11</v>
      </c>
      <c r="F1176" s="121" t="s">
        <v>12</v>
      </c>
      <c r="G1176" s="32" t="s">
        <v>13</v>
      </c>
    </row>
    <row r="1177" spans="1:7" x14ac:dyDescent="0.2">
      <c r="A1177" s="117">
        <v>700</v>
      </c>
      <c r="B1177" s="1" t="s">
        <v>30</v>
      </c>
      <c r="C1177" s="10"/>
      <c r="D1177" s="121">
        <f>'CUMUL septembre'!D1177+'octo 21'!D1177</f>
        <v>5330</v>
      </c>
      <c r="E1177" s="121">
        <f>'CUMUL septembre'!E1177+'octo 21'!E1177</f>
        <v>0</v>
      </c>
      <c r="F1177" s="121">
        <f>(D1177-E1177)</f>
        <v>5330</v>
      </c>
      <c r="G1177" s="32" t="e">
        <f>F1177/E1177</f>
        <v>#DIV/0!</v>
      </c>
    </row>
    <row r="1178" spans="1:7" x14ac:dyDescent="0.2">
      <c r="A1178" s="117">
        <v>701</v>
      </c>
      <c r="B1178" s="1" t="s">
        <v>31</v>
      </c>
      <c r="C1178" s="10"/>
      <c r="D1178" s="121">
        <f>'CUMUL septembre'!D1178+'octo 21'!D1178</f>
        <v>3351</v>
      </c>
      <c r="E1178" s="121">
        <f>'CUMUL septembre'!E1178+'octo 21'!E1178</f>
        <v>0</v>
      </c>
      <c r="F1178" s="121">
        <f t="shared" ref="F1178:F1180" si="414">(D1178-E1178)</f>
        <v>3351</v>
      </c>
      <c r="G1178" s="32" t="e">
        <f t="shared" ref="G1178:G1180" si="415">F1178/E1178</f>
        <v>#DIV/0!</v>
      </c>
    </row>
    <row r="1179" spans="1:7" x14ac:dyDescent="0.2">
      <c r="A1179" s="117">
        <v>704</v>
      </c>
      <c r="B1179" s="1" t="s">
        <v>32</v>
      </c>
      <c r="C1179" s="10"/>
      <c r="D1179" s="121">
        <f>'CUMUL septembre'!D1179+'octo 21'!D1179</f>
        <v>0</v>
      </c>
      <c r="E1179" s="121">
        <f>'CUMUL septembre'!E1179+'octo 21'!E1179</f>
        <v>0</v>
      </c>
      <c r="F1179" s="121">
        <f t="shared" si="414"/>
        <v>0</v>
      </c>
      <c r="G1179" s="32" t="e">
        <f t="shared" si="415"/>
        <v>#DIV/0!</v>
      </c>
    </row>
    <row r="1180" spans="1:7" x14ac:dyDescent="0.2">
      <c r="A1180" s="117">
        <v>706</v>
      </c>
      <c r="B1180" s="1" t="s">
        <v>33</v>
      </c>
      <c r="C1180" s="10"/>
      <c r="D1180" s="121">
        <f>'CUMUL septembre'!D1180+'octo 21'!D1180</f>
        <v>3149</v>
      </c>
      <c r="E1180" s="121">
        <f>'CUMUL septembre'!E1180+'octo 21'!E1180</f>
        <v>120</v>
      </c>
      <c r="F1180" s="121">
        <f t="shared" si="414"/>
        <v>3029</v>
      </c>
      <c r="G1180" s="32">
        <f t="shared" si="415"/>
        <v>25.241666666666667</v>
      </c>
    </row>
    <row r="1181" spans="1:7" x14ac:dyDescent="0.2">
      <c r="A1181" s="117"/>
      <c r="B1181" s="13" t="s">
        <v>6</v>
      </c>
      <c r="C1181" s="27"/>
      <c r="D1181" s="121"/>
      <c r="E1181" s="121"/>
      <c r="F1181" s="39"/>
      <c r="G1181" s="33"/>
    </row>
    <row r="1182" spans="1:7" x14ac:dyDescent="0.2">
      <c r="A1182" s="117"/>
      <c r="B1182" s="14" t="s">
        <v>19</v>
      </c>
      <c r="C1182" s="11"/>
      <c r="D1182" s="121"/>
      <c r="E1182" s="121"/>
      <c r="F1182" s="121">
        <f t="shared" ref="F1182:F1187" si="416">(D1182-E1182)</f>
        <v>0</v>
      </c>
      <c r="G1182" s="32" t="e">
        <f t="shared" ref="G1182:G1187" si="417">F1182/E1182</f>
        <v>#DIV/0!</v>
      </c>
    </row>
    <row r="1183" spans="1:7" x14ac:dyDescent="0.2">
      <c r="A1183" s="117"/>
      <c r="B1183" s="14" t="s">
        <v>20</v>
      </c>
      <c r="C1183" s="11"/>
      <c r="D1183" s="121"/>
      <c r="E1183" s="121"/>
      <c r="F1183" s="121">
        <f t="shared" si="416"/>
        <v>0</v>
      </c>
      <c r="G1183" s="32" t="e">
        <f t="shared" si="417"/>
        <v>#DIV/0!</v>
      </c>
    </row>
    <row r="1184" spans="1:7" x14ac:dyDescent="0.2">
      <c r="A1184" s="117"/>
      <c r="B1184" s="14" t="s">
        <v>27</v>
      </c>
      <c r="C1184" s="11"/>
      <c r="D1184" s="121"/>
      <c r="E1184" s="121"/>
      <c r="F1184" s="121">
        <f t="shared" si="416"/>
        <v>0</v>
      </c>
      <c r="G1184" s="32" t="e">
        <f t="shared" si="417"/>
        <v>#DIV/0!</v>
      </c>
    </row>
    <row r="1185" spans="1:7" x14ac:dyDescent="0.2">
      <c r="A1185" s="117">
        <v>706</v>
      </c>
      <c r="B1185" s="2" t="s">
        <v>34</v>
      </c>
      <c r="C1185" s="11"/>
      <c r="D1185" s="121">
        <f>'CUMUL septembre'!D1185+'octo 21'!D1185</f>
        <v>0</v>
      </c>
      <c r="E1185" s="121">
        <f>'CUMUL septembre'!E1185+'octo 21'!E1185</f>
        <v>0</v>
      </c>
      <c r="F1185" s="121">
        <f t="shared" si="416"/>
        <v>0</v>
      </c>
      <c r="G1185" s="32" t="e">
        <f t="shared" si="417"/>
        <v>#DIV/0!</v>
      </c>
    </row>
    <row r="1186" spans="1:7" x14ac:dyDescent="0.2">
      <c r="A1186" s="117" t="s">
        <v>35</v>
      </c>
      <c r="B1186" s="2" t="s">
        <v>36</v>
      </c>
      <c r="C1186" s="11"/>
      <c r="D1186" s="121">
        <f>'CUMUL septembre'!D1186+'octo 21'!D1186</f>
        <v>0</v>
      </c>
      <c r="E1186" s="121">
        <f>'CUMUL septembre'!E1186+'octo 21'!E1186</f>
        <v>0</v>
      </c>
      <c r="F1186" s="121">
        <f t="shared" si="416"/>
        <v>0</v>
      </c>
      <c r="G1186" s="32" t="e">
        <f t="shared" si="417"/>
        <v>#DIV/0!</v>
      </c>
    </row>
    <row r="1187" spans="1:7" ht="25.5" x14ac:dyDescent="0.2">
      <c r="A1187" s="22"/>
      <c r="B1187" s="26" t="s">
        <v>45</v>
      </c>
      <c r="C1187" s="118"/>
      <c r="D1187" s="40">
        <f>D1177+D1178+D1179+D1180+D1185+D1186</f>
        <v>11830</v>
      </c>
      <c r="E1187" s="40">
        <f>E1177+E1178+E1179+E1180+E1185+E1186</f>
        <v>120</v>
      </c>
      <c r="F1187" s="40">
        <f t="shared" si="416"/>
        <v>11710</v>
      </c>
      <c r="G1187" s="34">
        <f t="shared" si="417"/>
        <v>97.583333333333329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21">
        <f>'CUMUL septembre'!D1190+'octo 21'!D1190</f>
        <v>0</v>
      </c>
      <c r="E1190" s="121">
        <f>'CUMUL septembre'!E1190+'octo 21'!E1190</f>
        <v>0</v>
      </c>
      <c r="F1190" s="121">
        <f t="shared" ref="F1190" si="418">(D1190-E1190)</f>
        <v>0</v>
      </c>
      <c r="G1190" s="32" t="e">
        <f t="shared" ref="G1190" si="419">F1190/E1190</f>
        <v>#DIV/0!</v>
      </c>
    </row>
    <row r="1191" spans="1:7" x14ac:dyDescent="0.2">
      <c r="B1191" s="3"/>
      <c r="C1191" s="119"/>
      <c r="D1191" s="120"/>
      <c r="E1191" s="120"/>
      <c r="F1191" s="120"/>
      <c r="G1191" s="36"/>
    </row>
    <row r="1192" spans="1:7" x14ac:dyDescent="0.2">
      <c r="A1192" s="117">
        <v>72</v>
      </c>
      <c r="B1192" s="1" t="s">
        <v>37</v>
      </c>
      <c r="C1192" s="10"/>
      <c r="D1192" s="121"/>
      <c r="E1192" s="121"/>
      <c r="F1192" s="121">
        <f t="shared" ref="F1192:F1204" si="420">(D1192-E1192)</f>
        <v>0</v>
      </c>
      <c r="G1192" s="32" t="e">
        <f t="shared" ref="G1192:G1204" si="421">F1192/E1192</f>
        <v>#DIV/0!</v>
      </c>
    </row>
    <row r="1193" spans="1:7" x14ac:dyDescent="0.2">
      <c r="A1193" s="117">
        <v>73</v>
      </c>
      <c r="B1193" s="1" t="s">
        <v>38</v>
      </c>
      <c r="C1193" s="10"/>
      <c r="D1193" s="121"/>
      <c r="E1193" s="121"/>
      <c r="F1193" s="121">
        <f t="shared" si="420"/>
        <v>0</v>
      </c>
      <c r="G1193" s="32" t="e">
        <f t="shared" si="421"/>
        <v>#DIV/0!</v>
      </c>
    </row>
    <row r="1194" spans="1:7" x14ac:dyDescent="0.2">
      <c r="A1194" s="117">
        <v>74</v>
      </c>
      <c r="B1194" s="2" t="s">
        <v>39</v>
      </c>
      <c r="C1194" s="11"/>
      <c r="D1194" s="121"/>
      <c r="E1194" s="121"/>
      <c r="F1194" s="121">
        <f t="shared" si="420"/>
        <v>0</v>
      </c>
      <c r="G1194" s="32" t="e">
        <f t="shared" si="421"/>
        <v>#DIV/0!</v>
      </c>
    </row>
    <row r="1195" spans="1:7" ht="25.5" x14ac:dyDescent="0.2">
      <c r="A1195" s="22"/>
      <c r="B1195" s="26" t="s">
        <v>44</v>
      </c>
      <c r="C1195" s="122"/>
      <c r="D1195" s="40">
        <f>D1187+D1192+D1193+D1194</f>
        <v>11830</v>
      </c>
      <c r="E1195" s="40">
        <f>E1187+E1192+E1193+E1194</f>
        <v>120</v>
      </c>
      <c r="F1195" s="121">
        <f t="shared" si="420"/>
        <v>11710</v>
      </c>
      <c r="G1195" s="32">
        <f t="shared" si="421"/>
        <v>97.583333333333329</v>
      </c>
    </row>
    <row r="1196" spans="1:7" x14ac:dyDescent="0.2">
      <c r="A1196" s="117">
        <v>60</v>
      </c>
      <c r="B1196" s="3" t="s">
        <v>40</v>
      </c>
      <c r="C1196" s="119"/>
      <c r="D1196" s="120">
        <f>D1197+D1198+D1199</f>
        <v>5705</v>
      </c>
      <c r="E1196" s="120">
        <f>E1197+E1198+E1199</f>
        <v>635</v>
      </c>
      <c r="F1196" s="121">
        <f t="shared" si="420"/>
        <v>5070</v>
      </c>
      <c r="G1196" s="32">
        <f t="shared" si="421"/>
        <v>7.984251968503937</v>
      </c>
    </row>
    <row r="1197" spans="1:7" x14ac:dyDescent="0.2">
      <c r="A1197" s="117">
        <v>600</v>
      </c>
      <c r="B1197" s="1" t="s">
        <v>2</v>
      </c>
      <c r="C1197" s="10"/>
      <c r="D1197" s="121">
        <f>'CUMUL septembre'!D1197+'octo 21'!D1197</f>
        <v>2426</v>
      </c>
      <c r="E1197" s="121">
        <f>'CUMUL septembre'!E1197+'octo 21'!E1197</f>
        <v>79</v>
      </c>
      <c r="F1197" s="121">
        <f t="shared" si="420"/>
        <v>2347</v>
      </c>
      <c r="G1197" s="32">
        <f t="shared" si="421"/>
        <v>29.708860759493671</v>
      </c>
    </row>
    <row r="1198" spans="1:7" x14ac:dyDescent="0.2">
      <c r="A1198" s="117">
        <v>601</v>
      </c>
      <c r="B1198" s="1" t="s">
        <v>3</v>
      </c>
      <c r="C1198" s="10"/>
      <c r="D1198" s="121">
        <f>'CUMUL septembre'!D1198+'octo 21'!D1198</f>
        <v>3279</v>
      </c>
      <c r="E1198" s="121">
        <f>'CUMUL septembre'!E1198+'octo 21'!E1198</f>
        <v>556</v>
      </c>
      <c r="F1198" s="121">
        <f t="shared" si="420"/>
        <v>2723</v>
      </c>
      <c r="G1198" s="32">
        <f t="shared" si="421"/>
        <v>4.8974820143884896</v>
      </c>
    </row>
    <row r="1199" spans="1:7" x14ac:dyDescent="0.2">
      <c r="A1199" s="117">
        <v>604</v>
      </c>
      <c r="B1199" s="1" t="s">
        <v>4</v>
      </c>
      <c r="C1199" s="10"/>
      <c r="D1199" s="121">
        <f>'CUMUL septembre'!D1199+'octo 21'!D1199</f>
        <v>0</v>
      </c>
      <c r="E1199" s="121">
        <f>'CUMUL septembre'!E1199+'octo 21'!E1199</f>
        <v>0</v>
      </c>
      <c r="F1199" s="121">
        <f t="shared" si="420"/>
        <v>0</v>
      </c>
      <c r="G1199" s="32" t="e">
        <f t="shared" si="421"/>
        <v>#DIV/0!</v>
      </c>
    </row>
    <row r="1200" spans="1:7" x14ac:dyDescent="0.2">
      <c r="A1200" s="117">
        <v>61</v>
      </c>
      <c r="B1200" s="1" t="s">
        <v>41</v>
      </c>
      <c r="C1200" s="10"/>
      <c r="D1200" s="121">
        <f>'CUMUL septembre'!D1200+'octo 21'!D1200</f>
        <v>1768</v>
      </c>
      <c r="E1200" s="121">
        <f>'CUMUL septembre'!E1200+'octo 21'!E1200</f>
        <v>1894</v>
      </c>
      <c r="F1200" s="121">
        <f t="shared" si="420"/>
        <v>-126</v>
      </c>
      <c r="G1200" s="32">
        <f t="shared" si="421"/>
        <v>-6.6525871172122497E-2</v>
      </c>
    </row>
    <row r="1201" spans="1:7" x14ac:dyDescent="0.2">
      <c r="A1201" s="117">
        <v>62</v>
      </c>
      <c r="B1201" s="2" t="s">
        <v>42</v>
      </c>
      <c r="C1201" s="11"/>
      <c r="D1201" s="121">
        <f>'CUMUL septembre'!D1201+'octo 21'!D1201</f>
        <v>516</v>
      </c>
      <c r="E1201" s="121">
        <f>'CUMUL septembre'!E1201+'octo 21'!E1201</f>
        <v>499</v>
      </c>
      <c r="F1201" s="121">
        <f t="shared" si="420"/>
        <v>17</v>
      </c>
      <c r="G1201" s="32">
        <f t="shared" si="421"/>
        <v>3.406813627254509E-2</v>
      </c>
    </row>
    <row r="1202" spans="1:7" ht="25.5" x14ac:dyDescent="0.2">
      <c r="A1202" s="22"/>
      <c r="B1202" s="26" t="s">
        <v>43</v>
      </c>
      <c r="C1202" s="122"/>
      <c r="D1202" s="40">
        <f>D1196+D1200+D1201</f>
        <v>7989</v>
      </c>
      <c r="E1202" s="40">
        <f>E1196+E1200+E1201</f>
        <v>3028</v>
      </c>
      <c r="F1202" s="121">
        <f t="shared" si="420"/>
        <v>4961</v>
      </c>
      <c r="G1202" s="32">
        <f t="shared" si="421"/>
        <v>1.6383751651254954</v>
      </c>
    </row>
    <row r="1203" spans="1:7" ht="25.5" x14ac:dyDescent="0.2">
      <c r="A1203" s="22"/>
      <c r="B1203" s="26" t="s">
        <v>48</v>
      </c>
      <c r="C1203" s="122"/>
      <c r="D1203" s="40">
        <f>D1195-D1202</f>
        <v>3841</v>
      </c>
      <c r="E1203" s="40">
        <f>E1195-E1202</f>
        <v>-2908</v>
      </c>
      <c r="F1203" s="121">
        <f t="shared" si="420"/>
        <v>6749</v>
      </c>
      <c r="G1203" s="32">
        <f t="shared" si="421"/>
        <v>-2.3208390646492436</v>
      </c>
    </row>
    <row r="1204" spans="1:7" x14ac:dyDescent="0.2">
      <c r="A1204" s="117">
        <v>63</v>
      </c>
      <c r="B1204" s="3" t="s">
        <v>46</v>
      </c>
      <c r="C1204" s="119"/>
      <c r="D1204" s="121">
        <f>'CUMUL septembre'!D1204+'octo 21'!D1204</f>
        <v>38703</v>
      </c>
      <c r="E1204" s="121">
        <f>'CUMUL septembre'!E1204+'octo 21'!E1204</f>
        <v>36825</v>
      </c>
      <c r="F1204" s="121">
        <f t="shared" si="420"/>
        <v>1878</v>
      </c>
      <c r="G1204" s="32">
        <f t="shared" si="421"/>
        <v>5.0997963340122202E-2</v>
      </c>
    </row>
    <row r="1205" spans="1:7" x14ac:dyDescent="0.2">
      <c r="A1205" s="117"/>
      <c r="B1205" s="13" t="s">
        <v>6</v>
      </c>
      <c r="C1205" s="27"/>
      <c r="D1205" s="121"/>
      <c r="E1205" s="121"/>
      <c r="F1205" s="121"/>
      <c r="G1205" s="32"/>
    </row>
    <row r="1206" spans="1:7" x14ac:dyDescent="0.2">
      <c r="A1206" s="117">
        <v>631</v>
      </c>
      <c r="B1206" s="15" t="s">
        <v>21</v>
      </c>
      <c r="C1206" s="21"/>
      <c r="D1206" s="121">
        <f>'CUMUL septembre'!D1206+'octo 21'!D1206</f>
        <v>0</v>
      </c>
      <c r="E1206" s="121">
        <f>'CUMUL septembre'!E1206+'octo 21'!E1206</f>
        <v>0</v>
      </c>
      <c r="F1206" s="121">
        <f t="shared" ref="F1206" si="422">(D1206-E1206)</f>
        <v>0</v>
      </c>
      <c r="G1206" s="32" t="e">
        <f t="shared" ref="G1206" si="423">F1206/E1206</f>
        <v>#DIV/0!</v>
      </c>
    </row>
    <row r="1207" spans="1:7" x14ac:dyDescent="0.2">
      <c r="A1207" s="117"/>
      <c r="B1207" s="15"/>
      <c r="C1207" s="21"/>
      <c r="D1207" s="121"/>
      <c r="E1207" s="121"/>
      <c r="F1207" s="121"/>
      <c r="G1207" s="32"/>
    </row>
    <row r="1208" spans="1:7" x14ac:dyDescent="0.2">
      <c r="A1208" s="117">
        <v>64</v>
      </c>
      <c r="B1208" s="2" t="s">
        <v>47</v>
      </c>
      <c r="C1208" s="11"/>
      <c r="D1208" s="121">
        <f>'CUMUL septembre'!D1208+'octo 21'!D1208</f>
        <v>1514</v>
      </c>
      <c r="E1208" s="121">
        <f>'CUMUL septembre'!E1208+'octo 21'!E1208</f>
        <v>635</v>
      </c>
      <c r="F1208" s="121">
        <f t="shared" ref="F1208:F1218" si="424">(D1208-E1208)</f>
        <v>879</v>
      </c>
      <c r="G1208" s="32">
        <f t="shared" ref="G1208:G1218" si="425">F1208/E1208</f>
        <v>1.3842519685039369</v>
      </c>
    </row>
    <row r="1209" spans="1:7" ht="25.5" x14ac:dyDescent="0.2">
      <c r="A1209" s="22"/>
      <c r="B1209" s="26" t="s">
        <v>49</v>
      </c>
      <c r="C1209" s="122"/>
      <c r="D1209" s="121">
        <f>D1203-D1204-D1208</f>
        <v>-36376</v>
      </c>
      <c r="E1209" s="121">
        <f>E1203-E1204-E1208</f>
        <v>-40368</v>
      </c>
      <c r="F1209" s="121">
        <f t="shared" si="424"/>
        <v>3992</v>
      </c>
      <c r="G1209" s="32">
        <f t="shared" si="425"/>
        <v>-9.8890210067380108E-2</v>
      </c>
    </row>
    <row r="1210" spans="1:7" x14ac:dyDescent="0.2">
      <c r="A1210" s="117">
        <v>75</v>
      </c>
      <c r="B1210" s="3" t="s">
        <v>50</v>
      </c>
      <c r="C1210" s="119"/>
      <c r="D1210" s="121">
        <f>'CUMUL septembre'!D1210+'octo 21'!D1210</f>
        <v>4042</v>
      </c>
      <c r="E1210" s="121">
        <f>'CUMUL septembre'!E1210+'octo 21'!E1210</f>
        <v>179</v>
      </c>
      <c r="F1210" s="121">
        <f t="shared" si="424"/>
        <v>3863</v>
      </c>
      <c r="G1210" s="32">
        <f t="shared" si="425"/>
        <v>21.58100558659218</v>
      </c>
    </row>
    <row r="1211" spans="1:7" x14ac:dyDescent="0.2">
      <c r="A1211" s="117">
        <v>65</v>
      </c>
      <c r="B1211" s="1" t="s">
        <v>51</v>
      </c>
      <c r="C1211" s="10"/>
      <c r="D1211" s="121">
        <f>'CUMUL septembre'!D1211+'octo 21'!D1211</f>
        <v>2338</v>
      </c>
      <c r="E1211" s="121">
        <f>'CUMUL septembre'!E1211+'octo 21'!E1211</f>
        <v>865</v>
      </c>
      <c r="F1211" s="121">
        <f t="shared" si="424"/>
        <v>1473</v>
      </c>
      <c r="G1211" s="32">
        <f t="shared" si="425"/>
        <v>1.7028901734104047</v>
      </c>
    </row>
    <row r="1212" spans="1:7" ht="25.5" x14ac:dyDescent="0.2">
      <c r="A1212" s="117">
        <v>68</v>
      </c>
      <c r="B1212" s="16" t="s">
        <v>52</v>
      </c>
      <c r="C1212" s="17"/>
      <c r="D1212" s="121">
        <f>'CUMUL septembre'!D1212+'octo 21'!D1212</f>
        <v>33</v>
      </c>
      <c r="E1212" s="121">
        <f>'CUMUL septembre'!E1212+'octo 21'!E1212</f>
        <v>32</v>
      </c>
      <c r="F1212" s="121">
        <f t="shared" si="424"/>
        <v>1</v>
      </c>
      <c r="G1212" s="32">
        <f t="shared" si="425"/>
        <v>3.125E-2</v>
      </c>
    </row>
    <row r="1213" spans="1:7" x14ac:dyDescent="0.2">
      <c r="A1213" s="117">
        <v>78</v>
      </c>
      <c r="B1213" s="2" t="s">
        <v>53</v>
      </c>
      <c r="C1213" s="11"/>
      <c r="D1213" s="121">
        <f>'CUMUL septembre'!D1213+'octo 21'!D1213</f>
        <v>0</v>
      </c>
      <c r="E1213" s="121">
        <f>'CUMUL septembre'!E1213+'octo 21'!E1213</f>
        <v>0</v>
      </c>
      <c r="F1213" s="121">
        <f t="shared" si="424"/>
        <v>0</v>
      </c>
      <c r="G1213" s="32" t="e">
        <f t="shared" si="425"/>
        <v>#DIV/0!</v>
      </c>
    </row>
    <row r="1214" spans="1:7" ht="25.5" x14ac:dyDescent="0.2">
      <c r="A1214" s="22"/>
      <c r="B1214" s="26" t="s">
        <v>77</v>
      </c>
      <c r="C1214" s="122"/>
      <c r="D1214" s="121">
        <f>D1209+D1210-D1211-D1212+D1213</f>
        <v>-34705</v>
      </c>
      <c r="E1214" s="121">
        <f>E1209+E1210-E1211-E1212+E1213</f>
        <v>-41086</v>
      </c>
      <c r="F1214" s="121">
        <f t="shared" si="424"/>
        <v>6381</v>
      </c>
      <c r="G1214" s="32">
        <f t="shared" si="425"/>
        <v>-0.15530837754953025</v>
      </c>
    </row>
    <row r="1215" spans="1:7" x14ac:dyDescent="0.2">
      <c r="A1215" s="117">
        <v>76</v>
      </c>
      <c r="B1215" s="1" t="s">
        <v>54</v>
      </c>
      <c r="C1215" s="10"/>
      <c r="D1215" s="121">
        <f>'CUMUL septembre'!D1215+'octo 21'!D1215</f>
        <v>0</v>
      </c>
      <c r="E1215" s="121">
        <f>'CUMUL septembre'!E1215+'octo 21'!E1215</f>
        <v>0</v>
      </c>
      <c r="F1215" s="121">
        <f t="shared" si="424"/>
        <v>0</v>
      </c>
      <c r="G1215" s="32" t="e">
        <f t="shared" si="425"/>
        <v>#DIV/0!</v>
      </c>
    </row>
    <row r="1216" spans="1:7" x14ac:dyDescent="0.2">
      <c r="A1216" s="117">
        <v>66</v>
      </c>
      <c r="B1216" s="1" t="s">
        <v>55</v>
      </c>
      <c r="C1216" s="10"/>
      <c r="D1216" s="121">
        <f>'CUMUL septembre'!D1216+'octo 21'!D1216</f>
        <v>272</v>
      </c>
      <c r="E1216" s="121">
        <f>'CUMUL septembre'!E1216+'octo 21'!E1216</f>
        <v>0</v>
      </c>
      <c r="F1216" s="121">
        <f t="shared" si="424"/>
        <v>272</v>
      </c>
      <c r="G1216" s="32" t="e">
        <f t="shared" si="425"/>
        <v>#DIV/0!</v>
      </c>
    </row>
    <row r="1217" spans="1:7" x14ac:dyDescent="0.2">
      <c r="B1217" s="2" t="s">
        <v>56</v>
      </c>
      <c r="C1217" s="11"/>
      <c r="D1217" s="39">
        <f>D1215-D1216</f>
        <v>-272</v>
      </c>
      <c r="E1217" s="39">
        <f>E1215-E1216</f>
        <v>0</v>
      </c>
      <c r="F1217" s="121">
        <f t="shared" si="424"/>
        <v>-272</v>
      </c>
      <c r="G1217" s="32" t="e">
        <f t="shared" si="425"/>
        <v>#DIV/0!</v>
      </c>
    </row>
    <row r="1218" spans="1:7" x14ac:dyDescent="0.2">
      <c r="A1218" s="22"/>
      <c r="B1218" s="19" t="s">
        <v>57</v>
      </c>
      <c r="C1218" s="122"/>
      <c r="D1218" s="121">
        <f>D1214+D1217</f>
        <v>-34977</v>
      </c>
      <c r="E1218" s="121">
        <f>E1214+E1217</f>
        <v>-41086</v>
      </c>
      <c r="F1218" s="121">
        <f t="shared" si="424"/>
        <v>6109</v>
      </c>
      <c r="G1218" s="32">
        <f t="shared" si="425"/>
        <v>-0.14868811760697073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17">
        <v>5</v>
      </c>
      <c r="B1222" s="1" t="s">
        <v>22</v>
      </c>
      <c r="C1222" s="10"/>
      <c r="D1222" s="40">
        <f>'octo 21'!D1222</f>
        <v>-6379</v>
      </c>
      <c r="E1222" s="40">
        <f>'octo 21'!E1222</f>
        <v>17487</v>
      </c>
      <c r="F1222" s="121">
        <f t="shared" ref="F1222" si="426">(D1222-E1222)</f>
        <v>-23866</v>
      </c>
      <c r="G1222" s="32">
        <f t="shared" ref="G1222" si="427">F1222/E1222</f>
        <v>-1.3647852690570137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17">
        <v>51</v>
      </c>
      <c r="B1226" s="20" t="s">
        <v>29</v>
      </c>
      <c r="C1226" s="30"/>
      <c r="D1226" s="121">
        <v>0</v>
      </c>
      <c r="E1226" s="121">
        <v>0</v>
      </c>
      <c r="F1226" s="121">
        <f t="shared" ref="F1226:F1227" si="428">(D1226-E1226)</f>
        <v>0</v>
      </c>
      <c r="G1226" s="32" t="e">
        <f t="shared" ref="G1226:G1227" si="429">F1226/E1226</f>
        <v>#DIV/0!</v>
      </c>
    </row>
    <row r="1227" spans="1:7" x14ac:dyDescent="0.2">
      <c r="A1227" s="117">
        <v>510</v>
      </c>
      <c r="B1227" s="1" t="s">
        <v>7</v>
      </c>
      <c r="C1227" s="10"/>
      <c r="D1227" s="121">
        <v>0</v>
      </c>
      <c r="E1227" s="121">
        <v>0</v>
      </c>
      <c r="F1227" s="121">
        <f t="shared" si="428"/>
        <v>0</v>
      </c>
      <c r="G1227" s="32" t="e">
        <f t="shared" si="429"/>
        <v>#DIV/0!</v>
      </c>
    </row>
    <row r="1228" spans="1:7" x14ac:dyDescent="0.2">
      <c r="B1228" s="3"/>
      <c r="C1228" s="28"/>
    </row>
    <row r="1229" spans="1:7" x14ac:dyDescent="0.2">
      <c r="A1229" s="117">
        <v>41</v>
      </c>
      <c r="B1229" s="1" t="s">
        <v>8</v>
      </c>
      <c r="C1229" s="10"/>
      <c r="D1229" s="40">
        <f>D1233+D1234+D1235</f>
        <v>8433</v>
      </c>
      <c r="E1229" s="40">
        <f>E1233+E1234+E1235</f>
        <v>8517</v>
      </c>
      <c r="F1229" s="121">
        <f t="shared" ref="F1229" si="430">(D1229-E1229)</f>
        <v>-84</v>
      </c>
      <c r="G1229" s="32">
        <f t="shared" ref="G1229" si="431">F1229/E1229</f>
        <v>-9.8626276858048614E-3</v>
      </c>
    </row>
    <row r="1230" spans="1:7" x14ac:dyDescent="0.2">
      <c r="A1230" s="117"/>
      <c r="B1230" s="1"/>
      <c r="C1230" s="10"/>
      <c r="D1230" s="121"/>
      <c r="E1230" s="121"/>
      <c r="F1230" s="121"/>
      <c r="G1230" s="32"/>
    </row>
    <row r="1231" spans="1:7" x14ac:dyDescent="0.2">
      <c r="A1231" s="117"/>
      <c r="B1231" s="7" t="s">
        <v>6</v>
      </c>
      <c r="C1231" s="29"/>
      <c r="D1231" s="121"/>
      <c r="E1231" s="121"/>
      <c r="F1231" s="121"/>
      <c r="G1231" s="32"/>
    </row>
    <row r="1232" spans="1:7" x14ac:dyDescent="0.2">
      <c r="A1232" s="117"/>
      <c r="B1232" s="1"/>
      <c r="C1232" s="10"/>
      <c r="D1232" s="121"/>
      <c r="E1232" s="121"/>
      <c r="F1232" s="121"/>
      <c r="G1232" s="32"/>
    </row>
    <row r="1233" spans="1:7" x14ac:dyDescent="0.2">
      <c r="A1233" s="117"/>
      <c r="B1233" s="23" t="s">
        <v>23</v>
      </c>
      <c r="C1233" s="10"/>
      <c r="D1233" s="40">
        <f>'octo 21'!D1233</f>
        <v>6127</v>
      </c>
      <c r="E1233" s="40">
        <f>'octo 21'!E1233</f>
        <v>6052</v>
      </c>
      <c r="F1233" s="121">
        <f t="shared" ref="F1233:F1235" si="432">(D1233-E1233)</f>
        <v>75</v>
      </c>
      <c r="G1233" s="32">
        <f t="shared" ref="G1233:G1235" si="433">F1233/E1233</f>
        <v>1.2392597488433575E-2</v>
      </c>
    </row>
    <row r="1234" spans="1:7" ht="25.5" x14ac:dyDescent="0.2">
      <c r="A1234" s="117"/>
      <c r="B1234" s="24" t="s">
        <v>58</v>
      </c>
      <c r="C1234" s="17"/>
      <c r="D1234" s="40">
        <f>'octo 21'!D1234</f>
        <v>1074</v>
      </c>
      <c r="E1234" s="40">
        <f>'octo 21'!E1234</f>
        <v>1232</v>
      </c>
      <c r="F1234" s="121">
        <f t="shared" si="432"/>
        <v>-158</v>
      </c>
      <c r="G1234" s="32">
        <f t="shared" si="433"/>
        <v>-0.12824675324675325</v>
      </c>
    </row>
    <row r="1235" spans="1:7" x14ac:dyDescent="0.2">
      <c r="A1235" s="117"/>
      <c r="B1235" s="23" t="s">
        <v>24</v>
      </c>
      <c r="C1235" s="10"/>
      <c r="D1235" s="40">
        <f>'octo 21'!D1235</f>
        <v>1232</v>
      </c>
      <c r="E1235" s="40">
        <f>'octo 21'!E1235</f>
        <v>1233</v>
      </c>
      <c r="F1235" s="121">
        <f t="shared" si="432"/>
        <v>-1</v>
      </c>
      <c r="G1235" s="32">
        <f t="shared" si="433"/>
        <v>-8.110300081103001E-4</v>
      </c>
    </row>
    <row r="1236" spans="1:7" x14ac:dyDescent="0.2">
      <c r="A1236" s="117"/>
      <c r="B1236" s="1"/>
      <c r="C1236" s="10"/>
      <c r="D1236" s="121"/>
      <c r="E1236" s="121"/>
      <c r="F1236" s="121"/>
      <c r="G1236" s="32"/>
    </row>
    <row r="1237" spans="1:7" x14ac:dyDescent="0.2">
      <c r="A1237" s="117"/>
      <c r="B1237" s="8" t="s">
        <v>26</v>
      </c>
      <c r="C1237" s="31"/>
      <c r="D1237" s="40">
        <f>'octo 21'!D1237</f>
        <v>23258</v>
      </c>
      <c r="E1237" s="40">
        <f>'octo 21'!E1237</f>
        <v>4989</v>
      </c>
      <c r="F1237" s="121">
        <f t="shared" ref="F1237" si="434">(D1237-E1237)</f>
        <v>18269</v>
      </c>
      <c r="G1237" s="32">
        <f t="shared" ref="G1237" si="435">F1237/E1237</f>
        <v>3.6618560833834435</v>
      </c>
    </row>
    <row r="1238" spans="1:7" x14ac:dyDescent="0.2">
      <c r="A1238" s="117"/>
      <c r="B1238" s="8"/>
      <c r="C1238" s="31"/>
      <c r="D1238" s="121"/>
      <c r="E1238" s="121"/>
      <c r="F1238" s="121"/>
      <c r="G1238" s="32"/>
    </row>
    <row r="1239" spans="1:7" x14ac:dyDescent="0.2">
      <c r="A1239" s="117">
        <v>3</v>
      </c>
      <c r="B1239" s="8" t="s">
        <v>15</v>
      </c>
      <c r="C1239" s="31"/>
      <c r="D1239" s="40">
        <f>D1242+D1243+D1244+D1245</f>
        <v>3379</v>
      </c>
      <c r="E1239" s="40">
        <f>E1242+E1243+E1244+E1245</f>
        <v>2308</v>
      </c>
      <c r="F1239" s="121">
        <f t="shared" ref="F1239" si="436">(D1239-E1239)</f>
        <v>1071</v>
      </c>
      <c r="G1239" s="32">
        <f t="shared" ref="G1239" si="437">F1239/E1239</f>
        <v>0.46403812824956675</v>
      </c>
    </row>
    <row r="1240" spans="1:7" x14ac:dyDescent="0.2">
      <c r="A1240" s="117"/>
      <c r="B1240" s="7" t="s">
        <v>6</v>
      </c>
      <c r="C1240" s="29"/>
      <c r="D1240" s="121"/>
      <c r="E1240" s="121"/>
      <c r="F1240" s="121"/>
      <c r="G1240" s="32"/>
    </row>
    <row r="1241" spans="1:7" x14ac:dyDescent="0.2">
      <c r="A1241" s="117"/>
      <c r="B1241" s="8"/>
      <c r="C1241" s="31"/>
      <c r="D1241" s="121"/>
      <c r="E1241" s="121"/>
      <c r="F1241" s="121"/>
      <c r="G1241" s="32"/>
    </row>
    <row r="1242" spans="1:7" x14ac:dyDescent="0.2">
      <c r="A1242" s="117">
        <v>30</v>
      </c>
      <c r="B1242" s="25" t="s">
        <v>16</v>
      </c>
      <c r="C1242" s="31"/>
      <c r="D1242" s="40">
        <f>'octo 21'!D1242</f>
        <v>1654</v>
      </c>
      <c r="E1242" s="40">
        <f>'octo 21'!E1242</f>
        <v>1386</v>
      </c>
      <c r="F1242" s="121">
        <f t="shared" ref="F1242:F1245" si="438">(D1242-E1242)</f>
        <v>268</v>
      </c>
      <c r="G1242" s="32">
        <f t="shared" ref="G1242:G1245" si="439">F1242/E1242</f>
        <v>0.19336219336219337</v>
      </c>
    </row>
    <row r="1243" spans="1:7" x14ac:dyDescent="0.2">
      <c r="A1243" s="117">
        <v>31</v>
      </c>
      <c r="B1243" s="25" t="s">
        <v>17</v>
      </c>
      <c r="C1243" s="31"/>
      <c r="D1243" s="40">
        <f>'octo 21'!D1243</f>
        <v>63</v>
      </c>
      <c r="E1243" s="40">
        <f>'octo 21'!E1243</f>
        <v>0</v>
      </c>
      <c r="F1243" s="121">
        <f t="shared" si="438"/>
        <v>63</v>
      </c>
      <c r="G1243" s="32" t="e">
        <f t="shared" si="439"/>
        <v>#DIV/0!</v>
      </c>
    </row>
    <row r="1244" spans="1:7" x14ac:dyDescent="0.2">
      <c r="A1244" s="117">
        <v>32</v>
      </c>
      <c r="B1244" s="25" t="s">
        <v>18</v>
      </c>
      <c r="C1244" s="31"/>
      <c r="D1244" s="40">
        <f>'octo 21'!D1244</f>
        <v>1662</v>
      </c>
      <c r="E1244" s="40">
        <f>'octo 21'!E1244</f>
        <v>922</v>
      </c>
      <c r="F1244" s="121">
        <f t="shared" si="438"/>
        <v>740</v>
      </c>
      <c r="G1244" s="32">
        <f t="shared" si="439"/>
        <v>0.8026030368763557</v>
      </c>
    </row>
    <row r="1245" spans="1:7" x14ac:dyDescent="0.2">
      <c r="A1245" s="117">
        <v>37</v>
      </c>
      <c r="B1245" s="25" t="s">
        <v>25</v>
      </c>
      <c r="C1245" s="31"/>
      <c r="D1245" s="40">
        <f>'octo 21'!D1245</f>
        <v>0</v>
      </c>
      <c r="E1245" s="40">
        <f>'octo 21'!E1245</f>
        <v>0</v>
      </c>
      <c r="F1245" s="121">
        <f t="shared" si="438"/>
        <v>0</v>
      </c>
      <c r="G1245" s="32" t="e">
        <f t="shared" si="439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69" t="s">
        <v>10</v>
      </c>
      <c r="E1249" s="121" t="s">
        <v>11</v>
      </c>
      <c r="F1249" s="121" t="s">
        <v>12</v>
      </c>
      <c r="G1249" s="32" t="s">
        <v>13</v>
      </c>
    </row>
    <row r="1250" spans="1:7" x14ac:dyDescent="0.2">
      <c r="A1250" s="117">
        <v>700</v>
      </c>
      <c r="B1250" s="1" t="s">
        <v>30</v>
      </c>
      <c r="C1250" s="10"/>
      <c r="D1250" s="121">
        <f>D4+D79+D153+D227+D300+D373+D446+D519+D592+D665+D738+D811+D884+D957+D1030+D1103+D1177</f>
        <v>515399.56</v>
      </c>
      <c r="E1250" s="121">
        <f>E4+E79+E153+E227+E300+E373+E446+E519+E592+E665+E738+E811+E884+E957+E1030+E1103+E1177</f>
        <v>512861.91000000003</v>
      </c>
      <c r="F1250" s="121">
        <f>(D1250-E1250)</f>
        <v>2537.6499999999651</v>
      </c>
      <c r="G1250" s="32">
        <f>F1250/E1250</f>
        <v>4.9480180737149397E-3</v>
      </c>
    </row>
    <row r="1251" spans="1:7" x14ac:dyDescent="0.2">
      <c r="A1251" s="117">
        <v>701</v>
      </c>
      <c r="B1251" s="1" t="s">
        <v>31</v>
      </c>
      <c r="C1251" s="10"/>
      <c r="D1251" s="121">
        <f>D5+D80+D154+D228+D301+D374+D447+D520+D593+D666+D739+D812+D885+D958+D1031+D1104+D1178</f>
        <v>1836136.63</v>
      </c>
      <c r="E1251" s="121">
        <f t="shared" ref="D1251:E1253" si="440">E5+E80+E154+E228+E301+E374+E447+E520+E593+E666+E739+E812+E885+E958+E1031+E1104+E1178</f>
        <v>1834951.33</v>
      </c>
      <c r="F1251" s="121">
        <f t="shared" ref="F1251:F1253" si="441">(D1251-E1251)</f>
        <v>1185.2999999998137</v>
      </c>
      <c r="G1251" s="32">
        <f t="shared" ref="G1251:G1253" si="442">F1251/E1251</f>
        <v>6.459571873221366E-4</v>
      </c>
    </row>
    <row r="1252" spans="1:7" x14ac:dyDescent="0.2">
      <c r="A1252" s="117">
        <v>704</v>
      </c>
      <c r="B1252" s="1" t="s">
        <v>32</v>
      </c>
      <c r="C1252" s="10"/>
      <c r="D1252" s="121">
        <f t="shared" si="440"/>
        <v>42047</v>
      </c>
      <c r="E1252" s="121">
        <f t="shared" si="440"/>
        <v>29920</v>
      </c>
      <c r="F1252" s="121">
        <f t="shared" si="441"/>
        <v>12127</v>
      </c>
      <c r="G1252" s="32">
        <f t="shared" si="442"/>
        <v>0.40531417112299467</v>
      </c>
    </row>
    <row r="1253" spans="1:7" x14ac:dyDescent="0.2">
      <c r="A1253" s="117">
        <v>706</v>
      </c>
      <c r="B1253" s="1" t="s">
        <v>33</v>
      </c>
      <c r="C1253" s="10"/>
      <c r="D1253" s="121">
        <f t="shared" si="440"/>
        <v>3608378.969</v>
      </c>
      <c r="E1253" s="121">
        <f t="shared" si="440"/>
        <v>3395091.54</v>
      </c>
      <c r="F1253" s="121">
        <f t="shared" si="441"/>
        <v>213287.429</v>
      </c>
      <c r="G1253" s="32">
        <f t="shared" si="442"/>
        <v>6.2822291089093873E-2</v>
      </c>
    </row>
    <row r="1254" spans="1:7" x14ac:dyDescent="0.2">
      <c r="A1254" s="117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17"/>
      <c r="B1255" s="14" t="s">
        <v>19</v>
      </c>
      <c r="C1255" s="11"/>
      <c r="D1255" s="121">
        <f t="shared" ref="D1255:E1257" si="443">D9+D84+D158+D232+D305+D378+D451+D524+D597+D670+D743+D816+D889+D962+D1035+D1108</f>
        <v>0</v>
      </c>
      <c r="E1255" s="121">
        <f t="shared" si="443"/>
        <v>0</v>
      </c>
      <c r="F1255" s="121">
        <f t="shared" ref="F1255:F1260" si="444">(D1255-E1255)</f>
        <v>0</v>
      </c>
      <c r="G1255" s="32" t="e">
        <f t="shared" ref="G1255:G1260" si="445">F1255/E1255</f>
        <v>#DIV/0!</v>
      </c>
    </row>
    <row r="1256" spans="1:7" x14ac:dyDescent="0.2">
      <c r="A1256" s="117"/>
      <c r="B1256" s="14" t="s">
        <v>20</v>
      </c>
      <c r="C1256" s="11"/>
      <c r="D1256" s="121">
        <f t="shared" si="443"/>
        <v>0</v>
      </c>
      <c r="E1256" s="121">
        <f t="shared" si="443"/>
        <v>0</v>
      </c>
      <c r="F1256" s="121">
        <f t="shared" si="444"/>
        <v>0</v>
      </c>
      <c r="G1256" s="32" t="e">
        <f t="shared" si="445"/>
        <v>#DIV/0!</v>
      </c>
    </row>
    <row r="1257" spans="1:7" x14ac:dyDescent="0.2">
      <c r="A1257" s="117"/>
      <c r="B1257" s="14" t="s">
        <v>27</v>
      </c>
      <c r="C1257" s="11"/>
      <c r="D1257" s="121">
        <f t="shared" si="443"/>
        <v>0</v>
      </c>
      <c r="E1257" s="121">
        <f t="shared" si="443"/>
        <v>0</v>
      </c>
      <c r="F1257" s="121">
        <f t="shared" si="444"/>
        <v>0</v>
      </c>
      <c r="G1257" s="32" t="e">
        <f t="shared" si="445"/>
        <v>#DIV/0!</v>
      </c>
    </row>
    <row r="1258" spans="1:7" x14ac:dyDescent="0.2">
      <c r="A1258" s="117">
        <v>706</v>
      </c>
      <c r="B1258" s="2" t="s">
        <v>34</v>
      </c>
      <c r="C1258" s="11"/>
      <c r="D1258" s="121">
        <f t="shared" ref="D1258:E1259" si="446">D12+D87+D161+D235+D308+D381+D454+D527+D600+D673+D746+D819+D892+D965+D1038+D1111+D1185</f>
        <v>804491.52</v>
      </c>
      <c r="E1258" s="121">
        <f t="shared" si="446"/>
        <v>643995.48</v>
      </c>
      <c r="F1258" s="121">
        <f t="shared" si="444"/>
        <v>160496.04000000004</v>
      </c>
      <c r="G1258" s="32">
        <f t="shared" si="445"/>
        <v>0.24921920259440336</v>
      </c>
    </row>
    <row r="1259" spans="1:7" x14ac:dyDescent="0.2">
      <c r="A1259" s="117" t="s">
        <v>35</v>
      </c>
      <c r="B1259" s="2" t="s">
        <v>36</v>
      </c>
      <c r="C1259" s="11"/>
      <c r="D1259" s="121">
        <f t="shared" si="446"/>
        <v>1493</v>
      </c>
      <c r="E1259" s="121">
        <f t="shared" si="446"/>
        <v>896</v>
      </c>
      <c r="F1259" s="121">
        <f t="shared" si="444"/>
        <v>597</v>
      </c>
      <c r="G1259" s="32">
        <f t="shared" si="445"/>
        <v>0.6662946428571429</v>
      </c>
    </row>
    <row r="1260" spans="1:7" ht="25.5" x14ac:dyDescent="0.2">
      <c r="A1260" s="22"/>
      <c r="B1260" s="26" t="s">
        <v>45</v>
      </c>
      <c r="C1260" s="118"/>
      <c r="D1260" s="40">
        <f>D1250+D1251+D1252+D1253+D1258+D1259</f>
        <v>6807946.6789999995</v>
      </c>
      <c r="E1260" s="40">
        <f>E1250+E1251+E1252+E1253+E1258+E1259</f>
        <v>6417716.2599999998</v>
      </c>
      <c r="F1260" s="40">
        <f t="shared" si="444"/>
        <v>390230.41899999976</v>
      </c>
      <c r="G1260" s="34">
        <f t="shared" si="445"/>
        <v>6.0805184148169211E-2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21">
        <f t="shared" ref="D1263:E1263" si="447">D17+D92+D166+D240+D313+D386+D459+D532+D605+D678+D751+D824+D897+D970+D1043+D1116+D1190</f>
        <v>0</v>
      </c>
      <c r="E1263" s="121">
        <f t="shared" si="447"/>
        <v>0</v>
      </c>
      <c r="F1263" s="121">
        <f t="shared" ref="F1263" si="448">(D1263-E1263)</f>
        <v>0</v>
      </c>
      <c r="G1263" s="32" t="e">
        <f t="shared" ref="G1263" si="449">F1263/E1263</f>
        <v>#DIV/0!</v>
      </c>
    </row>
    <row r="1264" spans="1:7" x14ac:dyDescent="0.2">
      <c r="B1264" s="3"/>
      <c r="C1264" s="119"/>
      <c r="D1264" s="121"/>
      <c r="E1264" s="121"/>
      <c r="F1264" s="120"/>
      <c r="G1264" s="36"/>
    </row>
    <row r="1265" spans="1:7" x14ac:dyDescent="0.2">
      <c r="A1265" s="117">
        <v>72</v>
      </c>
      <c r="B1265" s="1" t="s">
        <v>37</v>
      </c>
      <c r="C1265" s="10"/>
      <c r="D1265" s="121">
        <f t="shared" ref="D1265:E1267" si="450">D19+D94+D168+D242+D315+D388+D461+D534+D607+D680+D753+D826+D899+D972+D1045+D1118+D1192</f>
        <v>0</v>
      </c>
      <c r="E1265" s="121">
        <f t="shared" si="450"/>
        <v>0</v>
      </c>
      <c r="F1265" s="121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117">
        <v>73</v>
      </c>
      <c r="B1266" s="1" t="s">
        <v>38</v>
      </c>
      <c r="C1266" s="10"/>
      <c r="D1266" s="121">
        <f t="shared" si="450"/>
        <v>0</v>
      </c>
      <c r="E1266" s="121">
        <f t="shared" si="450"/>
        <v>0</v>
      </c>
      <c r="F1266" s="121">
        <f t="shared" si="451"/>
        <v>0</v>
      </c>
      <c r="G1266" s="32" t="e">
        <f t="shared" si="452"/>
        <v>#DIV/0!</v>
      </c>
    </row>
    <row r="1267" spans="1:7" x14ac:dyDescent="0.2">
      <c r="A1267" s="117">
        <v>74</v>
      </c>
      <c r="B1267" s="2" t="s">
        <v>39</v>
      </c>
      <c r="C1267" s="11"/>
      <c r="D1267" s="121">
        <f t="shared" si="450"/>
        <v>0</v>
      </c>
      <c r="E1267" s="121">
        <f t="shared" si="450"/>
        <v>0</v>
      </c>
      <c r="F1267" s="121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122"/>
      <c r="D1268" s="40">
        <f>D1260+D1265+D1266+D1267</f>
        <v>6807946.6789999995</v>
      </c>
      <c r="E1268" s="40">
        <f>E1260+E1265+E1266+E1267</f>
        <v>6417716.2599999998</v>
      </c>
      <c r="F1268" s="121">
        <f t="shared" si="451"/>
        <v>390230.41899999976</v>
      </c>
      <c r="G1268" s="32">
        <f t="shared" si="452"/>
        <v>6.0805184148169211E-2</v>
      </c>
    </row>
    <row r="1269" spans="1:7" x14ac:dyDescent="0.2">
      <c r="A1269" s="117">
        <v>60</v>
      </c>
      <c r="B1269" s="3" t="s">
        <v>40</v>
      </c>
      <c r="C1269" s="119"/>
      <c r="D1269" s="120">
        <f>D1270+D1271+D1272</f>
        <v>1594414.453</v>
      </c>
      <c r="E1269" s="120">
        <f>E1270+E1271+E1272</f>
        <v>1373246.1240000001</v>
      </c>
      <c r="F1269" s="121">
        <f t="shared" si="451"/>
        <v>221168.32899999991</v>
      </c>
      <c r="G1269" s="32">
        <f t="shared" si="452"/>
        <v>0.16105512707057887</v>
      </c>
    </row>
    <row r="1270" spans="1:7" x14ac:dyDescent="0.2">
      <c r="A1270" s="117">
        <v>600</v>
      </c>
      <c r="B1270" s="1" t="s">
        <v>2</v>
      </c>
      <c r="C1270" s="10"/>
      <c r="D1270" s="121">
        <f t="shared" ref="D1270:E1274" si="453">D24+D99+D173+D247+D320+D393+D466+D539+D612+D685+D758+D831+D904+D977+D1050+D1123+D1197</f>
        <v>206427.128</v>
      </c>
      <c r="E1270" s="121">
        <f t="shared" si="453"/>
        <v>180418.97999999998</v>
      </c>
      <c r="F1270" s="121">
        <f t="shared" si="451"/>
        <v>26008.148000000016</v>
      </c>
      <c r="G1270" s="32">
        <f t="shared" si="452"/>
        <v>0.14415416825879415</v>
      </c>
    </row>
    <row r="1271" spans="1:7" x14ac:dyDescent="0.2">
      <c r="A1271" s="117">
        <v>601</v>
      </c>
      <c r="B1271" s="1" t="s">
        <v>3</v>
      </c>
      <c r="C1271" s="10"/>
      <c r="D1271" s="121">
        <f t="shared" si="453"/>
        <v>1026529.598</v>
      </c>
      <c r="E1271" s="121">
        <f t="shared" si="453"/>
        <v>872552.12600000005</v>
      </c>
      <c r="F1271" s="121">
        <f t="shared" si="451"/>
        <v>153977.47199999995</v>
      </c>
      <c r="G1271" s="32">
        <f t="shared" si="452"/>
        <v>0.17646793516608766</v>
      </c>
    </row>
    <row r="1272" spans="1:7" x14ac:dyDescent="0.2">
      <c r="A1272" s="117">
        <v>604</v>
      </c>
      <c r="B1272" s="1" t="s">
        <v>4</v>
      </c>
      <c r="C1272" s="10"/>
      <c r="D1272" s="121">
        <f t="shared" si="453"/>
        <v>361457.72700000001</v>
      </c>
      <c r="E1272" s="121">
        <f t="shared" si="453"/>
        <v>320275.01799999998</v>
      </c>
      <c r="F1272" s="121">
        <f t="shared" si="451"/>
        <v>41182.709000000032</v>
      </c>
      <c r="G1272" s="32">
        <f t="shared" si="452"/>
        <v>0.12858545526644866</v>
      </c>
    </row>
    <row r="1273" spans="1:7" x14ac:dyDescent="0.2">
      <c r="A1273" s="117">
        <v>61</v>
      </c>
      <c r="B1273" s="1" t="s">
        <v>41</v>
      </c>
      <c r="C1273" s="10"/>
      <c r="D1273" s="121">
        <f t="shared" si="453"/>
        <v>235210.215</v>
      </c>
      <c r="E1273" s="121">
        <f t="shared" si="453"/>
        <v>215885.641</v>
      </c>
      <c r="F1273" s="121">
        <f t="shared" si="451"/>
        <v>19324.573999999993</v>
      </c>
      <c r="G1273" s="32">
        <f t="shared" si="452"/>
        <v>8.9513012122932223E-2</v>
      </c>
    </row>
    <row r="1274" spans="1:7" x14ac:dyDescent="0.2">
      <c r="A1274" s="117">
        <v>62</v>
      </c>
      <c r="B1274" s="2" t="s">
        <v>42</v>
      </c>
      <c r="C1274" s="11"/>
      <c r="D1274" s="121">
        <f t="shared" si="453"/>
        <v>326911.45</v>
      </c>
      <c r="E1274" s="121">
        <f t="shared" si="453"/>
        <v>414824.47100000002</v>
      </c>
      <c r="F1274" s="121">
        <f t="shared" si="451"/>
        <v>-87913.021000000008</v>
      </c>
      <c r="G1274" s="32">
        <f t="shared" si="452"/>
        <v>-0.21192824229504051</v>
      </c>
    </row>
    <row r="1275" spans="1:7" ht="25.5" x14ac:dyDescent="0.2">
      <c r="A1275" s="22"/>
      <c r="B1275" s="26" t="s">
        <v>43</v>
      </c>
      <c r="C1275" s="122"/>
      <c r="D1275" s="40">
        <f>D1269+D1273+D1274</f>
        <v>2156536.1180000002</v>
      </c>
      <c r="E1275" s="40">
        <f>E1269+E1273+E1274</f>
        <v>2003956.236</v>
      </c>
      <c r="F1275" s="121">
        <f t="shared" si="451"/>
        <v>152579.88200000022</v>
      </c>
      <c r="G1275" s="32">
        <f t="shared" si="452"/>
        <v>7.6139328423936808E-2</v>
      </c>
    </row>
    <row r="1276" spans="1:7" ht="25.5" x14ac:dyDescent="0.2">
      <c r="A1276" s="22"/>
      <c r="B1276" s="26" t="s">
        <v>48</v>
      </c>
      <c r="C1276" s="122"/>
      <c r="D1276" s="40">
        <f>D1268-D1275</f>
        <v>4651410.5609999988</v>
      </c>
      <c r="E1276" s="40">
        <f>E1268-E1275</f>
        <v>4413760.0240000002</v>
      </c>
      <c r="F1276" s="121">
        <f t="shared" si="451"/>
        <v>237650.53699999861</v>
      </c>
      <c r="G1276" s="32">
        <f t="shared" si="452"/>
        <v>5.3843103319565204E-2</v>
      </c>
    </row>
    <row r="1277" spans="1:7" x14ac:dyDescent="0.2">
      <c r="A1277" s="117">
        <v>63</v>
      </c>
      <c r="B1277" s="3" t="s">
        <v>46</v>
      </c>
      <c r="C1277" s="119"/>
      <c r="D1277" s="121">
        <f t="shared" ref="D1277:E1279" si="454">D31+D106+D180+D254+D327+D400+D473+D546+D619+D692+D765+D838+D911+D984+D1057+D1130+D1204</f>
        <v>4489187.5640000002</v>
      </c>
      <c r="E1277" s="121">
        <f t="shared" si="454"/>
        <v>4456559.5659999996</v>
      </c>
      <c r="F1277" s="121">
        <f t="shared" si="451"/>
        <v>32627.998000000603</v>
      </c>
      <c r="G1277" s="32">
        <f t="shared" si="452"/>
        <v>7.3213422858579621E-3</v>
      </c>
    </row>
    <row r="1278" spans="1:7" x14ac:dyDescent="0.2">
      <c r="A1278" s="117"/>
      <c r="B1278" s="13" t="s">
        <v>6</v>
      </c>
      <c r="C1278" s="27"/>
      <c r="D1278" s="121"/>
      <c r="E1278" s="121"/>
      <c r="F1278" s="121"/>
      <c r="G1278" s="32"/>
    </row>
    <row r="1279" spans="1:7" x14ac:dyDescent="0.2">
      <c r="A1279" s="117">
        <v>631</v>
      </c>
      <c r="B1279" s="15" t="s">
        <v>21</v>
      </c>
      <c r="C1279" s="21"/>
      <c r="D1279" s="121">
        <f t="shared" si="454"/>
        <v>0</v>
      </c>
      <c r="E1279" s="121">
        <f t="shared" si="454"/>
        <v>0</v>
      </c>
      <c r="F1279" s="121">
        <f t="shared" ref="F1279" si="455">(D1279-E1279)</f>
        <v>0</v>
      </c>
      <c r="G1279" s="32" t="e">
        <f t="shared" ref="G1279" si="456">F1279/E1279</f>
        <v>#DIV/0!</v>
      </c>
    </row>
    <row r="1280" spans="1:7" x14ac:dyDescent="0.2">
      <c r="A1280" s="117"/>
      <c r="B1280" s="15"/>
      <c r="C1280" s="21"/>
      <c r="D1280" s="121"/>
      <c r="E1280" s="121"/>
      <c r="F1280" s="121"/>
      <c r="G1280" s="32"/>
    </row>
    <row r="1281" spans="1:7" x14ac:dyDescent="0.2">
      <c r="A1281" s="117">
        <v>64</v>
      </c>
      <c r="B1281" s="2" t="s">
        <v>47</v>
      </c>
      <c r="C1281" s="11"/>
      <c r="D1281" s="121">
        <f>D35+D110+D184+D258+D331+D404+D477+D550+D623+D696+D769+D842+D915+D988+D1061+D1134+D1208</f>
        <v>223495.49599999998</v>
      </c>
      <c r="E1281" s="121">
        <f>E35+E110+E184+E258+E331+E404+E477+E550+E623+E696+E769+E842+E915+E988+E1061+E1134+E1208</f>
        <v>217270.122</v>
      </c>
      <c r="F1281" s="121">
        <f t="shared" ref="F1281:F1291" si="457">(D1281-E1281)</f>
        <v>6225.3739999999816</v>
      </c>
      <c r="G1281" s="32">
        <f t="shared" ref="G1281:G1291" si="458">F1281/E1281</f>
        <v>2.8652692522536445E-2</v>
      </c>
    </row>
    <row r="1282" spans="1:7" ht="25.5" x14ac:dyDescent="0.2">
      <c r="A1282" s="22"/>
      <c r="B1282" s="26" t="s">
        <v>49</v>
      </c>
      <c r="C1282" s="122"/>
      <c r="D1282" s="121">
        <f>D1276-D1277-D1281</f>
        <v>-61272.499000001408</v>
      </c>
      <c r="E1282" s="121">
        <f>E1276-E1277-E1281</f>
        <v>-260069.66399999944</v>
      </c>
      <c r="F1282" s="121">
        <f t="shared" si="457"/>
        <v>198797.16499999803</v>
      </c>
      <c r="G1282" s="32">
        <f t="shared" si="458"/>
        <v>-0.76439966869799336</v>
      </c>
    </row>
    <row r="1283" spans="1:7" x14ac:dyDescent="0.2">
      <c r="A1283" s="117">
        <v>75</v>
      </c>
      <c r="B1283" s="3" t="s">
        <v>50</v>
      </c>
      <c r="C1283" s="119"/>
      <c r="D1283" s="121">
        <f t="shared" ref="D1283:E1286" si="459">D37+D112+D186+D260+D333+D406+D479+D552+D625+D698+D771+D844+D917+D990+D1063+D1136+D1210</f>
        <v>68296.599000000002</v>
      </c>
      <c r="E1283" s="121">
        <f t="shared" si="459"/>
        <v>73440.782999999996</v>
      </c>
      <c r="F1283" s="121">
        <f t="shared" si="457"/>
        <v>-5144.1839999999938</v>
      </c>
      <c r="G1283" s="32">
        <f t="shared" si="458"/>
        <v>-7.0045331624527946E-2</v>
      </c>
    </row>
    <row r="1284" spans="1:7" x14ac:dyDescent="0.2">
      <c r="A1284" s="117">
        <v>65</v>
      </c>
      <c r="B1284" s="1" t="s">
        <v>51</v>
      </c>
      <c r="C1284" s="10"/>
      <c r="D1284" s="121">
        <f t="shared" si="459"/>
        <v>128878.838</v>
      </c>
      <c r="E1284" s="121">
        <f t="shared" si="459"/>
        <v>123522.232</v>
      </c>
      <c r="F1284" s="121">
        <f t="shared" si="457"/>
        <v>5356.6059999999998</v>
      </c>
      <c r="G1284" s="32">
        <f t="shared" si="458"/>
        <v>4.3365521439087985E-2</v>
      </c>
    </row>
    <row r="1285" spans="1:7" ht="25.5" x14ac:dyDescent="0.2">
      <c r="A1285" s="117">
        <v>68</v>
      </c>
      <c r="B1285" s="16" t="s">
        <v>52</v>
      </c>
      <c r="C1285" s="17"/>
      <c r="D1285" s="121">
        <f t="shared" si="459"/>
        <v>2807079.6570000001</v>
      </c>
      <c r="E1285" s="121">
        <f t="shared" si="459"/>
        <v>2530361.6340000001</v>
      </c>
      <c r="F1285" s="121">
        <f t="shared" si="457"/>
        <v>276718.02300000004</v>
      </c>
      <c r="G1285" s="32">
        <f t="shared" si="458"/>
        <v>0.10935908104272184</v>
      </c>
    </row>
    <row r="1286" spans="1:7" x14ac:dyDescent="0.2">
      <c r="A1286" s="117">
        <v>78</v>
      </c>
      <c r="B1286" s="2" t="s">
        <v>53</v>
      </c>
      <c r="C1286" s="11"/>
      <c r="D1286" s="121">
        <f t="shared" si="459"/>
        <v>151607.58799999999</v>
      </c>
      <c r="E1286" s="121">
        <f t="shared" si="459"/>
        <v>110094.289</v>
      </c>
      <c r="F1286" s="121">
        <f t="shared" si="457"/>
        <v>41513.298999999985</v>
      </c>
      <c r="G1286" s="32">
        <f t="shared" si="458"/>
        <v>0.3770704127986147</v>
      </c>
    </row>
    <row r="1287" spans="1:7" ht="25.5" x14ac:dyDescent="0.2">
      <c r="A1287" s="22"/>
      <c r="B1287" s="26" t="s">
        <v>77</v>
      </c>
      <c r="C1287" s="122"/>
      <c r="D1287" s="121">
        <f>D1282+D1283-D1284-D1285+D1286</f>
        <v>-2777326.8070000014</v>
      </c>
      <c r="E1287" s="121">
        <f>E1282+E1283-E1284-E1285+E1286</f>
        <v>-2730418.4579999996</v>
      </c>
      <c r="F1287" s="121">
        <f t="shared" si="457"/>
        <v>-46908.349000001792</v>
      </c>
      <c r="G1287" s="32">
        <f t="shared" si="458"/>
        <v>1.7179912061670438E-2</v>
      </c>
    </row>
    <row r="1288" spans="1:7" x14ac:dyDescent="0.2">
      <c r="A1288" s="117">
        <v>76</v>
      </c>
      <c r="B1288" s="1" t="s">
        <v>54</v>
      </c>
      <c r="C1288" s="10"/>
      <c r="D1288" s="121">
        <f t="shared" ref="D1288:E1289" si="460">D42+D117+D191+D265+D338+D411+D484+D557+D630+D703+D776+D849+D922+D995+D1068+D1141+D1215</f>
        <v>136161.196</v>
      </c>
      <c r="E1288" s="121">
        <f t="shared" si="460"/>
        <v>457540.53399999999</v>
      </c>
      <c r="F1288" s="121">
        <f t="shared" si="457"/>
        <v>-321379.33799999999</v>
      </c>
      <c r="G1288" s="32">
        <f t="shared" si="458"/>
        <v>-0.70240626593315114</v>
      </c>
    </row>
    <row r="1289" spans="1:7" x14ac:dyDescent="0.2">
      <c r="A1289" s="117">
        <v>66</v>
      </c>
      <c r="B1289" s="1" t="s">
        <v>55</v>
      </c>
      <c r="C1289" s="10"/>
      <c r="D1289" s="121">
        <f>D43+D118+D192+D266+D339+D412+D485+D558+D631+D704+D777+D850+D923+D996+D1069+D1142+D1216</f>
        <v>40865.445</v>
      </c>
      <c r="E1289" s="121">
        <f t="shared" si="460"/>
        <v>70267.955000000002</v>
      </c>
      <c r="F1289" s="121">
        <f t="shared" si="457"/>
        <v>-29402.510000000002</v>
      </c>
      <c r="G1289" s="32">
        <f t="shared" si="458"/>
        <v>-0.41843412121499768</v>
      </c>
    </row>
    <row r="1290" spans="1:7" x14ac:dyDescent="0.2">
      <c r="B1290" s="2" t="s">
        <v>56</v>
      </c>
      <c r="C1290" s="11"/>
      <c r="D1290" s="39">
        <f>D1288-D1289</f>
        <v>95295.750999999989</v>
      </c>
      <c r="E1290" s="39">
        <f>E1288-E1289</f>
        <v>387272.57899999997</v>
      </c>
      <c r="F1290" s="121">
        <f t="shared" si="457"/>
        <v>-291976.82799999998</v>
      </c>
      <c r="G1290" s="32">
        <f t="shared" si="458"/>
        <v>-0.75393106517877173</v>
      </c>
    </row>
    <row r="1291" spans="1:7" x14ac:dyDescent="0.2">
      <c r="A1291" s="22"/>
      <c r="B1291" s="19" t="s">
        <v>57</v>
      </c>
      <c r="C1291" s="122"/>
      <c r="D1291" s="121">
        <f>D1287+D1290</f>
        <v>-2682031.0560000013</v>
      </c>
      <c r="E1291" s="121">
        <f>E1287+E1290</f>
        <v>-2343145.8789999997</v>
      </c>
      <c r="F1291" s="121">
        <f t="shared" si="457"/>
        <v>-338885.17700000154</v>
      </c>
      <c r="G1291" s="32">
        <f t="shared" si="458"/>
        <v>0.14462828799401506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17">
        <v>5</v>
      </c>
      <c r="B1295" s="1" t="s">
        <v>22</v>
      </c>
      <c r="C1295" s="10"/>
      <c r="D1295" s="40">
        <f>D49+D124+D198+D272+D345+D418+D491+D564+D637+D710+D783+D856+D929+D1002+D1075+D1148+D1222</f>
        <v>3990628</v>
      </c>
      <c r="E1295" s="40">
        <f>E49+E124+E198+E272+E345+E418+E491+E564+E637+E710+E783+E856+E929+E1002+E1075+E1148+E1222</f>
        <v>4208138</v>
      </c>
      <c r="F1295" s="121">
        <f t="shared" ref="F1295" si="461">(D1295-E1295)</f>
        <v>-217510</v>
      </c>
      <c r="G1295" s="32">
        <f t="shared" ref="G1295" si="462">F1295/E1295</f>
        <v>-5.1687943693861753E-2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17">
        <v>51</v>
      </c>
      <c r="B1299" s="20" t="s">
        <v>29</v>
      </c>
      <c r="C1299" s="30"/>
      <c r="D1299" s="121">
        <f t="shared" ref="D1299:E1299" si="463">D53+D128+D202+D276+D349+D422+D495+D568+D641+D714+D787+D860+D933+D1006+D1079+D1152</f>
        <v>0</v>
      </c>
      <c r="E1299" s="121">
        <f t="shared" si="463"/>
        <v>0</v>
      </c>
      <c r="F1299" s="121">
        <f t="shared" ref="F1299:F1300" si="464">(D1299-E1299)</f>
        <v>0</v>
      </c>
      <c r="G1299" s="32" t="e">
        <f t="shared" ref="G1299:G1300" si="465">F1299/E1299</f>
        <v>#DIV/0!</v>
      </c>
    </row>
    <row r="1300" spans="1:7" x14ac:dyDescent="0.2">
      <c r="A1300" s="117">
        <v>510</v>
      </c>
      <c r="B1300" s="1" t="s">
        <v>7</v>
      </c>
      <c r="C1300" s="10"/>
      <c r="D1300" s="121">
        <f t="shared" ref="D1300:E1300" si="466">D54+D129+D203+D277+D350+D423+D496+D569+D642+D715+D788+D861+D934+D1007+D1080+D1153+D1227</f>
        <v>0</v>
      </c>
      <c r="E1300" s="121">
        <f t="shared" si="466"/>
        <v>0</v>
      </c>
      <c r="F1300" s="121">
        <f t="shared" si="464"/>
        <v>0</v>
      </c>
      <c r="G1300" s="32" t="e">
        <f t="shared" si="465"/>
        <v>#DIV/0!</v>
      </c>
    </row>
    <row r="1301" spans="1:7" x14ac:dyDescent="0.2">
      <c r="B1301" s="3"/>
      <c r="C1301" s="28"/>
    </row>
    <row r="1302" spans="1:7" x14ac:dyDescent="0.2">
      <c r="A1302" s="117">
        <v>41</v>
      </c>
      <c r="B1302" s="1" t="s">
        <v>8</v>
      </c>
      <c r="C1302" s="10"/>
      <c r="D1302" s="40">
        <f>D1306+D1307+D1308</f>
        <v>4605524</v>
      </c>
      <c r="E1302" s="40">
        <f>E1306+E1307+E1308</f>
        <v>4118437</v>
      </c>
      <c r="F1302" s="121">
        <f t="shared" ref="F1302" si="467">(D1302-E1302)</f>
        <v>487087</v>
      </c>
      <c r="G1302" s="32">
        <f t="shared" ref="G1302" si="468">F1302/E1302</f>
        <v>0.11826986791348271</v>
      </c>
    </row>
    <row r="1303" spans="1:7" x14ac:dyDescent="0.2">
      <c r="A1303" s="117"/>
      <c r="B1303" s="1"/>
      <c r="C1303" s="10"/>
      <c r="D1303" s="121"/>
      <c r="E1303" s="121"/>
      <c r="F1303" s="121"/>
      <c r="G1303" s="32"/>
    </row>
    <row r="1304" spans="1:7" x14ac:dyDescent="0.2">
      <c r="A1304" s="117"/>
      <c r="B1304" s="7" t="s">
        <v>6</v>
      </c>
      <c r="C1304" s="29"/>
      <c r="D1304" s="121"/>
      <c r="E1304" s="121"/>
      <c r="F1304" s="121"/>
      <c r="G1304" s="32"/>
    </row>
    <row r="1305" spans="1:7" x14ac:dyDescent="0.2">
      <c r="A1305" s="117"/>
      <c r="B1305" s="1"/>
      <c r="C1305" s="10"/>
      <c r="D1305" s="121"/>
      <c r="E1305" s="121"/>
      <c r="F1305" s="121"/>
      <c r="G1305" s="32"/>
    </row>
    <row r="1306" spans="1:7" x14ac:dyDescent="0.2">
      <c r="A1306" s="117"/>
      <c r="B1306" s="23" t="s">
        <v>23</v>
      </c>
      <c r="C1306" s="10"/>
      <c r="D1306" s="184">
        <f t="shared" ref="D1306:E1308" si="469">D60+D135+D209+D283+D356+D429+D502+D575+D648+D721+D794+D867+D940+D1013+D1086+D1159+D1233</f>
        <v>2231221</v>
      </c>
      <c r="E1306" s="184">
        <f t="shared" si="469"/>
        <v>2139788</v>
      </c>
      <c r="F1306" s="121">
        <f t="shared" ref="F1306:F1308" si="470">(D1306-E1306)</f>
        <v>91433</v>
      </c>
      <c r="G1306" s="32">
        <f t="shared" ref="G1306:G1308" si="471">F1306/E1306</f>
        <v>4.2729933993461033E-2</v>
      </c>
    </row>
    <row r="1307" spans="1:7" ht="25.5" x14ac:dyDescent="0.2">
      <c r="A1307" s="117"/>
      <c r="B1307" s="24" t="s">
        <v>58</v>
      </c>
      <c r="C1307" s="17"/>
      <c r="D1307" s="121">
        <f t="shared" si="469"/>
        <v>1417035</v>
      </c>
      <c r="E1307" s="121">
        <f t="shared" si="469"/>
        <v>1112486</v>
      </c>
      <c r="F1307" s="121">
        <f t="shared" si="470"/>
        <v>304549</v>
      </c>
      <c r="G1307" s="32">
        <f t="shared" si="471"/>
        <v>0.27375535512357008</v>
      </c>
    </row>
    <row r="1308" spans="1:7" x14ac:dyDescent="0.2">
      <c r="A1308" s="117"/>
      <c r="B1308" s="23" t="s">
        <v>24</v>
      </c>
      <c r="C1308" s="10"/>
      <c r="D1308" s="121">
        <f t="shared" si="469"/>
        <v>957268</v>
      </c>
      <c r="E1308" s="121">
        <f t="shared" si="469"/>
        <v>866163</v>
      </c>
      <c r="F1308" s="121">
        <f t="shared" si="470"/>
        <v>91105</v>
      </c>
      <c r="G1308" s="32">
        <f t="shared" si="471"/>
        <v>0.10518228093326545</v>
      </c>
    </row>
    <row r="1309" spans="1:7" x14ac:dyDescent="0.2">
      <c r="A1309" s="117"/>
      <c r="B1309" s="1"/>
      <c r="C1309" s="10"/>
      <c r="D1309" s="121"/>
      <c r="E1309" s="121"/>
      <c r="F1309" s="121"/>
      <c r="G1309" s="32"/>
    </row>
    <row r="1310" spans="1:7" x14ac:dyDescent="0.2">
      <c r="A1310" s="117"/>
      <c r="B1310" s="8" t="s">
        <v>26</v>
      </c>
      <c r="C1310" s="31"/>
      <c r="D1310" s="40">
        <f>D64+D139+D213+D287+D360+D433+D506+D579+D652+D725+D798+D871+D944+D1017+D1090+D1163+D1237</f>
        <v>2257510</v>
      </c>
      <c r="E1310" s="40">
        <f>E64+E139+E213+E287+E360+E433+E506+E579+E652+E725+E798+E871+E944+E1017+E1090+E1163+E1237</f>
        <v>1999919</v>
      </c>
      <c r="F1310" s="121">
        <f t="shared" ref="F1310" si="472">(D1310-E1310)</f>
        <v>257591</v>
      </c>
      <c r="G1310" s="32">
        <f t="shared" ref="G1310" si="473">F1310/E1310</f>
        <v>0.12880071642901539</v>
      </c>
    </row>
    <row r="1311" spans="1:7" x14ac:dyDescent="0.2">
      <c r="A1311" s="117"/>
      <c r="B1311" s="8"/>
      <c r="C1311" s="31"/>
      <c r="D1311" s="121"/>
      <c r="E1311" s="121"/>
      <c r="F1311" s="121"/>
      <c r="G1311" s="32"/>
    </row>
    <row r="1312" spans="1:7" x14ac:dyDescent="0.2">
      <c r="A1312" s="117">
        <v>3</v>
      </c>
      <c r="B1312" s="8" t="s">
        <v>15</v>
      </c>
      <c r="C1312" s="31"/>
      <c r="D1312" s="40">
        <f>D1315+D1316+D1317+D1318</f>
        <v>1884128</v>
      </c>
      <c r="E1312" s="40">
        <f>E1315+E1316+E1317+E1318</f>
        <v>2215464</v>
      </c>
      <c r="F1312" s="121">
        <f t="shared" ref="F1312" si="474">(D1312-E1312)</f>
        <v>-331336</v>
      </c>
      <c r="G1312" s="32">
        <f t="shared" ref="G1312" si="475">F1312/E1312</f>
        <v>-0.14955602979782112</v>
      </c>
    </row>
    <row r="1313" spans="1:7" x14ac:dyDescent="0.2">
      <c r="A1313" s="117"/>
      <c r="B1313" s="7" t="s">
        <v>6</v>
      </c>
      <c r="C1313" s="29"/>
      <c r="D1313" s="121"/>
      <c r="E1313" s="121"/>
      <c r="F1313" s="121"/>
      <c r="G1313" s="32"/>
    </row>
    <row r="1314" spans="1:7" x14ac:dyDescent="0.2">
      <c r="A1314" s="117"/>
      <c r="B1314" s="8"/>
      <c r="C1314" s="31"/>
      <c r="D1314" s="121"/>
      <c r="E1314" s="121"/>
      <c r="F1314" s="121"/>
      <c r="G1314" s="32"/>
    </row>
    <row r="1315" spans="1:7" x14ac:dyDescent="0.2">
      <c r="A1315" s="117">
        <v>30</v>
      </c>
      <c r="B1315" s="25" t="s">
        <v>16</v>
      </c>
      <c r="C1315" s="31"/>
      <c r="D1315" s="121">
        <f t="shared" ref="D1315:E1318" si="476">D69+D144+D218+D292+D365+D438+D511+D584+D657+D730+D803+D876+D949+D1022+D1095+D1168+D1242</f>
        <v>82656</v>
      </c>
      <c r="E1315" s="121">
        <f t="shared" si="476"/>
        <v>77299</v>
      </c>
      <c r="F1315" s="121">
        <f t="shared" ref="F1315:F1318" si="477">(D1315-E1315)</f>
        <v>5357</v>
      </c>
      <c r="G1315" s="32">
        <f t="shared" ref="G1315:G1318" si="478">F1315/E1315</f>
        <v>6.9302319564289325E-2</v>
      </c>
    </row>
    <row r="1316" spans="1:7" x14ac:dyDescent="0.2">
      <c r="A1316" s="117">
        <v>31</v>
      </c>
      <c r="B1316" s="25" t="s">
        <v>17</v>
      </c>
      <c r="C1316" s="31"/>
      <c r="D1316" s="121">
        <f t="shared" si="476"/>
        <v>281456</v>
      </c>
      <c r="E1316" s="121">
        <f t="shared" si="476"/>
        <v>662376</v>
      </c>
      <c r="F1316" s="121">
        <f t="shared" si="477"/>
        <v>-380920</v>
      </c>
      <c r="G1316" s="32">
        <f t="shared" si="478"/>
        <v>-0.57508122274961648</v>
      </c>
    </row>
    <row r="1317" spans="1:7" x14ac:dyDescent="0.2">
      <c r="A1317" s="117">
        <v>32</v>
      </c>
      <c r="B1317" s="25" t="s">
        <v>18</v>
      </c>
      <c r="C1317" s="31"/>
      <c r="D1317" s="121">
        <f t="shared" si="476"/>
        <v>1519620</v>
      </c>
      <c r="E1317" s="121">
        <f t="shared" si="476"/>
        <v>1475377</v>
      </c>
      <c r="F1317" s="121">
        <f t="shared" si="477"/>
        <v>44243</v>
      </c>
      <c r="G1317" s="32">
        <f t="shared" si="478"/>
        <v>2.9987589612688825E-2</v>
      </c>
    </row>
    <row r="1318" spans="1:7" x14ac:dyDescent="0.2">
      <c r="A1318" s="117">
        <v>37</v>
      </c>
      <c r="B1318" s="25" t="s">
        <v>25</v>
      </c>
      <c r="C1318" s="31"/>
      <c r="D1318" s="121">
        <f t="shared" si="476"/>
        <v>396</v>
      </c>
      <c r="E1318" s="121">
        <f t="shared" si="476"/>
        <v>412</v>
      </c>
      <c r="F1318" s="121">
        <f t="shared" si="477"/>
        <v>-16</v>
      </c>
      <c r="G1318" s="32">
        <f t="shared" si="478"/>
        <v>-3.8834951456310676E-2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octobre 2021</oddHeader>
  </headerFooter>
  <rowBreaks count="35" manualBreakCount="35">
    <brk id="46" max="16383" man="1"/>
    <brk id="74" max="16383" man="1"/>
    <brk id="121" max="16383" man="1"/>
    <brk id="148" max="16383" man="1"/>
    <brk id="195" max="16383" man="1"/>
    <brk id="222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3" max="16383" man="1"/>
    <brk id="1219" max="16383" man="1"/>
    <brk id="1246" max="16383" man="1"/>
    <brk id="1292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8"/>
  <sheetViews>
    <sheetView workbookViewId="0">
      <selection activeCell="D8" sqref="D8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2" width="5.42578125" style="4"/>
    <col min="13" max="13" width="7.42578125" style="4" bestFit="1" customWidth="1"/>
    <col min="14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/>
      <c r="E4" s="190"/>
      <c r="F4" s="190">
        <f>(D4-E4)</f>
        <v>0</v>
      </c>
      <c r="G4" s="32" t="e">
        <f>F4/E4</f>
        <v>#DIV/0!</v>
      </c>
    </row>
    <row r="5" spans="1:7" x14ac:dyDescent="0.2">
      <c r="A5" s="186">
        <v>701</v>
      </c>
      <c r="B5" s="1" t="s">
        <v>31</v>
      </c>
      <c r="C5" s="10"/>
      <c r="D5" s="190"/>
      <c r="E5" s="190"/>
      <c r="F5" s="190">
        <f t="shared" ref="F5:F7" si="0">(D5-E5)</f>
        <v>0</v>
      </c>
      <c r="G5" s="32" t="e">
        <f t="shared" ref="G5:G7" si="1">F5/E5</f>
        <v>#DIV/0!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/>
      <c r="E7" s="190"/>
      <c r="F7" s="190">
        <f t="shared" si="0"/>
        <v>0</v>
      </c>
      <c r="G7" s="32" t="e">
        <f t="shared" si="1"/>
        <v>#DIV/0!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/>
      <c r="E12" s="39"/>
      <c r="F12" s="190">
        <f t="shared" si="2"/>
        <v>0</v>
      </c>
      <c r="G12" s="32" t="e">
        <f t="shared" si="3"/>
        <v>#DIV/0!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0</v>
      </c>
      <c r="E14" s="40">
        <f>E4+E5+E6+E7+E12+E13</f>
        <v>0</v>
      </c>
      <c r="F14" s="40">
        <f t="shared" si="2"/>
        <v>0</v>
      </c>
      <c r="G14" s="34" t="e">
        <f t="shared" si="3"/>
        <v>#DIV/0!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0</v>
      </c>
      <c r="E22" s="40">
        <f>E14+E19+E20+E21</f>
        <v>0</v>
      </c>
      <c r="F22" s="190">
        <f t="shared" si="6"/>
        <v>0</v>
      </c>
      <c r="G22" s="32" t="e">
        <f t="shared" si="7"/>
        <v>#DIV/0!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0</v>
      </c>
      <c r="E23" s="189">
        <f>E24+E25+E26</f>
        <v>0</v>
      </c>
      <c r="F23" s="190">
        <f t="shared" si="6"/>
        <v>0</v>
      </c>
      <c r="G23" s="32" t="e">
        <f t="shared" si="7"/>
        <v>#DIV/0!</v>
      </c>
    </row>
    <row r="24" spans="1:7" x14ac:dyDescent="0.2">
      <c r="A24" s="186">
        <v>600</v>
      </c>
      <c r="B24" s="1" t="s">
        <v>2</v>
      </c>
      <c r="C24" s="10"/>
      <c r="D24" s="190"/>
      <c r="E24" s="190"/>
      <c r="F24" s="190">
        <f t="shared" si="6"/>
        <v>0</v>
      </c>
      <c r="G24" s="32" t="e">
        <f t="shared" si="7"/>
        <v>#DIV/0!</v>
      </c>
    </row>
    <row r="25" spans="1:7" x14ac:dyDescent="0.2">
      <c r="A25" s="186">
        <v>601</v>
      </c>
      <c r="B25" s="1" t="s">
        <v>3</v>
      </c>
      <c r="C25" s="10"/>
      <c r="D25" s="190"/>
      <c r="E25" s="190"/>
      <c r="F25" s="190">
        <f t="shared" si="6"/>
        <v>0</v>
      </c>
      <c r="G25" s="32" t="e">
        <f t="shared" si="7"/>
        <v>#DIV/0!</v>
      </c>
    </row>
    <row r="26" spans="1:7" x14ac:dyDescent="0.2">
      <c r="A26" s="186">
        <v>604</v>
      </c>
      <c r="B26" s="1" t="s">
        <v>4</v>
      </c>
      <c r="C26" s="10"/>
      <c r="D26" s="190"/>
      <c r="E26" s="190"/>
      <c r="F26" s="190">
        <f t="shared" si="6"/>
        <v>0</v>
      </c>
      <c r="G26" s="32" t="e">
        <f t="shared" si="7"/>
        <v>#DIV/0!</v>
      </c>
    </row>
    <row r="27" spans="1:7" x14ac:dyDescent="0.2">
      <c r="A27" s="186">
        <v>61</v>
      </c>
      <c r="B27" s="1" t="s">
        <v>41</v>
      </c>
      <c r="C27" s="10"/>
      <c r="D27" s="190"/>
      <c r="E27" s="190"/>
      <c r="F27" s="190">
        <f t="shared" si="6"/>
        <v>0</v>
      </c>
      <c r="G27" s="32" t="e">
        <f t="shared" si="7"/>
        <v>#DIV/0!</v>
      </c>
    </row>
    <row r="28" spans="1:7" x14ac:dyDescent="0.2">
      <c r="A28" s="186">
        <v>62</v>
      </c>
      <c r="B28" s="2" t="s">
        <v>42</v>
      </c>
      <c r="C28" s="11"/>
      <c r="D28" s="39"/>
      <c r="E28" s="39"/>
      <c r="F28" s="190">
        <f t="shared" si="6"/>
        <v>0</v>
      </c>
      <c r="G28" s="32" t="e">
        <f t="shared" si="7"/>
        <v>#DIV/0!</v>
      </c>
    </row>
    <row r="29" spans="1:7" ht="25.5" x14ac:dyDescent="0.2">
      <c r="A29" s="22"/>
      <c r="B29" s="26" t="s">
        <v>43</v>
      </c>
      <c r="C29" s="191"/>
      <c r="D29" s="40">
        <f>D23+D27+D28</f>
        <v>0</v>
      </c>
      <c r="E29" s="40">
        <f>E23+E27+E28</f>
        <v>0</v>
      </c>
      <c r="F29" s="190">
        <f t="shared" si="6"/>
        <v>0</v>
      </c>
      <c r="G29" s="32" t="e">
        <f t="shared" si="7"/>
        <v>#DIV/0!</v>
      </c>
    </row>
    <row r="30" spans="1:7" ht="25.5" x14ac:dyDescent="0.2">
      <c r="A30" s="22"/>
      <c r="B30" s="26" t="s">
        <v>48</v>
      </c>
      <c r="C30" s="191"/>
      <c r="D30" s="40">
        <f>D22-D29</f>
        <v>0</v>
      </c>
      <c r="E30" s="40">
        <f>E22-E29</f>
        <v>0</v>
      </c>
      <c r="F30" s="190">
        <f t="shared" si="6"/>
        <v>0</v>
      </c>
      <c r="G30" s="32" t="e">
        <f t="shared" si="7"/>
        <v>#DIV/0!</v>
      </c>
    </row>
    <row r="31" spans="1:7" x14ac:dyDescent="0.2">
      <c r="A31" s="186">
        <v>63</v>
      </c>
      <c r="B31" s="3" t="s">
        <v>46</v>
      </c>
      <c r="C31" s="188"/>
      <c r="D31" s="189"/>
      <c r="E31" s="189"/>
      <c r="F31" s="190">
        <f t="shared" si="6"/>
        <v>0</v>
      </c>
      <c r="G31" s="32" t="e">
        <f t="shared" si="7"/>
        <v>#DIV/0!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/>
      <c r="E35" s="39"/>
      <c r="F35" s="190">
        <f t="shared" ref="F35:F45" si="10">(D35-E35)</f>
        <v>0</v>
      </c>
      <c r="G35" s="32" t="e">
        <f t="shared" ref="G35:G45" si="11">F35/E35</f>
        <v>#DIV/0!</v>
      </c>
    </row>
    <row r="36" spans="1:7" s="157" customFormat="1" ht="25.5" x14ac:dyDescent="0.2">
      <c r="A36" s="22"/>
      <c r="B36" s="26" t="s">
        <v>49</v>
      </c>
      <c r="C36" s="191"/>
      <c r="D36" s="190">
        <f>D30-D31-D35</f>
        <v>0</v>
      </c>
      <c r="E36" s="190">
        <f>E30-E31-E35</f>
        <v>0</v>
      </c>
      <c r="F36" s="190">
        <f t="shared" si="10"/>
        <v>0</v>
      </c>
      <c r="G36" s="32" t="e">
        <f t="shared" si="11"/>
        <v>#DIV/0!</v>
      </c>
    </row>
    <row r="37" spans="1:7" x14ac:dyDescent="0.2">
      <c r="A37" s="186">
        <v>75</v>
      </c>
      <c r="B37" s="3" t="s">
        <v>50</v>
      </c>
      <c r="C37" s="188"/>
      <c r="D37" s="189"/>
      <c r="E37" s="189"/>
      <c r="F37" s="190">
        <f t="shared" si="10"/>
        <v>0</v>
      </c>
      <c r="G37" s="32" t="e">
        <f t="shared" si="11"/>
        <v>#DIV/0!</v>
      </c>
    </row>
    <row r="38" spans="1:7" x14ac:dyDescent="0.2">
      <c r="A38" s="186">
        <v>65</v>
      </c>
      <c r="B38" s="1" t="s">
        <v>51</v>
      </c>
      <c r="C38" s="10"/>
      <c r="D38" s="190"/>
      <c r="E38" s="190"/>
      <c r="F38" s="190">
        <f t="shared" si="10"/>
        <v>0</v>
      </c>
      <c r="G38" s="32" t="e">
        <f t="shared" si="11"/>
        <v>#DIV/0!</v>
      </c>
    </row>
    <row r="39" spans="1:7" ht="25.5" x14ac:dyDescent="0.2">
      <c r="A39" s="186">
        <v>68</v>
      </c>
      <c r="B39" s="16" t="s">
        <v>52</v>
      </c>
      <c r="C39" s="17"/>
      <c r="D39" s="190"/>
      <c r="E39" s="190"/>
      <c r="F39" s="190">
        <f t="shared" si="10"/>
        <v>0</v>
      </c>
      <c r="G39" s="32" t="e">
        <f t="shared" si="11"/>
        <v>#DIV/0!</v>
      </c>
    </row>
    <row r="40" spans="1:7" x14ac:dyDescent="0.2">
      <c r="A40" s="186">
        <v>78</v>
      </c>
      <c r="B40" s="2" t="s">
        <v>53</v>
      </c>
      <c r="C40" s="11"/>
      <c r="D40" s="39"/>
      <c r="E40" s="39"/>
      <c r="F40" s="190">
        <f t="shared" si="10"/>
        <v>0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191"/>
      <c r="D41" s="190">
        <f>D36+D37-D38-D39+D40</f>
        <v>0</v>
      </c>
      <c r="E41" s="190">
        <f>E36+E37-E38-E39+E40</f>
        <v>0</v>
      </c>
      <c r="F41" s="190">
        <f t="shared" si="10"/>
        <v>0</v>
      </c>
      <c r="G41" s="32" t="e">
        <f t="shared" si="11"/>
        <v>#DIV/0!</v>
      </c>
    </row>
    <row r="42" spans="1:7" x14ac:dyDescent="0.2">
      <c r="A42" s="186">
        <v>76</v>
      </c>
      <c r="B42" s="1" t="s">
        <v>54</v>
      </c>
      <c r="C42" s="10"/>
      <c r="D42" s="190"/>
      <c r="E42" s="190"/>
      <c r="F42" s="190">
        <f t="shared" si="10"/>
        <v>0</v>
      </c>
      <c r="G42" s="32" t="e">
        <f t="shared" si="11"/>
        <v>#DIV/0!</v>
      </c>
    </row>
    <row r="43" spans="1:7" x14ac:dyDescent="0.2">
      <c r="A43" s="186">
        <v>66</v>
      </c>
      <c r="B43" s="1" t="s">
        <v>55</v>
      </c>
      <c r="C43" s="10"/>
      <c r="D43" s="190"/>
      <c r="E43" s="190"/>
      <c r="F43" s="190">
        <f t="shared" si="10"/>
        <v>0</v>
      </c>
      <c r="G43" s="32" t="e">
        <f t="shared" si="11"/>
        <v>#DIV/0!</v>
      </c>
    </row>
    <row r="44" spans="1:7" x14ac:dyDescent="0.2">
      <c r="B44" s="2" t="s">
        <v>56</v>
      </c>
      <c r="C44" s="11"/>
      <c r="D44" s="39">
        <f>D42-D43</f>
        <v>0</v>
      </c>
      <c r="E44" s="39">
        <f>E42-E43</f>
        <v>0</v>
      </c>
      <c r="F44" s="190">
        <f t="shared" si="10"/>
        <v>0</v>
      </c>
      <c r="G44" s="32" t="e">
        <f t="shared" si="11"/>
        <v>#DIV/0!</v>
      </c>
    </row>
    <row r="45" spans="1:7" x14ac:dyDescent="0.2">
      <c r="A45" s="22"/>
      <c r="B45" s="19" t="s">
        <v>57</v>
      </c>
      <c r="C45" s="191"/>
      <c r="D45" s="190">
        <f>D41+D44</f>
        <v>0</v>
      </c>
      <c r="E45" s="190">
        <f>E41+E44</f>
        <v>0</v>
      </c>
      <c r="F45" s="190">
        <f t="shared" si="10"/>
        <v>0</v>
      </c>
      <c r="G45" s="32" t="e">
        <f t="shared" si="11"/>
        <v>#DIV/0!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86">
        <v>5</v>
      </c>
      <c r="B49" s="1" t="s">
        <v>22</v>
      </c>
      <c r="C49" s="10"/>
      <c r="D49" s="190"/>
      <c r="E49" s="190"/>
      <c r="F49" s="190">
        <f t="shared" ref="F49" si="12">(D49-E49)</f>
        <v>0</v>
      </c>
      <c r="G49" s="32" t="e">
        <f t="shared" ref="G49" si="13">F49/E49</f>
        <v>#DIV/0!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86">
        <v>41</v>
      </c>
      <c r="B56" s="1" t="s">
        <v>8</v>
      </c>
      <c r="C56" s="10"/>
      <c r="D56" s="190">
        <f>D60+D61+D62</f>
        <v>0</v>
      </c>
      <c r="E56" s="190">
        <f>E60+E61+E62</f>
        <v>0</v>
      </c>
      <c r="F56" s="190">
        <f t="shared" ref="F56" si="16">(D56-E56)</f>
        <v>0</v>
      </c>
      <c r="G56" s="32" t="e">
        <f t="shared" ref="G56" si="17">F56/E56</f>
        <v>#DIV/0!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/>
      <c r="E60" s="190"/>
      <c r="F60" s="190">
        <f t="shared" ref="F60:F62" si="18">(D60-E60)</f>
        <v>0</v>
      </c>
      <c r="G60" s="32" t="e">
        <f t="shared" ref="G60:G62" si="19">F60/E60</f>
        <v>#DIV/0!</v>
      </c>
    </row>
    <row r="61" spans="1:7" ht="25.5" x14ac:dyDescent="0.2">
      <c r="A61" s="186"/>
      <c r="B61" s="24" t="s">
        <v>58</v>
      </c>
      <c r="C61" s="17"/>
      <c r="D61" s="190"/>
      <c r="E61" s="190"/>
      <c r="F61" s="190">
        <f t="shared" si="18"/>
        <v>0</v>
      </c>
      <c r="G61" s="32" t="e">
        <f t="shared" si="19"/>
        <v>#DIV/0!</v>
      </c>
    </row>
    <row r="62" spans="1:7" x14ac:dyDescent="0.2">
      <c r="A62" s="186"/>
      <c r="B62" s="23" t="s">
        <v>24</v>
      </c>
      <c r="C62" s="10"/>
      <c r="D62" s="190"/>
      <c r="E62" s="190"/>
      <c r="F62" s="190">
        <f t="shared" si="18"/>
        <v>0</v>
      </c>
      <c r="G62" s="32" t="e">
        <f t="shared" si="19"/>
        <v>#DIV/0!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x14ac:dyDescent="0.2">
      <c r="A64" s="186"/>
      <c r="B64" s="8" t="s">
        <v>26</v>
      </c>
      <c r="C64" s="31"/>
      <c r="D64" s="190"/>
      <c r="E64" s="190"/>
      <c r="F64" s="190">
        <f t="shared" ref="F64" si="20">(D64-E64)</f>
        <v>0</v>
      </c>
      <c r="G64" s="32" t="e">
        <f t="shared" ref="G64" si="21">F64/E64</f>
        <v>#DIV/0!</v>
      </c>
    </row>
    <row r="65" spans="1:8" x14ac:dyDescent="0.2">
      <c r="A65" s="186"/>
      <c r="B65" s="8"/>
      <c r="C65" s="31"/>
      <c r="D65" s="190"/>
      <c r="E65" s="190"/>
      <c r="F65" s="190"/>
      <c r="G65" s="32"/>
    </row>
    <row r="66" spans="1:8" x14ac:dyDescent="0.2">
      <c r="A66" s="186">
        <v>3</v>
      </c>
      <c r="B66" s="8" t="s">
        <v>15</v>
      </c>
      <c r="C66" s="31"/>
      <c r="D66" s="190">
        <f>D69+D70+D71+D72</f>
        <v>0</v>
      </c>
      <c r="E66" s="190">
        <f>E69+E70+E71+E72</f>
        <v>0</v>
      </c>
      <c r="F66" s="190">
        <f t="shared" ref="F66" si="22">(D66-E66)</f>
        <v>0</v>
      </c>
      <c r="G66" s="32" t="e">
        <f t="shared" ref="G66" si="23">F66/E66</f>
        <v>#DIV/0!</v>
      </c>
      <c r="H66" s="157"/>
    </row>
    <row r="67" spans="1:8" x14ac:dyDescent="0.2">
      <c r="A67" s="186"/>
      <c r="B67" s="7" t="s">
        <v>6</v>
      </c>
      <c r="C67" s="29"/>
      <c r="D67" s="190"/>
      <c r="E67" s="190"/>
      <c r="F67" s="190"/>
      <c r="G67" s="32"/>
    </row>
    <row r="68" spans="1:8" x14ac:dyDescent="0.2">
      <c r="A68" s="186"/>
      <c r="B68" s="8"/>
      <c r="C68" s="31"/>
      <c r="D68" s="190"/>
      <c r="E68" s="190"/>
      <c r="F68" s="190"/>
      <c r="G68" s="32"/>
    </row>
    <row r="69" spans="1:8" x14ac:dyDescent="0.2">
      <c r="A69" s="186">
        <v>30</v>
      </c>
      <c r="B69" s="25" t="s">
        <v>16</v>
      </c>
      <c r="C69" s="31"/>
      <c r="D69" s="190"/>
      <c r="E69" s="190"/>
      <c r="F69" s="190">
        <f t="shared" ref="F69:F72" si="24">(D69-E69)</f>
        <v>0</v>
      </c>
      <c r="G69" s="32" t="e">
        <f t="shared" ref="G69:G72" si="25">F69/E69</f>
        <v>#DIV/0!</v>
      </c>
    </row>
    <row r="70" spans="1:8" x14ac:dyDescent="0.2">
      <c r="A70" s="186">
        <v>31</v>
      </c>
      <c r="B70" s="25" t="s">
        <v>17</v>
      </c>
      <c r="C70" s="31"/>
      <c r="D70" s="190"/>
      <c r="E70" s="190"/>
      <c r="F70" s="190">
        <f t="shared" si="24"/>
        <v>0</v>
      </c>
      <c r="G70" s="32" t="e">
        <f t="shared" si="25"/>
        <v>#DIV/0!</v>
      </c>
    </row>
    <row r="71" spans="1:8" x14ac:dyDescent="0.2">
      <c r="A71" s="186">
        <v>32</v>
      </c>
      <c r="B71" s="25" t="s">
        <v>18</v>
      </c>
      <c r="C71" s="31"/>
      <c r="D71" s="190"/>
      <c r="E71" s="190"/>
      <c r="F71" s="190">
        <f t="shared" si="24"/>
        <v>0</v>
      </c>
      <c r="G71" s="32" t="e">
        <f t="shared" si="25"/>
        <v>#DIV/0!</v>
      </c>
    </row>
    <row r="72" spans="1:8" x14ac:dyDescent="0.2">
      <c r="A72" s="186">
        <v>37</v>
      </c>
      <c r="B72" s="25" t="s">
        <v>25</v>
      </c>
      <c r="C72" s="31"/>
      <c r="D72" s="190"/>
      <c r="E72" s="190"/>
      <c r="F72" s="190">
        <f t="shared" si="24"/>
        <v>0</v>
      </c>
      <c r="G72" s="32" t="e">
        <f t="shared" si="25"/>
        <v>#DIV/0!</v>
      </c>
    </row>
    <row r="73" spans="1:8" x14ac:dyDescent="0.2">
      <c r="B73" s="9"/>
      <c r="C73" s="28"/>
    </row>
    <row r="75" spans="1:8" ht="13.5" thickBot="1" x14ac:dyDescent="0.25"/>
    <row r="76" spans="1:8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8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8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8" x14ac:dyDescent="0.2">
      <c r="A79" s="186">
        <v>700</v>
      </c>
      <c r="B79" s="1" t="s">
        <v>30</v>
      </c>
      <c r="C79" s="10"/>
      <c r="D79" s="190"/>
      <c r="E79" s="190"/>
      <c r="F79" s="190">
        <f>(D79-E79)</f>
        <v>0</v>
      </c>
      <c r="G79" s="32" t="e">
        <f>F79/E79</f>
        <v>#DIV/0!</v>
      </c>
    </row>
    <row r="80" spans="1:8" x14ac:dyDescent="0.2">
      <c r="A80" s="186">
        <v>701</v>
      </c>
      <c r="B80" s="1" t="s">
        <v>31</v>
      </c>
      <c r="C80" s="10"/>
      <c r="D80" s="190"/>
      <c r="E80" s="190"/>
      <c r="F80" s="190">
        <f t="shared" ref="F80:F82" si="26">(D80-E80)</f>
        <v>0</v>
      </c>
      <c r="G80" s="32" t="e">
        <f t="shared" ref="G80:G82" si="27">F80/E80</f>
        <v>#DIV/0!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/>
      <c r="E87" s="39"/>
      <c r="F87" s="190">
        <f t="shared" si="28"/>
        <v>0</v>
      </c>
      <c r="G87" s="32" t="e">
        <f t="shared" si="29"/>
        <v>#DIV/0!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0</v>
      </c>
      <c r="E89" s="40">
        <f>E79+E80+E81+E82+E87+E88</f>
        <v>0</v>
      </c>
      <c r="F89" s="40">
        <f t="shared" si="28"/>
        <v>0</v>
      </c>
      <c r="G89" s="34" t="e">
        <f t="shared" si="29"/>
        <v>#DIV/0!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0</v>
      </c>
      <c r="E97" s="40">
        <f>E89+E94+E95+E96</f>
        <v>0</v>
      </c>
      <c r="F97" s="190">
        <f t="shared" ref="F97:F106" si="34">(D97-E97)</f>
        <v>0</v>
      </c>
      <c r="G97" s="32" t="e">
        <f t="shared" ref="G97:G106" si="35">F97/E97</f>
        <v>#DIV/0!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0</v>
      </c>
      <c r="E98" s="189">
        <f>E99+E100+E101</f>
        <v>0</v>
      </c>
      <c r="F98" s="190">
        <f t="shared" si="34"/>
        <v>0</v>
      </c>
      <c r="G98" s="32" t="e">
        <f t="shared" si="35"/>
        <v>#DIV/0!</v>
      </c>
    </row>
    <row r="99" spans="1:7" x14ac:dyDescent="0.2">
      <c r="A99" s="186">
        <v>600</v>
      </c>
      <c r="B99" s="1" t="s">
        <v>2</v>
      </c>
      <c r="C99" s="10"/>
      <c r="D99" s="190"/>
      <c r="E99" s="190"/>
      <c r="F99" s="190">
        <f t="shared" si="34"/>
        <v>0</v>
      </c>
      <c r="G99" s="32" t="e">
        <f t="shared" si="35"/>
        <v>#DIV/0!</v>
      </c>
    </row>
    <row r="100" spans="1:7" x14ac:dyDescent="0.2">
      <c r="A100" s="186">
        <v>601</v>
      </c>
      <c r="B100" s="1" t="s">
        <v>3</v>
      </c>
      <c r="C100" s="10"/>
      <c r="D100" s="190"/>
      <c r="E100" s="190"/>
      <c r="F100" s="190">
        <f t="shared" si="34"/>
        <v>0</v>
      </c>
      <c r="G100" s="32" t="e">
        <f t="shared" si="35"/>
        <v>#DIV/0!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/>
      <c r="E103" s="39"/>
      <c r="F103" s="190">
        <f t="shared" si="34"/>
        <v>0</v>
      </c>
      <c r="G103" s="32" t="e">
        <f t="shared" si="35"/>
        <v>#DIV/0!</v>
      </c>
    </row>
    <row r="104" spans="1:7" ht="25.5" x14ac:dyDescent="0.2">
      <c r="A104" s="22"/>
      <c r="B104" s="26" t="s">
        <v>43</v>
      </c>
      <c r="C104" s="191"/>
      <c r="D104" s="40">
        <f>D98+D102+D103</f>
        <v>0</v>
      </c>
      <c r="E104" s="40">
        <f>E98+E102+E103</f>
        <v>0</v>
      </c>
      <c r="F104" s="190">
        <f t="shared" si="34"/>
        <v>0</v>
      </c>
      <c r="G104" s="32" t="e">
        <f t="shared" si="35"/>
        <v>#DIV/0!</v>
      </c>
    </row>
    <row r="105" spans="1:7" ht="25.5" x14ac:dyDescent="0.2">
      <c r="A105" s="22"/>
      <c r="B105" s="26" t="s">
        <v>48</v>
      </c>
      <c r="C105" s="191"/>
      <c r="D105" s="40">
        <f>D97-D104</f>
        <v>0</v>
      </c>
      <c r="E105" s="40">
        <f>E97-E104</f>
        <v>0</v>
      </c>
      <c r="F105" s="190">
        <f t="shared" si="34"/>
        <v>0</v>
      </c>
      <c r="G105" s="32" t="e">
        <f t="shared" si="35"/>
        <v>#DIV/0!</v>
      </c>
    </row>
    <row r="106" spans="1:7" x14ac:dyDescent="0.2">
      <c r="A106" s="186">
        <v>63</v>
      </c>
      <c r="B106" s="3" t="s">
        <v>46</v>
      </c>
      <c r="C106" s="188"/>
      <c r="D106" s="189"/>
      <c r="E106" s="189"/>
      <c r="F106" s="190">
        <f t="shared" si="34"/>
        <v>0</v>
      </c>
      <c r="G106" s="32" t="e">
        <f t="shared" si="35"/>
        <v>#DIV/0!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/>
      <c r="E110" s="39"/>
      <c r="F110" s="190">
        <f t="shared" ref="F110:F120" si="38">(D110-E110)</f>
        <v>0</v>
      </c>
      <c r="G110" s="32" t="e">
        <f t="shared" ref="G110:G120" si="39">F110/E110</f>
        <v>#DIV/0!</v>
      </c>
    </row>
    <row r="111" spans="1:7" ht="25.5" x14ac:dyDescent="0.2">
      <c r="A111" s="22"/>
      <c r="B111" s="26" t="s">
        <v>49</v>
      </c>
      <c r="C111" s="191"/>
      <c r="D111" s="190">
        <f>D105-D106-D110</f>
        <v>0</v>
      </c>
      <c r="E111" s="190">
        <f>E105-E106-E110</f>
        <v>0</v>
      </c>
      <c r="F111" s="190">
        <f t="shared" si="38"/>
        <v>0</v>
      </c>
      <c r="G111" s="32" t="e">
        <f t="shared" si="39"/>
        <v>#DIV/0!</v>
      </c>
    </row>
    <row r="112" spans="1:7" x14ac:dyDescent="0.2">
      <c r="A112" s="186">
        <v>75</v>
      </c>
      <c r="B112" s="3" t="s">
        <v>50</v>
      </c>
      <c r="C112" s="188"/>
      <c r="D112" s="189"/>
      <c r="E112" s="189"/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/>
      <c r="E113" s="190"/>
      <c r="F113" s="190">
        <f t="shared" si="38"/>
        <v>0</v>
      </c>
      <c r="G113" s="32" t="e">
        <f t="shared" si="39"/>
        <v>#DIV/0!</v>
      </c>
    </row>
    <row r="114" spans="1:7" ht="25.5" x14ac:dyDescent="0.2">
      <c r="A114" s="186">
        <v>68</v>
      </c>
      <c r="B114" s="16" t="s">
        <v>52</v>
      </c>
      <c r="C114" s="17"/>
      <c r="D114" s="190"/>
      <c r="E114" s="190"/>
      <c r="F114" s="190">
        <f t="shared" si="38"/>
        <v>0</v>
      </c>
      <c r="G114" s="32" t="e">
        <f t="shared" si="39"/>
        <v>#DIV/0!</v>
      </c>
    </row>
    <row r="115" spans="1:7" x14ac:dyDescent="0.2">
      <c r="A115" s="186">
        <v>78</v>
      </c>
      <c r="B115" s="2" t="s">
        <v>53</v>
      </c>
      <c r="C115" s="11"/>
      <c r="D115" s="39"/>
      <c r="E115" s="39"/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0</v>
      </c>
      <c r="E116" s="190">
        <f>E111+E112-E113-E114+E115</f>
        <v>0</v>
      </c>
      <c r="F116" s="190">
        <f t="shared" si="38"/>
        <v>0</v>
      </c>
      <c r="G116" s="32" t="e">
        <f t="shared" si="39"/>
        <v>#DIV/0!</v>
      </c>
    </row>
    <row r="117" spans="1:7" x14ac:dyDescent="0.2">
      <c r="A117" s="186">
        <v>76</v>
      </c>
      <c r="B117" s="1" t="s">
        <v>54</v>
      </c>
      <c r="C117" s="10"/>
      <c r="D117" s="190"/>
      <c r="E117" s="190"/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/>
      <c r="E118" s="190"/>
      <c r="F118" s="190">
        <f t="shared" si="38"/>
        <v>0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0</v>
      </c>
      <c r="E119" s="39">
        <f>E117-E118</f>
        <v>0</v>
      </c>
      <c r="F119" s="190">
        <f t="shared" si="38"/>
        <v>0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0</v>
      </c>
      <c r="E120" s="190">
        <f>E116+E119</f>
        <v>0</v>
      </c>
      <c r="F120" s="190">
        <f t="shared" si="38"/>
        <v>0</v>
      </c>
      <c r="G120" s="32" t="e">
        <f t="shared" si="39"/>
        <v>#DIV/0!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86">
        <v>5</v>
      </c>
      <c r="B124" s="1" t="s">
        <v>22</v>
      </c>
      <c r="C124" s="10"/>
      <c r="D124" s="190"/>
      <c r="E124" s="190"/>
      <c r="F124" s="190">
        <f t="shared" ref="F124" si="40">(D124-E124)</f>
        <v>0</v>
      </c>
      <c r="G124" s="32" t="e">
        <f t="shared" ref="G124" si="41">F124/E124</f>
        <v>#DIV/0!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x14ac:dyDescent="0.2">
      <c r="A131" s="186">
        <v>41</v>
      </c>
      <c r="B131" s="1" t="s">
        <v>8</v>
      </c>
      <c r="C131" s="10"/>
      <c r="D131" s="190">
        <f>D135+D136+D137</f>
        <v>0</v>
      </c>
      <c r="E131" s="190">
        <f>E135+E136+E137</f>
        <v>0</v>
      </c>
      <c r="F131" s="190">
        <f t="shared" ref="F131" si="44">(D131-E131)</f>
        <v>0</v>
      </c>
      <c r="G131" s="32" t="e">
        <f t="shared" ref="G131" si="45">F131/E131</f>
        <v>#DIV/0!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/>
      <c r="E135" s="190"/>
      <c r="F135" s="190">
        <f t="shared" ref="F135:F137" si="46">(D135-E135)</f>
        <v>0</v>
      </c>
      <c r="G135" s="32" t="e">
        <f t="shared" ref="G135:G137" si="47">F135/E135</f>
        <v>#DIV/0!</v>
      </c>
    </row>
    <row r="136" spans="1:7" ht="25.5" x14ac:dyDescent="0.2">
      <c r="A136" s="186"/>
      <c r="B136" s="24" t="s">
        <v>58</v>
      </c>
      <c r="C136" s="17"/>
      <c r="D136" s="190"/>
      <c r="E136" s="190"/>
      <c r="F136" s="190">
        <f t="shared" si="46"/>
        <v>0</v>
      </c>
      <c r="G136" s="32" t="e">
        <f t="shared" si="47"/>
        <v>#DIV/0!</v>
      </c>
    </row>
    <row r="137" spans="1:7" x14ac:dyDescent="0.2">
      <c r="A137" s="186"/>
      <c r="B137" s="23" t="s">
        <v>24</v>
      </c>
      <c r="C137" s="10"/>
      <c r="D137" s="190"/>
      <c r="E137" s="190"/>
      <c r="F137" s="190">
        <f t="shared" si="46"/>
        <v>0</v>
      </c>
      <c r="G137" s="32" t="e">
        <f t="shared" si="47"/>
        <v>#DIV/0!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x14ac:dyDescent="0.2">
      <c r="A139" s="186"/>
      <c r="B139" s="8" t="s">
        <v>26</v>
      </c>
      <c r="C139" s="31"/>
      <c r="D139" s="190"/>
      <c r="E139" s="190"/>
      <c r="F139" s="190">
        <f t="shared" ref="F139" si="48">(D139-E139)</f>
        <v>0</v>
      </c>
      <c r="G139" s="32" t="e">
        <f t="shared" ref="G139" si="49">F139/E139</f>
        <v>#DIV/0!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x14ac:dyDescent="0.2">
      <c r="A141" s="186">
        <v>3</v>
      </c>
      <c r="B141" s="8" t="s">
        <v>15</v>
      </c>
      <c r="C141" s="31"/>
      <c r="D141" s="190">
        <f>D144+D145+D146+D147</f>
        <v>0</v>
      </c>
      <c r="E141" s="190">
        <f>E144+E145+E146+E147</f>
        <v>0</v>
      </c>
      <c r="F141" s="190">
        <f t="shared" ref="F141" si="50">(D141-E141)</f>
        <v>0</v>
      </c>
      <c r="G141" s="32" t="e">
        <f t="shared" ref="G141" si="51">F141/E141</f>
        <v>#DIV/0!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/>
      <c r="E144" s="190"/>
      <c r="F144" s="190">
        <f t="shared" ref="F144:F147" si="52">(D144-E144)</f>
        <v>0</v>
      </c>
      <c r="G144" s="32" t="e">
        <f t="shared" ref="G144:G147" si="53">F144/E144</f>
        <v>#DIV/0!</v>
      </c>
    </row>
    <row r="145" spans="1:7" x14ac:dyDescent="0.2">
      <c r="A145" s="186">
        <v>31</v>
      </c>
      <c r="B145" s="25" t="s">
        <v>17</v>
      </c>
      <c r="C145" s="31"/>
      <c r="D145" s="190"/>
      <c r="E145" s="190"/>
      <c r="F145" s="190">
        <f t="shared" si="52"/>
        <v>0</v>
      </c>
      <c r="G145" s="32" t="e">
        <f t="shared" si="53"/>
        <v>#DIV/0!</v>
      </c>
    </row>
    <row r="146" spans="1:7" x14ac:dyDescent="0.2">
      <c r="A146" s="186">
        <v>32</v>
      </c>
      <c r="B146" s="25" t="s">
        <v>18</v>
      </c>
      <c r="C146" s="31"/>
      <c r="D146" s="190"/>
      <c r="E146" s="190"/>
      <c r="F146" s="190">
        <f t="shared" si="52"/>
        <v>0</v>
      </c>
      <c r="G146" s="32" t="e">
        <f t="shared" si="53"/>
        <v>#DIV/0!</v>
      </c>
    </row>
    <row r="147" spans="1:7" x14ac:dyDescent="0.2">
      <c r="A147" s="186">
        <v>37</v>
      </c>
      <c r="B147" s="25" t="s">
        <v>25</v>
      </c>
      <c r="C147" s="31"/>
      <c r="D147" s="190"/>
      <c r="E147" s="190"/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/>
      <c r="E153" s="190"/>
      <c r="F153" s="190">
        <f>(D153-E153)</f>
        <v>0</v>
      </c>
      <c r="G153" s="32" t="e">
        <f>F153/E153</f>
        <v>#DIV/0!</v>
      </c>
    </row>
    <row r="154" spans="1:7" x14ac:dyDescent="0.2">
      <c r="A154" s="186">
        <v>701</v>
      </c>
      <c r="B154" s="1" t="s">
        <v>31</v>
      </c>
      <c r="C154" s="10"/>
      <c r="D154" s="190"/>
      <c r="E154" s="190"/>
      <c r="F154" s="190">
        <f t="shared" ref="F154:F156" si="54">(D154-E154)</f>
        <v>0</v>
      </c>
      <c r="G154" s="32" t="e">
        <f t="shared" ref="G154:G156" si="55">F154/E154</f>
        <v>#DIV/0!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/>
      <c r="E156" s="190"/>
      <c r="F156" s="190">
        <f t="shared" si="54"/>
        <v>0</v>
      </c>
      <c r="G156" s="32" t="e">
        <f t="shared" si="55"/>
        <v>#DIV/0!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0</v>
      </c>
      <c r="E163" s="40">
        <f>E153+E154+E155+E156+E161+E162</f>
        <v>0</v>
      </c>
      <c r="F163" s="40">
        <f t="shared" si="56"/>
        <v>0</v>
      </c>
      <c r="G163" s="34" t="e">
        <f t="shared" si="57"/>
        <v>#DIV/0!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0</v>
      </c>
      <c r="E171" s="40">
        <f>E163+E168+E169+E170</f>
        <v>0</v>
      </c>
      <c r="F171" s="190">
        <f t="shared" ref="F171:F180" si="62">(D171-E171)</f>
        <v>0</v>
      </c>
      <c r="G171" s="32" t="e">
        <f t="shared" ref="G171:G180" si="63">F171/E171</f>
        <v>#DIV/0!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0</v>
      </c>
      <c r="E172" s="189">
        <f>E173+E174+E175</f>
        <v>0</v>
      </c>
      <c r="F172" s="190">
        <f t="shared" si="62"/>
        <v>0</v>
      </c>
      <c r="G172" s="32" t="e">
        <f t="shared" si="63"/>
        <v>#DIV/0!</v>
      </c>
    </row>
    <row r="173" spans="1:7" x14ac:dyDescent="0.2">
      <c r="A173" s="186">
        <v>600</v>
      </c>
      <c r="B173" s="1" t="s">
        <v>2</v>
      </c>
      <c r="C173" s="10"/>
      <c r="D173" s="190"/>
      <c r="E173" s="190"/>
      <c r="F173" s="190">
        <f t="shared" si="62"/>
        <v>0</v>
      </c>
      <c r="G173" s="32" t="e">
        <f t="shared" si="63"/>
        <v>#DIV/0!</v>
      </c>
    </row>
    <row r="174" spans="1:7" x14ac:dyDescent="0.2">
      <c r="A174" s="186">
        <v>601</v>
      </c>
      <c r="B174" s="1" t="s">
        <v>3</v>
      </c>
      <c r="C174" s="10"/>
      <c r="D174" s="190"/>
      <c r="E174" s="190"/>
      <c r="F174" s="190">
        <f t="shared" si="62"/>
        <v>0</v>
      </c>
      <c r="G174" s="32" t="e">
        <f t="shared" si="63"/>
        <v>#DIV/0!</v>
      </c>
    </row>
    <row r="175" spans="1:7" x14ac:dyDescent="0.2">
      <c r="A175" s="186">
        <v>604</v>
      </c>
      <c r="B175" s="1" t="s">
        <v>4</v>
      </c>
      <c r="C175" s="10"/>
      <c r="D175" s="190"/>
      <c r="E175" s="190"/>
      <c r="F175" s="190">
        <f t="shared" si="62"/>
        <v>0</v>
      </c>
      <c r="G175" s="32" t="e">
        <f t="shared" si="63"/>
        <v>#DIV/0!</v>
      </c>
    </row>
    <row r="176" spans="1:7" x14ac:dyDescent="0.2">
      <c r="A176" s="186">
        <v>61</v>
      </c>
      <c r="B176" s="1" t="s">
        <v>41</v>
      </c>
      <c r="C176" s="10"/>
      <c r="D176" s="190"/>
      <c r="E176" s="190"/>
      <c r="F176" s="190">
        <f t="shared" si="62"/>
        <v>0</v>
      </c>
      <c r="G176" s="32" t="e">
        <f t="shared" si="63"/>
        <v>#DIV/0!</v>
      </c>
    </row>
    <row r="177" spans="1:7" x14ac:dyDescent="0.2">
      <c r="A177" s="186">
        <v>62</v>
      </c>
      <c r="B177" s="2" t="s">
        <v>42</v>
      </c>
      <c r="C177" s="11"/>
      <c r="D177" s="39"/>
      <c r="E177" s="39"/>
      <c r="F177" s="190">
        <f t="shared" si="62"/>
        <v>0</v>
      </c>
      <c r="G177" s="32" t="e">
        <f t="shared" si="63"/>
        <v>#DIV/0!</v>
      </c>
    </row>
    <row r="178" spans="1:7" ht="25.5" x14ac:dyDescent="0.2">
      <c r="A178" s="22"/>
      <c r="B178" s="26" t="s">
        <v>43</v>
      </c>
      <c r="C178" s="191"/>
      <c r="D178" s="40">
        <f>D172+D176+D177</f>
        <v>0</v>
      </c>
      <c r="E178" s="40">
        <f>E172+E176+E177</f>
        <v>0</v>
      </c>
      <c r="F178" s="190">
        <f t="shared" si="62"/>
        <v>0</v>
      </c>
      <c r="G178" s="32" t="e">
        <f t="shared" si="63"/>
        <v>#DIV/0!</v>
      </c>
    </row>
    <row r="179" spans="1:7" ht="25.5" x14ac:dyDescent="0.2">
      <c r="A179" s="22"/>
      <c r="B179" s="26" t="s">
        <v>48</v>
      </c>
      <c r="C179" s="191"/>
      <c r="D179" s="40">
        <f>D171-D178</f>
        <v>0</v>
      </c>
      <c r="E179" s="40">
        <f>E171-E178</f>
        <v>0</v>
      </c>
      <c r="F179" s="190">
        <f t="shared" si="62"/>
        <v>0</v>
      </c>
      <c r="G179" s="32" t="e">
        <f t="shared" si="63"/>
        <v>#DIV/0!</v>
      </c>
    </row>
    <row r="180" spans="1:7" x14ac:dyDescent="0.2">
      <c r="A180" s="186">
        <v>63</v>
      </c>
      <c r="B180" s="3" t="s">
        <v>46</v>
      </c>
      <c r="C180" s="188"/>
      <c r="D180" s="189"/>
      <c r="E180" s="189"/>
      <c r="F180" s="190">
        <f t="shared" si="62"/>
        <v>0</v>
      </c>
      <c r="G180" s="32" t="e">
        <f t="shared" si="63"/>
        <v>#DIV/0!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/>
      <c r="E184" s="39"/>
      <c r="F184" s="190">
        <f t="shared" ref="F184:F194" si="66">(D184-E184)</f>
        <v>0</v>
      </c>
      <c r="G184" s="32" t="e">
        <f t="shared" ref="G184:G194" si="67">F184/E184</f>
        <v>#DIV/0!</v>
      </c>
    </row>
    <row r="185" spans="1:7" ht="25.5" x14ac:dyDescent="0.2">
      <c r="A185" s="22"/>
      <c r="B185" s="26" t="s">
        <v>49</v>
      </c>
      <c r="C185" s="191"/>
      <c r="D185" s="190">
        <f>D179-D180-D184</f>
        <v>0</v>
      </c>
      <c r="E185" s="190">
        <f>E179-E180-E184</f>
        <v>0</v>
      </c>
      <c r="F185" s="190">
        <f t="shared" si="66"/>
        <v>0</v>
      </c>
      <c r="G185" s="32" t="e">
        <f t="shared" si="67"/>
        <v>#DIV/0!</v>
      </c>
    </row>
    <row r="186" spans="1:7" x14ac:dyDescent="0.2">
      <c r="A186" s="186">
        <v>75</v>
      </c>
      <c r="B186" s="3" t="s">
        <v>50</v>
      </c>
      <c r="C186" s="188"/>
      <c r="D186" s="189"/>
      <c r="E186" s="189"/>
      <c r="F186" s="190">
        <f t="shared" si="66"/>
        <v>0</v>
      </c>
      <c r="G186" s="32" t="e">
        <f t="shared" si="67"/>
        <v>#DIV/0!</v>
      </c>
    </row>
    <row r="187" spans="1:7" x14ac:dyDescent="0.2">
      <c r="A187" s="186">
        <v>65</v>
      </c>
      <c r="B187" s="1" t="s">
        <v>51</v>
      </c>
      <c r="C187" s="10"/>
      <c r="D187" s="190"/>
      <c r="E187" s="190"/>
      <c r="F187" s="190">
        <f t="shared" si="66"/>
        <v>0</v>
      </c>
      <c r="G187" s="32" t="e">
        <f t="shared" si="67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/>
      <c r="E188" s="190"/>
      <c r="F188" s="190">
        <f t="shared" si="66"/>
        <v>0</v>
      </c>
      <c r="G188" s="32" t="e">
        <f t="shared" si="67"/>
        <v>#DIV/0!</v>
      </c>
    </row>
    <row r="189" spans="1:7" x14ac:dyDescent="0.2">
      <c r="A189" s="186">
        <v>78</v>
      </c>
      <c r="B189" s="2" t="s">
        <v>53</v>
      </c>
      <c r="C189" s="11"/>
      <c r="D189" s="39"/>
      <c r="E189" s="39"/>
      <c r="F189" s="190">
        <f t="shared" si="66"/>
        <v>0</v>
      </c>
      <c r="G189" s="32" t="e">
        <f t="shared" si="67"/>
        <v>#DIV/0!</v>
      </c>
    </row>
    <row r="190" spans="1:7" ht="25.5" x14ac:dyDescent="0.2">
      <c r="A190" s="22"/>
      <c r="B190" s="26" t="s">
        <v>77</v>
      </c>
      <c r="C190" s="191"/>
      <c r="D190" s="190">
        <f>D185+D186-D187-D188+D189</f>
        <v>0</v>
      </c>
      <c r="E190" s="190">
        <f>E185+E186-E187-E188+E189</f>
        <v>0</v>
      </c>
      <c r="F190" s="190">
        <f t="shared" si="66"/>
        <v>0</v>
      </c>
      <c r="G190" s="32" t="e">
        <f t="shared" si="67"/>
        <v>#DIV/0!</v>
      </c>
    </row>
    <row r="191" spans="1:7" x14ac:dyDescent="0.2">
      <c r="A191" s="186">
        <v>76</v>
      </c>
      <c r="B191" s="1" t="s">
        <v>54</v>
      </c>
      <c r="C191" s="10"/>
      <c r="D191" s="190"/>
      <c r="E191" s="190"/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/>
      <c r="E192" s="190"/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0</v>
      </c>
      <c r="F193" s="190">
        <f t="shared" si="66"/>
        <v>0</v>
      </c>
      <c r="G193" s="32" t="e">
        <f t="shared" si="67"/>
        <v>#DIV/0!</v>
      </c>
    </row>
    <row r="194" spans="1:7" x14ac:dyDescent="0.2">
      <c r="A194" s="22"/>
      <c r="B194" s="19" t="s">
        <v>57</v>
      </c>
      <c r="C194" s="191"/>
      <c r="D194" s="190">
        <f>D190+D193</f>
        <v>0</v>
      </c>
      <c r="E194" s="190">
        <f>E190+E193</f>
        <v>0</v>
      </c>
      <c r="F194" s="190">
        <f t="shared" si="66"/>
        <v>0</v>
      </c>
      <c r="G194" s="32" t="e">
        <f t="shared" si="67"/>
        <v>#DIV/0!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86">
        <v>5</v>
      </c>
      <c r="B198" s="1" t="s">
        <v>22</v>
      </c>
      <c r="C198" s="10"/>
      <c r="D198" s="190"/>
      <c r="E198" s="190"/>
      <c r="F198" s="190">
        <f t="shared" ref="F198" si="68">(D198-E198)</f>
        <v>0</v>
      </c>
      <c r="G198" s="32" t="e">
        <f t="shared" ref="G198" si="69">F198/E198</f>
        <v>#DIV/0!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x14ac:dyDescent="0.2">
      <c r="A205" s="186">
        <v>41</v>
      </c>
      <c r="B205" s="1" t="s">
        <v>8</v>
      </c>
      <c r="C205" s="10"/>
      <c r="D205" s="190">
        <f>D209+D210+D211</f>
        <v>0</v>
      </c>
      <c r="E205" s="190">
        <f>E209+E210+E211</f>
        <v>0</v>
      </c>
      <c r="F205" s="190">
        <f t="shared" ref="F205" si="72">(D205-E205)</f>
        <v>0</v>
      </c>
      <c r="G205" s="32" t="e">
        <f t="shared" ref="G205" si="73">F205/E205</f>
        <v>#DIV/0!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/>
      <c r="E209" s="190"/>
      <c r="F209" s="190">
        <f t="shared" ref="F209:F211" si="74">(D209-E209)</f>
        <v>0</v>
      </c>
      <c r="G209" s="32" t="e">
        <f t="shared" ref="G209:G211" si="75">F209/E209</f>
        <v>#DIV/0!</v>
      </c>
    </row>
    <row r="210" spans="1:7" ht="25.5" x14ac:dyDescent="0.2">
      <c r="A210" s="186"/>
      <c r="B210" s="24" t="s">
        <v>58</v>
      </c>
      <c r="C210" s="17"/>
      <c r="D210" s="190"/>
      <c r="E210" s="190"/>
      <c r="F210" s="190">
        <f t="shared" si="74"/>
        <v>0</v>
      </c>
      <c r="G210" s="32" t="e">
        <f t="shared" si="75"/>
        <v>#DIV/0!</v>
      </c>
    </row>
    <row r="211" spans="1:7" x14ac:dyDescent="0.2">
      <c r="A211" s="186"/>
      <c r="B211" s="23" t="s">
        <v>24</v>
      </c>
      <c r="C211" s="10"/>
      <c r="D211" s="190"/>
      <c r="E211" s="190"/>
      <c r="F211" s="190">
        <f t="shared" si="74"/>
        <v>0</v>
      </c>
      <c r="G211" s="32" t="e">
        <f t="shared" si="75"/>
        <v>#DIV/0!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x14ac:dyDescent="0.2">
      <c r="A213" s="186"/>
      <c r="B213" s="8" t="s">
        <v>26</v>
      </c>
      <c r="C213" s="31"/>
      <c r="D213" s="190"/>
      <c r="E213" s="190"/>
      <c r="F213" s="190">
        <f t="shared" ref="F213" si="76">(D213-E213)</f>
        <v>0</v>
      </c>
      <c r="G213" s="32" t="e">
        <f t="shared" ref="G213" si="77">F213/E213</f>
        <v>#DIV/0!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x14ac:dyDescent="0.2">
      <c r="A215" s="186">
        <v>3</v>
      </c>
      <c r="B215" s="8" t="s">
        <v>15</v>
      </c>
      <c r="C215" s="31"/>
      <c r="D215" s="190">
        <f>D218+D219+D220+D221</f>
        <v>0</v>
      </c>
      <c r="E215" s="190">
        <f>E218+E219+E220+E221</f>
        <v>0</v>
      </c>
      <c r="F215" s="190">
        <f t="shared" ref="F215" si="78">(D215-E215)</f>
        <v>0</v>
      </c>
      <c r="G215" s="32" t="e">
        <f t="shared" ref="G215" si="79">F215/E215</f>
        <v>#DIV/0!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/>
      <c r="E218" s="190"/>
      <c r="F218" s="190">
        <f t="shared" ref="F218:F221" si="80">(D218-E218)</f>
        <v>0</v>
      </c>
      <c r="G218" s="32" t="e">
        <f t="shared" ref="G218:G221" si="81">F218/E218</f>
        <v>#DIV/0!</v>
      </c>
    </row>
    <row r="219" spans="1:7" x14ac:dyDescent="0.2">
      <c r="A219" s="186">
        <v>31</v>
      </c>
      <c r="B219" s="25" t="s">
        <v>17</v>
      </c>
      <c r="C219" s="31"/>
      <c r="D219" s="190"/>
      <c r="E219" s="190"/>
      <c r="F219" s="190">
        <f t="shared" si="80"/>
        <v>0</v>
      </c>
      <c r="G219" s="32" t="e">
        <f t="shared" si="81"/>
        <v>#DIV/0!</v>
      </c>
    </row>
    <row r="220" spans="1:7" x14ac:dyDescent="0.2">
      <c r="A220" s="186">
        <v>32</v>
      </c>
      <c r="B220" s="25" t="s">
        <v>18</v>
      </c>
      <c r="C220" s="31"/>
      <c r="D220" s="190"/>
      <c r="E220" s="190"/>
      <c r="F220" s="190">
        <f t="shared" si="80"/>
        <v>0</v>
      </c>
      <c r="G220" s="32" t="e">
        <f t="shared" si="81"/>
        <v>#DIV/0!</v>
      </c>
    </row>
    <row r="221" spans="1:7" x14ac:dyDescent="0.2">
      <c r="A221" s="186">
        <v>37</v>
      </c>
      <c r="B221" s="25" t="s">
        <v>25</v>
      </c>
      <c r="C221" s="31"/>
      <c r="D221" s="190"/>
      <c r="E221" s="190"/>
      <c r="F221" s="190">
        <f t="shared" si="80"/>
        <v>0</v>
      </c>
      <c r="G221" s="32" t="e">
        <f t="shared" si="81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/>
      <c r="E230" s="190"/>
      <c r="F230" s="190">
        <f t="shared" si="82"/>
        <v>0</v>
      </c>
      <c r="G230" s="32" t="e">
        <f t="shared" si="83"/>
        <v>#DIV/0!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0</v>
      </c>
      <c r="E237" s="40">
        <f>E227+E228+E229+E230+E235+E236</f>
        <v>0</v>
      </c>
      <c r="F237" s="40">
        <f t="shared" si="84"/>
        <v>0</v>
      </c>
      <c r="G237" s="34" t="e">
        <f t="shared" si="85"/>
        <v>#DIV/0!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0</v>
      </c>
      <c r="E245" s="40">
        <f>E237+E242+E243+E244</f>
        <v>0</v>
      </c>
      <c r="F245" s="190">
        <f t="shared" ref="F245:F254" si="90">(D245-E245)</f>
        <v>0</v>
      </c>
      <c r="G245" s="32" t="e">
        <f t="shared" ref="G245:G254" si="91">F245/E245</f>
        <v>#DIV/0!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0</v>
      </c>
      <c r="E246" s="189">
        <f>E247+E248+E249</f>
        <v>0</v>
      </c>
      <c r="F246" s="190">
        <f t="shared" si="90"/>
        <v>0</v>
      </c>
      <c r="G246" s="32" t="e">
        <f t="shared" si="91"/>
        <v>#DIV/0!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/>
      <c r="E248" s="190"/>
      <c r="F248" s="190">
        <f t="shared" si="90"/>
        <v>0</v>
      </c>
      <c r="G248" s="32" t="e">
        <f t="shared" si="91"/>
        <v>#DIV/0!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/>
      <c r="E250" s="190"/>
      <c r="F250" s="190">
        <f t="shared" si="90"/>
        <v>0</v>
      </c>
      <c r="G250" s="32" t="e">
        <f t="shared" si="91"/>
        <v>#DIV/0!</v>
      </c>
    </row>
    <row r="251" spans="1:7" x14ac:dyDescent="0.2">
      <c r="A251" s="186">
        <v>62</v>
      </c>
      <c r="B251" s="2" t="s">
        <v>42</v>
      </c>
      <c r="C251" s="11"/>
      <c r="D251" s="39"/>
      <c r="E251" s="39"/>
      <c r="F251" s="190">
        <f t="shared" si="90"/>
        <v>0</v>
      </c>
      <c r="G251" s="32" t="e">
        <f t="shared" si="91"/>
        <v>#DIV/0!</v>
      </c>
    </row>
    <row r="252" spans="1:7" ht="25.5" x14ac:dyDescent="0.2">
      <c r="A252" s="22"/>
      <c r="B252" s="26" t="s">
        <v>43</v>
      </c>
      <c r="C252" s="191"/>
      <c r="D252" s="40">
        <f>D246+D250+D251</f>
        <v>0</v>
      </c>
      <c r="E252" s="40">
        <f>E246+E250+E251</f>
        <v>0</v>
      </c>
      <c r="F252" s="190">
        <f t="shared" si="90"/>
        <v>0</v>
      </c>
      <c r="G252" s="32" t="e">
        <f t="shared" si="91"/>
        <v>#DIV/0!</v>
      </c>
    </row>
    <row r="253" spans="1:7" ht="25.5" x14ac:dyDescent="0.2">
      <c r="A253" s="22"/>
      <c r="B253" s="26" t="s">
        <v>48</v>
      </c>
      <c r="C253" s="191"/>
      <c r="D253" s="40">
        <f>D245-D252</f>
        <v>0</v>
      </c>
      <c r="E253" s="40">
        <f>E245-E252</f>
        <v>0</v>
      </c>
      <c r="F253" s="190">
        <f t="shared" si="90"/>
        <v>0</v>
      </c>
      <c r="G253" s="32" t="e">
        <f t="shared" si="91"/>
        <v>#DIV/0!</v>
      </c>
    </row>
    <row r="254" spans="1:7" x14ac:dyDescent="0.2">
      <c r="A254" s="186">
        <v>63</v>
      </c>
      <c r="B254" s="3" t="s">
        <v>46</v>
      </c>
      <c r="C254" s="188"/>
      <c r="D254" s="189"/>
      <c r="E254" s="189"/>
      <c r="F254" s="190">
        <f t="shared" si="90"/>
        <v>0</v>
      </c>
      <c r="G254" s="32" t="e">
        <f t="shared" si="91"/>
        <v>#DIV/0!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8" x14ac:dyDescent="0.2">
      <c r="A257" s="186"/>
      <c r="B257" s="15"/>
      <c r="C257" s="21"/>
      <c r="D257" s="190"/>
      <c r="E257" s="190"/>
      <c r="F257" s="190"/>
      <c r="G257" s="32"/>
    </row>
    <row r="258" spans="1:8" x14ac:dyDescent="0.2">
      <c r="A258" s="186">
        <v>64</v>
      </c>
      <c r="B258" s="2" t="s">
        <v>47</v>
      </c>
      <c r="C258" s="11"/>
      <c r="D258" s="39"/>
      <c r="E258" s="39"/>
      <c r="F258" s="190">
        <f t="shared" ref="F258:F268" si="94">(D258-E258)</f>
        <v>0</v>
      </c>
      <c r="G258" s="32" t="e">
        <f t="shared" ref="G258:G268" si="95">F258/E258</f>
        <v>#DIV/0!</v>
      </c>
    </row>
    <row r="259" spans="1:8" ht="25.5" x14ac:dyDescent="0.2">
      <c r="A259" s="22"/>
      <c r="B259" s="26" t="s">
        <v>49</v>
      </c>
      <c r="C259" s="191"/>
      <c r="D259" s="190">
        <f>D253-D254-D258</f>
        <v>0</v>
      </c>
      <c r="E259" s="190">
        <f>E253-E254-E258</f>
        <v>0</v>
      </c>
      <c r="F259" s="190">
        <f t="shared" si="94"/>
        <v>0</v>
      </c>
      <c r="G259" s="32" t="e">
        <f t="shared" si="95"/>
        <v>#DIV/0!</v>
      </c>
    </row>
    <row r="260" spans="1:8" x14ac:dyDescent="0.2">
      <c r="A260" s="186">
        <v>75</v>
      </c>
      <c r="B260" s="3" t="s">
        <v>50</v>
      </c>
      <c r="C260" s="188"/>
      <c r="D260" s="189"/>
      <c r="E260" s="189"/>
      <c r="F260" s="190">
        <f t="shared" si="94"/>
        <v>0</v>
      </c>
      <c r="G260" s="32" t="e">
        <f t="shared" si="95"/>
        <v>#DIV/0!</v>
      </c>
    </row>
    <row r="261" spans="1:8" x14ac:dyDescent="0.2">
      <c r="A261" s="186">
        <v>65</v>
      </c>
      <c r="B261" s="1" t="s">
        <v>51</v>
      </c>
      <c r="C261" s="10"/>
      <c r="D261" s="190"/>
      <c r="E261" s="190"/>
      <c r="F261" s="190">
        <f t="shared" si="94"/>
        <v>0</v>
      </c>
      <c r="G261" s="32" t="e">
        <f t="shared" si="95"/>
        <v>#DIV/0!</v>
      </c>
    </row>
    <row r="262" spans="1:8" ht="25.5" x14ac:dyDescent="0.2">
      <c r="A262" s="186">
        <v>68</v>
      </c>
      <c r="B262" s="16" t="s">
        <v>52</v>
      </c>
      <c r="C262" s="17"/>
      <c r="D262" s="190"/>
      <c r="E262" s="190"/>
      <c r="F262" s="190">
        <f t="shared" si="94"/>
        <v>0</v>
      </c>
      <c r="G262" s="32" t="e">
        <f t="shared" si="95"/>
        <v>#DIV/0!</v>
      </c>
    </row>
    <row r="263" spans="1:8" x14ac:dyDescent="0.2">
      <c r="A263" s="186">
        <v>78</v>
      </c>
      <c r="B263" s="2" t="s">
        <v>53</v>
      </c>
      <c r="C263" s="11"/>
      <c r="D263" s="39"/>
      <c r="E263" s="39"/>
      <c r="F263" s="190">
        <f t="shared" si="94"/>
        <v>0</v>
      </c>
      <c r="G263" s="32" t="e">
        <f t="shared" si="95"/>
        <v>#DIV/0!</v>
      </c>
    </row>
    <row r="264" spans="1:8" ht="25.5" x14ac:dyDescent="0.2">
      <c r="A264" s="22"/>
      <c r="B264" s="26" t="s">
        <v>77</v>
      </c>
      <c r="C264" s="191"/>
      <c r="D264" s="190">
        <f>D259+D260-D261-D262+D263</f>
        <v>0</v>
      </c>
      <c r="E264" s="190">
        <f>E259+E260-E261-E262+E263</f>
        <v>0</v>
      </c>
      <c r="F264" s="190">
        <f t="shared" si="94"/>
        <v>0</v>
      </c>
      <c r="G264" s="32" t="e">
        <f t="shared" si="95"/>
        <v>#DIV/0!</v>
      </c>
    </row>
    <row r="265" spans="1:8" x14ac:dyDescent="0.2">
      <c r="A265" s="186">
        <v>76</v>
      </c>
      <c r="B265" s="1" t="s">
        <v>54</v>
      </c>
      <c r="C265" s="10"/>
      <c r="D265" s="190"/>
      <c r="E265" s="190"/>
      <c r="F265" s="190">
        <f t="shared" si="94"/>
        <v>0</v>
      </c>
      <c r="G265" s="32" t="e">
        <f t="shared" si="95"/>
        <v>#DIV/0!</v>
      </c>
    </row>
    <row r="266" spans="1:8" x14ac:dyDescent="0.2">
      <c r="A266" s="186">
        <v>66</v>
      </c>
      <c r="B266" s="1" t="s">
        <v>55</v>
      </c>
      <c r="C266" s="10"/>
      <c r="D266" s="190"/>
      <c r="E266" s="190"/>
      <c r="F266" s="190">
        <f t="shared" si="94"/>
        <v>0</v>
      </c>
      <c r="G266" s="32" t="e">
        <f t="shared" si="95"/>
        <v>#DIV/0!</v>
      </c>
    </row>
    <row r="267" spans="1:8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8" x14ac:dyDescent="0.2">
      <c r="A268" s="22"/>
      <c r="B268" s="19" t="s">
        <v>57</v>
      </c>
      <c r="C268" s="191"/>
      <c r="D268" s="190">
        <f>D264+D267</f>
        <v>0</v>
      </c>
      <c r="E268" s="190">
        <f>E264+E267</f>
        <v>0</v>
      </c>
      <c r="F268" s="190">
        <f t="shared" si="94"/>
        <v>0</v>
      </c>
      <c r="G268" s="32" t="e">
        <f t="shared" si="95"/>
        <v>#DIV/0!</v>
      </c>
      <c r="H268" s="157"/>
    </row>
    <row r="270" spans="1:8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8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8" x14ac:dyDescent="0.2">
      <c r="A272" s="186">
        <v>5</v>
      </c>
      <c r="B272" s="1" t="s">
        <v>22</v>
      </c>
      <c r="C272" s="10"/>
      <c r="D272" s="190"/>
      <c r="E272" s="190"/>
      <c r="F272" s="190">
        <f t="shared" ref="F272" si="96">(D272-E272)</f>
        <v>0</v>
      </c>
      <c r="G272" s="32" t="e">
        <f t="shared" ref="G272" si="97">F272/E272</f>
        <v>#DIV/0!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x14ac:dyDescent="0.2">
      <c r="A279" s="186">
        <v>41</v>
      </c>
      <c r="B279" s="1" t="s">
        <v>8</v>
      </c>
      <c r="C279" s="10"/>
      <c r="D279" s="190">
        <f>D283+D284+D285</f>
        <v>0</v>
      </c>
      <c r="E279" s="190">
        <f>E283+E284+E285</f>
        <v>0</v>
      </c>
      <c r="F279" s="190">
        <f t="shared" ref="F279" si="100">(D279-E279)</f>
        <v>0</v>
      </c>
      <c r="G279" s="32" t="e">
        <f t="shared" ref="G279" si="101">F279/E279</f>
        <v>#DIV/0!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/>
      <c r="E283" s="190"/>
      <c r="F283" s="190">
        <f t="shared" ref="F283:F285" si="102">(D283-E283)</f>
        <v>0</v>
      </c>
      <c r="G283" s="32" t="e">
        <f t="shared" ref="G283:G285" si="103">F283/E283</f>
        <v>#DIV/0!</v>
      </c>
    </row>
    <row r="284" spans="1:7" ht="25.5" x14ac:dyDescent="0.2">
      <c r="A284" s="186"/>
      <c r="B284" s="24" t="s">
        <v>58</v>
      </c>
      <c r="C284" s="17"/>
      <c r="D284" s="190"/>
      <c r="E284" s="190"/>
      <c r="F284" s="190">
        <f t="shared" si="102"/>
        <v>0</v>
      </c>
      <c r="G284" s="32" t="e">
        <f t="shared" si="103"/>
        <v>#DIV/0!</v>
      </c>
    </row>
    <row r="285" spans="1:7" x14ac:dyDescent="0.2">
      <c r="A285" s="186"/>
      <c r="B285" s="23" t="s">
        <v>24</v>
      </c>
      <c r="C285" s="10"/>
      <c r="D285" s="190"/>
      <c r="E285" s="190"/>
      <c r="F285" s="190">
        <f t="shared" si="102"/>
        <v>0</v>
      </c>
      <c r="G285" s="32" t="e">
        <f t="shared" si="103"/>
        <v>#DIV/0!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x14ac:dyDescent="0.2">
      <c r="A287" s="186"/>
      <c r="B287" s="8" t="s">
        <v>26</v>
      </c>
      <c r="C287" s="31"/>
      <c r="D287" s="190"/>
      <c r="E287" s="190"/>
      <c r="F287" s="190">
        <f t="shared" ref="F287" si="104">(D287-E287)</f>
        <v>0</v>
      </c>
      <c r="G287" s="32" t="e">
        <f t="shared" ref="G287" si="105">F287/E287</f>
        <v>#DIV/0!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8" x14ac:dyDescent="0.2">
      <c r="A289" s="186">
        <v>3</v>
      </c>
      <c r="B289" s="8" t="s">
        <v>15</v>
      </c>
      <c r="C289" s="31"/>
      <c r="D289" s="190">
        <f>D292+D293+D294+D295</f>
        <v>0</v>
      </c>
      <c r="E289" s="190">
        <f>E292+E293+E294+E295</f>
        <v>0</v>
      </c>
      <c r="F289" s="190">
        <f t="shared" ref="F289" si="106">(D289-E289)</f>
        <v>0</v>
      </c>
      <c r="G289" s="32" t="e">
        <f t="shared" ref="G289" si="107">F289/E289</f>
        <v>#DIV/0!</v>
      </c>
      <c r="H289" s="157"/>
    </row>
    <row r="290" spans="1:8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8" x14ac:dyDescent="0.2">
      <c r="A291" s="186"/>
      <c r="B291" s="8"/>
      <c r="C291" s="31"/>
      <c r="D291" s="190"/>
      <c r="E291" s="190"/>
      <c r="F291" s="190"/>
      <c r="G291" s="32"/>
    </row>
    <row r="292" spans="1:8" x14ac:dyDescent="0.2">
      <c r="A292" s="186">
        <v>30</v>
      </c>
      <c r="B292" s="25" t="s">
        <v>16</v>
      </c>
      <c r="C292" s="31"/>
      <c r="D292" s="190"/>
      <c r="E292" s="190"/>
      <c r="F292" s="190">
        <f t="shared" ref="F292:F295" si="108">(D292-E292)</f>
        <v>0</v>
      </c>
      <c r="G292" s="32" t="e">
        <f t="shared" ref="G292:G295" si="109">F292/E292</f>
        <v>#DIV/0!</v>
      </c>
    </row>
    <row r="293" spans="1:8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8" x14ac:dyDescent="0.2">
      <c r="A294" s="186">
        <v>32</v>
      </c>
      <c r="B294" s="25" t="s">
        <v>18</v>
      </c>
      <c r="C294" s="31"/>
      <c r="D294" s="190"/>
      <c r="E294" s="190"/>
      <c r="F294" s="190">
        <f t="shared" si="108"/>
        <v>0</v>
      </c>
      <c r="G294" s="32" t="e">
        <f t="shared" si="109"/>
        <v>#DIV/0!</v>
      </c>
    </row>
    <row r="295" spans="1:8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8" ht="13.5" thickBot="1" x14ac:dyDescent="0.25"/>
    <row r="297" spans="1:8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8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8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8" ht="12.75" customHeight="1" x14ac:dyDescent="0.2">
      <c r="A300" s="186">
        <v>700</v>
      </c>
      <c r="B300" s="1" t="s">
        <v>30</v>
      </c>
      <c r="C300" s="10"/>
      <c r="D300" s="190"/>
      <c r="E300" s="190"/>
      <c r="F300" s="190">
        <f>(D300-E300)</f>
        <v>0</v>
      </c>
      <c r="G300" s="32" t="e">
        <f>F300/E300</f>
        <v>#DIV/0!</v>
      </c>
    </row>
    <row r="301" spans="1:8" x14ac:dyDescent="0.2">
      <c r="A301" s="186">
        <v>701</v>
      </c>
      <c r="B301" s="1" t="s">
        <v>31</v>
      </c>
      <c r="C301" s="10"/>
      <c r="D301" s="190"/>
      <c r="E301" s="190"/>
      <c r="F301" s="190">
        <f t="shared" ref="F301:F303" si="110">(D301-E301)</f>
        <v>0</v>
      </c>
      <c r="G301" s="32" t="e">
        <f t="shared" ref="G301:G303" si="111">F301/E301</f>
        <v>#DIV/0!</v>
      </c>
    </row>
    <row r="302" spans="1:8" x14ac:dyDescent="0.2">
      <c r="A302" s="186">
        <v>704</v>
      </c>
      <c r="B302" s="1" t="s">
        <v>32</v>
      </c>
      <c r="C302" s="10"/>
      <c r="D302" s="190"/>
      <c r="E302" s="190"/>
      <c r="F302" s="190">
        <f t="shared" si="110"/>
        <v>0</v>
      </c>
      <c r="G302" s="32" t="e">
        <f t="shared" si="111"/>
        <v>#DIV/0!</v>
      </c>
    </row>
    <row r="303" spans="1:8" x14ac:dyDescent="0.2">
      <c r="A303" s="186">
        <v>706</v>
      </c>
      <c r="B303" s="1" t="s">
        <v>33</v>
      </c>
      <c r="C303" s="10"/>
      <c r="D303" s="190"/>
      <c r="E303" s="190"/>
      <c r="F303" s="190">
        <f t="shared" si="110"/>
        <v>0</v>
      </c>
      <c r="G303" s="32" t="e">
        <f t="shared" si="111"/>
        <v>#DIV/0!</v>
      </c>
    </row>
    <row r="304" spans="1:8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/>
      <c r="E308" s="39"/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/>
      <c r="E309" s="39"/>
      <c r="F309" s="190">
        <f t="shared" si="112"/>
        <v>0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0</v>
      </c>
      <c r="E310" s="40">
        <f>E300+E301+E302+E303+E308+E309</f>
        <v>0</v>
      </c>
      <c r="F310" s="40">
        <f t="shared" si="112"/>
        <v>0</v>
      </c>
      <c r="G310" s="34" t="e">
        <f t="shared" si="113"/>
        <v>#DIV/0!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0</v>
      </c>
      <c r="E318" s="40">
        <f>E310+E315+E316+E317</f>
        <v>0</v>
      </c>
      <c r="F318" s="190">
        <f t="shared" ref="F318:F327" si="118">(D318-E318)</f>
        <v>0</v>
      </c>
      <c r="G318" s="32" t="e">
        <f t="shared" ref="G318:G327" si="119">F318/E318</f>
        <v>#DIV/0!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0</v>
      </c>
      <c r="E319" s="189">
        <f>E320+E321+E322</f>
        <v>0</v>
      </c>
      <c r="F319" s="190">
        <f t="shared" si="118"/>
        <v>0</v>
      </c>
      <c r="G319" s="32" t="e">
        <f t="shared" si="119"/>
        <v>#DIV/0!</v>
      </c>
    </row>
    <row r="320" spans="1:7" x14ac:dyDescent="0.2">
      <c r="A320" s="186">
        <v>600</v>
      </c>
      <c r="B320" s="1" t="s">
        <v>2</v>
      </c>
      <c r="C320" s="10"/>
      <c r="D320" s="190"/>
      <c r="E320" s="190"/>
      <c r="F320" s="190">
        <f t="shared" si="118"/>
        <v>0</v>
      </c>
      <c r="G320" s="32" t="e">
        <f t="shared" si="119"/>
        <v>#DIV/0!</v>
      </c>
    </row>
    <row r="321" spans="1:7" x14ac:dyDescent="0.2">
      <c r="A321" s="186">
        <v>601</v>
      </c>
      <c r="B321" s="1" t="s">
        <v>3</v>
      </c>
      <c r="C321" s="10"/>
      <c r="D321" s="190"/>
      <c r="E321" s="190"/>
      <c r="F321" s="190">
        <f t="shared" si="118"/>
        <v>0</v>
      </c>
      <c r="G321" s="32" t="e">
        <f t="shared" si="119"/>
        <v>#DIV/0!</v>
      </c>
    </row>
    <row r="322" spans="1:7" x14ac:dyDescent="0.2">
      <c r="A322" s="186">
        <v>604</v>
      </c>
      <c r="B322" s="1" t="s">
        <v>4</v>
      </c>
      <c r="C322" s="10"/>
      <c r="D322" s="190"/>
      <c r="E322" s="190"/>
      <c r="F322" s="190">
        <f t="shared" si="118"/>
        <v>0</v>
      </c>
      <c r="G322" s="32" t="e">
        <f t="shared" si="119"/>
        <v>#DIV/0!</v>
      </c>
    </row>
    <row r="323" spans="1:7" x14ac:dyDescent="0.2">
      <c r="A323" s="186">
        <v>61</v>
      </c>
      <c r="B323" s="1" t="s">
        <v>41</v>
      </c>
      <c r="C323" s="10"/>
      <c r="D323" s="190"/>
      <c r="E323" s="190"/>
      <c r="F323" s="190">
        <f t="shared" si="118"/>
        <v>0</v>
      </c>
      <c r="G323" s="32" t="e">
        <f t="shared" si="119"/>
        <v>#DIV/0!</v>
      </c>
    </row>
    <row r="324" spans="1:7" x14ac:dyDescent="0.2">
      <c r="A324" s="186">
        <v>62</v>
      </c>
      <c r="B324" s="2" t="s">
        <v>42</v>
      </c>
      <c r="C324" s="11"/>
      <c r="D324" s="39"/>
      <c r="E324" s="39"/>
      <c r="F324" s="190">
        <f t="shared" si="118"/>
        <v>0</v>
      </c>
      <c r="G324" s="32" t="e">
        <f t="shared" si="119"/>
        <v>#DIV/0!</v>
      </c>
    </row>
    <row r="325" spans="1:7" ht="25.5" x14ac:dyDescent="0.2">
      <c r="A325" s="22"/>
      <c r="B325" s="26" t="s">
        <v>43</v>
      </c>
      <c r="C325" s="191"/>
      <c r="D325" s="40">
        <f>D319+D323+D324</f>
        <v>0</v>
      </c>
      <c r="E325" s="40">
        <f>E319+E323+E324</f>
        <v>0</v>
      </c>
      <c r="F325" s="190">
        <f t="shared" si="118"/>
        <v>0</v>
      </c>
      <c r="G325" s="32" t="e">
        <f t="shared" si="119"/>
        <v>#DIV/0!</v>
      </c>
    </row>
    <row r="326" spans="1:7" ht="25.5" x14ac:dyDescent="0.2">
      <c r="A326" s="22"/>
      <c r="B326" s="26" t="s">
        <v>48</v>
      </c>
      <c r="C326" s="191"/>
      <c r="D326" s="40">
        <f>D318-D325</f>
        <v>0</v>
      </c>
      <c r="E326" s="40">
        <f>E318-E325</f>
        <v>0</v>
      </c>
      <c r="F326" s="190">
        <f t="shared" si="118"/>
        <v>0</v>
      </c>
      <c r="G326" s="32" t="e">
        <f t="shared" si="119"/>
        <v>#DIV/0!</v>
      </c>
    </row>
    <row r="327" spans="1:7" x14ac:dyDescent="0.2">
      <c r="A327" s="186">
        <v>63</v>
      </c>
      <c r="B327" s="3" t="s">
        <v>46</v>
      </c>
      <c r="C327" s="188"/>
      <c r="D327" s="189"/>
      <c r="E327" s="189"/>
      <c r="F327" s="190">
        <f t="shared" si="118"/>
        <v>0</v>
      </c>
      <c r="G327" s="32" t="e">
        <f t="shared" si="119"/>
        <v>#DIV/0!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/>
      <c r="E331" s="39"/>
      <c r="F331" s="190">
        <f t="shared" ref="F331:F341" si="122">(D331-E331)</f>
        <v>0</v>
      </c>
      <c r="G331" s="32" t="e">
        <f t="shared" ref="G331:G341" si="123">F331/E331</f>
        <v>#DIV/0!</v>
      </c>
    </row>
    <row r="332" spans="1:7" ht="25.5" x14ac:dyDescent="0.2">
      <c r="A332" s="22"/>
      <c r="B332" s="26" t="s">
        <v>49</v>
      </c>
      <c r="C332" s="191"/>
      <c r="D332" s="190">
        <f>D326-D327-D331</f>
        <v>0</v>
      </c>
      <c r="E332" s="190">
        <f>E326-E327-E331</f>
        <v>0</v>
      </c>
      <c r="F332" s="190">
        <f t="shared" si="122"/>
        <v>0</v>
      </c>
      <c r="G332" s="32" t="e">
        <f t="shared" si="123"/>
        <v>#DIV/0!</v>
      </c>
    </row>
    <row r="333" spans="1:7" x14ac:dyDescent="0.2">
      <c r="A333" s="186">
        <v>75</v>
      </c>
      <c r="B333" s="3" t="s">
        <v>50</v>
      </c>
      <c r="C333" s="188"/>
      <c r="D333" s="189"/>
      <c r="E333" s="189"/>
      <c r="F333" s="190">
        <f t="shared" si="122"/>
        <v>0</v>
      </c>
      <c r="G333" s="32" t="e">
        <f t="shared" si="123"/>
        <v>#DIV/0!</v>
      </c>
    </row>
    <row r="334" spans="1:7" x14ac:dyDescent="0.2">
      <c r="A334" s="186">
        <v>65</v>
      </c>
      <c r="B334" s="1" t="s">
        <v>51</v>
      </c>
      <c r="C334" s="10"/>
      <c r="D334" s="190"/>
      <c r="E334" s="190"/>
      <c r="F334" s="190">
        <f t="shared" si="122"/>
        <v>0</v>
      </c>
      <c r="G334" s="32" t="e">
        <f t="shared" si="123"/>
        <v>#DIV/0!</v>
      </c>
    </row>
    <row r="335" spans="1:7" ht="25.5" x14ac:dyDescent="0.2">
      <c r="A335" s="186">
        <v>68</v>
      </c>
      <c r="B335" s="16" t="s">
        <v>52</v>
      </c>
      <c r="C335" s="17"/>
      <c r="D335" s="190"/>
      <c r="E335" s="190"/>
      <c r="F335" s="190">
        <f t="shared" si="122"/>
        <v>0</v>
      </c>
      <c r="G335" s="32" t="e">
        <f t="shared" si="123"/>
        <v>#DIV/0!</v>
      </c>
    </row>
    <row r="336" spans="1:7" x14ac:dyDescent="0.2">
      <c r="A336" s="186">
        <v>78</v>
      </c>
      <c r="B336" s="2" t="s">
        <v>53</v>
      </c>
      <c r="C336" s="11"/>
      <c r="D336" s="39"/>
      <c r="E336" s="39"/>
      <c r="F336" s="190">
        <f t="shared" si="122"/>
        <v>0</v>
      </c>
      <c r="G336" s="32" t="e">
        <f t="shared" si="123"/>
        <v>#DIV/0!</v>
      </c>
    </row>
    <row r="337" spans="1:8" ht="25.5" x14ac:dyDescent="0.2">
      <c r="A337" s="22"/>
      <c r="B337" s="26" t="s">
        <v>77</v>
      </c>
      <c r="C337" s="191"/>
      <c r="D337" s="190">
        <f>D332+D333-D334-D335+D336</f>
        <v>0</v>
      </c>
      <c r="E337" s="190">
        <f>E332+E333-E334-E335+E336</f>
        <v>0</v>
      </c>
      <c r="F337" s="190">
        <f t="shared" si="122"/>
        <v>0</v>
      </c>
      <c r="G337" s="32" t="e">
        <f t="shared" si="123"/>
        <v>#DIV/0!</v>
      </c>
    </row>
    <row r="338" spans="1:8" x14ac:dyDescent="0.2">
      <c r="A338" s="186">
        <v>76</v>
      </c>
      <c r="B338" s="1" t="s">
        <v>54</v>
      </c>
      <c r="C338" s="10"/>
      <c r="D338" s="190"/>
      <c r="E338" s="190"/>
      <c r="F338" s="190">
        <f t="shared" si="122"/>
        <v>0</v>
      </c>
      <c r="G338" s="32" t="e">
        <f t="shared" si="123"/>
        <v>#DIV/0!</v>
      </c>
    </row>
    <row r="339" spans="1:8" x14ac:dyDescent="0.2">
      <c r="A339" s="186">
        <v>66</v>
      </c>
      <c r="B339" s="1" t="s">
        <v>55</v>
      </c>
      <c r="C339" s="10"/>
      <c r="D339" s="190"/>
      <c r="E339" s="190"/>
      <c r="F339" s="190">
        <f t="shared" si="122"/>
        <v>0</v>
      </c>
      <c r="G339" s="32" t="e">
        <f t="shared" si="123"/>
        <v>#DIV/0!</v>
      </c>
    </row>
    <row r="340" spans="1:8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8" x14ac:dyDescent="0.2">
      <c r="A341" s="22"/>
      <c r="B341" s="19" t="s">
        <v>57</v>
      </c>
      <c r="C341" s="191"/>
      <c r="D341" s="190">
        <f>D337+D340</f>
        <v>0</v>
      </c>
      <c r="E341" s="190">
        <f>E337+E340</f>
        <v>0</v>
      </c>
      <c r="F341" s="190">
        <f t="shared" si="122"/>
        <v>0</v>
      </c>
      <c r="G341" s="32" t="e">
        <f t="shared" si="123"/>
        <v>#DIV/0!</v>
      </c>
    </row>
    <row r="343" spans="1:8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8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8" x14ac:dyDescent="0.2">
      <c r="A345" s="186">
        <v>5</v>
      </c>
      <c r="B345" s="1" t="s">
        <v>22</v>
      </c>
      <c r="C345" s="10"/>
      <c r="D345" s="190"/>
      <c r="E345" s="190"/>
      <c r="F345" s="190">
        <f t="shared" ref="F345" si="124">(D345-E345)</f>
        <v>0</v>
      </c>
      <c r="G345" s="32" t="e">
        <f t="shared" ref="G345" si="125">F345/E345</f>
        <v>#DIV/0!</v>
      </c>
      <c r="H345" s="157"/>
    </row>
    <row r="346" spans="1:8" x14ac:dyDescent="0.2">
      <c r="B346" s="6"/>
      <c r="C346" s="28"/>
    </row>
    <row r="347" spans="1:8" x14ac:dyDescent="0.2">
      <c r="B347" s="7" t="s">
        <v>6</v>
      </c>
      <c r="C347" s="29"/>
    </row>
    <row r="348" spans="1:8" x14ac:dyDescent="0.2">
      <c r="B348" s="6"/>
      <c r="C348" s="28"/>
    </row>
    <row r="349" spans="1:8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8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8" x14ac:dyDescent="0.2">
      <c r="B351" s="3"/>
      <c r="C351" s="28"/>
    </row>
    <row r="352" spans="1:8" x14ac:dyDescent="0.2">
      <c r="A352" s="186">
        <v>41</v>
      </c>
      <c r="B352" s="1" t="s">
        <v>8</v>
      </c>
      <c r="C352" s="10"/>
      <c r="D352" s="190">
        <f>D356+D357+D358</f>
        <v>0</v>
      </c>
      <c r="E352" s="190">
        <f>E356+E357+E358</f>
        <v>0</v>
      </c>
      <c r="F352" s="190">
        <f t="shared" ref="F352" si="128">(D352-E352)</f>
        <v>0</v>
      </c>
      <c r="G352" s="32" t="e">
        <f t="shared" ref="G352" si="129">F352/E352</f>
        <v>#DIV/0!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/>
      <c r="E356" s="190"/>
      <c r="F356" s="190">
        <f t="shared" ref="F356:F358" si="130">(D356-E356)</f>
        <v>0</v>
      </c>
      <c r="G356" s="32" t="e">
        <f t="shared" ref="G356:G358" si="131">F356/E356</f>
        <v>#DIV/0!</v>
      </c>
    </row>
    <row r="357" spans="1:7" ht="25.5" x14ac:dyDescent="0.2">
      <c r="A357" s="186"/>
      <c r="B357" s="24" t="s">
        <v>58</v>
      </c>
      <c r="C357" s="17"/>
      <c r="D357" s="190"/>
      <c r="E357" s="190"/>
      <c r="F357" s="190">
        <f t="shared" si="130"/>
        <v>0</v>
      </c>
      <c r="G357" s="32" t="e">
        <f t="shared" si="131"/>
        <v>#DIV/0!</v>
      </c>
    </row>
    <row r="358" spans="1:7" x14ac:dyDescent="0.2">
      <c r="A358" s="186"/>
      <c r="B358" s="23" t="s">
        <v>24</v>
      </c>
      <c r="C358" s="10"/>
      <c r="D358" s="190"/>
      <c r="E358" s="190"/>
      <c r="F358" s="190">
        <f t="shared" si="130"/>
        <v>0</v>
      </c>
      <c r="G358" s="32" t="e">
        <f t="shared" si="131"/>
        <v>#DIV/0!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/>
      <c r="E360" s="190"/>
      <c r="F360" s="190">
        <f t="shared" ref="F360" si="132">(D360-E360)</f>
        <v>0</v>
      </c>
      <c r="G360" s="32" t="e">
        <f t="shared" ref="G360" si="133">F360/E360</f>
        <v>#DIV/0!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0</v>
      </c>
      <c r="E362" s="190">
        <f>E365+E366+E367+E368</f>
        <v>0</v>
      </c>
      <c r="F362" s="190">
        <f t="shared" ref="F362" si="134">(D362-E362)</f>
        <v>0</v>
      </c>
      <c r="G362" s="32" t="e">
        <f t="shared" ref="G362" si="135">F362/E362</f>
        <v>#DIV/0!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/>
      <c r="E365" s="190"/>
      <c r="F365" s="190">
        <f t="shared" ref="F365:F368" si="136">(D365-E365)</f>
        <v>0</v>
      </c>
      <c r="G365" s="32" t="e">
        <f t="shared" ref="G365:G368" si="137">F365/E365</f>
        <v>#DIV/0!</v>
      </c>
    </row>
    <row r="366" spans="1:7" x14ac:dyDescent="0.2">
      <c r="A366" s="186">
        <v>31</v>
      </c>
      <c r="B366" s="25" t="s">
        <v>17</v>
      </c>
      <c r="C366" s="31"/>
      <c r="D366" s="190"/>
      <c r="E366" s="190"/>
      <c r="F366" s="190">
        <f t="shared" si="136"/>
        <v>0</v>
      </c>
      <c r="G366" s="32" t="e">
        <f t="shared" si="137"/>
        <v>#DIV/0!</v>
      </c>
    </row>
    <row r="367" spans="1:7" x14ac:dyDescent="0.2">
      <c r="A367" s="186">
        <v>32</v>
      </c>
      <c r="B367" s="25" t="s">
        <v>18</v>
      </c>
      <c r="C367" s="31"/>
      <c r="D367" s="190"/>
      <c r="E367" s="190"/>
      <c r="F367" s="190">
        <f t="shared" si="136"/>
        <v>0</v>
      </c>
      <c r="G367" s="32" t="e">
        <f t="shared" si="137"/>
        <v>#DIV/0!</v>
      </c>
    </row>
    <row r="368" spans="1:7" x14ac:dyDescent="0.2">
      <c r="A368" s="186">
        <v>37</v>
      </c>
      <c r="B368" s="25" t="s">
        <v>25</v>
      </c>
      <c r="C368" s="31"/>
      <c r="D368" s="190"/>
      <c r="E368" s="190"/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/>
      <c r="E373" s="190"/>
      <c r="F373" s="190">
        <f>(D373-E373)</f>
        <v>0</v>
      </c>
      <c r="G373" s="32" t="e">
        <f>F373/E373</f>
        <v>#DIV/0!</v>
      </c>
    </row>
    <row r="374" spans="1:7" x14ac:dyDescent="0.2">
      <c r="A374" s="186">
        <v>701</v>
      </c>
      <c r="B374" s="1" t="s">
        <v>31</v>
      </c>
      <c r="C374" s="10"/>
      <c r="D374" s="190"/>
      <c r="E374" s="190"/>
      <c r="F374" s="190">
        <f t="shared" ref="F374:F376" si="138">(D374-E374)</f>
        <v>0</v>
      </c>
      <c r="G374" s="32" t="e">
        <f t="shared" ref="G374:G376" si="139">F374/E374</f>
        <v>#DIV/0!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/>
      <c r="E376" s="190"/>
      <c r="F376" s="190">
        <f t="shared" si="138"/>
        <v>0</v>
      </c>
      <c r="G376" s="32" t="e">
        <f t="shared" si="139"/>
        <v>#DIV/0!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0</v>
      </c>
      <c r="E383" s="40">
        <f>E373+E374+E375+E376+E381+E382</f>
        <v>0</v>
      </c>
      <c r="F383" s="40">
        <f t="shared" si="140"/>
        <v>0</v>
      </c>
      <c r="G383" s="34" t="e">
        <f t="shared" si="141"/>
        <v>#DIV/0!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0</v>
      </c>
      <c r="E391" s="40">
        <f>E383+E388+E389+E390</f>
        <v>0</v>
      </c>
      <c r="F391" s="190">
        <f t="shared" ref="F391:F400" si="146">(D391-E391)</f>
        <v>0</v>
      </c>
      <c r="G391" s="32" t="e">
        <f t="shared" ref="G391:G400" si="147">F391/E391</f>
        <v>#DIV/0!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0</v>
      </c>
      <c r="E392" s="189">
        <f>E393+E394+E395</f>
        <v>0</v>
      </c>
      <c r="F392" s="190">
        <f t="shared" si="146"/>
        <v>0</v>
      </c>
      <c r="G392" s="32" t="e">
        <f t="shared" si="147"/>
        <v>#DIV/0!</v>
      </c>
    </row>
    <row r="393" spans="1:7" x14ac:dyDescent="0.2">
      <c r="A393" s="186">
        <v>600</v>
      </c>
      <c r="B393" s="1" t="s">
        <v>2</v>
      </c>
      <c r="C393" s="10"/>
      <c r="D393" s="190"/>
      <c r="E393" s="190"/>
      <c r="F393" s="190">
        <f t="shared" si="146"/>
        <v>0</v>
      </c>
      <c r="G393" s="32" t="e">
        <f t="shared" si="147"/>
        <v>#DIV/0!</v>
      </c>
    </row>
    <row r="394" spans="1:7" x14ac:dyDescent="0.2">
      <c r="A394" s="186">
        <v>601</v>
      </c>
      <c r="B394" s="1" t="s">
        <v>3</v>
      </c>
      <c r="C394" s="10"/>
      <c r="D394" s="190"/>
      <c r="E394" s="190"/>
      <c r="F394" s="190">
        <f t="shared" si="146"/>
        <v>0</v>
      </c>
      <c r="G394" s="32" t="e">
        <f t="shared" si="147"/>
        <v>#DIV/0!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/>
      <c r="E396" s="190"/>
      <c r="F396" s="190">
        <f t="shared" si="146"/>
        <v>0</v>
      </c>
      <c r="G396" s="32" t="e">
        <f t="shared" si="147"/>
        <v>#DIV/0!</v>
      </c>
    </row>
    <row r="397" spans="1:7" x14ac:dyDescent="0.2">
      <c r="A397" s="186">
        <v>62</v>
      </c>
      <c r="B397" s="2" t="s">
        <v>42</v>
      </c>
      <c r="C397" s="11"/>
      <c r="D397" s="39"/>
      <c r="E397" s="39"/>
      <c r="F397" s="190">
        <f t="shared" si="146"/>
        <v>0</v>
      </c>
      <c r="G397" s="32" t="e">
        <f t="shared" si="147"/>
        <v>#DIV/0!</v>
      </c>
    </row>
    <row r="398" spans="1:7" ht="25.5" x14ac:dyDescent="0.2">
      <c r="A398" s="22"/>
      <c r="B398" s="26" t="s">
        <v>43</v>
      </c>
      <c r="C398" s="191"/>
      <c r="D398" s="40">
        <f>D392+D396+D397</f>
        <v>0</v>
      </c>
      <c r="E398" s="40">
        <f>E392+E396+E397</f>
        <v>0</v>
      </c>
      <c r="F398" s="190">
        <f t="shared" si="146"/>
        <v>0</v>
      </c>
      <c r="G398" s="32" t="e">
        <f t="shared" si="147"/>
        <v>#DIV/0!</v>
      </c>
    </row>
    <row r="399" spans="1:7" ht="25.5" x14ac:dyDescent="0.2">
      <c r="A399" s="22"/>
      <c r="B399" s="26" t="s">
        <v>48</v>
      </c>
      <c r="C399" s="191"/>
      <c r="D399" s="40">
        <f>D391-D398</f>
        <v>0</v>
      </c>
      <c r="E399" s="40">
        <f>E391-E398</f>
        <v>0</v>
      </c>
      <c r="F399" s="190">
        <f t="shared" si="146"/>
        <v>0</v>
      </c>
      <c r="G399" s="32" t="e">
        <f t="shared" si="147"/>
        <v>#DIV/0!</v>
      </c>
    </row>
    <row r="400" spans="1:7" x14ac:dyDescent="0.2">
      <c r="A400" s="186">
        <v>63</v>
      </c>
      <c r="B400" s="3" t="s">
        <v>46</v>
      </c>
      <c r="C400" s="188"/>
      <c r="D400" s="189"/>
      <c r="E400" s="189"/>
      <c r="F400" s="190">
        <f t="shared" si="146"/>
        <v>0</v>
      </c>
      <c r="G400" s="32" t="e">
        <f t="shared" si="147"/>
        <v>#DIV/0!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/>
      <c r="E404" s="39"/>
      <c r="F404" s="190">
        <f t="shared" ref="F404:F414" si="150">(D404-E404)</f>
        <v>0</v>
      </c>
      <c r="G404" s="32" t="e">
        <f t="shared" ref="G404:G414" si="151">F404/E404</f>
        <v>#DIV/0!</v>
      </c>
    </row>
    <row r="405" spans="1:7" ht="25.5" x14ac:dyDescent="0.2">
      <c r="A405" s="22"/>
      <c r="B405" s="26" t="s">
        <v>49</v>
      </c>
      <c r="C405" s="191"/>
      <c r="D405" s="190">
        <f>D399-D400-D404</f>
        <v>0</v>
      </c>
      <c r="E405" s="190">
        <f>E399-E400-E404</f>
        <v>0</v>
      </c>
      <c r="F405" s="190">
        <f t="shared" si="150"/>
        <v>0</v>
      </c>
      <c r="G405" s="32" t="e">
        <f t="shared" si="151"/>
        <v>#DIV/0!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/>
      <c r="E408" s="190"/>
      <c r="F408" s="190">
        <f t="shared" si="150"/>
        <v>0</v>
      </c>
      <c r="G408" s="32" t="e">
        <f t="shared" si="151"/>
        <v>#DIV/0!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ht="25.5" x14ac:dyDescent="0.2">
      <c r="A410" s="22"/>
      <c r="B410" s="26" t="s">
        <v>77</v>
      </c>
      <c r="C410" s="191"/>
      <c r="D410" s="190">
        <f>D405+D406-D407-D408+D409</f>
        <v>0</v>
      </c>
      <c r="E410" s="190">
        <f>E405+E406-E407-E408+E409</f>
        <v>0</v>
      </c>
      <c r="F410" s="190">
        <f t="shared" si="150"/>
        <v>0</v>
      </c>
      <c r="G410" s="32" t="e">
        <f t="shared" si="151"/>
        <v>#DIV/0!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/>
      <c r="E412" s="190"/>
      <c r="F412" s="190">
        <f t="shared" si="150"/>
        <v>0</v>
      </c>
      <c r="G412" s="32" t="e">
        <f t="shared" si="151"/>
        <v>#DIV/0!</v>
      </c>
    </row>
    <row r="413" spans="1:7" x14ac:dyDescent="0.2">
      <c r="B413" s="2" t="s">
        <v>56</v>
      </c>
      <c r="C413" s="11"/>
      <c r="D413" s="39">
        <f>D411-D412</f>
        <v>0</v>
      </c>
      <c r="E413" s="39">
        <f>E411-E412</f>
        <v>0</v>
      </c>
      <c r="F413" s="190">
        <f t="shared" si="150"/>
        <v>0</v>
      </c>
      <c r="G413" s="32" t="e">
        <f t="shared" si="151"/>
        <v>#DIV/0!</v>
      </c>
    </row>
    <row r="414" spans="1:7" x14ac:dyDescent="0.2">
      <c r="A414" s="22"/>
      <c r="B414" s="19" t="s">
        <v>57</v>
      </c>
      <c r="C414" s="191"/>
      <c r="D414" s="190">
        <f>D410+D413</f>
        <v>0</v>
      </c>
      <c r="E414" s="190">
        <f>E410+E413</f>
        <v>0</v>
      </c>
      <c r="F414" s="190">
        <f t="shared" si="150"/>
        <v>0</v>
      </c>
      <c r="G414" s="32" t="e">
        <f t="shared" si="151"/>
        <v>#DIV/0!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86">
        <v>5</v>
      </c>
      <c r="B418" s="1" t="s">
        <v>22</v>
      </c>
      <c r="C418" s="10"/>
      <c r="D418" s="190"/>
      <c r="E418" s="190"/>
      <c r="F418" s="190">
        <f t="shared" ref="F418" si="152">(D418-E418)</f>
        <v>0</v>
      </c>
      <c r="G418" s="32" t="e">
        <f t="shared" ref="G418" si="153">F418/E418</f>
        <v>#DIV/0!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x14ac:dyDescent="0.2">
      <c r="A425" s="186">
        <v>41</v>
      </c>
      <c r="B425" s="1" t="s">
        <v>8</v>
      </c>
      <c r="C425" s="10"/>
      <c r="D425" s="190">
        <f>D429+D430+D431</f>
        <v>0</v>
      </c>
      <c r="E425" s="190">
        <f>E429+E430+E431</f>
        <v>0</v>
      </c>
      <c r="F425" s="190">
        <f t="shared" ref="F425" si="156">(D425-E425)</f>
        <v>0</v>
      </c>
      <c r="G425" s="32" t="e">
        <f t="shared" ref="G425" si="157">F425/E425</f>
        <v>#DIV/0!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/>
      <c r="E429" s="190"/>
      <c r="F429" s="190">
        <f t="shared" ref="F429:F431" si="158">(D429-E429)</f>
        <v>0</v>
      </c>
      <c r="G429" s="32" t="e">
        <f t="shared" ref="G429:G431" si="159">F429/E429</f>
        <v>#DIV/0!</v>
      </c>
    </row>
    <row r="430" spans="1:7" ht="25.5" x14ac:dyDescent="0.2">
      <c r="A430" s="186"/>
      <c r="B430" s="24" t="s">
        <v>58</v>
      </c>
      <c r="C430" s="17"/>
      <c r="D430" s="190"/>
      <c r="E430" s="190"/>
      <c r="F430" s="190">
        <f t="shared" si="158"/>
        <v>0</v>
      </c>
      <c r="G430" s="32" t="e">
        <f t="shared" si="159"/>
        <v>#DIV/0!</v>
      </c>
    </row>
    <row r="431" spans="1:7" x14ac:dyDescent="0.2">
      <c r="A431" s="186"/>
      <c r="B431" s="23" t="s">
        <v>24</v>
      </c>
      <c r="C431" s="10"/>
      <c r="D431" s="190"/>
      <c r="E431" s="190"/>
      <c r="F431" s="190">
        <f t="shared" si="158"/>
        <v>0</v>
      </c>
      <c r="G431" s="32" t="e">
        <f t="shared" si="159"/>
        <v>#DIV/0!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8" x14ac:dyDescent="0.2">
      <c r="A433" s="186"/>
      <c r="B433" s="8" t="s">
        <v>26</v>
      </c>
      <c r="C433" s="31"/>
      <c r="D433" s="190"/>
      <c r="E433" s="190"/>
      <c r="F433" s="190">
        <f t="shared" ref="F433" si="160">(D433-E433)</f>
        <v>0</v>
      </c>
      <c r="G433" s="32" t="e">
        <f t="shared" ref="G433" si="161">F433/E433</f>
        <v>#DIV/0!</v>
      </c>
      <c r="H433" s="157"/>
    </row>
    <row r="434" spans="1:8" x14ac:dyDescent="0.2">
      <c r="A434" s="186"/>
      <c r="B434" s="8"/>
      <c r="C434" s="31"/>
      <c r="D434" s="190"/>
      <c r="E434" s="190"/>
      <c r="F434" s="190"/>
      <c r="G434" s="32"/>
      <c r="H434" s="157"/>
    </row>
    <row r="435" spans="1:8" x14ac:dyDescent="0.2">
      <c r="A435" s="186">
        <v>3</v>
      </c>
      <c r="B435" s="8" t="s">
        <v>15</v>
      </c>
      <c r="C435" s="31"/>
      <c r="D435" s="190">
        <f>D438+D439+D440+D441</f>
        <v>0</v>
      </c>
      <c r="E435" s="190">
        <f>E438+E439+E440+E441</f>
        <v>0</v>
      </c>
      <c r="F435" s="190">
        <f t="shared" ref="F435" si="162">(D435-E435)</f>
        <v>0</v>
      </c>
      <c r="G435" s="32" t="e">
        <f t="shared" ref="G435" si="163">F435/E435</f>
        <v>#DIV/0!</v>
      </c>
      <c r="H435" s="157"/>
    </row>
    <row r="436" spans="1:8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8" x14ac:dyDescent="0.2">
      <c r="A437" s="186"/>
      <c r="B437" s="8"/>
      <c r="C437" s="31"/>
      <c r="D437" s="190"/>
      <c r="E437" s="190"/>
      <c r="F437" s="190"/>
      <c r="G437" s="32"/>
    </row>
    <row r="438" spans="1:8" x14ac:dyDescent="0.2">
      <c r="A438" s="186">
        <v>30</v>
      </c>
      <c r="B438" s="25" t="s">
        <v>16</v>
      </c>
      <c r="C438" s="31"/>
      <c r="D438" s="190"/>
      <c r="E438" s="190"/>
      <c r="F438" s="190">
        <f t="shared" ref="F438:F441" si="164">(D438-E438)</f>
        <v>0</v>
      </c>
      <c r="G438" s="32" t="e">
        <f t="shared" ref="G438:G441" si="165">F438/E438</f>
        <v>#DIV/0!</v>
      </c>
    </row>
    <row r="439" spans="1:8" x14ac:dyDescent="0.2">
      <c r="A439" s="186">
        <v>31</v>
      </c>
      <c r="B439" s="25" t="s">
        <v>17</v>
      </c>
      <c r="C439" s="31"/>
      <c r="D439" s="190"/>
      <c r="E439" s="190"/>
      <c r="F439" s="190">
        <f t="shared" si="164"/>
        <v>0</v>
      </c>
      <c r="G439" s="32" t="e">
        <f t="shared" si="165"/>
        <v>#DIV/0!</v>
      </c>
    </row>
    <row r="440" spans="1:8" x14ac:dyDescent="0.2">
      <c r="A440" s="186">
        <v>32</v>
      </c>
      <c r="B440" s="25" t="s">
        <v>18</v>
      </c>
      <c r="C440" s="31"/>
      <c r="D440" s="190"/>
      <c r="E440" s="190"/>
      <c r="F440" s="190">
        <f t="shared" si="164"/>
        <v>0</v>
      </c>
      <c r="G440" s="32" t="e">
        <f t="shared" si="165"/>
        <v>#DIV/0!</v>
      </c>
    </row>
    <row r="441" spans="1:8" x14ac:dyDescent="0.2">
      <c r="A441" s="186">
        <v>37</v>
      </c>
      <c r="B441" s="25" t="s">
        <v>25</v>
      </c>
      <c r="C441" s="31"/>
      <c r="D441" s="190"/>
      <c r="E441" s="190"/>
      <c r="F441" s="190">
        <f t="shared" si="164"/>
        <v>0</v>
      </c>
      <c r="G441" s="32" t="e">
        <f t="shared" si="165"/>
        <v>#DIV/0!</v>
      </c>
    </row>
    <row r="442" spans="1:8" ht="13.5" thickBot="1" x14ac:dyDescent="0.25"/>
    <row r="443" spans="1:8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8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8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8" x14ac:dyDescent="0.2">
      <c r="A446" s="186">
        <v>700</v>
      </c>
      <c r="B446" s="1" t="s">
        <v>30</v>
      </c>
      <c r="C446" s="10"/>
      <c r="D446" s="190"/>
      <c r="E446" s="190"/>
      <c r="F446" s="190">
        <f>(D446-E446)</f>
        <v>0</v>
      </c>
      <c r="G446" s="32" t="e">
        <f>F446/E446</f>
        <v>#DIV/0!</v>
      </c>
    </row>
    <row r="447" spans="1:8" x14ac:dyDescent="0.2">
      <c r="A447" s="186">
        <v>701</v>
      </c>
      <c r="B447" s="1" t="s">
        <v>31</v>
      </c>
      <c r="C447" s="10"/>
      <c r="D447" s="190"/>
      <c r="E447" s="190"/>
      <c r="F447" s="190">
        <f t="shared" ref="F447:F449" si="166">(D447-E447)</f>
        <v>0</v>
      </c>
      <c r="G447" s="32" t="e">
        <f t="shared" ref="G447:G449" si="167">F447/E447</f>
        <v>#DIV/0!</v>
      </c>
    </row>
    <row r="448" spans="1:8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/>
      <c r="E449" s="190"/>
      <c r="F449" s="190">
        <f t="shared" si="166"/>
        <v>0</v>
      </c>
      <c r="G449" s="32" t="e">
        <f t="shared" si="167"/>
        <v>#DIV/0!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0</v>
      </c>
      <c r="E456" s="40">
        <f>E446+E447+E448+E449+E454+E455</f>
        <v>0</v>
      </c>
      <c r="F456" s="40">
        <f t="shared" si="168"/>
        <v>0</v>
      </c>
      <c r="G456" s="34" t="e">
        <f t="shared" si="169"/>
        <v>#DIV/0!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0</v>
      </c>
      <c r="E464" s="40">
        <f>E456+E461+E462+E463</f>
        <v>0</v>
      </c>
      <c r="F464" s="190">
        <f t="shared" ref="F464:F473" si="174">(D464-E464)</f>
        <v>0</v>
      </c>
      <c r="G464" s="32" t="e">
        <f t="shared" ref="G464:G473" si="175">F464/E464</f>
        <v>#DIV/0!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0</v>
      </c>
      <c r="E465" s="189">
        <f>E466+E467+E468</f>
        <v>0</v>
      </c>
      <c r="F465" s="190">
        <f t="shared" si="174"/>
        <v>0</v>
      </c>
      <c r="G465" s="32" t="e">
        <f t="shared" si="175"/>
        <v>#DIV/0!</v>
      </c>
    </row>
    <row r="466" spans="1:7" x14ac:dyDescent="0.2">
      <c r="A466" s="186">
        <v>600</v>
      </c>
      <c r="B466" s="1" t="s">
        <v>2</v>
      </c>
      <c r="C466" s="10"/>
      <c r="D466" s="190"/>
      <c r="E466" s="190"/>
      <c r="F466" s="190">
        <f t="shared" si="174"/>
        <v>0</v>
      </c>
      <c r="G466" s="32" t="e">
        <f t="shared" si="175"/>
        <v>#DIV/0!</v>
      </c>
    </row>
    <row r="467" spans="1:7" x14ac:dyDescent="0.2">
      <c r="A467" s="186">
        <v>601</v>
      </c>
      <c r="B467" s="1" t="s">
        <v>3</v>
      </c>
      <c r="C467" s="10"/>
      <c r="D467" s="190"/>
      <c r="E467" s="190"/>
      <c r="F467" s="190">
        <f t="shared" si="174"/>
        <v>0</v>
      </c>
      <c r="G467" s="32" t="e">
        <f t="shared" si="175"/>
        <v>#DIV/0!</v>
      </c>
    </row>
    <row r="468" spans="1:7" x14ac:dyDescent="0.2">
      <c r="A468" s="186">
        <v>604</v>
      </c>
      <c r="B468" s="1" t="s">
        <v>4</v>
      </c>
      <c r="C468" s="10"/>
      <c r="D468" s="190"/>
      <c r="E468" s="190"/>
      <c r="F468" s="190">
        <f t="shared" si="174"/>
        <v>0</v>
      </c>
      <c r="G468" s="32" t="e">
        <f t="shared" si="175"/>
        <v>#DIV/0!</v>
      </c>
    </row>
    <row r="469" spans="1:7" x14ac:dyDescent="0.2">
      <c r="A469" s="186">
        <v>61</v>
      </c>
      <c r="B469" s="1" t="s">
        <v>41</v>
      </c>
      <c r="C469" s="10"/>
      <c r="D469" s="190"/>
      <c r="E469" s="190"/>
      <c r="F469" s="190">
        <f t="shared" si="174"/>
        <v>0</v>
      </c>
      <c r="G469" s="32" t="e">
        <f t="shared" si="175"/>
        <v>#DIV/0!</v>
      </c>
    </row>
    <row r="470" spans="1:7" x14ac:dyDescent="0.2">
      <c r="A470" s="186">
        <v>62</v>
      </c>
      <c r="B470" s="2" t="s">
        <v>42</v>
      </c>
      <c r="C470" s="11"/>
      <c r="D470" s="39"/>
      <c r="E470" s="39"/>
      <c r="F470" s="190">
        <f t="shared" si="174"/>
        <v>0</v>
      </c>
      <c r="G470" s="32" t="e">
        <f t="shared" si="175"/>
        <v>#DIV/0!</v>
      </c>
    </row>
    <row r="471" spans="1:7" ht="25.5" x14ac:dyDescent="0.2">
      <c r="A471" s="22"/>
      <c r="B471" s="26" t="s">
        <v>43</v>
      </c>
      <c r="C471" s="191"/>
      <c r="D471" s="40">
        <f>D465+D469+D470</f>
        <v>0</v>
      </c>
      <c r="E471" s="40">
        <f>E465+E469+E470</f>
        <v>0</v>
      </c>
      <c r="F471" s="190">
        <f t="shared" si="174"/>
        <v>0</v>
      </c>
      <c r="G471" s="32" t="e">
        <f t="shared" si="175"/>
        <v>#DIV/0!</v>
      </c>
    </row>
    <row r="472" spans="1:7" ht="25.5" x14ac:dyDescent="0.2">
      <c r="A472" s="22"/>
      <c r="B472" s="26" t="s">
        <v>48</v>
      </c>
      <c r="C472" s="191"/>
      <c r="D472" s="40">
        <f>D464-D471</f>
        <v>0</v>
      </c>
      <c r="E472" s="40">
        <f>E464-E471</f>
        <v>0</v>
      </c>
      <c r="F472" s="190">
        <f t="shared" si="174"/>
        <v>0</v>
      </c>
      <c r="G472" s="32" t="e">
        <f t="shared" si="175"/>
        <v>#DIV/0!</v>
      </c>
    </row>
    <row r="473" spans="1:7" x14ac:dyDescent="0.2">
      <c r="A473" s="186">
        <v>63</v>
      </c>
      <c r="B473" s="3" t="s">
        <v>46</v>
      </c>
      <c r="C473" s="188"/>
      <c r="D473" s="189"/>
      <c r="E473" s="189"/>
      <c r="F473" s="190">
        <f t="shared" si="174"/>
        <v>0</v>
      </c>
      <c r="G473" s="32" t="e">
        <f t="shared" si="175"/>
        <v>#DIV/0!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/>
      <c r="E477" s="39"/>
      <c r="F477" s="190">
        <f t="shared" ref="F477:F487" si="178">(D477-E477)</f>
        <v>0</v>
      </c>
      <c r="G477" s="32" t="e">
        <f t="shared" ref="G477:G487" si="179">F477/E477</f>
        <v>#DIV/0!</v>
      </c>
    </row>
    <row r="478" spans="1:7" ht="25.5" x14ac:dyDescent="0.2">
      <c r="A478" s="22"/>
      <c r="B478" s="26" t="s">
        <v>49</v>
      </c>
      <c r="C478" s="191"/>
      <c r="D478" s="190">
        <f>D472-D473-D477</f>
        <v>0</v>
      </c>
      <c r="E478" s="190">
        <f>E472-E473-E477</f>
        <v>0</v>
      </c>
      <c r="F478" s="190">
        <f t="shared" si="178"/>
        <v>0</v>
      </c>
      <c r="G478" s="32" t="e">
        <f t="shared" si="179"/>
        <v>#DIV/0!</v>
      </c>
    </row>
    <row r="479" spans="1:7" x14ac:dyDescent="0.2">
      <c r="A479" s="186">
        <v>75</v>
      </c>
      <c r="B479" s="3" t="s">
        <v>50</v>
      </c>
      <c r="C479" s="188"/>
      <c r="D479" s="189"/>
      <c r="E479" s="189"/>
      <c r="F479" s="190">
        <f t="shared" si="178"/>
        <v>0</v>
      </c>
      <c r="G479" s="32" t="e">
        <f t="shared" si="179"/>
        <v>#DIV/0!</v>
      </c>
    </row>
    <row r="480" spans="1:7" x14ac:dyDescent="0.2">
      <c r="A480" s="186">
        <v>65</v>
      </c>
      <c r="B480" s="1" t="s">
        <v>51</v>
      </c>
      <c r="C480" s="10"/>
      <c r="D480" s="190"/>
      <c r="E480" s="190"/>
      <c r="F480" s="190">
        <f t="shared" si="178"/>
        <v>0</v>
      </c>
      <c r="G480" s="32" t="e">
        <f t="shared" si="179"/>
        <v>#DIV/0!</v>
      </c>
    </row>
    <row r="481" spans="1:7" ht="25.5" x14ac:dyDescent="0.2">
      <c r="A481" s="186">
        <v>68</v>
      </c>
      <c r="B481" s="16" t="s">
        <v>52</v>
      </c>
      <c r="C481" s="17"/>
      <c r="D481" s="190"/>
      <c r="E481" s="190"/>
      <c r="F481" s="190">
        <f t="shared" si="178"/>
        <v>0</v>
      </c>
      <c r="G481" s="32" t="e">
        <f t="shared" si="179"/>
        <v>#DIV/0!</v>
      </c>
    </row>
    <row r="482" spans="1:7" x14ac:dyDescent="0.2">
      <c r="A482" s="186">
        <v>78</v>
      </c>
      <c r="B482" s="2" t="s">
        <v>53</v>
      </c>
      <c r="C482" s="11"/>
      <c r="D482" s="39"/>
      <c r="E482" s="39"/>
      <c r="F482" s="190">
        <f t="shared" si="178"/>
        <v>0</v>
      </c>
      <c r="G482" s="32" t="e">
        <f t="shared" si="179"/>
        <v>#DIV/0!</v>
      </c>
    </row>
    <row r="483" spans="1:7" ht="25.5" x14ac:dyDescent="0.2">
      <c r="A483" s="22"/>
      <c r="B483" s="26" t="s">
        <v>77</v>
      </c>
      <c r="C483" s="191"/>
      <c r="D483" s="190">
        <f>D478+D479-D480-D481+D482</f>
        <v>0</v>
      </c>
      <c r="E483" s="190">
        <f>E478+E479-E480-E481+E482</f>
        <v>0</v>
      </c>
      <c r="F483" s="190">
        <f t="shared" si="178"/>
        <v>0</v>
      </c>
      <c r="G483" s="32" t="e">
        <f t="shared" si="179"/>
        <v>#DIV/0!</v>
      </c>
    </row>
    <row r="484" spans="1:7" x14ac:dyDescent="0.2">
      <c r="A484" s="186">
        <v>76</v>
      </c>
      <c r="B484" s="1" t="s">
        <v>54</v>
      </c>
      <c r="C484" s="10"/>
      <c r="D484" s="190"/>
      <c r="E484" s="190"/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/>
      <c r="E485" s="190"/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x14ac:dyDescent="0.2">
      <c r="A487" s="22"/>
      <c r="B487" s="19" t="s">
        <v>57</v>
      </c>
      <c r="C487" s="191"/>
      <c r="D487" s="190">
        <f>D483+D486</f>
        <v>0</v>
      </c>
      <c r="E487" s="190">
        <f>E483+E486</f>
        <v>0</v>
      </c>
      <c r="F487" s="190">
        <f t="shared" si="178"/>
        <v>0</v>
      </c>
      <c r="G487" s="32" t="e">
        <f t="shared" si="179"/>
        <v>#DIV/0!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86">
        <v>5</v>
      </c>
      <c r="B491" s="1" t="s">
        <v>22</v>
      </c>
      <c r="C491" s="10"/>
      <c r="D491" s="190"/>
      <c r="E491" s="190"/>
      <c r="F491" s="190">
        <f t="shared" ref="F491" si="180">(D491-E491)</f>
        <v>0</v>
      </c>
      <c r="G491" s="32" t="e">
        <f t="shared" ref="G491" si="181">F491/E491</f>
        <v>#DIV/0!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x14ac:dyDescent="0.2">
      <c r="A498" s="186">
        <v>41</v>
      </c>
      <c r="B498" s="1" t="s">
        <v>8</v>
      </c>
      <c r="C498" s="10"/>
      <c r="D498" s="190">
        <f>D502+D503+D504</f>
        <v>0</v>
      </c>
      <c r="E498" s="190">
        <f>E502+E503+E504</f>
        <v>0</v>
      </c>
      <c r="F498" s="190">
        <f t="shared" ref="F498" si="184">(D498-E498)</f>
        <v>0</v>
      </c>
      <c r="G498" s="32" t="e">
        <f t="shared" ref="G498" si="185">F498/E498</f>
        <v>#DIV/0!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/>
      <c r="E502" s="190"/>
      <c r="F502" s="190">
        <f t="shared" ref="F502:F504" si="186">(D502-E502)</f>
        <v>0</v>
      </c>
      <c r="G502" s="32" t="e">
        <f t="shared" ref="G502:G504" si="187">F502/E502</f>
        <v>#DIV/0!</v>
      </c>
    </row>
    <row r="503" spans="1:7" ht="25.5" x14ac:dyDescent="0.2">
      <c r="A503" s="186"/>
      <c r="B503" s="24" t="s">
        <v>58</v>
      </c>
      <c r="C503" s="17"/>
      <c r="D503" s="190"/>
      <c r="E503" s="190"/>
      <c r="F503" s="190">
        <f t="shared" si="186"/>
        <v>0</v>
      </c>
      <c r="G503" s="32" t="e">
        <f t="shared" si="187"/>
        <v>#DIV/0!</v>
      </c>
    </row>
    <row r="504" spans="1:7" x14ac:dyDescent="0.2">
      <c r="A504" s="186"/>
      <c r="B504" s="23" t="s">
        <v>24</v>
      </c>
      <c r="C504" s="10"/>
      <c r="D504" s="190"/>
      <c r="E504" s="190"/>
      <c r="F504" s="190">
        <f t="shared" si="186"/>
        <v>0</v>
      </c>
      <c r="G504" s="32" t="e">
        <f t="shared" si="187"/>
        <v>#DIV/0!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x14ac:dyDescent="0.2">
      <c r="A506" s="186"/>
      <c r="B506" s="8" t="s">
        <v>26</v>
      </c>
      <c r="C506" s="31"/>
      <c r="D506" s="190"/>
      <c r="E506" s="190"/>
      <c r="F506" s="190">
        <f t="shared" ref="F506" si="188">(D506-E506)</f>
        <v>0</v>
      </c>
      <c r="G506" s="32" t="e">
        <f t="shared" ref="G506" si="189">F506/E506</f>
        <v>#DIV/0!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x14ac:dyDescent="0.2">
      <c r="A508" s="186">
        <v>3</v>
      </c>
      <c r="B508" s="8" t="s">
        <v>15</v>
      </c>
      <c r="C508" s="31"/>
      <c r="D508" s="190">
        <f>D511+D512+D513+D514</f>
        <v>0</v>
      </c>
      <c r="E508" s="190">
        <f>E511+E512+E513+E514</f>
        <v>0</v>
      </c>
      <c r="F508" s="190">
        <f t="shared" ref="F508" si="190">(D508-E508)</f>
        <v>0</v>
      </c>
      <c r="G508" s="32" t="e">
        <f t="shared" ref="G508" si="191">F508/E508</f>
        <v>#DIV/0!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/>
      <c r="E511" s="190"/>
      <c r="F511" s="190">
        <f t="shared" ref="F511:F514" si="192">(D511-E511)</f>
        <v>0</v>
      </c>
      <c r="G511" s="32" t="e">
        <f t="shared" ref="G511:G514" si="193">F511/E511</f>
        <v>#DIV/0!</v>
      </c>
    </row>
    <row r="512" spans="1:7" x14ac:dyDescent="0.2">
      <c r="A512" s="186">
        <v>31</v>
      </c>
      <c r="B512" s="25" t="s">
        <v>17</v>
      </c>
      <c r="C512" s="31"/>
      <c r="D512" s="190"/>
      <c r="E512" s="190"/>
      <c r="F512" s="190">
        <f t="shared" si="192"/>
        <v>0</v>
      </c>
      <c r="G512" s="32" t="e">
        <f t="shared" si="193"/>
        <v>#DIV/0!</v>
      </c>
    </row>
    <row r="513" spans="1:7" x14ac:dyDescent="0.2">
      <c r="A513" s="186">
        <v>32</v>
      </c>
      <c r="B513" s="25" t="s">
        <v>18</v>
      </c>
      <c r="C513" s="31"/>
      <c r="D513" s="190"/>
      <c r="E513" s="190"/>
      <c r="F513" s="190">
        <f t="shared" si="192"/>
        <v>0</v>
      </c>
      <c r="G513" s="32" t="e">
        <f t="shared" si="193"/>
        <v>#DIV/0!</v>
      </c>
    </row>
    <row r="514" spans="1:7" x14ac:dyDescent="0.2">
      <c r="A514" s="186">
        <v>37</v>
      </c>
      <c r="B514" s="25" t="s">
        <v>25</v>
      </c>
      <c r="C514" s="31"/>
      <c r="D514" s="190"/>
      <c r="E514" s="190"/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/>
      <c r="E519" s="190"/>
      <c r="F519" s="190">
        <f>(D519-E519)</f>
        <v>0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/>
      <c r="E520" s="190"/>
      <c r="F520" s="190">
        <f t="shared" ref="F520:F522" si="194">(D520-E520)</f>
        <v>0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/>
      <c r="E522" s="190"/>
      <c r="F522" s="190">
        <f t="shared" si="194"/>
        <v>0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/>
      <c r="E528" s="39"/>
      <c r="F528" s="190">
        <f t="shared" si="196"/>
        <v>0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0</v>
      </c>
      <c r="E529" s="40">
        <f>E519+E520+E521+E522+E527+E528</f>
        <v>0</v>
      </c>
      <c r="F529" s="40">
        <f t="shared" si="196"/>
        <v>0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0</v>
      </c>
      <c r="E537" s="40">
        <f>E529+E534+E535+E536</f>
        <v>0</v>
      </c>
      <c r="F537" s="190">
        <f t="shared" ref="F537:F546" si="202">(D537-E537)</f>
        <v>0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0</v>
      </c>
      <c r="E538" s="189">
        <f>E539+E540+E541</f>
        <v>0</v>
      </c>
      <c r="F538" s="190">
        <f t="shared" si="202"/>
        <v>0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/>
      <c r="E539" s="190"/>
      <c r="F539" s="190">
        <f t="shared" si="202"/>
        <v>0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/>
      <c r="E540" s="190"/>
      <c r="F540" s="190">
        <f t="shared" si="202"/>
        <v>0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/>
      <c r="E541" s="190"/>
      <c r="F541" s="190">
        <f t="shared" si="202"/>
        <v>0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/>
      <c r="E542" s="190"/>
      <c r="F542" s="190">
        <f t="shared" si="202"/>
        <v>0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/>
      <c r="E543" s="39"/>
      <c r="F543" s="190">
        <f t="shared" si="202"/>
        <v>0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0</v>
      </c>
      <c r="E544" s="40">
        <f>E538+E542+E543</f>
        <v>0</v>
      </c>
      <c r="F544" s="190">
        <f t="shared" si="202"/>
        <v>0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0</v>
      </c>
      <c r="E545" s="40">
        <f>E537-E544</f>
        <v>0</v>
      </c>
      <c r="F545" s="190">
        <f t="shared" si="202"/>
        <v>0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/>
      <c r="E546" s="189"/>
      <c r="F546" s="190">
        <f t="shared" si="202"/>
        <v>0</v>
      </c>
      <c r="G546" s="32" t="e">
        <f t="shared" si="203"/>
        <v>#DIV/0!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/>
      <c r="E550" s="39"/>
      <c r="F550" s="190">
        <f t="shared" ref="F550:F560" si="206">(D550-E550)</f>
        <v>0</v>
      </c>
      <c r="G550" s="32" t="e">
        <f t="shared" ref="G550:G560" si="207">F550/E550</f>
        <v>#DIV/0!</v>
      </c>
    </row>
    <row r="551" spans="1:7" ht="25.5" x14ac:dyDescent="0.2">
      <c r="A551" s="22"/>
      <c r="B551" s="26" t="s">
        <v>49</v>
      </c>
      <c r="C551" s="191"/>
      <c r="D551" s="190">
        <f>D545-D546-D550</f>
        <v>0</v>
      </c>
      <c r="E551" s="190">
        <f>E545-E546-E550</f>
        <v>0</v>
      </c>
      <c r="F551" s="190">
        <f t="shared" si="206"/>
        <v>0</v>
      </c>
      <c r="G551" s="32" t="e">
        <f t="shared" si="207"/>
        <v>#DIV/0!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/>
      <c r="E554" s="190"/>
      <c r="F554" s="190">
        <f t="shared" si="206"/>
        <v>0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ht="25.5" x14ac:dyDescent="0.2">
      <c r="A556" s="22"/>
      <c r="B556" s="26" t="s">
        <v>77</v>
      </c>
      <c r="C556" s="191"/>
      <c r="D556" s="190">
        <f>D551+D552-D553-D554+D555</f>
        <v>0</v>
      </c>
      <c r="E556" s="190">
        <f>E551+E552-E553-E554+E555</f>
        <v>0</v>
      </c>
      <c r="F556" s="190">
        <f t="shared" si="206"/>
        <v>0</v>
      </c>
      <c r="G556" s="32" t="e">
        <f t="shared" si="207"/>
        <v>#DIV/0!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x14ac:dyDescent="0.2">
      <c r="A560" s="22"/>
      <c r="B560" s="19" t="s">
        <v>57</v>
      </c>
      <c r="C560" s="191"/>
      <c r="D560" s="190">
        <f>D556+D559</f>
        <v>0</v>
      </c>
      <c r="E560" s="190">
        <f>E556+E559</f>
        <v>0</v>
      </c>
      <c r="F560" s="190">
        <f t="shared" si="206"/>
        <v>0</v>
      </c>
      <c r="G560" s="32" t="e">
        <f t="shared" si="207"/>
        <v>#DIV/0!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86">
        <v>5</v>
      </c>
      <c r="B564" s="1" t="s">
        <v>22</v>
      </c>
      <c r="C564" s="10"/>
      <c r="D564" s="190"/>
      <c r="E564" s="190"/>
      <c r="F564" s="190">
        <f t="shared" ref="F564" si="208">(D564-E564)</f>
        <v>0</v>
      </c>
      <c r="G564" s="32" t="e">
        <f t="shared" ref="G564" si="209">F564/E564</f>
        <v>#DIV/0!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x14ac:dyDescent="0.2">
      <c r="A571" s="186">
        <v>41</v>
      </c>
      <c r="B571" s="1" t="s">
        <v>8</v>
      </c>
      <c r="C571" s="10"/>
      <c r="D571" s="190">
        <f>D575+D576+D577</f>
        <v>0</v>
      </c>
      <c r="E571" s="190">
        <f>E575+E576+E577</f>
        <v>0</v>
      </c>
      <c r="F571" s="190">
        <f t="shared" ref="F571" si="212">(D571-E571)</f>
        <v>0</v>
      </c>
      <c r="G571" s="32" t="e">
        <f t="shared" ref="G571" si="213">F571/E571</f>
        <v>#DIV/0!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/>
      <c r="E575" s="190"/>
      <c r="F575" s="190">
        <f t="shared" ref="F575:F577" si="214">(D575-E575)</f>
        <v>0</v>
      </c>
      <c r="G575" s="32" t="e">
        <f t="shared" ref="G575:G577" si="215">F575/E575</f>
        <v>#DIV/0!</v>
      </c>
    </row>
    <row r="576" spans="1:7" ht="25.5" x14ac:dyDescent="0.2">
      <c r="A576" s="186"/>
      <c r="B576" s="24" t="s">
        <v>58</v>
      </c>
      <c r="C576" s="17"/>
      <c r="D576" s="190"/>
      <c r="E576" s="190"/>
      <c r="F576" s="190">
        <f t="shared" si="214"/>
        <v>0</v>
      </c>
      <c r="G576" s="32" t="e">
        <f t="shared" si="215"/>
        <v>#DIV/0!</v>
      </c>
    </row>
    <row r="577" spans="1:8" x14ac:dyDescent="0.2">
      <c r="A577" s="186"/>
      <c r="B577" s="23" t="s">
        <v>24</v>
      </c>
      <c r="C577" s="10"/>
      <c r="D577" s="190"/>
      <c r="E577" s="190"/>
      <c r="F577" s="190">
        <f t="shared" si="214"/>
        <v>0</v>
      </c>
      <c r="G577" s="32" t="e">
        <f t="shared" si="215"/>
        <v>#DIV/0!</v>
      </c>
    </row>
    <row r="578" spans="1:8" x14ac:dyDescent="0.2">
      <c r="A578" s="186"/>
      <c r="B578" s="1"/>
      <c r="C578" s="10"/>
      <c r="D578" s="190"/>
      <c r="E578" s="190"/>
      <c r="F578" s="190"/>
      <c r="G578" s="32"/>
    </row>
    <row r="579" spans="1:8" x14ac:dyDescent="0.2">
      <c r="A579" s="186"/>
      <c r="B579" s="8" t="s">
        <v>26</v>
      </c>
      <c r="C579" s="31"/>
      <c r="D579" s="190"/>
      <c r="E579" s="190"/>
      <c r="F579" s="190">
        <f t="shared" ref="F579" si="216">(D579-E579)</f>
        <v>0</v>
      </c>
      <c r="G579" s="32" t="e">
        <f t="shared" ref="G579" si="217">F579/E579</f>
        <v>#DIV/0!</v>
      </c>
      <c r="H579" s="157"/>
    </row>
    <row r="580" spans="1:8" x14ac:dyDescent="0.2">
      <c r="A580" s="186"/>
      <c r="B580" s="8"/>
      <c r="C580" s="31"/>
      <c r="D580" s="190"/>
      <c r="E580" s="190"/>
      <c r="F580" s="190"/>
      <c r="G580" s="32"/>
      <c r="H580" s="157"/>
    </row>
    <row r="581" spans="1:8" x14ac:dyDescent="0.2">
      <c r="A581" s="186">
        <v>3</v>
      </c>
      <c r="B581" s="8" t="s">
        <v>15</v>
      </c>
      <c r="C581" s="31"/>
      <c r="D581" s="190">
        <f>D584+D585+D586+D587</f>
        <v>0</v>
      </c>
      <c r="E581" s="190">
        <f>E584+E585+E586+E587</f>
        <v>0</v>
      </c>
      <c r="F581" s="190">
        <f t="shared" ref="F581" si="218">(D581-E581)</f>
        <v>0</v>
      </c>
      <c r="G581" s="32" t="e">
        <f t="shared" ref="G581" si="219">F581/E581</f>
        <v>#DIV/0!</v>
      </c>
      <c r="H581" s="157"/>
    </row>
    <row r="582" spans="1:8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8" x14ac:dyDescent="0.2">
      <c r="A583" s="186"/>
      <c r="B583" s="8"/>
      <c r="C583" s="31"/>
      <c r="D583" s="190"/>
      <c r="E583" s="190"/>
      <c r="F583" s="190"/>
      <c r="G583" s="32"/>
    </row>
    <row r="584" spans="1:8" x14ac:dyDescent="0.2">
      <c r="A584" s="186">
        <v>30</v>
      </c>
      <c r="B584" s="25" t="s">
        <v>16</v>
      </c>
      <c r="C584" s="31"/>
      <c r="D584" s="190"/>
      <c r="E584" s="190"/>
      <c r="F584" s="190">
        <f t="shared" ref="F584:F587" si="220">(D584-E584)</f>
        <v>0</v>
      </c>
      <c r="G584" s="32" t="e">
        <f t="shared" ref="G584:G587" si="221">F584/E584</f>
        <v>#DIV/0!</v>
      </c>
    </row>
    <row r="585" spans="1:8" x14ac:dyDescent="0.2">
      <c r="A585" s="186">
        <v>31</v>
      </c>
      <c r="B585" s="25" t="s">
        <v>17</v>
      </c>
      <c r="C585" s="31"/>
      <c r="D585" s="190"/>
      <c r="E585" s="190"/>
      <c r="F585" s="190">
        <f t="shared" si="220"/>
        <v>0</v>
      </c>
      <c r="G585" s="32" t="e">
        <f t="shared" si="221"/>
        <v>#DIV/0!</v>
      </c>
    </row>
    <row r="586" spans="1:8" x14ac:dyDescent="0.2">
      <c r="A586" s="186">
        <v>32</v>
      </c>
      <c r="B586" s="25" t="s">
        <v>18</v>
      </c>
      <c r="C586" s="31"/>
      <c r="D586" s="190"/>
      <c r="E586" s="190"/>
      <c r="F586" s="190">
        <f t="shared" si="220"/>
        <v>0</v>
      </c>
      <c r="G586" s="32" t="e">
        <f t="shared" si="221"/>
        <v>#DIV/0!</v>
      </c>
    </row>
    <row r="587" spans="1:8" x14ac:dyDescent="0.2">
      <c r="A587" s="186">
        <v>37</v>
      </c>
      <c r="B587" s="25" t="s">
        <v>25</v>
      </c>
      <c r="C587" s="31"/>
      <c r="D587" s="190"/>
      <c r="E587" s="190"/>
      <c r="F587" s="190">
        <f t="shared" si="220"/>
        <v>0</v>
      </c>
      <c r="G587" s="32" t="e">
        <f t="shared" si="221"/>
        <v>#DIV/0!</v>
      </c>
    </row>
    <row r="588" spans="1:8" ht="13.5" thickBot="1" x14ac:dyDescent="0.25"/>
    <row r="589" spans="1:8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8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8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8" x14ac:dyDescent="0.2">
      <c r="A592" s="186">
        <v>700</v>
      </c>
      <c r="B592" s="1" t="s">
        <v>30</v>
      </c>
      <c r="C592" s="10"/>
      <c r="D592" s="190"/>
      <c r="E592" s="190"/>
      <c r="F592" s="190">
        <f>(D592-E592)</f>
        <v>0</v>
      </c>
      <c r="G592" s="32" t="e">
        <f>F592/E592</f>
        <v>#DIV/0!</v>
      </c>
    </row>
    <row r="593" spans="1:7" x14ac:dyDescent="0.2">
      <c r="A593" s="186">
        <v>701</v>
      </c>
      <c r="B593" s="1" t="s">
        <v>31</v>
      </c>
      <c r="C593" s="10"/>
      <c r="D593" s="190"/>
      <c r="E593" s="190"/>
      <c r="F593" s="190">
        <f t="shared" ref="F593:F595" si="222">(D593-E593)</f>
        <v>0</v>
      </c>
      <c r="G593" s="32" t="e">
        <f t="shared" ref="G593:G595" si="223">F593/E593</f>
        <v>#DIV/0!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/>
      <c r="E595" s="190"/>
      <c r="F595" s="190">
        <f t="shared" si="222"/>
        <v>0</v>
      </c>
      <c r="G595" s="32" t="e">
        <f t="shared" si="223"/>
        <v>#DIV/0!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0</v>
      </c>
      <c r="E602" s="40">
        <f>E592+E593+E594+E595+E600+E601</f>
        <v>0</v>
      </c>
      <c r="F602" s="40">
        <f t="shared" si="224"/>
        <v>0</v>
      </c>
      <c r="G602" s="34" t="e">
        <f t="shared" si="225"/>
        <v>#DIV/0!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0</v>
      </c>
      <c r="E610" s="40">
        <f>E602+E607+E608+E609</f>
        <v>0</v>
      </c>
      <c r="F610" s="190">
        <f t="shared" ref="F610:F619" si="230">(D610-E610)</f>
        <v>0</v>
      </c>
      <c r="G610" s="32" t="e">
        <f t="shared" ref="G610:G619" si="231">F610/E610</f>
        <v>#DIV/0!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0</v>
      </c>
      <c r="E611" s="189">
        <f>E612+E613+E614</f>
        <v>0</v>
      </c>
      <c r="F611" s="190">
        <f t="shared" si="230"/>
        <v>0</v>
      </c>
      <c r="G611" s="32" t="e">
        <f t="shared" si="231"/>
        <v>#DIV/0!</v>
      </c>
    </row>
    <row r="612" spans="1:7" x14ac:dyDescent="0.2">
      <c r="A612" s="186">
        <v>600</v>
      </c>
      <c r="B612" s="1" t="s">
        <v>2</v>
      </c>
      <c r="C612" s="10"/>
      <c r="D612" s="190"/>
      <c r="E612" s="190"/>
      <c r="F612" s="190">
        <f t="shared" si="230"/>
        <v>0</v>
      </c>
      <c r="G612" s="32" t="e">
        <f t="shared" si="231"/>
        <v>#DIV/0!</v>
      </c>
    </row>
    <row r="613" spans="1:7" x14ac:dyDescent="0.2">
      <c r="A613" s="186">
        <v>601</v>
      </c>
      <c r="B613" s="1" t="s">
        <v>3</v>
      </c>
      <c r="C613" s="10"/>
      <c r="D613" s="190"/>
      <c r="E613" s="190"/>
      <c r="F613" s="190">
        <f t="shared" si="230"/>
        <v>0</v>
      </c>
      <c r="G613" s="32" t="e">
        <f t="shared" si="231"/>
        <v>#DIV/0!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/>
      <c r="E615" s="190"/>
      <c r="F615" s="190">
        <f t="shared" si="230"/>
        <v>0</v>
      </c>
      <c r="G615" s="32" t="e">
        <f t="shared" si="231"/>
        <v>#DIV/0!</v>
      </c>
    </row>
    <row r="616" spans="1:7" x14ac:dyDescent="0.2">
      <c r="A616" s="186">
        <v>62</v>
      </c>
      <c r="B616" s="2" t="s">
        <v>42</v>
      </c>
      <c r="C616" s="11"/>
      <c r="D616" s="39"/>
      <c r="E616" s="39"/>
      <c r="F616" s="190">
        <f t="shared" si="230"/>
        <v>0</v>
      </c>
      <c r="G616" s="32" t="e">
        <f t="shared" si="231"/>
        <v>#DIV/0!</v>
      </c>
    </row>
    <row r="617" spans="1:7" ht="25.5" x14ac:dyDescent="0.2">
      <c r="A617" s="22"/>
      <c r="B617" s="26" t="s">
        <v>43</v>
      </c>
      <c r="C617" s="191"/>
      <c r="D617" s="40">
        <f>D611+D615+D616</f>
        <v>0</v>
      </c>
      <c r="E617" s="40">
        <f>E611+E615+E616</f>
        <v>0</v>
      </c>
      <c r="F617" s="190">
        <f t="shared" si="230"/>
        <v>0</v>
      </c>
      <c r="G617" s="32" t="e">
        <f t="shared" si="231"/>
        <v>#DIV/0!</v>
      </c>
    </row>
    <row r="618" spans="1:7" ht="25.5" x14ac:dyDescent="0.2">
      <c r="A618" s="22"/>
      <c r="B618" s="26" t="s">
        <v>48</v>
      </c>
      <c r="C618" s="191"/>
      <c r="D618" s="40">
        <f>D610-D617</f>
        <v>0</v>
      </c>
      <c r="E618" s="40">
        <f>E610-E617</f>
        <v>0</v>
      </c>
      <c r="F618" s="190">
        <f t="shared" si="230"/>
        <v>0</v>
      </c>
      <c r="G618" s="32" t="e">
        <f t="shared" si="231"/>
        <v>#DIV/0!</v>
      </c>
    </row>
    <row r="619" spans="1:7" x14ac:dyDescent="0.2">
      <c r="A619" s="186">
        <v>63</v>
      </c>
      <c r="B619" s="3" t="s">
        <v>46</v>
      </c>
      <c r="C619" s="188"/>
      <c r="D619" s="189"/>
      <c r="E619" s="189"/>
      <c r="F619" s="190">
        <f t="shared" si="230"/>
        <v>0</v>
      </c>
      <c r="G619" s="32" t="e">
        <f t="shared" si="231"/>
        <v>#DIV/0!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/>
      <c r="E623" s="39"/>
      <c r="F623" s="190">
        <f t="shared" ref="F623:F633" si="234">(D623-E623)</f>
        <v>0</v>
      </c>
      <c r="G623" s="32" t="e">
        <f t="shared" ref="G623:G633" si="235">F623/E623</f>
        <v>#DIV/0!</v>
      </c>
    </row>
    <row r="624" spans="1:7" ht="25.5" x14ac:dyDescent="0.2">
      <c r="A624" s="22"/>
      <c r="B624" s="26" t="s">
        <v>49</v>
      </c>
      <c r="C624" s="191"/>
      <c r="D624" s="190">
        <f>D618-D619-D623</f>
        <v>0</v>
      </c>
      <c r="E624" s="190">
        <f>E618-E619-E623</f>
        <v>0</v>
      </c>
      <c r="F624" s="190">
        <f t="shared" si="234"/>
        <v>0</v>
      </c>
      <c r="G624" s="32" t="e">
        <f t="shared" si="235"/>
        <v>#DIV/0!</v>
      </c>
    </row>
    <row r="625" spans="1:7" x14ac:dyDescent="0.2">
      <c r="A625" s="186">
        <v>75</v>
      </c>
      <c r="B625" s="3" t="s">
        <v>50</v>
      </c>
      <c r="C625" s="188"/>
      <c r="D625" s="189"/>
      <c r="E625" s="189"/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/>
      <c r="E626" s="190"/>
      <c r="F626" s="190">
        <f t="shared" si="234"/>
        <v>0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/>
      <c r="E627" s="190"/>
      <c r="F627" s="190">
        <f t="shared" si="234"/>
        <v>0</v>
      </c>
      <c r="G627" s="32" t="e">
        <f t="shared" si="235"/>
        <v>#DIV/0!</v>
      </c>
    </row>
    <row r="628" spans="1:7" x14ac:dyDescent="0.2">
      <c r="A628" s="186">
        <v>78</v>
      </c>
      <c r="B628" s="2" t="s">
        <v>53</v>
      </c>
      <c r="C628" s="11"/>
      <c r="D628" s="39"/>
      <c r="E628" s="39"/>
      <c r="F628" s="190">
        <f t="shared" si="234"/>
        <v>0</v>
      </c>
      <c r="G628" s="32" t="e">
        <f t="shared" si="235"/>
        <v>#DIV/0!</v>
      </c>
    </row>
    <row r="629" spans="1:7" ht="25.5" x14ac:dyDescent="0.2">
      <c r="A629" s="22"/>
      <c r="B629" s="26" t="s">
        <v>77</v>
      </c>
      <c r="C629" s="191"/>
      <c r="D629" s="190">
        <f>D624+D625-D626-D627+D628</f>
        <v>0</v>
      </c>
      <c r="E629" s="190">
        <f>E624+E625-E626-E627+E628</f>
        <v>0</v>
      </c>
      <c r="F629" s="190">
        <f t="shared" si="234"/>
        <v>0</v>
      </c>
      <c r="G629" s="32" t="e">
        <f t="shared" si="235"/>
        <v>#DIV/0!</v>
      </c>
    </row>
    <row r="630" spans="1:7" x14ac:dyDescent="0.2">
      <c r="A630" s="186">
        <v>76</v>
      </c>
      <c r="B630" s="1" t="s">
        <v>54</v>
      </c>
      <c r="C630" s="10"/>
      <c r="D630" s="190"/>
      <c r="E630" s="190"/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/>
      <c r="E631" s="190"/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x14ac:dyDescent="0.2">
      <c r="A633" s="22"/>
      <c r="B633" s="19" t="s">
        <v>57</v>
      </c>
      <c r="C633" s="191"/>
      <c r="D633" s="190">
        <f>D629+D632</f>
        <v>0</v>
      </c>
      <c r="E633" s="190">
        <f>E629+E632</f>
        <v>0</v>
      </c>
      <c r="F633" s="190">
        <f t="shared" si="234"/>
        <v>0</v>
      </c>
      <c r="G633" s="32" t="e">
        <f t="shared" si="235"/>
        <v>#DIV/0!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86">
        <v>5</v>
      </c>
      <c r="B637" s="1" t="s">
        <v>22</v>
      </c>
      <c r="C637" s="10"/>
      <c r="D637" s="190"/>
      <c r="E637" s="190"/>
      <c r="F637" s="190">
        <f t="shared" ref="F637" si="236">(D637-E637)</f>
        <v>0</v>
      </c>
      <c r="G637" s="32" t="e">
        <f t="shared" ref="G637" si="237">F637/E637</f>
        <v>#DIV/0!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8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8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8" x14ac:dyDescent="0.2">
      <c r="B643" s="3"/>
      <c r="C643" s="28"/>
    </row>
    <row r="644" spans="1:8" x14ac:dyDescent="0.2">
      <c r="A644" s="186">
        <v>41</v>
      </c>
      <c r="B644" s="1" t="s">
        <v>8</v>
      </c>
      <c r="C644" s="10"/>
      <c r="D644" s="190">
        <f>D648+D649+D650</f>
        <v>0</v>
      </c>
      <c r="E644" s="190">
        <f>E648+E649+E650</f>
        <v>0</v>
      </c>
      <c r="F644" s="190">
        <f t="shared" ref="F644" si="240">(D644-E644)</f>
        <v>0</v>
      </c>
      <c r="G644" s="32" t="e">
        <f t="shared" ref="G644" si="241">F644/E644</f>
        <v>#DIV/0!</v>
      </c>
      <c r="H644" s="157"/>
    </row>
    <row r="645" spans="1:8" x14ac:dyDescent="0.2">
      <c r="A645" s="186"/>
      <c r="B645" s="1"/>
      <c r="C645" s="10"/>
      <c r="D645" s="190"/>
      <c r="E645" s="190"/>
      <c r="F645" s="190"/>
      <c r="G645" s="32"/>
      <c r="H645" s="157"/>
    </row>
    <row r="646" spans="1:8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8" x14ac:dyDescent="0.2">
      <c r="A647" s="186"/>
      <c r="B647" s="1"/>
      <c r="C647" s="10"/>
      <c r="D647" s="190"/>
      <c r="E647" s="190"/>
      <c r="F647" s="190"/>
      <c r="G647" s="32"/>
    </row>
    <row r="648" spans="1:8" x14ac:dyDescent="0.2">
      <c r="A648" s="186"/>
      <c r="B648" s="23" t="s">
        <v>23</v>
      </c>
      <c r="C648" s="10"/>
      <c r="D648" s="190"/>
      <c r="E648" s="190"/>
      <c r="F648" s="190">
        <f t="shared" ref="F648:F650" si="242">(D648-E648)</f>
        <v>0</v>
      </c>
      <c r="G648" s="32" t="e">
        <f t="shared" ref="G648:G650" si="243">F648/E648</f>
        <v>#DIV/0!</v>
      </c>
    </row>
    <row r="649" spans="1:8" ht="25.5" x14ac:dyDescent="0.2">
      <c r="A649" s="186"/>
      <c r="B649" s="24" t="s">
        <v>58</v>
      </c>
      <c r="C649" s="17"/>
      <c r="D649" s="190"/>
      <c r="E649" s="190"/>
      <c r="F649" s="190">
        <f t="shared" si="242"/>
        <v>0</v>
      </c>
      <c r="G649" s="32" t="e">
        <f t="shared" si="243"/>
        <v>#DIV/0!</v>
      </c>
    </row>
    <row r="650" spans="1:8" x14ac:dyDescent="0.2">
      <c r="A650" s="186"/>
      <c r="B650" s="23" t="s">
        <v>24</v>
      </c>
      <c r="C650" s="10"/>
      <c r="D650" s="190"/>
      <c r="E650" s="190"/>
      <c r="F650" s="190">
        <f t="shared" si="242"/>
        <v>0</v>
      </c>
      <c r="G650" s="32" t="e">
        <f t="shared" si="243"/>
        <v>#DIV/0!</v>
      </c>
    </row>
    <row r="651" spans="1:8" x14ac:dyDescent="0.2">
      <c r="A651" s="186"/>
      <c r="B651" s="1"/>
      <c r="C651" s="10"/>
      <c r="D651" s="190"/>
      <c r="E651" s="190"/>
      <c r="F651" s="190"/>
      <c r="G651" s="32"/>
    </row>
    <row r="652" spans="1:8" x14ac:dyDescent="0.2">
      <c r="A652" s="186"/>
      <c r="B652" s="8" t="s">
        <v>26</v>
      </c>
      <c r="C652" s="31"/>
      <c r="D652" s="190"/>
      <c r="E652" s="190"/>
      <c r="F652" s="190">
        <f t="shared" ref="F652" si="244">(D652-E652)</f>
        <v>0</v>
      </c>
      <c r="G652" s="32" t="e">
        <f t="shared" ref="G652" si="245">F652/E652</f>
        <v>#DIV/0!</v>
      </c>
    </row>
    <row r="653" spans="1:8" x14ac:dyDescent="0.2">
      <c r="A653" s="186"/>
      <c r="B653" s="8"/>
      <c r="C653" s="31"/>
      <c r="D653" s="190"/>
      <c r="E653" s="190"/>
      <c r="F653" s="190"/>
      <c r="G653" s="32"/>
    </row>
    <row r="654" spans="1:8" x14ac:dyDescent="0.2">
      <c r="A654" s="186">
        <v>3</v>
      </c>
      <c r="B654" s="8" t="s">
        <v>15</v>
      </c>
      <c r="C654" s="31"/>
      <c r="D654" s="190">
        <f>D657+D658+D659+D660</f>
        <v>0</v>
      </c>
      <c r="E654" s="190">
        <f>E657+E658+E659+E660</f>
        <v>0</v>
      </c>
      <c r="F654" s="190">
        <f t="shared" ref="F654" si="246">(D654-E654)</f>
        <v>0</v>
      </c>
      <c r="G654" s="32" t="e">
        <f t="shared" ref="G654" si="247">F654/E654</f>
        <v>#DIV/0!</v>
      </c>
    </row>
    <row r="655" spans="1:8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8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/>
      <c r="E657" s="190"/>
      <c r="F657" s="190">
        <f t="shared" ref="F657:F660" si="248">(D657-E657)</f>
        <v>0</v>
      </c>
      <c r="G657" s="32" t="e">
        <f t="shared" ref="G657:G660" si="249">F657/E657</f>
        <v>#DIV/0!</v>
      </c>
    </row>
    <row r="658" spans="1:7" x14ac:dyDescent="0.2">
      <c r="A658" s="186">
        <v>31</v>
      </c>
      <c r="B658" s="25" t="s">
        <v>17</v>
      </c>
      <c r="C658" s="31"/>
      <c r="D658" s="190"/>
      <c r="E658" s="190"/>
      <c r="F658" s="190">
        <f t="shared" si="248"/>
        <v>0</v>
      </c>
      <c r="G658" s="32" t="e">
        <f t="shared" si="249"/>
        <v>#DIV/0!</v>
      </c>
    </row>
    <row r="659" spans="1:7" x14ac:dyDescent="0.2">
      <c r="A659" s="186">
        <v>32</v>
      </c>
      <c r="B659" s="25" t="s">
        <v>18</v>
      </c>
      <c r="C659" s="31"/>
      <c r="D659" s="190"/>
      <c r="E659" s="190"/>
      <c r="F659" s="190">
        <f t="shared" si="248"/>
        <v>0</v>
      </c>
      <c r="G659" s="32" t="e">
        <f t="shared" si="249"/>
        <v>#DIV/0!</v>
      </c>
    </row>
    <row r="660" spans="1:7" x14ac:dyDescent="0.2">
      <c r="A660" s="186">
        <v>37</v>
      </c>
      <c r="B660" s="25" t="s">
        <v>25</v>
      </c>
      <c r="C660" s="31"/>
      <c r="D660" s="190"/>
      <c r="E660" s="190"/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/>
      <c r="E668" s="190"/>
      <c r="F668" s="190">
        <f t="shared" si="250"/>
        <v>0</v>
      </c>
      <c r="G668" s="32" t="e">
        <f t="shared" si="251"/>
        <v>#DIV/0!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0</v>
      </c>
      <c r="E675" s="40">
        <f>E665+E666+E667+E668+E673+E674</f>
        <v>0</v>
      </c>
      <c r="F675" s="40">
        <f t="shared" si="252"/>
        <v>0</v>
      </c>
      <c r="G675" s="34" t="e">
        <f t="shared" si="253"/>
        <v>#DIV/0!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0</v>
      </c>
      <c r="E683" s="40">
        <f>E675+E680+E681+E682</f>
        <v>0</v>
      </c>
      <c r="F683" s="190">
        <f t="shared" ref="F683:F692" si="258">(D683-E683)</f>
        <v>0</v>
      </c>
      <c r="G683" s="32" t="e">
        <f t="shared" ref="G683:G692" si="259">F683/E683</f>
        <v>#DIV/0!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0</v>
      </c>
      <c r="E684" s="189">
        <f>E685+E686+E687</f>
        <v>0</v>
      </c>
      <c r="F684" s="190">
        <f t="shared" si="258"/>
        <v>0</v>
      </c>
      <c r="G684" s="32" t="e">
        <f t="shared" si="259"/>
        <v>#DIV/0!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/>
      <c r="E686" s="190"/>
      <c r="F686" s="190">
        <f t="shared" si="258"/>
        <v>0</v>
      </c>
      <c r="G686" s="32" t="e">
        <f t="shared" si="259"/>
        <v>#DIV/0!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/>
      <c r="E688" s="190"/>
      <c r="F688" s="190">
        <f t="shared" si="258"/>
        <v>0</v>
      </c>
      <c r="G688" s="32" t="e">
        <f t="shared" si="259"/>
        <v>#DIV/0!</v>
      </c>
    </row>
    <row r="689" spans="1:7" x14ac:dyDescent="0.2">
      <c r="A689" s="186">
        <v>62</v>
      </c>
      <c r="B689" s="2" t="s">
        <v>42</v>
      </c>
      <c r="C689" s="11"/>
      <c r="D689" s="39"/>
      <c r="E689" s="39"/>
      <c r="F689" s="190">
        <f t="shared" si="258"/>
        <v>0</v>
      </c>
      <c r="G689" s="32" t="e">
        <f t="shared" si="259"/>
        <v>#DIV/0!</v>
      </c>
    </row>
    <row r="690" spans="1:7" ht="25.5" x14ac:dyDescent="0.2">
      <c r="A690" s="22"/>
      <c r="B690" s="26" t="s">
        <v>43</v>
      </c>
      <c r="C690" s="191"/>
      <c r="D690" s="40">
        <f>D684+D688+D689</f>
        <v>0</v>
      </c>
      <c r="E690" s="40">
        <f>E684+E688+E689</f>
        <v>0</v>
      </c>
      <c r="F690" s="190">
        <f t="shared" si="258"/>
        <v>0</v>
      </c>
      <c r="G690" s="32" t="e">
        <f t="shared" si="259"/>
        <v>#DIV/0!</v>
      </c>
    </row>
    <row r="691" spans="1:7" ht="25.5" x14ac:dyDescent="0.2">
      <c r="A691" s="22"/>
      <c r="B691" s="26" t="s">
        <v>48</v>
      </c>
      <c r="C691" s="191"/>
      <c r="D691" s="40">
        <f>D683-D690</f>
        <v>0</v>
      </c>
      <c r="E691" s="40">
        <f>E683-E690</f>
        <v>0</v>
      </c>
      <c r="F691" s="190">
        <f t="shared" si="258"/>
        <v>0</v>
      </c>
      <c r="G691" s="32" t="e">
        <f t="shared" si="259"/>
        <v>#DIV/0!</v>
      </c>
    </row>
    <row r="692" spans="1:7" x14ac:dyDescent="0.2">
      <c r="A692" s="186">
        <v>63</v>
      </c>
      <c r="B692" s="3" t="s">
        <v>46</v>
      </c>
      <c r="C692" s="188"/>
      <c r="D692" s="189"/>
      <c r="E692" s="189"/>
      <c r="F692" s="190">
        <f t="shared" si="258"/>
        <v>0</v>
      </c>
      <c r="G692" s="32" t="e">
        <f t="shared" si="259"/>
        <v>#DIV/0!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/>
      <c r="E696" s="39"/>
      <c r="F696" s="190">
        <f t="shared" ref="F696:F706" si="262">(D696-E696)</f>
        <v>0</v>
      </c>
      <c r="G696" s="32" t="e">
        <f t="shared" ref="G696:G706" si="263">F696/E696</f>
        <v>#DIV/0!</v>
      </c>
    </row>
    <row r="697" spans="1:7" ht="25.5" x14ac:dyDescent="0.2">
      <c r="A697" s="22"/>
      <c r="B697" s="26" t="s">
        <v>49</v>
      </c>
      <c r="C697" s="191"/>
      <c r="D697" s="190">
        <f>D691-D692-D696</f>
        <v>0</v>
      </c>
      <c r="E697" s="190">
        <f>E691-E692-E696</f>
        <v>0</v>
      </c>
      <c r="F697" s="190">
        <f t="shared" si="262"/>
        <v>0</v>
      </c>
      <c r="G697" s="32" t="e">
        <f t="shared" si="263"/>
        <v>#DIV/0!</v>
      </c>
    </row>
    <row r="698" spans="1:7" x14ac:dyDescent="0.2">
      <c r="A698" s="186">
        <v>75</v>
      </c>
      <c r="B698" s="3" t="s">
        <v>50</v>
      </c>
      <c r="C698" s="188"/>
      <c r="D698" s="189"/>
      <c r="E698" s="189"/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/>
      <c r="E699" s="190"/>
      <c r="F699" s="190">
        <f t="shared" si="262"/>
        <v>0</v>
      </c>
      <c r="G699" s="32" t="e">
        <f t="shared" si="263"/>
        <v>#DIV/0!</v>
      </c>
    </row>
    <row r="700" spans="1:7" ht="25.5" x14ac:dyDescent="0.2">
      <c r="A700" s="186">
        <v>68</v>
      </c>
      <c r="B700" s="16" t="s">
        <v>52</v>
      </c>
      <c r="C700" s="17"/>
      <c r="D700" s="190"/>
      <c r="E700" s="190"/>
      <c r="F700" s="190">
        <f t="shared" si="262"/>
        <v>0</v>
      </c>
      <c r="G700" s="32" t="e">
        <f t="shared" si="263"/>
        <v>#DIV/0!</v>
      </c>
    </row>
    <row r="701" spans="1:7" x14ac:dyDescent="0.2">
      <c r="A701" s="186">
        <v>78</v>
      </c>
      <c r="B701" s="2" t="s">
        <v>53</v>
      </c>
      <c r="C701" s="11"/>
      <c r="D701" s="39"/>
      <c r="E701" s="39"/>
      <c r="F701" s="190">
        <f t="shared" si="262"/>
        <v>0</v>
      </c>
      <c r="G701" s="32" t="e">
        <f t="shared" si="263"/>
        <v>#DIV/0!</v>
      </c>
    </row>
    <row r="702" spans="1:7" ht="25.5" x14ac:dyDescent="0.2">
      <c r="A702" s="22"/>
      <c r="B702" s="26" t="s">
        <v>77</v>
      </c>
      <c r="C702" s="191"/>
      <c r="D702" s="190">
        <f>D697+D698-D699-D700+D701</f>
        <v>0</v>
      </c>
      <c r="E702" s="190">
        <f>E697+E698-E699-E700+E701</f>
        <v>0</v>
      </c>
      <c r="F702" s="190">
        <f t="shared" si="262"/>
        <v>0</v>
      </c>
      <c r="G702" s="32" t="e">
        <f t="shared" si="263"/>
        <v>#DIV/0!</v>
      </c>
    </row>
    <row r="703" spans="1:7" x14ac:dyDescent="0.2">
      <c r="A703" s="186">
        <v>76</v>
      </c>
      <c r="B703" s="1" t="s">
        <v>54</v>
      </c>
      <c r="C703" s="10"/>
      <c r="D703" s="190"/>
      <c r="E703" s="190"/>
      <c r="F703" s="190">
        <f t="shared" si="262"/>
        <v>0</v>
      </c>
      <c r="G703" s="32" t="e">
        <f t="shared" si="263"/>
        <v>#DIV/0!</v>
      </c>
    </row>
    <row r="704" spans="1:7" x14ac:dyDescent="0.2">
      <c r="A704" s="186">
        <v>66</v>
      </c>
      <c r="B704" s="1" t="s">
        <v>55</v>
      </c>
      <c r="C704" s="10"/>
      <c r="D704" s="190"/>
      <c r="E704" s="190"/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0</v>
      </c>
      <c r="E705" s="39">
        <f>E703-E704</f>
        <v>0</v>
      </c>
      <c r="F705" s="190">
        <f t="shared" si="262"/>
        <v>0</v>
      </c>
      <c r="G705" s="32" t="e">
        <f t="shared" si="263"/>
        <v>#DIV/0!</v>
      </c>
    </row>
    <row r="706" spans="1:7" x14ac:dyDescent="0.2">
      <c r="A706" s="22"/>
      <c r="B706" s="19" t="s">
        <v>57</v>
      </c>
      <c r="C706" s="191"/>
      <c r="D706" s="190">
        <f>D702+D705</f>
        <v>0</v>
      </c>
      <c r="E706" s="190">
        <f>E702+E705</f>
        <v>0</v>
      </c>
      <c r="F706" s="190">
        <f t="shared" si="262"/>
        <v>0</v>
      </c>
      <c r="G706" s="32" t="e">
        <f t="shared" si="263"/>
        <v>#DIV/0!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86">
        <v>5</v>
      </c>
      <c r="B710" s="1" t="s">
        <v>22</v>
      </c>
      <c r="C710" s="10"/>
      <c r="D710" s="190"/>
      <c r="E710" s="190"/>
      <c r="F710" s="190">
        <f t="shared" ref="F710" si="264">(D710-E710)</f>
        <v>0</v>
      </c>
      <c r="G710" s="32" t="e">
        <f t="shared" ref="G710" si="265">F710/E710</f>
        <v>#DIV/0!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x14ac:dyDescent="0.2">
      <c r="A717" s="186">
        <v>41</v>
      </c>
      <c r="B717" s="1" t="s">
        <v>8</v>
      </c>
      <c r="C717" s="10"/>
      <c r="D717" s="190">
        <f>D721+D722+D723</f>
        <v>0</v>
      </c>
      <c r="E717" s="190">
        <f>E721+E722+E723</f>
        <v>0</v>
      </c>
      <c r="F717" s="190">
        <f t="shared" ref="F717" si="268">(D717-E717)</f>
        <v>0</v>
      </c>
      <c r="G717" s="32" t="e">
        <f t="shared" ref="G717" si="269">F717/E717</f>
        <v>#DIV/0!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/>
      <c r="E721" s="190"/>
      <c r="F721" s="190">
        <f t="shared" ref="F721:F723" si="270">(D721-E721)</f>
        <v>0</v>
      </c>
      <c r="G721" s="32" t="e">
        <f t="shared" ref="G721:G723" si="271">F721/E721</f>
        <v>#DIV/0!</v>
      </c>
    </row>
    <row r="722" spans="1:7" ht="25.5" x14ac:dyDescent="0.2">
      <c r="A722" s="186"/>
      <c r="B722" s="24" t="s">
        <v>58</v>
      </c>
      <c r="C722" s="17"/>
      <c r="D722" s="190"/>
      <c r="E722" s="190"/>
      <c r="F722" s="190">
        <f t="shared" si="270"/>
        <v>0</v>
      </c>
      <c r="G722" s="32" t="e">
        <f t="shared" si="271"/>
        <v>#DIV/0!</v>
      </c>
    </row>
    <row r="723" spans="1:7" x14ac:dyDescent="0.2">
      <c r="A723" s="186"/>
      <c r="B723" s="23" t="s">
        <v>24</v>
      </c>
      <c r="C723" s="10"/>
      <c r="D723" s="190"/>
      <c r="E723" s="190"/>
      <c r="F723" s="190">
        <f t="shared" si="270"/>
        <v>0</v>
      </c>
      <c r="G723" s="32" t="e">
        <f t="shared" si="271"/>
        <v>#DIV/0!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x14ac:dyDescent="0.2">
      <c r="A725" s="186"/>
      <c r="B725" s="8" t="s">
        <v>26</v>
      </c>
      <c r="C725" s="31"/>
      <c r="D725" s="190"/>
      <c r="E725" s="190"/>
      <c r="F725" s="190">
        <f t="shared" ref="F725" si="272">(D725-E725)</f>
        <v>0</v>
      </c>
      <c r="G725" s="32" t="e">
        <f t="shared" ref="G725" si="273">F725/E725</f>
        <v>#DIV/0!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x14ac:dyDescent="0.2">
      <c r="A727" s="186">
        <v>3</v>
      </c>
      <c r="B727" s="8" t="s">
        <v>15</v>
      </c>
      <c r="C727" s="31"/>
      <c r="D727" s="190">
        <f>D730+D731+D732+D733</f>
        <v>0</v>
      </c>
      <c r="E727" s="190">
        <f>E730+E731+E732+E733</f>
        <v>0</v>
      </c>
      <c r="F727" s="190">
        <f t="shared" ref="F727" si="274">(D727-E727)</f>
        <v>0</v>
      </c>
      <c r="G727" s="32" t="e">
        <f t="shared" ref="G727" si="275">F727/E727</f>
        <v>#DIV/0!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/>
      <c r="E730" s="190"/>
      <c r="F730" s="190">
        <f t="shared" ref="F730:F733" si="276">(D730-E730)</f>
        <v>0</v>
      </c>
      <c r="G730" s="32" t="e">
        <f t="shared" ref="G730:G733" si="277">F730/E730</f>
        <v>#DIV/0!</v>
      </c>
    </row>
    <row r="731" spans="1:7" x14ac:dyDescent="0.2">
      <c r="A731" s="186">
        <v>31</v>
      </c>
      <c r="B731" s="25" t="s">
        <v>17</v>
      </c>
      <c r="C731" s="31"/>
      <c r="D731" s="190"/>
      <c r="E731" s="190"/>
      <c r="F731" s="190">
        <f t="shared" si="276"/>
        <v>0</v>
      </c>
      <c r="G731" s="32" t="e">
        <f t="shared" si="277"/>
        <v>#DIV/0!</v>
      </c>
    </row>
    <row r="732" spans="1:7" x14ac:dyDescent="0.2">
      <c r="A732" s="186">
        <v>32</v>
      </c>
      <c r="B732" s="25" t="s">
        <v>18</v>
      </c>
      <c r="C732" s="31"/>
      <c r="D732" s="190"/>
      <c r="E732" s="190"/>
      <c r="F732" s="190">
        <f t="shared" si="276"/>
        <v>0</v>
      </c>
      <c r="G732" s="32" t="e">
        <f t="shared" si="277"/>
        <v>#DIV/0!</v>
      </c>
    </row>
    <row r="733" spans="1:7" x14ac:dyDescent="0.2">
      <c r="A733" s="186">
        <v>37</v>
      </c>
      <c r="B733" s="25" t="s">
        <v>25</v>
      </c>
      <c r="C733" s="31"/>
      <c r="D733" s="190"/>
      <c r="E733" s="190"/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/>
      <c r="E738" s="190"/>
      <c r="F738" s="190">
        <f>(D738-E738)</f>
        <v>0</v>
      </c>
      <c r="G738" s="32" t="e">
        <f>F738/E738</f>
        <v>#DIV/0!</v>
      </c>
    </row>
    <row r="739" spans="1:7" x14ac:dyDescent="0.2">
      <c r="A739" s="186">
        <v>701</v>
      </c>
      <c r="B739" s="1" t="s">
        <v>31</v>
      </c>
      <c r="C739" s="10"/>
      <c r="D739" s="190"/>
      <c r="E739" s="190"/>
      <c r="F739" s="190">
        <f t="shared" ref="F739:F741" si="278">(D739-E739)</f>
        <v>0</v>
      </c>
      <c r="G739" s="32" t="e">
        <f t="shared" ref="G739:G741" si="279">F739/E739</f>
        <v>#DIV/0!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/>
      <c r="E741" s="190"/>
      <c r="F741" s="190">
        <f t="shared" si="278"/>
        <v>0</v>
      </c>
      <c r="G741" s="32" t="e">
        <f t="shared" si="279"/>
        <v>#DIV/0!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/>
      <c r="E746" s="39"/>
      <c r="F746" s="190">
        <f t="shared" si="280"/>
        <v>0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0</v>
      </c>
      <c r="E748" s="40">
        <f>E738+E739+E740+E741+E746+E747</f>
        <v>0</v>
      </c>
      <c r="F748" s="40">
        <f t="shared" si="280"/>
        <v>0</v>
      </c>
      <c r="G748" s="34" t="e">
        <f t="shared" si="281"/>
        <v>#DIV/0!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0</v>
      </c>
      <c r="E756" s="40">
        <f>E748+E753+E754+E755</f>
        <v>0</v>
      </c>
      <c r="F756" s="190">
        <f t="shared" ref="F756:F765" si="286">(D756-E756)</f>
        <v>0</v>
      </c>
      <c r="G756" s="32" t="e">
        <f t="shared" ref="G756:G765" si="287">F756/E756</f>
        <v>#DIV/0!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0</v>
      </c>
      <c r="E757" s="189">
        <f>E758+E759+E760</f>
        <v>0</v>
      </c>
      <c r="F757" s="190">
        <f t="shared" si="286"/>
        <v>0</v>
      </c>
      <c r="G757" s="32" t="e">
        <f t="shared" si="287"/>
        <v>#DIV/0!</v>
      </c>
    </row>
    <row r="758" spans="1:7" x14ac:dyDescent="0.2">
      <c r="A758" s="186">
        <v>600</v>
      </c>
      <c r="B758" s="1" t="s">
        <v>2</v>
      </c>
      <c r="C758" s="10"/>
      <c r="D758" s="190"/>
      <c r="E758" s="190"/>
      <c r="F758" s="190">
        <f t="shared" si="286"/>
        <v>0</v>
      </c>
      <c r="G758" s="32" t="e">
        <f t="shared" si="287"/>
        <v>#DIV/0!</v>
      </c>
    </row>
    <row r="759" spans="1:7" x14ac:dyDescent="0.2">
      <c r="A759" s="186">
        <v>601</v>
      </c>
      <c r="B759" s="1" t="s">
        <v>3</v>
      </c>
      <c r="C759" s="10"/>
      <c r="D759" s="190"/>
      <c r="E759" s="190"/>
      <c r="F759" s="190">
        <f t="shared" si="286"/>
        <v>0</v>
      </c>
      <c r="G759" s="32" t="e">
        <f t="shared" si="287"/>
        <v>#DIV/0!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/>
      <c r="E761" s="190"/>
      <c r="F761" s="190">
        <f t="shared" si="286"/>
        <v>0</v>
      </c>
      <c r="G761" s="32" t="e">
        <f t="shared" si="287"/>
        <v>#DIV/0!</v>
      </c>
    </row>
    <row r="762" spans="1:7" x14ac:dyDescent="0.2">
      <c r="A762" s="186">
        <v>62</v>
      </c>
      <c r="B762" s="2" t="s">
        <v>42</v>
      </c>
      <c r="C762" s="11"/>
      <c r="D762" s="39"/>
      <c r="E762" s="39"/>
      <c r="F762" s="190">
        <f t="shared" si="286"/>
        <v>0</v>
      </c>
      <c r="G762" s="32" t="e">
        <f t="shared" si="287"/>
        <v>#DIV/0!</v>
      </c>
    </row>
    <row r="763" spans="1:7" ht="25.5" x14ac:dyDescent="0.2">
      <c r="A763" s="22"/>
      <c r="B763" s="26" t="s">
        <v>43</v>
      </c>
      <c r="C763" s="191"/>
      <c r="D763" s="40">
        <f>D757+D761+D762</f>
        <v>0</v>
      </c>
      <c r="E763" s="40">
        <f>E757+E761+E762</f>
        <v>0</v>
      </c>
      <c r="F763" s="190">
        <f t="shared" si="286"/>
        <v>0</v>
      </c>
      <c r="G763" s="32" t="e">
        <f t="shared" si="287"/>
        <v>#DIV/0!</v>
      </c>
    </row>
    <row r="764" spans="1:7" ht="25.5" x14ac:dyDescent="0.2">
      <c r="A764" s="22"/>
      <c r="B764" s="26" t="s">
        <v>48</v>
      </c>
      <c r="C764" s="191"/>
      <c r="D764" s="40">
        <f>D756-D763</f>
        <v>0</v>
      </c>
      <c r="E764" s="40">
        <f>E756-E763</f>
        <v>0</v>
      </c>
      <c r="F764" s="190">
        <f t="shared" si="286"/>
        <v>0</v>
      </c>
      <c r="G764" s="32" t="e">
        <f t="shared" si="287"/>
        <v>#DIV/0!</v>
      </c>
    </row>
    <row r="765" spans="1:7" x14ac:dyDescent="0.2">
      <c r="A765" s="186">
        <v>63</v>
      </c>
      <c r="B765" s="3" t="s">
        <v>46</v>
      </c>
      <c r="C765" s="188"/>
      <c r="D765" s="189"/>
      <c r="E765" s="189"/>
      <c r="F765" s="190">
        <f t="shared" si="286"/>
        <v>0</v>
      </c>
      <c r="G765" s="32" t="e">
        <f t="shared" si="287"/>
        <v>#DIV/0!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/>
      <c r="E769" s="39"/>
      <c r="F769" s="190">
        <f t="shared" ref="F769:F779" si="290">(D769-E769)</f>
        <v>0</v>
      </c>
      <c r="G769" s="32" t="e">
        <f t="shared" ref="G769:G779" si="291">F769/E769</f>
        <v>#DIV/0!</v>
      </c>
    </row>
    <row r="770" spans="1:7" ht="25.5" x14ac:dyDescent="0.2">
      <c r="A770" s="22"/>
      <c r="B770" s="26" t="s">
        <v>49</v>
      </c>
      <c r="C770" s="191"/>
      <c r="D770" s="190">
        <f>D764-D765-D769</f>
        <v>0</v>
      </c>
      <c r="E770" s="190">
        <f>E764-E765-E769</f>
        <v>0</v>
      </c>
      <c r="F770" s="190">
        <f t="shared" si="290"/>
        <v>0</v>
      </c>
      <c r="G770" s="32" t="e">
        <f t="shared" si="291"/>
        <v>#DIV/0!</v>
      </c>
    </row>
    <row r="771" spans="1:7" x14ac:dyDescent="0.2">
      <c r="A771" s="186">
        <v>75</v>
      </c>
      <c r="B771" s="3" t="s">
        <v>50</v>
      </c>
      <c r="C771" s="188"/>
      <c r="D771" s="189"/>
      <c r="E771" s="189"/>
      <c r="F771" s="190">
        <f t="shared" si="290"/>
        <v>0</v>
      </c>
      <c r="G771" s="32" t="e">
        <f t="shared" si="291"/>
        <v>#DIV/0!</v>
      </c>
    </row>
    <row r="772" spans="1:7" x14ac:dyDescent="0.2">
      <c r="A772" s="186">
        <v>65</v>
      </c>
      <c r="B772" s="1" t="s">
        <v>51</v>
      </c>
      <c r="C772" s="10"/>
      <c r="D772" s="190"/>
      <c r="E772" s="190"/>
      <c r="F772" s="190">
        <f t="shared" si="290"/>
        <v>0</v>
      </c>
      <c r="G772" s="32" t="e">
        <f t="shared" si="291"/>
        <v>#DIV/0!</v>
      </c>
    </row>
    <row r="773" spans="1:7" ht="25.5" x14ac:dyDescent="0.2">
      <c r="A773" s="186">
        <v>68</v>
      </c>
      <c r="B773" s="16" t="s">
        <v>52</v>
      </c>
      <c r="C773" s="17"/>
      <c r="D773" s="190"/>
      <c r="E773" s="190"/>
      <c r="F773" s="190">
        <f t="shared" si="290"/>
        <v>0</v>
      </c>
      <c r="G773" s="32" t="e">
        <f t="shared" si="291"/>
        <v>#DIV/0!</v>
      </c>
    </row>
    <row r="774" spans="1:7" x14ac:dyDescent="0.2">
      <c r="A774" s="186">
        <v>78</v>
      </c>
      <c r="B774" s="2" t="s">
        <v>53</v>
      </c>
      <c r="C774" s="11"/>
      <c r="D774" s="39"/>
      <c r="E774" s="39"/>
      <c r="F774" s="190">
        <f t="shared" si="290"/>
        <v>0</v>
      </c>
      <c r="G774" s="32" t="e">
        <f t="shared" si="291"/>
        <v>#DIV/0!</v>
      </c>
    </row>
    <row r="775" spans="1:7" ht="25.5" x14ac:dyDescent="0.2">
      <c r="A775" s="22"/>
      <c r="B775" s="26" t="s">
        <v>77</v>
      </c>
      <c r="C775" s="191"/>
      <c r="D775" s="190">
        <f>D770+D771-D772-D773+D774</f>
        <v>0</v>
      </c>
      <c r="E775" s="190">
        <f>E770+E771-E772-E773+E774</f>
        <v>0</v>
      </c>
      <c r="F775" s="190">
        <f t="shared" si="290"/>
        <v>0</v>
      </c>
      <c r="G775" s="32" t="e">
        <f t="shared" si="291"/>
        <v>#DIV/0!</v>
      </c>
    </row>
    <row r="776" spans="1:7" x14ac:dyDescent="0.2">
      <c r="A776" s="186">
        <v>76</v>
      </c>
      <c r="B776" s="1" t="s">
        <v>54</v>
      </c>
      <c r="C776" s="10"/>
      <c r="D776" s="190"/>
      <c r="E776" s="190"/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/>
      <c r="E777" s="190"/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x14ac:dyDescent="0.2">
      <c r="A779" s="22"/>
      <c r="B779" s="19" t="s">
        <v>57</v>
      </c>
      <c r="C779" s="191"/>
      <c r="D779" s="190">
        <f>D775+D778</f>
        <v>0</v>
      </c>
      <c r="E779" s="190">
        <f>E775+E778</f>
        <v>0</v>
      </c>
      <c r="F779" s="190">
        <f t="shared" si="290"/>
        <v>0</v>
      </c>
      <c r="G779" s="32" t="e">
        <f t="shared" si="291"/>
        <v>#DIV/0!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86">
        <v>5</v>
      </c>
      <c r="B783" s="1" t="s">
        <v>22</v>
      </c>
      <c r="C783" s="10"/>
      <c r="D783" s="190"/>
      <c r="E783" s="190"/>
      <c r="F783" s="190">
        <f t="shared" ref="F783" si="292">(D783-E783)</f>
        <v>0</v>
      </c>
      <c r="G783" s="32" t="e">
        <f t="shared" ref="G783" si="293">F783/E783</f>
        <v>#DIV/0!</v>
      </c>
    </row>
    <row r="784" spans="1:7" x14ac:dyDescent="0.2">
      <c r="B784" s="6"/>
      <c r="C784" s="28"/>
    </row>
    <row r="785" spans="1:8" x14ac:dyDescent="0.2">
      <c r="B785" s="7" t="s">
        <v>6</v>
      </c>
      <c r="C785" s="29"/>
    </row>
    <row r="786" spans="1:8" x14ac:dyDescent="0.2">
      <c r="B786" s="6"/>
      <c r="C786" s="28"/>
    </row>
    <row r="787" spans="1:8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8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8" x14ac:dyDescent="0.2">
      <c r="B789" s="3"/>
      <c r="C789" s="28"/>
    </row>
    <row r="790" spans="1:8" x14ac:dyDescent="0.2">
      <c r="A790" s="186">
        <v>41</v>
      </c>
      <c r="B790" s="1" t="s">
        <v>8</v>
      </c>
      <c r="C790" s="10"/>
      <c r="D790" s="190">
        <f>D794+D795+D796</f>
        <v>0</v>
      </c>
      <c r="E790" s="190">
        <f>E794+E795+E796</f>
        <v>0</v>
      </c>
      <c r="F790" s="190">
        <f t="shared" ref="F790" si="296">(D790-E790)</f>
        <v>0</v>
      </c>
      <c r="G790" s="32" t="e">
        <f t="shared" ref="G790" si="297">F790/E790</f>
        <v>#DIV/0!</v>
      </c>
      <c r="H790" s="157"/>
    </row>
    <row r="791" spans="1:8" x14ac:dyDescent="0.2">
      <c r="A791" s="186"/>
      <c r="B791" s="1"/>
      <c r="C791" s="10"/>
      <c r="D791" s="190"/>
      <c r="E791" s="190"/>
      <c r="F791" s="190"/>
      <c r="G791" s="32"/>
    </row>
    <row r="792" spans="1:8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8" x14ac:dyDescent="0.2">
      <c r="A793" s="186"/>
      <c r="B793" s="1"/>
      <c r="C793" s="10"/>
      <c r="D793" s="190"/>
      <c r="E793" s="190"/>
      <c r="F793" s="190"/>
      <c r="G793" s="32"/>
    </row>
    <row r="794" spans="1:8" x14ac:dyDescent="0.2">
      <c r="A794" s="186"/>
      <c r="B794" s="23" t="s">
        <v>23</v>
      </c>
      <c r="C794" s="10"/>
      <c r="D794" s="190"/>
      <c r="E794" s="190"/>
      <c r="F794" s="190">
        <f t="shared" ref="F794:F796" si="298">(D794-E794)</f>
        <v>0</v>
      </c>
      <c r="G794" s="32" t="e">
        <f t="shared" ref="G794:G796" si="299">F794/E794</f>
        <v>#DIV/0!</v>
      </c>
    </row>
    <row r="795" spans="1:8" ht="25.5" x14ac:dyDescent="0.2">
      <c r="A795" s="186"/>
      <c r="B795" s="24" t="s">
        <v>58</v>
      </c>
      <c r="C795" s="17"/>
      <c r="D795" s="190"/>
      <c r="E795" s="190"/>
      <c r="F795" s="190">
        <f t="shared" si="298"/>
        <v>0</v>
      </c>
      <c r="G795" s="32" t="e">
        <f t="shared" si="299"/>
        <v>#DIV/0!</v>
      </c>
    </row>
    <row r="796" spans="1:8" x14ac:dyDescent="0.2">
      <c r="A796" s="186"/>
      <c r="B796" s="23" t="s">
        <v>24</v>
      </c>
      <c r="C796" s="10"/>
      <c r="D796" s="190"/>
      <c r="E796" s="190"/>
      <c r="F796" s="190">
        <f t="shared" si="298"/>
        <v>0</v>
      </c>
      <c r="G796" s="32" t="e">
        <f t="shared" si="299"/>
        <v>#DIV/0!</v>
      </c>
    </row>
    <row r="797" spans="1:8" x14ac:dyDescent="0.2">
      <c r="A797" s="186"/>
      <c r="B797" s="1"/>
      <c r="C797" s="10"/>
      <c r="D797" s="190"/>
      <c r="E797" s="190"/>
      <c r="F797" s="190"/>
      <c r="G797" s="32"/>
    </row>
    <row r="798" spans="1:8" x14ac:dyDescent="0.2">
      <c r="A798" s="186"/>
      <c r="B798" s="8" t="s">
        <v>26</v>
      </c>
      <c r="C798" s="31"/>
      <c r="D798" s="190"/>
      <c r="E798" s="190"/>
      <c r="F798" s="190">
        <f t="shared" ref="F798" si="300">(D798-E798)</f>
        <v>0</v>
      </c>
      <c r="G798" s="32" t="e">
        <f t="shared" ref="G798" si="301">F798/E798</f>
        <v>#DIV/0!</v>
      </c>
    </row>
    <row r="799" spans="1:8" x14ac:dyDescent="0.2">
      <c r="A799" s="186"/>
      <c r="B799" s="8"/>
      <c r="C799" s="31"/>
      <c r="D799" s="190"/>
      <c r="E799" s="190"/>
      <c r="F799" s="190"/>
      <c r="G799" s="32"/>
    </row>
    <row r="800" spans="1:8" x14ac:dyDescent="0.2">
      <c r="A800" s="186">
        <v>3</v>
      </c>
      <c r="B800" s="8" t="s">
        <v>15</v>
      </c>
      <c r="C800" s="31"/>
      <c r="D800" s="190">
        <f>D803+D804+D805+D806</f>
        <v>0</v>
      </c>
      <c r="E800" s="190">
        <f>E803+E804+E805+E806</f>
        <v>0</v>
      </c>
      <c r="F800" s="190">
        <f t="shared" ref="F800" si="302">(D800-E800)</f>
        <v>0</v>
      </c>
      <c r="G800" s="32" t="e">
        <f t="shared" ref="G800" si="303">F800/E800</f>
        <v>#DIV/0!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/>
      <c r="E803" s="190"/>
      <c r="F803" s="190">
        <f t="shared" ref="F803:F806" si="304">(D803-E803)</f>
        <v>0</v>
      </c>
      <c r="G803" s="32" t="e">
        <f t="shared" ref="G803:G806" si="305">F803/E803</f>
        <v>#DIV/0!</v>
      </c>
    </row>
    <row r="804" spans="1:7" x14ac:dyDescent="0.2">
      <c r="A804" s="186">
        <v>31</v>
      </c>
      <c r="B804" s="25" t="s">
        <v>17</v>
      </c>
      <c r="C804" s="31"/>
      <c r="D804" s="190"/>
      <c r="E804" s="190"/>
      <c r="F804" s="190">
        <f t="shared" si="304"/>
        <v>0</v>
      </c>
      <c r="G804" s="32" t="e">
        <f t="shared" si="305"/>
        <v>#DIV/0!</v>
      </c>
    </row>
    <row r="805" spans="1:7" x14ac:dyDescent="0.2">
      <c r="A805" s="186">
        <v>32</v>
      </c>
      <c r="B805" s="25" t="s">
        <v>18</v>
      </c>
      <c r="C805" s="31"/>
      <c r="D805" s="190"/>
      <c r="E805" s="190"/>
      <c r="F805" s="190">
        <f t="shared" si="304"/>
        <v>0</v>
      </c>
      <c r="G805" s="32" t="e">
        <f t="shared" si="305"/>
        <v>#DIV/0!</v>
      </c>
    </row>
    <row r="806" spans="1:7" x14ac:dyDescent="0.2">
      <c r="A806" s="186">
        <v>37</v>
      </c>
      <c r="B806" s="25" t="s">
        <v>25</v>
      </c>
      <c r="C806" s="31"/>
      <c r="D806" s="190"/>
      <c r="E806" s="190"/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/>
      <c r="E811" s="190"/>
      <c r="F811" s="190">
        <f>(D811-E811)</f>
        <v>0</v>
      </c>
      <c r="G811" s="32" t="e">
        <f>F811/E811</f>
        <v>#DIV/0!</v>
      </c>
    </row>
    <row r="812" spans="1:7" x14ac:dyDescent="0.2">
      <c r="A812" s="186">
        <v>701</v>
      </c>
      <c r="B812" s="1" t="s">
        <v>31</v>
      </c>
      <c r="C812" s="10"/>
      <c r="D812" s="190"/>
      <c r="E812" s="190"/>
      <c r="F812" s="190">
        <f t="shared" ref="F812:F814" si="306">(D812-E812)</f>
        <v>0</v>
      </c>
      <c r="G812" s="32" t="e">
        <f t="shared" ref="G812:G814" si="307">F812/E812</f>
        <v>#DIV/0!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/>
      <c r="E814" s="190"/>
      <c r="F814" s="190">
        <f t="shared" si="306"/>
        <v>0</v>
      </c>
      <c r="G814" s="32" t="e">
        <f t="shared" si="307"/>
        <v>#DIV/0!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0</v>
      </c>
      <c r="E821" s="40">
        <f>E811+E812+E813+E814+E819+E820</f>
        <v>0</v>
      </c>
      <c r="F821" s="40">
        <f t="shared" si="308"/>
        <v>0</v>
      </c>
      <c r="G821" s="34" t="e">
        <f t="shared" si="309"/>
        <v>#DIV/0!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0</v>
      </c>
      <c r="E829" s="40">
        <f>E821+E826+E827+E828</f>
        <v>0</v>
      </c>
      <c r="F829" s="190">
        <f t="shared" ref="F829:F838" si="314">(D829-E829)</f>
        <v>0</v>
      </c>
      <c r="G829" s="32" t="e">
        <f t="shared" ref="G829:G838" si="315">F829/E829</f>
        <v>#DIV/0!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0</v>
      </c>
      <c r="E830" s="189">
        <f>E831+E832+E833</f>
        <v>0</v>
      </c>
      <c r="F830" s="190">
        <f t="shared" si="314"/>
        <v>0</v>
      </c>
      <c r="G830" s="32" t="e">
        <f t="shared" si="315"/>
        <v>#DIV/0!</v>
      </c>
    </row>
    <row r="831" spans="1:7" x14ac:dyDescent="0.2">
      <c r="A831" s="186">
        <v>600</v>
      </c>
      <c r="B831" s="1" t="s">
        <v>2</v>
      </c>
      <c r="C831" s="10"/>
      <c r="D831" s="190"/>
      <c r="E831" s="190"/>
      <c r="F831" s="190">
        <f t="shared" si="314"/>
        <v>0</v>
      </c>
      <c r="G831" s="32" t="e">
        <f t="shared" si="315"/>
        <v>#DIV/0!</v>
      </c>
    </row>
    <row r="832" spans="1:7" x14ac:dyDescent="0.2">
      <c r="A832" s="186">
        <v>601</v>
      </c>
      <c r="B832" s="1" t="s">
        <v>3</v>
      </c>
      <c r="C832" s="10"/>
      <c r="D832" s="190"/>
      <c r="E832" s="190"/>
      <c r="F832" s="190">
        <f t="shared" si="314"/>
        <v>0</v>
      </c>
      <c r="G832" s="32" t="e">
        <f t="shared" si="315"/>
        <v>#DIV/0!</v>
      </c>
    </row>
    <row r="833" spans="1:8" x14ac:dyDescent="0.2">
      <c r="A833" s="186">
        <v>604</v>
      </c>
      <c r="B833" s="1" t="s">
        <v>4</v>
      </c>
      <c r="C833" s="10"/>
      <c r="D833" s="190"/>
      <c r="E833" s="190"/>
      <c r="F833" s="190">
        <f t="shared" si="314"/>
        <v>0</v>
      </c>
      <c r="G833" s="32" t="e">
        <f t="shared" si="315"/>
        <v>#DIV/0!</v>
      </c>
    </row>
    <row r="834" spans="1:8" x14ac:dyDescent="0.2">
      <c r="A834" s="186">
        <v>61</v>
      </c>
      <c r="B834" s="1" t="s">
        <v>41</v>
      </c>
      <c r="C834" s="10"/>
      <c r="D834" s="190"/>
      <c r="E834" s="190"/>
      <c r="F834" s="190">
        <f t="shared" si="314"/>
        <v>0</v>
      </c>
      <c r="G834" s="32" t="e">
        <f t="shared" si="315"/>
        <v>#DIV/0!</v>
      </c>
    </row>
    <row r="835" spans="1:8" x14ac:dyDescent="0.2">
      <c r="A835" s="186">
        <v>62</v>
      </c>
      <c r="B835" s="2" t="s">
        <v>42</v>
      </c>
      <c r="C835" s="11"/>
      <c r="D835" s="39"/>
      <c r="E835" s="39"/>
      <c r="F835" s="190">
        <f t="shared" si="314"/>
        <v>0</v>
      </c>
      <c r="G835" s="32" t="e">
        <f t="shared" si="315"/>
        <v>#DIV/0!</v>
      </c>
    </row>
    <row r="836" spans="1:8" ht="25.5" x14ac:dyDescent="0.2">
      <c r="A836" s="22"/>
      <c r="B836" s="26" t="s">
        <v>43</v>
      </c>
      <c r="C836" s="191"/>
      <c r="D836" s="40">
        <f>D830+D834+D835</f>
        <v>0</v>
      </c>
      <c r="E836" s="40">
        <f>E830+E834+E835</f>
        <v>0</v>
      </c>
      <c r="F836" s="190">
        <f t="shared" si="314"/>
        <v>0</v>
      </c>
      <c r="G836" s="32" t="e">
        <f t="shared" si="315"/>
        <v>#DIV/0!</v>
      </c>
    </row>
    <row r="837" spans="1:8" ht="25.5" x14ac:dyDescent="0.2">
      <c r="A837" s="22"/>
      <c r="B837" s="26" t="s">
        <v>48</v>
      </c>
      <c r="C837" s="191"/>
      <c r="D837" s="40">
        <f>D829-D836</f>
        <v>0</v>
      </c>
      <c r="E837" s="40">
        <f>E829-E836</f>
        <v>0</v>
      </c>
      <c r="F837" s="190">
        <f t="shared" si="314"/>
        <v>0</v>
      </c>
      <c r="G837" s="32" t="e">
        <f t="shared" si="315"/>
        <v>#DIV/0!</v>
      </c>
    </row>
    <row r="838" spans="1:8" x14ac:dyDescent="0.2">
      <c r="A838" s="186">
        <v>63</v>
      </c>
      <c r="B838" s="3" t="s">
        <v>46</v>
      </c>
      <c r="C838" s="188"/>
      <c r="D838" s="189"/>
      <c r="E838" s="189"/>
      <c r="F838" s="190">
        <f t="shared" si="314"/>
        <v>0</v>
      </c>
      <c r="G838" s="32" t="e">
        <f t="shared" si="315"/>
        <v>#DIV/0!</v>
      </c>
    </row>
    <row r="839" spans="1:8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8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8" x14ac:dyDescent="0.2">
      <c r="A841" s="186"/>
      <c r="B841" s="15"/>
      <c r="C841" s="21"/>
      <c r="D841" s="190"/>
      <c r="E841" s="190"/>
      <c r="F841" s="190"/>
      <c r="G841" s="32"/>
    </row>
    <row r="842" spans="1:8" x14ac:dyDescent="0.2">
      <c r="A842" s="186">
        <v>64</v>
      </c>
      <c r="B842" s="2" t="s">
        <v>47</v>
      </c>
      <c r="C842" s="11"/>
      <c r="D842" s="39"/>
      <c r="E842" s="39"/>
      <c r="F842" s="190">
        <f t="shared" ref="F842:F852" si="318">(D842-E842)</f>
        <v>0</v>
      </c>
      <c r="G842" s="32" t="e">
        <f t="shared" ref="G842:G852" si="319">F842/E842</f>
        <v>#DIV/0!</v>
      </c>
    </row>
    <row r="843" spans="1:8" ht="25.5" x14ac:dyDescent="0.2">
      <c r="A843" s="22"/>
      <c r="B843" s="26" t="s">
        <v>49</v>
      </c>
      <c r="C843" s="191"/>
      <c r="D843" s="190">
        <f>D837-D838-D842</f>
        <v>0</v>
      </c>
      <c r="E843" s="190">
        <f>E837-E838-E842</f>
        <v>0</v>
      </c>
      <c r="F843" s="190">
        <f t="shared" si="318"/>
        <v>0</v>
      </c>
      <c r="G843" s="32" t="e">
        <f t="shared" si="319"/>
        <v>#DIV/0!</v>
      </c>
      <c r="H843" s="157"/>
    </row>
    <row r="844" spans="1:8" x14ac:dyDescent="0.2">
      <c r="A844" s="186">
        <v>75</v>
      </c>
      <c r="B844" s="3" t="s">
        <v>50</v>
      </c>
      <c r="C844" s="188"/>
      <c r="D844" s="189"/>
      <c r="E844" s="189"/>
      <c r="F844" s="190">
        <f t="shared" si="318"/>
        <v>0</v>
      </c>
      <c r="G844" s="32" t="e">
        <f t="shared" si="319"/>
        <v>#DIV/0!</v>
      </c>
    </row>
    <row r="845" spans="1:8" x14ac:dyDescent="0.2">
      <c r="A845" s="186">
        <v>65</v>
      </c>
      <c r="B845" s="1" t="s">
        <v>51</v>
      </c>
      <c r="C845" s="10"/>
      <c r="D845" s="190"/>
      <c r="E845" s="190"/>
      <c r="F845" s="190">
        <f t="shared" si="318"/>
        <v>0</v>
      </c>
      <c r="G845" s="32" t="e">
        <f t="shared" si="319"/>
        <v>#DIV/0!</v>
      </c>
    </row>
    <row r="846" spans="1:8" ht="25.5" x14ac:dyDescent="0.2">
      <c r="A846" s="186">
        <v>68</v>
      </c>
      <c r="B846" s="16" t="s">
        <v>52</v>
      </c>
      <c r="C846" s="17"/>
      <c r="D846" s="190"/>
      <c r="E846" s="190"/>
      <c r="F846" s="190">
        <f t="shared" si="318"/>
        <v>0</v>
      </c>
      <c r="G846" s="32" t="e">
        <f t="shared" si="319"/>
        <v>#DIV/0!</v>
      </c>
    </row>
    <row r="847" spans="1:8" x14ac:dyDescent="0.2">
      <c r="A847" s="186">
        <v>78</v>
      </c>
      <c r="B847" s="2" t="s">
        <v>53</v>
      </c>
      <c r="C847" s="11"/>
      <c r="D847" s="39"/>
      <c r="E847" s="39"/>
      <c r="F847" s="190">
        <f t="shared" si="318"/>
        <v>0</v>
      </c>
      <c r="G847" s="32" t="e">
        <f t="shared" si="319"/>
        <v>#DIV/0!</v>
      </c>
    </row>
    <row r="848" spans="1:8" ht="25.5" x14ac:dyDescent="0.2">
      <c r="A848" s="22"/>
      <c r="B848" s="26" t="s">
        <v>77</v>
      </c>
      <c r="C848" s="191"/>
      <c r="D848" s="190">
        <f>D843+D844-D845-D846+D847</f>
        <v>0</v>
      </c>
      <c r="E848" s="190">
        <f>E843+E844-E845-E846+E847</f>
        <v>0</v>
      </c>
      <c r="F848" s="190">
        <f t="shared" si="318"/>
        <v>0</v>
      </c>
      <c r="G848" s="32" t="e">
        <f t="shared" si="319"/>
        <v>#DIV/0!</v>
      </c>
    </row>
    <row r="849" spans="1:7" x14ac:dyDescent="0.2">
      <c r="A849" s="186">
        <v>76</v>
      </c>
      <c r="B849" s="1" t="s">
        <v>54</v>
      </c>
      <c r="C849" s="10"/>
      <c r="D849" s="190"/>
      <c r="E849" s="190"/>
      <c r="F849" s="190">
        <f t="shared" si="318"/>
        <v>0</v>
      </c>
      <c r="G849" s="32" t="e">
        <f t="shared" si="319"/>
        <v>#DIV/0!</v>
      </c>
    </row>
    <row r="850" spans="1:7" x14ac:dyDescent="0.2">
      <c r="A850" s="186">
        <v>66</v>
      </c>
      <c r="B850" s="1" t="s">
        <v>55</v>
      </c>
      <c r="C850" s="10"/>
      <c r="D850" s="190"/>
      <c r="E850" s="190"/>
      <c r="F850" s="190">
        <f t="shared" si="318"/>
        <v>0</v>
      </c>
      <c r="G850" s="32" t="e">
        <f t="shared" si="319"/>
        <v>#DIV/0!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7" x14ac:dyDescent="0.2">
      <c r="A852" s="22"/>
      <c r="B852" s="19" t="s">
        <v>57</v>
      </c>
      <c r="C852" s="191"/>
      <c r="D852" s="190">
        <f>D848+D851</f>
        <v>0</v>
      </c>
      <c r="E852" s="190">
        <f>E848+E851</f>
        <v>0</v>
      </c>
      <c r="F852" s="190">
        <f t="shared" si="318"/>
        <v>0</v>
      </c>
      <c r="G852" s="32" t="e">
        <f t="shared" si="319"/>
        <v>#DIV/0!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86">
        <v>5</v>
      </c>
      <c r="B856" s="1" t="s">
        <v>22</v>
      </c>
      <c r="C856" s="10"/>
      <c r="D856" s="190"/>
      <c r="E856" s="190"/>
      <c r="F856" s="190">
        <f t="shared" ref="F856" si="320">(D856-E856)</f>
        <v>0</v>
      </c>
      <c r="G856" s="32" t="e">
        <f t="shared" ref="G856" si="321">F856/E856</f>
        <v>#DIV/0!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7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7" x14ac:dyDescent="0.2">
      <c r="B862" s="3"/>
      <c r="C862" s="28"/>
    </row>
    <row r="863" spans="1:7" x14ac:dyDescent="0.2">
      <c r="A863" s="186">
        <v>41</v>
      </c>
      <c r="B863" s="1" t="s">
        <v>8</v>
      </c>
      <c r="C863" s="10"/>
      <c r="D863" s="190">
        <f>D867+D868+D869</f>
        <v>0</v>
      </c>
      <c r="E863" s="190">
        <f>E867+E868+E869</f>
        <v>0</v>
      </c>
      <c r="F863" s="190">
        <f t="shared" ref="F863" si="324">(D863-E863)</f>
        <v>0</v>
      </c>
      <c r="G863" s="32" t="e">
        <f t="shared" ref="G863" si="325">F863/E863</f>
        <v>#DIV/0!</v>
      </c>
    </row>
    <row r="864" spans="1:7" x14ac:dyDescent="0.2">
      <c r="A864" s="186"/>
      <c r="B864" s="1"/>
      <c r="C864" s="10"/>
      <c r="D864" s="190"/>
      <c r="E864" s="190"/>
      <c r="F864" s="190"/>
      <c r="G864" s="32"/>
    </row>
    <row r="865" spans="1:8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8" x14ac:dyDescent="0.2">
      <c r="A866" s="186"/>
      <c r="B866" s="1"/>
      <c r="C866" s="10"/>
      <c r="D866" s="190"/>
      <c r="E866" s="190"/>
      <c r="F866" s="190"/>
      <c r="G866" s="32"/>
    </row>
    <row r="867" spans="1:8" x14ac:dyDescent="0.2">
      <c r="A867" s="186"/>
      <c r="B867" s="23" t="s">
        <v>23</v>
      </c>
      <c r="C867" s="10"/>
      <c r="D867" s="190"/>
      <c r="E867" s="190"/>
      <c r="F867" s="190">
        <f t="shared" ref="F867:F869" si="326">(D867-E867)</f>
        <v>0</v>
      </c>
      <c r="G867" s="32" t="e">
        <f t="shared" ref="G867:G869" si="327">F867/E867</f>
        <v>#DIV/0!</v>
      </c>
    </row>
    <row r="868" spans="1:8" ht="25.5" x14ac:dyDescent="0.2">
      <c r="A868" s="186"/>
      <c r="B868" s="24" t="s">
        <v>58</v>
      </c>
      <c r="C868" s="17"/>
      <c r="D868" s="190"/>
      <c r="E868" s="190"/>
      <c r="F868" s="190">
        <f t="shared" si="326"/>
        <v>0</v>
      </c>
      <c r="G868" s="32" t="e">
        <f t="shared" si="327"/>
        <v>#DIV/0!</v>
      </c>
    </row>
    <row r="869" spans="1:8" x14ac:dyDescent="0.2">
      <c r="A869" s="186"/>
      <c r="B869" s="23" t="s">
        <v>24</v>
      </c>
      <c r="C869" s="10"/>
      <c r="D869" s="190"/>
      <c r="E869" s="190"/>
      <c r="F869" s="190">
        <f t="shared" si="326"/>
        <v>0</v>
      </c>
      <c r="G869" s="32" t="e">
        <f t="shared" si="327"/>
        <v>#DIV/0!</v>
      </c>
    </row>
    <row r="870" spans="1:8" x14ac:dyDescent="0.2">
      <c r="A870" s="186"/>
      <c r="B870" s="1"/>
      <c r="C870" s="10"/>
      <c r="D870" s="190"/>
      <c r="E870" s="190"/>
      <c r="F870" s="190"/>
      <c r="G870" s="32"/>
    </row>
    <row r="871" spans="1:8" x14ac:dyDescent="0.2">
      <c r="A871" s="186"/>
      <c r="B871" s="8" t="s">
        <v>26</v>
      </c>
      <c r="C871" s="31"/>
      <c r="D871" s="190"/>
      <c r="E871" s="190"/>
      <c r="F871" s="190">
        <f t="shared" ref="F871" si="328">(D871-E871)</f>
        <v>0</v>
      </c>
      <c r="G871" s="32" t="e">
        <f t="shared" ref="G871" si="329">F871/E871</f>
        <v>#DIV/0!</v>
      </c>
      <c r="H871" s="157"/>
    </row>
    <row r="872" spans="1:8" x14ac:dyDescent="0.2">
      <c r="A872" s="186"/>
      <c r="B872" s="8"/>
      <c r="C872" s="31"/>
      <c r="D872" s="190"/>
      <c r="E872" s="190"/>
      <c r="F872" s="190"/>
      <c r="G872" s="32"/>
      <c r="H872" s="157"/>
    </row>
    <row r="873" spans="1:8" x14ac:dyDescent="0.2">
      <c r="A873" s="186">
        <v>3</v>
      </c>
      <c r="B873" s="8" t="s">
        <v>15</v>
      </c>
      <c r="C873" s="31"/>
      <c r="D873" s="190">
        <f>D876+D877+D878+D879</f>
        <v>0</v>
      </c>
      <c r="E873" s="190">
        <f>E876+E877+E878+E879</f>
        <v>0</v>
      </c>
      <c r="F873" s="190">
        <f t="shared" ref="F873" si="330">(D873-E873)</f>
        <v>0</v>
      </c>
      <c r="G873" s="32" t="e">
        <f t="shared" ref="G873" si="331">F873/E873</f>
        <v>#DIV/0!</v>
      </c>
      <c r="H873" s="157"/>
    </row>
    <row r="874" spans="1:8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8" x14ac:dyDescent="0.2">
      <c r="A875" s="186"/>
      <c r="B875" s="8"/>
      <c r="C875" s="31"/>
      <c r="D875" s="190"/>
      <c r="E875" s="190"/>
      <c r="F875" s="190"/>
      <c r="G875" s="32"/>
    </row>
    <row r="876" spans="1:8" x14ac:dyDescent="0.2">
      <c r="A876" s="186">
        <v>30</v>
      </c>
      <c r="B876" s="25" t="s">
        <v>16</v>
      </c>
      <c r="C876" s="31"/>
      <c r="D876" s="190"/>
      <c r="E876" s="190"/>
      <c r="F876" s="190">
        <f t="shared" ref="F876:F879" si="332">(D876-E876)</f>
        <v>0</v>
      </c>
      <c r="G876" s="32" t="e">
        <f t="shared" ref="G876:G879" si="333">F876/E876</f>
        <v>#DIV/0!</v>
      </c>
    </row>
    <row r="877" spans="1:8" x14ac:dyDescent="0.2">
      <c r="A877" s="186">
        <v>31</v>
      </c>
      <c r="B877" s="25" t="s">
        <v>17</v>
      </c>
      <c r="C877" s="31"/>
      <c r="D877" s="190"/>
      <c r="E877" s="190"/>
      <c r="F877" s="190">
        <f t="shared" si="332"/>
        <v>0</v>
      </c>
      <c r="G877" s="32" t="e">
        <f t="shared" si="333"/>
        <v>#DIV/0!</v>
      </c>
    </row>
    <row r="878" spans="1:8" x14ac:dyDescent="0.2">
      <c r="A878" s="186">
        <v>32</v>
      </c>
      <c r="B878" s="25" t="s">
        <v>18</v>
      </c>
      <c r="C878" s="31"/>
      <c r="D878" s="190"/>
      <c r="E878" s="190"/>
      <c r="F878" s="190">
        <f t="shared" si="332"/>
        <v>0</v>
      </c>
      <c r="G878" s="32" t="e">
        <f t="shared" si="333"/>
        <v>#DIV/0!</v>
      </c>
    </row>
    <row r="879" spans="1:8" x14ac:dyDescent="0.2">
      <c r="A879" s="186">
        <v>37</v>
      </c>
      <c r="B879" s="25" t="s">
        <v>25</v>
      </c>
      <c r="C879" s="31"/>
      <c r="D879" s="190"/>
      <c r="E879" s="190"/>
      <c r="F879" s="190">
        <f t="shared" si="332"/>
        <v>0</v>
      </c>
      <c r="G879" s="32" t="e">
        <f t="shared" si="333"/>
        <v>#DIV/0!</v>
      </c>
    </row>
    <row r="880" spans="1:8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/>
      <c r="E887" s="190"/>
      <c r="F887" s="190">
        <f t="shared" si="334"/>
        <v>0</v>
      </c>
      <c r="G887" s="32" t="e">
        <f t="shared" si="335"/>
        <v>#DIV/0!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0</v>
      </c>
      <c r="E894" s="40">
        <f>E884+E885+E886+E887+E892+E893</f>
        <v>0</v>
      </c>
      <c r="F894" s="40">
        <f t="shared" si="336"/>
        <v>0</v>
      </c>
      <c r="G894" s="34" t="e">
        <f t="shared" si="337"/>
        <v>#DIV/0!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0</v>
      </c>
      <c r="E902" s="40">
        <f>E894+E899+E900+E901</f>
        <v>0</v>
      </c>
      <c r="F902" s="190">
        <f t="shared" ref="F902:F911" si="342">(D902-E902)</f>
        <v>0</v>
      </c>
      <c r="G902" s="32" t="e">
        <f t="shared" ref="G902:G911" si="343">F902/E902</f>
        <v>#DIV/0!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0</v>
      </c>
      <c r="E903" s="189">
        <f>E904+E905+E906</f>
        <v>0</v>
      </c>
      <c r="F903" s="190">
        <f t="shared" si="342"/>
        <v>0</v>
      </c>
      <c r="G903" s="32" t="e">
        <f t="shared" si="343"/>
        <v>#DIV/0!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/>
      <c r="E905" s="190"/>
      <c r="F905" s="190">
        <f t="shared" si="342"/>
        <v>0</v>
      </c>
      <c r="G905" s="32" t="e">
        <f t="shared" si="343"/>
        <v>#DIV/0!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/>
      <c r="E907" s="190"/>
      <c r="F907" s="190">
        <f t="shared" si="342"/>
        <v>0</v>
      </c>
      <c r="G907" s="32" t="e">
        <f t="shared" si="343"/>
        <v>#DIV/0!</v>
      </c>
    </row>
    <row r="908" spans="1:7" x14ac:dyDescent="0.2">
      <c r="A908" s="186">
        <v>62</v>
      </c>
      <c r="B908" s="2" t="s">
        <v>42</v>
      </c>
      <c r="C908" s="11"/>
      <c r="D908" s="39"/>
      <c r="E908" s="39"/>
      <c r="F908" s="190">
        <f t="shared" si="342"/>
        <v>0</v>
      </c>
      <c r="G908" s="32" t="e">
        <f t="shared" si="343"/>
        <v>#DIV/0!</v>
      </c>
    </row>
    <row r="909" spans="1:7" ht="25.5" x14ac:dyDescent="0.2">
      <c r="A909" s="22"/>
      <c r="B909" s="26" t="s">
        <v>43</v>
      </c>
      <c r="C909" s="191"/>
      <c r="D909" s="40">
        <f>D903+D907+D908</f>
        <v>0</v>
      </c>
      <c r="E909" s="40">
        <f>E903+E907+E908</f>
        <v>0</v>
      </c>
      <c r="F909" s="190">
        <f t="shared" si="342"/>
        <v>0</v>
      </c>
      <c r="G909" s="32" t="e">
        <f t="shared" si="343"/>
        <v>#DIV/0!</v>
      </c>
    </row>
    <row r="910" spans="1:7" ht="25.5" x14ac:dyDescent="0.2">
      <c r="A910" s="22"/>
      <c r="B910" s="26" t="s">
        <v>48</v>
      </c>
      <c r="C910" s="191"/>
      <c r="D910" s="40">
        <f>D902-D909</f>
        <v>0</v>
      </c>
      <c r="E910" s="40">
        <f>E902-E909</f>
        <v>0</v>
      </c>
      <c r="F910" s="190">
        <f t="shared" si="342"/>
        <v>0</v>
      </c>
      <c r="G910" s="32" t="e">
        <f t="shared" si="343"/>
        <v>#DIV/0!</v>
      </c>
    </row>
    <row r="911" spans="1:7" x14ac:dyDescent="0.2">
      <c r="A911" s="186">
        <v>63</v>
      </c>
      <c r="B911" s="3" t="s">
        <v>46</v>
      </c>
      <c r="C911" s="188"/>
      <c r="D911" s="189"/>
      <c r="E911" s="189"/>
      <c r="F911" s="190">
        <f t="shared" si="342"/>
        <v>0</v>
      </c>
      <c r="G911" s="32" t="e">
        <f t="shared" si="343"/>
        <v>#DIV/0!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/>
      <c r="E915" s="39"/>
      <c r="F915" s="190">
        <f t="shared" ref="F915:F925" si="346">(D915-E915)</f>
        <v>0</v>
      </c>
      <c r="G915" s="32" t="e">
        <f t="shared" ref="G915:G925" si="347">F915/E915</f>
        <v>#DIV/0!</v>
      </c>
    </row>
    <row r="916" spans="1:7" ht="25.5" x14ac:dyDescent="0.2">
      <c r="A916" s="22"/>
      <c r="B916" s="26" t="s">
        <v>49</v>
      </c>
      <c r="C916" s="191"/>
      <c r="D916" s="190">
        <f>D910-D911-D915</f>
        <v>0</v>
      </c>
      <c r="E916" s="190">
        <f>E910-E911-E915</f>
        <v>0</v>
      </c>
      <c r="F916" s="190">
        <f t="shared" si="346"/>
        <v>0</v>
      </c>
      <c r="G916" s="32" t="e">
        <f t="shared" si="347"/>
        <v>#DIV/0!</v>
      </c>
    </row>
    <row r="917" spans="1:7" x14ac:dyDescent="0.2">
      <c r="A917" s="186">
        <v>75</v>
      </c>
      <c r="B917" s="3" t="s">
        <v>50</v>
      </c>
      <c r="C917" s="188"/>
      <c r="D917" s="189"/>
      <c r="E917" s="189"/>
      <c r="F917" s="190">
        <f t="shared" si="346"/>
        <v>0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/>
      <c r="E918" s="190"/>
      <c r="F918" s="190">
        <f t="shared" si="346"/>
        <v>0</v>
      </c>
      <c r="G918" s="32" t="e">
        <f t="shared" si="347"/>
        <v>#DIV/0!</v>
      </c>
    </row>
    <row r="919" spans="1:7" ht="25.5" x14ac:dyDescent="0.2">
      <c r="A919" s="186">
        <v>68</v>
      </c>
      <c r="B919" s="16" t="s">
        <v>52</v>
      </c>
      <c r="C919" s="17"/>
      <c r="D919" s="190"/>
      <c r="E919" s="190"/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/>
      <c r="E920" s="39"/>
      <c r="F920" s="190">
        <f t="shared" si="346"/>
        <v>0</v>
      </c>
      <c r="G920" s="32" t="e">
        <f t="shared" si="347"/>
        <v>#DIV/0!</v>
      </c>
    </row>
    <row r="921" spans="1:7" ht="25.5" x14ac:dyDescent="0.2">
      <c r="A921" s="22"/>
      <c r="B921" s="26" t="s">
        <v>77</v>
      </c>
      <c r="C921" s="191"/>
      <c r="D921" s="190">
        <f>D916+D917-D918-D919+D920</f>
        <v>0</v>
      </c>
      <c r="E921" s="190">
        <f>E916+E917-E918-E919+E920</f>
        <v>0</v>
      </c>
      <c r="F921" s="190">
        <f t="shared" si="346"/>
        <v>0</v>
      </c>
      <c r="G921" s="32" t="e">
        <f t="shared" si="347"/>
        <v>#DIV/0!</v>
      </c>
    </row>
    <row r="922" spans="1:7" x14ac:dyDescent="0.2">
      <c r="A922" s="186">
        <v>76</v>
      </c>
      <c r="B922" s="1" t="s">
        <v>54</v>
      </c>
      <c r="C922" s="10"/>
      <c r="D922" s="190"/>
      <c r="E922" s="190"/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/>
      <c r="E923" s="190"/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x14ac:dyDescent="0.2">
      <c r="A925" s="22"/>
      <c r="B925" s="19" t="s">
        <v>57</v>
      </c>
      <c r="C925" s="191"/>
      <c r="D925" s="190">
        <f>D921+D924</f>
        <v>0</v>
      </c>
      <c r="E925" s="190">
        <f>E921+E924</f>
        <v>0</v>
      </c>
      <c r="F925" s="190">
        <f t="shared" si="346"/>
        <v>0</v>
      </c>
      <c r="G925" s="32" t="e">
        <f t="shared" si="347"/>
        <v>#DIV/0!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86">
        <v>5</v>
      </c>
      <c r="B929" s="1" t="s">
        <v>22</v>
      </c>
      <c r="C929" s="10"/>
      <c r="D929" s="190"/>
      <c r="E929" s="190"/>
      <c r="F929" s="190">
        <f t="shared" ref="F929" si="348">(D929-E929)</f>
        <v>0</v>
      </c>
      <c r="G929" s="32" t="e">
        <f t="shared" ref="G929" si="349">F929/E929</f>
        <v>#DIV/0!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x14ac:dyDescent="0.2">
      <c r="A936" s="186">
        <v>41</v>
      </c>
      <c r="B936" s="1" t="s">
        <v>8</v>
      </c>
      <c r="C936" s="10"/>
      <c r="D936" s="190">
        <f>D940+D941+D942</f>
        <v>0</v>
      </c>
      <c r="E936" s="190">
        <f>E940+E941+E942</f>
        <v>0</v>
      </c>
      <c r="F936" s="190">
        <f t="shared" ref="F936" si="352">(D936-E936)</f>
        <v>0</v>
      </c>
      <c r="G936" s="32" t="e">
        <f t="shared" ref="G936" si="353">F936/E936</f>
        <v>#DIV/0!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/>
      <c r="E940" s="190"/>
      <c r="F940" s="190">
        <f t="shared" ref="F940:F942" si="354">(D940-E940)</f>
        <v>0</v>
      </c>
      <c r="G940" s="32" t="e">
        <f t="shared" ref="G940:G942" si="355">F940/E940</f>
        <v>#DIV/0!</v>
      </c>
    </row>
    <row r="941" spans="1:7" ht="25.5" x14ac:dyDescent="0.2">
      <c r="A941" s="186"/>
      <c r="B941" s="24" t="s">
        <v>58</v>
      </c>
      <c r="C941" s="17"/>
      <c r="D941" s="190"/>
      <c r="E941" s="190"/>
      <c r="F941" s="190">
        <f t="shared" si="354"/>
        <v>0</v>
      </c>
      <c r="G941" s="32" t="e">
        <f t="shared" si="355"/>
        <v>#DIV/0!</v>
      </c>
    </row>
    <row r="942" spans="1:7" x14ac:dyDescent="0.2">
      <c r="A942" s="186"/>
      <c r="B942" s="23" t="s">
        <v>24</v>
      </c>
      <c r="C942" s="10"/>
      <c r="D942" s="190"/>
      <c r="E942" s="190"/>
      <c r="F942" s="190">
        <f t="shared" si="354"/>
        <v>0</v>
      </c>
      <c r="G942" s="32" t="e">
        <f t="shared" si="355"/>
        <v>#DIV/0!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x14ac:dyDescent="0.2">
      <c r="A944" s="186"/>
      <c r="B944" s="8" t="s">
        <v>26</v>
      </c>
      <c r="C944" s="31"/>
      <c r="D944" s="190"/>
      <c r="E944" s="190"/>
      <c r="F944" s="190">
        <f t="shared" ref="F944" si="356">(D944-E944)</f>
        <v>0</v>
      </c>
      <c r="G944" s="32" t="e">
        <f t="shared" ref="G944" si="357">F944/E944</f>
        <v>#DIV/0!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0</v>
      </c>
      <c r="E946" s="190">
        <f>E949+E950+E951+E952</f>
        <v>0</v>
      </c>
      <c r="F946" s="190">
        <f t="shared" ref="F946" si="358">(D946-E946)</f>
        <v>0</v>
      </c>
      <c r="G946" s="32" t="e">
        <f t="shared" ref="G946" si="359">F946/E946</f>
        <v>#DIV/0!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/>
      <c r="E949" s="190"/>
      <c r="F949" s="190">
        <f t="shared" ref="F949:F952" si="360">(D949-E949)</f>
        <v>0</v>
      </c>
      <c r="G949" s="32" t="e">
        <f t="shared" ref="G949:G952" si="361">F949/E949</f>
        <v>#DIV/0!</v>
      </c>
    </row>
    <row r="950" spans="1:7" x14ac:dyDescent="0.2">
      <c r="A950" s="186">
        <v>31</v>
      </c>
      <c r="B950" s="25" t="s">
        <v>17</v>
      </c>
      <c r="C950" s="31"/>
      <c r="D950" s="190"/>
      <c r="E950" s="190"/>
      <c r="F950" s="190">
        <f t="shared" si="360"/>
        <v>0</v>
      </c>
      <c r="G950" s="32" t="e">
        <f t="shared" si="361"/>
        <v>#DIV/0!</v>
      </c>
    </row>
    <row r="951" spans="1:7" x14ac:dyDescent="0.2">
      <c r="A951" s="186">
        <v>32</v>
      </c>
      <c r="B951" s="25" t="s">
        <v>18</v>
      </c>
      <c r="C951" s="31"/>
      <c r="D951" s="190"/>
      <c r="E951" s="190"/>
      <c r="F951" s="190">
        <f t="shared" si="360"/>
        <v>0</v>
      </c>
      <c r="G951" s="32" t="e">
        <f t="shared" si="361"/>
        <v>#DIV/0!</v>
      </c>
    </row>
    <row r="952" spans="1:7" x14ac:dyDescent="0.2">
      <c r="A952" s="186">
        <v>37</v>
      </c>
      <c r="B952" s="25" t="s">
        <v>25</v>
      </c>
      <c r="C952" s="31"/>
      <c r="D952" s="190"/>
      <c r="E952" s="190"/>
      <c r="F952" s="190">
        <f t="shared" si="360"/>
        <v>0</v>
      </c>
      <c r="G952" s="32" t="e">
        <f t="shared" si="361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/>
      <c r="E957" s="190"/>
      <c r="F957" s="190">
        <f>(D957-E957)</f>
        <v>0</v>
      </c>
      <c r="G957" s="32" t="e">
        <f>F957/E957</f>
        <v>#DIV/0!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/>
      <c r="E960" s="190"/>
      <c r="F960" s="190">
        <f t="shared" si="362"/>
        <v>0</v>
      </c>
      <c r="G960" s="32" t="e">
        <f t="shared" si="363"/>
        <v>#DIV/0!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/>
      <c r="E965" s="39"/>
      <c r="F965" s="190">
        <f t="shared" si="364"/>
        <v>0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0</v>
      </c>
      <c r="E967" s="40">
        <f>E957+E958+E959+E960+E965+E966</f>
        <v>0</v>
      </c>
      <c r="F967" s="40">
        <f t="shared" si="364"/>
        <v>0</v>
      </c>
      <c r="G967" s="34" t="e">
        <f t="shared" si="365"/>
        <v>#DIV/0!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0</v>
      </c>
      <c r="E975" s="40">
        <f>E967+E972+E973+E974</f>
        <v>0</v>
      </c>
      <c r="F975" s="190">
        <f t="shared" ref="F975:F984" si="370">(D975-E975)</f>
        <v>0</v>
      </c>
      <c r="G975" s="32" t="e">
        <f t="shared" ref="G975:G984" si="371">F975/E975</f>
        <v>#DIV/0!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0</v>
      </c>
      <c r="E976" s="189">
        <f>E977+E978+E979</f>
        <v>0</v>
      </c>
      <c r="F976" s="190">
        <f t="shared" si="370"/>
        <v>0</v>
      </c>
      <c r="G976" s="32" t="e">
        <f t="shared" si="371"/>
        <v>#DIV/0!</v>
      </c>
    </row>
    <row r="977" spans="1:7" x14ac:dyDescent="0.2">
      <c r="A977" s="186">
        <v>600</v>
      </c>
      <c r="B977" s="1" t="s">
        <v>2</v>
      </c>
      <c r="C977" s="10"/>
      <c r="D977" s="190"/>
      <c r="E977" s="190"/>
      <c r="F977" s="190">
        <f t="shared" si="370"/>
        <v>0</v>
      </c>
      <c r="G977" s="32" t="e">
        <f t="shared" si="371"/>
        <v>#DIV/0!</v>
      </c>
    </row>
    <row r="978" spans="1:7" x14ac:dyDescent="0.2">
      <c r="A978" s="186">
        <v>601</v>
      </c>
      <c r="B978" s="1" t="s">
        <v>3</v>
      </c>
      <c r="C978" s="10"/>
      <c r="D978" s="190"/>
      <c r="E978" s="190"/>
      <c r="F978" s="190">
        <f t="shared" si="370"/>
        <v>0</v>
      </c>
      <c r="G978" s="32" t="e">
        <f t="shared" si="371"/>
        <v>#DIV/0!</v>
      </c>
    </row>
    <row r="979" spans="1:7" x14ac:dyDescent="0.2">
      <c r="A979" s="186">
        <v>604</v>
      </c>
      <c r="B979" s="1" t="s">
        <v>4</v>
      </c>
      <c r="C979" s="10"/>
      <c r="D979" s="190"/>
      <c r="E979" s="190"/>
      <c r="F979" s="190">
        <f t="shared" si="370"/>
        <v>0</v>
      </c>
      <c r="G979" s="32" t="e">
        <f t="shared" si="371"/>
        <v>#DIV/0!</v>
      </c>
    </row>
    <row r="980" spans="1:7" x14ac:dyDescent="0.2">
      <c r="A980" s="186">
        <v>61</v>
      </c>
      <c r="B980" s="1" t="s">
        <v>41</v>
      </c>
      <c r="C980" s="10"/>
      <c r="D980" s="190"/>
      <c r="E980" s="190"/>
      <c r="F980" s="190">
        <f t="shared" si="370"/>
        <v>0</v>
      </c>
      <c r="G980" s="32" t="e">
        <f t="shared" si="371"/>
        <v>#DIV/0!</v>
      </c>
    </row>
    <row r="981" spans="1:7" x14ac:dyDescent="0.2">
      <c r="A981" s="186">
        <v>62</v>
      </c>
      <c r="B981" s="2" t="s">
        <v>42</v>
      </c>
      <c r="C981" s="11"/>
      <c r="D981" s="39"/>
      <c r="E981" s="39"/>
      <c r="F981" s="190">
        <f t="shared" si="370"/>
        <v>0</v>
      </c>
      <c r="G981" s="32" t="e">
        <f t="shared" si="371"/>
        <v>#DIV/0!</v>
      </c>
    </row>
    <row r="982" spans="1:7" ht="25.5" x14ac:dyDescent="0.2">
      <c r="A982" s="22"/>
      <c r="B982" s="26" t="s">
        <v>43</v>
      </c>
      <c r="C982" s="191"/>
      <c r="D982" s="40">
        <f>D976+D980+D981</f>
        <v>0</v>
      </c>
      <c r="E982" s="40">
        <f>E976+E980+E981</f>
        <v>0</v>
      </c>
      <c r="F982" s="190">
        <f t="shared" si="370"/>
        <v>0</v>
      </c>
      <c r="G982" s="32" t="e">
        <f t="shared" si="371"/>
        <v>#DIV/0!</v>
      </c>
    </row>
    <row r="983" spans="1:7" ht="25.5" x14ac:dyDescent="0.2">
      <c r="A983" s="22"/>
      <c r="B983" s="26" t="s">
        <v>48</v>
      </c>
      <c r="C983" s="191"/>
      <c r="D983" s="40">
        <f>D975-D982</f>
        <v>0</v>
      </c>
      <c r="E983" s="40">
        <f>E975-E982</f>
        <v>0</v>
      </c>
      <c r="F983" s="190">
        <f t="shared" si="370"/>
        <v>0</v>
      </c>
      <c r="G983" s="32" t="e">
        <f t="shared" si="371"/>
        <v>#DIV/0!</v>
      </c>
    </row>
    <row r="984" spans="1:7" x14ac:dyDescent="0.2">
      <c r="A984" s="186">
        <v>63</v>
      </c>
      <c r="B984" s="3" t="s">
        <v>46</v>
      </c>
      <c r="C984" s="188"/>
      <c r="D984" s="189"/>
      <c r="E984" s="189"/>
      <c r="F984" s="190">
        <f t="shared" si="370"/>
        <v>0</v>
      </c>
      <c r="G984" s="32" t="e">
        <f t="shared" si="371"/>
        <v>#DIV/0!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/>
      <c r="E988" s="39"/>
      <c r="F988" s="190">
        <f t="shared" ref="F988:F998" si="374">(D988-E988)</f>
        <v>0</v>
      </c>
      <c r="G988" s="32" t="e">
        <f t="shared" ref="G988:G998" si="375">F988/E988</f>
        <v>#DIV/0!</v>
      </c>
    </row>
    <row r="989" spans="1:7" ht="25.5" x14ac:dyDescent="0.2">
      <c r="A989" s="22"/>
      <c r="B989" s="26" t="s">
        <v>49</v>
      </c>
      <c r="C989" s="191"/>
      <c r="D989" s="190">
        <f>D983-D984-D988</f>
        <v>0</v>
      </c>
      <c r="E989" s="190">
        <f>E983-E984-E988</f>
        <v>0</v>
      </c>
      <c r="F989" s="190">
        <f t="shared" si="374"/>
        <v>0</v>
      </c>
      <c r="G989" s="32" t="e">
        <f t="shared" si="375"/>
        <v>#DIV/0!</v>
      </c>
    </row>
    <row r="990" spans="1:7" x14ac:dyDescent="0.2">
      <c r="A990" s="186">
        <v>75</v>
      </c>
      <c r="B990" s="3" t="s">
        <v>50</v>
      </c>
      <c r="C990" s="188"/>
      <c r="D990" s="189"/>
      <c r="E990" s="189"/>
      <c r="F990" s="190">
        <f t="shared" si="374"/>
        <v>0</v>
      </c>
      <c r="G990" s="32" t="e">
        <f t="shared" si="375"/>
        <v>#DIV/0!</v>
      </c>
    </row>
    <row r="991" spans="1:7" x14ac:dyDescent="0.2">
      <c r="A991" s="186">
        <v>65</v>
      </c>
      <c r="B991" s="1" t="s">
        <v>51</v>
      </c>
      <c r="C991" s="10"/>
      <c r="D991" s="190"/>
      <c r="E991" s="190"/>
      <c r="F991" s="190">
        <f t="shared" si="374"/>
        <v>0</v>
      </c>
      <c r="G991" s="32" t="e">
        <f t="shared" si="375"/>
        <v>#DIV/0!</v>
      </c>
    </row>
    <row r="992" spans="1:7" ht="25.5" x14ac:dyDescent="0.2">
      <c r="A992" s="186">
        <v>68</v>
      </c>
      <c r="B992" s="16" t="s">
        <v>52</v>
      </c>
      <c r="C992" s="17"/>
      <c r="D992" s="190"/>
      <c r="E992" s="190"/>
      <c r="F992" s="190">
        <f t="shared" si="374"/>
        <v>0</v>
      </c>
      <c r="G992" s="32" t="e">
        <f t="shared" si="375"/>
        <v>#DIV/0!</v>
      </c>
    </row>
    <row r="993" spans="1:8" x14ac:dyDescent="0.2">
      <c r="A993" s="186">
        <v>78</v>
      </c>
      <c r="B993" s="2" t="s">
        <v>53</v>
      </c>
      <c r="C993" s="11"/>
      <c r="D993" s="39"/>
      <c r="E993" s="39"/>
      <c r="F993" s="190">
        <f t="shared" si="374"/>
        <v>0</v>
      </c>
      <c r="G993" s="32" t="e">
        <f t="shared" si="375"/>
        <v>#DIV/0!</v>
      </c>
    </row>
    <row r="994" spans="1:8" ht="25.5" x14ac:dyDescent="0.2">
      <c r="A994" s="22"/>
      <c r="B994" s="26" t="s">
        <v>77</v>
      </c>
      <c r="C994" s="191"/>
      <c r="D994" s="190">
        <f>D989+D990-D991-D992+D993</f>
        <v>0</v>
      </c>
      <c r="E994" s="190">
        <f>E989+E990-E991-E992+E993</f>
        <v>0</v>
      </c>
      <c r="F994" s="190">
        <f t="shared" si="374"/>
        <v>0</v>
      </c>
      <c r="G994" s="32" t="e">
        <f t="shared" si="375"/>
        <v>#DIV/0!</v>
      </c>
    </row>
    <row r="995" spans="1:8" x14ac:dyDescent="0.2">
      <c r="A995" s="186">
        <v>76</v>
      </c>
      <c r="B995" s="1" t="s">
        <v>54</v>
      </c>
      <c r="C995" s="10"/>
      <c r="D995" s="190"/>
      <c r="E995" s="190"/>
      <c r="F995" s="190">
        <f t="shared" si="374"/>
        <v>0</v>
      </c>
      <c r="G995" s="32" t="e">
        <f t="shared" si="375"/>
        <v>#DIV/0!</v>
      </c>
    </row>
    <row r="996" spans="1:8" x14ac:dyDescent="0.2">
      <c r="A996" s="186">
        <v>66</v>
      </c>
      <c r="B996" s="1" t="s">
        <v>55</v>
      </c>
      <c r="C996" s="10"/>
      <c r="D996" s="190"/>
      <c r="E996" s="190"/>
      <c r="F996" s="190">
        <f t="shared" si="374"/>
        <v>0</v>
      </c>
      <c r="G996" s="32" t="e">
        <f t="shared" si="375"/>
        <v>#DIV/0!</v>
      </c>
    </row>
    <row r="997" spans="1:8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8" x14ac:dyDescent="0.2">
      <c r="A998" s="22"/>
      <c r="B998" s="19" t="s">
        <v>57</v>
      </c>
      <c r="C998" s="191"/>
      <c r="D998" s="190">
        <f>D994+D997</f>
        <v>0</v>
      </c>
      <c r="E998" s="190">
        <f>E994+E997</f>
        <v>0</v>
      </c>
      <c r="F998" s="190">
        <f t="shared" si="374"/>
        <v>0</v>
      </c>
      <c r="G998" s="32" t="e">
        <f t="shared" si="375"/>
        <v>#DIV/0!</v>
      </c>
      <c r="H998" s="157"/>
    </row>
    <row r="1000" spans="1:8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8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8" x14ac:dyDescent="0.2">
      <c r="A1002" s="186">
        <v>5</v>
      </c>
      <c r="B1002" s="1" t="s">
        <v>22</v>
      </c>
      <c r="C1002" s="10"/>
      <c r="D1002" s="190"/>
      <c r="E1002" s="190"/>
      <c r="F1002" s="190">
        <f t="shared" ref="F1002" si="376">(D1002-E1002)</f>
        <v>0</v>
      </c>
      <c r="G1002" s="32" t="e">
        <f t="shared" ref="G1002" si="377">F1002/E1002</f>
        <v>#DIV/0!</v>
      </c>
    </row>
    <row r="1003" spans="1:8" x14ac:dyDescent="0.2">
      <c r="B1003" s="6"/>
      <c r="C1003" s="28"/>
    </row>
    <row r="1004" spans="1:8" x14ac:dyDescent="0.2">
      <c r="B1004" s="7" t="s">
        <v>6</v>
      </c>
      <c r="C1004" s="29"/>
    </row>
    <row r="1005" spans="1:8" x14ac:dyDescent="0.2">
      <c r="B1005" s="6"/>
      <c r="C1005" s="28"/>
    </row>
    <row r="1006" spans="1:8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8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8" x14ac:dyDescent="0.2">
      <c r="B1008" s="3"/>
      <c r="C1008" s="28"/>
    </row>
    <row r="1009" spans="1:7" x14ac:dyDescent="0.2">
      <c r="A1009" s="186">
        <v>41</v>
      </c>
      <c r="B1009" s="1" t="s">
        <v>8</v>
      </c>
      <c r="C1009" s="10"/>
      <c r="D1009" s="190">
        <f>D1013+D1014+D1015</f>
        <v>0</v>
      </c>
      <c r="E1009" s="190">
        <f>E1013+E1014+E1015</f>
        <v>0</v>
      </c>
      <c r="F1009" s="190">
        <f t="shared" ref="F1009" si="380">(D1009-E1009)</f>
        <v>0</v>
      </c>
      <c r="G1009" s="32" t="e">
        <f t="shared" ref="G1009" si="381">F1009/E1009</f>
        <v>#DIV/0!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/>
      <c r="E1013" s="190"/>
      <c r="F1013" s="190">
        <f t="shared" ref="F1013:F1015" si="382">(D1013-E1013)</f>
        <v>0</v>
      </c>
      <c r="G1013" s="32" t="e">
        <f t="shared" ref="G1013:G1015" si="383">F1013/E1013</f>
        <v>#DIV/0!</v>
      </c>
    </row>
    <row r="1014" spans="1:7" ht="25.5" x14ac:dyDescent="0.2">
      <c r="A1014" s="186"/>
      <c r="B1014" s="24" t="s">
        <v>58</v>
      </c>
      <c r="C1014" s="17"/>
      <c r="D1014" s="190"/>
      <c r="E1014" s="190"/>
      <c r="F1014" s="190">
        <f t="shared" si="382"/>
        <v>0</v>
      </c>
      <c r="G1014" s="32" t="e">
        <f t="shared" si="383"/>
        <v>#DIV/0!</v>
      </c>
    </row>
    <row r="1015" spans="1:7" x14ac:dyDescent="0.2">
      <c r="A1015" s="186"/>
      <c r="B1015" s="23" t="s">
        <v>24</v>
      </c>
      <c r="C1015" s="10"/>
      <c r="D1015" s="190"/>
      <c r="E1015" s="190"/>
      <c r="F1015" s="190">
        <f t="shared" si="382"/>
        <v>0</v>
      </c>
      <c r="G1015" s="32" t="e">
        <f t="shared" si="383"/>
        <v>#DIV/0!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x14ac:dyDescent="0.2">
      <c r="A1017" s="186"/>
      <c r="B1017" s="8" t="s">
        <v>26</v>
      </c>
      <c r="C1017" s="31"/>
      <c r="D1017" s="190"/>
      <c r="E1017" s="190"/>
      <c r="F1017" s="190">
        <f t="shared" ref="F1017" si="384">(D1017-E1017)</f>
        <v>0</v>
      </c>
      <c r="G1017" s="32" t="e">
        <f t="shared" ref="G1017" si="385">F1017/E1017</f>
        <v>#DIV/0!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x14ac:dyDescent="0.2">
      <c r="A1019" s="186">
        <v>3</v>
      </c>
      <c r="B1019" s="8" t="s">
        <v>15</v>
      </c>
      <c r="C1019" s="31"/>
      <c r="D1019" s="190">
        <f>D1022+D1023+D1024+D1025</f>
        <v>0</v>
      </c>
      <c r="E1019" s="190">
        <f>E1022+E1023+E1024+E1025</f>
        <v>0</v>
      </c>
      <c r="F1019" s="190">
        <f t="shared" ref="F1019" si="386">(D1019-E1019)</f>
        <v>0</v>
      </c>
      <c r="G1019" s="32" t="e">
        <f t="shared" ref="G1019" si="387">F1019/E1019</f>
        <v>#DIV/0!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/>
      <c r="E1022" s="190"/>
      <c r="F1022" s="190">
        <f t="shared" ref="F1022:F1025" si="388">(D1022-E1022)</f>
        <v>0</v>
      </c>
      <c r="G1022" s="32" t="e">
        <f t="shared" ref="G1022:G1025" si="389">F1022/E1022</f>
        <v>#DIV/0!</v>
      </c>
    </row>
    <row r="1023" spans="1:7" x14ac:dyDescent="0.2">
      <c r="A1023" s="186">
        <v>31</v>
      </c>
      <c r="B1023" s="25" t="s">
        <v>17</v>
      </c>
      <c r="C1023" s="31"/>
      <c r="D1023" s="190"/>
      <c r="E1023" s="190"/>
      <c r="F1023" s="190">
        <f t="shared" si="388"/>
        <v>0</v>
      </c>
      <c r="G1023" s="32" t="e">
        <f t="shared" si="389"/>
        <v>#DIV/0!</v>
      </c>
    </row>
    <row r="1024" spans="1:7" x14ac:dyDescent="0.2">
      <c r="A1024" s="186">
        <v>32</v>
      </c>
      <c r="B1024" s="25" t="s">
        <v>18</v>
      </c>
      <c r="C1024" s="31"/>
      <c r="D1024" s="190"/>
      <c r="E1024" s="190"/>
      <c r="F1024" s="190">
        <f t="shared" si="388"/>
        <v>0</v>
      </c>
      <c r="G1024" s="32" t="e">
        <f t="shared" si="389"/>
        <v>#DIV/0!</v>
      </c>
    </row>
    <row r="1025" spans="1:7" x14ac:dyDescent="0.2">
      <c r="A1025" s="186">
        <v>37</v>
      </c>
      <c r="B1025" s="25" t="s">
        <v>25</v>
      </c>
      <c r="C1025" s="31"/>
      <c r="D1025" s="190"/>
      <c r="E1025" s="190"/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/>
      <c r="E1030" s="190"/>
      <c r="F1030" s="190">
        <f>(D1030-E1030)</f>
        <v>0</v>
      </c>
      <c r="G1030" s="32" t="e">
        <f>F1030/E1030</f>
        <v>#DIV/0!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/>
      <c r="E1038" s="39"/>
      <c r="F1038" s="190">
        <f t="shared" si="392"/>
        <v>0</v>
      </c>
      <c r="G1038" s="32" t="e">
        <f t="shared" si="393"/>
        <v>#DIV/0!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/>
      <c r="E1039" s="39"/>
      <c r="F1039" s="190">
        <f t="shared" si="392"/>
        <v>0</v>
      </c>
      <c r="G1039" s="32" t="e">
        <f t="shared" si="393"/>
        <v>#DIV/0!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0</v>
      </c>
      <c r="E1040" s="40">
        <f>E1030+E1031+E1032+E1033+E1038+E1039</f>
        <v>0</v>
      </c>
      <c r="F1040" s="40">
        <f t="shared" si="392"/>
        <v>0</v>
      </c>
      <c r="G1040" s="34" t="e">
        <f t="shared" si="393"/>
        <v>#DIV/0!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0</v>
      </c>
      <c r="E1048" s="40">
        <f>E1040+E1045+E1046+E1047</f>
        <v>0</v>
      </c>
      <c r="F1048" s="190">
        <f t="shared" ref="F1048:F1057" si="398">(D1048-E1048)</f>
        <v>0</v>
      </c>
      <c r="G1048" s="32" t="e">
        <f t="shared" ref="G1048:G1057" si="399">F1048/E1048</f>
        <v>#DIV/0!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0</v>
      </c>
      <c r="E1049" s="189">
        <f>E1050+E1051+E1052</f>
        <v>0</v>
      </c>
      <c r="F1049" s="190">
        <f t="shared" si="398"/>
        <v>0</v>
      </c>
      <c r="G1049" s="32" t="e">
        <f t="shared" si="399"/>
        <v>#DIV/0!</v>
      </c>
    </row>
    <row r="1050" spans="1:7" x14ac:dyDescent="0.2">
      <c r="A1050" s="186">
        <v>600</v>
      </c>
      <c r="B1050" s="1" t="s">
        <v>2</v>
      </c>
      <c r="C1050" s="10"/>
      <c r="D1050" s="190"/>
      <c r="E1050" s="190"/>
      <c r="F1050" s="190">
        <f t="shared" si="398"/>
        <v>0</v>
      </c>
      <c r="G1050" s="32" t="e">
        <f t="shared" si="399"/>
        <v>#DIV/0!</v>
      </c>
    </row>
    <row r="1051" spans="1:7" x14ac:dyDescent="0.2">
      <c r="A1051" s="186">
        <v>601</v>
      </c>
      <c r="B1051" s="1" t="s">
        <v>3</v>
      </c>
      <c r="C1051" s="10"/>
      <c r="D1051" s="190"/>
      <c r="E1051" s="190"/>
      <c r="F1051" s="190">
        <f t="shared" si="398"/>
        <v>0</v>
      </c>
      <c r="G1051" s="32" t="e">
        <f t="shared" si="399"/>
        <v>#DIV/0!</v>
      </c>
    </row>
    <row r="1052" spans="1:7" x14ac:dyDescent="0.2">
      <c r="A1052" s="186">
        <v>604</v>
      </c>
      <c r="B1052" s="1" t="s">
        <v>4</v>
      </c>
      <c r="C1052" s="10"/>
      <c r="D1052" s="190"/>
      <c r="E1052" s="190"/>
      <c r="F1052" s="190">
        <f t="shared" si="398"/>
        <v>0</v>
      </c>
      <c r="G1052" s="32" t="e">
        <f t="shared" si="399"/>
        <v>#DIV/0!</v>
      </c>
    </row>
    <row r="1053" spans="1:7" x14ac:dyDescent="0.2">
      <c r="A1053" s="186">
        <v>61</v>
      </c>
      <c r="B1053" s="1" t="s">
        <v>41</v>
      </c>
      <c r="C1053" s="10"/>
      <c r="D1053" s="190"/>
      <c r="E1053" s="190"/>
      <c r="F1053" s="190">
        <f t="shared" si="398"/>
        <v>0</v>
      </c>
      <c r="G1053" s="32" t="e">
        <f t="shared" si="399"/>
        <v>#DIV/0!</v>
      </c>
    </row>
    <row r="1054" spans="1:7" x14ac:dyDescent="0.2">
      <c r="A1054" s="186">
        <v>62</v>
      </c>
      <c r="B1054" s="2" t="s">
        <v>42</v>
      </c>
      <c r="C1054" s="11"/>
      <c r="D1054" s="39"/>
      <c r="E1054" s="39"/>
      <c r="F1054" s="190">
        <f t="shared" si="398"/>
        <v>0</v>
      </c>
      <c r="G1054" s="32" t="e">
        <f t="shared" si="399"/>
        <v>#DIV/0!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0</v>
      </c>
      <c r="E1055" s="40">
        <f>E1049+E1053+E1054</f>
        <v>0</v>
      </c>
      <c r="F1055" s="190">
        <f t="shared" si="398"/>
        <v>0</v>
      </c>
      <c r="G1055" s="32" t="e">
        <f t="shared" si="399"/>
        <v>#DIV/0!</v>
      </c>
    </row>
    <row r="1056" spans="1:7" ht="25.5" x14ac:dyDescent="0.2">
      <c r="A1056" s="22"/>
      <c r="B1056" s="26" t="s">
        <v>48</v>
      </c>
      <c r="C1056" s="191"/>
      <c r="D1056" s="40">
        <f>D1048-D1055</f>
        <v>0</v>
      </c>
      <c r="E1056" s="40">
        <f>E1048-E1055</f>
        <v>0</v>
      </c>
      <c r="F1056" s="190">
        <f t="shared" si="398"/>
        <v>0</v>
      </c>
      <c r="G1056" s="32" t="e">
        <f t="shared" si="399"/>
        <v>#DIV/0!</v>
      </c>
    </row>
    <row r="1057" spans="1:7" x14ac:dyDescent="0.2">
      <c r="A1057" s="186">
        <v>63</v>
      </c>
      <c r="B1057" s="3" t="s">
        <v>46</v>
      </c>
      <c r="C1057" s="188"/>
      <c r="D1057" s="189"/>
      <c r="E1057" s="189"/>
      <c r="F1057" s="190">
        <f t="shared" si="398"/>
        <v>0</v>
      </c>
      <c r="G1057" s="32" t="e">
        <f t="shared" si="399"/>
        <v>#DIV/0!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/>
      <c r="E1061" s="39"/>
      <c r="F1061" s="190">
        <f t="shared" ref="F1061:F1071" si="402">(D1061-E1061)</f>
        <v>0</v>
      </c>
      <c r="G1061" s="32" t="e">
        <f t="shared" ref="G1061:G1071" si="403">F1061/E1061</f>
        <v>#DIV/0!</v>
      </c>
    </row>
    <row r="1062" spans="1:7" ht="25.5" x14ac:dyDescent="0.2">
      <c r="A1062" s="22"/>
      <c r="B1062" s="26" t="s">
        <v>49</v>
      </c>
      <c r="C1062" s="191"/>
      <c r="D1062" s="190">
        <f>D1056-D1057-D1061</f>
        <v>0</v>
      </c>
      <c r="E1062" s="190">
        <f>E1056-E1057-E1061</f>
        <v>0</v>
      </c>
      <c r="F1062" s="190">
        <f t="shared" si="402"/>
        <v>0</v>
      </c>
      <c r="G1062" s="32" t="e">
        <f t="shared" si="403"/>
        <v>#DIV/0!</v>
      </c>
    </row>
    <row r="1063" spans="1:7" x14ac:dyDescent="0.2">
      <c r="A1063" s="186">
        <v>75</v>
      </c>
      <c r="B1063" s="3" t="s">
        <v>50</v>
      </c>
      <c r="C1063" s="188"/>
      <c r="D1063" s="189"/>
      <c r="E1063" s="189"/>
      <c r="F1063" s="190">
        <f t="shared" si="402"/>
        <v>0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/>
      <c r="E1064" s="190"/>
      <c r="F1064" s="190">
        <f t="shared" si="402"/>
        <v>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/>
      <c r="E1065" s="190"/>
      <c r="F1065" s="190">
        <f t="shared" si="402"/>
        <v>0</v>
      </c>
      <c r="G1065" s="32" t="e">
        <f t="shared" si="403"/>
        <v>#DIV/0!</v>
      </c>
    </row>
    <row r="1066" spans="1:7" x14ac:dyDescent="0.2">
      <c r="A1066" s="186">
        <v>78</v>
      </c>
      <c r="B1066" s="2" t="s">
        <v>53</v>
      </c>
      <c r="C1066" s="11"/>
      <c r="D1066" s="39"/>
      <c r="E1066" s="39"/>
      <c r="F1066" s="190">
        <f t="shared" si="402"/>
        <v>0</v>
      </c>
      <c r="G1066" s="32" t="e">
        <f t="shared" si="403"/>
        <v>#DIV/0!</v>
      </c>
    </row>
    <row r="1067" spans="1:7" ht="25.5" x14ac:dyDescent="0.2">
      <c r="A1067" s="22"/>
      <c r="B1067" s="26" t="s">
        <v>77</v>
      </c>
      <c r="C1067" s="191"/>
      <c r="D1067" s="190">
        <f>D1062+D1063-D1064-D1065+D1066</f>
        <v>0</v>
      </c>
      <c r="E1067" s="190">
        <f>E1062+E1063-E1064-E1065+E1066</f>
        <v>0</v>
      </c>
      <c r="F1067" s="190">
        <f t="shared" si="402"/>
        <v>0</v>
      </c>
      <c r="G1067" s="32" t="e">
        <f t="shared" si="403"/>
        <v>#DIV/0!</v>
      </c>
    </row>
    <row r="1068" spans="1:7" x14ac:dyDescent="0.2">
      <c r="A1068" s="186">
        <v>76</v>
      </c>
      <c r="B1068" s="1" t="s">
        <v>54</v>
      </c>
      <c r="C1068" s="10"/>
      <c r="D1068" s="190"/>
      <c r="E1068" s="190"/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/>
      <c r="E1069" s="190"/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x14ac:dyDescent="0.2">
      <c r="A1071" s="22"/>
      <c r="B1071" s="19" t="s">
        <v>57</v>
      </c>
      <c r="C1071" s="191"/>
      <c r="D1071" s="190">
        <f>D1067+D1070</f>
        <v>0</v>
      </c>
      <c r="E1071" s="190">
        <f>E1067+E1070</f>
        <v>0</v>
      </c>
      <c r="F1071" s="190">
        <f t="shared" si="402"/>
        <v>0</v>
      </c>
      <c r="G1071" s="32" t="e">
        <f t="shared" si="403"/>
        <v>#DIV/0!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86">
        <v>5</v>
      </c>
      <c r="B1075" s="1" t="s">
        <v>22</v>
      </c>
      <c r="C1075" s="10"/>
      <c r="D1075" s="190"/>
      <c r="E1075" s="190"/>
      <c r="F1075" s="190">
        <f t="shared" ref="F1075" si="404">(D1075-E1075)</f>
        <v>0</v>
      </c>
      <c r="G1075" s="32" t="e">
        <f t="shared" ref="G1075" si="405">F1075/E1075</f>
        <v>#DIV/0!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x14ac:dyDescent="0.2">
      <c r="A1082" s="186">
        <v>41</v>
      </c>
      <c r="B1082" s="1" t="s">
        <v>8</v>
      </c>
      <c r="C1082" s="10"/>
      <c r="D1082" s="190">
        <f>D1086+D1087+D1088</f>
        <v>0</v>
      </c>
      <c r="E1082" s="190">
        <f>E1086+E1087+E1088</f>
        <v>0</v>
      </c>
      <c r="F1082" s="190">
        <f t="shared" ref="F1082" si="408">(D1082-E1082)</f>
        <v>0</v>
      </c>
      <c r="G1082" s="32" t="e">
        <f t="shared" ref="G1082" si="409">F1082/E1082</f>
        <v>#DIV/0!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/>
      <c r="E1087" s="190"/>
      <c r="F1087" s="190">
        <f t="shared" si="410"/>
        <v>0</v>
      </c>
      <c r="G1087" s="32" t="e">
        <f t="shared" si="411"/>
        <v>#DIV/0!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9" x14ac:dyDescent="0.2">
      <c r="A1089" s="186"/>
      <c r="B1089" s="1"/>
      <c r="C1089" s="10"/>
      <c r="D1089" s="190"/>
      <c r="E1089" s="190"/>
      <c r="F1089" s="190"/>
      <c r="G1089" s="32"/>
    </row>
    <row r="1090" spans="1:9" x14ac:dyDescent="0.2">
      <c r="A1090" s="186"/>
      <c r="B1090" s="8" t="s">
        <v>26</v>
      </c>
      <c r="C1090" s="31"/>
      <c r="D1090" s="190"/>
      <c r="E1090" s="190"/>
      <c r="F1090" s="190">
        <f t="shared" ref="F1090" si="412">(D1090-E1090)</f>
        <v>0</v>
      </c>
      <c r="G1090" s="32" t="e">
        <f t="shared" ref="G1090" si="413">F1090/E1090</f>
        <v>#DIV/0!</v>
      </c>
      <c r="H1090" s="157"/>
      <c r="I1090" s="157"/>
    </row>
    <row r="1091" spans="1:9" x14ac:dyDescent="0.2">
      <c r="A1091" s="186"/>
      <c r="B1091" s="8"/>
      <c r="C1091" s="31"/>
      <c r="D1091" s="190"/>
      <c r="E1091" s="190"/>
      <c r="F1091" s="190"/>
      <c r="G1091" s="32"/>
      <c r="H1091" s="157"/>
      <c r="I1091" s="157"/>
    </row>
    <row r="1092" spans="1:9" x14ac:dyDescent="0.2">
      <c r="A1092" s="186">
        <v>3</v>
      </c>
      <c r="B1092" s="8" t="s">
        <v>15</v>
      </c>
      <c r="C1092" s="31"/>
      <c r="D1092" s="190">
        <f>D1095+D1096+D1097+D1098</f>
        <v>0</v>
      </c>
      <c r="E1092" s="190">
        <f>E1095+E1096+E1097+E1098</f>
        <v>0</v>
      </c>
      <c r="F1092" s="190">
        <f t="shared" ref="F1092" si="414">(D1092-E1092)</f>
        <v>0</v>
      </c>
      <c r="G1092" s="32" t="e">
        <f t="shared" ref="G1092" si="415">F1092/E1092</f>
        <v>#DIV/0!</v>
      </c>
      <c r="H1092" s="157"/>
      <c r="I1092" s="157"/>
    </row>
    <row r="1093" spans="1:9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9" x14ac:dyDescent="0.2">
      <c r="A1094" s="186"/>
      <c r="B1094" s="8"/>
      <c r="C1094" s="31"/>
      <c r="D1094" s="190"/>
      <c r="E1094" s="190"/>
      <c r="F1094" s="190"/>
      <c r="G1094" s="32"/>
    </row>
    <row r="1095" spans="1:9" x14ac:dyDescent="0.2">
      <c r="A1095" s="186">
        <v>30</v>
      </c>
      <c r="B1095" s="25" t="s">
        <v>16</v>
      </c>
      <c r="C1095" s="31"/>
      <c r="D1095" s="190"/>
      <c r="E1095" s="190"/>
      <c r="F1095" s="190">
        <f t="shared" ref="F1095:F1098" si="416">(D1095-E1095)</f>
        <v>0</v>
      </c>
      <c r="G1095" s="32" t="e">
        <f t="shared" ref="G1095:G1098" si="417">F1095/E1095</f>
        <v>#DIV/0!</v>
      </c>
    </row>
    <row r="1096" spans="1:9" x14ac:dyDescent="0.2">
      <c r="A1096" s="186">
        <v>31</v>
      </c>
      <c r="B1096" s="25" t="s">
        <v>17</v>
      </c>
      <c r="C1096" s="31"/>
      <c r="D1096" s="190"/>
      <c r="E1096" s="190"/>
      <c r="F1096" s="190">
        <f t="shared" si="416"/>
        <v>0</v>
      </c>
      <c r="G1096" s="32" t="e">
        <f t="shared" si="417"/>
        <v>#DIV/0!</v>
      </c>
    </row>
    <row r="1097" spans="1:9" x14ac:dyDescent="0.2">
      <c r="A1097" s="186">
        <v>32</v>
      </c>
      <c r="B1097" s="25" t="s">
        <v>18</v>
      </c>
      <c r="C1097" s="31"/>
      <c r="D1097" s="190"/>
      <c r="E1097" s="190"/>
      <c r="F1097" s="190">
        <f t="shared" si="416"/>
        <v>0</v>
      </c>
      <c r="G1097" s="32" t="e">
        <f t="shared" si="417"/>
        <v>#DIV/0!</v>
      </c>
    </row>
    <row r="1098" spans="1:9" x14ac:dyDescent="0.2">
      <c r="A1098" s="186">
        <v>37</v>
      </c>
      <c r="B1098" s="25" t="s">
        <v>25</v>
      </c>
      <c r="C1098" s="31"/>
      <c r="D1098" s="190"/>
      <c r="E1098" s="190"/>
      <c r="F1098" s="190">
        <f t="shared" si="416"/>
        <v>0</v>
      </c>
      <c r="G1098" s="32" t="e">
        <f t="shared" si="417"/>
        <v>#DIV/0!</v>
      </c>
    </row>
    <row r="1099" spans="1:9" ht="13.5" thickBot="1" x14ac:dyDescent="0.25"/>
    <row r="1100" spans="1:9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9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9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9" x14ac:dyDescent="0.2">
      <c r="A1103" s="186">
        <v>700</v>
      </c>
      <c r="B1103" s="1" t="s">
        <v>30</v>
      </c>
      <c r="C1103" s="10"/>
      <c r="D1103" s="190"/>
      <c r="E1103" s="190"/>
      <c r="F1103" s="190">
        <f>(D1103-E1103)</f>
        <v>0</v>
      </c>
      <c r="G1103" s="32" t="e">
        <f>F1103/E1103</f>
        <v>#DIV/0!</v>
      </c>
    </row>
    <row r="1104" spans="1:9" x14ac:dyDescent="0.2">
      <c r="A1104" s="186">
        <v>701</v>
      </c>
      <c r="B1104" s="1" t="s">
        <v>31</v>
      </c>
      <c r="C1104" s="10"/>
      <c r="D1104" s="190"/>
      <c r="E1104" s="190"/>
      <c r="F1104" s="190">
        <f t="shared" ref="F1104:F1106" si="418">(D1104-E1104)</f>
        <v>0</v>
      </c>
      <c r="G1104" s="32" t="e">
        <f t="shared" ref="G1104:G1106" si="419">F1104/E1104</f>
        <v>#DIV/0!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/>
      <c r="E1106" s="190"/>
      <c r="F1106" s="190">
        <f t="shared" si="418"/>
        <v>0</v>
      </c>
      <c r="G1106" s="32" t="e">
        <f t="shared" si="419"/>
        <v>#DIV/0!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0</v>
      </c>
      <c r="E1113" s="40">
        <f>E1103+E1104+E1105+E1106+E1111+E1112</f>
        <v>0</v>
      </c>
      <c r="F1113" s="40">
        <f t="shared" si="420"/>
        <v>0</v>
      </c>
      <c r="G1113" s="34" t="e">
        <f t="shared" si="421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0</v>
      </c>
      <c r="E1121" s="40">
        <f>E1113+E1118+E1119+E1120</f>
        <v>0</v>
      </c>
      <c r="F1121" s="190">
        <f t="shared" ref="F1121:F1130" si="426">(D1121-E1121)</f>
        <v>0</v>
      </c>
      <c r="G1121" s="32" t="e">
        <f t="shared" ref="G1121:G1130" si="427">F1121/E1121</f>
        <v>#DIV/0!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0</v>
      </c>
      <c r="E1122" s="189">
        <f>E1123+E1124+E1125</f>
        <v>0</v>
      </c>
      <c r="F1122" s="190">
        <f t="shared" si="426"/>
        <v>0</v>
      </c>
      <c r="G1122" s="32" t="e">
        <f t="shared" si="427"/>
        <v>#DIV/0!</v>
      </c>
    </row>
    <row r="1123" spans="1:7" x14ac:dyDescent="0.2">
      <c r="A1123" s="186">
        <v>600</v>
      </c>
      <c r="B1123" s="1" t="s">
        <v>2</v>
      </c>
      <c r="C1123" s="10"/>
      <c r="D1123" s="190"/>
      <c r="E1123" s="190"/>
      <c r="F1123" s="190">
        <f t="shared" si="426"/>
        <v>0</v>
      </c>
      <c r="G1123" s="32" t="e">
        <f t="shared" si="427"/>
        <v>#DIV/0!</v>
      </c>
    </row>
    <row r="1124" spans="1:7" x14ac:dyDescent="0.2">
      <c r="A1124" s="186">
        <v>601</v>
      </c>
      <c r="B1124" s="1" t="s">
        <v>3</v>
      </c>
      <c r="C1124" s="10"/>
      <c r="D1124" s="190"/>
      <c r="E1124" s="190"/>
      <c r="F1124" s="190">
        <f t="shared" si="426"/>
        <v>0</v>
      </c>
      <c r="G1124" s="32" t="e">
        <f t="shared" si="427"/>
        <v>#DIV/0!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/>
      <c r="E1126" s="190"/>
      <c r="F1126" s="190">
        <f t="shared" si="426"/>
        <v>0</v>
      </c>
      <c r="G1126" s="32" t="e">
        <f t="shared" si="427"/>
        <v>#DIV/0!</v>
      </c>
    </row>
    <row r="1127" spans="1:7" x14ac:dyDescent="0.2">
      <c r="A1127" s="186">
        <v>62</v>
      </c>
      <c r="B1127" s="2" t="s">
        <v>42</v>
      </c>
      <c r="C1127" s="11"/>
      <c r="D1127" s="39"/>
      <c r="E1127" s="39"/>
      <c r="F1127" s="190">
        <f t="shared" si="426"/>
        <v>0</v>
      </c>
      <c r="G1127" s="32" t="e">
        <f t="shared" si="427"/>
        <v>#DIV/0!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0</v>
      </c>
      <c r="E1128" s="40">
        <f>E1122+E1126+E1127</f>
        <v>0</v>
      </c>
      <c r="F1128" s="190">
        <f t="shared" si="426"/>
        <v>0</v>
      </c>
      <c r="G1128" s="32" t="e">
        <f t="shared" si="427"/>
        <v>#DIV/0!</v>
      </c>
    </row>
    <row r="1129" spans="1:7" ht="25.5" x14ac:dyDescent="0.2">
      <c r="A1129" s="22"/>
      <c r="B1129" s="26" t="s">
        <v>48</v>
      </c>
      <c r="C1129" s="191"/>
      <c r="D1129" s="40">
        <f>D1121-D1128</f>
        <v>0</v>
      </c>
      <c r="E1129" s="40">
        <f>E1121-E1128</f>
        <v>0</v>
      </c>
      <c r="F1129" s="190">
        <f t="shared" si="426"/>
        <v>0</v>
      </c>
      <c r="G1129" s="32" t="e">
        <f t="shared" si="427"/>
        <v>#DIV/0!</v>
      </c>
    </row>
    <row r="1130" spans="1:7" x14ac:dyDescent="0.2">
      <c r="A1130" s="186">
        <v>63</v>
      </c>
      <c r="B1130" s="3" t="s">
        <v>46</v>
      </c>
      <c r="C1130" s="188"/>
      <c r="D1130" s="189"/>
      <c r="E1130" s="189"/>
      <c r="F1130" s="190">
        <f t="shared" si="426"/>
        <v>0</v>
      </c>
      <c r="G1130" s="32" t="e">
        <f t="shared" si="427"/>
        <v>#DIV/0!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/>
      <c r="E1134" s="39"/>
      <c r="F1134" s="190">
        <f t="shared" ref="F1134:F1144" si="430">(D1134-E1134)</f>
        <v>0</v>
      </c>
      <c r="G1134" s="32" t="e">
        <f t="shared" ref="G1134:G1144" si="431">F1134/E1134</f>
        <v>#DIV/0!</v>
      </c>
    </row>
    <row r="1135" spans="1:7" ht="25.5" x14ac:dyDescent="0.2">
      <c r="A1135" s="22"/>
      <c r="B1135" s="26" t="s">
        <v>49</v>
      </c>
      <c r="C1135" s="191"/>
      <c r="D1135" s="190">
        <f>D1129-D1130-D1134</f>
        <v>0</v>
      </c>
      <c r="E1135" s="190">
        <f>E1129-E1130-E1134</f>
        <v>0</v>
      </c>
      <c r="F1135" s="190">
        <f t="shared" si="430"/>
        <v>0</v>
      </c>
      <c r="G1135" s="32" t="e">
        <f t="shared" si="431"/>
        <v>#DIV/0!</v>
      </c>
    </row>
    <row r="1136" spans="1:7" x14ac:dyDescent="0.2">
      <c r="A1136" s="186">
        <v>75</v>
      </c>
      <c r="B1136" s="3" t="s">
        <v>50</v>
      </c>
      <c r="C1136" s="188"/>
      <c r="D1136" s="189"/>
      <c r="E1136" s="189"/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/>
      <c r="E1137" s="190"/>
      <c r="F1137" s="190">
        <f t="shared" si="430"/>
        <v>0</v>
      </c>
      <c r="G1137" s="32" t="e">
        <f t="shared" si="431"/>
        <v>#DIV/0!</v>
      </c>
    </row>
    <row r="1138" spans="1:7" ht="25.5" x14ac:dyDescent="0.2">
      <c r="A1138" s="186">
        <v>68</v>
      </c>
      <c r="B1138" s="16" t="s">
        <v>52</v>
      </c>
      <c r="C1138" s="17"/>
      <c r="D1138" s="190"/>
      <c r="E1138" s="190"/>
      <c r="F1138" s="190">
        <f t="shared" si="430"/>
        <v>0</v>
      </c>
      <c r="G1138" s="32" t="e">
        <f t="shared" si="431"/>
        <v>#DIV/0!</v>
      </c>
    </row>
    <row r="1139" spans="1:7" x14ac:dyDescent="0.2">
      <c r="A1139" s="186">
        <v>78</v>
      </c>
      <c r="B1139" s="2" t="s">
        <v>53</v>
      </c>
      <c r="C1139" s="11"/>
      <c r="D1139" s="39"/>
      <c r="E1139" s="39"/>
      <c r="F1139" s="190">
        <f t="shared" si="430"/>
        <v>0</v>
      </c>
      <c r="G1139" s="32" t="e">
        <f t="shared" si="431"/>
        <v>#DIV/0!</v>
      </c>
    </row>
    <row r="1140" spans="1:7" ht="25.5" x14ac:dyDescent="0.2">
      <c r="A1140" s="22"/>
      <c r="B1140" s="26" t="s">
        <v>77</v>
      </c>
      <c r="C1140" s="191"/>
      <c r="D1140" s="190">
        <f>D1135+D1136-D1137-D1138+D1139</f>
        <v>0</v>
      </c>
      <c r="E1140" s="190">
        <f>E1135+E1136-E1137-E1138+E1139</f>
        <v>0</v>
      </c>
      <c r="F1140" s="190">
        <f t="shared" si="430"/>
        <v>0</v>
      </c>
      <c r="G1140" s="32" t="e">
        <f t="shared" si="431"/>
        <v>#DIV/0!</v>
      </c>
    </row>
    <row r="1141" spans="1:7" x14ac:dyDescent="0.2">
      <c r="A1141" s="186">
        <v>76</v>
      </c>
      <c r="B1141" s="1" t="s">
        <v>54</v>
      </c>
      <c r="C1141" s="10"/>
      <c r="D1141" s="190"/>
      <c r="E1141" s="190"/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/>
      <c r="E1142" s="190"/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x14ac:dyDescent="0.2">
      <c r="A1144" s="22"/>
      <c r="B1144" s="19" t="s">
        <v>57</v>
      </c>
      <c r="C1144" s="191"/>
      <c r="D1144" s="190">
        <f>D1140+D1143</f>
        <v>0</v>
      </c>
      <c r="E1144" s="190">
        <f>E1140+E1143</f>
        <v>0</v>
      </c>
      <c r="F1144" s="190">
        <f t="shared" si="430"/>
        <v>0</v>
      </c>
      <c r="G1144" s="32" t="e">
        <f t="shared" si="431"/>
        <v>#DIV/0!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86">
        <v>5</v>
      </c>
      <c r="B1148" s="1" t="s">
        <v>22</v>
      </c>
      <c r="C1148" s="10"/>
      <c r="D1148" s="190"/>
      <c r="E1148" s="190"/>
      <c r="F1148" s="190">
        <f t="shared" ref="F1148" si="432">(D1148-E1148)</f>
        <v>0</v>
      </c>
      <c r="G1148" s="32" t="e">
        <f t="shared" ref="G1148" si="433">F1148/E1148</f>
        <v>#DIV/0!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x14ac:dyDescent="0.2">
      <c r="A1155" s="186">
        <v>41</v>
      </c>
      <c r="B1155" s="1" t="s">
        <v>8</v>
      </c>
      <c r="C1155" s="10"/>
      <c r="D1155" s="190">
        <f>D1159+D1160+D1161</f>
        <v>0</v>
      </c>
      <c r="E1155" s="190">
        <f>E1159+E1160+E1161</f>
        <v>0</v>
      </c>
      <c r="F1155" s="190">
        <f t="shared" ref="F1155" si="436">(D1155-E1155)</f>
        <v>0</v>
      </c>
      <c r="G1155" s="32" t="e">
        <f t="shared" ref="G1155" si="437">F1155/E1155</f>
        <v>#DIV/0!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/>
      <c r="E1159" s="190"/>
      <c r="F1159" s="190">
        <f t="shared" ref="F1159:F1161" si="438">(D1159-E1159)</f>
        <v>0</v>
      </c>
      <c r="G1159" s="32" t="e">
        <f t="shared" ref="G1159:G1161" si="439">F1159/E1159</f>
        <v>#DIV/0!</v>
      </c>
    </row>
    <row r="1160" spans="1:7" ht="25.5" x14ac:dyDescent="0.2">
      <c r="A1160" s="186"/>
      <c r="B1160" s="24" t="s">
        <v>58</v>
      </c>
      <c r="C1160" s="17"/>
      <c r="D1160" s="190"/>
      <c r="E1160" s="190"/>
      <c r="F1160" s="190">
        <f t="shared" si="438"/>
        <v>0</v>
      </c>
      <c r="G1160" s="32" t="e">
        <f t="shared" si="439"/>
        <v>#DIV/0!</v>
      </c>
    </row>
    <row r="1161" spans="1:7" x14ac:dyDescent="0.2">
      <c r="A1161" s="186"/>
      <c r="B1161" s="23" t="s">
        <v>24</v>
      </c>
      <c r="C1161" s="10"/>
      <c r="D1161" s="190"/>
      <c r="E1161" s="190"/>
      <c r="F1161" s="190">
        <f t="shared" si="438"/>
        <v>0</v>
      </c>
      <c r="G1161" s="32" t="e">
        <f t="shared" si="439"/>
        <v>#DIV/0!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x14ac:dyDescent="0.2">
      <c r="A1163" s="186"/>
      <c r="B1163" s="8" t="s">
        <v>26</v>
      </c>
      <c r="C1163" s="31"/>
      <c r="D1163" s="190"/>
      <c r="E1163" s="190"/>
      <c r="F1163" s="190">
        <f t="shared" ref="F1163" si="440">(D1163-E1163)</f>
        <v>0</v>
      </c>
      <c r="G1163" s="32" t="e">
        <f t="shared" ref="G1163" si="441">F1163/E1163</f>
        <v>#DIV/0!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x14ac:dyDescent="0.2">
      <c r="A1165" s="186">
        <v>3</v>
      </c>
      <c r="B1165" s="8" t="s">
        <v>15</v>
      </c>
      <c r="C1165" s="31"/>
      <c r="D1165" s="190">
        <f>D1168+D1169+D1170+D1171</f>
        <v>0</v>
      </c>
      <c r="E1165" s="190">
        <f>E1168+E1169+E1170+E1171</f>
        <v>0</v>
      </c>
      <c r="F1165" s="190">
        <f t="shared" ref="F1165" si="442">(D1165-E1165)</f>
        <v>0</v>
      </c>
      <c r="G1165" s="32" t="e">
        <f t="shared" ref="G1165" si="443">F1165/E1165</f>
        <v>#DIV/0!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/>
      <c r="E1168" s="190"/>
      <c r="F1168" s="190">
        <f t="shared" ref="F1168:F1171" si="444">(D1168-E1168)</f>
        <v>0</v>
      </c>
      <c r="G1168" s="32" t="e">
        <f t="shared" ref="G1168:G1171" si="445">F1168/E1168</f>
        <v>#DIV/0!</v>
      </c>
    </row>
    <row r="1169" spans="1:7" x14ac:dyDescent="0.2">
      <c r="A1169" s="186">
        <v>31</v>
      </c>
      <c r="B1169" s="25" t="s">
        <v>17</v>
      </c>
      <c r="C1169" s="31"/>
      <c r="D1169" s="190"/>
      <c r="E1169" s="190"/>
      <c r="F1169" s="190">
        <f t="shared" si="444"/>
        <v>0</v>
      </c>
      <c r="G1169" s="32" t="e">
        <f t="shared" si="445"/>
        <v>#DIV/0!</v>
      </c>
    </row>
    <row r="1170" spans="1:7" x14ac:dyDescent="0.2">
      <c r="A1170" s="186">
        <v>32</v>
      </c>
      <c r="B1170" s="25" t="s">
        <v>18</v>
      </c>
      <c r="C1170" s="31"/>
      <c r="D1170" s="190"/>
      <c r="E1170" s="190"/>
      <c r="F1170" s="190">
        <f t="shared" si="444"/>
        <v>0</v>
      </c>
      <c r="G1170" s="32" t="e">
        <f t="shared" si="445"/>
        <v>#DIV/0!</v>
      </c>
    </row>
    <row r="1171" spans="1:7" x14ac:dyDescent="0.2">
      <c r="A1171" s="186">
        <v>37</v>
      </c>
      <c r="B1171" s="25" t="s">
        <v>25</v>
      </c>
      <c r="C1171" s="31"/>
      <c r="D1171" s="190"/>
      <c r="E1171" s="190"/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/>
      <c r="E1177" s="190"/>
      <c r="F1177" s="190">
        <f>(D1177-E1177)</f>
        <v>0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/>
      <c r="E1178" s="190"/>
      <c r="F1178" s="190">
        <f t="shared" ref="F1178:F1180" si="446">(D1178-E1178)</f>
        <v>0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/>
      <c r="E1180" s="190"/>
      <c r="F1180" s="190">
        <f t="shared" si="446"/>
        <v>0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0</v>
      </c>
      <c r="E1187" s="40">
        <f>E1177+E1178+E1179+E1180+E1185+E1186</f>
        <v>0</v>
      </c>
      <c r="F1187" s="40">
        <f t="shared" si="448"/>
        <v>0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0</v>
      </c>
      <c r="E1195" s="40">
        <f>E1187+E1192+E1193+E1194</f>
        <v>0</v>
      </c>
      <c r="F1195" s="190">
        <f t="shared" ref="F1195:F1204" si="454">(D1195-E1195)</f>
        <v>0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0</v>
      </c>
      <c r="E1196" s="189">
        <f>E1197+E1198+E1199</f>
        <v>0</v>
      </c>
      <c r="F1196" s="190">
        <f t="shared" si="454"/>
        <v>0</v>
      </c>
      <c r="G1196" s="32" t="e">
        <f t="shared" si="455"/>
        <v>#DIV/0!</v>
      </c>
    </row>
    <row r="1197" spans="1:7" x14ac:dyDescent="0.2">
      <c r="A1197" s="186">
        <v>600</v>
      </c>
      <c r="B1197" s="1" t="s">
        <v>2</v>
      </c>
      <c r="C1197" s="10"/>
      <c r="D1197" s="190"/>
      <c r="E1197" s="190"/>
      <c r="F1197" s="190">
        <f t="shared" si="454"/>
        <v>0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/>
      <c r="E1198" s="190"/>
      <c r="F1198" s="190">
        <f t="shared" si="454"/>
        <v>0</v>
      </c>
      <c r="G1198" s="32" t="e">
        <f t="shared" si="455"/>
        <v>#DIV/0!</v>
      </c>
    </row>
    <row r="1199" spans="1:7" x14ac:dyDescent="0.2">
      <c r="A1199" s="186">
        <v>604</v>
      </c>
      <c r="B1199" s="1" t="s">
        <v>4</v>
      </c>
      <c r="C1199" s="10"/>
      <c r="D1199" s="190"/>
      <c r="E1199" s="190"/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/>
      <c r="E1200" s="190"/>
      <c r="F1200" s="190">
        <f t="shared" si="454"/>
        <v>0</v>
      </c>
      <c r="G1200" s="32" t="e">
        <f t="shared" si="455"/>
        <v>#DIV/0!</v>
      </c>
    </row>
    <row r="1201" spans="1:11" x14ac:dyDescent="0.2">
      <c r="A1201" s="186">
        <v>62</v>
      </c>
      <c r="B1201" s="2" t="s">
        <v>42</v>
      </c>
      <c r="C1201" s="11"/>
      <c r="D1201" s="39"/>
      <c r="E1201" s="39"/>
      <c r="F1201" s="190">
        <f t="shared" si="454"/>
        <v>0</v>
      </c>
      <c r="G1201" s="32" t="e">
        <f t="shared" si="455"/>
        <v>#DIV/0!</v>
      </c>
    </row>
    <row r="1202" spans="1:11" ht="25.5" x14ac:dyDescent="0.2">
      <c r="A1202" s="22"/>
      <c r="B1202" s="26" t="s">
        <v>43</v>
      </c>
      <c r="C1202" s="191"/>
      <c r="D1202" s="40">
        <f>D1196+D1200+D1201</f>
        <v>0</v>
      </c>
      <c r="E1202" s="40">
        <f>E1196+E1200+E1201</f>
        <v>0</v>
      </c>
      <c r="F1202" s="190">
        <f t="shared" si="454"/>
        <v>0</v>
      </c>
      <c r="G1202" s="32" t="e">
        <f t="shared" si="455"/>
        <v>#DIV/0!</v>
      </c>
    </row>
    <row r="1203" spans="1:11" ht="25.5" x14ac:dyDescent="0.2">
      <c r="A1203" s="22"/>
      <c r="B1203" s="26" t="s">
        <v>48</v>
      </c>
      <c r="C1203" s="191"/>
      <c r="D1203" s="40">
        <f>D1195-D1202</f>
        <v>0</v>
      </c>
      <c r="E1203" s="40">
        <f>E1195-E1202</f>
        <v>0</v>
      </c>
      <c r="F1203" s="190">
        <f t="shared" si="454"/>
        <v>0</v>
      </c>
      <c r="G1203" s="32" t="e">
        <f t="shared" si="455"/>
        <v>#DIV/0!</v>
      </c>
    </row>
    <row r="1204" spans="1:11" x14ac:dyDescent="0.2">
      <c r="A1204" s="186">
        <v>63</v>
      </c>
      <c r="B1204" s="3" t="s">
        <v>46</v>
      </c>
      <c r="C1204" s="188"/>
      <c r="D1204" s="189"/>
      <c r="E1204" s="189"/>
      <c r="F1204" s="190">
        <f t="shared" si="454"/>
        <v>0</v>
      </c>
      <c r="G1204" s="32" t="e">
        <f t="shared" si="455"/>
        <v>#DIV/0!</v>
      </c>
    </row>
    <row r="1205" spans="1:11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11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11" x14ac:dyDescent="0.2">
      <c r="A1207" s="186"/>
      <c r="B1207" s="15"/>
      <c r="C1207" s="21"/>
      <c r="D1207" s="190"/>
      <c r="E1207" s="190"/>
      <c r="F1207" s="190"/>
      <c r="G1207" s="32"/>
    </row>
    <row r="1208" spans="1:11" x14ac:dyDescent="0.2">
      <c r="A1208" s="186">
        <v>64</v>
      </c>
      <c r="B1208" s="2" t="s">
        <v>47</v>
      </c>
      <c r="C1208" s="11"/>
      <c r="D1208" s="39"/>
      <c r="E1208" s="39"/>
      <c r="F1208" s="190">
        <f t="shared" ref="F1208:F1218" si="458">(D1208-E1208)</f>
        <v>0</v>
      </c>
      <c r="G1208" s="32" t="e">
        <f t="shared" ref="G1208:G1218" si="459">F1208/E1208</f>
        <v>#DIV/0!</v>
      </c>
    </row>
    <row r="1209" spans="1:11" ht="25.5" x14ac:dyDescent="0.2">
      <c r="A1209" s="22"/>
      <c r="B1209" s="26" t="s">
        <v>49</v>
      </c>
      <c r="C1209" s="191"/>
      <c r="D1209" s="190">
        <f>D1203-D1204-D1208</f>
        <v>0</v>
      </c>
      <c r="E1209" s="190">
        <f>E1203-E1204-E1208</f>
        <v>0</v>
      </c>
      <c r="F1209" s="190">
        <f t="shared" si="458"/>
        <v>0</v>
      </c>
      <c r="G1209" s="32" t="e">
        <f t="shared" si="459"/>
        <v>#DIV/0!</v>
      </c>
      <c r="K1209" s="45"/>
    </row>
    <row r="1210" spans="1:11" x14ac:dyDescent="0.2">
      <c r="A1210" s="186">
        <v>75</v>
      </c>
      <c r="B1210" s="3" t="s">
        <v>50</v>
      </c>
      <c r="C1210" s="188"/>
      <c r="D1210" s="189"/>
      <c r="E1210" s="189"/>
      <c r="F1210" s="190">
        <f t="shared" si="458"/>
        <v>0</v>
      </c>
      <c r="G1210" s="32" t="e">
        <f t="shared" si="459"/>
        <v>#DIV/0!</v>
      </c>
    </row>
    <row r="1211" spans="1:11" x14ac:dyDescent="0.2">
      <c r="A1211" s="186">
        <v>65</v>
      </c>
      <c r="B1211" s="1" t="s">
        <v>51</v>
      </c>
      <c r="C1211" s="10"/>
      <c r="D1211" s="190"/>
      <c r="E1211" s="190"/>
      <c r="F1211" s="190">
        <f t="shared" si="458"/>
        <v>0</v>
      </c>
      <c r="G1211" s="32" t="e">
        <f t="shared" si="459"/>
        <v>#DIV/0!</v>
      </c>
    </row>
    <row r="1212" spans="1:11" ht="25.5" x14ac:dyDescent="0.2">
      <c r="A1212" s="186">
        <v>68</v>
      </c>
      <c r="B1212" s="16" t="s">
        <v>52</v>
      </c>
      <c r="C1212" s="17"/>
      <c r="D1212" s="190"/>
      <c r="E1212" s="190"/>
      <c r="F1212" s="190">
        <f t="shared" si="458"/>
        <v>0</v>
      </c>
      <c r="G1212" s="32" t="e">
        <f t="shared" si="459"/>
        <v>#DIV/0!</v>
      </c>
    </row>
    <row r="1213" spans="1:11" x14ac:dyDescent="0.2">
      <c r="A1213" s="186">
        <v>78</v>
      </c>
      <c r="B1213" s="2" t="s">
        <v>53</v>
      </c>
      <c r="C1213" s="11"/>
      <c r="D1213" s="39"/>
      <c r="E1213" s="39"/>
      <c r="F1213" s="190">
        <f t="shared" si="458"/>
        <v>0</v>
      </c>
      <c r="G1213" s="32" t="e">
        <f t="shared" si="459"/>
        <v>#DIV/0!</v>
      </c>
    </row>
    <row r="1214" spans="1:11" ht="25.5" x14ac:dyDescent="0.2">
      <c r="A1214" s="22"/>
      <c r="B1214" s="26" t="s">
        <v>77</v>
      </c>
      <c r="C1214" s="191"/>
      <c r="D1214" s="190">
        <f>D1209+D1210-D1211-D1212+D1213</f>
        <v>0</v>
      </c>
      <c r="E1214" s="190">
        <f>E1209+E1210-E1211-E1212+E1213</f>
        <v>0</v>
      </c>
      <c r="F1214" s="190">
        <f t="shared" si="458"/>
        <v>0</v>
      </c>
      <c r="G1214" s="32" t="e">
        <f t="shared" si="459"/>
        <v>#DIV/0!</v>
      </c>
    </row>
    <row r="1215" spans="1:11" x14ac:dyDescent="0.2">
      <c r="A1215" s="186">
        <v>76</v>
      </c>
      <c r="B1215" s="1" t="s">
        <v>54</v>
      </c>
      <c r="C1215" s="10"/>
      <c r="D1215" s="190"/>
      <c r="E1215" s="190"/>
      <c r="F1215" s="190">
        <f t="shared" si="458"/>
        <v>0</v>
      </c>
      <c r="G1215" s="32" t="e">
        <f t="shared" si="459"/>
        <v>#DIV/0!</v>
      </c>
    </row>
    <row r="1216" spans="1:11" x14ac:dyDescent="0.2">
      <c r="A1216" s="186">
        <v>66</v>
      </c>
      <c r="B1216" s="1" t="s">
        <v>55</v>
      </c>
      <c r="C1216" s="10"/>
      <c r="D1216" s="190"/>
      <c r="E1216" s="190"/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x14ac:dyDescent="0.2">
      <c r="A1218" s="22"/>
      <c r="B1218" s="19" t="s">
        <v>57</v>
      </c>
      <c r="C1218" s="191"/>
      <c r="D1218" s="190">
        <f>D1214+D1217</f>
        <v>0</v>
      </c>
      <c r="E1218" s="190">
        <f>E1214+E1217</f>
        <v>0</v>
      </c>
      <c r="F1218" s="190">
        <f t="shared" si="458"/>
        <v>0</v>
      </c>
      <c r="G1218" s="32" t="e">
        <f t="shared" si="459"/>
        <v>#DIV/0!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86">
        <v>5</v>
      </c>
      <c r="B1222" s="1" t="s">
        <v>22</v>
      </c>
      <c r="C1222" s="10"/>
      <c r="D1222" s="190"/>
      <c r="E1222" s="190"/>
      <c r="F1222" s="190">
        <f t="shared" ref="F1222" si="460">(D1222-E1222)</f>
        <v>0</v>
      </c>
      <c r="G1222" s="32" t="e">
        <f t="shared" ref="G1222" si="461">F1222/E1222</f>
        <v>#DIV/0!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x14ac:dyDescent="0.2">
      <c r="A1229" s="186">
        <v>41</v>
      </c>
      <c r="B1229" s="1" t="s">
        <v>8</v>
      </c>
      <c r="C1229" s="10"/>
      <c r="D1229" s="190">
        <f>D1233+D1234+D1235</f>
        <v>0</v>
      </c>
      <c r="E1229" s="190">
        <f>E1233+E1234+E1235</f>
        <v>0</v>
      </c>
      <c r="F1229" s="190">
        <f t="shared" ref="F1229" si="464">(D1229-E1229)</f>
        <v>0</v>
      </c>
      <c r="G1229" s="32" t="e">
        <f t="shared" ref="G1229" si="465">F1229/E1229</f>
        <v>#DIV/0!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/>
      <c r="E1233" s="190"/>
      <c r="F1233" s="190">
        <f t="shared" ref="F1233:F1235" si="466">(D1233-E1233)</f>
        <v>0</v>
      </c>
      <c r="G1233" s="32" t="e">
        <f t="shared" ref="G1233:G1235" si="467">F1233/E1233</f>
        <v>#DIV/0!</v>
      </c>
    </row>
    <row r="1234" spans="1:7" ht="25.5" x14ac:dyDescent="0.2">
      <c r="A1234" s="186"/>
      <c r="B1234" s="24" t="s">
        <v>58</v>
      </c>
      <c r="C1234" s="17"/>
      <c r="D1234" s="190"/>
      <c r="E1234" s="190"/>
      <c r="F1234" s="190">
        <f t="shared" si="466"/>
        <v>0</v>
      </c>
      <c r="G1234" s="32" t="e">
        <f t="shared" si="467"/>
        <v>#DIV/0!</v>
      </c>
    </row>
    <row r="1235" spans="1:7" x14ac:dyDescent="0.2">
      <c r="A1235" s="186"/>
      <c r="B1235" s="23" t="s">
        <v>24</v>
      </c>
      <c r="C1235" s="10"/>
      <c r="D1235" s="190"/>
      <c r="E1235" s="190"/>
      <c r="F1235" s="190">
        <f t="shared" si="466"/>
        <v>0</v>
      </c>
      <c r="G1235" s="32" t="e">
        <f t="shared" si="467"/>
        <v>#DIV/0!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x14ac:dyDescent="0.2">
      <c r="A1237" s="186"/>
      <c r="B1237" s="8" t="s">
        <v>26</v>
      </c>
      <c r="C1237" s="31"/>
      <c r="D1237" s="190"/>
      <c r="E1237" s="190"/>
      <c r="F1237" s="190">
        <f t="shared" ref="F1237" si="468">(D1237-E1237)</f>
        <v>0</v>
      </c>
      <c r="G1237" s="32" t="e">
        <f t="shared" ref="G1237" si="469">F1237/E1237</f>
        <v>#DIV/0!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x14ac:dyDescent="0.2">
      <c r="A1239" s="186">
        <v>3</v>
      </c>
      <c r="B1239" s="8" t="s">
        <v>15</v>
      </c>
      <c r="C1239" s="31"/>
      <c r="D1239" s="190">
        <f>D1242+D1243+D1244+D1245</f>
        <v>0</v>
      </c>
      <c r="E1239" s="190">
        <f>E1242+E1243+E1244+E1245</f>
        <v>0</v>
      </c>
      <c r="F1239" s="190">
        <f t="shared" ref="F1239" si="470">(D1239-E1239)</f>
        <v>0</v>
      </c>
      <c r="G1239" s="32" t="e">
        <f t="shared" ref="G1239" si="471">F1239/E1239</f>
        <v>#DIV/0!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/>
      <c r="E1242" s="190"/>
      <c r="F1242" s="190">
        <f t="shared" ref="F1242:F1245" si="472">(D1242-E1242)</f>
        <v>0</v>
      </c>
      <c r="G1242" s="32" t="e">
        <f t="shared" ref="G1242:G1245" si="473">F1242/E1242</f>
        <v>#DIV/0!</v>
      </c>
    </row>
    <row r="1243" spans="1:7" x14ac:dyDescent="0.2">
      <c r="A1243" s="186">
        <v>31</v>
      </c>
      <c r="B1243" s="25" t="s">
        <v>17</v>
      </c>
      <c r="C1243" s="31"/>
      <c r="D1243" s="190"/>
      <c r="E1243" s="190"/>
      <c r="F1243" s="190">
        <f t="shared" si="472"/>
        <v>0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/>
      <c r="E1244" s="190"/>
      <c r="F1244" s="190">
        <f t="shared" si="472"/>
        <v>0</v>
      </c>
      <c r="G1244" s="32" t="e">
        <f t="shared" si="473"/>
        <v>#DIV/0!</v>
      </c>
    </row>
    <row r="1245" spans="1:7" x14ac:dyDescent="0.2">
      <c r="A1245" s="186">
        <v>37</v>
      </c>
      <c r="B1245" s="25" t="s">
        <v>25</v>
      </c>
      <c r="C1245" s="31"/>
      <c r="D1245" s="190"/>
      <c r="E1245" s="190"/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0</v>
      </c>
      <c r="E1250" s="190">
        <f>E4+E79+E153+E227+E300+E373+E446+E519+E592+E665+E738+E811+E884+E957+E1030+E1103+E1177</f>
        <v>0</v>
      </c>
      <c r="F1250" s="190">
        <f>(D1250-E1250)</f>
        <v>0</v>
      </c>
      <c r="G1250" s="32" t="e">
        <f>F1250/E1250</f>
        <v>#DIV/0!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0</v>
      </c>
      <c r="E1251" s="190">
        <f t="shared" si="474"/>
        <v>0</v>
      </c>
      <c r="F1251" s="190">
        <f t="shared" ref="F1251:F1253" si="475">(D1251-E1251)</f>
        <v>0</v>
      </c>
      <c r="G1251" s="32" t="e">
        <f t="shared" ref="G1251:G1253" si="476">F1251/E1251</f>
        <v>#DIV/0!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0</v>
      </c>
      <c r="E1252" s="190">
        <f t="shared" si="474"/>
        <v>0</v>
      </c>
      <c r="F1252" s="190">
        <f t="shared" si="475"/>
        <v>0</v>
      </c>
      <c r="G1252" s="32" t="e">
        <f t="shared" si="476"/>
        <v>#DIV/0!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0</v>
      </c>
      <c r="E1253" s="190">
        <f t="shared" si="474"/>
        <v>0</v>
      </c>
      <c r="F1253" s="190">
        <f t="shared" si="475"/>
        <v>0</v>
      </c>
      <c r="G1253" s="32" t="e">
        <f t="shared" si="476"/>
        <v>#DIV/0!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0</v>
      </c>
      <c r="E1258" s="190">
        <f t="shared" si="480"/>
        <v>0</v>
      </c>
      <c r="F1258" s="190">
        <f t="shared" si="478"/>
        <v>0</v>
      </c>
      <c r="G1258" s="32" t="e">
        <f t="shared" si="479"/>
        <v>#DIV/0!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0</v>
      </c>
      <c r="E1259" s="190">
        <f t="shared" si="480"/>
        <v>0</v>
      </c>
      <c r="F1259" s="190">
        <f t="shared" si="478"/>
        <v>0</v>
      </c>
      <c r="G1259" s="32" t="e">
        <f t="shared" si="479"/>
        <v>#DIV/0!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0</v>
      </c>
      <c r="E1260" s="40">
        <f>E1250+E1251+E1252+E1253+E1258+E1259</f>
        <v>0</v>
      </c>
      <c r="F1260" s="40">
        <f t="shared" si="478"/>
        <v>0</v>
      </c>
      <c r="G1260" s="34" t="e">
        <f t="shared" si="479"/>
        <v>#DIV/0!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0</v>
      </c>
      <c r="E1268" s="40">
        <f>E1260+E1265+E1266+E1267</f>
        <v>0</v>
      </c>
      <c r="F1268" s="190">
        <f t="shared" si="484"/>
        <v>0</v>
      </c>
      <c r="G1268" s="32" t="e">
        <f t="shared" si="485"/>
        <v>#DIV/0!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0</v>
      </c>
      <c r="E1269" s="189">
        <f>E1270+E1271+E1272</f>
        <v>0</v>
      </c>
      <c r="F1269" s="190">
        <f t="shared" si="484"/>
        <v>0</v>
      </c>
      <c r="G1269" s="32" t="e">
        <f t="shared" si="485"/>
        <v>#DIV/0!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0</v>
      </c>
      <c r="E1270" s="190">
        <f t="shared" si="486"/>
        <v>0</v>
      </c>
      <c r="F1270" s="190">
        <f t="shared" si="484"/>
        <v>0</v>
      </c>
      <c r="G1270" s="32" t="e">
        <f t="shared" si="485"/>
        <v>#DIV/0!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0</v>
      </c>
      <c r="E1271" s="190">
        <f t="shared" si="486"/>
        <v>0</v>
      </c>
      <c r="F1271" s="190">
        <f t="shared" si="484"/>
        <v>0</v>
      </c>
      <c r="G1271" s="32" t="e">
        <f t="shared" si="485"/>
        <v>#DIV/0!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0</v>
      </c>
      <c r="E1272" s="190">
        <f t="shared" si="486"/>
        <v>0</v>
      </c>
      <c r="F1272" s="190">
        <f t="shared" si="484"/>
        <v>0</v>
      </c>
      <c r="G1272" s="32" t="e">
        <f t="shared" si="485"/>
        <v>#DIV/0!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0</v>
      </c>
      <c r="E1273" s="190">
        <f t="shared" si="486"/>
        <v>0</v>
      </c>
      <c r="F1273" s="190">
        <f t="shared" si="484"/>
        <v>0</v>
      </c>
      <c r="G1273" s="32" t="e">
        <f t="shared" si="485"/>
        <v>#DIV/0!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0</v>
      </c>
      <c r="E1274" s="190">
        <f t="shared" si="486"/>
        <v>0</v>
      </c>
      <c r="F1274" s="190">
        <f t="shared" si="484"/>
        <v>0</v>
      </c>
      <c r="G1274" s="32" t="e">
        <f t="shared" si="485"/>
        <v>#DIV/0!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0</v>
      </c>
      <c r="E1275" s="40">
        <f>E1269+E1273+E1274</f>
        <v>0</v>
      </c>
      <c r="F1275" s="190">
        <f t="shared" si="484"/>
        <v>0</v>
      </c>
      <c r="G1275" s="32" t="e">
        <f t="shared" si="485"/>
        <v>#DIV/0!</v>
      </c>
    </row>
    <row r="1276" spans="1:7" ht="25.5" x14ac:dyDescent="0.2">
      <c r="A1276" s="22"/>
      <c r="B1276" s="26" t="s">
        <v>48</v>
      </c>
      <c r="C1276" s="191"/>
      <c r="D1276" s="40">
        <f>D1268-D1275</f>
        <v>0</v>
      </c>
      <c r="E1276" s="40">
        <f>E1268-E1275</f>
        <v>0</v>
      </c>
      <c r="F1276" s="190">
        <f t="shared" si="484"/>
        <v>0</v>
      </c>
      <c r="G1276" s="32" t="e">
        <f t="shared" si="485"/>
        <v>#DIV/0!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0</v>
      </c>
      <c r="E1277" s="190">
        <f t="shared" si="487"/>
        <v>0</v>
      </c>
      <c r="F1277" s="190">
        <f t="shared" si="484"/>
        <v>0</v>
      </c>
      <c r="G1277" s="32" t="e">
        <f t="shared" si="485"/>
        <v>#DIV/0!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13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0</v>
      </c>
      <c r="E1281" s="190">
        <f>E35+E110+E184+E258+E331+E404+E477+E550+E623+E696+E769+E842+E915+E988+E1061+E1134+E1208</f>
        <v>0</v>
      </c>
      <c r="F1281" s="190">
        <f t="shared" ref="F1281:F1291" si="490">(D1281-E1281)</f>
        <v>0</v>
      </c>
      <c r="G1281" s="32" t="e">
        <f t="shared" ref="G1281:G1291" si="491">F1281/E1281</f>
        <v>#DIV/0!</v>
      </c>
    </row>
    <row r="1282" spans="1:13" ht="25.5" x14ac:dyDescent="0.2">
      <c r="A1282" s="22"/>
      <c r="B1282" s="26" t="s">
        <v>49</v>
      </c>
      <c r="C1282" s="191"/>
      <c r="D1282" s="190">
        <f>D1276-D1277-D1281</f>
        <v>0</v>
      </c>
      <c r="E1282" s="190">
        <f>E1276-E1277-E1281</f>
        <v>0</v>
      </c>
      <c r="F1282" s="190">
        <f t="shared" si="490"/>
        <v>0</v>
      </c>
      <c r="G1282" s="32" t="e">
        <f t="shared" si="491"/>
        <v>#DIV/0!</v>
      </c>
      <c r="M1282" s="45"/>
    </row>
    <row r="1283" spans="1:13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0</v>
      </c>
      <c r="E1283" s="190">
        <f t="shared" si="492"/>
        <v>0</v>
      </c>
      <c r="F1283" s="190">
        <f t="shared" si="490"/>
        <v>0</v>
      </c>
      <c r="G1283" s="32" t="e">
        <f t="shared" si="491"/>
        <v>#DIV/0!</v>
      </c>
      <c r="M1283" s="45"/>
    </row>
    <row r="1284" spans="1:13" x14ac:dyDescent="0.2">
      <c r="A1284" s="186">
        <v>65</v>
      </c>
      <c r="B1284" s="1" t="s">
        <v>51</v>
      </c>
      <c r="C1284" s="10"/>
      <c r="D1284" s="190">
        <f t="shared" si="492"/>
        <v>0</v>
      </c>
      <c r="E1284" s="190">
        <f t="shared" si="492"/>
        <v>0</v>
      </c>
      <c r="F1284" s="190">
        <f t="shared" si="490"/>
        <v>0</v>
      </c>
      <c r="G1284" s="32" t="e">
        <f t="shared" si="491"/>
        <v>#DIV/0!</v>
      </c>
    </row>
    <row r="1285" spans="1:13" ht="25.5" x14ac:dyDescent="0.2">
      <c r="A1285" s="186">
        <v>68</v>
      </c>
      <c r="B1285" s="16" t="s">
        <v>52</v>
      </c>
      <c r="C1285" s="17"/>
      <c r="D1285" s="190">
        <f t="shared" si="492"/>
        <v>0</v>
      </c>
      <c r="E1285" s="190">
        <f t="shared" si="492"/>
        <v>0</v>
      </c>
      <c r="F1285" s="190">
        <f t="shared" si="490"/>
        <v>0</v>
      </c>
      <c r="G1285" s="32" t="e">
        <f t="shared" si="491"/>
        <v>#DIV/0!</v>
      </c>
    </row>
    <row r="1286" spans="1:13" x14ac:dyDescent="0.2">
      <c r="A1286" s="186">
        <v>78</v>
      </c>
      <c r="B1286" s="2" t="s">
        <v>53</v>
      </c>
      <c r="C1286" s="11"/>
      <c r="D1286" s="190">
        <f t="shared" si="492"/>
        <v>0</v>
      </c>
      <c r="E1286" s="190">
        <f t="shared" si="492"/>
        <v>0</v>
      </c>
      <c r="F1286" s="190">
        <f t="shared" si="490"/>
        <v>0</v>
      </c>
      <c r="G1286" s="32" t="e">
        <f t="shared" si="491"/>
        <v>#DIV/0!</v>
      </c>
    </row>
    <row r="1287" spans="1:13" ht="25.5" x14ac:dyDescent="0.2">
      <c r="A1287" s="22"/>
      <c r="B1287" s="26" t="s">
        <v>77</v>
      </c>
      <c r="C1287" s="191"/>
      <c r="D1287" s="190">
        <f>D1282+D1283-D1284-D1285+D1286</f>
        <v>0</v>
      </c>
      <c r="E1287" s="190">
        <f>E1282+E1283-E1284-E1285+E1286</f>
        <v>0</v>
      </c>
      <c r="F1287" s="190">
        <f t="shared" si="490"/>
        <v>0</v>
      </c>
      <c r="G1287" s="32" t="e">
        <f t="shared" si="491"/>
        <v>#DIV/0!</v>
      </c>
    </row>
    <row r="1288" spans="1:13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0</v>
      </c>
      <c r="E1288" s="190">
        <f t="shared" si="493"/>
        <v>0</v>
      </c>
      <c r="F1288" s="190">
        <f t="shared" si="490"/>
        <v>0</v>
      </c>
      <c r="G1288" s="32" t="e">
        <f t="shared" si="491"/>
        <v>#DIV/0!</v>
      </c>
    </row>
    <row r="1289" spans="1:13" x14ac:dyDescent="0.2">
      <c r="A1289" s="186">
        <v>66</v>
      </c>
      <c r="B1289" s="1" t="s">
        <v>55</v>
      </c>
      <c r="C1289" s="10"/>
      <c r="D1289" s="190">
        <f t="shared" si="493"/>
        <v>0</v>
      </c>
      <c r="E1289" s="190">
        <f t="shared" si="493"/>
        <v>0</v>
      </c>
      <c r="F1289" s="190">
        <f t="shared" si="490"/>
        <v>0</v>
      </c>
      <c r="G1289" s="32" t="e">
        <f t="shared" si="491"/>
        <v>#DIV/0!</v>
      </c>
    </row>
    <row r="1290" spans="1:13" x14ac:dyDescent="0.2">
      <c r="B1290" s="2" t="s">
        <v>56</v>
      </c>
      <c r="C1290" s="11"/>
      <c r="D1290" s="39">
        <f>D1288-D1289</f>
        <v>0</v>
      </c>
      <c r="E1290" s="39">
        <f>E1288-E1289</f>
        <v>0</v>
      </c>
      <c r="F1290" s="190">
        <f t="shared" si="490"/>
        <v>0</v>
      </c>
      <c r="G1290" s="32" t="e">
        <f t="shared" si="491"/>
        <v>#DIV/0!</v>
      </c>
    </row>
    <row r="1291" spans="1:13" x14ac:dyDescent="0.2">
      <c r="A1291" s="22"/>
      <c r="B1291" s="19" t="s">
        <v>57</v>
      </c>
      <c r="C1291" s="191"/>
      <c r="D1291" s="190">
        <f>D1287+D1290</f>
        <v>0</v>
      </c>
      <c r="E1291" s="190">
        <f>E1287+E1290</f>
        <v>0</v>
      </c>
      <c r="F1291" s="190">
        <f t="shared" si="490"/>
        <v>0</v>
      </c>
      <c r="G1291" s="32" t="e">
        <f t="shared" si="491"/>
        <v>#DIV/0!</v>
      </c>
    </row>
    <row r="1293" spans="1:13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13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13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0</v>
      </c>
      <c r="E1295" s="40">
        <f t="shared" si="494"/>
        <v>0</v>
      </c>
      <c r="F1295" s="40">
        <f t="shared" ref="F1295" si="495">(D1295-E1295)</f>
        <v>0</v>
      </c>
      <c r="G1295" s="32" t="e">
        <f t="shared" ref="G1295" si="496">F1295/E1295</f>
        <v>#DIV/0!</v>
      </c>
    </row>
    <row r="1296" spans="1:13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0</v>
      </c>
      <c r="E1302" s="40">
        <f>E1306+E1307+E1308</f>
        <v>0</v>
      </c>
      <c r="F1302" s="40">
        <f t="shared" ref="F1302" si="501">(D1302-E1302)</f>
        <v>0</v>
      </c>
      <c r="G1302" s="32" t="e">
        <f t="shared" ref="G1302" si="502">F1302/E1302</f>
        <v>#DIV/0!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0</v>
      </c>
      <c r="E1306" s="190">
        <f t="shared" si="503"/>
        <v>0</v>
      </c>
      <c r="F1306" s="190">
        <f t="shared" ref="F1306:F1308" si="504">(D1306-E1306)</f>
        <v>0</v>
      </c>
      <c r="G1306" s="32" t="e">
        <f t="shared" ref="G1306:G1308" si="505">F1306/E1306</f>
        <v>#DIV/0!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0</v>
      </c>
      <c r="E1307" s="190">
        <f t="shared" si="503"/>
        <v>0</v>
      </c>
      <c r="F1307" s="190">
        <f t="shared" si="504"/>
        <v>0</v>
      </c>
      <c r="G1307" s="32" t="e">
        <f t="shared" si="505"/>
        <v>#DIV/0!</v>
      </c>
    </row>
    <row r="1308" spans="1:7" x14ac:dyDescent="0.2">
      <c r="A1308" s="186"/>
      <c r="B1308" s="23" t="s">
        <v>24</v>
      </c>
      <c r="C1308" s="10"/>
      <c r="D1308" s="190">
        <f t="shared" si="503"/>
        <v>0</v>
      </c>
      <c r="E1308" s="190">
        <f t="shared" si="503"/>
        <v>0</v>
      </c>
      <c r="F1308" s="190">
        <f t="shared" si="504"/>
        <v>0</v>
      </c>
      <c r="G1308" s="32" t="e">
        <f t="shared" si="505"/>
        <v>#DIV/0!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0</v>
      </c>
      <c r="E1310" s="190">
        <f t="shared" si="506"/>
        <v>0</v>
      </c>
      <c r="F1310" s="190">
        <f t="shared" ref="F1310" si="507">(D1310-E1310)</f>
        <v>0</v>
      </c>
      <c r="G1310" s="32" t="e">
        <f t="shared" ref="G1310" si="508">F1310/E1310</f>
        <v>#DIV/0!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0</v>
      </c>
      <c r="E1312" s="190">
        <f>E1315+E1316+E1317+E1318</f>
        <v>0</v>
      </c>
      <c r="F1312" s="190">
        <f t="shared" ref="F1312" si="509">(D1312-E1312)</f>
        <v>0</v>
      </c>
      <c r="G1312" s="32" t="e">
        <f t="shared" ref="G1312" si="510">F1312/E1312</f>
        <v>#DIV/0!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0</v>
      </c>
      <c r="E1315" s="190">
        <f t="shared" si="511"/>
        <v>0</v>
      </c>
      <c r="F1315" s="190">
        <f t="shared" ref="F1315:F1318" si="512">(D1315-E1315)</f>
        <v>0</v>
      </c>
      <c r="G1315" s="32" t="e">
        <f t="shared" ref="G1315:G1318" si="513">F1315/E1315</f>
        <v>#DIV/0!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0</v>
      </c>
      <c r="E1316" s="190">
        <f t="shared" si="511"/>
        <v>0</v>
      </c>
      <c r="F1316" s="190">
        <f t="shared" si="512"/>
        <v>0</v>
      </c>
      <c r="G1316" s="32" t="e">
        <f t="shared" si="513"/>
        <v>#DIV/0!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0</v>
      </c>
      <c r="E1317" s="190">
        <f t="shared" si="511"/>
        <v>0</v>
      </c>
      <c r="F1317" s="190">
        <f t="shared" si="512"/>
        <v>0</v>
      </c>
      <c r="G1317" s="32" t="e">
        <f t="shared" si="513"/>
        <v>#DIV/0!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0</v>
      </c>
      <c r="E1318" s="190">
        <f t="shared" si="511"/>
        <v>0</v>
      </c>
      <c r="F1318" s="190">
        <f t="shared" si="512"/>
        <v>0</v>
      </c>
      <c r="G1318" s="32" t="e">
        <f t="shared" si="513"/>
        <v>#DIV/0!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D1293:E1293"/>
    <mergeCell ref="F1293:G1293"/>
    <mergeCell ref="A1247:G1247"/>
    <mergeCell ref="A1248:A1249"/>
    <mergeCell ref="B1248:B1249"/>
    <mergeCell ref="C1248:C1249"/>
    <mergeCell ref="D1248:E1248"/>
    <mergeCell ref="F1248:G1248"/>
    <mergeCell ref="B1220:C1220"/>
    <mergeCell ref="D1220:E1220"/>
    <mergeCell ref="F1220:G1220"/>
    <mergeCell ref="B1293:C1293"/>
    <mergeCell ref="A881:G881"/>
    <mergeCell ref="A882:A883"/>
    <mergeCell ref="B882:B883"/>
    <mergeCell ref="C882:C883"/>
    <mergeCell ref="D882:E882"/>
    <mergeCell ref="F882:G882"/>
    <mergeCell ref="A954:G954"/>
    <mergeCell ref="A955:A956"/>
    <mergeCell ref="B955:B956"/>
    <mergeCell ref="C955:C956"/>
    <mergeCell ref="D955:E955"/>
    <mergeCell ref="F955:G955"/>
    <mergeCell ref="B927:C927"/>
    <mergeCell ref="D927:E927"/>
    <mergeCell ref="F927:G927"/>
    <mergeCell ref="A589:G589"/>
    <mergeCell ref="A590:A591"/>
    <mergeCell ref="B590:B591"/>
    <mergeCell ref="C590:C591"/>
    <mergeCell ref="D590:E590"/>
    <mergeCell ref="F590:G590"/>
    <mergeCell ref="A662:G662"/>
    <mergeCell ref="A663:A664"/>
    <mergeCell ref="B663:B664"/>
    <mergeCell ref="C663:C664"/>
    <mergeCell ref="D663:E663"/>
    <mergeCell ref="F663:G663"/>
    <mergeCell ref="B635:C635"/>
    <mergeCell ref="D635:E635"/>
    <mergeCell ref="F635:G635"/>
    <mergeCell ref="A297:G297"/>
    <mergeCell ref="A298:A299"/>
    <mergeCell ref="B298:B299"/>
    <mergeCell ref="C298:C299"/>
    <mergeCell ref="D298:E298"/>
    <mergeCell ref="F298:G298"/>
    <mergeCell ref="A370:G370"/>
    <mergeCell ref="A371:A372"/>
    <mergeCell ref="B371:B372"/>
    <mergeCell ref="C371:C372"/>
    <mergeCell ref="D371:E371"/>
    <mergeCell ref="F371:G371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B416:C416"/>
    <mergeCell ref="D416:E416"/>
    <mergeCell ref="F416:G416"/>
    <mergeCell ref="B489:C489"/>
    <mergeCell ref="D489:E489"/>
    <mergeCell ref="F489:G489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A516:G516"/>
    <mergeCell ref="A517:A518"/>
    <mergeCell ref="B517:B518"/>
    <mergeCell ref="C517:C518"/>
    <mergeCell ref="D517:E517"/>
    <mergeCell ref="F517:G517"/>
    <mergeCell ref="B708:C708"/>
    <mergeCell ref="D708:E708"/>
    <mergeCell ref="F708:G708"/>
    <mergeCell ref="B781:C781"/>
    <mergeCell ref="D781:E781"/>
    <mergeCell ref="F781:G781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A808:G808"/>
    <mergeCell ref="A809:A810"/>
    <mergeCell ref="B809:B810"/>
    <mergeCell ref="C809:C810"/>
    <mergeCell ref="D809:E809"/>
    <mergeCell ref="F809:G809"/>
    <mergeCell ref="B1000:C1000"/>
    <mergeCell ref="D1000:E1000"/>
    <mergeCell ref="F1000:G1000"/>
    <mergeCell ref="B1073:C1073"/>
    <mergeCell ref="D1073:E1073"/>
    <mergeCell ref="F1073:G1073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A1100:G1100"/>
    <mergeCell ref="A1101:A1102"/>
    <mergeCell ref="B1101:B1102"/>
    <mergeCell ref="C1101:C1102"/>
    <mergeCell ref="D1101:E1101"/>
    <mergeCell ref="F1101:G1101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novembre 2020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8"/>
  <sheetViews>
    <sheetView tabSelected="1" workbookViewId="0">
      <selection activeCell="D4" sqref="D4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0" width="5.42578125" style="4"/>
    <col min="11" max="11" width="6" style="4" bestFit="1" customWidth="1"/>
    <col min="12" max="12" width="5.42578125" style="4"/>
    <col min="13" max="13" width="6" style="4" bestFit="1" customWidth="1"/>
    <col min="14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27" t="s">
        <v>10</v>
      </c>
      <c r="E3" s="127" t="s">
        <v>11</v>
      </c>
      <c r="F3" s="127" t="s">
        <v>12</v>
      </c>
      <c r="G3" s="32" t="s">
        <v>13</v>
      </c>
    </row>
    <row r="4" spans="1:7" x14ac:dyDescent="0.2">
      <c r="A4" s="123">
        <v>700</v>
      </c>
      <c r="B4" s="1" t="s">
        <v>30</v>
      </c>
      <c r="C4" s="10"/>
      <c r="D4" s="127">
        <f>'CUMUL OCT 21'!D4+'NOVE 20 '!D4</f>
        <v>94283.56</v>
      </c>
      <c r="E4" s="127">
        <f>'CUMUL OCT 21'!E4+'NOVE 20 '!E4</f>
        <v>74290.91</v>
      </c>
      <c r="F4" s="127">
        <f>(D4-E4)</f>
        <v>19992.649999999994</v>
      </c>
      <c r="G4" s="32">
        <f>F4/E4</f>
        <v>0.26911300453850939</v>
      </c>
    </row>
    <row r="5" spans="1:7" x14ac:dyDescent="0.2">
      <c r="A5" s="123">
        <v>701</v>
      </c>
      <c r="B5" s="1" t="s">
        <v>31</v>
      </c>
      <c r="C5" s="10"/>
      <c r="D5" s="127">
        <f>'CUMUL OCT 21'!D5+'NOVE 20 '!D5</f>
        <v>392991.63</v>
      </c>
      <c r="E5" s="127">
        <f>'CUMUL OCT 21'!E5+'NOVE 20 '!E5</f>
        <v>421826.33</v>
      </c>
      <c r="F5" s="127">
        <f t="shared" ref="F5:F7" si="0">(D5-E5)</f>
        <v>-28834.700000000012</v>
      </c>
      <c r="G5" s="32">
        <f t="shared" ref="G5:G7" si="1">F5/E5</f>
        <v>-6.8356804564570467E-2</v>
      </c>
    </row>
    <row r="6" spans="1:7" x14ac:dyDescent="0.2">
      <c r="A6" s="123">
        <v>704</v>
      </c>
      <c r="B6" s="1" t="s">
        <v>32</v>
      </c>
      <c r="C6" s="10"/>
      <c r="D6" s="127">
        <f>'CUMUL OCT 21'!D6+'NOVE 20 '!D6</f>
        <v>0</v>
      </c>
      <c r="E6" s="127">
        <f>'CUMUL OCT 21'!E6+'NOVE 20 '!E6</f>
        <v>0</v>
      </c>
      <c r="F6" s="127">
        <f t="shared" si="0"/>
        <v>0</v>
      </c>
      <c r="G6" s="32" t="e">
        <f t="shared" si="1"/>
        <v>#DIV/0!</v>
      </c>
    </row>
    <row r="7" spans="1:7" x14ac:dyDescent="0.2">
      <c r="A7" s="123">
        <v>706</v>
      </c>
      <c r="B7" s="1" t="s">
        <v>33</v>
      </c>
      <c r="C7" s="10"/>
      <c r="D7" s="127">
        <f>'CUMUL OCT 21'!D7+'NOVE 20 '!D7</f>
        <v>689232.96900000004</v>
      </c>
      <c r="E7" s="127">
        <f>'CUMUL OCT 21'!E7+'NOVE 20 '!E7</f>
        <v>770933.54</v>
      </c>
      <c r="F7" s="127">
        <f t="shared" si="0"/>
        <v>-81700.570999999996</v>
      </c>
      <c r="G7" s="32">
        <f t="shared" si="1"/>
        <v>-0.10597615327515779</v>
      </c>
    </row>
    <row r="8" spans="1:7" x14ac:dyDescent="0.2">
      <c r="A8" s="123"/>
      <c r="B8" s="13" t="s">
        <v>6</v>
      </c>
      <c r="C8" s="27"/>
      <c r="D8" s="127">
        <f>'CUMUL OCT 21'!D8+'NOVE 20 '!D8</f>
        <v>0</v>
      </c>
      <c r="E8" s="127">
        <f>'CUMUL OCT 21'!E8+'NOVE 20 '!E8</f>
        <v>0</v>
      </c>
      <c r="F8" s="39"/>
      <c r="G8" s="33"/>
    </row>
    <row r="9" spans="1:7" x14ac:dyDescent="0.2">
      <c r="A9" s="123"/>
      <c r="B9" s="14" t="s">
        <v>19</v>
      </c>
      <c r="C9" s="11"/>
      <c r="D9" s="127">
        <f>'CUMUL OCT 21'!D9+'NOVE 20 '!D9</f>
        <v>0</v>
      </c>
      <c r="E9" s="127">
        <f>'CUMUL OCT 21'!E9+'NOVE 20 '!E9</f>
        <v>0</v>
      </c>
      <c r="F9" s="127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23"/>
      <c r="B10" s="14" t="s">
        <v>20</v>
      </c>
      <c r="C10" s="11"/>
      <c r="D10" s="127">
        <f>'CUMUL OCT 21'!D10+'NOVE 20 '!D10</f>
        <v>0</v>
      </c>
      <c r="E10" s="127">
        <f>'CUMUL OCT 21'!E10+'NOVE 20 '!E10</f>
        <v>0</v>
      </c>
      <c r="F10" s="127">
        <f t="shared" si="2"/>
        <v>0</v>
      </c>
      <c r="G10" s="32" t="e">
        <f t="shared" si="3"/>
        <v>#DIV/0!</v>
      </c>
    </row>
    <row r="11" spans="1:7" x14ac:dyDescent="0.2">
      <c r="A11" s="123"/>
      <c r="B11" s="14" t="s">
        <v>27</v>
      </c>
      <c r="C11" s="11"/>
      <c r="D11" s="127">
        <f>'CUMUL OCT 21'!D11+'NOVE 20 '!D11</f>
        <v>0</v>
      </c>
      <c r="E11" s="127">
        <f>'CUMUL OCT 21'!E11+'NOVE 20 '!E11</f>
        <v>0</v>
      </c>
      <c r="F11" s="127">
        <f t="shared" si="2"/>
        <v>0</v>
      </c>
      <c r="G11" s="32" t="e">
        <f t="shared" si="3"/>
        <v>#DIV/0!</v>
      </c>
    </row>
    <row r="12" spans="1:7" x14ac:dyDescent="0.2">
      <c r="A12" s="123">
        <v>706</v>
      </c>
      <c r="B12" s="2" t="s">
        <v>34</v>
      </c>
      <c r="C12" s="11"/>
      <c r="D12" s="127">
        <f>'CUMUL OCT 21'!D12+'NOVE 20 '!D12</f>
        <v>106878.52</v>
      </c>
      <c r="E12" s="127">
        <f>'CUMUL OCT 21'!E12+'NOVE 20 '!E12</f>
        <v>144102.47999999998</v>
      </c>
      <c r="F12" s="127">
        <f t="shared" si="2"/>
        <v>-37223.959999999977</v>
      </c>
      <c r="G12" s="32">
        <f t="shared" si="3"/>
        <v>-0.25831588741567796</v>
      </c>
    </row>
    <row r="13" spans="1:7" x14ac:dyDescent="0.2">
      <c r="A13" s="123" t="s">
        <v>35</v>
      </c>
      <c r="B13" s="2" t="s">
        <v>36</v>
      </c>
      <c r="C13" s="11"/>
      <c r="D13" s="39"/>
      <c r="E13" s="39"/>
      <c r="F13" s="127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24"/>
      <c r="D14" s="40">
        <f>D4+D5+D6+D7+D12+D13</f>
        <v>1283386.679</v>
      </c>
      <c r="E14" s="40">
        <f>E4+E5+E6+E7+E12+E13</f>
        <v>1411153.26</v>
      </c>
      <c r="F14" s="40">
        <f t="shared" si="2"/>
        <v>-127766.58100000001</v>
      </c>
      <c r="G14" s="34">
        <f t="shared" si="3"/>
        <v>-9.054054199612592E-2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27">
        <f>'CUMUL OCT 21'!D17+'NOVE 20 '!D17</f>
        <v>0</v>
      </c>
      <c r="E17" s="127">
        <f>'CUMUL OCT 21'!E17+'NOVE 20 '!E17</f>
        <v>0</v>
      </c>
      <c r="F17" s="127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25"/>
      <c r="D18" s="127">
        <f>'CUMUL OCT 21'!D18+'NOVE 20 '!D18</f>
        <v>0</v>
      </c>
      <c r="E18" s="127">
        <f>'CUMUL OCT 21'!E18+'NOVE 20 '!E18</f>
        <v>0</v>
      </c>
      <c r="F18" s="126"/>
      <c r="G18" s="36"/>
    </row>
    <row r="19" spans="1:7" x14ac:dyDescent="0.2">
      <c r="A19" s="123">
        <v>72</v>
      </c>
      <c r="B19" s="1" t="s">
        <v>37</v>
      </c>
      <c r="C19" s="10"/>
      <c r="D19" s="127">
        <f>'CUMUL OCT 21'!D19+'NOVE 20 '!D19</f>
        <v>0</v>
      </c>
      <c r="E19" s="127">
        <f>'CUMUL OCT 21'!E19+'NOVE 20 '!E19</f>
        <v>0</v>
      </c>
      <c r="F19" s="127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23">
        <v>73</v>
      </c>
      <c r="B20" s="1" t="s">
        <v>38</v>
      </c>
      <c r="C20" s="10"/>
      <c r="D20" s="127">
        <f>'CUMUL OCT 21'!D20+'NOVE 20 '!D20</f>
        <v>0</v>
      </c>
      <c r="E20" s="127">
        <f>'CUMUL OCT 21'!E20+'NOVE 20 '!E20</f>
        <v>0</v>
      </c>
      <c r="F20" s="127">
        <f t="shared" si="6"/>
        <v>0</v>
      </c>
      <c r="G20" s="32" t="e">
        <f t="shared" si="7"/>
        <v>#DIV/0!</v>
      </c>
    </row>
    <row r="21" spans="1:7" x14ac:dyDescent="0.2">
      <c r="A21" s="123">
        <v>74</v>
      </c>
      <c r="B21" s="2" t="s">
        <v>39</v>
      </c>
      <c r="C21" s="11"/>
      <c r="D21" s="127">
        <f>'CUMUL OCT 21'!D21+'NOVE 20 '!D21</f>
        <v>0</v>
      </c>
      <c r="E21" s="127">
        <f>'CUMUL OCT 21'!E21+'NOVE 20 '!E21</f>
        <v>0</v>
      </c>
      <c r="F21" s="127">
        <f t="shared" si="6"/>
        <v>0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28"/>
      <c r="D22" s="40">
        <f>D14+D19+D20+D21</f>
        <v>1283386.679</v>
      </c>
      <c r="E22" s="40">
        <f>E14+E19+E20+E21</f>
        <v>1411153.26</v>
      </c>
      <c r="F22" s="127">
        <f t="shared" si="6"/>
        <v>-127766.58100000001</v>
      </c>
      <c r="G22" s="32">
        <f t="shared" si="7"/>
        <v>-9.054054199612592E-2</v>
      </c>
    </row>
    <row r="23" spans="1:7" x14ac:dyDescent="0.2">
      <c r="A23" s="123">
        <v>60</v>
      </c>
      <c r="B23" s="3" t="s">
        <v>40</v>
      </c>
      <c r="C23" s="125"/>
      <c r="D23" s="126">
        <f>D24+D25+D26</f>
        <v>322978.63099999999</v>
      </c>
      <c r="E23" s="126">
        <f>E24+E25+E26</f>
        <v>300384.84399999998</v>
      </c>
      <c r="F23" s="127">
        <f t="shared" si="6"/>
        <v>22593.787000000011</v>
      </c>
      <c r="G23" s="32">
        <f t="shared" si="7"/>
        <v>7.521613507238073E-2</v>
      </c>
    </row>
    <row r="24" spans="1:7" x14ac:dyDescent="0.2">
      <c r="A24" s="123">
        <v>600</v>
      </c>
      <c r="B24" s="1" t="s">
        <v>2</v>
      </c>
      <c r="C24" s="10"/>
      <c r="D24" s="127">
        <f>'CUMUL OCT 21'!D24+'NOVE 20 '!D24</f>
        <v>72781.254000000001</v>
      </c>
      <c r="E24" s="127">
        <f>'CUMUL OCT 21'!E24+'NOVE 20 '!E24</f>
        <v>56779.479999999996</v>
      </c>
      <c r="F24" s="127">
        <f t="shared" si="6"/>
        <v>16001.774000000005</v>
      </c>
      <c r="G24" s="32">
        <f t="shared" si="7"/>
        <v>0.28182318682735391</v>
      </c>
    </row>
    <row r="25" spans="1:7" x14ac:dyDescent="0.2">
      <c r="A25" s="123">
        <v>601</v>
      </c>
      <c r="B25" s="1" t="s">
        <v>3</v>
      </c>
      <c r="C25" s="10"/>
      <c r="D25" s="127">
        <f>'CUMUL OCT 21'!D25+'NOVE 20 '!D25</f>
        <v>108378.65</v>
      </c>
      <c r="E25" s="127">
        <f>'CUMUL OCT 21'!E25+'NOVE 20 '!E25</f>
        <v>118074.34599999999</v>
      </c>
      <c r="F25" s="127">
        <f t="shared" si="6"/>
        <v>-9695.6959999999963</v>
      </c>
      <c r="G25" s="32">
        <f t="shared" si="7"/>
        <v>-8.2115178516423859E-2</v>
      </c>
    </row>
    <row r="26" spans="1:7" x14ac:dyDescent="0.2">
      <c r="A26" s="123">
        <v>604</v>
      </c>
      <c r="B26" s="1" t="s">
        <v>4</v>
      </c>
      <c r="C26" s="10"/>
      <c r="D26" s="127">
        <f>'CUMUL OCT 21'!D26+'NOVE 20 '!D26</f>
        <v>141818.72700000001</v>
      </c>
      <c r="E26" s="127">
        <f>'CUMUL OCT 21'!E26+'NOVE 20 '!E26</f>
        <v>125531.018</v>
      </c>
      <c r="F26" s="127">
        <f t="shared" si="6"/>
        <v>16287.709000000017</v>
      </c>
      <c r="G26" s="32">
        <f t="shared" si="7"/>
        <v>0.12975047330533093</v>
      </c>
    </row>
    <row r="27" spans="1:7" x14ac:dyDescent="0.2">
      <c r="A27" s="123">
        <v>61</v>
      </c>
      <c r="B27" s="1" t="s">
        <v>41</v>
      </c>
      <c r="C27" s="10"/>
      <c r="D27" s="127">
        <f>'CUMUL OCT 21'!D27+'NOVE 20 '!D27</f>
        <v>105980.215</v>
      </c>
      <c r="E27" s="127">
        <f>'CUMUL OCT 21'!E27+'NOVE 20 '!E27</f>
        <v>105192.641</v>
      </c>
      <c r="F27" s="127">
        <f t="shared" si="6"/>
        <v>787.57399999999325</v>
      </c>
      <c r="G27" s="32">
        <f t="shared" si="7"/>
        <v>7.4869685988774937E-3</v>
      </c>
    </row>
    <row r="28" spans="1:7" x14ac:dyDescent="0.2">
      <c r="A28" s="123">
        <v>62</v>
      </c>
      <c r="B28" s="2" t="s">
        <v>42</v>
      </c>
      <c r="C28" s="11"/>
      <c r="D28" s="127">
        <f>'CUMUL OCT 21'!D28+'NOVE 20 '!D28</f>
        <v>132273.45000000001</v>
      </c>
      <c r="E28" s="127">
        <f>'CUMUL OCT 21'!E28+'NOVE 20 '!E28</f>
        <v>173108.47100000002</v>
      </c>
      <c r="F28" s="127">
        <f t="shared" si="6"/>
        <v>-40835.021000000008</v>
      </c>
      <c r="G28" s="32">
        <f t="shared" si="7"/>
        <v>-0.23589267910522993</v>
      </c>
    </row>
    <row r="29" spans="1:7" ht="25.5" x14ac:dyDescent="0.2">
      <c r="A29" s="22"/>
      <c r="B29" s="26" t="s">
        <v>43</v>
      </c>
      <c r="C29" s="128"/>
      <c r="D29" s="40">
        <f>D23+D27+D28</f>
        <v>561232.29600000009</v>
      </c>
      <c r="E29" s="40">
        <f>E23+E27+E28</f>
        <v>578685.95600000001</v>
      </c>
      <c r="F29" s="127">
        <f t="shared" si="6"/>
        <v>-17453.659999999916</v>
      </c>
      <c r="G29" s="32">
        <f t="shared" si="7"/>
        <v>-3.0160849453896053E-2</v>
      </c>
    </row>
    <row r="30" spans="1:7" ht="25.5" x14ac:dyDescent="0.2">
      <c r="A30" s="22"/>
      <c r="B30" s="26" t="s">
        <v>48</v>
      </c>
      <c r="C30" s="128"/>
      <c r="D30" s="40">
        <f>D22-D29</f>
        <v>722154.38299999991</v>
      </c>
      <c r="E30" s="40">
        <f>E22-E29</f>
        <v>832467.304</v>
      </c>
      <c r="F30" s="127">
        <f t="shared" si="6"/>
        <v>-110312.92100000009</v>
      </c>
      <c r="G30" s="32">
        <f t="shared" si="7"/>
        <v>-0.13251321760019549</v>
      </c>
    </row>
    <row r="31" spans="1:7" x14ac:dyDescent="0.2">
      <c r="A31" s="123">
        <v>63</v>
      </c>
      <c r="B31" s="3" t="s">
        <v>46</v>
      </c>
      <c r="C31" s="125"/>
      <c r="D31" s="127">
        <f>'CUMUL OCT 21'!D31+'NOVE 20 '!D31</f>
        <v>700567.56400000001</v>
      </c>
      <c r="E31" s="127">
        <f>'CUMUL OCT 21'!E31+'NOVE 20 '!E31</f>
        <v>846235.56599999999</v>
      </c>
      <c r="F31" s="127">
        <f t="shared" si="6"/>
        <v>-145668.00199999998</v>
      </c>
      <c r="G31" s="32">
        <f t="shared" si="7"/>
        <v>-0.17213646867685536</v>
      </c>
    </row>
    <row r="32" spans="1:7" x14ac:dyDescent="0.2">
      <c r="A32" s="123"/>
      <c r="B32" s="13" t="s">
        <v>6</v>
      </c>
      <c r="C32" s="27"/>
      <c r="D32" s="127"/>
      <c r="E32" s="127"/>
      <c r="F32" s="127"/>
      <c r="G32" s="32"/>
    </row>
    <row r="33" spans="1:7" x14ac:dyDescent="0.2">
      <c r="A33" s="123">
        <v>631</v>
      </c>
      <c r="B33" s="15" t="s">
        <v>21</v>
      </c>
      <c r="C33" s="21"/>
      <c r="D33" s="127">
        <f>'CUMUL OCT 21'!D33+'NOVE 20 '!D33</f>
        <v>0</v>
      </c>
      <c r="E33" s="127">
        <f>'CUMUL OCT 21'!E33+'NOVE 20 '!E33</f>
        <v>0</v>
      </c>
      <c r="F33" s="127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23"/>
      <c r="B34" s="15"/>
      <c r="C34" s="21"/>
      <c r="D34" s="127"/>
      <c r="E34" s="127"/>
      <c r="F34" s="127"/>
      <c r="G34" s="32"/>
    </row>
    <row r="35" spans="1:7" x14ac:dyDescent="0.2">
      <c r="A35" s="123">
        <v>64</v>
      </c>
      <c r="B35" s="2" t="s">
        <v>47</v>
      </c>
      <c r="C35" s="11"/>
      <c r="D35" s="127">
        <f>'CUMUL OCT 21'!D35+'NOVE 20 '!D35</f>
        <v>48270.495999999999</v>
      </c>
      <c r="E35" s="127">
        <f>'CUMUL OCT 21'!E35+'NOVE 20 '!E35</f>
        <v>50030.122000000003</v>
      </c>
      <c r="F35" s="127">
        <f t="shared" ref="F35:F45" si="10">(D35-E35)</f>
        <v>-1759.6260000000038</v>
      </c>
      <c r="G35" s="32">
        <f t="shared" ref="G35:G45" si="11">F35/E35</f>
        <v>-3.5171331383121625E-2</v>
      </c>
    </row>
    <row r="36" spans="1:7" ht="25.5" x14ac:dyDescent="0.2">
      <c r="A36" s="22"/>
      <c r="B36" s="26" t="s">
        <v>49</v>
      </c>
      <c r="C36" s="128"/>
      <c r="D36" s="40">
        <f>D30-D31-D35</f>
        <v>-26683.677000000098</v>
      </c>
      <c r="E36" s="40">
        <f>E30-E31-E35</f>
        <v>-63798.383999999991</v>
      </c>
      <c r="F36" s="40">
        <f t="shared" si="10"/>
        <v>37114.706999999893</v>
      </c>
      <c r="G36" s="34">
        <f t="shared" si="11"/>
        <v>-0.58174995466969659</v>
      </c>
    </row>
    <row r="37" spans="1:7" x14ac:dyDescent="0.2">
      <c r="A37" s="123">
        <v>75</v>
      </c>
      <c r="B37" s="3" t="s">
        <v>50</v>
      </c>
      <c r="C37" s="125"/>
      <c r="D37" s="127">
        <f>'CUMUL OCT 21'!D37+'NOVE 20 '!D37</f>
        <v>34247.599000000002</v>
      </c>
      <c r="E37" s="127">
        <f>'CUMUL OCT 21'!E37+'NOVE 20 '!E37</f>
        <v>38077.782999999996</v>
      </c>
      <c r="F37" s="127">
        <f t="shared" si="10"/>
        <v>-3830.1839999999938</v>
      </c>
      <c r="G37" s="32">
        <f t="shared" si="11"/>
        <v>-0.10058841923648744</v>
      </c>
    </row>
    <row r="38" spans="1:7" x14ac:dyDescent="0.2">
      <c r="A38" s="123">
        <v>65</v>
      </c>
      <c r="B38" s="1" t="s">
        <v>51</v>
      </c>
      <c r="C38" s="10"/>
      <c r="D38" s="127">
        <f>'CUMUL OCT 21'!D38+'NOVE 20 '!D38</f>
        <v>19662.838000000003</v>
      </c>
      <c r="E38" s="127">
        <f>'CUMUL OCT 21'!E38+'NOVE 20 '!E38</f>
        <v>9020.232</v>
      </c>
      <c r="F38" s="127">
        <f t="shared" si="10"/>
        <v>10642.606000000003</v>
      </c>
      <c r="G38" s="32">
        <f t="shared" si="11"/>
        <v>1.1798594537258025</v>
      </c>
    </row>
    <row r="39" spans="1:7" ht="25.5" x14ac:dyDescent="0.2">
      <c r="A39" s="123">
        <v>68</v>
      </c>
      <c r="B39" s="16" t="s">
        <v>52</v>
      </c>
      <c r="C39" s="17"/>
      <c r="D39" s="127">
        <f>'CUMUL OCT 21'!D39+'NOVE 20 '!D39</f>
        <v>673720.65700000001</v>
      </c>
      <c r="E39" s="127">
        <f>'CUMUL OCT 21'!E39+'NOVE 20 '!E39</f>
        <v>480244.63399999996</v>
      </c>
      <c r="F39" s="127">
        <f t="shared" si="10"/>
        <v>193476.02300000004</v>
      </c>
      <c r="G39" s="32">
        <f t="shared" si="11"/>
        <v>0.40286972368336771</v>
      </c>
    </row>
    <row r="40" spans="1:7" x14ac:dyDescent="0.2">
      <c r="A40" s="123">
        <v>78</v>
      </c>
      <c r="B40" s="2" t="s">
        <v>53</v>
      </c>
      <c r="C40" s="11"/>
      <c r="D40" s="127">
        <f>'CUMUL OCT 21'!D40+'NOVE 20 '!D40</f>
        <v>100580.588</v>
      </c>
      <c r="E40" s="127">
        <f>'CUMUL OCT 21'!E40+'NOVE 20 '!E40</f>
        <v>51122.289000000004</v>
      </c>
      <c r="F40" s="127">
        <f t="shared" si="10"/>
        <v>49458.298999999999</v>
      </c>
      <c r="G40" s="32">
        <f t="shared" si="11"/>
        <v>0.96745079235399645</v>
      </c>
    </row>
    <row r="41" spans="1:7" ht="25.5" x14ac:dyDescent="0.2">
      <c r="A41" s="22"/>
      <c r="B41" s="26" t="s">
        <v>77</v>
      </c>
      <c r="C41" s="128"/>
      <c r="D41" s="40">
        <f>D36+D37-D38-D39+D40</f>
        <v>-585238.9850000001</v>
      </c>
      <c r="E41" s="40">
        <f>E36+E37-E38-E39+E40</f>
        <v>-463863.17799999996</v>
      </c>
      <c r="F41" s="40">
        <f t="shared" si="10"/>
        <v>-121375.80700000015</v>
      </c>
      <c r="G41" s="34">
        <f t="shared" si="11"/>
        <v>0.26166294881030666</v>
      </c>
    </row>
    <row r="42" spans="1:7" x14ac:dyDescent="0.2">
      <c r="A42" s="123">
        <v>76</v>
      </c>
      <c r="B42" s="1" t="s">
        <v>54</v>
      </c>
      <c r="C42" s="10"/>
      <c r="D42" s="127">
        <f>'CUMUL OCT 21'!D42+'NOVE 20 '!D42</f>
        <v>104042.196</v>
      </c>
      <c r="E42" s="127">
        <f>'CUMUL OCT 21'!E42+'NOVE 20 '!E42</f>
        <v>402320.53399999999</v>
      </c>
      <c r="F42" s="127">
        <f t="shared" si="10"/>
        <v>-298278.33799999999</v>
      </c>
      <c r="G42" s="32">
        <f t="shared" si="11"/>
        <v>-0.74139476559752227</v>
      </c>
    </row>
    <row r="43" spans="1:7" x14ac:dyDescent="0.2">
      <c r="A43" s="123">
        <v>66</v>
      </c>
      <c r="B43" s="1" t="s">
        <v>55</v>
      </c>
      <c r="C43" s="10"/>
      <c r="D43" s="127">
        <f>'CUMUL OCT 21'!D43+'NOVE 20 '!D43</f>
        <v>24015.445</v>
      </c>
      <c r="E43" s="127">
        <f>'CUMUL OCT 21'!E43+'NOVE 20 '!E43</f>
        <v>5143.9549999999999</v>
      </c>
      <c r="F43" s="127">
        <f t="shared" si="10"/>
        <v>18871.489999999998</v>
      </c>
      <c r="G43" s="32">
        <f t="shared" si="11"/>
        <v>3.6686732290620734</v>
      </c>
    </row>
    <row r="44" spans="1:7" x14ac:dyDescent="0.2">
      <c r="B44" s="2" t="s">
        <v>56</v>
      </c>
      <c r="C44" s="11"/>
      <c r="D44" s="39">
        <f>D42-D43</f>
        <v>80026.750999999989</v>
      </c>
      <c r="E44" s="39">
        <f>E42-E43</f>
        <v>397176.57899999997</v>
      </c>
      <c r="F44" s="127">
        <f t="shared" si="10"/>
        <v>-317149.82799999998</v>
      </c>
      <c r="G44" s="32">
        <f t="shared" si="11"/>
        <v>-0.79851090111735923</v>
      </c>
    </row>
    <row r="45" spans="1:7" x14ac:dyDescent="0.2">
      <c r="A45" s="22"/>
      <c r="B45" s="19" t="s">
        <v>57</v>
      </c>
      <c r="C45" s="128"/>
      <c r="D45" s="40">
        <f>D41+D44</f>
        <v>-505212.23400000011</v>
      </c>
      <c r="E45" s="40">
        <f>E41+E44</f>
        <v>-66686.598999999987</v>
      </c>
      <c r="F45" s="40">
        <f t="shared" si="10"/>
        <v>-438525.63500000013</v>
      </c>
      <c r="G45" s="34">
        <f t="shared" si="11"/>
        <v>6.5759184240299948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23">
        <v>5</v>
      </c>
      <c r="B49" s="1" t="s">
        <v>22</v>
      </c>
      <c r="C49" s="10"/>
      <c r="D49" s="40">
        <f>'NOVE 20 '!D49</f>
        <v>0</v>
      </c>
      <c r="E49" s="40">
        <f>'NOVE 20 '!E49</f>
        <v>0</v>
      </c>
      <c r="F49" s="40">
        <f t="shared" ref="F49" si="12">(D49-E49)</f>
        <v>0</v>
      </c>
      <c r="G49" s="34" t="e">
        <f t="shared" ref="G49" si="13">F49/E49</f>
        <v>#DIV/0!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23">
        <v>51</v>
      </c>
      <c r="B53" s="20" t="s">
        <v>29</v>
      </c>
      <c r="C53" s="30"/>
      <c r="D53" s="127">
        <v>0</v>
      </c>
      <c r="E53" s="127">
        <v>0</v>
      </c>
      <c r="F53" s="127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23">
        <v>510</v>
      </c>
      <c r="B54" s="1" t="s">
        <v>7</v>
      </c>
      <c r="C54" s="10"/>
      <c r="D54" s="127">
        <v>0</v>
      </c>
      <c r="E54" s="127">
        <v>0</v>
      </c>
      <c r="F54" s="127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23">
        <v>41</v>
      </c>
      <c r="B56" s="1" t="s">
        <v>8</v>
      </c>
      <c r="C56" s="10"/>
      <c r="D56" s="127">
        <f>D60+D61+D62</f>
        <v>0</v>
      </c>
      <c r="E56" s="127">
        <f>E60+E61+E62</f>
        <v>0</v>
      </c>
      <c r="F56" s="127">
        <f t="shared" ref="F56" si="16">(D56-E56)</f>
        <v>0</v>
      </c>
      <c r="G56" s="32" t="e">
        <f t="shared" ref="G56" si="17">F56/E56</f>
        <v>#DIV/0!</v>
      </c>
    </row>
    <row r="57" spans="1:7" x14ac:dyDescent="0.2">
      <c r="A57" s="123"/>
      <c r="B57" s="1"/>
      <c r="C57" s="10"/>
      <c r="D57" s="127"/>
      <c r="E57" s="127"/>
      <c r="F57" s="127"/>
      <c r="G57" s="32"/>
    </row>
    <row r="58" spans="1:7" x14ac:dyDescent="0.2">
      <c r="A58" s="123"/>
      <c r="B58" s="7" t="s">
        <v>6</v>
      </c>
      <c r="C58" s="29"/>
      <c r="D58" s="127"/>
      <c r="E58" s="127"/>
      <c r="F58" s="127"/>
      <c r="G58" s="32"/>
    </row>
    <row r="59" spans="1:7" x14ac:dyDescent="0.2">
      <c r="A59" s="123"/>
      <c r="B59" s="1"/>
      <c r="C59" s="10"/>
      <c r="D59" s="127"/>
      <c r="E59" s="127"/>
      <c r="F59" s="127"/>
      <c r="G59" s="32"/>
    </row>
    <row r="60" spans="1:7" x14ac:dyDescent="0.2">
      <c r="A60" s="123"/>
      <c r="B60" s="23" t="s">
        <v>23</v>
      </c>
      <c r="C60" s="10"/>
      <c r="D60" s="40">
        <f>'NOVE 20 '!D60</f>
        <v>0</v>
      </c>
      <c r="E60" s="40">
        <f>'NOVE 20 '!E60</f>
        <v>0</v>
      </c>
      <c r="F60" s="127">
        <f t="shared" ref="F60:F62" si="18">(D60-E60)</f>
        <v>0</v>
      </c>
      <c r="G60" s="32" t="e">
        <f t="shared" ref="G60:G62" si="19">F60/E60</f>
        <v>#DIV/0!</v>
      </c>
    </row>
    <row r="61" spans="1:7" ht="25.5" x14ac:dyDescent="0.2">
      <c r="A61" s="123"/>
      <c r="B61" s="24" t="s">
        <v>58</v>
      </c>
      <c r="C61" s="17"/>
      <c r="D61" s="40">
        <f>'NOVE 20 '!D61</f>
        <v>0</v>
      </c>
      <c r="E61" s="40">
        <f>'NOVE 20 '!E61</f>
        <v>0</v>
      </c>
      <c r="F61" s="127">
        <f t="shared" si="18"/>
        <v>0</v>
      </c>
      <c r="G61" s="32" t="e">
        <f t="shared" si="19"/>
        <v>#DIV/0!</v>
      </c>
    </row>
    <row r="62" spans="1:7" x14ac:dyDescent="0.2">
      <c r="A62" s="123"/>
      <c r="B62" s="23" t="s">
        <v>24</v>
      </c>
      <c r="C62" s="10"/>
      <c r="D62" s="40">
        <f>'NOVE 20 '!D62</f>
        <v>0</v>
      </c>
      <c r="E62" s="40">
        <f>'NOVE 20 '!E62</f>
        <v>0</v>
      </c>
      <c r="F62" s="127">
        <f t="shared" si="18"/>
        <v>0</v>
      </c>
      <c r="G62" s="32" t="e">
        <f t="shared" si="19"/>
        <v>#DIV/0!</v>
      </c>
    </row>
    <row r="63" spans="1:7" x14ac:dyDescent="0.2">
      <c r="A63" s="123"/>
      <c r="B63" s="1"/>
      <c r="C63" s="10"/>
      <c r="D63" s="127"/>
      <c r="E63" s="127"/>
      <c r="F63" s="127"/>
      <c r="G63" s="32"/>
    </row>
    <row r="64" spans="1:7" x14ac:dyDescent="0.2">
      <c r="A64" s="123"/>
      <c r="B64" s="8" t="s">
        <v>26</v>
      </c>
      <c r="C64" s="31"/>
      <c r="D64" s="40">
        <f>'NOVE 20 '!D64</f>
        <v>0</v>
      </c>
      <c r="E64" s="40">
        <f>'NOVE 20 '!E64</f>
        <v>0</v>
      </c>
      <c r="F64" s="127">
        <f t="shared" ref="F64" si="20">(D64-E64)</f>
        <v>0</v>
      </c>
      <c r="G64" s="32" t="e">
        <f t="shared" ref="G64" si="21">F64/E64</f>
        <v>#DIV/0!</v>
      </c>
    </row>
    <row r="65" spans="1:7" x14ac:dyDescent="0.2">
      <c r="A65" s="123"/>
      <c r="B65" s="8"/>
      <c r="C65" s="31"/>
      <c r="D65" s="127"/>
      <c r="E65" s="127"/>
      <c r="F65" s="127"/>
      <c r="G65" s="32"/>
    </row>
    <row r="66" spans="1:7" x14ac:dyDescent="0.2">
      <c r="A66" s="123">
        <v>3</v>
      </c>
      <c r="B66" s="8" t="s">
        <v>15</v>
      </c>
      <c r="C66" s="31"/>
      <c r="D66" s="127">
        <f>D69+D70+D71+D72</f>
        <v>0</v>
      </c>
      <c r="E66" s="127">
        <f>E69+E70+E71+E72</f>
        <v>0</v>
      </c>
      <c r="F66" s="127">
        <f t="shared" ref="F66" si="22">(D66-E66)</f>
        <v>0</v>
      </c>
      <c r="G66" s="32" t="e">
        <f t="shared" ref="G66" si="23">F66/E66</f>
        <v>#DIV/0!</v>
      </c>
    </row>
    <row r="67" spans="1:7" x14ac:dyDescent="0.2">
      <c r="A67" s="123"/>
      <c r="B67" s="7" t="s">
        <v>6</v>
      </c>
      <c r="C67" s="29"/>
      <c r="D67" s="127"/>
      <c r="E67" s="127"/>
      <c r="F67" s="127"/>
      <c r="G67" s="32"/>
    </row>
    <row r="68" spans="1:7" x14ac:dyDescent="0.2">
      <c r="A68" s="123"/>
      <c r="B68" s="8"/>
      <c r="C68" s="31"/>
      <c r="D68" s="127"/>
      <c r="E68" s="127"/>
      <c r="F68" s="127"/>
      <c r="G68" s="32"/>
    </row>
    <row r="69" spans="1:7" x14ac:dyDescent="0.2">
      <c r="A69" s="123">
        <v>30</v>
      </c>
      <c r="B69" s="25" t="s">
        <v>16</v>
      </c>
      <c r="C69" s="31"/>
      <c r="D69" s="40">
        <f>'NOVE 20 '!D69</f>
        <v>0</v>
      </c>
      <c r="E69" s="40">
        <f>'NOVE 20 '!E69</f>
        <v>0</v>
      </c>
      <c r="F69" s="127">
        <f t="shared" ref="F69:F72" si="24">(D69-E69)</f>
        <v>0</v>
      </c>
      <c r="G69" s="32" t="e">
        <f t="shared" ref="G69:G72" si="25">F69/E69</f>
        <v>#DIV/0!</v>
      </c>
    </row>
    <row r="70" spans="1:7" x14ac:dyDescent="0.2">
      <c r="A70" s="123">
        <v>31</v>
      </c>
      <c r="B70" s="25" t="s">
        <v>17</v>
      </c>
      <c r="C70" s="31"/>
      <c r="D70" s="40">
        <f>'NOVE 20 '!D70</f>
        <v>0</v>
      </c>
      <c r="E70" s="40">
        <f>'NOVE 20 '!E70</f>
        <v>0</v>
      </c>
      <c r="F70" s="127">
        <f t="shared" si="24"/>
        <v>0</v>
      </c>
      <c r="G70" s="32" t="e">
        <f t="shared" si="25"/>
        <v>#DIV/0!</v>
      </c>
    </row>
    <row r="71" spans="1:7" x14ac:dyDescent="0.2">
      <c r="A71" s="123">
        <v>32</v>
      </c>
      <c r="B71" s="25" t="s">
        <v>18</v>
      </c>
      <c r="C71" s="31"/>
      <c r="D71" s="40">
        <f>'NOVE 20 '!D71</f>
        <v>0</v>
      </c>
      <c r="E71" s="40">
        <f>'NOVE 20 '!E71</f>
        <v>0</v>
      </c>
      <c r="F71" s="127">
        <f t="shared" si="24"/>
        <v>0</v>
      </c>
      <c r="G71" s="32" t="e">
        <f t="shared" si="25"/>
        <v>#DIV/0!</v>
      </c>
    </row>
    <row r="72" spans="1:7" x14ac:dyDescent="0.2">
      <c r="A72" s="123">
        <v>37</v>
      </c>
      <c r="B72" s="25" t="s">
        <v>25</v>
      </c>
      <c r="C72" s="31"/>
      <c r="D72" s="40">
        <f>'NOVE 20 '!D72</f>
        <v>0</v>
      </c>
      <c r="E72" s="40">
        <f>'NOVE 20 '!E72</f>
        <v>0</v>
      </c>
      <c r="F72" s="127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27" t="s">
        <v>10</v>
      </c>
      <c r="E78" s="127" t="s">
        <v>11</v>
      </c>
      <c r="F78" s="127" t="s">
        <v>12</v>
      </c>
      <c r="G78" s="32" t="s">
        <v>13</v>
      </c>
    </row>
    <row r="79" spans="1:7" x14ac:dyDescent="0.2">
      <c r="A79" s="123">
        <v>700</v>
      </c>
      <c r="B79" s="1" t="s">
        <v>30</v>
      </c>
      <c r="C79" s="10"/>
      <c r="D79" s="127">
        <f>'CUMUL OCT 21'!D79+'NOVE 20 '!D79</f>
        <v>80003</v>
      </c>
      <c r="E79" s="127">
        <f>'CUMUL OCT 21'!E79+'NOVE 20 '!E79</f>
        <v>88308</v>
      </c>
      <c r="F79" s="127">
        <f>(D79-E79)</f>
        <v>-8305</v>
      </c>
      <c r="G79" s="32">
        <f>F79/E79</f>
        <v>-9.404583956153463E-2</v>
      </c>
    </row>
    <row r="80" spans="1:7" x14ac:dyDescent="0.2">
      <c r="A80" s="123">
        <v>701</v>
      </c>
      <c r="B80" s="1" t="s">
        <v>31</v>
      </c>
      <c r="C80" s="10"/>
      <c r="D80" s="127">
        <f>'CUMUL OCT 21'!D80+'NOVE 20 '!D80</f>
        <v>274921</v>
      </c>
      <c r="E80" s="127">
        <f>'CUMUL OCT 21'!E80+'NOVE 20 '!E80</f>
        <v>189139</v>
      </c>
      <c r="F80" s="127">
        <f t="shared" ref="F80:F82" si="26">(D80-E80)</f>
        <v>85782</v>
      </c>
      <c r="G80" s="32">
        <f t="shared" ref="G80:G82" si="27">F80/E80</f>
        <v>0.453539460396851</v>
      </c>
    </row>
    <row r="81" spans="1:7" x14ac:dyDescent="0.2">
      <c r="A81" s="123">
        <v>704</v>
      </c>
      <c r="B81" s="1" t="s">
        <v>32</v>
      </c>
      <c r="C81" s="10"/>
      <c r="D81" s="127">
        <f>'CUMUL OCT 21'!D81+'NOVE 20 '!D81</f>
        <v>0</v>
      </c>
      <c r="E81" s="127">
        <f>'CUMUL OCT 21'!E81+'NOVE 20 '!E81</f>
        <v>0</v>
      </c>
      <c r="F81" s="127">
        <f t="shared" si="26"/>
        <v>0</v>
      </c>
      <c r="G81" s="32" t="e">
        <f t="shared" si="27"/>
        <v>#DIV/0!</v>
      </c>
    </row>
    <row r="82" spans="1:7" x14ac:dyDescent="0.2">
      <c r="A82" s="123">
        <v>706</v>
      </c>
      <c r="B82" s="1" t="s">
        <v>33</v>
      </c>
      <c r="C82" s="10"/>
      <c r="D82" s="127">
        <f>'CUMUL OCT 21'!D82+'NOVE 20 '!D82</f>
        <v>0</v>
      </c>
      <c r="E82" s="127">
        <f>'CUMUL OCT 21'!E82+'NOVE 20 '!E82</f>
        <v>0</v>
      </c>
      <c r="F82" s="127">
        <f t="shared" si="26"/>
        <v>0</v>
      </c>
      <c r="G82" s="32" t="e">
        <f t="shared" si="27"/>
        <v>#DIV/0!</v>
      </c>
    </row>
    <row r="83" spans="1:7" x14ac:dyDescent="0.2">
      <c r="A83" s="123"/>
      <c r="B83" s="13" t="s">
        <v>6</v>
      </c>
      <c r="C83" s="27"/>
      <c r="D83" s="127">
        <f>'CUMUL OCT 21'!D83+'NOVE 20 '!D83</f>
        <v>0</v>
      </c>
      <c r="E83" s="127">
        <f>'CUMUL OCT 21'!E83+'NOVE 20 '!E83</f>
        <v>0</v>
      </c>
      <c r="F83" s="39"/>
      <c r="G83" s="33"/>
    </row>
    <row r="84" spans="1:7" x14ac:dyDescent="0.2">
      <c r="A84" s="123"/>
      <c r="B84" s="14" t="s">
        <v>19</v>
      </c>
      <c r="C84" s="11"/>
      <c r="D84" s="127">
        <f>'CUMUL OCT 21'!D84+'NOVE 20 '!D84</f>
        <v>0</v>
      </c>
      <c r="E84" s="127">
        <f>'CUMUL OCT 21'!E84+'NOVE 20 '!E84</f>
        <v>0</v>
      </c>
      <c r="F84" s="127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23"/>
      <c r="B85" s="14" t="s">
        <v>20</v>
      </c>
      <c r="C85" s="11"/>
      <c r="D85" s="127">
        <f>'CUMUL OCT 21'!D85+'NOVE 20 '!D85</f>
        <v>0</v>
      </c>
      <c r="E85" s="127">
        <f>'CUMUL OCT 21'!E85+'NOVE 20 '!E85</f>
        <v>0</v>
      </c>
      <c r="F85" s="127">
        <f t="shared" si="28"/>
        <v>0</v>
      </c>
      <c r="G85" s="32" t="e">
        <f t="shared" si="29"/>
        <v>#DIV/0!</v>
      </c>
    </row>
    <row r="86" spans="1:7" x14ac:dyDescent="0.2">
      <c r="A86" s="123"/>
      <c r="B86" s="14" t="s">
        <v>27</v>
      </c>
      <c r="C86" s="11"/>
      <c r="D86" s="127">
        <f>'CUMUL OCT 21'!D86+'NOVE 20 '!D86</f>
        <v>0</v>
      </c>
      <c r="E86" s="127">
        <f>'CUMUL OCT 21'!E86+'NOVE 20 '!E86</f>
        <v>0</v>
      </c>
      <c r="F86" s="127">
        <f t="shared" si="28"/>
        <v>0</v>
      </c>
      <c r="G86" s="32" t="e">
        <f t="shared" si="29"/>
        <v>#DIV/0!</v>
      </c>
    </row>
    <row r="87" spans="1:7" x14ac:dyDescent="0.2">
      <c r="A87" s="123">
        <v>706</v>
      </c>
      <c r="B87" s="2" t="s">
        <v>34</v>
      </c>
      <c r="C87" s="11"/>
      <c r="D87" s="127">
        <f>'CUMUL OCT 21'!D87+'NOVE 20 '!D87</f>
        <v>387366</v>
      </c>
      <c r="E87" s="127">
        <f>'CUMUL OCT 21'!E87+'NOVE 20 '!E87</f>
        <v>299438</v>
      </c>
      <c r="F87" s="127">
        <f t="shared" si="28"/>
        <v>87928</v>
      </c>
      <c r="G87" s="32">
        <f t="shared" si="29"/>
        <v>0.29364342535015597</v>
      </c>
    </row>
    <row r="88" spans="1:7" x14ac:dyDescent="0.2">
      <c r="A88" s="123" t="s">
        <v>35</v>
      </c>
      <c r="B88" s="2" t="s">
        <v>36</v>
      </c>
      <c r="C88" s="11"/>
      <c r="D88" s="39"/>
      <c r="E88" s="39"/>
      <c r="F88" s="127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24"/>
      <c r="D89" s="40">
        <f>D79+D80+D81+D82+D87+D88</f>
        <v>742290</v>
      </c>
      <c r="E89" s="40">
        <f>E79+E80+E81+E82+E87+E88</f>
        <v>576885</v>
      </c>
      <c r="F89" s="40">
        <f t="shared" si="28"/>
        <v>165405</v>
      </c>
      <c r="G89" s="34">
        <f t="shared" si="29"/>
        <v>0.28672092358095636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27">
        <f>'CUMUL OCT 21'!D92+'NOVE 20 '!D92</f>
        <v>0</v>
      </c>
      <c r="E92" s="127">
        <f>'CUMUL OCT 21'!E92+'NOVE 20 '!E92</f>
        <v>0</v>
      </c>
      <c r="F92" s="127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25"/>
      <c r="D93" s="127">
        <f>'CUMUL OCT 21'!D93+'NOVE 20 '!D93</f>
        <v>0</v>
      </c>
      <c r="E93" s="127">
        <f>'CUMUL OCT 21'!E93+'NOVE 20 '!E93</f>
        <v>0</v>
      </c>
      <c r="F93" s="126"/>
      <c r="G93" s="36"/>
    </row>
    <row r="94" spans="1:7" x14ac:dyDescent="0.2">
      <c r="A94" s="123">
        <v>72</v>
      </c>
      <c r="B94" s="1" t="s">
        <v>37</v>
      </c>
      <c r="C94" s="10"/>
      <c r="D94" s="127">
        <f>'CUMUL OCT 21'!D94+'NOVE 20 '!D94</f>
        <v>0</v>
      </c>
      <c r="E94" s="127">
        <f>'CUMUL OCT 21'!E94+'NOVE 20 '!E94</f>
        <v>0</v>
      </c>
      <c r="F94" s="127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23">
        <v>73</v>
      </c>
      <c r="B95" s="1" t="s">
        <v>38</v>
      </c>
      <c r="C95" s="10"/>
      <c r="D95" s="127">
        <f>'CUMUL OCT 21'!D95+'NOVE 20 '!D95</f>
        <v>0</v>
      </c>
      <c r="E95" s="127">
        <f>'CUMUL OCT 21'!E95+'NOVE 20 '!E95</f>
        <v>0</v>
      </c>
      <c r="F95" s="127">
        <f t="shared" si="32"/>
        <v>0</v>
      </c>
      <c r="G95" s="32" t="e">
        <f t="shared" si="33"/>
        <v>#DIV/0!</v>
      </c>
    </row>
    <row r="96" spans="1:7" x14ac:dyDescent="0.2">
      <c r="A96" s="123">
        <v>74</v>
      </c>
      <c r="B96" s="2" t="s">
        <v>39</v>
      </c>
      <c r="C96" s="11"/>
      <c r="D96" s="127">
        <f>'CUMUL OCT 21'!D96+'NOVE 20 '!D96</f>
        <v>0</v>
      </c>
      <c r="E96" s="127">
        <f>'CUMUL OCT 21'!E96+'NOVE 20 '!E96</f>
        <v>0</v>
      </c>
      <c r="F96" s="127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28"/>
      <c r="D97" s="40">
        <f>D89+D94+D95+D96</f>
        <v>742290</v>
      </c>
      <c r="E97" s="40">
        <f>E89+E94+E95+E96</f>
        <v>576885</v>
      </c>
      <c r="F97" s="127">
        <f t="shared" si="32"/>
        <v>165405</v>
      </c>
      <c r="G97" s="32">
        <f t="shared" si="33"/>
        <v>0.28672092358095636</v>
      </c>
    </row>
    <row r="98" spans="1:7" x14ac:dyDescent="0.2">
      <c r="A98" s="123">
        <v>60</v>
      </c>
      <c r="B98" s="3" t="s">
        <v>40</v>
      </c>
      <c r="C98" s="125"/>
      <c r="D98" s="126">
        <f>D99+D100+D101</f>
        <v>196370</v>
      </c>
      <c r="E98" s="126">
        <f>E99+E100+E101</f>
        <v>147227</v>
      </c>
      <c r="F98" s="127">
        <f t="shared" si="32"/>
        <v>49143</v>
      </c>
      <c r="G98" s="32">
        <f t="shared" si="33"/>
        <v>0.33379067698180359</v>
      </c>
    </row>
    <row r="99" spans="1:7" x14ac:dyDescent="0.2">
      <c r="A99" s="123">
        <v>600</v>
      </c>
      <c r="B99" s="1" t="s">
        <v>2</v>
      </c>
      <c r="C99" s="10"/>
      <c r="D99" s="127">
        <f>'CUMUL OCT 21'!D99+'NOVE 20 '!D99</f>
        <v>23566</v>
      </c>
      <c r="E99" s="127">
        <f>'CUMUL OCT 21'!E99+'NOVE 20 '!E99</f>
        <v>22732</v>
      </c>
      <c r="F99" s="127">
        <f t="shared" si="32"/>
        <v>834</v>
      </c>
      <c r="G99" s="32">
        <f t="shared" si="33"/>
        <v>3.668836881928559E-2</v>
      </c>
    </row>
    <row r="100" spans="1:7" x14ac:dyDescent="0.2">
      <c r="A100" s="123">
        <v>601</v>
      </c>
      <c r="B100" s="1" t="s">
        <v>3</v>
      </c>
      <c r="C100" s="10"/>
      <c r="D100" s="127">
        <f>'CUMUL OCT 21'!D100+'NOVE 20 '!D100</f>
        <v>172804</v>
      </c>
      <c r="E100" s="127">
        <f>'CUMUL OCT 21'!E100+'NOVE 20 '!E100</f>
        <v>124495</v>
      </c>
      <c r="F100" s="127">
        <f t="shared" si="32"/>
        <v>48309</v>
      </c>
      <c r="G100" s="32">
        <f t="shared" si="33"/>
        <v>0.3880396803084461</v>
      </c>
    </row>
    <row r="101" spans="1:7" x14ac:dyDescent="0.2">
      <c r="A101" s="123">
        <v>604</v>
      </c>
      <c r="B101" s="1" t="s">
        <v>4</v>
      </c>
      <c r="C101" s="10"/>
      <c r="D101" s="127">
        <f>'CUMUL OCT 21'!D101+'NOVE 20 '!D101</f>
        <v>0</v>
      </c>
      <c r="E101" s="127">
        <f>'CUMUL OCT 21'!E101+'NOVE 20 '!E101</f>
        <v>0</v>
      </c>
      <c r="F101" s="127">
        <f t="shared" si="32"/>
        <v>0</v>
      </c>
      <c r="G101" s="32" t="e">
        <f t="shared" si="33"/>
        <v>#DIV/0!</v>
      </c>
    </row>
    <row r="102" spans="1:7" x14ac:dyDescent="0.2">
      <c r="A102" s="123">
        <v>61</v>
      </c>
      <c r="B102" s="1" t="s">
        <v>41</v>
      </c>
      <c r="C102" s="10"/>
      <c r="D102" s="127">
        <f>'CUMUL OCT 21'!D102+'NOVE 20 '!D102</f>
        <v>0</v>
      </c>
      <c r="E102" s="127">
        <f>'CUMUL OCT 21'!E102+'NOVE 20 '!E102</f>
        <v>0</v>
      </c>
      <c r="F102" s="127">
        <f t="shared" si="32"/>
        <v>0</v>
      </c>
      <c r="G102" s="32" t="e">
        <f t="shared" si="33"/>
        <v>#DIV/0!</v>
      </c>
    </row>
    <row r="103" spans="1:7" x14ac:dyDescent="0.2">
      <c r="A103" s="123">
        <v>62</v>
      </c>
      <c r="B103" s="2" t="s">
        <v>42</v>
      </c>
      <c r="C103" s="11"/>
      <c r="D103" s="127">
        <f>'CUMUL OCT 21'!D103+'NOVE 20 '!D103</f>
        <v>64156</v>
      </c>
      <c r="E103" s="127">
        <f>'CUMUL OCT 21'!E103+'NOVE 20 '!E103</f>
        <v>86292</v>
      </c>
      <c r="F103" s="127">
        <f t="shared" si="32"/>
        <v>-22136</v>
      </c>
      <c r="G103" s="32">
        <f t="shared" si="33"/>
        <v>-0.25652435915264449</v>
      </c>
    </row>
    <row r="104" spans="1:7" ht="25.5" x14ac:dyDescent="0.2">
      <c r="A104" s="22"/>
      <c r="B104" s="26" t="s">
        <v>43</v>
      </c>
      <c r="C104" s="128"/>
      <c r="D104" s="40">
        <f>D98+D102+D103</f>
        <v>260526</v>
      </c>
      <c r="E104" s="40">
        <f>E98+E102+E103</f>
        <v>233519</v>
      </c>
      <c r="F104" s="127">
        <f t="shared" si="32"/>
        <v>27007</v>
      </c>
      <c r="G104" s="32">
        <f t="shared" si="33"/>
        <v>0.11565225955917934</v>
      </c>
    </row>
    <row r="105" spans="1:7" ht="25.5" x14ac:dyDescent="0.2">
      <c r="A105" s="22"/>
      <c r="B105" s="26" t="s">
        <v>48</v>
      </c>
      <c r="C105" s="128"/>
      <c r="D105" s="40">
        <f>D97-D104</f>
        <v>481764</v>
      </c>
      <c r="E105" s="40">
        <f>E97-E104</f>
        <v>343366</v>
      </c>
      <c r="F105" s="127">
        <f t="shared" si="32"/>
        <v>138398</v>
      </c>
      <c r="G105" s="32">
        <f t="shared" si="33"/>
        <v>0.40306262122632991</v>
      </c>
    </row>
    <row r="106" spans="1:7" x14ac:dyDescent="0.2">
      <c r="A106" s="123">
        <v>63</v>
      </c>
      <c r="B106" s="3" t="s">
        <v>46</v>
      </c>
      <c r="C106" s="125"/>
      <c r="D106" s="127">
        <f>'CUMUL OCT 21'!D106+'NOVE 20 '!D106</f>
        <v>436426</v>
      </c>
      <c r="E106" s="127">
        <f>'CUMUL OCT 21'!E106+'NOVE 20 '!E106</f>
        <v>462694</v>
      </c>
      <c r="F106" s="127">
        <f t="shared" si="32"/>
        <v>-26268</v>
      </c>
      <c r="G106" s="32">
        <f t="shared" si="33"/>
        <v>-5.6771862181052707E-2</v>
      </c>
    </row>
    <row r="107" spans="1:7" x14ac:dyDescent="0.2">
      <c r="A107" s="123"/>
      <c r="B107" s="13" t="s">
        <v>6</v>
      </c>
      <c r="C107" s="27"/>
      <c r="D107" s="127"/>
      <c r="E107" s="127"/>
      <c r="F107" s="127"/>
      <c r="G107" s="32"/>
    </row>
    <row r="108" spans="1:7" x14ac:dyDescent="0.2">
      <c r="A108" s="123">
        <v>631</v>
      </c>
      <c r="B108" s="15" t="s">
        <v>21</v>
      </c>
      <c r="C108" s="21"/>
      <c r="D108" s="127">
        <f>'CUMUL OCT 21'!D108+'NOVE 20 '!D108</f>
        <v>0</v>
      </c>
      <c r="E108" s="127">
        <f>'CUMUL OCT 21'!E108+'NOVE 20 '!E108</f>
        <v>0</v>
      </c>
      <c r="F108" s="127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23"/>
      <c r="B109" s="15"/>
      <c r="C109" s="21"/>
      <c r="D109" s="127"/>
      <c r="E109" s="127"/>
      <c r="F109" s="127"/>
      <c r="G109" s="32"/>
    </row>
    <row r="110" spans="1:7" x14ac:dyDescent="0.2">
      <c r="A110" s="123">
        <v>64</v>
      </c>
      <c r="B110" s="2" t="s">
        <v>47</v>
      </c>
      <c r="C110" s="11"/>
      <c r="D110" s="127">
        <f>'CUMUL OCT 21'!D110+'NOVE 20 '!D110</f>
        <v>18656</v>
      </c>
      <c r="E110" s="127">
        <f>'CUMUL OCT 21'!E110+'NOVE 20 '!E110</f>
        <v>13725</v>
      </c>
      <c r="F110" s="127">
        <f t="shared" ref="F110:F120" si="36">(D110-E110)</f>
        <v>4931</v>
      </c>
      <c r="G110" s="32">
        <f t="shared" ref="G110:G120" si="37">F110/E110</f>
        <v>0.3592714025500911</v>
      </c>
    </row>
    <row r="111" spans="1:7" ht="25.5" x14ac:dyDescent="0.2">
      <c r="A111" s="22"/>
      <c r="B111" s="26" t="s">
        <v>49</v>
      </c>
      <c r="C111" s="128"/>
      <c r="D111" s="40">
        <f>D105-D106-D110</f>
        <v>26682</v>
      </c>
      <c r="E111" s="40">
        <f>E105-E106-E110</f>
        <v>-133053</v>
      </c>
      <c r="F111" s="40">
        <f t="shared" si="36"/>
        <v>159735</v>
      </c>
      <c r="G111" s="34">
        <f t="shared" si="37"/>
        <v>-1.2005366282609187</v>
      </c>
    </row>
    <row r="112" spans="1:7" x14ac:dyDescent="0.2">
      <c r="A112" s="123">
        <v>75</v>
      </c>
      <c r="B112" s="3" t="s">
        <v>50</v>
      </c>
      <c r="C112" s="125"/>
      <c r="D112" s="127">
        <f>'CUMUL OCT 21'!D112+'NOVE 20 '!D112</f>
        <v>0</v>
      </c>
      <c r="E112" s="127">
        <f>'CUMUL OCT 21'!E112+'NOVE 20 '!E112</f>
        <v>0</v>
      </c>
      <c r="F112" s="127">
        <f t="shared" si="36"/>
        <v>0</v>
      </c>
      <c r="G112" s="32" t="e">
        <f t="shared" si="37"/>
        <v>#DIV/0!</v>
      </c>
    </row>
    <row r="113" spans="1:7" x14ac:dyDescent="0.2">
      <c r="A113" s="123">
        <v>65</v>
      </c>
      <c r="B113" s="1" t="s">
        <v>51</v>
      </c>
      <c r="C113" s="10"/>
      <c r="D113" s="127">
        <f>'CUMUL OCT 21'!D113+'NOVE 20 '!D113</f>
        <v>4250</v>
      </c>
      <c r="E113" s="127">
        <f>'CUMUL OCT 21'!E113+'NOVE 20 '!E113</f>
        <v>46512</v>
      </c>
      <c r="F113" s="127">
        <f t="shared" si="36"/>
        <v>-42262</v>
      </c>
      <c r="G113" s="32">
        <f t="shared" si="37"/>
        <v>-0.908625730994152</v>
      </c>
    </row>
    <row r="114" spans="1:7" ht="25.5" x14ac:dyDescent="0.2">
      <c r="A114" s="123">
        <v>68</v>
      </c>
      <c r="B114" s="16" t="s">
        <v>52</v>
      </c>
      <c r="C114" s="17"/>
      <c r="D114" s="127">
        <f>'CUMUL OCT 21'!D114+'NOVE 20 '!D114</f>
        <v>638887</v>
      </c>
      <c r="E114" s="127">
        <f>'CUMUL OCT 21'!E114+'NOVE 20 '!E114</f>
        <v>725767</v>
      </c>
      <c r="F114" s="127">
        <f t="shared" si="36"/>
        <v>-86880</v>
      </c>
      <c r="G114" s="32">
        <f t="shared" si="37"/>
        <v>-0.11970784011948739</v>
      </c>
    </row>
    <row r="115" spans="1:7" x14ac:dyDescent="0.2">
      <c r="A115" s="123">
        <v>78</v>
      </c>
      <c r="B115" s="2" t="s">
        <v>53</v>
      </c>
      <c r="C115" s="11"/>
      <c r="D115" s="127">
        <f>'CUMUL OCT 21'!D115+'NOVE 20 '!D115</f>
        <v>0</v>
      </c>
      <c r="E115" s="127">
        <f>'CUMUL OCT 21'!E115+'NOVE 20 '!E115</f>
        <v>0</v>
      </c>
      <c r="F115" s="127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28"/>
      <c r="D116" s="40">
        <f>D111+D112-D113-D114+D115</f>
        <v>-616455</v>
      </c>
      <c r="E116" s="40">
        <f>E111+E112-E113-E114+E115</f>
        <v>-905332</v>
      </c>
      <c r="F116" s="40">
        <f t="shared" si="36"/>
        <v>288877</v>
      </c>
      <c r="G116" s="34">
        <f t="shared" si="37"/>
        <v>-0.31908404872466672</v>
      </c>
    </row>
    <row r="117" spans="1:7" x14ac:dyDescent="0.2">
      <c r="A117" s="123">
        <v>76</v>
      </c>
      <c r="B117" s="1" t="s">
        <v>54</v>
      </c>
      <c r="C117" s="10"/>
      <c r="D117" s="127">
        <f>'CUMUL OCT 21'!D117+'NOVE 20 '!D117</f>
        <v>0</v>
      </c>
      <c r="E117" s="127">
        <f>'CUMUL OCT 21'!E117+'NOVE 20 '!E117</f>
        <v>0</v>
      </c>
      <c r="F117" s="127">
        <f t="shared" si="36"/>
        <v>0</v>
      </c>
      <c r="G117" s="32" t="e">
        <f t="shared" si="37"/>
        <v>#DIV/0!</v>
      </c>
    </row>
    <row r="118" spans="1:7" x14ac:dyDescent="0.2">
      <c r="A118" s="123">
        <v>66</v>
      </c>
      <c r="B118" s="1" t="s">
        <v>55</v>
      </c>
      <c r="C118" s="10"/>
      <c r="D118" s="127">
        <f>'CUMUL OCT 21'!D118+'NOVE 20 '!D118</f>
        <v>7295</v>
      </c>
      <c r="E118" s="127">
        <f>'CUMUL OCT 21'!E118+'NOVE 20 '!E118</f>
        <v>48795</v>
      </c>
      <c r="F118" s="127">
        <f t="shared" si="36"/>
        <v>-41500</v>
      </c>
      <c r="G118" s="32">
        <f t="shared" si="37"/>
        <v>-0.85049697714929806</v>
      </c>
    </row>
    <row r="119" spans="1:7" x14ac:dyDescent="0.2">
      <c r="B119" s="2" t="s">
        <v>56</v>
      </c>
      <c r="C119" s="11"/>
      <c r="D119" s="39">
        <f>D117-D118</f>
        <v>-7295</v>
      </c>
      <c r="E119" s="39">
        <f>E117-E118</f>
        <v>-48795</v>
      </c>
      <c r="F119" s="127">
        <f t="shared" si="36"/>
        <v>41500</v>
      </c>
      <c r="G119" s="32">
        <f t="shared" si="37"/>
        <v>-0.85049697714929806</v>
      </c>
    </row>
    <row r="120" spans="1:7" x14ac:dyDescent="0.2">
      <c r="A120" s="22"/>
      <c r="B120" s="19" t="s">
        <v>57</v>
      </c>
      <c r="C120" s="128"/>
      <c r="D120" s="40">
        <f>D116+D119</f>
        <v>-623750</v>
      </c>
      <c r="E120" s="40">
        <f>E116+E119</f>
        <v>-954127</v>
      </c>
      <c r="F120" s="40">
        <f t="shared" si="36"/>
        <v>330377</v>
      </c>
      <c r="G120" s="34">
        <f t="shared" si="37"/>
        <v>-0.34626103233636613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23">
        <v>5</v>
      </c>
      <c r="B124" s="1" t="s">
        <v>22</v>
      </c>
      <c r="C124" s="10"/>
      <c r="D124" s="40">
        <f>'NOVE 20 '!D124</f>
        <v>0</v>
      </c>
      <c r="E124" s="40">
        <f>'NOVE 20 '!E124</f>
        <v>0</v>
      </c>
      <c r="F124" s="40">
        <f t="shared" ref="F124" si="38">(D124-E124)</f>
        <v>0</v>
      </c>
      <c r="G124" s="34" t="e">
        <f t="shared" ref="G124" si="39">F124/E124</f>
        <v>#DIV/0!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23">
        <v>51</v>
      </c>
      <c r="B128" s="20" t="s">
        <v>29</v>
      </c>
      <c r="C128" s="30"/>
      <c r="D128" s="127">
        <v>0</v>
      </c>
      <c r="E128" s="127">
        <v>0</v>
      </c>
      <c r="F128" s="127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23">
        <v>510</v>
      </c>
      <c r="B129" s="1" t="s">
        <v>7</v>
      </c>
      <c r="C129" s="10"/>
      <c r="D129" s="127">
        <v>0</v>
      </c>
      <c r="E129" s="127">
        <v>0</v>
      </c>
      <c r="F129" s="127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23">
        <v>41</v>
      </c>
      <c r="B131" s="1" t="s">
        <v>8</v>
      </c>
      <c r="C131" s="10"/>
      <c r="D131" s="127">
        <f>D135+D136+D137</f>
        <v>0</v>
      </c>
      <c r="E131" s="127">
        <f>E135+E136+E137</f>
        <v>0</v>
      </c>
      <c r="F131" s="127">
        <f t="shared" ref="F131" si="42">(D131-E131)</f>
        <v>0</v>
      </c>
      <c r="G131" s="32" t="e">
        <f t="shared" ref="G131" si="43">F131/E131</f>
        <v>#DIV/0!</v>
      </c>
    </row>
    <row r="132" spans="1:7" x14ac:dyDescent="0.2">
      <c r="A132" s="123"/>
      <c r="B132" s="1"/>
      <c r="C132" s="10"/>
      <c r="D132" s="127"/>
      <c r="E132" s="127"/>
      <c r="F132" s="127"/>
      <c r="G132" s="32"/>
    </row>
    <row r="133" spans="1:7" x14ac:dyDescent="0.2">
      <c r="A133" s="123"/>
      <c r="B133" s="7" t="s">
        <v>6</v>
      </c>
      <c r="C133" s="29"/>
      <c r="D133" s="127"/>
      <c r="E133" s="127"/>
      <c r="F133" s="127"/>
      <c r="G133" s="32"/>
    </row>
    <row r="134" spans="1:7" x14ac:dyDescent="0.2">
      <c r="A134" s="123"/>
      <c r="B134" s="1"/>
      <c r="C134" s="10"/>
      <c r="D134" s="127"/>
      <c r="E134" s="127"/>
      <c r="F134" s="127"/>
      <c r="G134" s="32"/>
    </row>
    <row r="135" spans="1:7" x14ac:dyDescent="0.2">
      <c r="A135" s="123"/>
      <c r="B135" s="23" t="s">
        <v>23</v>
      </c>
      <c r="C135" s="10"/>
      <c r="D135" s="40">
        <f>'NOVE 20 '!D135</f>
        <v>0</v>
      </c>
      <c r="E135" s="40">
        <f>'NOVE 20 '!E135</f>
        <v>0</v>
      </c>
      <c r="F135" s="127">
        <f t="shared" ref="F135:F137" si="44">(D135-E135)</f>
        <v>0</v>
      </c>
      <c r="G135" s="32" t="e">
        <f t="shared" ref="G135:G137" si="45">F135/E135</f>
        <v>#DIV/0!</v>
      </c>
    </row>
    <row r="136" spans="1:7" ht="25.5" x14ac:dyDescent="0.2">
      <c r="A136" s="123"/>
      <c r="B136" s="24" t="s">
        <v>58</v>
      </c>
      <c r="C136" s="17"/>
      <c r="D136" s="40">
        <f>'NOVE 20 '!D136</f>
        <v>0</v>
      </c>
      <c r="E136" s="40">
        <f>'NOVE 20 '!E136</f>
        <v>0</v>
      </c>
      <c r="F136" s="127">
        <f t="shared" si="44"/>
        <v>0</v>
      </c>
      <c r="G136" s="32" t="e">
        <f t="shared" si="45"/>
        <v>#DIV/0!</v>
      </c>
    </row>
    <row r="137" spans="1:7" x14ac:dyDescent="0.2">
      <c r="A137" s="123"/>
      <c r="B137" s="23" t="s">
        <v>24</v>
      </c>
      <c r="C137" s="10"/>
      <c r="D137" s="40">
        <f>'NOVE 20 '!D137</f>
        <v>0</v>
      </c>
      <c r="E137" s="40">
        <f>'NOVE 20 '!E137</f>
        <v>0</v>
      </c>
      <c r="F137" s="127">
        <f t="shared" si="44"/>
        <v>0</v>
      </c>
      <c r="G137" s="32" t="e">
        <f t="shared" si="45"/>
        <v>#DIV/0!</v>
      </c>
    </row>
    <row r="138" spans="1:7" x14ac:dyDescent="0.2">
      <c r="A138" s="123"/>
      <c r="B138" s="1"/>
      <c r="C138" s="10"/>
      <c r="D138" s="127"/>
      <c r="E138" s="127"/>
      <c r="F138" s="127"/>
      <c r="G138" s="32"/>
    </row>
    <row r="139" spans="1:7" x14ac:dyDescent="0.2">
      <c r="A139" s="123"/>
      <c r="B139" s="8" t="s">
        <v>26</v>
      </c>
      <c r="C139" s="31"/>
      <c r="D139" s="40">
        <f>'NOVE 20 '!D139</f>
        <v>0</v>
      </c>
      <c r="E139" s="40">
        <f>'NOVE 20 '!E139</f>
        <v>0</v>
      </c>
      <c r="F139" s="127">
        <f t="shared" ref="F139" si="46">(D139-E139)</f>
        <v>0</v>
      </c>
      <c r="G139" s="32" t="e">
        <f t="shared" ref="G139" si="47">F139/E139</f>
        <v>#DIV/0!</v>
      </c>
    </row>
    <row r="140" spans="1:7" x14ac:dyDescent="0.2">
      <c r="A140" s="123"/>
      <c r="B140" s="8"/>
      <c r="C140" s="31"/>
      <c r="D140" s="127"/>
      <c r="E140" s="127"/>
      <c r="F140" s="127"/>
      <c r="G140" s="32"/>
    </row>
    <row r="141" spans="1:7" x14ac:dyDescent="0.2">
      <c r="A141" s="123">
        <v>3</v>
      </c>
      <c r="B141" s="8" t="s">
        <v>15</v>
      </c>
      <c r="C141" s="31"/>
      <c r="D141" s="127">
        <f>D144+D145+D146+D147</f>
        <v>0</v>
      </c>
      <c r="E141" s="127">
        <f>E144+E145+E146+E147</f>
        <v>0</v>
      </c>
      <c r="F141" s="127">
        <f t="shared" ref="F141" si="48">(D141-E141)</f>
        <v>0</v>
      </c>
      <c r="G141" s="32" t="e">
        <f t="shared" ref="G141" si="49">F141/E141</f>
        <v>#DIV/0!</v>
      </c>
    </row>
    <row r="142" spans="1:7" x14ac:dyDescent="0.2">
      <c r="A142" s="123"/>
      <c r="B142" s="7" t="s">
        <v>6</v>
      </c>
      <c r="C142" s="29"/>
      <c r="D142" s="127"/>
      <c r="E142" s="127"/>
      <c r="F142" s="127"/>
      <c r="G142" s="32"/>
    </row>
    <row r="143" spans="1:7" x14ac:dyDescent="0.2">
      <c r="A143" s="123"/>
      <c r="B143" s="8"/>
      <c r="C143" s="31"/>
      <c r="D143" s="127"/>
      <c r="E143" s="127"/>
      <c r="F143" s="127"/>
      <c r="G143" s="32"/>
    </row>
    <row r="144" spans="1:7" x14ac:dyDescent="0.2">
      <c r="A144" s="123">
        <v>30</v>
      </c>
      <c r="B144" s="25" t="s">
        <v>16</v>
      </c>
      <c r="C144" s="31"/>
      <c r="D144" s="40">
        <f>'NOVE 20 '!D144</f>
        <v>0</v>
      </c>
      <c r="E144" s="40">
        <f>'NOVE 20 '!E144</f>
        <v>0</v>
      </c>
      <c r="F144" s="127">
        <f t="shared" ref="F144:F147" si="50">(D144-E144)</f>
        <v>0</v>
      </c>
      <c r="G144" s="32" t="e">
        <f t="shared" ref="G144:G147" si="51">F144/E144</f>
        <v>#DIV/0!</v>
      </c>
    </row>
    <row r="145" spans="1:7" x14ac:dyDescent="0.2">
      <c r="A145" s="123">
        <v>31</v>
      </c>
      <c r="B145" s="25" t="s">
        <v>17</v>
      </c>
      <c r="C145" s="31"/>
      <c r="D145" s="40">
        <f>'NOVE 20 '!D145</f>
        <v>0</v>
      </c>
      <c r="E145" s="40">
        <f>'NOVE 20 '!E145</f>
        <v>0</v>
      </c>
      <c r="F145" s="127">
        <f t="shared" si="50"/>
        <v>0</v>
      </c>
      <c r="G145" s="32" t="e">
        <f t="shared" si="51"/>
        <v>#DIV/0!</v>
      </c>
    </row>
    <row r="146" spans="1:7" x14ac:dyDescent="0.2">
      <c r="A146" s="123">
        <v>32</v>
      </c>
      <c r="B146" s="25" t="s">
        <v>18</v>
      </c>
      <c r="C146" s="31"/>
      <c r="D146" s="40">
        <f>'NOVE 20 '!D146</f>
        <v>0</v>
      </c>
      <c r="E146" s="40">
        <f>'NOVE 20 '!E146</f>
        <v>0</v>
      </c>
      <c r="F146" s="127">
        <f t="shared" si="50"/>
        <v>0</v>
      </c>
      <c r="G146" s="32" t="e">
        <f t="shared" si="51"/>
        <v>#DIV/0!</v>
      </c>
    </row>
    <row r="147" spans="1:7" x14ac:dyDescent="0.2">
      <c r="A147" s="123">
        <v>37</v>
      </c>
      <c r="B147" s="25" t="s">
        <v>25</v>
      </c>
      <c r="C147" s="31"/>
      <c r="D147" s="40">
        <f>'NOVE 20 '!D147</f>
        <v>0</v>
      </c>
      <c r="E147" s="40">
        <f>'NOVE 20 '!E147</f>
        <v>0</v>
      </c>
      <c r="F147" s="127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27" t="s">
        <v>10</v>
      </c>
      <c r="E152" s="127" t="s">
        <v>11</v>
      </c>
      <c r="F152" s="127" t="s">
        <v>12</v>
      </c>
      <c r="G152" s="32" t="s">
        <v>13</v>
      </c>
    </row>
    <row r="153" spans="1:7" x14ac:dyDescent="0.2">
      <c r="A153" s="123">
        <v>700</v>
      </c>
      <c r="B153" s="1" t="s">
        <v>30</v>
      </c>
      <c r="C153" s="10"/>
      <c r="D153" s="127">
        <f>'CUMUL OCT 21'!D153+'NOVE 20 '!D153</f>
        <v>103370</v>
      </c>
      <c r="E153" s="127">
        <f>'CUMUL OCT 21'!E153+'NOVE 20 '!E153</f>
        <v>140472</v>
      </c>
      <c r="F153" s="127">
        <f>(D153-E153)</f>
        <v>-37102</v>
      </c>
      <c r="G153" s="32">
        <f>F153/E153</f>
        <v>-0.26412381115097672</v>
      </c>
    </row>
    <row r="154" spans="1:7" x14ac:dyDescent="0.2">
      <c r="A154" s="123">
        <v>701</v>
      </c>
      <c r="B154" s="1" t="s">
        <v>31</v>
      </c>
      <c r="C154" s="10"/>
      <c r="D154" s="127">
        <f>'CUMUL OCT 21'!D154+'NOVE 20 '!D154</f>
        <v>226395</v>
      </c>
      <c r="E154" s="127">
        <f>'CUMUL OCT 21'!E154+'NOVE 20 '!E154</f>
        <v>222108</v>
      </c>
      <c r="F154" s="127">
        <f t="shared" ref="F154:F156" si="52">(D154-E154)</f>
        <v>4287</v>
      </c>
      <c r="G154" s="32">
        <f t="shared" ref="G154:G156" si="53">F154/E154</f>
        <v>1.9301420930358203E-2</v>
      </c>
    </row>
    <row r="155" spans="1:7" x14ac:dyDescent="0.2">
      <c r="A155" s="123">
        <v>704</v>
      </c>
      <c r="B155" s="1" t="s">
        <v>32</v>
      </c>
      <c r="C155" s="10"/>
      <c r="D155" s="127">
        <f>'CUMUL OCT 21'!D155+'NOVE 20 '!D155</f>
        <v>0</v>
      </c>
      <c r="E155" s="127">
        <f>'CUMUL OCT 21'!E155+'NOVE 20 '!E155</f>
        <v>0</v>
      </c>
      <c r="F155" s="127">
        <f t="shared" si="52"/>
        <v>0</v>
      </c>
      <c r="G155" s="32" t="e">
        <f t="shared" si="53"/>
        <v>#DIV/0!</v>
      </c>
    </row>
    <row r="156" spans="1:7" x14ac:dyDescent="0.2">
      <c r="A156" s="123">
        <v>706</v>
      </c>
      <c r="B156" s="1" t="s">
        <v>33</v>
      </c>
      <c r="C156" s="10"/>
      <c r="D156" s="127">
        <f>'CUMUL OCT 21'!D156+'NOVE 20 '!D156</f>
        <v>242880</v>
      </c>
      <c r="E156" s="127">
        <f>'CUMUL OCT 21'!E156+'NOVE 20 '!E156</f>
        <v>163612</v>
      </c>
      <c r="F156" s="127">
        <f t="shared" si="52"/>
        <v>79268</v>
      </c>
      <c r="G156" s="32">
        <f t="shared" si="53"/>
        <v>0.48448769038945799</v>
      </c>
    </row>
    <row r="157" spans="1:7" x14ac:dyDescent="0.2">
      <c r="A157" s="123"/>
      <c r="B157" s="13" t="s">
        <v>6</v>
      </c>
      <c r="C157" s="27"/>
      <c r="D157" s="127">
        <f>'CUMUL OCT 21'!D157+'NOVE 20 '!D157</f>
        <v>0</v>
      </c>
      <c r="E157" s="127">
        <f>'CUMUL OCT 21'!E157+'NOVE 20 '!E157</f>
        <v>0</v>
      </c>
      <c r="F157" s="39"/>
      <c r="G157" s="33"/>
    </row>
    <row r="158" spans="1:7" x14ac:dyDescent="0.2">
      <c r="A158" s="123"/>
      <c r="B158" s="14" t="s">
        <v>19</v>
      </c>
      <c r="C158" s="11"/>
      <c r="D158" s="127">
        <f>'CUMUL OCT 21'!D158+'NOVE 20 '!D158</f>
        <v>0</v>
      </c>
      <c r="E158" s="127">
        <f>'CUMUL OCT 21'!E158+'NOVE 20 '!E158</f>
        <v>0</v>
      </c>
      <c r="F158" s="127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23"/>
      <c r="B159" s="14" t="s">
        <v>20</v>
      </c>
      <c r="C159" s="11"/>
      <c r="D159" s="127">
        <f>'CUMUL OCT 21'!D159+'NOVE 20 '!D159</f>
        <v>0</v>
      </c>
      <c r="E159" s="127">
        <f>'CUMUL OCT 21'!E159+'NOVE 20 '!E159</f>
        <v>0</v>
      </c>
      <c r="F159" s="127">
        <f t="shared" si="54"/>
        <v>0</v>
      </c>
      <c r="G159" s="32" t="e">
        <f t="shared" si="55"/>
        <v>#DIV/0!</v>
      </c>
    </row>
    <row r="160" spans="1:7" x14ac:dyDescent="0.2">
      <c r="A160" s="123"/>
      <c r="B160" s="14" t="s">
        <v>27</v>
      </c>
      <c r="C160" s="11"/>
      <c r="D160" s="127">
        <f>'CUMUL OCT 21'!D160+'NOVE 20 '!D160</f>
        <v>0</v>
      </c>
      <c r="E160" s="127">
        <f>'CUMUL OCT 21'!E160+'NOVE 20 '!E160</f>
        <v>0</v>
      </c>
      <c r="F160" s="127">
        <f t="shared" si="54"/>
        <v>0</v>
      </c>
      <c r="G160" s="32" t="e">
        <f t="shared" si="55"/>
        <v>#DIV/0!</v>
      </c>
    </row>
    <row r="161" spans="1:7" x14ac:dyDescent="0.2">
      <c r="A161" s="123">
        <v>706</v>
      </c>
      <c r="B161" s="2" t="s">
        <v>34</v>
      </c>
      <c r="C161" s="11"/>
      <c r="D161" s="127">
        <f>'CUMUL OCT 21'!D161+'NOVE 20 '!D161</f>
        <v>0</v>
      </c>
      <c r="E161" s="127">
        <f>'CUMUL OCT 21'!E161+'NOVE 20 '!E161</f>
        <v>0</v>
      </c>
      <c r="F161" s="127">
        <f t="shared" si="54"/>
        <v>0</v>
      </c>
      <c r="G161" s="32" t="e">
        <f t="shared" si="55"/>
        <v>#DIV/0!</v>
      </c>
    </row>
    <row r="162" spans="1:7" x14ac:dyDescent="0.2">
      <c r="A162" s="123" t="s">
        <v>35</v>
      </c>
      <c r="B162" s="2" t="s">
        <v>36</v>
      </c>
      <c r="C162" s="11"/>
      <c r="D162" s="39"/>
      <c r="E162" s="39"/>
      <c r="F162" s="127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24"/>
      <c r="D163" s="40">
        <f>D153+D154+D155+D156+D161+D162</f>
        <v>572645</v>
      </c>
      <c r="E163" s="40">
        <f>E153+E154+E155+E156+E161+E162</f>
        <v>526192</v>
      </c>
      <c r="F163" s="40">
        <f t="shared" si="54"/>
        <v>46453</v>
      </c>
      <c r="G163" s="34">
        <f t="shared" si="55"/>
        <v>8.8281463800285828E-2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27">
        <f>'CUMUL OCT 21'!D166+'NOVE 20 '!D166</f>
        <v>0</v>
      </c>
      <c r="E166" s="127">
        <f>'CUMUL OCT 21'!E166+'NOVE 20 '!E166</f>
        <v>0</v>
      </c>
      <c r="F166" s="127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25"/>
      <c r="D167" s="127">
        <f>'CUMUL OCT 21'!D167+'NOVE 20 '!D167</f>
        <v>0</v>
      </c>
      <c r="E167" s="127">
        <f>'CUMUL OCT 21'!E167+'NOVE 20 '!E167</f>
        <v>0</v>
      </c>
      <c r="F167" s="126"/>
      <c r="G167" s="36"/>
    </row>
    <row r="168" spans="1:7" x14ac:dyDescent="0.2">
      <c r="A168" s="123">
        <v>72</v>
      </c>
      <c r="B168" s="1" t="s">
        <v>37</v>
      </c>
      <c r="C168" s="10"/>
      <c r="D168" s="127">
        <f>'CUMUL OCT 21'!D168+'NOVE 20 '!D168</f>
        <v>0</v>
      </c>
      <c r="E168" s="127">
        <f>'CUMUL OCT 21'!E168+'NOVE 20 '!E168</f>
        <v>0</v>
      </c>
      <c r="F168" s="127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23">
        <v>73</v>
      </c>
      <c r="B169" s="1" t="s">
        <v>38</v>
      </c>
      <c r="C169" s="10"/>
      <c r="D169" s="127">
        <f>'CUMUL OCT 21'!D169+'NOVE 20 '!D169</f>
        <v>0</v>
      </c>
      <c r="E169" s="127">
        <f>'CUMUL OCT 21'!E169+'NOVE 20 '!E169</f>
        <v>0</v>
      </c>
      <c r="F169" s="127">
        <f t="shared" si="58"/>
        <v>0</v>
      </c>
      <c r="G169" s="32" t="e">
        <f t="shared" si="59"/>
        <v>#DIV/0!</v>
      </c>
    </row>
    <row r="170" spans="1:7" x14ac:dyDescent="0.2">
      <c r="A170" s="123">
        <v>74</v>
      </c>
      <c r="B170" s="2" t="s">
        <v>39</v>
      </c>
      <c r="C170" s="11"/>
      <c r="D170" s="127">
        <f>'CUMUL OCT 21'!D170+'NOVE 20 '!D170</f>
        <v>0</v>
      </c>
      <c r="E170" s="127">
        <f>'CUMUL OCT 21'!E170+'NOVE 20 '!E170</f>
        <v>0</v>
      </c>
      <c r="F170" s="127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28"/>
      <c r="D171" s="40">
        <f>D163+D168+D169+D170</f>
        <v>572645</v>
      </c>
      <c r="E171" s="40">
        <f>E163+E168+E169+E170</f>
        <v>526192</v>
      </c>
      <c r="F171" s="127">
        <f t="shared" si="58"/>
        <v>46453</v>
      </c>
      <c r="G171" s="32">
        <f t="shared" si="59"/>
        <v>8.8281463800285828E-2</v>
      </c>
    </row>
    <row r="172" spans="1:7" x14ac:dyDescent="0.2">
      <c r="A172" s="123">
        <v>60</v>
      </c>
      <c r="B172" s="3" t="s">
        <v>40</v>
      </c>
      <c r="C172" s="125"/>
      <c r="D172" s="126">
        <f>D173+D174+D175</f>
        <v>119233</v>
      </c>
      <c r="E172" s="126">
        <f>E173+E174+E175</f>
        <v>159598</v>
      </c>
      <c r="F172" s="127">
        <f t="shared" si="58"/>
        <v>-40365</v>
      </c>
      <c r="G172" s="32">
        <f t="shared" si="59"/>
        <v>-0.25291670321683229</v>
      </c>
    </row>
    <row r="173" spans="1:7" x14ac:dyDescent="0.2">
      <c r="A173" s="123">
        <v>600</v>
      </c>
      <c r="B173" s="1" t="s">
        <v>2</v>
      </c>
      <c r="C173" s="10"/>
      <c r="D173" s="127">
        <f>'CUMUL OCT 21'!D173+'NOVE 20 '!D173</f>
        <v>14097</v>
      </c>
      <c r="E173" s="127">
        <f>'CUMUL OCT 21'!E173+'NOVE 20 '!E173</f>
        <v>24841</v>
      </c>
      <c r="F173" s="127">
        <f t="shared" si="58"/>
        <v>-10744</v>
      </c>
      <c r="G173" s="32">
        <f t="shared" si="59"/>
        <v>-0.43251076848758102</v>
      </c>
    </row>
    <row r="174" spans="1:7" x14ac:dyDescent="0.2">
      <c r="A174" s="123">
        <v>601</v>
      </c>
      <c r="B174" s="1" t="s">
        <v>3</v>
      </c>
      <c r="C174" s="10"/>
      <c r="D174" s="127">
        <f>'CUMUL OCT 21'!D174+'NOVE 20 '!D174</f>
        <v>54889</v>
      </c>
      <c r="E174" s="127">
        <f>'CUMUL OCT 21'!E174+'NOVE 20 '!E174</f>
        <v>73865</v>
      </c>
      <c r="F174" s="127">
        <f t="shared" si="58"/>
        <v>-18976</v>
      </c>
      <c r="G174" s="32">
        <f t="shared" si="59"/>
        <v>-0.2569011033642456</v>
      </c>
    </row>
    <row r="175" spans="1:7" x14ac:dyDescent="0.2">
      <c r="A175" s="123">
        <v>604</v>
      </c>
      <c r="B175" s="1" t="s">
        <v>4</v>
      </c>
      <c r="C175" s="10"/>
      <c r="D175" s="127">
        <f>'CUMUL OCT 21'!D175+'NOVE 20 '!D175</f>
        <v>50247</v>
      </c>
      <c r="E175" s="127">
        <f>'CUMUL OCT 21'!E175+'NOVE 20 '!E175</f>
        <v>60892</v>
      </c>
      <c r="F175" s="127">
        <f t="shared" si="58"/>
        <v>-10645</v>
      </c>
      <c r="G175" s="32">
        <f t="shared" si="59"/>
        <v>-0.17481771004401234</v>
      </c>
    </row>
    <row r="176" spans="1:7" x14ac:dyDescent="0.2">
      <c r="A176" s="123">
        <v>61</v>
      </c>
      <c r="B176" s="1" t="s">
        <v>41</v>
      </c>
      <c r="C176" s="10"/>
      <c r="D176" s="127">
        <f>'CUMUL OCT 21'!D176+'NOVE 20 '!D176</f>
        <v>5222</v>
      </c>
      <c r="E176" s="127">
        <f>'CUMUL OCT 21'!E176+'NOVE 20 '!E176</f>
        <v>18579</v>
      </c>
      <c r="F176" s="127">
        <f t="shared" si="58"/>
        <v>-13357</v>
      </c>
      <c r="G176" s="32">
        <f t="shared" si="59"/>
        <v>-0.71892997470262121</v>
      </c>
    </row>
    <row r="177" spans="1:7" x14ac:dyDescent="0.2">
      <c r="A177" s="123">
        <v>62</v>
      </c>
      <c r="B177" s="2" t="s">
        <v>42</v>
      </c>
      <c r="C177" s="11"/>
      <c r="D177" s="127">
        <f>'CUMUL OCT 21'!D177+'NOVE 20 '!D177</f>
        <v>10703</v>
      </c>
      <c r="E177" s="127">
        <f>'CUMUL OCT 21'!E177+'NOVE 20 '!E177</f>
        <v>45731</v>
      </c>
      <c r="F177" s="127">
        <f t="shared" si="58"/>
        <v>-35028</v>
      </c>
      <c r="G177" s="32">
        <f t="shared" si="59"/>
        <v>-0.76595744680851063</v>
      </c>
    </row>
    <row r="178" spans="1:7" ht="25.5" x14ac:dyDescent="0.2">
      <c r="A178" s="22"/>
      <c r="B178" s="26" t="s">
        <v>43</v>
      </c>
      <c r="C178" s="128"/>
      <c r="D178" s="40">
        <f>D172+D176+D177</f>
        <v>135158</v>
      </c>
      <c r="E178" s="40">
        <f>E172+E176+E177</f>
        <v>223908</v>
      </c>
      <c r="F178" s="127">
        <f t="shared" si="58"/>
        <v>-88750</v>
      </c>
      <c r="G178" s="32">
        <f t="shared" si="59"/>
        <v>-0.39636815120495916</v>
      </c>
    </row>
    <row r="179" spans="1:7" ht="25.5" x14ac:dyDescent="0.2">
      <c r="A179" s="22"/>
      <c r="B179" s="26" t="s">
        <v>48</v>
      </c>
      <c r="C179" s="128"/>
      <c r="D179" s="40">
        <f>D171-D178</f>
        <v>437487</v>
      </c>
      <c r="E179" s="40">
        <f>E171-E178</f>
        <v>302284</v>
      </c>
      <c r="F179" s="127">
        <f t="shared" si="58"/>
        <v>135203</v>
      </c>
      <c r="G179" s="32">
        <f t="shared" si="59"/>
        <v>0.44727144010268488</v>
      </c>
    </row>
    <row r="180" spans="1:7" x14ac:dyDescent="0.2">
      <c r="A180" s="123">
        <v>63</v>
      </c>
      <c r="B180" s="3" t="s">
        <v>46</v>
      </c>
      <c r="C180" s="125"/>
      <c r="D180" s="127">
        <f>'CUMUL OCT 21'!D180+'NOVE 20 '!D180</f>
        <v>498013</v>
      </c>
      <c r="E180" s="127">
        <f>'CUMUL OCT 21'!E180+'NOVE 20 '!E180</f>
        <v>507492</v>
      </c>
      <c r="F180" s="127">
        <f t="shared" si="58"/>
        <v>-9479</v>
      </c>
      <c r="G180" s="32">
        <f t="shared" si="59"/>
        <v>-1.867812694584348E-2</v>
      </c>
    </row>
    <row r="181" spans="1:7" x14ac:dyDescent="0.2">
      <c r="A181" s="123"/>
      <c r="B181" s="13" t="s">
        <v>6</v>
      </c>
      <c r="C181" s="27"/>
      <c r="D181" s="127"/>
      <c r="E181" s="127"/>
      <c r="F181" s="127"/>
      <c r="G181" s="32"/>
    </row>
    <row r="182" spans="1:7" x14ac:dyDescent="0.2">
      <c r="A182" s="123">
        <v>631</v>
      </c>
      <c r="B182" s="15" t="s">
        <v>21</v>
      </c>
      <c r="C182" s="21"/>
      <c r="D182" s="127">
        <f>'CUMUL OCT 21'!D182+'NOVE 20 '!D182</f>
        <v>0</v>
      </c>
      <c r="E182" s="127">
        <f>'CUMUL OCT 21'!E182+'NOVE 20 '!E182</f>
        <v>0</v>
      </c>
      <c r="F182" s="127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23"/>
      <c r="B183" s="15"/>
      <c r="C183" s="21"/>
      <c r="D183" s="127"/>
      <c r="E183" s="127"/>
      <c r="F183" s="127"/>
      <c r="G183" s="32"/>
    </row>
    <row r="184" spans="1:7" x14ac:dyDescent="0.2">
      <c r="A184" s="123">
        <v>64</v>
      </c>
      <c r="B184" s="2" t="s">
        <v>47</v>
      </c>
      <c r="C184" s="11"/>
      <c r="D184" s="127">
        <f>'CUMUL OCT 21'!D184+'NOVE 20 '!D184</f>
        <v>25011</v>
      </c>
      <c r="E184" s="127">
        <f>'CUMUL OCT 21'!E184+'NOVE 20 '!E184</f>
        <v>19527</v>
      </c>
      <c r="F184" s="127">
        <f t="shared" ref="F184:F194" si="62">(D184-E184)</f>
        <v>5484</v>
      </c>
      <c r="G184" s="32">
        <f t="shared" ref="G184:G194" si="63">F184/E184</f>
        <v>0.28084191119987711</v>
      </c>
    </row>
    <row r="185" spans="1:7" ht="25.5" x14ac:dyDescent="0.2">
      <c r="A185" s="22"/>
      <c r="B185" s="26" t="s">
        <v>49</v>
      </c>
      <c r="C185" s="128"/>
      <c r="D185" s="40">
        <f>D179-D180-D184</f>
        <v>-85537</v>
      </c>
      <c r="E185" s="40">
        <f>E179-E180-E184</f>
        <v>-224735</v>
      </c>
      <c r="F185" s="40">
        <f t="shared" si="62"/>
        <v>139198</v>
      </c>
      <c r="G185" s="34">
        <f t="shared" si="63"/>
        <v>-0.61938727835005669</v>
      </c>
    </row>
    <row r="186" spans="1:7" x14ac:dyDescent="0.2">
      <c r="A186" s="123">
        <v>75</v>
      </c>
      <c r="B186" s="3" t="s">
        <v>50</v>
      </c>
      <c r="C186" s="125"/>
      <c r="D186" s="127">
        <f>'CUMUL OCT 21'!D186+'NOVE 20 '!D186</f>
        <v>491</v>
      </c>
      <c r="E186" s="127">
        <f>'CUMUL OCT 21'!E186+'NOVE 20 '!E186</f>
        <v>2723</v>
      </c>
      <c r="F186" s="127">
        <f t="shared" si="62"/>
        <v>-2232</v>
      </c>
      <c r="G186" s="32">
        <f t="shared" si="63"/>
        <v>-0.81968417186926179</v>
      </c>
    </row>
    <row r="187" spans="1:7" x14ac:dyDescent="0.2">
      <c r="A187" s="123">
        <v>65</v>
      </c>
      <c r="B187" s="1" t="s">
        <v>51</v>
      </c>
      <c r="C187" s="10"/>
      <c r="D187" s="127">
        <f>'CUMUL OCT 21'!D187+'NOVE 20 '!D187</f>
        <v>3423</v>
      </c>
      <c r="E187" s="127">
        <f>'CUMUL OCT 21'!E187+'NOVE 20 '!E187</f>
        <v>10354</v>
      </c>
      <c r="F187" s="127">
        <f t="shared" si="62"/>
        <v>-6931</v>
      </c>
      <c r="G187" s="32">
        <f t="shared" si="63"/>
        <v>-0.66940312922542011</v>
      </c>
    </row>
    <row r="188" spans="1:7" ht="25.5" x14ac:dyDescent="0.2">
      <c r="A188" s="123">
        <v>68</v>
      </c>
      <c r="B188" s="16" t="s">
        <v>52</v>
      </c>
      <c r="C188" s="17"/>
      <c r="D188" s="127">
        <f>'CUMUL OCT 21'!D188+'NOVE 20 '!D188</f>
        <v>475232</v>
      </c>
      <c r="E188" s="127">
        <f>'CUMUL OCT 21'!E188+'NOVE 20 '!E188</f>
        <v>480051</v>
      </c>
      <c r="F188" s="127">
        <f t="shared" si="62"/>
        <v>-4819</v>
      </c>
      <c r="G188" s="32">
        <f t="shared" si="63"/>
        <v>-1.003851674092961E-2</v>
      </c>
    </row>
    <row r="189" spans="1:7" x14ac:dyDescent="0.2">
      <c r="A189" s="123">
        <v>78</v>
      </c>
      <c r="B189" s="2" t="s">
        <v>53</v>
      </c>
      <c r="C189" s="11"/>
      <c r="D189" s="127">
        <f>'CUMUL OCT 21'!D189+'NOVE 20 '!D189</f>
        <v>0</v>
      </c>
      <c r="E189" s="127">
        <f>'CUMUL OCT 21'!E189+'NOVE 20 '!E189</f>
        <v>0</v>
      </c>
      <c r="F189" s="127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28"/>
      <c r="D190" s="40">
        <f>D185+D186-D187-D188+D189</f>
        <v>-563701</v>
      </c>
      <c r="E190" s="40">
        <f>E185+E186-E187-E188+E189</f>
        <v>-712417</v>
      </c>
      <c r="F190" s="40">
        <f t="shared" si="62"/>
        <v>148716</v>
      </c>
      <c r="G190" s="34">
        <f t="shared" si="63"/>
        <v>-0.20874852789868856</v>
      </c>
    </row>
    <row r="191" spans="1:7" x14ac:dyDescent="0.2">
      <c r="A191" s="123">
        <v>76</v>
      </c>
      <c r="B191" s="1" t="s">
        <v>54</v>
      </c>
      <c r="C191" s="10"/>
      <c r="D191" s="127">
        <f>'CUMUL OCT 21'!D191+'NOVE 20 '!D191</f>
        <v>18973</v>
      </c>
      <c r="E191" s="127">
        <f>'CUMUL OCT 21'!E191+'NOVE 20 '!E191</f>
        <v>16420</v>
      </c>
      <c r="F191" s="127">
        <f t="shared" si="62"/>
        <v>2553</v>
      </c>
      <c r="G191" s="32">
        <f t="shared" si="63"/>
        <v>0.15548112058465285</v>
      </c>
    </row>
    <row r="192" spans="1:7" x14ac:dyDescent="0.2">
      <c r="A192" s="123">
        <v>66</v>
      </c>
      <c r="B192" s="1" t="s">
        <v>55</v>
      </c>
      <c r="C192" s="10"/>
      <c r="D192" s="127">
        <f>'CUMUL OCT 21'!D192+'NOVE 20 '!D192</f>
        <v>6858</v>
      </c>
      <c r="E192" s="127">
        <f>'CUMUL OCT 21'!E192+'NOVE 20 '!E192</f>
        <v>11524</v>
      </c>
      <c r="F192" s="127">
        <f t="shared" si="62"/>
        <v>-4666</v>
      </c>
      <c r="G192" s="32">
        <f t="shared" si="63"/>
        <v>-0.40489413398125651</v>
      </c>
    </row>
    <row r="193" spans="1:7" x14ac:dyDescent="0.2">
      <c r="B193" s="2" t="s">
        <v>56</v>
      </c>
      <c r="C193" s="11"/>
      <c r="D193" s="39">
        <f>D191-D192</f>
        <v>12115</v>
      </c>
      <c r="E193" s="39">
        <f>E191-E192</f>
        <v>4896</v>
      </c>
      <c r="F193" s="127">
        <f t="shared" si="62"/>
        <v>7219</v>
      </c>
      <c r="G193" s="32">
        <f t="shared" si="63"/>
        <v>1.474468954248366</v>
      </c>
    </row>
    <row r="194" spans="1:7" x14ac:dyDescent="0.2">
      <c r="A194" s="22"/>
      <c r="B194" s="19" t="s">
        <v>57</v>
      </c>
      <c r="C194" s="128"/>
      <c r="D194" s="40">
        <f>D190+D193</f>
        <v>-551586</v>
      </c>
      <c r="E194" s="40">
        <f>E190+E193</f>
        <v>-707521</v>
      </c>
      <c r="F194" s="40">
        <f t="shared" si="62"/>
        <v>155935</v>
      </c>
      <c r="G194" s="34">
        <f t="shared" si="63"/>
        <v>-0.22039628505726333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23">
        <v>5</v>
      </c>
      <c r="B198" s="1" t="s">
        <v>22</v>
      </c>
      <c r="C198" s="10"/>
      <c r="D198" s="40">
        <f>'NOVE 20 '!D198</f>
        <v>0</v>
      </c>
      <c r="E198" s="40">
        <f>'NOVE 20 '!E198</f>
        <v>0</v>
      </c>
      <c r="F198" s="40">
        <f t="shared" ref="F198" si="64">(D198-E198)</f>
        <v>0</v>
      </c>
      <c r="G198" s="34" t="e">
        <f t="shared" ref="G198" si="65">F198/E198</f>
        <v>#DIV/0!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23">
        <v>51</v>
      </c>
      <c r="B202" s="20" t="s">
        <v>29</v>
      </c>
      <c r="C202" s="30"/>
      <c r="D202" s="127">
        <v>0</v>
      </c>
      <c r="E202" s="127">
        <v>0</v>
      </c>
      <c r="F202" s="127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23">
        <v>510</v>
      </c>
      <c r="B203" s="1" t="s">
        <v>7</v>
      </c>
      <c r="C203" s="10"/>
      <c r="D203" s="127">
        <v>0</v>
      </c>
      <c r="E203" s="127">
        <v>0</v>
      </c>
      <c r="F203" s="127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23">
        <v>41</v>
      </c>
      <c r="B205" s="1" t="s">
        <v>8</v>
      </c>
      <c r="C205" s="10"/>
      <c r="D205" s="127">
        <f>D209+D210+D211</f>
        <v>0</v>
      </c>
      <c r="E205" s="127">
        <f>E209+E210+E211</f>
        <v>0</v>
      </c>
      <c r="F205" s="127">
        <f t="shared" ref="F205" si="68">(D205-E205)</f>
        <v>0</v>
      </c>
      <c r="G205" s="32" t="e">
        <f t="shared" ref="G205" si="69">F205/E205</f>
        <v>#DIV/0!</v>
      </c>
    </row>
    <row r="206" spans="1:7" x14ac:dyDescent="0.2">
      <c r="A206" s="123"/>
      <c r="B206" s="1"/>
      <c r="C206" s="10"/>
      <c r="D206" s="127"/>
      <c r="E206" s="127"/>
      <c r="F206" s="127"/>
      <c r="G206" s="32"/>
    </row>
    <row r="207" spans="1:7" x14ac:dyDescent="0.2">
      <c r="A207" s="123"/>
      <c r="B207" s="7" t="s">
        <v>6</v>
      </c>
      <c r="C207" s="29"/>
      <c r="D207" s="127"/>
      <c r="E207" s="127"/>
      <c r="F207" s="127"/>
      <c r="G207" s="32"/>
    </row>
    <row r="208" spans="1:7" x14ac:dyDescent="0.2">
      <c r="A208" s="123"/>
      <c r="B208" s="1"/>
      <c r="C208" s="10"/>
      <c r="D208" s="127"/>
      <c r="E208" s="127"/>
      <c r="F208" s="127"/>
      <c r="G208" s="32"/>
    </row>
    <row r="209" spans="1:7" x14ac:dyDescent="0.2">
      <c r="A209" s="123"/>
      <c r="B209" s="23" t="s">
        <v>23</v>
      </c>
      <c r="C209" s="10"/>
      <c r="D209" s="40">
        <f>'NOVE 20 '!D209</f>
        <v>0</v>
      </c>
      <c r="E209" s="40">
        <f>'NOVE 20 '!E209</f>
        <v>0</v>
      </c>
      <c r="F209" s="127">
        <f t="shared" ref="F209:F211" si="70">(D209-E209)</f>
        <v>0</v>
      </c>
      <c r="G209" s="32" t="e">
        <f t="shared" ref="G209:G211" si="71">F209/E209</f>
        <v>#DIV/0!</v>
      </c>
    </row>
    <row r="210" spans="1:7" ht="25.5" x14ac:dyDescent="0.2">
      <c r="A210" s="123"/>
      <c r="B210" s="24" t="s">
        <v>58</v>
      </c>
      <c r="C210" s="17"/>
      <c r="D210" s="40">
        <f>'NOVE 20 '!D210</f>
        <v>0</v>
      </c>
      <c r="E210" s="40">
        <f>'NOVE 20 '!E210</f>
        <v>0</v>
      </c>
      <c r="F210" s="127">
        <f t="shared" si="70"/>
        <v>0</v>
      </c>
      <c r="G210" s="32" t="e">
        <f t="shared" si="71"/>
        <v>#DIV/0!</v>
      </c>
    </row>
    <row r="211" spans="1:7" x14ac:dyDescent="0.2">
      <c r="A211" s="123"/>
      <c r="B211" s="23" t="s">
        <v>24</v>
      </c>
      <c r="C211" s="10"/>
      <c r="D211" s="40">
        <f>'NOVE 20 '!D211</f>
        <v>0</v>
      </c>
      <c r="E211" s="40">
        <f>'NOVE 20 '!E211</f>
        <v>0</v>
      </c>
      <c r="F211" s="127">
        <f t="shared" si="70"/>
        <v>0</v>
      </c>
      <c r="G211" s="32" t="e">
        <f t="shared" si="71"/>
        <v>#DIV/0!</v>
      </c>
    </row>
    <row r="212" spans="1:7" x14ac:dyDescent="0.2">
      <c r="A212" s="123"/>
      <c r="B212" s="1"/>
      <c r="C212" s="10"/>
      <c r="D212" s="127"/>
      <c r="E212" s="127"/>
      <c r="F212" s="127"/>
      <c r="G212" s="32"/>
    </row>
    <row r="213" spans="1:7" x14ac:dyDescent="0.2">
      <c r="A213" s="123"/>
      <c r="B213" s="8" t="s">
        <v>26</v>
      </c>
      <c r="C213" s="31"/>
      <c r="D213" s="40">
        <f>'NOVE 20 '!D213</f>
        <v>0</v>
      </c>
      <c r="E213" s="40">
        <f>'NOVE 20 '!E213</f>
        <v>0</v>
      </c>
      <c r="F213" s="127">
        <f t="shared" ref="F213" si="72">(D213-E213)</f>
        <v>0</v>
      </c>
      <c r="G213" s="32" t="e">
        <f t="shared" ref="G213" si="73">F213/E213</f>
        <v>#DIV/0!</v>
      </c>
    </row>
    <row r="214" spans="1:7" x14ac:dyDescent="0.2">
      <c r="A214" s="123"/>
      <c r="B214" s="8"/>
      <c r="C214" s="31"/>
      <c r="D214" s="127"/>
      <c r="E214" s="127"/>
      <c r="F214" s="127"/>
      <c r="G214" s="32"/>
    </row>
    <row r="215" spans="1:7" x14ac:dyDescent="0.2">
      <c r="A215" s="123">
        <v>3</v>
      </c>
      <c r="B215" s="8" t="s">
        <v>15</v>
      </c>
      <c r="C215" s="31"/>
      <c r="D215" s="127">
        <f>D218+D219+D220+D221</f>
        <v>0</v>
      </c>
      <c r="E215" s="127">
        <f>E218+E219+E220+E221</f>
        <v>0</v>
      </c>
      <c r="F215" s="127">
        <f t="shared" ref="F215" si="74">(D215-E215)</f>
        <v>0</v>
      </c>
      <c r="G215" s="32" t="e">
        <f t="shared" ref="G215" si="75">F215/E215</f>
        <v>#DIV/0!</v>
      </c>
    </row>
    <row r="216" spans="1:7" x14ac:dyDescent="0.2">
      <c r="A216" s="123"/>
      <c r="B216" s="7" t="s">
        <v>6</v>
      </c>
      <c r="C216" s="29"/>
      <c r="D216" s="127"/>
      <c r="E216" s="127"/>
      <c r="F216" s="127"/>
      <c r="G216" s="32"/>
    </row>
    <row r="217" spans="1:7" x14ac:dyDescent="0.2">
      <c r="A217" s="123"/>
      <c r="B217" s="8"/>
      <c r="C217" s="31"/>
      <c r="D217" s="127"/>
      <c r="E217" s="127"/>
      <c r="F217" s="127"/>
      <c r="G217" s="32"/>
    </row>
    <row r="218" spans="1:7" x14ac:dyDescent="0.2">
      <c r="A218" s="123">
        <v>30</v>
      </c>
      <c r="B218" s="25" t="s">
        <v>16</v>
      </c>
      <c r="C218" s="31"/>
      <c r="D218" s="40">
        <f>'NOVE 20 '!D218</f>
        <v>0</v>
      </c>
      <c r="E218" s="40">
        <f>'NOVE 20 '!E218</f>
        <v>0</v>
      </c>
      <c r="F218" s="127">
        <f t="shared" ref="F218:F221" si="76">(D218-E218)</f>
        <v>0</v>
      </c>
      <c r="G218" s="32" t="e">
        <f t="shared" ref="G218:G221" si="77">F218/E218</f>
        <v>#DIV/0!</v>
      </c>
    </row>
    <row r="219" spans="1:7" x14ac:dyDescent="0.2">
      <c r="A219" s="123">
        <v>31</v>
      </c>
      <c r="B219" s="25" t="s">
        <v>17</v>
      </c>
      <c r="C219" s="31"/>
      <c r="D219" s="40">
        <f>'NOVE 20 '!D219</f>
        <v>0</v>
      </c>
      <c r="E219" s="40">
        <f>'NOVE 20 '!E219</f>
        <v>0</v>
      </c>
      <c r="F219" s="127">
        <f t="shared" si="76"/>
        <v>0</v>
      </c>
      <c r="G219" s="32" t="e">
        <f t="shared" si="77"/>
        <v>#DIV/0!</v>
      </c>
    </row>
    <row r="220" spans="1:7" x14ac:dyDescent="0.2">
      <c r="A220" s="123">
        <v>32</v>
      </c>
      <c r="B220" s="25" t="s">
        <v>18</v>
      </c>
      <c r="C220" s="31"/>
      <c r="D220" s="40">
        <f>'NOVE 20 '!D220</f>
        <v>0</v>
      </c>
      <c r="E220" s="40">
        <f>'NOVE 20 '!E220</f>
        <v>0</v>
      </c>
      <c r="F220" s="127">
        <f t="shared" si="76"/>
        <v>0</v>
      </c>
      <c r="G220" s="32" t="e">
        <f t="shared" si="77"/>
        <v>#DIV/0!</v>
      </c>
    </row>
    <row r="221" spans="1:7" x14ac:dyDescent="0.2">
      <c r="A221" s="123">
        <v>37</v>
      </c>
      <c r="B221" s="25" t="s">
        <v>25</v>
      </c>
      <c r="C221" s="31"/>
      <c r="D221" s="40">
        <f>'NOVE 20 '!D221</f>
        <v>0</v>
      </c>
      <c r="E221" s="40">
        <f>'NOVE 20 '!E221</f>
        <v>0</v>
      </c>
      <c r="F221" s="127">
        <f t="shared" si="76"/>
        <v>0</v>
      </c>
      <c r="G221" s="32" t="e">
        <f t="shared" si="77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27" t="s">
        <v>10</v>
      </c>
      <c r="E226" s="127" t="s">
        <v>11</v>
      </c>
      <c r="F226" s="127" t="s">
        <v>12</v>
      </c>
      <c r="G226" s="32" t="s">
        <v>13</v>
      </c>
    </row>
    <row r="227" spans="1:7" x14ac:dyDescent="0.2">
      <c r="A227" s="123">
        <v>700</v>
      </c>
      <c r="B227" s="1" t="s">
        <v>30</v>
      </c>
      <c r="C227" s="10"/>
      <c r="D227" s="127">
        <f>'CUMUL OCT 21'!D227+'NOVE 20 '!D227</f>
        <v>0</v>
      </c>
      <c r="E227" s="127">
        <f>'CUMUL OCT 21'!E227+'NOVE 20 '!E227</f>
        <v>0</v>
      </c>
      <c r="F227" s="127">
        <f>(D227-E227)</f>
        <v>0</v>
      </c>
      <c r="G227" s="32" t="e">
        <f>F227/E227</f>
        <v>#DIV/0!</v>
      </c>
    </row>
    <row r="228" spans="1:7" x14ac:dyDescent="0.2">
      <c r="A228" s="123">
        <v>701</v>
      </c>
      <c r="B228" s="1" t="s">
        <v>31</v>
      </c>
      <c r="C228" s="10"/>
      <c r="D228" s="127">
        <f>'CUMUL OCT 21'!D228+'NOVE 20 '!D228</f>
        <v>0</v>
      </c>
      <c r="E228" s="127">
        <f>'CUMUL OCT 21'!E228+'NOVE 20 '!E228</f>
        <v>0</v>
      </c>
      <c r="F228" s="127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123">
        <v>704</v>
      </c>
      <c r="B229" s="1" t="s">
        <v>32</v>
      </c>
      <c r="C229" s="10"/>
      <c r="D229" s="127">
        <f>'CUMUL OCT 21'!D229+'NOVE 20 '!D229</f>
        <v>0</v>
      </c>
      <c r="E229" s="127">
        <f>'CUMUL OCT 21'!E229+'NOVE 20 '!E229</f>
        <v>0</v>
      </c>
      <c r="F229" s="127">
        <f t="shared" si="78"/>
        <v>0</v>
      </c>
      <c r="G229" s="32" t="e">
        <f t="shared" si="79"/>
        <v>#DIV/0!</v>
      </c>
    </row>
    <row r="230" spans="1:7" x14ac:dyDescent="0.2">
      <c r="A230" s="123">
        <v>706</v>
      </c>
      <c r="B230" s="1" t="s">
        <v>33</v>
      </c>
      <c r="C230" s="10"/>
      <c r="D230" s="127">
        <f>'CUMUL OCT 21'!D230+'NOVE 20 '!D230</f>
        <v>280148</v>
      </c>
      <c r="E230" s="127">
        <f>'CUMUL OCT 21'!E230+'NOVE 20 '!E230</f>
        <v>199118</v>
      </c>
      <c r="F230" s="127">
        <f t="shared" si="78"/>
        <v>81030</v>
      </c>
      <c r="G230" s="32">
        <f t="shared" si="79"/>
        <v>0.40694462579977703</v>
      </c>
    </row>
    <row r="231" spans="1:7" x14ac:dyDescent="0.2">
      <c r="A231" s="123"/>
      <c r="B231" s="13" t="s">
        <v>6</v>
      </c>
      <c r="C231" s="27"/>
      <c r="D231" s="127">
        <f>'CUMUL OCT 21'!D231+'NOVE 20 '!D231</f>
        <v>0</v>
      </c>
      <c r="E231" s="127">
        <f>'CUMUL OCT 21'!E231+'NOVE 20 '!E231</f>
        <v>0</v>
      </c>
      <c r="F231" s="39"/>
      <c r="G231" s="33"/>
    </row>
    <row r="232" spans="1:7" x14ac:dyDescent="0.2">
      <c r="A232" s="123"/>
      <c r="B232" s="14" t="s">
        <v>19</v>
      </c>
      <c r="C232" s="11"/>
      <c r="D232" s="127">
        <f>'CUMUL OCT 21'!D232+'NOVE 20 '!D232</f>
        <v>0</v>
      </c>
      <c r="E232" s="127">
        <f>'CUMUL OCT 21'!E232+'NOVE 20 '!E232</f>
        <v>0</v>
      </c>
      <c r="F232" s="127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123"/>
      <c r="B233" s="14" t="s">
        <v>20</v>
      </c>
      <c r="C233" s="11"/>
      <c r="D233" s="127">
        <f>'CUMUL OCT 21'!D233+'NOVE 20 '!D233</f>
        <v>0</v>
      </c>
      <c r="E233" s="127">
        <f>'CUMUL OCT 21'!E233+'NOVE 20 '!E233</f>
        <v>0</v>
      </c>
      <c r="F233" s="127">
        <f t="shared" si="80"/>
        <v>0</v>
      </c>
      <c r="G233" s="32" t="e">
        <f t="shared" si="81"/>
        <v>#DIV/0!</v>
      </c>
    </row>
    <row r="234" spans="1:7" x14ac:dyDescent="0.2">
      <c r="A234" s="123"/>
      <c r="B234" s="14" t="s">
        <v>27</v>
      </c>
      <c r="C234" s="11"/>
      <c r="D234" s="127">
        <f>'CUMUL OCT 21'!D234+'NOVE 20 '!D234</f>
        <v>0</v>
      </c>
      <c r="E234" s="127">
        <f>'CUMUL OCT 21'!E234+'NOVE 20 '!E234</f>
        <v>0</v>
      </c>
      <c r="F234" s="127">
        <f t="shared" si="80"/>
        <v>0</v>
      </c>
      <c r="G234" s="32" t="e">
        <f t="shared" si="81"/>
        <v>#DIV/0!</v>
      </c>
    </row>
    <row r="235" spans="1:7" x14ac:dyDescent="0.2">
      <c r="A235" s="123">
        <v>706</v>
      </c>
      <c r="B235" s="2" t="s">
        <v>34</v>
      </c>
      <c r="C235" s="11"/>
      <c r="D235" s="127">
        <f>'CUMUL OCT 21'!D235+'NOVE 20 '!D235</f>
        <v>0</v>
      </c>
      <c r="E235" s="127">
        <f>'CUMUL OCT 21'!E235+'NOVE 20 '!E235</f>
        <v>0</v>
      </c>
      <c r="F235" s="127">
        <f t="shared" si="80"/>
        <v>0</v>
      </c>
      <c r="G235" s="32" t="e">
        <f t="shared" si="81"/>
        <v>#DIV/0!</v>
      </c>
    </row>
    <row r="236" spans="1:7" x14ac:dyDescent="0.2">
      <c r="A236" s="123" t="s">
        <v>35</v>
      </c>
      <c r="B236" s="2" t="s">
        <v>36</v>
      </c>
      <c r="C236" s="11"/>
      <c r="D236" s="39"/>
      <c r="E236" s="39"/>
      <c r="F236" s="127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24"/>
      <c r="D237" s="40">
        <f>D227+D228+D229+D230+D235+D236</f>
        <v>280148</v>
      </c>
      <c r="E237" s="40">
        <f>E227+E228+E229+E230+E235+E236</f>
        <v>199118</v>
      </c>
      <c r="F237" s="40">
        <f t="shared" si="80"/>
        <v>81030</v>
      </c>
      <c r="G237" s="34">
        <f t="shared" si="81"/>
        <v>0.40694462579977703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27">
        <f>'CUMUL OCT 21'!D240+'NOVE 20 '!D240</f>
        <v>0</v>
      </c>
      <c r="E240" s="127">
        <f>'CUMUL OCT 21'!E240+'NOVE 20 '!E240</f>
        <v>0</v>
      </c>
      <c r="F240" s="127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25"/>
      <c r="D241" s="127">
        <f>'CUMUL OCT 21'!D241+'NOVE 20 '!D241</f>
        <v>0</v>
      </c>
      <c r="E241" s="127">
        <f>'CUMUL OCT 21'!E241+'NOVE 20 '!E241</f>
        <v>0</v>
      </c>
      <c r="F241" s="126"/>
      <c r="G241" s="36"/>
    </row>
    <row r="242" spans="1:7" x14ac:dyDescent="0.2">
      <c r="A242" s="123">
        <v>72</v>
      </c>
      <c r="B242" s="1" t="s">
        <v>37</v>
      </c>
      <c r="C242" s="10"/>
      <c r="D242" s="127">
        <f>'CUMUL OCT 21'!D242+'NOVE 20 '!D242</f>
        <v>0</v>
      </c>
      <c r="E242" s="127">
        <f>'CUMUL OCT 21'!E242+'NOVE 20 '!E242</f>
        <v>0</v>
      </c>
      <c r="F242" s="127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23">
        <v>73</v>
      </c>
      <c r="B243" s="1" t="s">
        <v>38</v>
      </c>
      <c r="C243" s="10"/>
      <c r="D243" s="127">
        <f>'CUMUL OCT 21'!D243+'NOVE 20 '!D243</f>
        <v>0</v>
      </c>
      <c r="E243" s="127">
        <f>'CUMUL OCT 21'!E243+'NOVE 20 '!E243</f>
        <v>0</v>
      </c>
      <c r="F243" s="127">
        <f t="shared" si="84"/>
        <v>0</v>
      </c>
      <c r="G243" s="32" t="e">
        <f t="shared" si="85"/>
        <v>#DIV/0!</v>
      </c>
    </row>
    <row r="244" spans="1:7" x14ac:dyDescent="0.2">
      <c r="A244" s="123">
        <v>74</v>
      </c>
      <c r="B244" s="2" t="s">
        <v>39</v>
      </c>
      <c r="C244" s="11"/>
      <c r="D244" s="127">
        <f>'CUMUL OCT 21'!D244+'NOVE 20 '!D244</f>
        <v>0</v>
      </c>
      <c r="E244" s="127">
        <f>'CUMUL OCT 21'!E244+'NOVE 20 '!E244</f>
        <v>0</v>
      </c>
      <c r="F244" s="127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28"/>
      <c r="D245" s="40">
        <f>D237+D242+D243+D244</f>
        <v>280148</v>
      </c>
      <c r="E245" s="40">
        <f>E237+E242+E243+E244</f>
        <v>199118</v>
      </c>
      <c r="F245" s="127">
        <f t="shared" si="84"/>
        <v>81030</v>
      </c>
      <c r="G245" s="32">
        <f t="shared" si="85"/>
        <v>0.40694462579977703</v>
      </c>
    </row>
    <row r="246" spans="1:7" x14ac:dyDescent="0.2">
      <c r="A246" s="123">
        <v>60</v>
      </c>
      <c r="B246" s="3" t="s">
        <v>40</v>
      </c>
      <c r="C246" s="125"/>
      <c r="D246" s="126">
        <f>D247+D248+D249</f>
        <v>64661</v>
      </c>
      <c r="E246" s="126">
        <f>E247+E248+E249</f>
        <v>51382</v>
      </c>
      <c r="F246" s="127">
        <f t="shared" si="84"/>
        <v>13279</v>
      </c>
      <c r="G246" s="32">
        <f t="shared" si="85"/>
        <v>0.25843680666381225</v>
      </c>
    </row>
    <row r="247" spans="1:7" x14ac:dyDescent="0.2">
      <c r="A247" s="123">
        <v>600</v>
      </c>
      <c r="B247" s="1" t="s">
        <v>2</v>
      </c>
      <c r="C247" s="10"/>
      <c r="D247" s="127">
        <f>'CUMUL OCT 21'!D247+'NOVE 20 '!D247</f>
        <v>0</v>
      </c>
      <c r="E247" s="127">
        <f>'CUMUL OCT 21'!E247+'NOVE 20 '!E247</f>
        <v>0</v>
      </c>
      <c r="F247" s="127">
        <f t="shared" si="84"/>
        <v>0</v>
      </c>
      <c r="G247" s="32" t="e">
        <f t="shared" si="85"/>
        <v>#DIV/0!</v>
      </c>
    </row>
    <row r="248" spans="1:7" x14ac:dyDescent="0.2">
      <c r="A248" s="123">
        <v>601</v>
      </c>
      <c r="B248" s="1" t="s">
        <v>3</v>
      </c>
      <c r="C248" s="10"/>
      <c r="D248" s="127">
        <f>'CUMUL OCT 21'!D248+'NOVE 20 '!D248</f>
        <v>64661</v>
      </c>
      <c r="E248" s="127">
        <f>'CUMUL OCT 21'!E248+'NOVE 20 '!E248</f>
        <v>51382</v>
      </c>
      <c r="F248" s="127">
        <f t="shared" si="84"/>
        <v>13279</v>
      </c>
      <c r="G248" s="32">
        <f t="shared" si="85"/>
        <v>0.25843680666381225</v>
      </c>
    </row>
    <row r="249" spans="1:7" x14ac:dyDescent="0.2">
      <c r="A249" s="123">
        <v>604</v>
      </c>
      <c r="B249" s="1" t="s">
        <v>4</v>
      </c>
      <c r="C249" s="10"/>
      <c r="D249" s="127">
        <f>'CUMUL OCT 21'!D249+'NOVE 20 '!D249</f>
        <v>0</v>
      </c>
      <c r="E249" s="127">
        <f>'CUMUL OCT 21'!E249+'NOVE 20 '!E249</f>
        <v>0</v>
      </c>
      <c r="F249" s="127">
        <f t="shared" si="84"/>
        <v>0</v>
      </c>
      <c r="G249" s="32" t="e">
        <f t="shared" si="85"/>
        <v>#DIV/0!</v>
      </c>
    </row>
    <row r="250" spans="1:7" x14ac:dyDescent="0.2">
      <c r="A250" s="123">
        <v>61</v>
      </c>
      <c r="B250" s="1" t="s">
        <v>41</v>
      </c>
      <c r="C250" s="10"/>
      <c r="D250" s="127">
        <f>'CUMUL OCT 21'!D250+'NOVE 20 '!D250</f>
        <v>4106</v>
      </c>
      <c r="E250" s="127">
        <f>'CUMUL OCT 21'!E250+'NOVE 20 '!E250</f>
        <v>3181</v>
      </c>
      <c r="F250" s="127">
        <f t="shared" si="84"/>
        <v>925</v>
      </c>
      <c r="G250" s="32">
        <f t="shared" si="85"/>
        <v>0.29078906004401134</v>
      </c>
    </row>
    <row r="251" spans="1:7" x14ac:dyDescent="0.2">
      <c r="A251" s="123">
        <v>62</v>
      </c>
      <c r="B251" s="2" t="s">
        <v>42</v>
      </c>
      <c r="C251" s="11"/>
      <c r="D251" s="127">
        <f>'CUMUL OCT 21'!D251+'NOVE 20 '!D251</f>
        <v>8415</v>
      </c>
      <c r="E251" s="127">
        <f>'CUMUL OCT 21'!E251+'NOVE 20 '!E251</f>
        <v>10113</v>
      </c>
      <c r="F251" s="127">
        <f t="shared" si="84"/>
        <v>-1698</v>
      </c>
      <c r="G251" s="32">
        <f t="shared" si="85"/>
        <v>-0.16790269949569861</v>
      </c>
    </row>
    <row r="252" spans="1:7" ht="25.5" x14ac:dyDescent="0.2">
      <c r="A252" s="22"/>
      <c r="B252" s="26" t="s">
        <v>43</v>
      </c>
      <c r="C252" s="128"/>
      <c r="D252" s="40">
        <f>D246+D250+D251</f>
        <v>77182</v>
      </c>
      <c r="E252" s="40">
        <f>E246+E250+E251</f>
        <v>64676</v>
      </c>
      <c r="F252" s="127">
        <f t="shared" si="84"/>
        <v>12506</v>
      </c>
      <c r="G252" s="32">
        <f t="shared" si="85"/>
        <v>0.19336384439359267</v>
      </c>
    </row>
    <row r="253" spans="1:7" ht="25.5" x14ac:dyDescent="0.2">
      <c r="A253" s="22"/>
      <c r="B253" s="26" t="s">
        <v>48</v>
      </c>
      <c r="C253" s="128"/>
      <c r="D253" s="40">
        <f>D245-D252</f>
        <v>202966</v>
      </c>
      <c r="E253" s="40">
        <f>E245-E252</f>
        <v>134442</v>
      </c>
      <c r="F253" s="127">
        <f t="shared" si="84"/>
        <v>68524</v>
      </c>
      <c r="G253" s="32">
        <f t="shared" si="85"/>
        <v>0.50969191175376738</v>
      </c>
    </row>
    <row r="254" spans="1:7" x14ac:dyDescent="0.2">
      <c r="A254" s="123">
        <v>63</v>
      </c>
      <c r="B254" s="3" t="s">
        <v>46</v>
      </c>
      <c r="C254" s="125"/>
      <c r="D254" s="127">
        <f>'CUMUL OCT 21'!D254+'NOVE 20 '!D254</f>
        <v>221509</v>
      </c>
      <c r="E254" s="127">
        <f>'CUMUL OCT 21'!E254+'NOVE 20 '!E254</f>
        <v>221569</v>
      </c>
      <c r="F254" s="127">
        <f t="shared" si="84"/>
        <v>-60</v>
      </c>
      <c r="G254" s="32">
        <f t="shared" si="85"/>
        <v>-2.7079600485627501E-4</v>
      </c>
    </row>
    <row r="255" spans="1:7" x14ac:dyDescent="0.2">
      <c r="A255" s="123"/>
      <c r="B255" s="13" t="s">
        <v>6</v>
      </c>
      <c r="C255" s="27"/>
      <c r="D255" s="127"/>
      <c r="E255" s="127"/>
      <c r="F255" s="127"/>
      <c r="G255" s="32"/>
    </row>
    <row r="256" spans="1:7" x14ac:dyDescent="0.2">
      <c r="A256" s="123">
        <v>631</v>
      </c>
      <c r="B256" s="15" t="s">
        <v>21</v>
      </c>
      <c r="C256" s="21"/>
      <c r="D256" s="127">
        <f>'CUMUL OCT 21'!D256+'NOVE 20 '!D256</f>
        <v>0</v>
      </c>
      <c r="E256" s="127">
        <f>'CUMUL OCT 21'!E256+'NOVE 20 '!E256</f>
        <v>0</v>
      </c>
      <c r="F256" s="127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23"/>
      <c r="B257" s="15"/>
      <c r="C257" s="21"/>
      <c r="D257" s="127"/>
      <c r="E257" s="127"/>
      <c r="F257" s="127"/>
      <c r="G257" s="32"/>
    </row>
    <row r="258" spans="1:7" x14ac:dyDescent="0.2">
      <c r="A258" s="123">
        <v>64</v>
      </c>
      <c r="B258" s="2" t="s">
        <v>47</v>
      </c>
      <c r="C258" s="11"/>
      <c r="D258" s="127">
        <f>'CUMUL OCT 21'!D258+'NOVE 20 '!D258</f>
        <v>7853</v>
      </c>
      <c r="E258" s="127">
        <f>'CUMUL OCT 21'!E258+'NOVE 20 '!E258</f>
        <v>5461</v>
      </c>
      <c r="F258" s="127">
        <f t="shared" ref="F258:F268" si="88">(D258-E258)</f>
        <v>2392</v>
      </c>
      <c r="G258" s="32">
        <f t="shared" ref="G258:G268" si="89">F258/E258</f>
        <v>0.43801501556491484</v>
      </c>
    </row>
    <row r="259" spans="1:7" ht="25.5" x14ac:dyDescent="0.2">
      <c r="A259" s="22"/>
      <c r="B259" s="26" t="s">
        <v>49</v>
      </c>
      <c r="C259" s="128"/>
      <c r="D259" s="40">
        <f>D253-D254-D258</f>
        <v>-26396</v>
      </c>
      <c r="E259" s="40">
        <f>E253-E254-E258</f>
        <v>-92588</v>
      </c>
      <c r="F259" s="40">
        <f t="shared" si="88"/>
        <v>66192</v>
      </c>
      <c r="G259" s="34">
        <f t="shared" si="89"/>
        <v>-0.71490905948935068</v>
      </c>
    </row>
    <row r="260" spans="1:7" x14ac:dyDescent="0.2">
      <c r="A260" s="123">
        <v>75</v>
      </c>
      <c r="B260" s="3" t="s">
        <v>50</v>
      </c>
      <c r="C260" s="125"/>
      <c r="D260" s="127">
        <f>'CUMUL OCT 21'!D260+'NOVE 20 '!D260</f>
        <v>0</v>
      </c>
      <c r="E260" s="127">
        <f>'CUMUL OCT 21'!E260+'NOVE 20 '!E260</f>
        <v>1434</v>
      </c>
      <c r="F260" s="127">
        <f t="shared" si="88"/>
        <v>-1434</v>
      </c>
      <c r="G260" s="32">
        <f t="shared" si="89"/>
        <v>-1</v>
      </c>
    </row>
    <row r="261" spans="1:7" x14ac:dyDescent="0.2">
      <c r="A261" s="123">
        <v>65</v>
      </c>
      <c r="B261" s="1" t="s">
        <v>51</v>
      </c>
      <c r="C261" s="10"/>
      <c r="D261" s="127">
        <f>'CUMUL OCT 21'!D261+'NOVE 20 '!D261</f>
        <v>3034</v>
      </c>
      <c r="E261" s="127">
        <f>'CUMUL OCT 21'!E261+'NOVE 20 '!E261</f>
        <v>2110</v>
      </c>
      <c r="F261" s="127">
        <f t="shared" si="88"/>
        <v>924</v>
      </c>
      <c r="G261" s="32">
        <f t="shared" si="89"/>
        <v>0.43791469194312799</v>
      </c>
    </row>
    <row r="262" spans="1:7" ht="25.5" x14ac:dyDescent="0.2">
      <c r="A262" s="123">
        <v>68</v>
      </c>
      <c r="B262" s="16" t="s">
        <v>52</v>
      </c>
      <c r="C262" s="17"/>
      <c r="D262" s="127">
        <f>'CUMUL OCT 21'!D262+'NOVE 20 '!D262</f>
        <v>55941</v>
      </c>
      <c r="E262" s="127">
        <f>'CUMUL OCT 21'!E262+'NOVE 20 '!E262</f>
        <v>50984</v>
      </c>
      <c r="F262" s="127">
        <f t="shared" si="88"/>
        <v>4957</v>
      </c>
      <c r="G262" s="32">
        <f t="shared" si="89"/>
        <v>9.7226580888121764E-2</v>
      </c>
    </row>
    <row r="263" spans="1:7" x14ac:dyDescent="0.2">
      <c r="A263" s="123">
        <v>78</v>
      </c>
      <c r="B263" s="2" t="s">
        <v>53</v>
      </c>
      <c r="C263" s="11"/>
      <c r="D263" s="127">
        <f>'CUMUL OCT 21'!D263+'NOVE 20 '!D263</f>
        <v>0</v>
      </c>
      <c r="E263" s="127">
        <f>'CUMUL OCT 21'!E263+'NOVE 20 '!E263</f>
        <v>0</v>
      </c>
      <c r="F263" s="127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28"/>
      <c r="D264" s="40">
        <f>D259+D260-D261-D262+D263</f>
        <v>-85371</v>
      </c>
      <c r="E264" s="40">
        <f>E259+E260-E261-E262+E263</f>
        <v>-144248</v>
      </c>
      <c r="F264" s="40">
        <f t="shared" si="88"/>
        <v>58877</v>
      </c>
      <c r="G264" s="34">
        <f t="shared" si="89"/>
        <v>-0.40816510454217736</v>
      </c>
    </row>
    <row r="265" spans="1:7" x14ac:dyDescent="0.2">
      <c r="A265" s="123">
        <v>76</v>
      </c>
      <c r="B265" s="1" t="s">
        <v>54</v>
      </c>
      <c r="C265" s="10"/>
      <c r="D265" s="127">
        <f>'CUMUL OCT 21'!D265+'NOVE 20 '!D265</f>
        <v>0</v>
      </c>
      <c r="E265" s="127">
        <f>'CUMUL OCT 21'!E265+'NOVE 20 '!E265</f>
        <v>0</v>
      </c>
      <c r="F265" s="127">
        <f t="shared" si="88"/>
        <v>0</v>
      </c>
      <c r="G265" s="32" t="e">
        <f t="shared" si="89"/>
        <v>#DIV/0!</v>
      </c>
    </row>
    <row r="266" spans="1:7" x14ac:dyDescent="0.2">
      <c r="A266" s="123">
        <v>66</v>
      </c>
      <c r="B266" s="1" t="s">
        <v>55</v>
      </c>
      <c r="C266" s="10"/>
      <c r="D266" s="127">
        <f>'CUMUL OCT 21'!D266+'NOVE 20 '!D266</f>
        <v>0</v>
      </c>
      <c r="E266" s="127">
        <f>'CUMUL OCT 21'!E266+'NOVE 20 '!E266</f>
        <v>0</v>
      </c>
      <c r="F266" s="127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27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28"/>
      <c r="D268" s="40">
        <f>D264+D267</f>
        <v>-85371</v>
      </c>
      <c r="E268" s="40">
        <f>E264+E267</f>
        <v>-144248</v>
      </c>
      <c r="F268" s="40">
        <f t="shared" si="88"/>
        <v>58877</v>
      </c>
      <c r="G268" s="34">
        <f t="shared" si="89"/>
        <v>-0.40816510454217736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23">
        <v>5</v>
      </c>
      <c r="B272" s="1" t="s">
        <v>22</v>
      </c>
      <c r="C272" s="10"/>
      <c r="D272" s="40">
        <f>'NOVE 20 '!D272</f>
        <v>0</v>
      </c>
      <c r="E272" s="40">
        <f>'NOVE 20 '!E272</f>
        <v>0</v>
      </c>
      <c r="F272" s="40">
        <f t="shared" ref="F272" si="90">(D272-E272)</f>
        <v>0</v>
      </c>
      <c r="G272" s="34" t="e">
        <f t="shared" ref="G272" si="91">F272/E272</f>
        <v>#DIV/0!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23">
        <v>51</v>
      </c>
      <c r="B276" s="20" t="s">
        <v>29</v>
      </c>
      <c r="C276" s="30"/>
      <c r="D276" s="127">
        <v>0</v>
      </c>
      <c r="E276" s="127">
        <v>0</v>
      </c>
      <c r="F276" s="127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23">
        <v>510</v>
      </c>
      <c r="B277" s="1" t="s">
        <v>7</v>
      </c>
      <c r="C277" s="10"/>
      <c r="D277" s="127">
        <v>0</v>
      </c>
      <c r="E277" s="127">
        <v>0</v>
      </c>
      <c r="F277" s="127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23">
        <v>41</v>
      </c>
      <c r="B279" s="1" t="s">
        <v>8</v>
      </c>
      <c r="C279" s="10"/>
      <c r="D279" s="127">
        <f>D283+D284+D285</f>
        <v>0</v>
      </c>
      <c r="E279" s="127">
        <f>E283+E284+E285</f>
        <v>0</v>
      </c>
      <c r="F279" s="127">
        <f t="shared" ref="F279" si="94">(D279-E279)</f>
        <v>0</v>
      </c>
      <c r="G279" s="32" t="e">
        <f t="shared" ref="G279" si="95">F279/E279</f>
        <v>#DIV/0!</v>
      </c>
    </row>
    <row r="280" spans="1:7" x14ac:dyDescent="0.2">
      <c r="A280" s="123"/>
      <c r="B280" s="1"/>
      <c r="C280" s="10"/>
      <c r="D280" s="127"/>
      <c r="E280" s="127"/>
      <c r="F280" s="127"/>
      <c r="G280" s="32"/>
    </row>
    <row r="281" spans="1:7" x14ac:dyDescent="0.2">
      <c r="A281" s="123"/>
      <c r="B281" s="7" t="s">
        <v>6</v>
      </c>
      <c r="C281" s="29"/>
      <c r="D281" s="127"/>
      <c r="E281" s="127"/>
      <c r="F281" s="127"/>
      <c r="G281" s="32"/>
    </row>
    <row r="282" spans="1:7" x14ac:dyDescent="0.2">
      <c r="A282" s="123"/>
      <c r="B282" s="1"/>
      <c r="C282" s="10"/>
      <c r="D282" s="127"/>
      <c r="E282" s="127"/>
      <c r="F282" s="127"/>
      <c r="G282" s="32"/>
    </row>
    <row r="283" spans="1:7" x14ac:dyDescent="0.2">
      <c r="A283" s="123"/>
      <c r="B283" s="23" t="s">
        <v>23</v>
      </c>
      <c r="C283" s="10"/>
      <c r="D283" s="40">
        <f>'NOVE 20 '!D283</f>
        <v>0</v>
      </c>
      <c r="E283" s="40">
        <f>'NOVE 20 '!E283</f>
        <v>0</v>
      </c>
      <c r="F283" s="127">
        <f t="shared" ref="F283:F285" si="96">(D283-E283)</f>
        <v>0</v>
      </c>
      <c r="G283" s="32" t="e">
        <f t="shared" ref="G283:G285" si="97">F283/E283</f>
        <v>#DIV/0!</v>
      </c>
    </row>
    <row r="284" spans="1:7" ht="25.5" x14ac:dyDescent="0.2">
      <c r="A284" s="123"/>
      <c r="B284" s="24" t="s">
        <v>58</v>
      </c>
      <c r="C284" s="17"/>
      <c r="D284" s="40">
        <f>'NOVE 20 '!D284</f>
        <v>0</v>
      </c>
      <c r="E284" s="40">
        <f>'NOVE 20 '!E284</f>
        <v>0</v>
      </c>
      <c r="F284" s="127">
        <f t="shared" si="96"/>
        <v>0</v>
      </c>
      <c r="G284" s="32" t="e">
        <f t="shared" si="97"/>
        <v>#DIV/0!</v>
      </c>
    </row>
    <row r="285" spans="1:7" x14ac:dyDescent="0.2">
      <c r="A285" s="123"/>
      <c r="B285" s="23" t="s">
        <v>24</v>
      </c>
      <c r="C285" s="10"/>
      <c r="D285" s="40">
        <f>'NOVE 20 '!D285</f>
        <v>0</v>
      </c>
      <c r="E285" s="40">
        <f>'NOVE 20 '!E285</f>
        <v>0</v>
      </c>
      <c r="F285" s="127">
        <f t="shared" si="96"/>
        <v>0</v>
      </c>
      <c r="G285" s="32" t="e">
        <f t="shared" si="97"/>
        <v>#DIV/0!</v>
      </c>
    </row>
    <row r="286" spans="1:7" x14ac:dyDescent="0.2">
      <c r="A286" s="123"/>
      <c r="B286" s="1"/>
      <c r="C286" s="10"/>
      <c r="D286" s="127"/>
      <c r="E286" s="127"/>
      <c r="F286" s="127"/>
      <c r="G286" s="32"/>
    </row>
    <row r="287" spans="1:7" x14ac:dyDescent="0.2">
      <c r="A287" s="123"/>
      <c r="B287" s="8" t="s">
        <v>26</v>
      </c>
      <c r="C287" s="31"/>
      <c r="D287" s="40">
        <f>'NOVE 20 '!D287</f>
        <v>0</v>
      </c>
      <c r="E287" s="40">
        <f>'NOVE 20 '!E287</f>
        <v>0</v>
      </c>
      <c r="F287" s="127">
        <f t="shared" ref="F287" si="98">(D287-E287)</f>
        <v>0</v>
      </c>
      <c r="G287" s="32" t="e">
        <f t="shared" ref="G287" si="99">F287/E287</f>
        <v>#DIV/0!</v>
      </c>
    </row>
    <row r="288" spans="1:7" x14ac:dyDescent="0.2">
      <c r="A288" s="123"/>
      <c r="B288" s="8"/>
      <c r="C288" s="31"/>
      <c r="D288" s="127"/>
      <c r="E288" s="127"/>
      <c r="F288" s="127"/>
      <c r="G288" s="32"/>
    </row>
    <row r="289" spans="1:7" x14ac:dyDescent="0.2">
      <c r="A289" s="123">
        <v>3</v>
      </c>
      <c r="B289" s="8" t="s">
        <v>15</v>
      </c>
      <c r="C289" s="31"/>
      <c r="D289" s="127">
        <f>D292+D293+D294+D295</f>
        <v>0</v>
      </c>
      <c r="E289" s="127">
        <f>E292+E293+E294+E295</f>
        <v>0</v>
      </c>
      <c r="F289" s="127">
        <f t="shared" ref="F289" si="100">(D289-E289)</f>
        <v>0</v>
      </c>
      <c r="G289" s="32" t="e">
        <f t="shared" ref="G289" si="101">F289/E289</f>
        <v>#DIV/0!</v>
      </c>
    </row>
    <row r="290" spans="1:7" x14ac:dyDescent="0.2">
      <c r="A290" s="123"/>
      <c r="B290" s="7" t="s">
        <v>6</v>
      </c>
      <c r="C290" s="29"/>
      <c r="D290" s="127"/>
      <c r="E290" s="127"/>
      <c r="F290" s="127"/>
      <c r="G290" s="32"/>
    </row>
    <row r="291" spans="1:7" x14ac:dyDescent="0.2">
      <c r="A291" s="123"/>
      <c r="B291" s="8"/>
      <c r="C291" s="31"/>
      <c r="D291" s="127"/>
      <c r="E291" s="127"/>
      <c r="F291" s="127"/>
      <c r="G291" s="32"/>
    </row>
    <row r="292" spans="1:7" x14ac:dyDescent="0.2">
      <c r="A292" s="123">
        <v>30</v>
      </c>
      <c r="B292" s="25" t="s">
        <v>16</v>
      </c>
      <c r="C292" s="31"/>
      <c r="D292" s="40">
        <f>'NOVE 20 '!D292</f>
        <v>0</v>
      </c>
      <c r="E292" s="40">
        <f>'NOVE 20 '!E292</f>
        <v>0</v>
      </c>
      <c r="F292" s="127">
        <f t="shared" ref="F292:F295" si="102">(D292-E292)</f>
        <v>0</v>
      </c>
      <c r="G292" s="32" t="e">
        <f t="shared" ref="G292:G295" si="103">F292/E292</f>
        <v>#DIV/0!</v>
      </c>
    </row>
    <row r="293" spans="1:7" x14ac:dyDescent="0.2">
      <c r="A293" s="123">
        <v>31</v>
      </c>
      <c r="B293" s="25" t="s">
        <v>17</v>
      </c>
      <c r="C293" s="31"/>
      <c r="D293" s="40">
        <f>'NOVE 20 '!D293</f>
        <v>0</v>
      </c>
      <c r="E293" s="40">
        <f>'NOVE 20 '!E293</f>
        <v>0</v>
      </c>
      <c r="F293" s="127">
        <f t="shared" si="102"/>
        <v>0</v>
      </c>
      <c r="G293" s="32" t="e">
        <f t="shared" si="103"/>
        <v>#DIV/0!</v>
      </c>
    </row>
    <row r="294" spans="1:7" x14ac:dyDescent="0.2">
      <c r="A294" s="123">
        <v>32</v>
      </c>
      <c r="B294" s="25" t="s">
        <v>18</v>
      </c>
      <c r="C294" s="31"/>
      <c r="D294" s="40">
        <f>'NOVE 20 '!D294</f>
        <v>0</v>
      </c>
      <c r="E294" s="40">
        <f>'NOVE 20 '!E294</f>
        <v>0</v>
      </c>
      <c r="F294" s="127">
        <f t="shared" si="102"/>
        <v>0</v>
      </c>
      <c r="G294" s="32" t="e">
        <f t="shared" si="103"/>
        <v>#DIV/0!</v>
      </c>
    </row>
    <row r="295" spans="1:7" x14ac:dyDescent="0.2">
      <c r="A295" s="123">
        <v>37</v>
      </c>
      <c r="B295" s="25" t="s">
        <v>25</v>
      </c>
      <c r="C295" s="31"/>
      <c r="D295" s="40">
        <f>'NOVE 20 '!D295</f>
        <v>0</v>
      </c>
      <c r="E295" s="40">
        <f>'NOVE 20 '!E295</f>
        <v>0</v>
      </c>
      <c r="F295" s="127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27" t="s">
        <v>10</v>
      </c>
      <c r="E299" s="127" t="s">
        <v>11</v>
      </c>
      <c r="F299" s="127" t="s">
        <v>12</v>
      </c>
      <c r="G299" s="32" t="s">
        <v>13</v>
      </c>
    </row>
    <row r="300" spans="1:7" ht="12.75" customHeight="1" x14ac:dyDescent="0.2">
      <c r="A300" s="123">
        <v>700</v>
      </c>
      <c r="B300" s="1" t="s">
        <v>30</v>
      </c>
      <c r="C300" s="10"/>
      <c r="D300" s="127">
        <f>'CUMUL OCT 21'!D300+'NOVE 20 '!D300</f>
        <v>11792</v>
      </c>
      <c r="E300" s="127">
        <f>'CUMUL OCT 21'!E300+'NOVE 20 '!E300</f>
        <v>16271</v>
      </c>
      <c r="F300" s="127">
        <f>(D300-E300)</f>
        <v>-4479</v>
      </c>
      <c r="G300" s="32">
        <f>F300/E300</f>
        <v>-0.27527502919304286</v>
      </c>
    </row>
    <row r="301" spans="1:7" x14ac:dyDescent="0.2">
      <c r="A301" s="123">
        <v>701</v>
      </c>
      <c r="B301" s="1" t="s">
        <v>31</v>
      </c>
      <c r="C301" s="10"/>
      <c r="D301" s="127">
        <f>'CUMUL OCT 21'!D301+'NOVE 20 '!D301</f>
        <v>110620</v>
      </c>
      <c r="E301" s="127">
        <f>'CUMUL OCT 21'!E301+'NOVE 20 '!E301</f>
        <v>115075</v>
      </c>
      <c r="F301" s="127">
        <f t="shared" ref="F301:F303" si="104">(D301-E301)</f>
        <v>-4455</v>
      </c>
      <c r="G301" s="32">
        <f t="shared" ref="G301:G303" si="105">F301/E301</f>
        <v>-3.8713882250706058E-2</v>
      </c>
    </row>
    <row r="302" spans="1:7" x14ac:dyDescent="0.2">
      <c r="A302" s="123">
        <v>704</v>
      </c>
      <c r="B302" s="1" t="s">
        <v>32</v>
      </c>
      <c r="C302" s="10"/>
      <c r="D302" s="127">
        <f>'CUMUL OCT 21'!D302+'NOVE 20 '!D302</f>
        <v>42047</v>
      </c>
      <c r="E302" s="127">
        <f>'CUMUL OCT 21'!E302+'NOVE 20 '!E302</f>
        <v>29920</v>
      </c>
      <c r="F302" s="127">
        <f t="shared" si="104"/>
        <v>12127</v>
      </c>
      <c r="G302" s="32">
        <f t="shared" si="105"/>
        <v>0.40531417112299467</v>
      </c>
    </row>
    <row r="303" spans="1:7" x14ac:dyDescent="0.2">
      <c r="A303" s="123">
        <v>706</v>
      </c>
      <c r="B303" s="1" t="s">
        <v>33</v>
      </c>
      <c r="C303" s="10"/>
      <c r="D303" s="127">
        <f>'CUMUL OCT 21'!D303+'NOVE 20 '!D303</f>
        <v>111962</v>
      </c>
      <c r="E303" s="127">
        <f>'CUMUL OCT 21'!E303+'NOVE 20 '!E303</f>
        <v>96440</v>
      </c>
      <c r="F303" s="127">
        <f t="shared" si="104"/>
        <v>15522</v>
      </c>
      <c r="G303" s="32">
        <f t="shared" si="105"/>
        <v>0.16094981335545416</v>
      </c>
    </row>
    <row r="304" spans="1:7" x14ac:dyDescent="0.2">
      <c r="A304" s="123"/>
      <c r="B304" s="13" t="s">
        <v>6</v>
      </c>
      <c r="C304" s="27"/>
      <c r="D304" s="127">
        <f>'CUMUL OCT 21'!D304+'NOVE 20 '!D304</f>
        <v>0</v>
      </c>
      <c r="E304" s="127">
        <f>'CUMUL OCT 21'!E304+'NOVE 20 '!E304</f>
        <v>0</v>
      </c>
      <c r="F304" s="39"/>
      <c r="G304" s="33"/>
    </row>
    <row r="305" spans="1:7" x14ac:dyDescent="0.2">
      <c r="A305" s="123"/>
      <c r="B305" s="14" t="s">
        <v>19</v>
      </c>
      <c r="C305" s="11"/>
      <c r="D305" s="127">
        <f>'CUMUL OCT 21'!D305+'NOVE 20 '!D305</f>
        <v>0</v>
      </c>
      <c r="E305" s="127">
        <f>'CUMUL OCT 21'!E305+'NOVE 20 '!E305</f>
        <v>0</v>
      </c>
      <c r="F305" s="127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123"/>
      <c r="B306" s="14" t="s">
        <v>20</v>
      </c>
      <c r="C306" s="11"/>
      <c r="D306" s="127">
        <f>'CUMUL OCT 21'!D306+'NOVE 20 '!D306</f>
        <v>0</v>
      </c>
      <c r="E306" s="127">
        <f>'CUMUL OCT 21'!E306+'NOVE 20 '!E306</f>
        <v>0</v>
      </c>
      <c r="F306" s="127">
        <f t="shared" si="106"/>
        <v>0</v>
      </c>
      <c r="G306" s="32" t="e">
        <f t="shared" si="107"/>
        <v>#DIV/0!</v>
      </c>
    </row>
    <row r="307" spans="1:7" x14ac:dyDescent="0.2">
      <c r="A307" s="123"/>
      <c r="B307" s="14" t="s">
        <v>27</v>
      </c>
      <c r="C307" s="11"/>
      <c r="D307" s="127">
        <f>'CUMUL OCT 21'!D307+'NOVE 20 '!D307</f>
        <v>0</v>
      </c>
      <c r="E307" s="127">
        <f>'CUMUL OCT 21'!E307+'NOVE 20 '!E307</f>
        <v>0</v>
      </c>
      <c r="F307" s="127">
        <f t="shared" si="106"/>
        <v>0</v>
      </c>
      <c r="G307" s="32" t="e">
        <f t="shared" si="107"/>
        <v>#DIV/0!</v>
      </c>
    </row>
    <row r="308" spans="1:7" x14ac:dyDescent="0.2">
      <c r="A308" s="123">
        <v>706</v>
      </c>
      <c r="B308" s="2" t="s">
        <v>34</v>
      </c>
      <c r="C308" s="11"/>
      <c r="D308" s="127">
        <f>'CUMUL OCT 21'!D308+'NOVE 20 '!D308</f>
        <v>308</v>
      </c>
      <c r="E308" s="127">
        <f>'CUMUL OCT 21'!E308+'NOVE 20 '!E308</f>
        <v>16</v>
      </c>
      <c r="F308" s="127">
        <f t="shared" si="106"/>
        <v>292</v>
      </c>
      <c r="G308" s="32">
        <f t="shared" si="107"/>
        <v>18.25</v>
      </c>
    </row>
    <row r="309" spans="1:7" x14ac:dyDescent="0.2">
      <c r="A309" s="123" t="s">
        <v>35</v>
      </c>
      <c r="B309" s="2" t="s">
        <v>36</v>
      </c>
      <c r="C309" s="11"/>
      <c r="D309" s="39"/>
      <c r="E309" s="39"/>
      <c r="F309" s="127">
        <f t="shared" si="106"/>
        <v>0</v>
      </c>
      <c r="G309" s="32" t="e">
        <f t="shared" si="107"/>
        <v>#DIV/0!</v>
      </c>
    </row>
    <row r="310" spans="1:7" ht="25.5" x14ac:dyDescent="0.2">
      <c r="A310" s="22"/>
      <c r="B310" s="26" t="s">
        <v>45</v>
      </c>
      <c r="C310" s="124"/>
      <c r="D310" s="40">
        <f>D300+D301+D302+D303+D308+D309</f>
        <v>276729</v>
      </c>
      <c r="E310" s="40">
        <f>E300+E301+E302+E303+E308+E309</f>
        <v>257722</v>
      </c>
      <c r="F310" s="40">
        <f t="shared" si="106"/>
        <v>19007</v>
      </c>
      <c r="G310" s="34">
        <f t="shared" si="107"/>
        <v>7.3750009700374819E-2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27">
        <f>'CUMUL OCT 21'!D313+'NOVE 20 '!D313</f>
        <v>0</v>
      </c>
      <c r="E313" s="127">
        <f>'CUMUL OCT 21'!E313+'NOVE 20 '!E313</f>
        <v>0</v>
      </c>
      <c r="F313" s="127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25"/>
      <c r="D314" s="127">
        <f>'CUMUL OCT 21'!D314+'NOVE 20 '!D314</f>
        <v>0</v>
      </c>
      <c r="E314" s="127">
        <f>'CUMUL OCT 21'!E314+'NOVE 20 '!E314</f>
        <v>0</v>
      </c>
      <c r="F314" s="126"/>
      <c r="G314" s="36"/>
    </row>
    <row r="315" spans="1:7" x14ac:dyDescent="0.2">
      <c r="A315" s="123">
        <v>72</v>
      </c>
      <c r="B315" s="1" t="s">
        <v>37</v>
      </c>
      <c r="C315" s="10"/>
      <c r="D315" s="127">
        <f>'CUMUL OCT 21'!D315+'NOVE 20 '!D315</f>
        <v>0</v>
      </c>
      <c r="E315" s="127">
        <f>'CUMUL OCT 21'!E315+'NOVE 20 '!E315</f>
        <v>0</v>
      </c>
      <c r="F315" s="127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23">
        <v>73</v>
      </c>
      <c r="B316" s="1" t="s">
        <v>38</v>
      </c>
      <c r="C316" s="10"/>
      <c r="D316" s="127">
        <f>'CUMUL OCT 21'!D316+'NOVE 20 '!D316</f>
        <v>0</v>
      </c>
      <c r="E316" s="127">
        <f>'CUMUL OCT 21'!E316+'NOVE 20 '!E316</f>
        <v>0</v>
      </c>
      <c r="F316" s="127">
        <f t="shared" si="110"/>
        <v>0</v>
      </c>
      <c r="G316" s="32" t="e">
        <f t="shared" si="111"/>
        <v>#DIV/0!</v>
      </c>
    </row>
    <row r="317" spans="1:7" x14ac:dyDescent="0.2">
      <c r="A317" s="123">
        <v>74</v>
      </c>
      <c r="B317" s="2" t="s">
        <v>39</v>
      </c>
      <c r="C317" s="11"/>
      <c r="D317" s="127">
        <f>'CUMUL OCT 21'!D317+'NOVE 20 '!D317</f>
        <v>0</v>
      </c>
      <c r="E317" s="127">
        <f>'CUMUL OCT 21'!E317+'NOVE 20 '!E317</f>
        <v>0</v>
      </c>
      <c r="F317" s="127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28"/>
      <c r="D318" s="40">
        <f>D310+D315+D316+D317</f>
        <v>276729</v>
      </c>
      <c r="E318" s="40">
        <f>E310+E315+E316+E317</f>
        <v>257722</v>
      </c>
      <c r="F318" s="127">
        <f t="shared" si="110"/>
        <v>19007</v>
      </c>
      <c r="G318" s="32">
        <f t="shared" si="111"/>
        <v>7.3750009700374819E-2</v>
      </c>
    </row>
    <row r="319" spans="1:7" x14ac:dyDescent="0.2">
      <c r="A319" s="123">
        <v>60</v>
      </c>
      <c r="B319" s="3" t="s">
        <v>40</v>
      </c>
      <c r="C319" s="125"/>
      <c r="D319" s="126">
        <f>D320+D321+D322</f>
        <v>78560</v>
      </c>
      <c r="E319" s="126">
        <f>E320+E321+E322</f>
        <v>69796</v>
      </c>
      <c r="F319" s="127">
        <f t="shared" si="110"/>
        <v>8764</v>
      </c>
      <c r="G319" s="32">
        <f t="shared" si="111"/>
        <v>0.12556593501060231</v>
      </c>
    </row>
    <row r="320" spans="1:7" x14ac:dyDescent="0.2">
      <c r="A320" s="123">
        <v>600</v>
      </c>
      <c r="B320" s="1" t="s">
        <v>2</v>
      </c>
      <c r="C320" s="10"/>
      <c r="D320" s="127">
        <f>'CUMUL OCT 21'!D320+'NOVE 20 '!D320</f>
        <v>5068</v>
      </c>
      <c r="E320" s="127">
        <f>'CUMUL OCT 21'!E320+'NOVE 20 '!E320</f>
        <v>5874</v>
      </c>
      <c r="F320" s="127">
        <f t="shared" si="110"/>
        <v>-806</v>
      </c>
      <c r="G320" s="32">
        <f t="shared" si="111"/>
        <v>-0.13721484508001361</v>
      </c>
    </row>
    <row r="321" spans="1:7" x14ac:dyDescent="0.2">
      <c r="A321" s="123">
        <v>601</v>
      </c>
      <c r="B321" s="1" t="s">
        <v>3</v>
      </c>
      <c r="C321" s="10"/>
      <c r="D321" s="127">
        <f>'CUMUL OCT 21'!D321+'NOVE 20 '!D321</f>
        <v>43684</v>
      </c>
      <c r="E321" s="127">
        <f>'CUMUL OCT 21'!E321+'NOVE 20 '!E321</f>
        <v>35583</v>
      </c>
      <c r="F321" s="127">
        <f t="shared" si="110"/>
        <v>8101</v>
      </c>
      <c r="G321" s="32">
        <f t="shared" si="111"/>
        <v>0.22766489615827784</v>
      </c>
    </row>
    <row r="322" spans="1:7" x14ac:dyDescent="0.2">
      <c r="A322" s="123">
        <v>604</v>
      </c>
      <c r="B322" s="1" t="s">
        <v>4</v>
      </c>
      <c r="C322" s="10"/>
      <c r="D322" s="127">
        <f>'CUMUL OCT 21'!D322+'NOVE 20 '!D322</f>
        <v>29808</v>
      </c>
      <c r="E322" s="127">
        <f>'CUMUL OCT 21'!E322+'NOVE 20 '!E322</f>
        <v>28339</v>
      </c>
      <c r="F322" s="127">
        <f t="shared" si="110"/>
        <v>1469</v>
      </c>
      <c r="G322" s="32">
        <f t="shared" si="111"/>
        <v>5.1836691485232365E-2</v>
      </c>
    </row>
    <row r="323" spans="1:7" x14ac:dyDescent="0.2">
      <c r="A323" s="123">
        <v>61</v>
      </c>
      <c r="B323" s="1" t="s">
        <v>41</v>
      </c>
      <c r="C323" s="10"/>
      <c r="D323" s="127">
        <f>'CUMUL OCT 21'!D323+'NOVE 20 '!D323</f>
        <v>5940</v>
      </c>
      <c r="E323" s="127">
        <f>'CUMUL OCT 21'!E323+'NOVE 20 '!E323</f>
        <v>3404</v>
      </c>
      <c r="F323" s="127">
        <f t="shared" si="110"/>
        <v>2536</v>
      </c>
      <c r="G323" s="32">
        <f t="shared" si="111"/>
        <v>0.74500587544065799</v>
      </c>
    </row>
    <row r="324" spans="1:7" x14ac:dyDescent="0.2">
      <c r="A324" s="123">
        <v>62</v>
      </c>
      <c r="B324" s="2" t="s">
        <v>42</v>
      </c>
      <c r="C324" s="11"/>
      <c r="D324" s="127">
        <f>'CUMUL OCT 21'!D324+'NOVE 20 '!D324</f>
        <v>1725</v>
      </c>
      <c r="E324" s="127">
        <f>'CUMUL OCT 21'!E324+'NOVE 20 '!E324</f>
        <v>1985</v>
      </c>
      <c r="F324" s="127">
        <f t="shared" si="110"/>
        <v>-260</v>
      </c>
      <c r="G324" s="32">
        <f t="shared" si="111"/>
        <v>-0.13098236775818639</v>
      </c>
    </row>
    <row r="325" spans="1:7" ht="25.5" x14ac:dyDescent="0.2">
      <c r="A325" s="22"/>
      <c r="B325" s="26" t="s">
        <v>43</v>
      </c>
      <c r="C325" s="128"/>
      <c r="D325" s="40">
        <f>D319+D323+D324</f>
        <v>86225</v>
      </c>
      <c r="E325" s="40">
        <f>E319+E323+E324</f>
        <v>75185</v>
      </c>
      <c r="F325" s="127">
        <f t="shared" si="110"/>
        <v>11040</v>
      </c>
      <c r="G325" s="32">
        <f t="shared" si="111"/>
        <v>0.14683780009310368</v>
      </c>
    </row>
    <row r="326" spans="1:7" ht="25.5" x14ac:dyDescent="0.2">
      <c r="A326" s="22"/>
      <c r="B326" s="26" t="s">
        <v>48</v>
      </c>
      <c r="C326" s="128"/>
      <c r="D326" s="40">
        <f>D318-D325</f>
        <v>190504</v>
      </c>
      <c r="E326" s="40">
        <f>E318-E325</f>
        <v>182537</v>
      </c>
      <c r="F326" s="127">
        <f t="shared" si="110"/>
        <v>7967</v>
      </c>
      <c r="G326" s="32">
        <f t="shared" si="111"/>
        <v>4.3645945753463679E-2</v>
      </c>
    </row>
    <row r="327" spans="1:7" x14ac:dyDescent="0.2">
      <c r="A327" s="123">
        <v>63</v>
      </c>
      <c r="B327" s="3" t="s">
        <v>46</v>
      </c>
      <c r="C327" s="125"/>
      <c r="D327" s="127">
        <f>'CUMUL OCT 21'!D327+'NOVE 20 '!D327</f>
        <v>186804</v>
      </c>
      <c r="E327" s="127">
        <f>'CUMUL OCT 21'!E327+'NOVE 20 '!E327</f>
        <v>228914</v>
      </c>
      <c r="F327" s="127">
        <f t="shared" si="110"/>
        <v>-42110</v>
      </c>
      <c r="G327" s="32">
        <f t="shared" si="111"/>
        <v>-0.18395554662449654</v>
      </c>
    </row>
    <row r="328" spans="1:7" x14ac:dyDescent="0.2">
      <c r="A328" s="123"/>
      <c r="B328" s="13" t="s">
        <v>6</v>
      </c>
      <c r="C328" s="27"/>
      <c r="D328" s="127"/>
      <c r="E328" s="127"/>
      <c r="F328" s="127"/>
      <c r="G328" s="32"/>
    </row>
    <row r="329" spans="1:7" x14ac:dyDescent="0.2">
      <c r="A329" s="123">
        <v>631</v>
      </c>
      <c r="B329" s="15" t="s">
        <v>21</v>
      </c>
      <c r="C329" s="21"/>
      <c r="D329" s="127">
        <f>'CUMUL OCT 21'!D329+'NOVE 20 '!D329</f>
        <v>0</v>
      </c>
      <c r="E329" s="127">
        <f>'CUMUL OCT 21'!E329+'NOVE 20 '!E329</f>
        <v>0</v>
      </c>
      <c r="F329" s="127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23"/>
      <c r="B330" s="15"/>
      <c r="C330" s="21"/>
      <c r="D330" s="127"/>
      <c r="E330" s="127"/>
      <c r="F330" s="127"/>
      <c r="G330" s="32"/>
    </row>
    <row r="331" spans="1:7" x14ac:dyDescent="0.2">
      <c r="A331" s="123">
        <v>64</v>
      </c>
      <c r="B331" s="2" t="s">
        <v>47</v>
      </c>
      <c r="C331" s="11"/>
      <c r="D331" s="127">
        <f>'CUMUL OCT 21'!D331+'NOVE 20 '!D331</f>
        <v>8952</v>
      </c>
      <c r="E331" s="127">
        <f>'CUMUL OCT 21'!E331+'NOVE 20 '!E331</f>
        <v>8140</v>
      </c>
      <c r="F331" s="127">
        <f t="shared" ref="F331:F341" si="114">(D331-E331)</f>
        <v>812</v>
      </c>
      <c r="G331" s="32">
        <f t="shared" ref="G331:G341" si="115">F331/E331</f>
        <v>9.9754299754299752E-2</v>
      </c>
    </row>
    <row r="332" spans="1:7" ht="25.5" x14ac:dyDescent="0.2">
      <c r="A332" s="22"/>
      <c r="B332" s="26" t="s">
        <v>49</v>
      </c>
      <c r="C332" s="128"/>
      <c r="D332" s="40">
        <f>D326-D327-D331</f>
        <v>-5252</v>
      </c>
      <c r="E332" s="40">
        <f>E326-E327-E331</f>
        <v>-54517</v>
      </c>
      <c r="F332" s="40">
        <f t="shared" si="114"/>
        <v>49265</v>
      </c>
      <c r="G332" s="34">
        <f t="shared" si="115"/>
        <v>-0.90366307757213349</v>
      </c>
    </row>
    <row r="333" spans="1:7" x14ac:dyDescent="0.2">
      <c r="A333" s="123">
        <v>75</v>
      </c>
      <c r="B333" s="3" t="s">
        <v>50</v>
      </c>
      <c r="C333" s="125"/>
      <c r="D333" s="127">
        <f>'CUMUL OCT 21'!D333+'NOVE 20 '!D333</f>
        <v>400</v>
      </c>
      <c r="E333" s="127">
        <f>'CUMUL OCT 21'!E333+'NOVE 20 '!E333</f>
        <v>1467</v>
      </c>
      <c r="F333" s="127">
        <f t="shared" si="114"/>
        <v>-1067</v>
      </c>
      <c r="G333" s="32">
        <f t="shared" si="115"/>
        <v>-0.72733469665985007</v>
      </c>
    </row>
    <row r="334" spans="1:7" x14ac:dyDescent="0.2">
      <c r="A334" s="123">
        <v>65</v>
      </c>
      <c r="B334" s="1" t="s">
        <v>51</v>
      </c>
      <c r="C334" s="10"/>
      <c r="D334" s="127">
        <f>'CUMUL OCT 21'!D334+'NOVE 20 '!D334</f>
        <v>1505</v>
      </c>
      <c r="E334" s="127">
        <f>'CUMUL OCT 21'!E334+'NOVE 20 '!E334</f>
        <v>962</v>
      </c>
      <c r="F334" s="127">
        <f t="shared" si="114"/>
        <v>543</v>
      </c>
      <c r="G334" s="32">
        <f t="shared" si="115"/>
        <v>0.5644490644490644</v>
      </c>
    </row>
    <row r="335" spans="1:7" ht="25.5" x14ac:dyDescent="0.2">
      <c r="A335" s="123">
        <v>68</v>
      </c>
      <c r="B335" s="16" t="s">
        <v>52</v>
      </c>
      <c r="C335" s="17"/>
      <c r="D335" s="127">
        <f>'CUMUL OCT 21'!D335+'NOVE 20 '!D335</f>
        <v>22500</v>
      </c>
      <c r="E335" s="127">
        <f>'CUMUL OCT 21'!E335+'NOVE 20 '!E335</f>
        <v>27599</v>
      </c>
      <c r="F335" s="127">
        <f t="shared" si="114"/>
        <v>-5099</v>
      </c>
      <c r="G335" s="32">
        <f t="shared" si="115"/>
        <v>-0.18475307076343345</v>
      </c>
    </row>
    <row r="336" spans="1:7" x14ac:dyDescent="0.2">
      <c r="A336" s="123">
        <v>78</v>
      </c>
      <c r="B336" s="2" t="s">
        <v>53</v>
      </c>
      <c r="C336" s="11"/>
      <c r="D336" s="127">
        <f>'CUMUL OCT 21'!D336+'NOVE 20 '!D336</f>
        <v>0</v>
      </c>
      <c r="E336" s="127">
        <f>'CUMUL OCT 21'!E336+'NOVE 20 '!E336</f>
        <v>0</v>
      </c>
      <c r="F336" s="127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28"/>
      <c r="D337" s="40">
        <f>D332+D333-D334-D335+D336</f>
        <v>-28857</v>
      </c>
      <c r="E337" s="40">
        <f>E332+E333-E334-E335+E336</f>
        <v>-81611</v>
      </c>
      <c r="F337" s="40">
        <f t="shared" si="114"/>
        <v>52754</v>
      </c>
      <c r="G337" s="34">
        <f t="shared" si="115"/>
        <v>-0.64640795971131337</v>
      </c>
    </row>
    <row r="338" spans="1:7" x14ac:dyDescent="0.2">
      <c r="A338" s="123">
        <v>76</v>
      </c>
      <c r="B338" s="1" t="s">
        <v>54</v>
      </c>
      <c r="C338" s="10"/>
      <c r="D338" s="127">
        <f>'CUMUL OCT 21'!D338+'NOVE 20 '!D338</f>
        <v>0</v>
      </c>
      <c r="E338" s="127">
        <f>'CUMUL OCT 21'!E338+'NOVE 20 '!E338</f>
        <v>0</v>
      </c>
      <c r="F338" s="127">
        <f t="shared" si="114"/>
        <v>0</v>
      </c>
      <c r="G338" s="32" t="e">
        <f t="shared" si="115"/>
        <v>#DIV/0!</v>
      </c>
    </row>
    <row r="339" spans="1:7" x14ac:dyDescent="0.2">
      <c r="A339" s="123">
        <v>66</v>
      </c>
      <c r="B339" s="1" t="s">
        <v>55</v>
      </c>
      <c r="C339" s="10"/>
      <c r="D339" s="127">
        <f>'CUMUL OCT 21'!D339+'NOVE 20 '!D339</f>
        <v>0</v>
      </c>
      <c r="E339" s="127">
        <f>'CUMUL OCT 21'!E339+'NOVE 20 '!E339</f>
        <v>0</v>
      </c>
      <c r="F339" s="127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27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28"/>
      <c r="D341" s="40">
        <f>D337+D340</f>
        <v>-28857</v>
      </c>
      <c r="E341" s="40">
        <f>E337+E340</f>
        <v>-81611</v>
      </c>
      <c r="F341" s="40">
        <f t="shared" si="114"/>
        <v>52754</v>
      </c>
      <c r="G341" s="34">
        <f t="shared" si="115"/>
        <v>-0.64640795971131337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23">
        <v>5</v>
      </c>
      <c r="B345" s="1" t="s">
        <v>22</v>
      </c>
      <c r="C345" s="10"/>
      <c r="D345" s="40">
        <f>'NOVE 20 '!D345</f>
        <v>0</v>
      </c>
      <c r="E345" s="40">
        <f>'NOVE 20 '!E345</f>
        <v>0</v>
      </c>
      <c r="F345" s="40">
        <f t="shared" ref="F345" si="116">(D345-E345)</f>
        <v>0</v>
      </c>
      <c r="G345" s="34" t="e">
        <f t="shared" ref="G345" si="117">F345/E345</f>
        <v>#DIV/0!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23">
        <v>51</v>
      </c>
      <c r="B349" s="20" t="s">
        <v>29</v>
      </c>
      <c r="C349" s="30"/>
      <c r="D349" s="127">
        <v>0</v>
      </c>
      <c r="E349" s="127">
        <v>0</v>
      </c>
      <c r="F349" s="127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23">
        <v>510</v>
      </c>
      <c r="B350" s="1" t="s">
        <v>7</v>
      </c>
      <c r="C350" s="10"/>
      <c r="D350" s="127">
        <v>0</v>
      </c>
      <c r="E350" s="127">
        <v>0</v>
      </c>
      <c r="F350" s="127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23">
        <v>41</v>
      </c>
      <c r="B352" s="1" t="s">
        <v>8</v>
      </c>
      <c r="C352" s="10"/>
      <c r="D352" s="127">
        <f>D356+D357+D358</f>
        <v>0</v>
      </c>
      <c r="E352" s="127">
        <f>E356+E357+E358</f>
        <v>0</v>
      </c>
      <c r="F352" s="127">
        <f t="shared" ref="F352" si="120">(D352-E352)</f>
        <v>0</v>
      </c>
      <c r="G352" s="32" t="e">
        <f t="shared" ref="G352" si="121">F352/E352</f>
        <v>#DIV/0!</v>
      </c>
    </row>
    <row r="353" spans="1:7" x14ac:dyDescent="0.2">
      <c r="A353" s="123"/>
      <c r="B353" s="1"/>
      <c r="C353" s="10"/>
      <c r="D353" s="127"/>
      <c r="E353" s="127"/>
      <c r="F353" s="127"/>
      <c r="G353" s="32"/>
    </row>
    <row r="354" spans="1:7" x14ac:dyDescent="0.2">
      <c r="A354" s="123"/>
      <c r="B354" s="7" t="s">
        <v>6</v>
      </c>
      <c r="C354" s="29"/>
      <c r="D354" s="127"/>
      <c r="E354" s="127"/>
      <c r="F354" s="127"/>
      <c r="G354" s="32"/>
    </row>
    <row r="355" spans="1:7" x14ac:dyDescent="0.2">
      <c r="A355" s="123"/>
      <c r="B355" s="1"/>
      <c r="C355" s="10"/>
      <c r="D355" s="127"/>
      <c r="E355" s="127"/>
      <c r="F355" s="127"/>
      <c r="G355" s="32"/>
    </row>
    <row r="356" spans="1:7" x14ac:dyDescent="0.2">
      <c r="A356" s="123"/>
      <c r="B356" s="23" t="s">
        <v>23</v>
      </c>
      <c r="C356" s="10"/>
      <c r="D356" s="40">
        <f>'NOVE 20 '!D356</f>
        <v>0</v>
      </c>
      <c r="E356" s="40">
        <f>'NOVE 20 '!E356</f>
        <v>0</v>
      </c>
      <c r="F356" s="127">
        <f t="shared" ref="F356:F358" si="122">(D356-E356)</f>
        <v>0</v>
      </c>
      <c r="G356" s="32" t="e">
        <f t="shared" ref="G356:G358" si="123">F356/E356</f>
        <v>#DIV/0!</v>
      </c>
    </row>
    <row r="357" spans="1:7" ht="25.5" x14ac:dyDescent="0.2">
      <c r="A357" s="123"/>
      <c r="B357" s="24" t="s">
        <v>58</v>
      </c>
      <c r="C357" s="17"/>
      <c r="D357" s="40">
        <f>'NOVE 20 '!D357</f>
        <v>0</v>
      </c>
      <c r="E357" s="40">
        <f>'NOVE 20 '!E357</f>
        <v>0</v>
      </c>
      <c r="F357" s="127">
        <f t="shared" si="122"/>
        <v>0</v>
      </c>
      <c r="G357" s="32" t="e">
        <f t="shared" si="123"/>
        <v>#DIV/0!</v>
      </c>
    </row>
    <row r="358" spans="1:7" x14ac:dyDescent="0.2">
      <c r="A358" s="123"/>
      <c r="B358" s="23" t="s">
        <v>24</v>
      </c>
      <c r="C358" s="10"/>
      <c r="D358" s="40">
        <f>'NOVE 20 '!D358</f>
        <v>0</v>
      </c>
      <c r="E358" s="40">
        <f>'NOVE 20 '!E358</f>
        <v>0</v>
      </c>
      <c r="F358" s="127">
        <f t="shared" si="122"/>
        <v>0</v>
      </c>
      <c r="G358" s="32" t="e">
        <f t="shared" si="123"/>
        <v>#DIV/0!</v>
      </c>
    </row>
    <row r="359" spans="1:7" x14ac:dyDescent="0.2">
      <c r="A359" s="123"/>
      <c r="B359" s="1"/>
      <c r="C359" s="10"/>
      <c r="D359" s="127"/>
      <c r="E359" s="127"/>
      <c r="F359" s="127"/>
      <c r="G359" s="32"/>
    </row>
    <row r="360" spans="1:7" x14ac:dyDescent="0.2">
      <c r="A360" s="123"/>
      <c r="B360" s="8" t="s">
        <v>26</v>
      </c>
      <c r="C360" s="31"/>
      <c r="D360" s="40">
        <f>'NOVE 20 '!D360</f>
        <v>0</v>
      </c>
      <c r="E360" s="40">
        <f>'NOVE 20 '!E360</f>
        <v>0</v>
      </c>
      <c r="F360" s="127">
        <f t="shared" ref="F360" si="124">(D360-E360)</f>
        <v>0</v>
      </c>
      <c r="G360" s="32" t="e">
        <f t="shared" ref="G360" si="125">F360/E360</f>
        <v>#DIV/0!</v>
      </c>
    </row>
    <row r="361" spans="1:7" x14ac:dyDescent="0.2">
      <c r="A361" s="123"/>
      <c r="B361" s="8"/>
      <c r="C361" s="31"/>
      <c r="D361" s="127"/>
      <c r="E361" s="127"/>
      <c r="F361" s="127"/>
      <c r="G361" s="32"/>
    </row>
    <row r="362" spans="1:7" x14ac:dyDescent="0.2">
      <c r="A362" s="123">
        <v>3</v>
      </c>
      <c r="B362" s="8" t="s">
        <v>15</v>
      </c>
      <c r="C362" s="31"/>
      <c r="D362" s="127">
        <f>D365+D366+D367+D368</f>
        <v>0</v>
      </c>
      <c r="E362" s="127">
        <f>E365+E366+E367+E368</f>
        <v>0</v>
      </c>
      <c r="F362" s="127">
        <f t="shared" ref="F362" si="126">(D362-E362)</f>
        <v>0</v>
      </c>
      <c r="G362" s="32" t="e">
        <f t="shared" ref="G362" si="127">F362/E362</f>
        <v>#DIV/0!</v>
      </c>
    </row>
    <row r="363" spans="1:7" x14ac:dyDescent="0.2">
      <c r="A363" s="123"/>
      <c r="B363" s="7" t="s">
        <v>6</v>
      </c>
      <c r="C363" s="29"/>
      <c r="D363" s="127"/>
      <c r="E363" s="127"/>
      <c r="F363" s="127"/>
      <c r="G363" s="32"/>
    </row>
    <row r="364" spans="1:7" x14ac:dyDescent="0.2">
      <c r="A364" s="123"/>
      <c r="B364" s="8"/>
      <c r="C364" s="31"/>
      <c r="D364" s="127"/>
      <c r="E364" s="127"/>
      <c r="F364" s="127"/>
      <c r="G364" s="32"/>
    </row>
    <row r="365" spans="1:7" x14ac:dyDescent="0.2">
      <c r="A365" s="123">
        <v>30</v>
      </c>
      <c r="B365" s="25" t="s">
        <v>16</v>
      </c>
      <c r="C365" s="31"/>
      <c r="D365" s="40">
        <f>'NOVE 20 '!D365</f>
        <v>0</v>
      </c>
      <c r="E365" s="40">
        <f>'NOVE 20 '!E365</f>
        <v>0</v>
      </c>
      <c r="F365" s="127">
        <f t="shared" ref="F365:F368" si="128">(D365-E365)</f>
        <v>0</v>
      </c>
      <c r="G365" s="32" t="e">
        <f t="shared" ref="G365:G368" si="129">F365/E365</f>
        <v>#DIV/0!</v>
      </c>
    </row>
    <row r="366" spans="1:7" x14ac:dyDescent="0.2">
      <c r="A366" s="123">
        <v>31</v>
      </c>
      <c r="B366" s="25" t="s">
        <v>17</v>
      </c>
      <c r="C366" s="31"/>
      <c r="D366" s="40">
        <f>'NOVE 20 '!D366</f>
        <v>0</v>
      </c>
      <c r="E366" s="40">
        <f>'NOVE 20 '!E366</f>
        <v>0</v>
      </c>
      <c r="F366" s="127">
        <f t="shared" si="128"/>
        <v>0</v>
      </c>
      <c r="G366" s="32" t="e">
        <f t="shared" si="129"/>
        <v>#DIV/0!</v>
      </c>
    </row>
    <row r="367" spans="1:7" x14ac:dyDescent="0.2">
      <c r="A367" s="123">
        <v>32</v>
      </c>
      <c r="B367" s="25" t="s">
        <v>18</v>
      </c>
      <c r="C367" s="31"/>
      <c r="D367" s="40">
        <f>'NOVE 20 '!D367</f>
        <v>0</v>
      </c>
      <c r="E367" s="40">
        <f>'NOVE 20 '!E367</f>
        <v>0</v>
      </c>
      <c r="F367" s="127">
        <f t="shared" si="128"/>
        <v>0</v>
      </c>
      <c r="G367" s="32" t="e">
        <f t="shared" si="129"/>
        <v>#DIV/0!</v>
      </c>
    </row>
    <row r="368" spans="1:7" x14ac:dyDescent="0.2">
      <c r="A368" s="123">
        <v>37</v>
      </c>
      <c r="B368" s="25" t="s">
        <v>25</v>
      </c>
      <c r="C368" s="31"/>
      <c r="D368" s="40">
        <f>'NOVE 20 '!D368</f>
        <v>0</v>
      </c>
      <c r="E368" s="40">
        <f>'NOVE 20 '!E368</f>
        <v>0</v>
      </c>
      <c r="F368" s="127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27" t="s">
        <v>10</v>
      </c>
      <c r="E372" s="127" t="s">
        <v>11</v>
      </c>
      <c r="F372" s="127" t="s">
        <v>12</v>
      </c>
      <c r="G372" s="32" t="s">
        <v>13</v>
      </c>
    </row>
    <row r="373" spans="1:7" x14ac:dyDescent="0.2">
      <c r="A373" s="123">
        <v>700</v>
      </c>
      <c r="B373" s="1" t="s">
        <v>30</v>
      </c>
      <c r="C373" s="10"/>
      <c r="D373" s="127">
        <f>'CUMUL OCT 21'!D373+'NOVE 20 '!D373</f>
        <v>32920</v>
      </c>
      <c r="E373" s="127">
        <f>'CUMUL OCT 21'!E373+'NOVE 20 '!E373</f>
        <v>27917</v>
      </c>
      <c r="F373" s="127">
        <f>(D373-E373)</f>
        <v>5003</v>
      </c>
      <c r="G373" s="32">
        <f>F373/E373</f>
        <v>0.17920980047999427</v>
      </c>
    </row>
    <row r="374" spans="1:7" x14ac:dyDescent="0.2">
      <c r="A374" s="123">
        <v>701</v>
      </c>
      <c r="B374" s="1" t="s">
        <v>31</v>
      </c>
      <c r="C374" s="10"/>
      <c r="D374" s="127">
        <f>'CUMUL OCT 21'!D374+'NOVE 20 '!D374</f>
        <v>222895</v>
      </c>
      <c r="E374" s="127">
        <f>'CUMUL OCT 21'!E374+'NOVE 20 '!E374</f>
        <v>177312</v>
      </c>
      <c r="F374" s="127">
        <f t="shared" ref="F374:F376" si="130">(D374-E374)</f>
        <v>45583</v>
      </c>
      <c r="G374" s="32">
        <f t="shared" ref="G374:G376" si="131">F374/E374</f>
        <v>0.25707791914816819</v>
      </c>
    </row>
    <row r="375" spans="1:7" x14ac:dyDescent="0.2">
      <c r="A375" s="123">
        <v>704</v>
      </c>
      <c r="B375" s="1" t="s">
        <v>32</v>
      </c>
      <c r="C375" s="10"/>
      <c r="D375" s="127">
        <f>'CUMUL OCT 21'!D375+'NOVE 20 '!D375</f>
        <v>0</v>
      </c>
      <c r="E375" s="127">
        <f>'CUMUL OCT 21'!E375+'NOVE 20 '!E375</f>
        <v>0</v>
      </c>
      <c r="F375" s="127">
        <f t="shared" si="130"/>
        <v>0</v>
      </c>
      <c r="G375" s="32" t="e">
        <f t="shared" si="131"/>
        <v>#DIV/0!</v>
      </c>
    </row>
    <row r="376" spans="1:7" x14ac:dyDescent="0.2">
      <c r="A376" s="123">
        <v>706</v>
      </c>
      <c r="B376" s="1" t="s">
        <v>33</v>
      </c>
      <c r="C376" s="10"/>
      <c r="D376" s="127">
        <f>'CUMUL OCT 21'!D376+'NOVE 20 '!D376</f>
        <v>266767</v>
      </c>
      <c r="E376" s="127">
        <f>'CUMUL OCT 21'!E376+'NOVE 20 '!E376</f>
        <v>302474</v>
      </c>
      <c r="F376" s="127">
        <f t="shared" si="130"/>
        <v>-35707</v>
      </c>
      <c r="G376" s="32">
        <f t="shared" si="131"/>
        <v>-0.11804981585194099</v>
      </c>
    </row>
    <row r="377" spans="1:7" x14ac:dyDescent="0.2">
      <c r="A377" s="123"/>
      <c r="B377" s="13" t="s">
        <v>6</v>
      </c>
      <c r="C377" s="27"/>
      <c r="D377" s="127">
        <f>'CUMUL OCT 21'!D377+'NOVE 20 '!D377</f>
        <v>0</v>
      </c>
      <c r="E377" s="127">
        <f>'CUMUL OCT 21'!E377+'NOVE 20 '!E377</f>
        <v>0</v>
      </c>
      <c r="F377" s="39"/>
      <c r="G377" s="33"/>
    </row>
    <row r="378" spans="1:7" x14ac:dyDescent="0.2">
      <c r="A378" s="123"/>
      <c r="B378" s="14" t="s">
        <v>19</v>
      </c>
      <c r="C378" s="11"/>
      <c r="D378" s="127">
        <f>'CUMUL OCT 21'!D378+'NOVE 20 '!D378</f>
        <v>0</v>
      </c>
      <c r="E378" s="127">
        <f>'CUMUL OCT 21'!E378+'NOVE 20 '!E378</f>
        <v>0</v>
      </c>
      <c r="F378" s="127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123"/>
      <c r="B379" s="14" t="s">
        <v>20</v>
      </c>
      <c r="C379" s="11"/>
      <c r="D379" s="127">
        <f>'CUMUL OCT 21'!D379+'NOVE 20 '!D379</f>
        <v>0</v>
      </c>
      <c r="E379" s="127">
        <f>'CUMUL OCT 21'!E379+'NOVE 20 '!E379</f>
        <v>0</v>
      </c>
      <c r="F379" s="127">
        <f t="shared" si="132"/>
        <v>0</v>
      </c>
      <c r="G379" s="32" t="e">
        <f t="shared" si="133"/>
        <v>#DIV/0!</v>
      </c>
    </row>
    <row r="380" spans="1:7" x14ac:dyDescent="0.2">
      <c r="A380" s="123"/>
      <c r="B380" s="14" t="s">
        <v>27</v>
      </c>
      <c r="C380" s="11"/>
      <c r="D380" s="127">
        <f>'CUMUL OCT 21'!D380+'NOVE 20 '!D380</f>
        <v>0</v>
      </c>
      <c r="E380" s="127">
        <f>'CUMUL OCT 21'!E380+'NOVE 20 '!E380</f>
        <v>0</v>
      </c>
      <c r="F380" s="127">
        <f t="shared" si="132"/>
        <v>0</v>
      </c>
      <c r="G380" s="32" t="e">
        <f t="shared" si="133"/>
        <v>#DIV/0!</v>
      </c>
    </row>
    <row r="381" spans="1:7" x14ac:dyDescent="0.2">
      <c r="A381" s="123">
        <v>706</v>
      </c>
      <c r="B381" s="2" t="s">
        <v>34</v>
      </c>
      <c r="C381" s="11"/>
      <c r="D381" s="127">
        <f>'CUMUL OCT 21'!D381+'NOVE 20 '!D381</f>
        <v>0</v>
      </c>
      <c r="E381" s="127">
        <f>'CUMUL OCT 21'!E381+'NOVE 20 '!E381</f>
        <v>0</v>
      </c>
      <c r="F381" s="127">
        <f t="shared" si="132"/>
        <v>0</v>
      </c>
      <c r="G381" s="32" t="e">
        <f t="shared" si="133"/>
        <v>#DIV/0!</v>
      </c>
    </row>
    <row r="382" spans="1:7" x14ac:dyDescent="0.2">
      <c r="A382" s="123" t="s">
        <v>35</v>
      </c>
      <c r="B382" s="2" t="s">
        <v>36</v>
      </c>
      <c r="C382" s="11"/>
      <c r="D382" s="39"/>
      <c r="E382" s="39"/>
      <c r="F382" s="127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24"/>
      <c r="D383" s="40">
        <f>D373+D374+D375+D376+D381+D382</f>
        <v>522582</v>
      </c>
      <c r="E383" s="40">
        <f>E373+E374+E375+E376+E381+E382</f>
        <v>507703</v>
      </c>
      <c r="F383" s="40">
        <f t="shared" si="132"/>
        <v>14879</v>
      </c>
      <c r="G383" s="34">
        <f t="shared" si="133"/>
        <v>2.9306503999385468E-2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27">
        <f>'CUMUL OCT 21'!D386+'NOVE 20 '!D386</f>
        <v>0</v>
      </c>
      <c r="E386" s="127">
        <f>'CUMUL OCT 21'!E386+'NOVE 20 '!E386</f>
        <v>0</v>
      </c>
      <c r="F386" s="127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25"/>
      <c r="D387" s="127">
        <f>'CUMUL OCT 21'!D387+'NOVE 20 '!D387</f>
        <v>0</v>
      </c>
      <c r="E387" s="127">
        <f>'CUMUL OCT 21'!E387+'NOVE 20 '!E387</f>
        <v>0</v>
      </c>
      <c r="F387" s="126"/>
      <c r="G387" s="36"/>
    </row>
    <row r="388" spans="1:7" x14ac:dyDescent="0.2">
      <c r="A388" s="123">
        <v>72</v>
      </c>
      <c r="B388" s="1" t="s">
        <v>37</v>
      </c>
      <c r="C388" s="10"/>
      <c r="D388" s="127">
        <f>'CUMUL OCT 21'!D388+'NOVE 20 '!D388</f>
        <v>0</v>
      </c>
      <c r="E388" s="127">
        <f>'CUMUL OCT 21'!E388+'NOVE 20 '!E388</f>
        <v>0</v>
      </c>
      <c r="F388" s="127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23">
        <v>73</v>
      </c>
      <c r="B389" s="1" t="s">
        <v>38</v>
      </c>
      <c r="C389" s="10"/>
      <c r="D389" s="127">
        <f>'CUMUL OCT 21'!D389+'NOVE 20 '!D389</f>
        <v>0</v>
      </c>
      <c r="E389" s="127">
        <f>'CUMUL OCT 21'!E389+'NOVE 20 '!E389</f>
        <v>0</v>
      </c>
      <c r="F389" s="127">
        <f t="shared" si="136"/>
        <v>0</v>
      </c>
      <c r="G389" s="32" t="e">
        <f t="shared" si="137"/>
        <v>#DIV/0!</v>
      </c>
    </row>
    <row r="390" spans="1:7" x14ac:dyDescent="0.2">
      <c r="A390" s="123">
        <v>74</v>
      </c>
      <c r="B390" s="2" t="s">
        <v>39</v>
      </c>
      <c r="C390" s="11"/>
      <c r="D390" s="127">
        <f>'CUMUL OCT 21'!D390+'NOVE 20 '!D390</f>
        <v>0</v>
      </c>
      <c r="E390" s="127">
        <f>'CUMUL OCT 21'!E390+'NOVE 20 '!E390</f>
        <v>0</v>
      </c>
      <c r="F390" s="127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28"/>
      <c r="D391" s="40">
        <f>D383+D388+D389+D390</f>
        <v>522582</v>
      </c>
      <c r="E391" s="40">
        <f>E383+E388+E389+E390</f>
        <v>507703</v>
      </c>
      <c r="F391" s="127">
        <f t="shared" si="136"/>
        <v>14879</v>
      </c>
      <c r="G391" s="32">
        <f t="shared" si="137"/>
        <v>2.9306503999385468E-2</v>
      </c>
    </row>
    <row r="392" spans="1:7" x14ac:dyDescent="0.2">
      <c r="A392" s="123">
        <v>60</v>
      </c>
      <c r="B392" s="3" t="s">
        <v>40</v>
      </c>
      <c r="C392" s="125"/>
      <c r="D392" s="126">
        <f>D393+D394+D395</f>
        <v>64669</v>
      </c>
      <c r="E392" s="126">
        <f>E393+E394+E395</f>
        <v>54190</v>
      </c>
      <c r="F392" s="127">
        <f t="shared" si="136"/>
        <v>10479</v>
      </c>
      <c r="G392" s="32">
        <f t="shared" si="137"/>
        <v>0.19337516146890571</v>
      </c>
    </row>
    <row r="393" spans="1:7" x14ac:dyDescent="0.2">
      <c r="A393" s="123">
        <v>600</v>
      </c>
      <c r="B393" s="1" t="s">
        <v>2</v>
      </c>
      <c r="C393" s="10"/>
      <c r="D393" s="127">
        <f>'CUMUL OCT 21'!D393+'NOVE 20 '!D393</f>
        <v>7698</v>
      </c>
      <c r="E393" s="127">
        <f>'CUMUL OCT 21'!E393+'NOVE 20 '!E393</f>
        <v>6772</v>
      </c>
      <c r="F393" s="127">
        <f t="shared" si="136"/>
        <v>926</v>
      </c>
      <c r="G393" s="32">
        <f t="shared" si="137"/>
        <v>0.13673951565268755</v>
      </c>
    </row>
    <row r="394" spans="1:7" x14ac:dyDescent="0.2">
      <c r="A394" s="123">
        <v>601</v>
      </c>
      <c r="B394" s="1" t="s">
        <v>3</v>
      </c>
      <c r="C394" s="10"/>
      <c r="D394" s="127">
        <f>'CUMUL OCT 21'!D394+'NOVE 20 '!D394</f>
        <v>56971</v>
      </c>
      <c r="E394" s="127">
        <f>'CUMUL OCT 21'!E394+'NOVE 20 '!E394</f>
        <v>47418</v>
      </c>
      <c r="F394" s="127">
        <f t="shared" si="136"/>
        <v>9553</v>
      </c>
      <c r="G394" s="32">
        <f t="shared" si="137"/>
        <v>0.20146357923151545</v>
      </c>
    </row>
    <row r="395" spans="1:7" x14ac:dyDescent="0.2">
      <c r="A395" s="123">
        <v>604</v>
      </c>
      <c r="B395" s="1" t="s">
        <v>4</v>
      </c>
      <c r="C395" s="10"/>
      <c r="D395" s="127">
        <f>'CUMUL OCT 21'!D395+'NOVE 20 '!D395</f>
        <v>0</v>
      </c>
      <c r="E395" s="127">
        <f>'CUMUL OCT 21'!E395+'NOVE 20 '!E395</f>
        <v>0</v>
      </c>
      <c r="F395" s="127">
        <f t="shared" si="136"/>
        <v>0</v>
      </c>
      <c r="G395" s="32" t="e">
        <f t="shared" si="137"/>
        <v>#DIV/0!</v>
      </c>
    </row>
    <row r="396" spans="1:7" x14ac:dyDescent="0.2">
      <c r="A396" s="123">
        <v>61</v>
      </c>
      <c r="B396" s="1" t="s">
        <v>41</v>
      </c>
      <c r="C396" s="10"/>
      <c r="D396" s="127">
        <f>'CUMUL OCT 21'!D396+'NOVE 20 '!D396</f>
        <v>25004</v>
      </c>
      <c r="E396" s="127">
        <f>'CUMUL OCT 21'!E396+'NOVE 20 '!E396</f>
        <v>17286</v>
      </c>
      <c r="F396" s="127">
        <f t="shared" si="136"/>
        <v>7718</v>
      </c>
      <c r="G396" s="32">
        <f t="shared" si="137"/>
        <v>0.44648848779359018</v>
      </c>
    </row>
    <row r="397" spans="1:7" x14ac:dyDescent="0.2">
      <c r="A397" s="123">
        <v>62</v>
      </c>
      <c r="B397" s="2" t="s">
        <v>42</v>
      </c>
      <c r="C397" s="11"/>
      <c r="D397" s="127">
        <f>'CUMUL OCT 21'!D397+'NOVE 20 '!D397</f>
        <v>8962</v>
      </c>
      <c r="E397" s="127">
        <f>'CUMUL OCT 21'!E397+'NOVE 20 '!E397</f>
        <v>15166</v>
      </c>
      <c r="F397" s="127">
        <f t="shared" si="136"/>
        <v>-6204</v>
      </c>
      <c r="G397" s="32">
        <f t="shared" si="137"/>
        <v>-0.40907292628247394</v>
      </c>
    </row>
    <row r="398" spans="1:7" ht="25.5" x14ac:dyDescent="0.2">
      <c r="A398" s="22"/>
      <c r="B398" s="26" t="s">
        <v>43</v>
      </c>
      <c r="C398" s="128"/>
      <c r="D398" s="40">
        <f>D392+D396+D397</f>
        <v>98635</v>
      </c>
      <c r="E398" s="40">
        <f>E392+E396+E397</f>
        <v>86642</v>
      </c>
      <c r="F398" s="127">
        <f t="shared" si="136"/>
        <v>11993</v>
      </c>
      <c r="G398" s="32">
        <f t="shared" si="137"/>
        <v>0.13842016573947971</v>
      </c>
    </row>
    <row r="399" spans="1:7" ht="25.5" x14ac:dyDescent="0.2">
      <c r="A399" s="22"/>
      <c r="B399" s="26" t="s">
        <v>48</v>
      </c>
      <c r="C399" s="128"/>
      <c r="D399" s="40">
        <f>D391-D398</f>
        <v>423947</v>
      </c>
      <c r="E399" s="40">
        <f>E391-E398</f>
        <v>421061</v>
      </c>
      <c r="F399" s="127">
        <f t="shared" si="136"/>
        <v>2886</v>
      </c>
      <c r="G399" s="32">
        <f t="shared" si="137"/>
        <v>6.854113774488732E-3</v>
      </c>
    </row>
    <row r="400" spans="1:7" x14ac:dyDescent="0.2">
      <c r="A400" s="123">
        <v>63</v>
      </c>
      <c r="B400" s="3" t="s">
        <v>46</v>
      </c>
      <c r="C400" s="125"/>
      <c r="D400" s="127">
        <f>'CUMUL OCT 21'!D400+'NOVE 20 '!D400</f>
        <v>384044</v>
      </c>
      <c r="E400" s="127">
        <f>'CUMUL OCT 21'!E400+'NOVE 20 '!E400</f>
        <v>334310</v>
      </c>
      <c r="F400" s="127">
        <f t="shared" si="136"/>
        <v>49734</v>
      </c>
      <c r="G400" s="32">
        <f t="shared" si="137"/>
        <v>0.14876611528222308</v>
      </c>
    </row>
    <row r="401" spans="1:7" x14ac:dyDescent="0.2">
      <c r="A401" s="123"/>
      <c r="B401" s="13" t="s">
        <v>6</v>
      </c>
      <c r="C401" s="27"/>
      <c r="D401" s="127"/>
      <c r="E401" s="127"/>
      <c r="F401" s="127"/>
      <c r="G401" s="32"/>
    </row>
    <row r="402" spans="1:7" x14ac:dyDescent="0.2">
      <c r="A402" s="123">
        <v>631</v>
      </c>
      <c r="B402" s="15" t="s">
        <v>21</v>
      </c>
      <c r="C402" s="21"/>
      <c r="D402" s="127">
        <f>'CUMUL OCT 21'!D402+'NOVE 20 '!D402</f>
        <v>0</v>
      </c>
      <c r="E402" s="127">
        <f>'CUMUL OCT 21'!E402+'NOVE 20 '!E402</f>
        <v>0</v>
      </c>
      <c r="F402" s="127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23"/>
      <c r="B403" s="15"/>
      <c r="C403" s="21"/>
      <c r="D403" s="127"/>
      <c r="E403" s="127"/>
      <c r="F403" s="127"/>
      <c r="G403" s="32"/>
    </row>
    <row r="404" spans="1:7" x14ac:dyDescent="0.2">
      <c r="A404" s="123">
        <v>64</v>
      </c>
      <c r="B404" s="2" t="s">
        <v>47</v>
      </c>
      <c r="C404" s="11"/>
      <c r="D404" s="127">
        <f>'CUMUL OCT 21'!D404+'NOVE 20 '!D404</f>
        <v>15535</v>
      </c>
      <c r="E404" s="127">
        <f>'CUMUL OCT 21'!E404+'NOVE 20 '!E404</f>
        <v>20171</v>
      </c>
      <c r="F404" s="127">
        <f t="shared" ref="F404:F414" si="140">(D404-E404)</f>
        <v>-4636</v>
      </c>
      <c r="G404" s="32">
        <f t="shared" ref="G404:G414" si="141">F404/E404</f>
        <v>-0.22983491150661842</v>
      </c>
    </row>
    <row r="405" spans="1:7" ht="25.5" x14ac:dyDescent="0.2">
      <c r="A405" s="22"/>
      <c r="B405" s="26" t="s">
        <v>49</v>
      </c>
      <c r="C405" s="128"/>
      <c r="D405" s="40">
        <f>D399-D400-D404</f>
        <v>24368</v>
      </c>
      <c r="E405" s="40">
        <f>E399-E400-E404</f>
        <v>66580</v>
      </c>
      <c r="F405" s="40">
        <f t="shared" si="140"/>
        <v>-42212</v>
      </c>
      <c r="G405" s="34">
        <f t="shared" si="141"/>
        <v>-0.63400420546710723</v>
      </c>
    </row>
    <row r="406" spans="1:7" x14ac:dyDescent="0.2">
      <c r="A406" s="123">
        <v>75</v>
      </c>
      <c r="B406" s="3" t="s">
        <v>50</v>
      </c>
      <c r="C406" s="125"/>
      <c r="D406" s="127">
        <f>'CUMUL OCT 21'!D406+'NOVE 20 '!D406</f>
        <v>0</v>
      </c>
      <c r="E406" s="127">
        <f>'CUMUL OCT 21'!E406+'NOVE 20 '!E406</f>
        <v>0</v>
      </c>
      <c r="F406" s="127">
        <f t="shared" si="140"/>
        <v>0</v>
      </c>
      <c r="G406" s="32" t="e">
        <f t="shared" si="141"/>
        <v>#DIV/0!</v>
      </c>
    </row>
    <row r="407" spans="1:7" x14ac:dyDescent="0.2">
      <c r="A407" s="123">
        <v>65</v>
      </c>
      <c r="B407" s="1" t="s">
        <v>51</v>
      </c>
      <c r="C407" s="10"/>
      <c r="D407" s="127">
        <f>'CUMUL OCT 21'!D407+'NOVE 20 '!D407</f>
        <v>0</v>
      </c>
      <c r="E407" s="127">
        <f>'CUMUL OCT 21'!E407+'NOVE 20 '!E407</f>
        <v>0</v>
      </c>
      <c r="F407" s="127">
        <f t="shared" si="140"/>
        <v>0</v>
      </c>
      <c r="G407" s="32" t="e">
        <f t="shared" si="141"/>
        <v>#DIV/0!</v>
      </c>
    </row>
    <row r="408" spans="1:7" ht="25.5" x14ac:dyDescent="0.2">
      <c r="A408" s="123">
        <v>68</v>
      </c>
      <c r="B408" s="16" t="s">
        <v>52</v>
      </c>
      <c r="C408" s="17"/>
      <c r="D408" s="127">
        <f>'CUMUL OCT 21'!D408+'NOVE 20 '!D408</f>
        <v>89500</v>
      </c>
      <c r="E408" s="127">
        <f>'CUMUL OCT 21'!E408+'NOVE 20 '!E408</f>
        <v>70000</v>
      </c>
      <c r="F408" s="127">
        <f t="shared" si="140"/>
        <v>19500</v>
      </c>
      <c r="G408" s="32">
        <f t="shared" si="141"/>
        <v>0.27857142857142858</v>
      </c>
    </row>
    <row r="409" spans="1:7" x14ac:dyDescent="0.2">
      <c r="A409" s="123">
        <v>78</v>
      </c>
      <c r="B409" s="2" t="s">
        <v>53</v>
      </c>
      <c r="C409" s="11"/>
      <c r="D409" s="127">
        <f>'CUMUL OCT 21'!D409+'NOVE 20 '!D409</f>
        <v>0</v>
      </c>
      <c r="E409" s="127">
        <f>'CUMUL OCT 21'!E409+'NOVE 20 '!E409</f>
        <v>0</v>
      </c>
      <c r="F409" s="127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28"/>
      <c r="D410" s="40">
        <f>D405+D406-D407-D408+D409</f>
        <v>-65132</v>
      </c>
      <c r="E410" s="40">
        <f>E405+E406-E407-E408+E409</f>
        <v>-3420</v>
      </c>
      <c r="F410" s="40">
        <f t="shared" si="140"/>
        <v>-61712</v>
      </c>
      <c r="G410" s="34">
        <f t="shared" si="141"/>
        <v>18.044444444444444</v>
      </c>
    </row>
    <row r="411" spans="1:7" x14ac:dyDescent="0.2">
      <c r="A411" s="123">
        <v>76</v>
      </c>
      <c r="B411" s="1" t="s">
        <v>54</v>
      </c>
      <c r="C411" s="10"/>
      <c r="D411" s="127">
        <f>'CUMUL OCT 21'!D411+'NOVE 20 '!D411</f>
        <v>0</v>
      </c>
      <c r="E411" s="127">
        <f>'CUMUL OCT 21'!E411+'NOVE 20 '!E411</f>
        <v>0</v>
      </c>
      <c r="F411" s="127">
        <f t="shared" si="140"/>
        <v>0</v>
      </c>
      <c r="G411" s="32" t="e">
        <f t="shared" si="141"/>
        <v>#DIV/0!</v>
      </c>
    </row>
    <row r="412" spans="1:7" x14ac:dyDescent="0.2">
      <c r="A412" s="123">
        <v>66</v>
      </c>
      <c r="B412" s="1" t="s">
        <v>55</v>
      </c>
      <c r="C412" s="10"/>
      <c r="D412" s="127">
        <f>'CUMUL OCT 21'!D412+'NOVE 20 '!D412</f>
        <v>1000</v>
      </c>
      <c r="E412" s="127">
        <f>'CUMUL OCT 21'!E412+'NOVE 20 '!E412</f>
        <v>1000</v>
      </c>
      <c r="F412" s="127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39">
        <f>D411-D412</f>
        <v>-1000</v>
      </c>
      <c r="E413" s="39">
        <f>E411-E412</f>
        <v>-1000</v>
      </c>
      <c r="F413" s="127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28"/>
      <c r="D414" s="40">
        <f>D410+D413</f>
        <v>-66132</v>
      </c>
      <c r="E414" s="40">
        <f>E410+E413</f>
        <v>-4420</v>
      </c>
      <c r="F414" s="40">
        <f t="shared" si="140"/>
        <v>-61712</v>
      </c>
      <c r="G414" s="34">
        <f t="shared" si="141"/>
        <v>13.961990950226244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23">
        <v>5</v>
      </c>
      <c r="B418" s="1" t="s">
        <v>22</v>
      </c>
      <c r="C418" s="10"/>
      <c r="D418" s="40">
        <f>'NOVE 20 '!D418</f>
        <v>0</v>
      </c>
      <c r="E418" s="40">
        <f>'NOVE 20 '!E418</f>
        <v>0</v>
      </c>
      <c r="F418" s="40">
        <f t="shared" ref="F418" si="142">(D418-E418)</f>
        <v>0</v>
      </c>
      <c r="G418" s="34" t="e">
        <f t="shared" ref="G418" si="143">F418/E418</f>
        <v>#DIV/0!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23">
        <v>51</v>
      </c>
      <c r="B422" s="20" t="s">
        <v>29</v>
      </c>
      <c r="C422" s="30"/>
      <c r="D422" s="127">
        <v>0</v>
      </c>
      <c r="E422" s="127">
        <v>0</v>
      </c>
      <c r="F422" s="127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23">
        <v>510</v>
      </c>
      <c r="B423" s="1" t="s">
        <v>7</v>
      </c>
      <c r="C423" s="10"/>
      <c r="D423" s="127">
        <v>0</v>
      </c>
      <c r="E423" s="127">
        <v>0</v>
      </c>
      <c r="F423" s="127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23">
        <v>41</v>
      </c>
      <c r="B425" s="1" t="s">
        <v>8</v>
      </c>
      <c r="C425" s="10"/>
      <c r="D425" s="127">
        <f>D429+D430+D431</f>
        <v>0</v>
      </c>
      <c r="E425" s="127">
        <f>E429+E430+E431</f>
        <v>0</v>
      </c>
      <c r="F425" s="127">
        <f t="shared" ref="F425" si="146">(D425-E425)</f>
        <v>0</v>
      </c>
      <c r="G425" s="32" t="e">
        <f t="shared" ref="G425" si="147">F425/E425</f>
        <v>#DIV/0!</v>
      </c>
    </row>
    <row r="426" spans="1:7" x14ac:dyDescent="0.2">
      <c r="A426" s="123"/>
      <c r="B426" s="1"/>
      <c r="C426" s="10"/>
      <c r="D426" s="127"/>
      <c r="E426" s="127"/>
      <c r="F426" s="127"/>
      <c r="G426" s="32"/>
    </row>
    <row r="427" spans="1:7" x14ac:dyDescent="0.2">
      <c r="A427" s="123"/>
      <c r="B427" s="7" t="s">
        <v>6</v>
      </c>
      <c r="C427" s="29"/>
      <c r="D427" s="127"/>
      <c r="E427" s="127"/>
      <c r="F427" s="127"/>
      <c r="G427" s="32"/>
    </row>
    <row r="428" spans="1:7" x14ac:dyDescent="0.2">
      <c r="A428" s="123"/>
      <c r="B428" s="1"/>
      <c r="C428" s="10"/>
      <c r="D428" s="127"/>
      <c r="E428" s="127"/>
      <c r="F428" s="127"/>
      <c r="G428" s="32"/>
    </row>
    <row r="429" spans="1:7" x14ac:dyDescent="0.2">
      <c r="A429" s="123"/>
      <c r="B429" s="23" t="s">
        <v>23</v>
      </c>
      <c r="C429" s="10"/>
      <c r="D429" s="40">
        <f>'NOVE 20 '!D429</f>
        <v>0</v>
      </c>
      <c r="E429" s="40">
        <f>'NOVE 20 '!E429</f>
        <v>0</v>
      </c>
      <c r="F429" s="127">
        <f t="shared" ref="F429:F431" si="148">(D429-E429)</f>
        <v>0</v>
      </c>
      <c r="G429" s="32" t="e">
        <f t="shared" ref="G429:G431" si="149">F429/E429</f>
        <v>#DIV/0!</v>
      </c>
    </row>
    <row r="430" spans="1:7" ht="25.5" x14ac:dyDescent="0.2">
      <c r="A430" s="123"/>
      <c r="B430" s="24" t="s">
        <v>58</v>
      </c>
      <c r="C430" s="17"/>
      <c r="D430" s="40">
        <f>'NOVE 20 '!D430</f>
        <v>0</v>
      </c>
      <c r="E430" s="40">
        <f>'NOVE 20 '!E430</f>
        <v>0</v>
      </c>
      <c r="F430" s="127">
        <f t="shared" si="148"/>
        <v>0</v>
      </c>
      <c r="G430" s="32" t="e">
        <f t="shared" si="149"/>
        <v>#DIV/0!</v>
      </c>
    </row>
    <row r="431" spans="1:7" x14ac:dyDescent="0.2">
      <c r="A431" s="123"/>
      <c r="B431" s="23" t="s">
        <v>24</v>
      </c>
      <c r="C431" s="10"/>
      <c r="D431" s="40">
        <f>'NOVE 20 '!D431</f>
        <v>0</v>
      </c>
      <c r="E431" s="40">
        <f>'NOVE 20 '!E431</f>
        <v>0</v>
      </c>
      <c r="F431" s="127">
        <f t="shared" si="148"/>
        <v>0</v>
      </c>
      <c r="G431" s="32" t="e">
        <f t="shared" si="149"/>
        <v>#DIV/0!</v>
      </c>
    </row>
    <row r="432" spans="1:7" x14ac:dyDescent="0.2">
      <c r="A432" s="123"/>
      <c r="B432" s="1"/>
      <c r="C432" s="10"/>
      <c r="D432" s="127"/>
      <c r="E432" s="127"/>
      <c r="F432" s="127"/>
      <c r="G432" s="32"/>
    </row>
    <row r="433" spans="1:7" x14ac:dyDescent="0.2">
      <c r="A433" s="123"/>
      <c r="B433" s="8" t="s">
        <v>26</v>
      </c>
      <c r="C433" s="31"/>
      <c r="D433" s="40">
        <f>'NOVE 20 '!D433</f>
        <v>0</v>
      </c>
      <c r="E433" s="40">
        <f>'NOVE 20 '!E433</f>
        <v>0</v>
      </c>
      <c r="F433" s="127">
        <f t="shared" ref="F433" si="150">(D433-E433)</f>
        <v>0</v>
      </c>
      <c r="G433" s="32" t="e">
        <f t="shared" ref="G433" si="151">F433/E433</f>
        <v>#DIV/0!</v>
      </c>
    </row>
    <row r="434" spans="1:7" x14ac:dyDescent="0.2">
      <c r="A434" s="123"/>
      <c r="B434" s="8"/>
      <c r="C434" s="31"/>
      <c r="D434" s="127"/>
      <c r="E434" s="127"/>
      <c r="F434" s="127"/>
      <c r="G434" s="32"/>
    </row>
    <row r="435" spans="1:7" x14ac:dyDescent="0.2">
      <c r="A435" s="123">
        <v>3</v>
      </c>
      <c r="B435" s="8" t="s">
        <v>15</v>
      </c>
      <c r="C435" s="31"/>
      <c r="D435" s="127">
        <f>D438+D439+D440+D441</f>
        <v>0</v>
      </c>
      <c r="E435" s="127">
        <f>E438+E439+E440+E441</f>
        <v>0</v>
      </c>
      <c r="F435" s="127">
        <f t="shared" ref="F435" si="152">(D435-E435)</f>
        <v>0</v>
      </c>
      <c r="G435" s="32" t="e">
        <f t="shared" ref="G435" si="153">F435/E435</f>
        <v>#DIV/0!</v>
      </c>
    </row>
    <row r="436" spans="1:7" x14ac:dyDescent="0.2">
      <c r="A436" s="123"/>
      <c r="B436" s="7" t="s">
        <v>6</v>
      </c>
      <c r="C436" s="29"/>
      <c r="D436" s="127"/>
      <c r="E436" s="127"/>
      <c r="F436" s="127"/>
      <c r="G436" s="32"/>
    </row>
    <row r="437" spans="1:7" x14ac:dyDescent="0.2">
      <c r="A437" s="123"/>
      <c r="B437" s="8"/>
      <c r="C437" s="31"/>
      <c r="D437" s="127"/>
      <c r="E437" s="127"/>
      <c r="F437" s="127"/>
      <c r="G437" s="32"/>
    </row>
    <row r="438" spans="1:7" x14ac:dyDescent="0.2">
      <c r="A438" s="123">
        <v>30</v>
      </c>
      <c r="B438" s="25" t="s">
        <v>16</v>
      </c>
      <c r="C438" s="31"/>
      <c r="D438" s="40">
        <f>'NOVE 20 '!D438</f>
        <v>0</v>
      </c>
      <c r="E438" s="40">
        <f>'NOVE 20 '!E438</f>
        <v>0</v>
      </c>
      <c r="F438" s="127">
        <f t="shared" ref="F438:F441" si="154">(D438-E438)</f>
        <v>0</v>
      </c>
      <c r="G438" s="32" t="e">
        <f t="shared" ref="G438:G441" si="155">F438/E438</f>
        <v>#DIV/0!</v>
      </c>
    </row>
    <row r="439" spans="1:7" x14ac:dyDescent="0.2">
      <c r="A439" s="123">
        <v>31</v>
      </c>
      <c r="B439" s="25" t="s">
        <v>17</v>
      </c>
      <c r="C439" s="31"/>
      <c r="D439" s="40">
        <f>'NOVE 20 '!D439</f>
        <v>0</v>
      </c>
      <c r="E439" s="40">
        <f>'NOVE 20 '!E439</f>
        <v>0</v>
      </c>
      <c r="F439" s="127">
        <f t="shared" si="154"/>
        <v>0</v>
      </c>
      <c r="G439" s="32" t="e">
        <f t="shared" si="155"/>
        <v>#DIV/0!</v>
      </c>
    </row>
    <row r="440" spans="1:7" x14ac:dyDescent="0.2">
      <c r="A440" s="123">
        <v>32</v>
      </c>
      <c r="B440" s="25" t="s">
        <v>18</v>
      </c>
      <c r="C440" s="31"/>
      <c r="D440" s="40">
        <f>'NOVE 20 '!D440</f>
        <v>0</v>
      </c>
      <c r="E440" s="40">
        <f>'NOVE 20 '!E440</f>
        <v>0</v>
      </c>
      <c r="F440" s="127">
        <f t="shared" si="154"/>
        <v>0</v>
      </c>
      <c r="G440" s="32" t="e">
        <f t="shared" si="155"/>
        <v>#DIV/0!</v>
      </c>
    </row>
    <row r="441" spans="1:7" x14ac:dyDescent="0.2">
      <c r="A441" s="123">
        <v>37</v>
      </c>
      <c r="B441" s="25" t="s">
        <v>25</v>
      </c>
      <c r="C441" s="31"/>
      <c r="D441" s="40">
        <f>'NOVE 20 '!D441</f>
        <v>0</v>
      </c>
      <c r="E441" s="40">
        <f>'NOVE 20 '!E441</f>
        <v>0</v>
      </c>
      <c r="F441" s="127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27" t="s">
        <v>10</v>
      </c>
      <c r="E445" s="127" t="s">
        <v>11</v>
      </c>
      <c r="F445" s="127" t="s">
        <v>12</v>
      </c>
      <c r="G445" s="32" t="s">
        <v>13</v>
      </c>
    </row>
    <row r="446" spans="1:7" x14ac:dyDescent="0.2">
      <c r="A446" s="123">
        <v>700</v>
      </c>
      <c r="B446" s="1" t="s">
        <v>30</v>
      </c>
      <c r="C446" s="10"/>
      <c r="D446" s="127">
        <f>'CUMUL OCT 21'!D446+'NOVE 20 '!D446</f>
        <v>15561</v>
      </c>
      <c r="E446" s="127">
        <f>'CUMUL OCT 21'!E446+'NOVE 20 '!E446</f>
        <v>36747</v>
      </c>
      <c r="F446" s="127">
        <f>(D446-E446)</f>
        <v>-21186</v>
      </c>
      <c r="G446" s="32">
        <f>F446/E446</f>
        <v>-0.57653686015184913</v>
      </c>
    </row>
    <row r="447" spans="1:7" x14ac:dyDescent="0.2">
      <c r="A447" s="123">
        <v>701</v>
      </c>
      <c r="B447" s="1" t="s">
        <v>31</v>
      </c>
      <c r="C447" s="10"/>
      <c r="D447" s="127">
        <f>'CUMUL OCT 21'!D447+'NOVE 20 '!D447</f>
        <v>152656</v>
      </c>
      <c r="E447" s="127">
        <f>'CUMUL OCT 21'!E447+'NOVE 20 '!E447</f>
        <v>337909</v>
      </c>
      <c r="F447" s="127">
        <f t="shared" ref="F447:F449" si="156">(D447-E447)</f>
        <v>-185253</v>
      </c>
      <c r="G447" s="32">
        <f t="shared" ref="G447:G449" si="157">F447/E447</f>
        <v>-0.54823340011659949</v>
      </c>
    </row>
    <row r="448" spans="1:7" x14ac:dyDescent="0.2">
      <c r="A448" s="123">
        <v>704</v>
      </c>
      <c r="B448" s="1" t="s">
        <v>32</v>
      </c>
      <c r="C448" s="10"/>
      <c r="D448" s="127">
        <f>'CUMUL OCT 21'!D448+'NOVE 20 '!D448</f>
        <v>0</v>
      </c>
      <c r="E448" s="127">
        <f>'CUMUL OCT 21'!E448+'NOVE 20 '!E448</f>
        <v>0</v>
      </c>
      <c r="F448" s="127">
        <f t="shared" si="156"/>
        <v>0</v>
      </c>
      <c r="G448" s="32" t="e">
        <f t="shared" si="157"/>
        <v>#DIV/0!</v>
      </c>
    </row>
    <row r="449" spans="1:7" x14ac:dyDescent="0.2">
      <c r="A449" s="123">
        <v>706</v>
      </c>
      <c r="B449" s="1" t="s">
        <v>33</v>
      </c>
      <c r="C449" s="10"/>
      <c r="D449" s="127">
        <f>'CUMUL OCT 21'!D449+'NOVE 20 '!D449</f>
        <v>117601</v>
      </c>
      <c r="E449" s="127">
        <f>'CUMUL OCT 21'!E449+'NOVE 20 '!E449</f>
        <v>301152</v>
      </c>
      <c r="F449" s="127">
        <f t="shared" si="156"/>
        <v>-183551</v>
      </c>
      <c r="G449" s="32">
        <f t="shared" si="157"/>
        <v>-0.60949620125385184</v>
      </c>
    </row>
    <row r="450" spans="1:7" x14ac:dyDescent="0.2">
      <c r="A450" s="123"/>
      <c r="B450" s="13" t="s">
        <v>6</v>
      </c>
      <c r="C450" s="27"/>
      <c r="D450" s="127">
        <f>'CUMUL OCT 21'!D450+'NOVE 20 '!D450</f>
        <v>0</v>
      </c>
      <c r="E450" s="127">
        <f>'CUMUL OCT 21'!E450+'NOVE 20 '!E450</f>
        <v>0</v>
      </c>
      <c r="F450" s="39"/>
      <c r="G450" s="33"/>
    </row>
    <row r="451" spans="1:7" x14ac:dyDescent="0.2">
      <c r="A451" s="123"/>
      <c r="B451" s="14" t="s">
        <v>19</v>
      </c>
      <c r="C451" s="11"/>
      <c r="D451" s="127">
        <f>'CUMUL OCT 21'!D451+'NOVE 20 '!D451</f>
        <v>0</v>
      </c>
      <c r="E451" s="127">
        <f>'CUMUL OCT 21'!E451+'NOVE 20 '!E451</f>
        <v>0</v>
      </c>
      <c r="F451" s="127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123"/>
      <c r="B452" s="14" t="s">
        <v>20</v>
      </c>
      <c r="C452" s="11"/>
      <c r="D452" s="127">
        <f>'CUMUL OCT 21'!D452+'NOVE 20 '!D452</f>
        <v>0</v>
      </c>
      <c r="E452" s="127">
        <f>'CUMUL OCT 21'!E452+'NOVE 20 '!E452</f>
        <v>0</v>
      </c>
      <c r="F452" s="127">
        <f t="shared" si="158"/>
        <v>0</v>
      </c>
      <c r="G452" s="32" t="e">
        <f t="shared" si="159"/>
        <v>#DIV/0!</v>
      </c>
    </row>
    <row r="453" spans="1:7" x14ac:dyDescent="0.2">
      <c r="A453" s="123"/>
      <c r="B453" s="14" t="s">
        <v>27</v>
      </c>
      <c r="C453" s="11"/>
      <c r="D453" s="127">
        <f>'CUMUL OCT 21'!D453+'NOVE 20 '!D453</f>
        <v>0</v>
      </c>
      <c r="E453" s="127">
        <f>'CUMUL OCT 21'!E453+'NOVE 20 '!E453</f>
        <v>0</v>
      </c>
      <c r="F453" s="127">
        <f t="shared" si="158"/>
        <v>0</v>
      </c>
      <c r="G453" s="32" t="e">
        <f t="shared" si="159"/>
        <v>#DIV/0!</v>
      </c>
    </row>
    <row r="454" spans="1:7" x14ac:dyDescent="0.2">
      <c r="A454" s="123">
        <v>706</v>
      </c>
      <c r="B454" s="2" t="s">
        <v>34</v>
      </c>
      <c r="C454" s="11"/>
      <c r="D454" s="127">
        <f>'CUMUL OCT 21'!D454+'NOVE 20 '!D454</f>
        <v>0</v>
      </c>
      <c r="E454" s="127">
        <f>'CUMUL OCT 21'!E454+'NOVE 20 '!E454</f>
        <v>0</v>
      </c>
      <c r="F454" s="127">
        <f t="shared" si="158"/>
        <v>0</v>
      </c>
      <c r="G454" s="32" t="e">
        <f t="shared" si="159"/>
        <v>#DIV/0!</v>
      </c>
    </row>
    <row r="455" spans="1:7" x14ac:dyDescent="0.2">
      <c r="A455" s="123" t="s">
        <v>35</v>
      </c>
      <c r="B455" s="2" t="s">
        <v>36</v>
      </c>
      <c r="C455" s="11"/>
      <c r="D455" s="39"/>
      <c r="E455" s="39"/>
      <c r="F455" s="127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24"/>
      <c r="D456" s="40">
        <f>D446+D447+D448+D449+D454+D455</f>
        <v>285818</v>
      </c>
      <c r="E456" s="40">
        <f>E446+E447+E448+E449+E454+E455</f>
        <v>675808</v>
      </c>
      <c r="F456" s="40">
        <f t="shared" si="158"/>
        <v>-389990</v>
      </c>
      <c r="G456" s="34">
        <f t="shared" si="159"/>
        <v>-0.57707218618305789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27">
        <f>'CUMUL OCT 21'!D459+'NOVE 20 '!D459</f>
        <v>0</v>
      </c>
      <c r="E459" s="127">
        <f>'CUMUL OCT 21'!E459+'NOVE 20 '!E459</f>
        <v>0</v>
      </c>
      <c r="F459" s="127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25"/>
      <c r="D460" s="127">
        <f>'CUMUL OCT 21'!D460+'NOVE 20 '!D460</f>
        <v>0</v>
      </c>
      <c r="E460" s="127">
        <f>'CUMUL OCT 21'!E460+'NOVE 20 '!E460</f>
        <v>0</v>
      </c>
      <c r="F460" s="126"/>
      <c r="G460" s="36"/>
    </row>
    <row r="461" spans="1:7" x14ac:dyDescent="0.2">
      <c r="A461" s="123">
        <v>72</v>
      </c>
      <c r="B461" s="1" t="s">
        <v>37</v>
      </c>
      <c r="C461" s="10"/>
      <c r="D461" s="127">
        <f>'CUMUL OCT 21'!D461+'NOVE 20 '!D461</f>
        <v>0</v>
      </c>
      <c r="E461" s="127">
        <f>'CUMUL OCT 21'!E461+'NOVE 20 '!E461</f>
        <v>0</v>
      </c>
      <c r="F461" s="127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23">
        <v>73</v>
      </c>
      <c r="B462" s="1" t="s">
        <v>38</v>
      </c>
      <c r="C462" s="10"/>
      <c r="D462" s="127">
        <f>'CUMUL OCT 21'!D462+'NOVE 20 '!D462</f>
        <v>0</v>
      </c>
      <c r="E462" s="127">
        <f>'CUMUL OCT 21'!E462+'NOVE 20 '!E462</f>
        <v>0</v>
      </c>
      <c r="F462" s="127">
        <f t="shared" si="162"/>
        <v>0</v>
      </c>
      <c r="G462" s="32" t="e">
        <f t="shared" si="163"/>
        <v>#DIV/0!</v>
      </c>
    </row>
    <row r="463" spans="1:7" x14ac:dyDescent="0.2">
      <c r="A463" s="123">
        <v>74</v>
      </c>
      <c r="B463" s="2" t="s">
        <v>39</v>
      </c>
      <c r="C463" s="11"/>
      <c r="D463" s="127">
        <f>'CUMUL OCT 21'!D463+'NOVE 20 '!D463</f>
        <v>0</v>
      </c>
      <c r="E463" s="127">
        <f>'CUMUL OCT 21'!E463+'NOVE 20 '!E463</f>
        <v>0</v>
      </c>
      <c r="F463" s="127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28"/>
      <c r="D464" s="40">
        <f>D456+D461+D462+D463</f>
        <v>285818</v>
      </c>
      <c r="E464" s="40">
        <f>E456+E461+E462+E463</f>
        <v>675808</v>
      </c>
      <c r="F464" s="127">
        <f t="shared" si="162"/>
        <v>-389990</v>
      </c>
      <c r="G464" s="32">
        <f t="shared" si="163"/>
        <v>-0.57707218618305789</v>
      </c>
    </row>
    <row r="465" spans="1:7" x14ac:dyDescent="0.2">
      <c r="A465" s="123">
        <v>60</v>
      </c>
      <c r="B465" s="3" t="s">
        <v>40</v>
      </c>
      <c r="C465" s="125"/>
      <c r="D465" s="126">
        <f>D466+D467+D468</f>
        <v>94044.822</v>
      </c>
      <c r="E465" s="126">
        <f>E466+E467+E468</f>
        <v>113699.28</v>
      </c>
      <c r="F465" s="127">
        <f t="shared" si="162"/>
        <v>-19654.457999999999</v>
      </c>
      <c r="G465" s="32">
        <f t="shared" si="163"/>
        <v>-0.17286352209090505</v>
      </c>
    </row>
    <row r="466" spans="1:7" x14ac:dyDescent="0.2">
      <c r="A466" s="123">
        <v>600</v>
      </c>
      <c r="B466" s="1" t="s">
        <v>2</v>
      </c>
      <c r="C466" s="10"/>
      <c r="D466" s="127">
        <f>'CUMUL OCT 21'!D466+'NOVE 20 '!D466</f>
        <v>3964.8739999999998</v>
      </c>
      <c r="E466" s="127">
        <f>'CUMUL OCT 21'!E466+'NOVE 20 '!E466</f>
        <v>5735.5</v>
      </c>
      <c r="F466" s="127">
        <f t="shared" si="162"/>
        <v>-1770.6260000000002</v>
      </c>
      <c r="G466" s="32">
        <f t="shared" si="163"/>
        <v>-0.30871345131200423</v>
      </c>
    </row>
    <row r="467" spans="1:7" x14ac:dyDescent="0.2">
      <c r="A467" s="123">
        <v>601</v>
      </c>
      <c r="B467" s="1" t="s">
        <v>3</v>
      </c>
      <c r="C467" s="10"/>
      <c r="D467" s="127">
        <f>'CUMUL OCT 21'!D467+'NOVE 20 '!D467</f>
        <v>44989.948000000004</v>
      </c>
      <c r="E467" s="127">
        <f>'CUMUL OCT 21'!E467+'NOVE 20 '!E467</f>
        <v>59334.78</v>
      </c>
      <c r="F467" s="127">
        <f t="shared" si="162"/>
        <v>-14344.831999999995</v>
      </c>
      <c r="G467" s="32">
        <f t="shared" si="163"/>
        <v>-0.24176093684007921</v>
      </c>
    </row>
    <row r="468" spans="1:7" x14ac:dyDescent="0.2">
      <c r="A468" s="123">
        <v>604</v>
      </c>
      <c r="B468" s="1" t="s">
        <v>4</v>
      </c>
      <c r="C468" s="10"/>
      <c r="D468" s="127">
        <f>'CUMUL OCT 21'!D468+'NOVE 20 '!D468</f>
        <v>45090</v>
      </c>
      <c r="E468" s="127">
        <f>'CUMUL OCT 21'!E468+'NOVE 20 '!E468</f>
        <v>48629</v>
      </c>
      <c r="F468" s="127">
        <f t="shared" si="162"/>
        <v>-3539</v>
      </c>
      <c r="G468" s="32">
        <f t="shared" si="163"/>
        <v>-7.2775504328692758E-2</v>
      </c>
    </row>
    <row r="469" spans="1:7" x14ac:dyDescent="0.2">
      <c r="A469" s="123">
        <v>61</v>
      </c>
      <c r="B469" s="1" t="s">
        <v>41</v>
      </c>
      <c r="C469" s="10"/>
      <c r="D469" s="127">
        <f>'CUMUL OCT 21'!D469+'NOVE 20 '!D469</f>
        <v>12860</v>
      </c>
      <c r="E469" s="127">
        <f>'CUMUL OCT 21'!E469+'NOVE 20 '!E469</f>
        <v>10321</v>
      </c>
      <c r="F469" s="127">
        <f t="shared" si="162"/>
        <v>2539</v>
      </c>
      <c r="G469" s="32">
        <f t="shared" si="163"/>
        <v>0.24600329425443271</v>
      </c>
    </row>
    <row r="470" spans="1:7" x14ac:dyDescent="0.2">
      <c r="A470" s="123">
        <v>62</v>
      </c>
      <c r="B470" s="2" t="s">
        <v>42</v>
      </c>
      <c r="C470" s="11"/>
      <c r="D470" s="127">
        <f>'CUMUL OCT 21'!D470+'NOVE 20 '!D470</f>
        <v>11886</v>
      </c>
      <c r="E470" s="127">
        <f>'CUMUL OCT 21'!E470+'NOVE 20 '!E470</f>
        <v>5791</v>
      </c>
      <c r="F470" s="127">
        <f t="shared" si="162"/>
        <v>6095</v>
      </c>
      <c r="G470" s="32">
        <f t="shared" si="163"/>
        <v>1.0524952512519428</v>
      </c>
    </row>
    <row r="471" spans="1:7" ht="25.5" x14ac:dyDescent="0.2">
      <c r="A471" s="22"/>
      <c r="B471" s="26" t="s">
        <v>43</v>
      </c>
      <c r="C471" s="128"/>
      <c r="D471" s="40">
        <f>D465+D469+D470</f>
        <v>118790.822</v>
      </c>
      <c r="E471" s="40">
        <f>E465+E469+E470</f>
        <v>129811.28</v>
      </c>
      <c r="F471" s="127">
        <f t="shared" si="162"/>
        <v>-11020.457999999999</v>
      </c>
      <c r="G471" s="32">
        <f t="shared" si="163"/>
        <v>-8.4895996711533847E-2</v>
      </c>
    </row>
    <row r="472" spans="1:7" ht="25.5" x14ac:dyDescent="0.2">
      <c r="A472" s="22"/>
      <c r="B472" s="26" t="s">
        <v>48</v>
      </c>
      <c r="C472" s="128"/>
      <c r="D472" s="40">
        <f>D464-D471</f>
        <v>167027.17800000001</v>
      </c>
      <c r="E472" s="40">
        <f>E464-E471</f>
        <v>545996.72</v>
      </c>
      <c r="F472" s="127">
        <f t="shared" si="162"/>
        <v>-378969.54199999996</v>
      </c>
      <c r="G472" s="32">
        <f t="shared" si="163"/>
        <v>-0.69408757986678016</v>
      </c>
    </row>
    <row r="473" spans="1:7" x14ac:dyDescent="0.2">
      <c r="A473" s="123">
        <v>63</v>
      </c>
      <c r="B473" s="3" t="s">
        <v>46</v>
      </c>
      <c r="C473" s="125"/>
      <c r="D473" s="127">
        <f>'CUMUL OCT 21'!D473+'NOVE 20 '!D473</f>
        <v>325398</v>
      </c>
      <c r="E473" s="127">
        <f>'CUMUL OCT 21'!E473+'NOVE 20 '!E473</f>
        <v>301506</v>
      </c>
      <c r="F473" s="127">
        <f t="shared" si="162"/>
        <v>23892</v>
      </c>
      <c r="G473" s="32">
        <f t="shared" si="163"/>
        <v>7.9242204135241093E-2</v>
      </c>
    </row>
    <row r="474" spans="1:7" x14ac:dyDescent="0.2">
      <c r="A474" s="123"/>
      <c r="B474" s="13" t="s">
        <v>6</v>
      </c>
      <c r="C474" s="27"/>
      <c r="D474" s="127"/>
      <c r="E474" s="127"/>
      <c r="F474" s="127"/>
      <c r="G474" s="32"/>
    </row>
    <row r="475" spans="1:7" x14ac:dyDescent="0.2">
      <c r="A475" s="123">
        <v>631</v>
      </c>
      <c r="B475" s="15" t="s">
        <v>21</v>
      </c>
      <c r="C475" s="21"/>
      <c r="D475" s="127">
        <f>'CUMUL OCT 21'!D475+'NOVE 20 '!D475</f>
        <v>0</v>
      </c>
      <c r="E475" s="127">
        <f>'CUMUL OCT 21'!E475+'NOVE 20 '!E475</f>
        <v>0</v>
      </c>
      <c r="F475" s="127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23"/>
      <c r="B476" s="15"/>
      <c r="C476" s="21"/>
      <c r="D476" s="127"/>
      <c r="E476" s="127"/>
      <c r="F476" s="127"/>
      <c r="G476" s="32"/>
    </row>
    <row r="477" spans="1:7" x14ac:dyDescent="0.2">
      <c r="A477" s="123">
        <v>64</v>
      </c>
      <c r="B477" s="2" t="s">
        <v>47</v>
      </c>
      <c r="C477" s="11"/>
      <c r="D477" s="127">
        <f>'CUMUL OCT 21'!D477+'NOVE 20 '!D477</f>
        <v>12666</v>
      </c>
      <c r="E477" s="127">
        <f>'CUMUL OCT 21'!E477+'NOVE 20 '!E477</f>
        <v>20429</v>
      </c>
      <c r="F477" s="127">
        <f t="shared" ref="F477:F487" si="166">(D477-E477)</f>
        <v>-7763</v>
      </c>
      <c r="G477" s="32">
        <f t="shared" ref="G477:G487" si="167">F477/E477</f>
        <v>-0.37999902099955946</v>
      </c>
    </row>
    <row r="478" spans="1:7" ht="25.5" x14ac:dyDescent="0.2">
      <c r="A478" s="22"/>
      <c r="B478" s="26" t="s">
        <v>49</v>
      </c>
      <c r="C478" s="128"/>
      <c r="D478" s="40">
        <f>D472-D473-D477</f>
        <v>-171036.82199999999</v>
      </c>
      <c r="E478" s="40">
        <f>E472-E473-E477</f>
        <v>224061.71999999997</v>
      </c>
      <c r="F478" s="40">
        <f t="shared" si="166"/>
        <v>-395098.54199999996</v>
      </c>
      <c r="G478" s="34">
        <f t="shared" si="167"/>
        <v>-1.7633469117348559</v>
      </c>
    </row>
    <row r="479" spans="1:7" x14ac:dyDescent="0.2">
      <c r="A479" s="123">
        <v>75</v>
      </c>
      <c r="B479" s="3" t="s">
        <v>50</v>
      </c>
      <c r="C479" s="125"/>
      <c r="D479" s="127">
        <f>'CUMUL OCT 21'!D479+'NOVE 20 '!D479</f>
        <v>8034</v>
      </c>
      <c r="E479" s="127">
        <f>'CUMUL OCT 21'!E479+'NOVE 20 '!E479</f>
        <v>10074</v>
      </c>
      <c r="F479" s="127">
        <f t="shared" si="166"/>
        <v>-2040</v>
      </c>
      <c r="G479" s="32">
        <f t="shared" si="167"/>
        <v>-0.20250148898153664</v>
      </c>
    </row>
    <row r="480" spans="1:7" x14ac:dyDescent="0.2">
      <c r="A480" s="123">
        <v>65</v>
      </c>
      <c r="B480" s="1" t="s">
        <v>51</v>
      </c>
      <c r="C480" s="10"/>
      <c r="D480" s="127">
        <f>'CUMUL OCT 21'!D480+'NOVE 20 '!D480</f>
        <v>15838</v>
      </c>
      <c r="E480" s="127">
        <f>'CUMUL OCT 21'!E480+'NOVE 20 '!E480</f>
        <v>14508</v>
      </c>
      <c r="F480" s="127">
        <f t="shared" si="166"/>
        <v>1330</v>
      </c>
      <c r="G480" s="32">
        <f t="shared" si="167"/>
        <v>9.1673559415494904E-2</v>
      </c>
    </row>
    <row r="481" spans="1:7" ht="25.5" x14ac:dyDescent="0.2">
      <c r="A481" s="123">
        <v>68</v>
      </c>
      <c r="B481" s="16" t="s">
        <v>52</v>
      </c>
      <c r="C481" s="17"/>
      <c r="D481" s="127">
        <f>'CUMUL OCT 21'!D481+'NOVE 20 '!D481</f>
        <v>233782</v>
      </c>
      <c r="E481" s="127">
        <f>'CUMUL OCT 21'!E481+'NOVE 20 '!E481</f>
        <v>203562</v>
      </c>
      <c r="F481" s="127">
        <f t="shared" si="166"/>
        <v>30220</v>
      </c>
      <c r="G481" s="32">
        <f t="shared" si="167"/>
        <v>0.14845599866379777</v>
      </c>
    </row>
    <row r="482" spans="1:7" x14ac:dyDescent="0.2">
      <c r="A482" s="123">
        <v>78</v>
      </c>
      <c r="B482" s="2" t="s">
        <v>53</v>
      </c>
      <c r="C482" s="11"/>
      <c r="D482" s="127">
        <f>'CUMUL OCT 21'!D482+'NOVE 20 '!D482</f>
        <v>0</v>
      </c>
      <c r="E482" s="127">
        <f>'CUMUL OCT 21'!E482+'NOVE 20 '!E482</f>
        <v>0</v>
      </c>
      <c r="F482" s="127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28"/>
      <c r="D483" s="40">
        <f>D478+D479-D480-D481+D482</f>
        <v>-412622.82199999999</v>
      </c>
      <c r="E483" s="40">
        <f>E478+E479-E480-E481+E482</f>
        <v>16065.719999999972</v>
      </c>
      <c r="F483" s="40">
        <f t="shared" si="166"/>
        <v>-428688.54199999996</v>
      </c>
      <c r="G483" s="34">
        <f t="shared" si="167"/>
        <v>-26.683431679377001</v>
      </c>
    </row>
    <row r="484" spans="1:7" x14ac:dyDescent="0.2">
      <c r="A484" s="123">
        <v>76</v>
      </c>
      <c r="B484" s="1" t="s">
        <v>54</v>
      </c>
      <c r="C484" s="10"/>
      <c r="D484" s="127">
        <f>'CUMUL OCT 21'!D484+'NOVE 20 '!D484</f>
        <v>0</v>
      </c>
      <c r="E484" s="127">
        <f>'CUMUL OCT 21'!E484+'NOVE 20 '!E484</f>
        <v>23788</v>
      </c>
      <c r="F484" s="127">
        <f t="shared" si="166"/>
        <v>-23788</v>
      </c>
      <c r="G484" s="32">
        <f t="shared" si="167"/>
        <v>-1</v>
      </c>
    </row>
    <row r="485" spans="1:7" x14ac:dyDescent="0.2">
      <c r="A485" s="123">
        <v>66</v>
      </c>
      <c r="B485" s="1" t="s">
        <v>55</v>
      </c>
      <c r="C485" s="10"/>
      <c r="D485" s="127">
        <f>'CUMUL OCT 21'!D485+'NOVE 20 '!D485</f>
        <v>0</v>
      </c>
      <c r="E485" s="127">
        <f>'CUMUL OCT 21'!E485+'NOVE 20 '!E485</f>
        <v>0</v>
      </c>
      <c r="F485" s="127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23788</v>
      </c>
      <c r="F486" s="127">
        <f t="shared" si="166"/>
        <v>-23788</v>
      </c>
      <c r="G486" s="32">
        <f t="shared" si="167"/>
        <v>-1</v>
      </c>
    </row>
    <row r="487" spans="1:7" x14ac:dyDescent="0.2">
      <c r="A487" s="22"/>
      <c r="B487" s="19" t="s">
        <v>57</v>
      </c>
      <c r="C487" s="128"/>
      <c r="D487" s="40">
        <f>D483+D486</f>
        <v>-412622.82199999999</v>
      </c>
      <c r="E487" s="40">
        <f>E483+E486</f>
        <v>39853.719999999972</v>
      </c>
      <c r="F487" s="40">
        <f t="shared" si="166"/>
        <v>-452476.54199999996</v>
      </c>
      <c r="G487" s="34">
        <f t="shared" si="167"/>
        <v>-11.353433054680975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23">
        <v>5</v>
      </c>
      <c r="B491" s="1" t="s">
        <v>22</v>
      </c>
      <c r="C491" s="10"/>
      <c r="D491" s="40">
        <f>'NOVE 20 '!D491</f>
        <v>0</v>
      </c>
      <c r="E491" s="40">
        <f>'NOVE 20 '!E491</f>
        <v>0</v>
      </c>
      <c r="F491" s="40">
        <f t="shared" ref="F491" si="168">(D491-E491)</f>
        <v>0</v>
      </c>
      <c r="G491" s="34" t="e">
        <f t="shared" ref="G491" si="169">F491/E491</f>
        <v>#DIV/0!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23">
        <v>51</v>
      </c>
      <c r="B495" s="20" t="s">
        <v>29</v>
      </c>
      <c r="C495" s="30"/>
      <c r="D495" s="127">
        <v>0</v>
      </c>
      <c r="E495" s="127">
        <v>0</v>
      </c>
      <c r="F495" s="127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23">
        <v>510</v>
      </c>
      <c r="B496" s="1" t="s">
        <v>7</v>
      </c>
      <c r="C496" s="10"/>
      <c r="D496" s="127">
        <v>0</v>
      </c>
      <c r="E496" s="127">
        <v>0</v>
      </c>
      <c r="F496" s="127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23">
        <v>41</v>
      </c>
      <c r="B498" s="1" t="s">
        <v>8</v>
      </c>
      <c r="C498" s="10"/>
      <c r="D498" s="127">
        <f>D502+D503+D504</f>
        <v>0</v>
      </c>
      <c r="E498" s="127">
        <f>E502+E503+E504</f>
        <v>0</v>
      </c>
      <c r="F498" s="127">
        <f t="shared" ref="F498" si="172">(D498-E498)</f>
        <v>0</v>
      </c>
      <c r="G498" s="32" t="e">
        <f t="shared" ref="G498" si="173">F498/E498</f>
        <v>#DIV/0!</v>
      </c>
    </row>
    <row r="499" spans="1:7" x14ac:dyDescent="0.2">
      <c r="A499" s="123"/>
      <c r="B499" s="1"/>
      <c r="C499" s="10"/>
      <c r="D499" s="127"/>
      <c r="E499" s="127"/>
      <c r="F499" s="127"/>
      <c r="G499" s="32"/>
    </row>
    <row r="500" spans="1:7" x14ac:dyDescent="0.2">
      <c r="A500" s="123"/>
      <c r="B500" s="7" t="s">
        <v>6</v>
      </c>
      <c r="C500" s="29"/>
      <c r="D500" s="127"/>
      <c r="E500" s="127"/>
      <c r="F500" s="127"/>
      <c r="G500" s="32"/>
    </row>
    <row r="501" spans="1:7" x14ac:dyDescent="0.2">
      <c r="A501" s="123"/>
      <c r="B501" s="1"/>
      <c r="C501" s="10"/>
      <c r="D501" s="127"/>
      <c r="E501" s="127"/>
      <c r="F501" s="127"/>
      <c r="G501" s="32"/>
    </row>
    <row r="502" spans="1:7" x14ac:dyDescent="0.2">
      <c r="A502" s="123"/>
      <c r="B502" s="23" t="s">
        <v>23</v>
      </c>
      <c r="C502" s="10"/>
      <c r="D502" s="40">
        <f>'NOVE 20 '!D502</f>
        <v>0</v>
      </c>
      <c r="E502" s="40">
        <f>'NOVE 20 '!E502</f>
        <v>0</v>
      </c>
      <c r="F502" s="127">
        <f t="shared" ref="F502:F504" si="174">(D502-E502)</f>
        <v>0</v>
      </c>
      <c r="G502" s="32" t="e">
        <f t="shared" ref="G502:G504" si="175">F502/E502</f>
        <v>#DIV/0!</v>
      </c>
    </row>
    <row r="503" spans="1:7" ht="25.5" x14ac:dyDescent="0.2">
      <c r="A503" s="123"/>
      <c r="B503" s="24" t="s">
        <v>58</v>
      </c>
      <c r="C503" s="17"/>
      <c r="D503" s="40">
        <f>'NOVE 20 '!D503</f>
        <v>0</v>
      </c>
      <c r="E503" s="40">
        <f>'NOVE 20 '!E503</f>
        <v>0</v>
      </c>
      <c r="F503" s="127">
        <f t="shared" si="174"/>
        <v>0</v>
      </c>
      <c r="G503" s="32" t="e">
        <f t="shared" si="175"/>
        <v>#DIV/0!</v>
      </c>
    </row>
    <row r="504" spans="1:7" x14ac:dyDescent="0.2">
      <c r="A504" s="123"/>
      <c r="B504" s="23" t="s">
        <v>24</v>
      </c>
      <c r="C504" s="10"/>
      <c r="D504" s="40">
        <f>'NOVE 20 '!D504</f>
        <v>0</v>
      </c>
      <c r="E504" s="40">
        <f>'NOVE 20 '!E504</f>
        <v>0</v>
      </c>
      <c r="F504" s="127">
        <f t="shared" si="174"/>
        <v>0</v>
      </c>
      <c r="G504" s="32" t="e">
        <f t="shared" si="175"/>
        <v>#DIV/0!</v>
      </c>
    </row>
    <row r="505" spans="1:7" x14ac:dyDescent="0.2">
      <c r="A505" s="123"/>
      <c r="B505" s="1"/>
      <c r="C505" s="10"/>
      <c r="D505" s="127"/>
      <c r="E505" s="127"/>
      <c r="F505" s="127"/>
      <c r="G505" s="32"/>
    </row>
    <row r="506" spans="1:7" x14ac:dyDescent="0.2">
      <c r="A506" s="123"/>
      <c r="B506" s="8" t="s">
        <v>26</v>
      </c>
      <c r="C506" s="31"/>
      <c r="D506" s="40">
        <f>'NOVE 20 '!D506</f>
        <v>0</v>
      </c>
      <c r="E506" s="40">
        <f>'NOVE 20 '!E506</f>
        <v>0</v>
      </c>
      <c r="F506" s="127">
        <f t="shared" ref="F506" si="176">(D506-E506)</f>
        <v>0</v>
      </c>
      <c r="G506" s="32" t="e">
        <f t="shared" ref="G506" si="177">F506/E506</f>
        <v>#DIV/0!</v>
      </c>
    </row>
    <row r="507" spans="1:7" x14ac:dyDescent="0.2">
      <c r="A507" s="123"/>
      <c r="B507" s="8"/>
      <c r="C507" s="31"/>
      <c r="D507" s="127"/>
      <c r="E507" s="127"/>
      <c r="F507" s="127"/>
      <c r="G507" s="32"/>
    </row>
    <row r="508" spans="1:7" x14ac:dyDescent="0.2">
      <c r="A508" s="123">
        <v>3</v>
      </c>
      <c r="B508" s="8" t="s">
        <v>15</v>
      </c>
      <c r="C508" s="31"/>
      <c r="D508" s="127">
        <f>D511+D512+D513+D514</f>
        <v>0</v>
      </c>
      <c r="E508" s="127">
        <f>E511+E512+E513+E514</f>
        <v>0</v>
      </c>
      <c r="F508" s="127">
        <f t="shared" ref="F508" si="178">(D508-E508)</f>
        <v>0</v>
      </c>
      <c r="G508" s="32" t="e">
        <f t="shared" ref="G508" si="179">F508/E508</f>
        <v>#DIV/0!</v>
      </c>
    </row>
    <row r="509" spans="1:7" x14ac:dyDescent="0.2">
      <c r="A509" s="123"/>
      <c r="B509" s="7" t="s">
        <v>6</v>
      </c>
      <c r="C509" s="29"/>
      <c r="D509" s="127"/>
      <c r="E509" s="127"/>
      <c r="F509" s="127"/>
      <c r="G509" s="32"/>
    </row>
    <row r="510" spans="1:7" x14ac:dyDescent="0.2">
      <c r="A510" s="123"/>
      <c r="B510" s="8"/>
      <c r="C510" s="31"/>
      <c r="D510" s="127"/>
      <c r="E510" s="127"/>
      <c r="F510" s="127"/>
      <c r="G510" s="32"/>
    </row>
    <row r="511" spans="1:7" x14ac:dyDescent="0.2">
      <c r="A511" s="123">
        <v>30</v>
      </c>
      <c r="B511" s="25" t="s">
        <v>16</v>
      </c>
      <c r="C511" s="31"/>
      <c r="D511" s="40">
        <f>'NOVE 20 '!D511</f>
        <v>0</v>
      </c>
      <c r="E511" s="40">
        <f>'NOVE 20 '!E511</f>
        <v>0</v>
      </c>
      <c r="F511" s="127">
        <f t="shared" ref="F511:F514" si="180">(D511-E511)</f>
        <v>0</v>
      </c>
      <c r="G511" s="32" t="e">
        <f t="shared" ref="G511:G514" si="181">F511/E511</f>
        <v>#DIV/0!</v>
      </c>
    </row>
    <row r="512" spans="1:7" x14ac:dyDescent="0.2">
      <c r="A512" s="123">
        <v>31</v>
      </c>
      <c r="B512" s="25" t="s">
        <v>17</v>
      </c>
      <c r="C512" s="31"/>
      <c r="D512" s="40">
        <f>'NOVE 20 '!D512</f>
        <v>0</v>
      </c>
      <c r="E512" s="40">
        <f>'NOVE 20 '!E512</f>
        <v>0</v>
      </c>
      <c r="F512" s="127">
        <f t="shared" si="180"/>
        <v>0</v>
      </c>
      <c r="G512" s="32" t="e">
        <f t="shared" si="181"/>
        <v>#DIV/0!</v>
      </c>
    </row>
    <row r="513" spans="1:7" x14ac:dyDescent="0.2">
      <c r="A513" s="123">
        <v>32</v>
      </c>
      <c r="B513" s="25" t="s">
        <v>18</v>
      </c>
      <c r="C513" s="31"/>
      <c r="D513" s="40">
        <f>'NOVE 20 '!D513</f>
        <v>0</v>
      </c>
      <c r="E513" s="40">
        <f>'NOVE 20 '!E513</f>
        <v>0</v>
      </c>
      <c r="F513" s="127">
        <f t="shared" si="180"/>
        <v>0</v>
      </c>
      <c r="G513" s="32" t="e">
        <f t="shared" si="181"/>
        <v>#DIV/0!</v>
      </c>
    </row>
    <row r="514" spans="1:7" x14ac:dyDescent="0.2">
      <c r="A514" s="123">
        <v>37</v>
      </c>
      <c r="B514" s="25" t="s">
        <v>25</v>
      </c>
      <c r="C514" s="31"/>
      <c r="D514" s="40">
        <f>'NOVE 20 '!D514</f>
        <v>0</v>
      </c>
      <c r="E514" s="40">
        <f>'NOVE 20 '!E514</f>
        <v>0</v>
      </c>
      <c r="F514" s="127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27" t="s">
        <v>10</v>
      </c>
      <c r="E518" s="127" t="s">
        <v>11</v>
      </c>
      <c r="F518" s="127" t="s">
        <v>12</v>
      </c>
      <c r="G518" s="32" t="s">
        <v>13</v>
      </c>
    </row>
    <row r="519" spans="1:7" x14ac:dyDescent="0.2">
      <c r="A519" s="123">
        <v>700</v>
      </c>
      <c r="B519" s="1" t="s">
        <v>30</v>
      </c>
      <c r="C519" s="10"/>
      <c r="D519" s="127">
        <f>'CUMUL OCT 21'!D519+'NOVE 20 '!D519</f>
        <v>29977</v>
      </c>
      <c r="E519" s="127">
        <f>'CUMUL OCT 21'!E519+'NOVE 20 '!E519</f>
        <v>8065</v>
      </c>
      <c r="F519" s="127">
        <f>(D519-E519)</f>
        <v>21912</v>
      </c>
      <c r="G519" s="32">
        <f>F519/E519</f>
        <v>2.7169249845009298</v>
      </c>
    </row>
    <row r="520" spans="1:7" x14ac:dyDescent="0.2">
      <c r="A520" s="123">
        <v>701</v>
      </c>
      <c r="B520" s="1" t="s">
        <v>31</v>
      </c>
      <c r="C520" s="10"/>
      <c r="D520" s="127">
        <f>'CUMUL OCT 21'!D520+'NOVE 20 '!D520</f>
        <v>123681</v>
      </c>
      <c r="E520" s="127">
        <f>'CUMUL OCT 21'!E520+'NOVE 20 '!E520</f>
        <v>53508</v>
      </c>
      <c r="F520" s="127">
        <f t="shared" ref="F520:F522" si="182">(D520-E520)</f>
        <v>70173</v>
      </c>
      <c r="G520" s="32">
        <f t="shared" ref="G520:G522" si="183">F520/E520</f>
        <v>1.3114487553263063</v>
      </c>
    </row>
    <row r="521" spans="1:7" x14ac:dyDescent="0.2">
      <c r="A521" s="123">
        <v>704</v>
      </c>
      <c r="B521" s="1" t="s">
        <v>32</v>
      </c>
      <c r="C521" s="10"/>
      <c r="D521" s="127">
        <f>'CUMUL OCT 21'!D521+'NOVE 20 '!D521</f>
        <v>0</v>
      </c>
      <c r="E521" s="127">
        <f>'CUMUL OCT 21'!E521+'NOVE 20 '!E521</f>
        <v>0</v>
      </c>
      <c r="F521" s="127">
        <f t="shared" si="182"/>
        <v>0</v>
      </c>
      <c r="G521" s="32" t="e">
        <f t="shared" si="183"/>
        <v>#DIV/0!</v>
      </c>
    </row>
    <row r="522" spans="1:7" x14ac:dyDescent="0.2">
      <c r="A522" s="123">
        <v>706</v>
      </c>
      <c r="B522" s="1" t="s">
        <v>33</v>
      </c>
      <c r="C522" s="10"/>
      <c r="D522" s="127">
        <f>'CUMUL OCT 21'!D522+'NOVE 20 '!D522</f>
        <v>234631</v>
      </c>
      <c r="E522" s="127">
        <f>'CUMUL OCT 21'!E522+'NOVE 20 '!E522</f>
        <v>72526</v>
      </c>
      <c r="F522" s="127">
        <f t="shared" si="182"/>
        <v>162105</v>
      </c>
      <c r="G522" s="32">
        <f t="shared" si="183"/>
        <v>2.2351294708104681</v>
      </c>
    </row>
    <row r="523" spans="1:7" x14ac:dyDescent="0.2">
      <c r="A523" s="123"/>
      <c r="B523" s="13" t="s">
        <v>6</v>
      </c>
      <c r="C523" s="27"/>
      <c r="D523" s="127">
        <f>'CUMUL OCT 21'!D523+'NOVE 20 '!D523</f>
        <v>0</v>
      </c>
      <c r="E523" s="127">
        <f>'CUMUL OCT 21'!E523+'NOVE 20 '!E523</f>
        <v>0</v>
      </c>
      <c r="F523" s="39"/>
      <c r="G523" s="33"/>
    </row>
    <row r="524" spans="1:7" x14ac:dyDescent="0.2">
      <c r="A524" s="123"/>
      <c r="B524" s="14" t="s">
        <v>19</v>
      </c>
      <c r="C524" s="11"/>
      <c r="D524" s="127">
        <f>'CUMUL OCT 21'!D524+'NOVE 20 '!D524</f>
        <v>0</v>
      </c>
      <c r="E524" s="127">
        <f>'CUMUL OCT 21'!E524+'NOVE 20 '!E524</f>
        <v>0</v>
      </c>
      <c r="F524" s="127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23"/>
      <c r="B525" s="14" t="s">
        <v>20</v>
      </c>
      <c r="C525" s="11"/>
      <c r="D525" s="127">
        <f>'CUMUL OCT 21'!D525+'NOVE 20 '!D525</f>
        <v>0</v>
      </c>
      <c r="E525" s="127">
        <f>'CUMUL OCT 21'!E525+'NOVE 20 '!E525</f>
        <v>0</v>
      </c>
      <c r="F525" s="127">
        <f t="shared" si="184"/>
        <v>0</v>
      </c>
      <c r="G525" s="32" t="e">
        <f t="shared" si="185"/>
        <v>#DIV/0!</v>
      </c>
    </row>
    <row r="526" spans="1:7" x14ac:dyDescent="0.2">
      <c r="A526" s="123"/>
      <c r="B526" s="14" t="s">
        <v>27</v>
      </c>
      <c r="C526" s="11"/>
      <c r="D526" s="127">
        <f>'CUMUL OCT 21'!D526+'NOVE 20 '!D526</f>
        <v>0</v>
      </c>
      <c r="E526" s="127">
        <f>'CUMUL OCT 21'!E526+'NOVE 20 '!E526</f>
        <v>0</v>
      </c>
      <c r="F526" s="127">
        <f t="shared" si="184"/>
        <v>0</v>
      </c>
      <c r="G526" s="32" t="e">
        <f t="shared" si="185"/>
        <v>#DIV/0!</v>
      </c>
    </row>
    <row r="527" spans="1:7" x14ac:dyDescent="0.2">
      <c r="A527" s="123">
        <v>706</v>
      </c>
      <c r="B527" s="2" t="s">
        <v>34</v>
      </c>
      <c r="C527" s="11"/>
      <c r="D527" s="127">
        <f>'CUMUL OCT 21'!D527+'NOVE 20 '!D527</f>
        <v>0</v>
      </c>
      <c r="E527" s="127">
        <f>'CUMUL OCT 21'!E527+'NOVE 20 '!E527</f>
        <v>0</v>
      </c>
      <c r="F527" s="127">
        <f t="shared" si="184"/>
        <v>0</v>
      </c>
      <c r="G527" s="32" t="e">
        <f t="shared" si="185"/>
        <v>#DIV/0!</v>
      </c>
    </row>
    <row r="528" spans="1:7" x14ac:dyDescent="0.2">
      <c r="A528" s="123" t="s">
        <v>35</v>
      </c>
      <c r="B528" s="2" t="s">
        <v>36</v>
      </c>
      <c r="C528" s="11"/>
      <c r="D528" s="39"/>
      <c r="E528" s="39"/>
      <c r="F528" s="127">
        <f t="shared" si="184"/>
        <v>0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124"/>
      <c r="D529" s="40">
        <f>D519+D520+D521+D522+D527+D528</f>
        <v>388289</v>
      </c>
      <c r="E529" s="40">
        <f>E519+E520+E521+E522+E527+E528</f>
        <v>134099</v>
      </c>
      <c r="F529" s="40">
        <f t="shared" si="184"/>
        <v>254190</v>
      </c>
      <c r="G529" s="34">
        <f t="shared" si="185"/>
        <v>1.8955398623405095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27">
        <f>'CUMUL OCT 21'!D532+'NOVE 20 '!D532</f>
        <v>0</v>
      </c>
      <c r="E532" s="127">
        <f>'CUMUL OCT 21'!E532+'NOVE 20 '!E532</f>
        <v>0</v>
      </c>
      <c r="F532" s="127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25"/>
      <c r="D533" s="127">
        <f>'CUMUL OCT 21'!D533+'NOVE 20 '!D533</f>
        <v>0</v>
      </c>
      <c r="E533" s="127">
        <f>'CUMUL OCT 21'!E533+'NOVE 20 '!E533</f>
        <v>0</v>
      </c>
      <c r="F533" s="126"/>
      <c r="G533" s="36"/>
    </row>
    <row r="534" spans="1:7" x14ac:dyDescent="0.2">
      <c r="A534" s="123">
        <v>72</v>
      </c>
      <c r="B534" s="1" t="s">
        <v>37</v>
      </c>
      <c r="C534" s="10"/>
      <c r="D534" s="127">
        <f>'CUMUL OCT 21'!D534+'NOVE 20 '!D534</f>
        <v>0</v>
      </c>
      <c r="E534" s="127">
        <f>'CUMUL OCT 21'!E534+'NOVE 20 '!E534</f>
        <v>0</v>
      </c>
      <c r="F534" s="127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23">
        <v>73</v>
      </c>
      <c r="B535" s="1" t="s">
        <v>38</v>
      </c>
      <c r="C535" s="10"/>
      <c r="D535" s="127">
        <f>'CUMUL OCT 21'!D535+'NOVE 20 '!D535</f>
        <v>0</v>
      </c>
      <c r="E535" s="127">
        <f>'CUMUL OCT 21'!E535+'NOVE 20 '!E535</f>
        <v>0</v>
      </c>
      <c r="F535" s="127">
        <f t="shared" si="188"/>
        <v>0</v>
      </c>
      <c r="G535" s="32" t="e">
        <f t="shared" si="189"/>
        <v>#DIV/0!</v>
      </c>
    </row>
    <row r="536" spans="1:7" x14ac:dyDescent="0.2">
      <c r="A536" s="123">
        <v>74</v>
      </c>
      <c r="B536" s="2" t="s">
        <v>39</v>
      </c>
      <c r="C536" s="11"/>
      <c r="D536" s="127">
        <f>'CUMUL OCT 21'!D536+'NOVE 20 '!D536</f>
        <v>0</v>
      </c>
      <c r="E536" s="127">
        <f>'CUMUL OCT 21'!E536+'NOVE 20 '!E536</f>
        <v>0</v>
      </c>
      <c r="F536" s="127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28"/>
      <c r="D537" s="40">
        <f>D529+D534+D535+D536</f>
        <v>388289</v>
      </c>
      <c r="E537" s="40">
        <f>E529+E534+E535+E536</f>
        <v>134099</v>
      </c>
      <c r="F537" s="127">
        <f t="shared" si="188"/>
        <v>254190</v>
      </c>
      <c r="G537" s="32">
        <f t="shared" si="189"/>
        <v>1.8955398623405095</v>
      </c>
    </row>
    <row r="538" spans="1:7" x14ac:dyDescent="0.2">
      <c r="A538" s="123">
        <v>60</v>
      </c>
      <c r="B538" s="3" t="s">
        <v>40</v>
      </c>
      <c r="C538" s="125"/>
      <c r="D538" s="126">
        <f>D539+D540+D541</f>
        <v>66890</v>
      </c>
      <c r="E538" s="126">
        <f>E539+E540+E541</f>
        <v>18921</v>
      </c>
      <c r="F538" s="127">
        <f t="shared" si="188"/>
        <v>47969</v>
      </c>
      <c r="G538" s="32">
        <f t="shared" si="189"/>
        <v>2.5352254109190846</v>
      </c>
    </row>
    <row r="539" spans="1:7" x14ac:dyDescent="0.2">
      <c r="A539" s="123">
        <v>600</v>
      </c>
      <c r="B539" s="1" t="s">
        <v>2</v>
      </c>
      <c r="C539" s="10"/>
      <c r="D539" s="127">
        <f>'CUMUL OCT 21'!D539+'NOVE 20 '!D539</f>
        <v>6595</v>
      </c>
      <c r="E539" s="127">
        <f>'CUMUL OCT 21'!E539+'NOVE 20 '!E539</f>
        <v>1113</v>
      </c>
      <c r="F539" s="127">
        <f t="shared" si="188"/>
        <v>5482</v>
      </c>
      <c r="G539" s="32">
        <f t="shared" si="189"/>
        <v>4.9254267744833786</v>
      </c>
    </row>
    <row r="540" spans="1:7" x14ac:dyDescent="0.2">
      <c r="A540" s="123">
        <v>601</v>
      </c>
      <c r="B540" s="1" t="s">
        <v>3</v>
      </c>
      <c r="C540" s="10"/>
      <c r="D540" s="127">
        <f>'CUMUL OCT 21'!D540+'NOVE 20 '!D540</f>
        <v>39814</v>
      </c>
      <c r="E540" s="127">
        <f>'CUMUL OCT 21'!E540+'NOVE 20 '!E540</f>
        <v>12756</v>
      </c>
      <c r="F540" s="127">
        <f t="shared" si="188"/>
        <v>27058</v>
      </c>
      <c r="G540" s="32">
        <f t="shared" si="189"/>
        <v>2.1211978676701162</v>
      </c>
    </row>
    <row r="541" spans="1:7" x14ac:dyDescent="0.2">
      <c r="A541" s="123">
        <v>604</v>
      </c>
      <c r="B541" s="1" t="s">
        <v>4</v>
      </c>
      <c r="C541" s="10"/>
      <c r="D541" s="127">
        <f>'CUMUL OCT 21'!D541+'NOVE 20 '!D541</f>
        <v>20481</v>
      </c>
      <c r="E541" s="127">
        <f>'CUMUL OCT 21'!E541+'NOVE 20 '!E541</f>
        <v>5052</v>
      </c>
      <c r="F541" s="127">
        <f t="shared" si="188"/>
        <v>15429</v>
      </c>
      <c r="G541" s="32">
        <f t="shared" si="189"/>
        <v>3.0540380047505939</v>
      </c>
    </row>
    <row r="542" spans="1:7" x14ac:dyDescent="0.2">
      <c r="A542" s="123">
        <v>61</v>
      </c>
      <c r="B542" s="1" t="s">
        <v>41</v>
      </c>
      <c r="C542" s="10"/>
      <c r="D542" s="127">
        <f>'CUMUL OCT 21'!D542+'NOVE 20 '!D542</f>
        <v>6442</v>
      </c>
      <c r="E542" s="127">
        <f>'CUMUL OCT 21'!E542+'NOVE 20 '!E542</f>
        <v>3582</v>
      </c>
      <c r="F542" s="127">
        <f t="shared" si="188"/>
        <v>2860</v>
      </c>
      <c r="G542" s="32">
        <f t="shared" si="189"/>
        <v>0.79843662758235623</v>
      </c>
    </row>
    <row r="543" spans="1:7" x14ac:dyDescent="0.2">
      <c r="A543" s="123">
        <v>62</v>
      </c>
      <c r="B543" s="2" t="s">
        <v>42</v>
      </c>
      <c r="C543" s="11"/>
      <c r="D543" s="127">
        <f>'CUMUL OCT 21'!D543+'NOVE 20 '!D543</f>
        <v>8003</v>
      </c>
      <c r="E543" s="127">
        <f>'CUMUL OCT 21'!E543+'NOVE 20 '!E543</f>
        <v>4781</v>
      </c>
      <c r="F543" s="127">
        <f t="shared" si="188"/>
        <v>3222</v>
      </c>
      <c r="G543" s="32">
        <f t="shared" si="189"/>
        <v>0.67391759046224642</v>
      </c>
    </row>
    <row r="544" spans="1:7" ht="25.5" x14ac:dyDescent="0.2">
      <c r="A544" s="22"/>
      <c r="B544" s="26" t="s">
        <v>43</v>
      </c>
      <c r="C544" s="128"/>
      <c r="D544" s="40">
        <f>D538+D542+D543</f>
        <v>81335</v>
      </c>
      <c r="E544" s="40">
        <f>E538+E542+E543</f>
        <v>27284</v>
      </c>
      <c r="F544" s="127">
        <f t="shared" si="188"/>
        <v>54051</v>
      </c>
      <c r="G544" s="32">
        <f t="shared" si="189"/>
        <v>1.9810511655182526</v>
      </c>
    </row>
    <row r="545" spans="1:7" ht="25.5" x14ac:dyDescent="0.2">
      <c r="A545" s="22"/>
      <c r="B545" s="26" t="s">
        <v>48</v>
      </c>
      <c r="C545" s="128"/>
      <c r="D545" s="40">
        <f>D537-D544</f>
        <v>306954</v>
      </c>
      <c r="E545" s="40">
        <f>E537-E544</f>
        <v>106815</v>
      </c>
      <c r="F545" s="127">
        <f t="shared" si="188"/>
        <v>200139</v>
      </c>
      <c r="G545" s="32">
        <f t="shared" si="189"/>
        <v>1.8736975143940457</v>
      </c>
    </row>
    <row r="546" spans="1:7" x14ac:dyDescent="0.2">
      <c r="A546" s="123">
        <v>63</v>
      </c>
      <c r="B546" s="3" t="s">
        <v>46</v>
      </c>
      <c r="C546" s="125"/>
      <c r="D546" s="127">
        <f>'CUMUL OCT 21'!D546+'NOVE 20 '!D546</f>
        <v>222873</v>
      </c>
      <c r="E546" s="127">
        <f>'CUMUL OCT 21'!E546+'NOVE 20 '!E546</f>
        <v>166367</v>
      </c>
      <c r="F546" s="127">
        <f t="shared" si="188"/>
        <v>56506</v>
      </c>
      <c r="G546" s="32">
        <f t="shared" si="189"/>
        <v>0.33964668473916099</v>
      </c>
    </row>
    <row r="547" spans="1:7" x14ac:dyDescent="0.2">
      <c r="A547" s="123"/>
      <c r="B547" s="13" t="s">
        <v>6</v>
      </c>
      <c r="C547" s="27"/>
      <c r="D547" s="127"/>
      <c r="E547" s="127"/>
      <c r="F547" s="127"/>
      <c r="G547" s="32"/>
    </row>
    <row r="548" spans="1:7" x14ac:dyDescent="0.2">
      <c r="A548" s="123">
        <v>631</v>
      </c>
      <c r="B548" s="15" t="s">
        <v>21</v>
      </c>
      <c r="C548" s="21"/>
      <c r="D548" s="127">
        <f>'CUMUL OCT 21'!D548+'NOVE 20 '!D548</f>
        <v>0</v>
      </c>
      <c r="E548" s="127">
        <f>'CUMUL OCT 21'!E548+'NOVE 20 '!E548</f>
        <v>0</v>
      </c>
      <c r="F548" s="127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23"/>
      <c r="B549" s="15"/>
      <c r="C549" s="21"/>
      <c r="D549" s="127"/>
      <c r="E549" s="127"/>
      <c r="F549" s="127"/>
      <c r="G549" s="32"/>
    </row>
    <row r="550" spans="1:7" x14ac:dyDescent="0.2">
      <c r="A550" s="123">
        <v>64</v>
      </c>
      <c r="B550" s="2" t="s">
        <v>47</v>
      </c>
      <c r="C550" s="11"/>
      <c r="D550" s="127">
        <f>'CUMUL OCT 21'!D550+'NOVE 20 '!D550</f>
        <v>12614</v>
      </c>
      <c r="E550" s="127">
        <f>'CUMUL OCT 21'!E550+'NOVE 20 '!E550</f>
        <v>4169</v>
      </c>
      <c r="F550" s="127">
        <f t="shared" ref="F550:F560" si="192">(D550-E550)</f>
        <v>8445</v>
      </c>
      <c r="G550" s="32">
        <f t="shared" ref="G550:G560" si="193">F550/E550</f>
        <v>2.0256656272487406</v>
      </c>
    </row>
    <row r="551" spans="1:7" ht="25.5" x14ac:dyDescent="0.2">
      <c r="A551" s="22"/>
      <c r="B551" s="26" t="s">
        <v>49</v>
      </c>
      <c r="C551" s="128"/>
      <c r="D551" s="40">
        <f>D545-D546-D550</f>
        <v>71467</v>
      </c>
      <c r="E551" s="40">
        <f>E545-E546-E550</f>
        <v>-63721</v>
      </c>
      <c r="F551" s="40">
        <f t="shared" si="192"/>
        <v>135188</v>
      </c>
      <c r="G551" s="34">
        <f t="shared" si="193"/>
        <v>-2.1215611807724297</v>
      </c>
    </row>
    <row r="552" spans="1:7" x14ac:dyDescent="0.2">
      <c r="A552" s="123">
        <v>75</v>
      </c>
      <c r="B552" s="3" t="s">
        <v>50</v>
      </c>
      <c r="C552" s="125"/>
      <c r="D552" s="127">
        <f>'CUMUL OCT 21'!D552+'NOVE 20 '!D552</f>
        <v>12</v>
      </c>
      <c r="E552" s="127">
        <f>'CUMUL OCT 21'!E552+'NOVE 20 '!E552</f>
        <v>82</v>
      </c>
      <c r="F552" s="127">
        <f t="shared" si="192"/>
        <v>-70</v>
      </c>
      <c r="G552" s="32">
        <f t="shared" si="193"/>
        <v>-0.85365853658536583</v>
      </c>
    </row>
    <row r="553" spans="1:7" x14ac:dyDescent="0.2">
      <c r="A553" s="123">
        <v>65</v>
      </c>
      <c r="B553" s="1" t="s">
        <v>51</v>
      </c>
      <c r="C553" s="10"/>
      <c r="D553" s="127">
        <f>'CUMUL OCT 21'!D553+'NOVE 20 '!D553</f>
        <v>211</v>
      </c>
      <c r="E553" s="127">
        <f>'CUMUL OCT 21'!E553+'NOVE 20 '!E553</f>
        <v>834</v>
      </c>
      <c r="F553" s="127">
        <f t="shared" si="192"/>
        <v>-623</v>
      </c>
      <c r="G553" s="32">
        <f t="shared" si="193"/>
        <v>-0.74700239808153479</v>
      </c>
    </row>
    <row r="554" spans="1:7" ht="25.5" x14ac:dyDescent="0.2">
      <c r="A554" s="123">
        <v>68</v>
      </c>
      <c r="B554" s="16" t="s">
        <v>52</v>
      </c>
      <c r="C554" s="17"/>
      <c r="D554" s="127">
        <f>'CUMUL OCT 21'!D554+'NOVE 20 '!D554</f>
        <v>22933</v>
      </c>
      <c r="E554" s="127">
        <f>'CUMUL OCT 21'!E554+'NOVE 20 '!E554</f>
        <v>11045</v>
      </c>
      <c r="F554" s="127">
        <f t="shared" si="192"/>
        <v>11888</v>
      </c>
      <c r="G554" s="32">
        <f t="shared" si="193"/>
        <v>1.0763241285649616</v>
      </c>
    </row>
    <row r="555" spans="1:7" x14ac:dyDescent="0.2">
      <c r="A555" s="123">
        <v>78</v>
      </c>
      <c r="B555" s="2" t="s">
        <v>53</v>
      </c>
      <c r="C555" s="11"/>
      <c r="D555" s="127">
        <f>'CUMUL OCT 21'!D555+'NOVE 20 '!D555</f>
        <v>284</v>
      </c>
      <c r="E555" s="127">
        <f>'CUMUL OCT 21'!E555+'NOVE 20 '!E555</f>
        <v>5785</v>
      </c>
      <c r="F555" s="127">
        <f t="shared" si="192"/>
        <v>-5501</v>
      </c>
      <c r="G555" s="32">
        <f t="shared" si="193"/>
        <v>-0.95090751944684526</v>
      </c>
    </row>
    <row r="556" spans="1:7" ht="25.5" x14ac:dyDescent="0.2">
      <c r="A556" s="22"/>
      <c r="B556" s="26" t="s">
        <v>77</v>
      </c>
      <c r="C556" s="128"/>
      <c r="D556" s="40">
        <f>D551+D552-D553-D554+D555</f>
        <v>48619</v>
      </c>
      <c r="E556" s="40">
        <f>E551+E552-E553-E554+E555</f>
        <v>-69733</v>
      </c>
      <c r="F556" s="40">
        <f t="shared" si="192"/>
        <v>118352</v>
      </c>
      <c r="G556" s="34">
        <f t="shared" si="193"/>
        <v>-1.6972165258916152</v>
      </c>
    </row>
    <row r="557" spans="1:7" x14ac:dyDescent="0.2">
      <c r="A557" s="123">
        <v>76</v>
      </c>
      <c r="B557" s="1" t="s">
        <v>54</v>
      </c>
      <c r="C557" s="10"/>
      <c r="D557" s="127">
        <f>'CUMUL OCT 21'!D557+'NOVE 20 '!D557</f>
        <v>0</v>
      </c>
      <c r="E557" s="127">
        <f>'CUMUL OCT 21'!E557+'NOVE 20 '!E557</f>
        <v>0</v>
      </c>
      <c r="F557" s="127">
        <f t="shared" si="192"/>
        <v>0</v>
      </c>
      <c r="G557" s="32" t="e">
        <f t="shared" si="193"/>
        <v>#DIV/0!</v>
      </c>
    </row>
    <row r="558" spans="1:7" x14ac:dyDescent="0.2">
      <c r="A558" s="123">
        <v>66</v>
      </c>
      <c r="B558" s="1" t="s">
        <v>55</v>
      </c>
      <c r="C558" s="10"/>
      <c r="D558" s="127">
        <f>'CUMUL OCT 21'!D558+'NOVE 20 '!D558</f>
        <v>0</v>
      </c>
      <c r="E558" s="127">
        <f>'CUMUL OCT 21'!E558+'NOVE 20 '!E558</f>
        <v>0</v>
      </c>
      <c r="F558" s="127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27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28"/>
      <c r="D560" s="40">
        <f>D556+D559</f>
        <v>48619</v>
      </c>
      <c r="E560" s="40">
        <f>E556+E559</f>
        <v>-69733</v>
      </c>
      <c r="F560" s="40">
        <f t="shared" si="192"/>
        <v>118352</v>
      </c>
      <c r="G560" s="34">
        <f t="shared" si="193"/>
        <v>-1.6972165258916152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23">
        <v>5</v>
      </c>
      <c r="B564" s="1" t="s">
        <v>22</v>
      </c>
      <c r="C564" s="10"/>
      <c r="D564" s="40">
        <f>'NOVE 20 '!D564</f>
        <v>0</v>
      </c>
      <c r="E564" s="40">
        <f>'NOVE 20 '!E564</f>
        <v>0</v>
      </c>
      <c r="F564" s="40">
        <f t="shared" ref="F564" si="194">(D564-E564)</f>
        <v>0</v>
      </c>
      <c r="G564" s="34" t="e">
        <f t="shared" ref="G564" si="195">F564/E564</f>
        <v>#DIV/0!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23">
        <v>51</v>
      </c>
      <c r="B568" s="20" t="s">
        <v>29</v>
      </c>
      <c r="C568" s="30"/>
      <c r="D568" s="127">
        <v>0</v>
      </c>
      <c r="E568" s="127">
        <v>0</v>
      </c>
      <c r="F568" s="127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23">
        <v>510</v>
      </c>
      <c r="B569" s="1" t="s">
        <v>7</v>
      </c>
      <c r="C569" s="10"/>
      <c r="D569" s="127">
        <v>0</v>
      </c>
      <c r="E569" s="127">
        <v>0</v>
      </c>
      <c r="F569" s="127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23">
        <v>41</v>
      </c>
      <c r="B571" s="1" t="s">
        <v>8</v>
      </c>
      <c r="C571" s="10"/>
      <c r="D571" s="127">
        <f>D575+D576+D577</f>
        <v>0</v>
      </c>
      <c r="E571" s="127">
        <f>E575+E576+E577</f>
        <v>0</v>
      </c>
      <c r="F571" s="127">
        <f t="shared" ref="F571" si="198">(D571-E571)</f>
        <v>0</v>
      </c>
      <c r="G571" s="32" t="e">
        <f t="shared" ref="G571" si="199">F571/E571</f>
        <v>#DIV/0!</v>
      </c>
    </row>
    <row r="572" spans="1:7" x14ac:dyDescent="0.2">
      <c r="A572" s="123"/>
      <c r="B572" s="1"/>
      <c r="C572" s="10"/>
      <c r="D572" s="127"/>
      <c r="E572" s="127"/>
      <c r="F572" s="127"/>
      <c r="G572" s="32"/>
    </row>
    <row r="573" spans="1:7" x14ac:dyDescent="0.2">
      <c r="A573" s="123"/>
      <c r="B573" s="7" t="s">
        <v>6</v>
      </c>
      <c r="C573" s="29"/>
      <c r="D573" s="127"/>
      <c r="E573" s="127"/>
      <c r="F573" s="127"/>
      <c r="G573" s="32"/>
    </row>
    <row r="574" spans="1:7" x14ac:dyDescent="0.2">
      <c r="A574" s="123"/>
      <c r="B574" s="1"/>
      <c r="C574" s="10"/>
      <c r="D574" s="127"/>
      <c r="E574" s="127"/>
      <c r="F574" s="127"/>
      <c r="G574" s="32"/>
    </row>
    <row r="575" spans="1:7" x14ac:dyDescent="0.2">
      <c r="A575" s="123"/>
      <c r="B575" s="23" t="s">
        <v>23</v>
      </c>
      <c r="C575" s="10"/>
      <c r="D575" s="40">
        <f>'NOVE 20 '!D575</f>
        <v>0</v>
      </c>
      <c r="E575" s="40">
        <f>'NOVE 20 '!E575</f>
        <v>0</v>
      </c>
      <c r="F575" s="127">
        <f t="shared" ref="F575:F577" si="200">(D575-E575)</f>
        <v>0</v>
      </c>
      <c r="G575" s="32" t="e">
        <f t="shared" ref="G575:G577" si="201">F575/E575</f>
        <v>#DIV/0!</v>
      </c>
    </row>
    <row r="576" spans="1:7" ht="25.5" x14ac:dyDescent="0.2">
      <c r="A576" s="123"/>
      <c r="B576" s="24" t="s">
        <v>58</v>
      </c>
      <c r="C576" s="17"/>
      <c r="D576" s="40">
        <f>'NOVE 20 '!D576</f>
        <v>0</v>
      </c>
      <c r="E576" s="40">
        <f>'NOVE 20 '!E576</f>
        <v>0</v>
      </c>
      <c r="F576" s="127">
        <f t="shared" si="200"/>
        <v>0</v>
      </c>
      <c r="G576" s="32" t="e">
        <f t="shared" si="201"/>
        <v>#DIV/0!</v>
      </c>
    </row>
    <row r="577" spans="1:7" x14ac:dyDescent="0.2">
      <c r="A577" s="123"/>
      <c r="B577" s="23" t="s">
        <v>24</v>
      </c>
      <c r="C577" s="10"/>
      <c r="D577" s="40">
        <f>'NOVE 20 '!D577</f>
        <v>0</v>
      </c>
      <c r="E577" s="40">
        <f>'NOVE 20 '!E577</f>
        <v>0</v>
      </c>
      <c r="F577" s="127">
        <f t="shared" si="200"/>
        <v>0</v>
      </c>
      <c r="G577" s="32" t="e">
        <f t="shared" si="201"/>
        <v>#DIV/0!</v>
      </c>
    </row>
    <row r="578" spans="1:7" x14ac:dyDescent="0.2">
      <c r="A578" s="123"/>
      <c r="B578" s="1"/>
      <c r="C578" s="10"/>
      <c r="D578" s="127"/>
      <c r="E578" s="127"/>
      <c r="F578" s="127"/>
      <c r="G578" s="32"/>
    </row>
    <row r="579" spans="1:7" x14ac:dyDescent="0.2">
      <c r="A579" s="123"/>
      <c r="B579" s="8" t="s">
        <v>26</v>
      </c>
      <c r="C579" s="31"/>
      <c r="D579" s="40">
        <f>'NOVE 20 '!D579</f>
        <v>0</v>
      </c>
      <c r="E579" s="40">
        <f>'NOVE 20 '!E579</f>
        <v>0</v>
      </c>
      <c r="F579" s="127">
        <f t="shared" ref="F579" si="202">(D579-E579)</f>
        <v>0</v>
      </c>
      <c r="G579" s="32" t="e">
        <f t="shared" ref="G579" si="203">F579/E579</f>
        <v>#DIV/0!</v>
      </c>
    </row>
    <row r="580" spans="1:7" x14ac:dyDescent="0.2">
      <c r="A580" s="123"/>
      <c r="B580" s="8"/>
      <c r="C580" s="31"/>
      <c r="D580" s="127"/>
      <c r="E580" s="127"/>
      <c r="F580" s="127"/>
      <c r="G580" s="32"/>
    </row>
    <row r="581" spans="1:7" x14ac:dyDescent="0.2">
      <c r="A581" s="123">
        <v>3</v>
      </c>
      <c r="B581" s="8" t="s">
        <v>15</v>
      </c>
      <c r="C581" s="31"/>
      <c r="D581" s="127">
        <f>D584+D585+D586+D587</f>
        <v>0</v>
      </c>
      <c r="E581" s="127">
        <f>E584+E585+E586+E587</f>
        <v>0</v>
      </c>
      <c r="F581" s="127">
        <f t="shared" ref="F581" si="204">(D581-E581)</f>
        <v>0</v>
      </c>
      <c r="G581" s="32" t="e">
        <f t="shared" ref="G581" si="205">F581/E581</f>
        <v>#DIV/0!</v>
      </c>
    </row>
    <row r="582" spans="1:7" x14ac:dyDescent="0.2">
      <c r="A582" s="123"/>
      <c r="B582" s="7" t="s">
        <v>6</v>
      </c>
      <c r="C582" s="29"/>
      <c r="D582" s="127"/>
      <c r="E582" s="127"/>
      <c r="F582" s="127"/>
      <c r="G582" s="32"/>
    </row>
    <row r="583" spans="1:7" x14ac:dyDescent="0.2">
      <c r="A583" s="123"/>
      <c r="B583" s="8"/>
      <c r="C583" s="31"/>
      <c r="D583" s="127"/>
      <c r="E583" s="127"/>
      <c r="F583" s="127"/>
      <c r="G583" s="32"/>
    </row>
    <row r="584" spans="1:7" x14ac:dyDescent="0.2">
      <c r="A584" s="123">
        <v>30</v>
      </c>
      <c r="B584" s="25" t="s">
        <v>16</v>
      </c>
      <c r="C584" s="31"/>
      <c r="D584" s="40">
        <f>'NOVE 20 '!D584</f>
        <v>0</v>
      </c>
      <c r="E584" s="40">
        <f>'NOVE 20 '!E584</f>
        <v>0</v>
      </c>
      <c r="F584" s="127">
        <f t="shared" ref="F584:F587" si="206">(D584-E584)</f>
        <v>0</v>
      </c>
      <c r="G584" s="32" t="e">
        <f t="shared" ref="G584:G587" si="207">F584/E584</f>
        <v>#DIV/0!</v>
      </c>
    </row>
    <row r="585" spans="1:7" x14ac:dyDescent="0.2">
      <c r="A585" s="123">
        <v>31</v>
      </c>
      <c r="B585" s="25" t="s">
        <v>17</v>
      </c>
      <c r="C585" s="31"/>
      <c r="D585" s="40">
        <f>'NOVE 20 '!D585</f>
        <v>0</v>
      </c>
      <c r="E585" s="40">
        <f>'NOVE 20 '!E585</f>
        <v>0</v>
      </c>
      <c r="F585" s="127">
        <f t="shared" si="206"/>
        <v>0</v>
      </c>
      <c r="G585" s="32" t="e">
        <f t="shared" si="207"/>
        <v>#DIV/0!</v>
      </c>
    </row>
    <row r="586" spans="1:7" x14ac:dyDescent="0.2">
      <c r="A586" s="123">
        <v>32</v>
      </c>
      <c r="B586" s="25" t="s">
        <v>18</v>
      </c>
      <c r="C586" s="31"/>
      <c r="D586" s="40">
        <f>'NOVE 20 '!D586</f>
        <v>0</v>
      </c>
      <c r="E586" s="40">
        <f>'NOVE 20 '!E586</f>
        <v>0</v>
      </c>
      <c r="F586" s="127">
        <f t="shared" si="206"/>
        <v>0</v>
      </c>
      <c r="G586" s="32" t="e">
        <f t="shared" si="207"/>
        <v>#DIV/0!</v>
      </c>
    </row>
    <row r="587" spans="1:7" x14ac:dyDescent="0.2">
      <c r="A587" s="123">
        <v>37</v>
      </c>
      <c r="B587" s="25" t="s">
        <v>25</v>
      </c>
      <c r="C587" s="31"/>
      <c r="D587" s="40">
        <f>'NOVE 20 '!D587</f>
        <v>0</v>
      </c>
      <c r="E587" s="40">
        <f>'NOVE 20 '!E587</f>
        <v>0</v>
      </c>
      <c r="F587" s="127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27" t="s">
        <v>10</v>
      </c>
      <c r="E591" s="127" t="s">
        <v>11</v>
      </c>
      <c r="F591" s="127" t="s">
        <v>12</v>
      </c>
      <c r="G591" s="32" t="s">
        <v>13</v>
      </c>
    </row>
    <row r="592" spans="1:7" x14ac:dyDescent="0.2">
      <c r="A592" s="123">
        <v>700</v>
      </c>
      <c r="B592" s="1" t="s">
        <v>30</v>
      </c>
      <c r="C592" s="10"/>
      <c r="D592" s="127">
        <f>'CUMUL OCT 21'!D592+'NOVE 20 '!D592</f>
        <v>7734</v>
      </c>
      <c r="E592" s="127">
        <f>'CUMUL OCT 21'!E592+'NOVE 20 '!E592</f>
        <v>4885</v>
      </c>
      <c r="F592" s="127">
        <f>(D592-E592)</f>
        <v>2849</v>
      </c>
      <c r="G592" s="32">
        <f>F592/E592</f>
        <v>0.58321392016376661</v>
      </c>
    </row>
    <row r="593" spans="1:7" x14ac:dyDescent="0.2">
      <c r="A593" s="123">
        <v>701</v>
      </c>
      <c r="B593" s="1" t="s">
        <v>31</v>
      </c>
      <c r="C593" s="10"/>
      <c r="D593" s="127">
        <f>'CUMUL OCT 21'!D593+'NOVE 20 '!D593</f>
        <v>201303</v>
      </c>
      <c r="E593" s="127">
        <f>'CUMUL OCT 21'!E593+'NOVE 20 '!E593</f>
        <v>168789</v>
      </c>
      <c r="F593" s="127">
        <f t="shared" ref="F593:F595" si="208">(D593-E593)</f>
        <v>32514</v>
      </c>
      <c r="G593" s="32">
        <f t="shared" ref="G593:G595" si="209">F593/E593</f>
        <v>0.19263103638270265</v>
      </c>
    </row>
    <row r="594" spans="1:7" x14ac:dyDescent="0.2">
      <c r="A594" s="123">
        <v>704</v>
      </c>
      <c r="B594" s="1" t="s">
        <v>32</v>
      </c>
      <c r="C594" s="10"/>
      <c r="D594" s="127">
        <f>'CUMUL OCT 21'!D594+'NOVE 20 '!D594</f>
        <v>0</v>
      </c>
      <c r="E594" s="127">
        <f>'CUMUL OCT 21'!E594+'NOVE 20 '!E594</f>
        <v>0</v>
      </c>
      <c r="F594" s="127">
        <f t="shared" si="208"/>
        <v>0</v>
      </c>
      <c r="G594" s="32" t="e">
        <f t="shared" si="209"/>
        <v>#DIV/0!</v>
      </c>
    </row>
    <row r="595" spans="1:7" x14ac:dyDescent="0.2">
      <c r="A595" s="123">
        <v>706</v>
      </c>
      <c r="B595" s="1" t="s">
        <v>33</v>
      </c>
      <c r="C595" s="10"/>
      <c r="D595" s="127">
        <f>'CUMUL OCT 21'!D595+'NOVE 20 '!D595</f>
        <v>291755</v>
      </c>
      <c r="E595" s="127">
        <f>'CUMUL OCT 21'!E595+'NOVE 20 '!E595</f>
        <v>227765</v>
      </c>
      <c r="F595" s="127">
        <f t="shared" si="208"/>
        <v>63990</v>
      </c>
      <c r="G595" s="32">
        <f t="shared" si="209"/>
        <v>0.28094746778477819</v>
      </c>
    </row>
    <row r="596" spans="1:7" x14ac:dyDescent="0.2">
      <c r="A596" s="123"/>
      <c r="B596" s="13" t="s">
        <v>6</v>
      </c>
      <c r="C596" s="27"/>
      <c r="D596" s="127">
        <f>'CUMUL OCT 21'!D596+'NOVE 20 '!D596</f>
        <v>0</v>
      </c>
      <c r="E596" s="127">
        <f>'CUMUL OCT 21'!E596+'NOVE 20 '!E596</f>
        <v>0</v>
      </c>
      <c r="F596" s="39"/>
      <c r="G596" s="33"/>
    </row>
    <row r="597" spans="1:7" x14ac:dyDescent="0.2">
      <c r="A597" s="123"/>
      <c r="B597" s="14" t="s">
        <v>19</v>
      </c>
      <c r="C597" s="11"/>
      <c r="D597" s="127">
        <f>'CUMUL OCT 21'!D597+'NOVE 20 '!D597</f>
        <v>0</v>
      </c>
      <c r="E597" s="127">
        <f>'CUMUL OCT 21'!E597+'NOVE 20 '!E597</f>
        <v>0</v>
      </c>
      <c r="F597" s="127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123"/>
      <c r="B598" s="14" t="s">
        <v>20</v>
      </c>
      <c r="C598" s="11"/>
      <c r="D598" s="127">
        <f>'CUMUL OCT 21'!D598+'NOVE 20 '!D598</f>
        <v>0</v>
      </c>
      <c r="E598" s="127">
        <f>'CUMUL OCT 21'!E598+'NOVE 20 '!E598</f>
        <v>0</v>
      </c>
      <c r="F598" s="127">
        <f t="shared" si="210"/>
        <v>0</v>
      </c>
      <c r="G598" s="32" t="e">
        <f t="shared" si="211"/>
        <v>#DIV/0!</v>
      </c>
    </row>
    <row r="599" spans="1:7" x14ac:dyDescent="0.2">
      <c r="A599" s="123"/>
      <c r="B599" s="14" t="s">
        <v>27</v>
      </c>
      <c r="C599" s="11"/>
      <c r="D599" s="127">
        <f>'CUMUL OCT 21'!D599+'NOVE 20 '!D599</f>
        <v>0</v>
      </c>
      <c r="E599" s="127">
        <f>'CUMUL OCT 21'!E599+'NOVE 20 '!E599</f>
        <v>0</v>
      </c>
      <c r="F599" s="127">
        <f t="shared" si="210"/>
        <v>0</v>
      </c>
      <c r="G599" s="32" t="e">
        <f t="shared" si="211"/>
        <v>#DIV/0!</v>
      </c>
    </row>
    <row r="600" spans="1:7" x14ac:dyDescent="0.2">
      <c r="A600" s="123">
        <v>706</v>
      </c>
      <c r="B600" s="2" t="s">
        <v>34</v>
      </c>
      <c r="C600" s="11"/>
      <c r="D600" s="127">
        <f>'CUMUL OCT 21'!D600+'NOVE 20 '!D600</f>
        <v>255</v>
      </c>
      <c r="E600" s="127">
        <f>'CUMUL OCT 21'!E600+'NOVE 20 '!E600</f>
        <v>0</v>
      </c>
      <c r="F600" s="127">
        <f t="shared" si="210"/>
        <v>255</v>
      </c>
      <c r="G600" s="32" t="e">
        <f t="shared" si="211"/>
        <v>#DIV/0!</v>
      </c>
    </row>
    <row r="601" spans="1:7" x14ac:dyDescent="0.2">
      <c r="A601" s="123" t="s">
        <v>35</v>
      </c>
      <c r="B601" s="2" t="s">
        <v>36</v>
      </c>
      <c r="C601" s="11"/>
      <c r="D601" s="39"/>
      <c r="E601" s="39"/>
      <c r="F601" s="127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24"/>
      <c r="D602" s="40">
        <f>D592+D593+D594+D595+D600+D601</f>
        <v>501047</v>
      </c>
      <c r="E602" s="40">
        <f>E592+E593+E594+E595+E600+E601</f>
        <v>401439</v>
      </c>
      <c r="F602" s="40">
        <f t="shared" si="210"/>
        <v>99608</v>
      </c>
      <c r="G602" s="34">
        <f t="shared" si="211"/>
        <v>0.24812736181586742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27">
        <f>'CUMUL OCT 21'!D605+'NOVE 20 '!D605</f>
        <v>0</v>
      </c>
      <c r="E605" s="127">
        <f>'CUMUL OCT 21'!E605+'NOVE 20 '!E605</f>
        <v>0</v>
      </c>
      <c r="F605" s="127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25"/>
      <c r="D606" s="127">
        <f>'CUMUL OCT 21'!D606+'NOVE 20 '!D606</f>
        <v>0</v>
      </c>
      <c r="E606" s="127">
        <f>'CUMUL OCT 21'!E606+'NOVE 20 '!E606</f>
        <v>0</v>
      </c>
      <c r="F606" s="126"/>
      <c r="G606" s="36"/>
    </row>
    <row r="607" spans="1:7" x14ac:dyDescent="0.2">
      <c r="A607" s="123">
        <v>72</v>
      </c>
      <c r="B607" s="1" t="s">
        <v>37</v>
      </c>
      <c r="C607" s="10"/>
      <c r="D607" s="127">
        <f>'CUMUL OCT 21'!D607+'NOVE 20 '!D607</f>
        <v>0</v>
      </c>
      <c r="E607" s="127">
        <f>'CUMUL OCT 21'!E607+'NOVE 20 '!E607</f>
        <v>0</v>
      </c>
      <c r="F607" s="127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23">
        <v>73</v>
      </c>
      <c r="B608" s="1" t="s">
        <v>38</v>
      </c>
      <c r="C608" s="10"/>
      <c r="D608" s="127">
        <f>'CUMUL OCT 21'!D608+'NOVE 20 '!D608</f>
        <v>0</v>
      </c>
      <c r="E608" s="127">
        <f>'CUMUL OCT 21'!E608+'NOVE 20 '!E608</f>
        <v>0</v>
      </c>
      <c r="F608" s="127">
        <f t="shared" si="214"/>
        <v>0</v>
      </c>
      <c r="G608" s="32" t="e">
        <f t="shared" si="215"/>
        <v>#DIV/0!</v>
      </c>
    </row>
    <row r="609" spans="1:7" x14ac:dyDescent="0.2">
      <c r="A609" s="123">
        <v>74</v>
      </c>
      <c r="B609" s="2" t="s">
        <v>39</v>
      </c>
      <c r="C609" s="11"/>
      <c r="D609" s="127">
        <f>'CUMUL OCT 21'!D609+'NOVE 20 '!D609</f>
        <v>0</v>
      </c>
      <c r="E609" s="127">
        <f>'CUMUL OCT 21'!E609+'NOVE 20 '!E609</f>
        <v>0</v>
      </c>
      <c r="F609" s="127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28"/>
      <c r="D610" s="40">
        <f>D602+D607+D608+D609</f>
        <v>501047</v>
      </c>
      <c r="E610" s="40">
        <f>E602+E607+E608+E609</f>
        <v>401439</v>
      </c>
      <c r="F610" s="127">
        <f t="shared" si="214"/>
        <v>99608</v>
      </c>
      <c r="G610" s="32">
        <f t="shared" si="215"/>
        <v>0.24812736181586742</v>
      </c>
    </row>
    <row r="611" spans="1:7" x14ac:dyDescent="0.2">
      <c r="A611" s="123">
        <v>60</v>
      </c>
      <c r="B611" s="3" t="s">
        <v>40</v>
      </c>
      <c r="C611" s="125"/>
      <c r="D611" s="126">
        <f>D612+D613+D614</f>
        <v>97367</v>
      </c>
      <c r="E611" s="126">
        <f>E612+E613+E614</f>
        <v>55708</v>
      </c>
      <c r="F611" s="127">
        <f t="shared" si="214"/>
        <v>41659</v>
      </c>
      <c r="G611" s="32">
        <f t="shared" si="215"/>
        <v>0.74781000933438646</v>
      </c>
    </row>
    <row r="612" spans="1:7" x14ac:dyDescent="0.2">
      <c r="A612" s="123">
        <v>600</v>
      </c>
      <c r="B612" s="1" t="s">
        <v>2</v>
      </c>
      <c r="C612" s="10"/>
      <c r="D612" s="127">
        <f>'CUMUL OCT 21'!D612+'NOVE 20 '!D612</f>
        <v>15342</v>
      </c>
      <c r="E612" s="127">
        <f>'CUMUL OCT 21'!E612+'NOVE 20 '!E612</f>
        <v>2467</v>
      </c>
      <c r="F612" s="127">
        <f t="shared" si="214"/>
        <v>12875</v>
      </c>
      <c r="G612" s="32">
        <f t="shared" si="215"/>
        <v>5.2188893392784763</v>
      </c>
    </row>
    <row r="613" spans="1:7" x14ac:dyDescent="0.2">
      <c r="A613" s="123">
        <v>601</v>
      </c>
      <c r="B613" s="1" t="s">
        <v>3</v>
      </c>
      <c r="C613" s="10"/>
      <c r="D613" s="127">
        <f>'CUMUL OCT 21'!D613+'NOVE 20 '!D613</f>
        <v>79112</v>
      </c>
      <c r="E613" s="127">
        <f>'CUMUL OCT 21'!E613+'NOVE 20 '!E613</f>
        <v>53241</v>
      </c>
      <c r="F613" s="127">
        <f t="shared" si="214"/>
        <v>25871</v>
      </c>
      <c r="G613" s="32">
        <f t="shared" si="215"/>
        <v>0.4859225033338968</v>
      </c>
    </row>
    <row r="614" spans="1:7" x14ac:dyDescent="0.2">
      <c r="A614" s="123">
        <v>604</v>
      </c>
      <c r="B614" s="1" t="s">
        <v>4</v>
      </c>
      <c r="C614" s="10"/>
      <c r="D614" s="127">
        <f>'CUMUL OCT 21'!D614+'NOVE 20 '!D614</f>
        <v>2913</v>
      </c>
      <c r="E614" s="127">
        <f>'CUMUL OCT 21'!E614+'NOVE 20 '!E614</f>
        <v>0</v>
      </c>
      <c r="F614" s="127">
        <f t="shared" si="214"/>
        <v>2913</v>
      </c>
      <c r="G614" s="32" t="e">
        <f t="shared" si="215"/>
        <v>#DIV/0!</v>
      </c>
    </row>
    <row r="615" spans="1:7" x14ac:dyDescent="0.2">
      <c r="A615" s="123">
        <v>61</v>
      </c>
      <c r="B615" s="1" t="s">
        <v>41</v>
      </c>
      <c r="C615" s="10"/>
      <c r="D615" s="127">
        <f>'CUMUL OCT 21'!D615+'NOVE 20 '!D615</f>
        <v>18427</v>
      </c>
      <c r="E615" s="127">
        <f>'CUMUL OCT 21'!E615+'NOVE 20 '!E615</f>
        <v>18949</v>
      </c>
      <c r="F615" s="127">
        <f t="shared" si="214"/>
        <v>-522</v>
      </c>
      <c r="G615" s="32">
        <f t="shared" si="215"/>
        <v>-2.7547627843157951E-2</v>
      </c>
    </row>
    <row r="616" spans="1:7" x14ac:dyDescent="0.2">
      <c r="A616" s="123">
        <v>62</v>
      </c>
      <c r="B616" s="2" t="s">
        <v>42</v>
      </c>
      <c r="C616" s="11"/>
      <c r="D616" s="127">
        <f>'CUMUL OCT 21'!D616+'NOVE 20 '!D616</f>
        <v>11938</v>
      </c>
      <c r="E616" s="127">
        <f>'CUMUL OCT 21'!E616+'NOVE 20 '!E616</f>
        <v>30317</v>
      </c>
      <c r="F616" s="127">
        <f t="shared" si="214"/>
        <v>-18379</v>
      </c>
      <c r="G616" s="32">
        <f t="shared" si="215"/>
        <v>-0.60622752910908073</v>
      </c>
    </row>
    <row r="617" spans="1:7" ht="25.5" x14ac:dyDescent="0.2">
      <c r="A617" s="22"/>
      <c r="B617" s="26" t="s">
        <v>43</v>
      </c>
      <c r="C617" s="128"/>
      <c r="D617" s="40">
        <f>D611+D615+D616</f>
        <v>127732</v>
      </c>
      <c r="E617" s="40">
        <f>E611+E615+E616</f>
        <v>104974</v>
      </c>
      <c r="F617" s="127">
        <f t="shared" si="214"/>
        <v>22758</v>
      </c>
      <c r="G617" s="32">
        <f t="shared" si="215"/>
        <v>0.21679654009564273</v>
      </c>
    </row>
    <row r="618" spans="1:7" ht="25.5" x14ac:dyDescent="0.2">
      <c r="A618" s="22"/>
      <c r="B618" s="26" t="s">
        <v>48</v>
      </c>
      <c r="C618" s="128"/>
      <c r="D618" s="40">
        <f>D610-D617</f>
        <v>373315</v>
      </c>
      <c r="E618" s="40">
        <f>E610-E617</f>
        <v>296465</v>
      </c>
      <c r="F618" s="127">
        <f t="shared" si="214"/>
        <v>76850</v>
      </c>
      <c r="G618" s="32">
        <f t="shared" si="215"/>
        <v>0.25922115595432849</v>
      </c>
    </row>
    <row r="619" spans="1:7" x14ac:dyDescent="0.2">
      <c r="A619" s="123">
        <v>63</v>
      </c>
      <c r="B619" s="3" t="s">
        <v>46</v>
      </c>
      <c r="C619" s="125"/>
      <c r="D619" s="127">
        <f>'CUMUL OCT 21'!D619+'NOVE 20 '!D619</f>
        <v>157893</v>
      </c>
      <c r="E619" s="127">
        <f>'CUMUL OCT 21'!E619+'NOVE 20 '!E619</f>
        <v>134773</v>
      </c>
      <c r="F619" s="127">
        <f t="shared" si="214"/>
        <v>23120</v>
      </c>
      <c r="G619" s="32">
        <f t="shared" si="215"/>
        <v>0.1715477135628056</v>
      </c>
    </row>
    <row r="620" spans="1:7" x14ac:dyDescent="0.2">
      <c r="A620" s="123"/>
      <c r="B620" s="13" t="s">
        <v>6</v>
      </c>
      <c r="C620" s="27"/>
      <c r="D620" s="127"/>
      <c r="E620" s="127"/>
      <c r="F620" s="127"/>
      <c r="G620" s="32"/>
    </row>
    <row r="621" spans="1:7" x14ac:dyDescent="0.2">
      <c r="A621" s="123">
        <v>631</v>
      </c>
      <c r="B621" s="15" t="s">
        <v>21</v>
      </c>
      <c r="C621" s="21"/>
      <c r="D621" s="127">
        <f>'CUMUL OCT 21'!D621+'NOVE 20 '!D621</f>
        <v>0</v>
      </c>
      <c r="E621" s="127">
        <f>'CUMUL OCT 21'!E621+'NOVE 20 '!E621</f>
        <v>0</v>
      </c>
      <c r="F621" s="127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23"/>
      <c r="B622" s="15"/>
      <c r="C622" s="21"/>
      <c r="D622" s="127"/>
      <c r="E622" s="127"/>
      <c r="F622" s="127"/>
      <c r="G622" s="32"/>
    </row>
    <row r="623" spans="1:7" x14ac:dyDescent="0.2">
      <c r="A623" s="123">
        <v>64</v>
      </c>
      <c r="B623" s="2" t="s">
        <v>47</v>
      </c>
      <c r="C623" s="11"/>
      <c r="D623" s="127">
        <f>'CUMUL OCT 21'!D623+'NOVE 20 '!D623</f>
        <v>14779</v>
      </c>
      <c r="E623" s="127">
        <f>'CUMUL OCT 21'!E623+'NOVE 20 '!E623</f>
        <v>12234</v>
      </c>
      <c r="F623" s="127">
        <f t="shared" ref="F623:F633" si="218">(D623-E623)</f>
        <v>2545</v>
      </c>
      <c r="G623" s="32">
        <f t="shared" ref="G623:G633" si="219">F623/E623</f>
        <v>0.20802681052803662</v>
      </c>
    </row>
    <row r="624" spans="1:7" ht="25.5" x14ac:dyDescent="0.2">
      <c r="A624" s="22"/>
      <c r="B624" s="26" t="s">
        <v>49</v>
      </c>
      <c r="C624" s="128"/>
      <c r="D624" s="40">
        <f>D618-D619-D623</f>
        <v>200643</v>
      </c>
      <c r="E624" s="40">
        <f>E618-E619-E623</f>
        <v>149458</v>
      </c>
      <c r="F624" s="40">
        <f t="shared" si="218"/>
        <v>51185</v>
      </c>
      <c r="G624" s="34">
        <f t="shared" si="219"/>
        <v>0.3424707944706874</v>
      </c>
    </row>
    <row r="625" spans="1:7" x14ac:dyDescent="0.2">
      <c r="A625" s="123">
        <v>75</v>
      </c>
      <c r="B625" s="3" t="s">
        <v>50</v>
      </c>
      <c r="C625" s="125"/>
      <c r="D625" s="127">
        <f>'CUMUL OCT 21'!D625+'NOVE 20 '!D625</f>
        <v>4298</v>
      </c>
      <c r="E625" s="127">
        <f>'CUMUL OCT 21'!E625+'NOVE 20 '!E625</f>
        <v>1419</v>
      </c>
      <c r="F625" s="127">
        <f t="shared" si="218"/>
        <v>2879</v>
      </c>
      <c r="G625" s="32">
        <f t="shared" si="219"/>
        <v>2.0288935870331217</v>
      </c>
    </row>
    <row r="626" spans="1:7" x14ac:dyDescent="0.2">
      <c r="A626" s="123">
        <v>65</v>
      </c>
      <c r="B626" s="1" t="s">
        <v>51</v>
      </c>
      <c r="C626" s="10"/>
      <c r="D626" s="127">
        <f>'CUMUL OCT 21'!D626+'NOVE 20 '!D626</f>
        <v>4380</v>
      </c>
      <c r="E626" s="127">
        <f>'CUMUL OCT 21'!E626+'NOVE 20 '!E626</f>
        <v>2369</v>
      </c>
      <c r="F626" s="127">
        <f t="shared" si="218"/>
        <v>2011</v>
      </c>
      <c r="G626" s="32">
        <f t="shared" si="219"/>
        <v>0.84888138455044326</v>
      </c>
    </row>
    <row r="627" spans="1:7" ht="25.5" x14ac:dyDescent="0.2">
      <c r="A627" s="123">
        <v>68</v>
      </c>
      <c r="B627" s="16" t="s">
        <v>52</v>
      </c>
      <c r="C627" s="17"/>
      <c r="D627" s="127">
        <f>'CUMUL OCT 21'!D627+'NOVE 20 '!D627</f>
        <v>49959</v>
      </c>
      <c r="E627" s="127">
        <f>'CUMUL OCT 21'!E627+'NOVE 20 '!E627</f>
        <v>70722</v>
      </c>
      <c r="F627" s="127">
        <f t="shared" si="218"/>
        <v>-20763</v>
      </c>
      <c r="G627" s="32">
        <f t="shared" si="219"/>
        <v>-0.2935861542377195</v>
      </c>
    </row>
    <row r="628" spans="1:7" x14ac:dyDescent="0.2">
      <c r="A628" s="123">
        <v>78</v>
      </c>
      <c r="B628" s="2" t="s">
        <v>53</v>
      </c>
      <c r="C628" s="11"/>
      <c r="D628" s="127">
        <f>'CUMUL OCT 21'!D628+'NOVE 20 '!D628</f>
        <v>0</v>
      </c>
      <c r="E628" s="127">
        <f>'CUMUL OCT 21'!E628+'NOVE 20 '!E628</f>
        <v>0</v>
      </c>
      <c r="F628" s="127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28"/>
      <c r="D629" s="40">
        <f>D624+D625-D626-D627+D628</f>
        <v>150602</v>
      </c>
      <c r="E629" s="40">
        <f>E624+E625-E626-E627+E628</f>
        <v>77786</v>
      </c>
      <c r="F629" s="40">
        <f t="shared" si="218"/>
        <v>72816</v>
      </c>
      <c r="G629" s="34">
        <f t="shared" si="219"/>
        <v>0.93610675442881752</v>
      </c>
    </row>
    <row r="630" spans="1:7" x14ac:dyDescent="0.2">
      <c r="A630" s="123">
        <v>76</v>
      </c>
      <c r="B630" s="1" t="s">
        <v>54</v>
      </c>
      <c r="C630" s="10"/>
      <c r="D630" s="127">
        <f>'CUMUL OCT 21'!D630+'NOVE 20 '!D630</f>
        <v>0</v>
      </c>
      <c r="E630" s="127">
        <f>'CUMUL OCT 21'!E630+'NOVE 20 '!E630</f>
        <v>0</v>
      </c>
      <c r="F630" s="127">
        <f t="shared" si="218"/>
        <v>0</v>
      </c>
      <c r="G630" s="32" t="e">
        <f t="shared" si="219"/>
        <v>#DIV/0!</v>
      </c>
    </row>
    <row r="631" spans="1:7" x14ac:dyDescent="0.2">
      <c r="A631" s="123">
        <v>66</v>
      </c>
      <c r="B631" s="1" t="s">
        <v>55</v>
      </c>
      <c r="C631" s="10"/>
      <c r="D631" s="127">
        <f>'CUMUL OCT 21'!D631+'NOVE 20 '!D631</f>
        <v>0</v>
      </c>
      <c r="E631" s="127">
        <f>'CUMUL OCT 21'!E631+'NOVE 20 '!E631</f>
        <v>0</v>
      </c>
      <c r="F631" s="127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27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28"/>
      <c r="D633" s="40">
        <f>D629+D632</f>
        <v>150602</v>
      </c>
      <c r="E633" s="40">
        <f>E629+E632</f>
        <v>77786</v>
      </c>
      <c r="F633" s="40">
        <f t="shared" si="218"/>
        <v>72816</v>
      </c>
      <c r="G633" s="34">
        <f t="shared" si="219"/>
        <v>0.93610675442881752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23">
        <v>5</v>
      </c>
      <c r="B637" s="1" t="s">
        <v>22</v>
      </c>
      <c r="C637" s="10"/>
      <c r="D637" s="40">
        <f>'NOVE 20 '!D637</f>
        <v>0</v>
      </c>
      <c r="E637" s="40">
        <f>'NOVE 20 '!E637</f>
        <v>0</v>
      </c>
      <c r="F637" s="40">
        <f t="shared" ref="F637" si="220">(D637-E637)</f>
        <v>0</v>
      </c>
      <c r="G637" s="34" t="e">
        <f t="shared" ref="G637" si="221">F637/E637</f>
        <v>#DIV/0!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23">
        <v>51</v>
      </c>
      <c r="B641" s="20" t="s">
        <v>29</v>
      </c>
      <c r="C641" s="30"/>
      <c r="D641" s="127">
        <v>0</v>
      </c>
      <c r="E641" s="127">
        <v>0</v>
      </c>
      <c r="F641" s="127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23">
        <v>510</v>
      </c>
      <c r="B642" s="1" t="s">
        <v>7</v>
      </c>
      <c r="C642" s="10"/>
      <c r="D642" s="127">
        <v>0</v>
      </c>
      <c r="E642" s="127">
        <v>0</v>
      </c>
      <c r="F642" s="127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23">
        <v>41</v>
      </c>
      <c r="B644" s="1" t="s">
        <v>8</v>
      </c>
      <c r="C644" s="10"/>
      <c r="D644" s="127">
        <f>D648+D649+D650</f>
        <v>0</v>
      </c>
      <c r="E644" s="127">
        <f>E648+E649+E650</f>
        <v>0</v>
      </c>
      <c r="F644" s="127">
        <f t="shared" ref="F644" si="224">(D644-E644)</f>
        <v>0</v>
      </c>
      <c r="G644" s="32" t="e">
        <f t="shared" ref="G644" si="225">F644/E644</f>
        <v>#DIV/0!</v>
      </c>
    </row>
    <row r="645" spans="1:7" x14ac:dyDescent="0.2">
      <c r="A645" s="123"/>
      <c r="B645" s="1"/>
      <c r="C645" s="10"/>
      <c r="D645" s="127"/>
      <c r="E645" s="127"/>
      <c r="F645" s="127"/>
      <c r="G645" s="32"/>
    </row>
    <row r="646" spans="1:7" x14ac:dyDescent="0.2">
      <c r="A646" s="123"/>
      <c r="B646" s="7" t="s">
        <v>6</v>
      </c>
      <c r="C646" s="29"/>
      <c r="D646" s="127"/>
      <c r="E646" s="127"/>
      <c r="F646" s="127"/>
      <c r="G646" s="32"/>
    </row>
    <row r="647" spans="1:7" x14ac:dyDescent="0.2">
      <c r="A647" s="123"/>
      <c r="B647" s="1"/>
      <c r="C647" s="10"/>
      <c r="D647" s="127"/>
      <c r="E647" s="127"/>
      <c r="F647" s="127"/>
      <c r="G647" s="32"/>
    </row>
    <row r="648" spans="1:7" x14ac:dyDescent="0.2">
      <c r="A648" s="123"/>
      <c r="B648" s="23" t="s">
        <v>23</v>
      </c>
      <c r="C648" s="10"/>
      <c r="D648" s="40">
        <f>'NOVE 20 '!D648</f>
        <v>0</v>
      </c>
      <c r="E648" s="40">
        <f>'NOVE 20 '!E648</f>
        <v>0</v>
      </c>
      <c r="F648" s="127">
        <f t="shared" ref="F648:F650" si="226">(D648-E648)</f>
        <v>0</v>
      </c>
      <c r="G648" s="32" t="e">
        <f t="shared" ref="G648:G650" si="227">F648/E648</f>
        <v>#DIV/0!</v>
      </c>
    </row>
    <row r="649" spans="1:7" ht="25.5" x14ac:dyDescent="0.2">
      <c r="A649" s="123"/>
      <c r="B649" s="24" t="s">
        <v>58</v>
      </c>
      <c r="C649" s="17"/>
      <c r="D649" s="40">
        <f>'NOVE 20 '!D649</f>
        <v>0</v>
      </c>
      <c r="E649" s="40">
        <f>'NOVE 20 '!E649</f>
        <v>0</v>
      </c>
      <c r="F649" s="127">
        <f t="shared" si="226"/>
        <v>0</v>
      </c>
      <c r="G649" s="32" t="e">
        <f t="shared" si="227"/>
        <v>#DIV/0!</v>
      </c>
    </row>
    <row r="650" spans="1:7" x14ac:dyDescent="0.2">
      <c r="A650" s="123"/>
      <c r="B650" s="23" t="s">
        <v>24</v>
      </c>
      <c r="C650" s="10"/>
      <c r="D650" s="40">
        <f>'NOVE 20 '!D650</f>
        <v>0</v>
      </c>
      <c r="E650" s="40">
        <f>'NOVE 20 '!E650</f>
        <v>0</v>
      </c>
      <c r="F650" s="127">
        <f t="shared" si="226"/>
        <v>0</v>
      </c>
      <c r="G650" s="32" t="e">
        <f t="shared" si="227"/>
        <v>#DIV/0!</v>
      </c>
    </row>
    <row r="651" spans="1:7" x14ac:dyDescent="0.2">
      <c r="A651" s="123"/>
      <c r="B651" s="1"/>
      <c r="C651" s="10"/>
      <c r="D651" s="127"/>
      <c r="E651" s="127"/>
      <c r="F651" s="127"/>
      <c r="G651" s="32"/>
    </row>
    <row r="652" spans="1:7" x14ac:dyDescent="0.2">
      <c r="A652" s="123"/>
      <c r="B652" s="8" t="s">
        <v>26</v>
      </c>
      <c r="C652" s="31"/>
      <c r="D652" s="40">
        <f>'NOVE 20 '!D652</f>
        <v>0</v>
      </c>
      <c r="E652" s="40">
        <f>'NOVE 20 '!E652</f>
        <v>0</v>
      </c>
      <c r="F652" s="127">
        <f t="shared" ref="F652" si="228">(D652-E652)</f>
        <v>0</v>
      </c>
      <c r="G652" s="32" t="e">
        <f t="shared" ref="G652" si="229">F652/E652</f>
        <v>#DIV/0!</v>
      </c>
    </row>
    <row r="653" spans="1:7" x14ac:dyDescent="0.2">
      <c r="A653" s="123"/>
      <c r="B653" s="8"/>
      <c r="C653" s="31"/>
      <c r="D653" s="127"/>
      <c r="E653" s="127"/>
      <c r="F653" s="127"/>
      <c r="G653" s="32"/>
    </row>
    <row r="654" spans="1:7" x14ac:dyDescent="0.2">
      <c r="A654" s="123">
        <v>3</v>
      </c>
      <c r="B654" s="8" t="s">
        <v>15</v>
      </c>
      <c r="C654" s="31"/>
      <c r="D654" s="127">
        <f>D657+D658+D659+D660</f>
        <v>0</v>
      </c>
      <c r="E654" s="127">
        <f>E657+E658+E659+E660</f>
        <v>0</v>
      </c>
      <c r="F654" s="127">
        <f t="shared" ref="F654" si="230">(D654-E654)</f>
        <v>0</v>
      </c>
      <c r="G654" s="32" t="e">
        <f t="shared" ref="G654" si="231">F654/E654</f>
        <v>#DIV/0!</v>
      </c>
    </row>
    <row r="655" spans="1:7" x14ac:dyDescent="0.2">
      <c r="A655" s="123"/>
      <c r="B655" s="7" t="s">
        <v>6</v>
      </c>
      <c r="C655" s="29"/>
      <c r="D655" s="127"/>
      <c r="E655" s="127"/>
      <c r="F655" s="127"/>
      <c r="G655" s="32"/>
    </row>
    <row r="656" spans="1:7" x14ac:dyDescent="0.2">
      <c r="A656" s="123"/>
      <c r="B656" s="8"/>
      <c r="C656" s="31"/>
      <c r="D656" s="127"/>
      <c r="E656" s="127"/>
      <c r="F656" s="127"/>
      <c r="G656" s="32"/>
    </row>
    <row r="657" spans="1:7" x14ac:dyDescent="0.2">
      <c r="A657" s="123">
        <v>30</v>
      </c>
      <c r="B657" s="25" t="s">
        <v>16</v>
      </c>
      <c r="C657" s="31"/>
      <c r="D657" s="40">
        <f>'NOVE 20 '!D657</f>
        <v>0</v>
      </c>
      <c r="E657" s="40">
        <f>'NOVE 20 '!E657</f>
        <v>0</v>
      </c>
      <c r="F657" s="127">
        <f t="shared" ref="F657:F660" si="232">(D657-E657)</f>
        <v>0</v>
      </c>
      <c r="G657" s="32" t="e">
        <f t="shared" ref="G657:G660" si="233">F657/E657</f>
        <v>#DIV/0!</v>
      </c>
    </row>
    <row r="658" spans="1:7" x14ac:dyDescent="0.2">
      <c r="A658" s="123">
        <v>31</v>
      </c>
      <c r="B658" s="25" t="s">
        <v>17</v>
      </c>
      <c r="C658" s="31"/>
      <c r="D658" s="40">
        <f>'NOVE 20 '!D658</f>
        <v>0</v>
      </c>
      <c r="E658" s="40">
        <f>'NOVE 20 '!E658</f>
        <v>0</v>
      </c>
      <c r="F658" s="127">
        <f t="shared" si="232"/>
        <v>0</v>
      </c>
      <c r="G658" s="32" t="e">
        <f t="shared" si="233"/>
        <v>#DIV/0!</v>
      </c>
    </row>
    <row r="659" spans="1:7" x14ac:dyDescent="0.2">
      <c r="A659" s="123">
        <v>32</v>
      </c>
      <c r="B659" s="25" t="s">
        <v>18</v>
      </c>
      <c r="C659" s="31"/>
      <c r="D659" s="40">
        <f>'NOVE 20 '!D659</f>
        <v>0</v>
      </c>
      <c r="E659" s="40">
        <f>'NOVE 20 '!E659</f>
        <v>0</v>
      </c>
      <c r="F659" s="127">
        <f t="shared" si="232"/>
        <v>0</v>
      </c>
      <c r="G659" s="32" t="e">
        <f t="shared" si="233"/>
        <v>#DIV/0!</v>
      </c>
    </row>
    <row r="660" spans="1:7" x14ac:dyDescent="0.2">
      <c r="A660" s="123">
        <v>37</v>
      </c>
      <c r="B660" s="25" t="s">
        <v>25</v>
      </c>
      <c r="C660" s="31"/>
      <c r="D660" s="40">
        <f>'NOVE 20 '!D660</f>
        <v>0</v>
      </c>
      <c r="E660" s="40">
        <f>'NOVE 20 '!E660</f>
        <v>0</v>
      </c>
      <c r="F660" s="127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27" t="s">
        <v>10</v>
      </c>
      <c r="E664" s="127" t="s">
        <v>11</v>
      </c>
      <c r="F664" s="127" t="s">
        <v>12</v>
      </c>
      <c r="G664" s="32" t="s">
        <v>13</v>
      </c>
    </row>
    <row r="665" spans="1:7" x14ac:dyDescent="0.2">
      <c r="A665" s="123">
        <v>700</v>
      </c>
      <c r="B665" s="1" t="s">
        <v>30</v>
      </c>
      <c r="C665" s="10"/>
      <c r="D665" s="127">
        <f>'CUMUL OCT 21'!D665+'NOVE 20 '!D665</f>
        <v>0</v>
      </c>
      <c r="E665" s="127">
        <f>'CUMUL OCT 21'!E665+'NOVE 20 '!E665</f>
        <v>0</v>
      </c>
      <c r="F665" s="127">
        <f>(D665-E665)</f>
        <v>0</v>
      </c>
      <c r="G665" s="32" t="e">
        <f>F665/E665</f>
        <v>#DIV/0!</v>
      </c>
    </row>
    <row r="666" spans="1:7" x14ac:dyDescent="0.2">
      <c r="A666" s="123">
        <v>701</v>
      </c>
      <c r="B666" s="1" t="s">
        <v>31</v>
      </c>
      <c r="C666" s="10"/>
      <c r="D666" s="127">
        <f>'CUMUL OCT 21'!D666+'NOVE 20 '!D666</f>
        <v>0</v>
      </c>
      <c r="E666" s="127">
        <f>'CUMUL OCT 21'!E666+'NOVE 20 '!E666</f>
        <v>0</v>
      </c>
      <c r="F666" s="127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123">
        <v>704</v>
      </c>
      <c r="B667" s="1" t="s">
        <v>32</v>
      </c>
      <c r="C667" s="10"/>
      <c r="D667" s="127">
        <f>'CUMUL OCT 21'!D667+'NOVE 20 '!D667</f>
        <v>0</v>
      </c>
      <c r="E667" s="127">
        <f>'CUMUL OCT 21'!E667+'NOVE 20 '!E667</f>
        <v>0</v>
      </c>
      <c r="F667" s="127">
        <f t="shared" si="234"/>
        <v>0</v>
      </c>
      <c r="G667" s="32" t="e">
        <f t="shared" si="235"/>
        <v>#DIV/0!</v>
      </c>
    </row>
    <row r="668" spans="1:7" x14ac:dyDescent="0.2">
      <c r="A668" s="123">
        <v>706</v>
      </c>
      <c r="B668" s="1" t="s">
        <v>33</v>
      </c>
      <c r="C668" s="10"/>
      <c r="D668" s="127">
        <f>'CUMUL OCT 21'!D668+'NOVE 20 '!D668</f>
        <v>365807</v>
      </c>
      <c r="E668" s="127">
        <f>'CUMUL OCT 21'!E668+'NOVE 20 '!E668</f>
        <v>327972</v>
      </c>
      <c r="F668" s="127">
        <f t="shared" si="234"/>
        <v>37835</v>
      </c>
      <c r="G668" s="32">
        <f t="shared" si="235"/>
        <v>0.11536045760003903</v>
      </c>
    </row>
    <row r="669" spans="1:7" x14ac:dyDescent="0.2">
      <c r="A669" s="123"/>
      <c r="B669" s="13" t="s">
        <v>6</v>
      </c>
      <c r="C669" s="27"/>
      <c r="D669" s="127">
        <f>'CUMUL OCT 21'!D669+'NOVE 20 '!D669</f>
        <v>0</v>
      </c>
      <c r="E669" s="127">
        <f>'CUMUL OCT 21'!E669+'NOVE 20 '!E669</f>
        <v>0</v>
      </c>
      <c r="F669" s="39"/>
      <c r="G669" s="33"/>
    </row>
    <row r="670" spans="1:7" x14ac:dyDescent="0.2">
      <c r="A670" s="123"/>
      <c r="B670" s="14" t="s">
        <v>19</v>
      </c>
      <c r="C670" s="11"/>
      <c r="D670" s="127">
        <f>'CUMUL OCT 21'!D670+'NOVE 20 '!D670</f>
        <v>0</v>
      </c>
      <c r="E670" s="127">
        <f>'CUMUL OCT 21'!E670+'NOVE 20 '!E670</f>
        <v>0</v>
      </c>
      <c r="F670" s="127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123"/>
      <c r="B671" s="14" t="s">
        <v>20</v>
      </c>
      <c r="C671" s="11"/>
      <c r="D671" s="127">
        <f>'CUMUL OCT 21'!D671+'NOVE 20 '!D671</f>
        <v>0</v>
      </c>
      <c r="E671" s="127">
        <f>'CUMUL OCT 21'!E671+'NOVE 20 '!E671</f>
        <v>0</v>
      </c>
      <c r="F671" s="127">
        <f t="shared" si="236"/>
        <v>0</v>
      </c>
      <c r="G671" s="32" t="e">
        <f t="shared" si="237"/>
        <v>#DIV/0!</v>
      </c>
    </row>
    <row r="672" spans="1:7" x14ac:dyDescent="0.2">
      <c r="A672" s="123"/>
      <c r="B672" s="14" t="s">
        <v>27</v>
      </c>
      <c r="C672" s="11"/>
      <c r="D672" s="127">
        <f>'CUMUL OCT 21'!D672+'NOVE 20 '!D672</f>
        <v>0</v>
      </c>
      <c r="E672" s="127">
        <f>'CUMUL OCT 21'!E672+'NOVE 20 '!E672</f>
        <v>0</v>
      </c>
      <c r="F672" s="127">
        <f t="shared" si="236"/>
        <v>0</v>
      </c>
      <c r="G672" s="32" t="e">
        <f t="shared" si="237"/>
        <v>#DIV/0!</v>
      </c>
    </row>
    <row r="673" spans="1:7" x14ac:dyDescent="0.2">
      <c r="A673" s="123">
        <v>706</v>
      </c>
      <c r="B673" s="2" t="s">
        <v>34</v>
      </c>
      <c r="C673" s="11"/>
      <c r="D673" s="127">
        <f>'CUMUL OCT 21'!D673+'NOVE 20 '!D673</f>
        <v>0</v>
      </c>
      <c r="E673" s="127">
        <f>'CUMUL OCT 21'!E673+'NOVE 20 '!E673</f>
        <v>0</v>
      </c>
      <c r="F673" s="127">
        <f t="shared" si="236"/>
        <v>0</v>
      </c>
      <c r="G673" s="32" t="e">
        <f t="shared" si="237"/>
        <v>#DIV/0!</v>
      </c>
    </row>
    <row r="674" spans="1:7" x14ac:dyDescent="0.2">
      <c r="A674" s="123" t="s">
        <v>35</v>
      </c>
      <c r="B674" s="2" t="s">
        <v>36</v>
      </c>
      <c r="C674" s="11"/>
      <c r="D674" s="39"/>
      <c r="E674" s="39"/>
      <c r="F674" s="127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124"/>
      <c r="D675" s="40">
        <f>D665+D666+D667+D668+D673+D674</f>
        <v>365807</v>
      </c>
      <c r="E675" s="40">
        <f>E665+E666+E667+E668+E673+E674</f>
        <v>327972</v>
      </c>
      <c r="F675" s="40">
        <f t="shared" si="236"/>
        <v>37835</v>
      </c>
      <c r="G675" s="34">
        <f t="shared" si="237"/>
        <v>0.11536045760003903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27">
        <f>'CUMUL OCT 21'!D678+'NOVE 20 '!D678</f>
        <v>0</v>
      </c>
      <c r="E678" s="127">
        <f>'CUMUL OCT 21'!E678+'NOVE 20 '!E678</f>
        <v>0</v>
      </c>
      <c r="F678" s="127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125"/>
      <c r="D679" s="127">
        <f>'CUMUL OCT 21'!D679+'NOVE 20 '!D679</f>
        <v>0</v>
      </c>
      <c r="E679" s="127">
        <f>'CUMUL OCT 21'!E679+'NOVE 20 '!E679</f>
        <v>0</v>
      </c>
      <c r="F679" s="126"/>
      <c r="G679" s="36"/>
    </row>
    <row r="680" spans="1:7" x14ac:dyDescent="0.2">
      <c r="A680" s="123">
        <v>72</v>
      </c>
      <c r="B680" s="1" t="s">
        <v>37</v>
      </c>
      <c r="C680" s="10"/>
      <c r="D680" s="127">
        <f>'CUMUL OCT 21'!D680+'NOVE 20 '!D680</f>
        <v>0</v>
      </c>
      <c r="E680" s="127">
        <f>'CUMUL OCT 21'!E680+'NOVE 20 '!E680</f>
        <v>0</v>
      </c>
      <c r="F680" s="127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123">
        <v>73</v>
      </c>
      <c r="B681" s="1" t="s">
        <v>38</v>
      </c>
      <c r="C681" s="10"/>
      <c r="D681" s="127">
        <f>'CUMUL OCT 21'!D681+'NOVE 20 '!D681</f>
        <v>0</v>
      </c>
      <c r="E681" s="127">
        <f>'CUMUL OCT 21'!E681+'NOVE 20 '!E681</f>
        <v>0</v>
      </c>
      <c r="F681" s="127">
        <f t="shared" si="240"/>
        <v>0</v>
      </c>
      <c r="G681" s="32" t="e">
        <f t="shared" si="241"/>
        <v>#DIV/0!</v>
      </c>
    </row>
    <row r="682" spans="1:7" x14ac:dyDescent="0.2">
      <c r="A682" s="123">
        <v>74</v>
      </c>
      <c r="B682" s="2" t="s">
        <v>39</v>
      </c>
      <c r="C682" s="11"/>
      <c r="D682" s="127">
        <f>'CUMUL OCT 21'!D682+'NOVE 20 '!D682</f>
        <v>0</v>
      </c>
      <c r="E682" s="127">
        <f>'CUMUL OCT 21'!E682+'NOVE 20 '!E682</f>
        <v>0</v>
      </c>
      <c r="F682" s="127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28"/>
      <c r="D683" s="40">
        <f>D675+D680+D681+D682</f>
        <v>365807</v>
      </c>
      <c r="E683" s="40">
        <f>E675+E680+E681+E682</f>
        <v>327972</v>
      </c>
      <c r="F683" s="127">
        <f t="shared" si="240"/>
        <v>37835</v>
      </c>
      <c r="G683" s="32">
        <f t="shared" si="241"/>
        <v>0.11536045760003903</v>
      </c>
    </row>
    <row r="684" spans="1:7" x14ac:dyDescent="0.2">
      <c r="A684" s="123">
        <v>60</v>
      </c>
      <c r="B684" s="3" t="s">
        <v>40</v>
      </c>
      <c r="C684" s="125"/>
      <c r="D684" s="126">
        <f>D685+D686+D687</f>
        <v>96981</v>
      </c>
      <c r="E684" s="126">
        <f>E685+E686+E687</f>
        <v>83187</v>
      </c>
      <c r="F684" s="127">
        <f t="shared" si="240"/>
        <v>13794</v>
      </c>
      <c r="G684" s="32">
        <f t="shared" si="241"/>
        <v>0.16581917847740632</v>
      </c>
    </row>
    <row r="685" spans="1:7" x14ac:dyDescent="0.2">
      <c r="A685" s="123">
        <v>600</v>
      </c>
      <c r="B685" s="1" t="s">
        <v>2</v>
      </c>
      <c r="C685" s="10"/>
      <c r="D685" s="127">
        <f>'CUMUL OCT 21'!D685+'NOVE 20 '!D685</f>
        <v>0</v>
      </c>
      <c r="E685" s="127">
        <f>'CUMUL OCT 21'!E685+'NOVE 20 '!E685</f>
        <v>0</v>
      </c>
      <c r="F685" s="127">
        <f t="shared" si="240"/>
        <v>0</v>
      </c>
      <c r="G685" s="32" t="e">
        <f t="shared" si="241"/>
        <v>#DIV/0!</v>
      </c>
    </row>
    <row r="686" spans="1:7" x14ac:dyDescent="0.2">
      <c r="A686" s="123">
        <v>601</v>
      </c>
      <c r="B686" s="1" t="s">
        <v>3</v>
      </c>
      <c r="C686" s="10"/>
      <c r="D686" s="127">
        <f>'CUMUL OCT 21'!D686+'NOVE 20 '!D686</f>
        <v>96981</v>
      </c>
      <c r="E686" s="127">
        <f>'CUMUL OCT 21'!E686+'NOVE 20 '!E686</f>
        <v>83187</v>
      </c>
      <c r="F686" s="127">
        <f t="shared" si="240"/>
        <v>13794</v>
      </c>
      <c r="G686" s="32">
        <f t="shared" si="241"/>
        <v>0.16581917847740632</v>
      </c>
    </row>
    <row r="687" spans="1:7" x14ac:dyDescent="0.2">
      <c r="A687" s="123">
        <v>604</v>
      </c>
      <c r="B687" s="1" t="s">
        <v>4</v>
      </c>
      <c r="C687" s="10"/>
      <c r="D687" s="127">
        <f>'CUMUL OCT 21'!D687+'NOVE 20 '!D687</f>
        <v>0</v>
      </c>
      <c r="E687" s="127">
        <f>'CUMUL OCT 21'!E687+'NOVE 20 '!E687</f>
        <v>0</v>
      </c>
      <c r="F687" s="127">
        <f t="shared" si="240"/>
        <v>0</v>
      </c>
      <c r="G687" s="32" t="e">
        <f t="shared" si="241"/>
        <v>#DIV/0!</v>
      </c>
    </row>
    <row r="688" spans="1:7" x14ac:dyDescent="0.2">
      <c r="A688" s="123">
        <v>61</v>
      </c>
      <c r="B688" s="1" t="s">
        <v>41</v>
      </c>
      <c r="C688" s="10"/>
      <c r="D688" s="127">
        <f>'CUMUL OCT 21'!D688+'NOVE 20 '!D688</f>
        <v>4440</v>
      </c>
      <c r="E688" s="127">
        <f>'CUMUL OCT 21'!E688+'NOVE 20 '!E688</f>
        <v>5029</v>
      </c>
      <c r="F688" s="127">
        <f t="shared" si="240"/>
        <v>-589</v>
      </c>
      <c r="G688" s="32">
        <f t="shared" si="241"/>
        <v>-0.11712069994034599</v>
      </c>
    </row>
    <row r="689" spans="1:7" x14ac:dyDescent="0.2">
      <c r="A689" s="123">
        <v>62</v>
      </c>
      <c r="B689" s="2" t="s">
        <v>42</v>
      </c>
      <c r="C689" s="11"/>
      <c r="D689" s="127">
        <f>'CUMUL OCT 21'!D689+'NOVE 20 '!D689</f>
        <v>6665</v>
      </c>
      <c r="E689" s="127">
        <f>'CUMUL OCT 21'!E689+'NOVE 20 '!E689</f>
        <v>5067</v>
      </c>
      <c r="F689" s="127">
        <f t="shared" si="240"/>
        <v>1598</v>
      </c>
      <c r="G689" s="32">
        <f t="shared" si="241"/>
        <v>0.31537398855338467</v>
      </c>
    </row>
    <row r="690" spans="1:7" ht="25.5" x14ac:dyDescent="0.2">
      <c r="A690" s="22"/>
      <c r="B690" s="26" t="s">
        <v>43</v>
      </c>
      <c r="C690" s="128"/>
      <c r="D690" s="40">
        <f>D684+D688+D689</f>
        <v>108086</v>
      </c>
      <c r="E690" s="40">
        <f>E684+E688+E689</f>
        <v>93283</v>
      </c>
      <c r="F690" s="127">
        <f t="shared" si="240"/>
        <v>14803</v>
      </c>
      <c r="G690" s="32">
        <f t="shared" si="241"/>
        <v>0.15868915022029736</v>
      </c>
    </row>
    <row r="691" spans="1:7" ht="25.5" x14ac:dyDescent="0.2">
      <c r="A691" s="22"/>
      <c r="B691" s="26" t="s">
        <v>48</v>
      </c>
      <c r="C691" s="128"/>
      <c r="D691" s="40">
        <f>D683-D690</f>
        <v>257721</v>
      </c>
      <c r="E691" s="40">
        <f>E683-E690</f>
        <v>234689</v>
      </c>
      <c r="F691" s="127">
        <f t="shared" si="240"/>
        <v>23032</v>
      </c>
      <c r="G691" s="32">
        <f t="shared" si="241"/>
        <v>9.8138387397790267E-2</v>
      </c>
    </row>
    <row r="692" spans="1:7" x14ac:dyDescent="0.2">
      <c r="A692" s="123">
        <v>63</v>
      </c>
      <c r="B692" s="3" t="s">
        <v>46</v>
      </c>
      <c r="C692" s="125"/>
      <c r="D692" s="127">
        <f>'CUMUL OCT 21'!D692+'NOVE 20 '!D692</f>
        <v>230895</v>
      </c>
      <c r="E692" s="127">
        <f>'CUMUL OCT 21'!E692+'NOVE 20 '!E692</f>
        <v>229808</v>
      </c>
      <c r="F692" s="127">
        <f t="shared" si="240"/>
        <v>1087</v>
      </c>
      <c r="G692" s="32">
        <f t="shared" si="241"/>
        <v>4.7300355079022485E-3</v>
      </c>
    </row>
    <row r="693" spans="1:7" x14ac:dyDescent="0.2">
      <c r="A693" s="123"/>
      <c r="B693" s="13" t="s">
        <v>6</v>
      </c>
      <c r="C693" s="27"/>
      <c r="D693" s="127"/>
      <c r="E693" s="127"/>
      <c r="F693" s="127"/>
      <c r="G693" s="32"/>
    </row>
    <row r="694" spans="1:7" x14ac:dyDescent="0.2">
      <c r="A694" s="123">
        <v>631</v>
      </c>
      <c r="B694" s="15" t="s">
        <v>21</v>
      </c>
      <c r="C694" s="21"/>
      <c r="D694" s="127">
        <f>'CUMUL OCT 21'!D694+'NOVE 20 '!D694</f>
        <v>0</v>
      </c>
      <c r="E694" s="127">
        <f>'CUMUL OCT 21'!E694+'NOVE 20 '!E694</f>
        <v>0</v>
      </c>
      <c r="F694" s="127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23"/>
      <c r="B695" s="15"/>
      <c r="C695" s="21"/>
      <c r="D695" s="127"/>
      <c r="E695" s="127"/>
      <c r="F695" s="127"/>
      <c r="G695" s="32"/>
    </row>
    <row r="696" spans="1:7" x14ac:dyDescent="0.2">
      <c r="A696" s="123">
        <v>64</v>
      </c>
      <c r="B696" s="2" t="s">
        <v>47</v>
      </c>
      <c r="C696" s="11"/>
      <c r="D696" s="127">
        <f>'CUMUL OCT 21'!D696+'NOVE 20 '!D696</f>
        <v>11791</v>
      </c>
      <c r="E696" s="127">
        <f>'CUMUL OCT 21'!E696+'NOVE 20 '!E696</f>
        <v>10567</v>
      </c>
      <c r="F696" s="127">
        <f t="shared" ref="F696:F706" si="244">(D696-E696)</f>
        <v>1224</v>
      </c>
      <c r="G696" s="32">
        <f t="shared" ref="G696:G706" si="245">F696/E696</f>
        <v>0.1158323081290811</v>
      </c>
    </row>
    <row r="697" spans="1:7" ht="25.5" x14ac:dyDescent="0.2">
      <c r="A697" s="22"/>
      <c r="B697" s="26" t="s">
        <v>49</v>
      </c>
      <c r="C697" s="128"/>
      <c r="D697" s="40">
        <f>D691-D692-D696</f>
        <v>15035</v>
      </c>
      <c r="E697" s="40">
        <f>E691-E692-E696</f>
        <v>-5686</v>
      </c>
      <c r="F697" s="40">
        <f t="shared" si="244"/>
        <v>20721</v>
      </c>
      <c r="G697" s="34">
        <f t="shared" si="245"/>
        <v>-3.6442138586000703</v>
      </c>
    </row>
    <row r="698" spans="1:7" x14ac:dyDescent="0.2">
      <c r="A698" s="123">
        <v>75</v>
      </c>
      <c r="B698" s="3" t="s">
        <v>50</v>
      </c>
      <c r="C698" s="125"/>
      <c r="D698" s="127">
        <f>'CUMUL OCT 21'!D698+'NOVE 20 '!D698</f>
        <v>319</v>
      </c>
      <c r="E698" s="127">
        <f>'CUMUL OCT 21'!E698+'NOVE 20 '!E698</f>
        <v>201</v>
      </c>
      <c r="F698" s="127">
        <f t="shared" si="244"/>
        <v>118</v>
      </c>
      <c r="G698" s="32">
        <f t="shared" si="245"/>
        <v>0.58706467661691542</v>
      </c>
    </row>
    <row r="699" spans="1:7" x14ac:dyDescent="0.2">
      <c r="A699" s="123">
        <v>65</v>
      </c>
      <c r="B699" s="1" t="s">
        <v>51</v>
      </c>
      <c r="C699" s="10"/>
      <c r="D699" s="127">
        <f>'CUMUL OCT 21'!D699+'NOVE 20 '!D699</f>
        <v>2536</v>
      </c>
      <c r="E699" s="127">
        <f>'CUMUL OCT 21'!E699+'NOVE 20 '!E699</f>
        <v>1209</v>
      </c>
      <c r="F699" s="127">
        <f t="shared" si="244"/>
        <v>1327</v>
      </c>
      <c r="G699" s="32">
        <f t="shared" si="245"/>
        <v>1.0976013234077751</v>
      </c>
    </row>
    <row r="700" spans="1:7" ht="25.5" x14ac:dyDescent="0.2">
      <c r="A700" s="123">
        <v>68</v>
      </c>
      <c r="B700" s="16" t="s">
        <v>52</v>
      </c>
      <c r="C700" s="17"/>
      <c r="D700" s="127">
        <f>'CUMUL OCT 21'!D700+'NOVE 20 '!D700</f>
        <v>56756</v>
      </c>
      <c r="E700" s="127">
        <f>'CUMUL OCT 21'!E700+'NOVE 20 '!E700</f>
        <v>68550</v>
      </c>
      <c r="F700" s="127">
        <f t="shared" si="244"/>
        <v>-11794</v>
      </c>
      <c r="G700" s="32">
        <f t="shared" si="245"/>
        <v>-0.17204959883296864</v>
      </c>
    </row>
    <row r="701" spans="1:7" x14ac:dyDescent="0.2">
      <c r="A701" s="123">
        <v>78</v>
      </c>
      <c r="B701" s="2" t="s">
        <v>53</v>
      </c>
      <c r="C701" s="11"/>
      <c r="D701" s="127">
        <f>'CUMUL OCT 21'!D701+'NOVE 20 '!D701</f>
        <v>0</v>
      </c>
      <c r="E701" s="127">
        <f>'CUMUL OCT 21'!E701+'NOVE 20 '!E701</f>
        <v>2044</v>
      </c>
      <c r="F701" s="127">
        <f t="shared" si="244"/>
        <v>-2044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28"/>
      <c r="D702" s="40">
        <f>D697+D698-D699-D700+D701</f>
        <v>-43938</v>
      </c>
      <c r="E702" s="40">
        <f>E697+E698-E699-E700+E701</f>
        <v>-73200</v>
      </c>
      <c r="F702" s="40">
        <f t="shared" si="244"/>
        <v>29262</v>
      </c>
      <c r="G702" s="34">
        <f t="shared" si="245"/>
        <v>-0.39975409836065573</v>
      </c>
    </row>
    <row r="703" spans="1:7" x14ac:dyDescent="0.2">
      <c r="A703" s="123">
        <v>76</v>
      </c>
      <c r="B703" s="1" t="s">
        <v>54</v>
      </c>
      <c r="C703" s="10"/>
      <c r="D703" s="127">
        <f>'CUMUL OCT 21'!D703+'NOVE 20 '!D703</f>
        <v>12945</v>
      </c>
      <c r="E703" s="127">
        <f>'CUMUL OCT 21'!E703+'NOVE 20 '!E703</f>
        <v>14711</v>
      </c>
      <c r="F703" s="127">
        <f t="shared" si="244"/>
        <v>-1766</v>
      </c>
      <c r="G703" s="32">
        <f t="shared" si="245"/>
        <v>-0.1200462239140779</v>
      </c>
    </row>
    <row r="704" spans="1:7" x14ac:dyDescent="0.2">
      <c r="A704" s="123">
        <v>66</v>
      </c>
      <c r="B704" s="1" t="s">
        <v>55</v>
      </c>
      <c r="C704" s="10"/>
      <c r="D704" s="127">
        <f>'CUMUL OCT 21'!D704+'NOVE 20 '!D704</f>
        <v>0</v>
      </c>
      <c r="E704" s="127">
        <f>'CUMUL OCT 21'!E704+'NOVE 20 '!E704</f>
        <v>0</v>
      </c>
      <c r="F704" s="127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39">
        <f>D703-D704</f>
        <v>12945</v>
      </c>
      <c r="E705" s="39">
        <f>E703-E704</f>
        <v>14711</v>
      </c>
      <c r="F705" s="127">
        <f t="shared" si="244"/>
        <v>-1766</v>
      </c>
      <c r="G705" s="32">
        <f t="shared" si="245"/>
        <v>-0.1200462239140779</v>
      </c>
    </row>
    <row r="706" spans="1:7" x14ac:dyDescent="0.2">
      <c r="A706" s="22"/>
      <c r="B706" s="19" t="s">
        <v>57</v>
      </c>
      <c r="C706" s="128"/>
      <c r="D706" s="40">
        <f>D702+D705</f>
        <v>-30993</v>
      </c>
      <c r="E706" s="40">
        <f>E702+E705</f>
        <v>-58489</v>
      </c>
      <c r="F706" s="40">
        <f t="shared" si="244"/>
        <v>27496</v>
      </c>
      <c r="G706" s="34">
        <f t="shared" si="245"/>
        <v>-0.47010548992118179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23">
        <v>5</v>
      </c>
      <c r="B710" s="1" t="s">
        <v>22</v>
      </c>
      <c r="C710" s="10"/>
      <c r="D710" s="40">
        <f>'NOVE 20 '!D710</f>
        <v>0</v>
      </c>
      <c r="E710" s="40">
        <f>'NOVE 20 '!E710</f>
        <v>0</v>
      </c>
      <c r="F710" s="40">
        <f t="shared" ref="F710" si="246">(D710-E710)</f>
        <v>0</v>
      </c>
      <c r="G710" s="34" t="e">
        <f t="shared" ref="G710" si="247">F710/E710</f>
        <v>#DIV/0!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23">
        <v>51</v>
      </c>
      <c r="B714" s="20" t="s">
        <v>29</v>
      </c>
      <c r="C714" s="30"/>
      <c r="D714" s="127">
        <v>0</v>
      </c>
      <c r="E714" s="127">
        <v>0</v>
      </c>
      <c r="F714" s="127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23">
        <v>510</v>
      </c>
      <c r="B715" s="1" t="s">
        <v>7</v>
      </c>
      <c r="C715" s="10"/>
      <c r="D715" s="127">
        <v>0</v>
      </c>
      <c r="E715" s="127">
        <v>0</v>
      </c>
      <c r="F715" s="127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23">
        <v>41</v>
      </c>
      <c r="B717" s="1" t="s">
        <v>8</v>
      </c>
      <c r="C717" s="10"/>
      <c r="D717" s="127">
        <f>D721+D722+D723</f>
        <v>0</v>
      </c>
      <c r="E717" s="127">
        <f>E721+E722+E723</f>
        <v>0</v>
      </c>
      <c r="F717" s="127">
        <f t="shared" ref="F717" si="250">(D717-E717)</f>
        <v>0</v>
      </c>
      <c r="G717" s="32" t="e">
        <f t="shared" ref="G717" si="251">F717/E717</f>
        <v>#DIV/0!</v>
      </c>
    </row>
    <row r="718" spans="1:7" x14ac:dyDescent="0.2">
      <c r="A718" s="123"/>
      <c r="B718" s="1"/>
      <c r="C718" s="10"/>
      <c r="D718" s="127"/>
      <c r="E718" s="127"/>
      <c r="F718" s="127"/>
      <c r="G718" s="32"/>
    </row>
    <row r="719" spans="1:7" x14ac:dyDescent="0.2">
      <c r="A719" s="123"/>
      <c r="B719" s="7" t="s">
        <v>6</v>
      </c>
      <c r="C719" s="29"/>
      <c r="D719" s="127"/>
      <c r="E719" s="127"/>
      <c r="F719" s="127"/>
      <c r="G719" s="32"/>
    </row>
    <row r="720" spans="1:7" x14ac:dyDescent="0.2">
      <c r="A720" s="123"/>
      <c r="B720" s="1"/>
      <c r="C720" s="10"/>
      <c r="D720" s="127"/>
      <c r="E720" s="127"/>
      <c r="F720" s="127"/>
      <c r="G720" s="32"/>
    </row>
    <row r="721" spans="1:7" x14ac:dyDescent="0.2">
      <c r="A721" s="123"/>
      <c r="B721" s="23" t="s">
        <v>23</v>
      </c>
      <c r="C721" s="10"/>
      <c r="D721" s="40">
        <f>'NOVE 20 '!D721</f>
        <v>0</v>
      </c>
      <c r="E721" s="40">
        <f>'NOVE 20 '!E721</f>
        <v>0</v>
      </c>
      <c r="F721" s="127">
        <f t="shared" ref="F721:F723" si="252">(D721-E721)</f>
        <v>0</v>
      </c>
      <c r="G721" s="32" t="e">
        <f t="shared" ref="G721:G723" si="253">F721/E721</f>
        <v>#DIV/0!</v>
      </c>
    </row>
    <row r="722" spans="1:7" ht="25.5" x14ac:dyDescent="0.2">
      <c r="A722" s="123"/>
      <c r="B722" s="24" t="s">
        <v>58</v>
      </c>
      <c r="C722" s="17"/>
      <c r="D722" s="40">
        <f>'NOVE 20 '!D722</f>
        <v>0</v>
      </c>
      <c r="E722" s="40">
        <f>'NOVE 20 '!E722</f>
        <v>0</v>
      </c>
      <c r="F722" s="127">
        <f t="shared" si="252"/>
        <v>0</v>
      </c>
      <c r="G722" s="32" t="e">
        <f t="shared" si="253"/>
        <v>#DIV/0!</v>
      </c>
    </row>
    <row r="723" spans="1:7" x14ac:dyDescent="0.2">
      <c r="A723" s="123"/>
      <c r="B723" s="23" t="s">
        <v>24</v>
      </c>
      <c r="C723" s="10"/>
      <c r="D723" s="40">
        <f>'NOVE 20 '!D723</f>
        <v>0</v>
      </c>
      <c r="E723" s="40">
        <f>'NOVE 20 '!E723</f>
        <v>0</v>
      </c>
      <c r="F723" s="127">
        <f t="shared" si="252"/>
        <v>0</v>
      </c>
      <c r="G723" s="32" t="e">
        <f t="shared" si="253"/>
        <v>#DIV/0!</v>
      </c>
    </row>
    <row r="724" spans="1:7" x14ac:dyDescent="0.2">
      <c r="A724" s="123"/>
      <c r="B724" s="1"/>
      <c r="C724" s="10"/>
      <c r="D724" s="127"/>
      <c r="E724" s="127"/>
      <c r="F724" s="127"/>
      <c r="G724" s="32"/>
    </row>
    <row r="725" spans="1:7" x14ac:dyDescent="0.2">
      <c r="A725" s="123"/>
      <c r="B725" s="8" t="s">
        <v>26</v>
      </c>
      <c r="C725" s="31"/>
      <c r="D725" s="40">
        <f>'NOVE 20 '!D725</f>
        <v>0</v>
      </c>
      <c r="E725" s="40">
        <f>'NOVE 20 '!E725</f>
        <v>0</v>
      </c>
      <c r="F725" s="127">
        <f t="shared" ref="F725" si="254">(D725-E725)</f>
        <v>0</v>
      </c>
      <c r="G725" s="32" t="e">
        <f t="shared" ref="G725" si="255">F725/E725</f>
        <v>#DIV/0!</v>
      </c>
    </row>
    <row r="726" spans="1:7" x14ac:dyDescent="0.2">
      <c r="A726" s="123"/>
      <c r="B726" s="8"/>
      <c r="C726" s="31"/>
      <c r="D726" s="127"/>
      <c r="E726" s="127"/>
      <c r="F726" s="127"/>
      <c r="G726" s="32"/>
    </row>
    <row r="727" spans="1:7" x14ac:dyDescent="0.2">
      <c r="A727" s="123">
        <v>3</v>
      </c>
      <c r="B727" s="8" t="s">
        <v>15</v>
      </c>
      <c r="C727" s="31"/>
      <c r="D727" s="127">
        <f>D730+D731+D732+D733</f>
        <v>0</v>
      </c>
      <c r="E727" s="127">
        <f>E730+E731+E732+E733</f>
        <v>0</v>
      </c>
      <c r="F727" s="127">
        <f t="shared" ref="F727" si="256">(D727-E727)</f>
        <v>0</v>
      </c>
      <c r="G727" s="32" t="e">
        <f t="shared" ref="G727" si="257">F727/E727</f>
        <v>#DIV/0!</v>
      </c>
    </row>
    <row r="728" spans="1:7" x14ac:dyDescent="0.2">
      <c r="A728" s="123"/>
      <c r="B728" s="7" t="s">
        <v>6</v>
      </c>
      <c r="C728" s="29"/>
      <c r="D728" s="127"/>
      <c r="E728" s="127"/>
      <c r="F728" s="127"/>
      <c r="G728" s="32"/>
    </row>
    <row r="729" spans="1:7" x14ac:dyDescent="0.2">
      <c r="A729" s="123"/>
      <c r="B729" s="8"/>
      <c r="C729" s="31"/>
      <c r="D729" s="127"/>
      <c r="E729" s="127"/>
      <c r="F729" s="127"/>
      <c r="G729" s="32"/>
    </row>
    <row r="730" spans="1:7" x14ac:dyDescent="0.2">
      <c r="A730" s="123">
        <v>30</v>
      </c>
      <c r="B730" s="25" t="s">
        <v>16</v>
      </c>
      <c r="C730" s="31"/>
      <c r="D730" s="40">
        <f>'NOVE 20 '!D730</f>
        <v>0</v>
      </c>
      <c r="E730" s="40">
        <f>'NOVE 20 '!E730</f>
        <v>0</v>
      </c>
      <c r="F730" s="127">
        <f t="shared" ref="F730:F733" si="258">(D730-E730)</f>
        <v>0</v>
      </c>
      <c r="G730" s="32" t="e">
        <f t="shared" ref="G730:G733" si="259">F730/E730</f>
        <v>#DIV/0!</v>
      </c>
    </row>
    <row r="731" spans="1:7" x14ac:dyDescent="0.2">
      <c r="A731" s="123">
        <v>31</v>
      </c>
      <c r="B731" s="25" t="s">
        <v>17</v>
      </c>
      <c r="C731" s="31"/>
      <c r="D731" s="40">
        <f>'NOVE 20 '!D731</f>
        <v>0</v>
      </c>
      <c r="E731" s="40">
        <f>'NOVE 20 '!E731</f>
        <v>0</v>
      </c>
      <c r="F731" s="127">
        <f t="shared" si="258"/>
        <v>0</v>
      </c>
      <c r="G731" s="32" t="e">
        <f t="shared" si="259"/>
        <v>#DIV/0!</v>
      </c>
    </row>
    <row r="732" spans="1:7" x14ac:dyDescent="0.2">
      <c r="A732" s="123">
        <v>32</v>
      </c>
      <c r="B732" s="25" t="s">
        <v>18</v>
      </c>
      <c r="C732" s="31"/>
      <c r="D732" s="40">
        <f>'NOVE 20 '!D732</f>
        <v>0</v>
      </c>
      <c r="E732" s="40">
        <f>'NOVE 20 '!E732</f>
        <v>0</v>
      </c>
      <c r="F732" s="127">
        <f t="shared" si="258"/>
        <v>0</v>
      </c>
      <c r="G732" s="32" t="e">
        <f t="shared" si="259"/>
        <v>#DIV/0!</v>
      </c>
    </row>
    <row r="733" spans="1:7" x14ac:dyDescent="0.2">
      <c r="A733" s="123">
        <v>37</v>
      </c>
      <c r="B733" s="25" t="s">
        <v>25</v>
      </c>
      <c r="C733" s="31"/>
      <c r="D733" s="40">
        <f>'NOVE 20 '!D733</f>
        <v>0</v>
      </c>
      <c r="E733" s="40">
        <f>'NOVE 20 '!E733</f>
        <v>0</v>
      </c>
      <c r="F733" s="127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27" t="s">
        <v>10</v>
      </c>
      <c r="E737" s="127" t="s">
        <v>11</v>
      </c>
      <c r="F737" s="127" t="s">
        <v>12</v>
      </c>
      <c r="G737" s="32" t="s">
        <v>13</v>
      </c>
    </row>
    <row r="738" spans="1:7" x14ac:dyDescent="0.2">
      <c r="A738" s="123">
        <v>700</v>
      </c>
      <c r="B738" s="1" t="s">
        <v>30</v>
      </c>
      <c r="C738" s="10"/>
      <c r="D738" s="127">
        <f>'CUMUL OCT 21'!D738+'NOVE 20 '!D738</f>
        <v>53523</v>
      </c>
      <c r="E738" s="127">
        <f>'CUMUL OCT 21'!E738+'NOVE 20 '!E738</f>
        <v>39500</v>
      </c>
      <c r="F738" s="127">
        <f>(D738-E738)</f>
        <v>14023</v>
      </c>
      <c r="G738" s="32">
        <f>F738/E738</f>
        <v>0.35501265822784811</v>
      </c>
    </row>
    <row r="739" spans="1:7" x14ac:dyDescent="0.2">
      <c r="A739" s="123">
        <v>701</v>
      </c>
      <c r="B739" s="1" t="s">
        <v>31</v>
      </c>
      <c r="C739" s="10"/>
      <c r="D739" s="127">
        <f>'CUMUL OCT 21'!D739+'NOVE 20 '!D739</f>
        <v>85272</v>
      </c>
      <c r="E739" s="127">
        <f>'CUMUL OCT 21'!E739+'NOVE 20 '!E739</f>
        <v>58045</v>
      </c>
      <c r="F739" s="127">
        <f t="shared" ref="F739:F741" si="260">(D739-E739)</f>
        <v>27227</v>
      </c>
      <c r="G739" s="32">
        <f t="shared" ref="G739:G741" si="261">F739/E739</f>
        <v>0.46906710310965632</v>
      </c>
    </row>
    <row r="740" spans="1:7" x14ac:dyDescent="0.2">
      <c r="A740" s="123">
        <v>704</v>
      </c>
      <c r="B740" s="1" t="s">
        <v>32</v>
      </c>
      <c r="C740" s="10"/>
      <c r="D740" s="127">
        <f>'CUMUL OCT 21'!D740+'NOVE 20 '!D740</f>
        <v>0</v>
      </c>
      <c r="E740" s="127">
        <f>'CUMUL OCT 21'!E740+'NOVE 20 '!E740</f>
        <v>0</v>
      </c>
      <c r="F740" s="127">
        <f t="shared" si="260"/>
        <v>0</v>
      </c>
      <c r="G740" s="32" t="e">
        <f t="shared" si="261"/>
        <v>#DIV/0!</v>
      </c>
    </row>
    <row r="741" spans="1:7" x14ac:dyDescent="0.2">
      <c r="A741" s="123">
        <v>706</v>
      </c>
      <c r="B741" s="1" t="s">
        <v>33</v>
      </c>
      <c r="C741" s="10"/>
      <c r="D741" s="127">
        <f>'CUMUL OCT 21'!D741+'NOVE 20 '!D741</f>
        <v>142636</v>
      </c>
      <c r="E741" s="127">
        <f>'CUMUL OCT 21'!E741+'NOVE 20 '!E741</f>
        <v>57496</v>
      </c>
      <c r="F741" s="127">
        <f t="shared" si="260"/>
        <v>85140</v>
      </c>
      <c r="G741" s="32">
        <f t="shared" si="261"/>
        <v>1.4807986642549047</v>
      </c>
    </row>
    <row r="742" spans="1:7" x14ac:dyDescent="0.2">
      <c r="A742" s="123"/>
      <c r="B742" s="13" t="s">
        <v>6</v>
      </c>
      <c r="C742" s="27"/>
      <c r="D742" s="127">
        <f>'CUMUL OCT 21'!D742+'NOVE 20 '!D742</f>
        <v>0</v>
      </c>
      <c r="E742" s="127">
        <f>'CUMUL OCT 21'!E742+'NOVE 20 '!E742</f>
        <v>0</v>
      </c>
      <c r="F742" s="39"/>
      <c r="G742" s="33"/>
    </row>
    <row r="743" spans="1:7" x14ac:dyDescent="0.2">
      <c r="A743" s="123"/>
      <c r="B743" s="14" t="s">
        <v>19</v>
      </c>
      <c r="C743" s="11"/>
      <c r="D743" s="127">
        <f>'CUMUL OCT 21'!D743+'NOVE 20 '!D743</f>
        <v>0</v>
      </c>
      <c r="E743" s="127">
        <f>'CUMUL OCT 21'!E743+'NOVE 20 '!E743</f>
        <v>0</v>
      </c>
      <c r="F743" s="127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123"/>
      <c r="B744" s="14" t="s">
        <v>20</v>
      </c>
      <c r="C744" s="11"/>
      <c r="D744" s="127">
        <f>'CUMUL OCT 21'!D744+'NOVE 20 '!D744</f>
        <v>0</v>
      </c>
      <c r="E744" s="127">
        <f>'CUMUL OCT 21'!E744+'NOVE 20 '!E744</f>
        <v>0</v>
      </c>
      <c r="F744" s="127">
        <f t="shared" si="262"/>
        <v>0</v>
      </c>
      <c r="G744" s="32" t="e">
        <f t="shared" si="263"/>
        <v>#DIV/0!</v>
      </c>
    </row>
    <row r="745" spans="1:7" x14ac:dyDescent="0.2">
      <c r="A745" s="123"/>
      <c r="B745" s="14" t="s">
        <v>27</v>
      </c>
      <c r="C745" s="11"/>
      <c r="D745" s="127">
        <f>'CUMUL OCT 21'!D745+'NOVE 20 '!D745</f>
        <v>0</v>
      </c>
      <c r="E745" s="127">
        <f>'CUMUL OCT 21'!E745+'NOVE 20 '!E745</f>
        <v>0</v>
      </c>
      <c r="F745" s="127">
        <f t="shared" si="262"/>
        <v>0</v>
      </c>
      <c r="G745" s="32" t="e">
        <f t="shared" si="263"/>
        <v>#DIV/0!</v>
      </c>
    </row>
    <row r="746" spans="1:7" x14ac:dyDescent="0.2">
      <c r="A746" s="123">
        <v>706</v>
      </c>
      <c r="B746" s="2" t="s">
        <v>34</v>
      </c>
      <c r="C746" s="11"/>
      <c r="D746" s="127">
        <f>'CUMUL OCT 21'!D746+'NOVE 20 '!D746</f>
        <v>26751</v>
      </c>
      <c r="E746" s="127">
        <f>'CUMUL OCT 21'!E746+'NOVE 20 '!E746</f>
        <v>1345</v>
      </c>
      <c r="F746" s="127">
        <f t="shared" si="262"/>
        <v>25406</v>
      </c>
      <c r="G746" s="32">
        <f t="shared" si="263"/>
        <v>18.889219330855017</v>
      </c>
    </row>
    <row r="747" spans="1:7" x14ac:dyDescent="0.2">
      <c r="A747" s="123" t="s">
        <v>35</v>
      </c>
      <c r="B747" s="2" t="s">
        <v>36</v>
      </c>
      <c r="C747" s="11"/>
      <c r="D747" s="39"/>
      <c r="E747" s="39"/>
      <c r="F747" s="127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124"/>
      <c r="D748" s="40">
        <f>D738+D739+D740+D741+D746+D747</f>
        <v>308182</v>
      </c>
      <c r="E748" s="40">
        <f>E738+E739+E740+E741+E746+E747</f>
        <v>156386</v>
      </c>
      <c r="F748" s="40">
        <f t="shared" si="262"/>
        <v>151796</v>
      </c>
      <c r="G748" s="34">
        <f t="shared" si="263"/>
        <v>0.97064954663460923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27">
        <f>'CUMUL OCT 21'!D751+'NOVE 20 '!D751</f>
        <v>0</v>
      </c>
      <c r="E751" s="127">
        <f>'CUMUL OCT 21'!E751+'NOVE 20 '!E751</f>
        <v>0</v>
      </c>
      <c r="F751" s="127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125"/>
      <c r="D752" s="127">
        <f>'CUMUL OCT 21'!D752+'NOVE 20 '!D752</f>
        <v>0</v>
      </c>
      <c r="E752" s="127">
        <f>'CUMUL OCT 21'!E752+'NOVE 20 '!E752</f>
        <v>0</v>
      </c>
      <c r="F752" s="126"/>
      <c r="G752" s="36"/>
    </row>
    <row r="753" spans="1:7" x14ac:dyDescent="0.2">
      <c r="A753" s="123">
        <v>72</v>
      </c>
      <c r="B753" s="1" t="s">
        <v>37</v>
      </c>
      <c r="C753" s="10"/>
      <c r="D753" s="127">
        <f>'CUMUL OCT 21'!D753+'NOVE 20 '!D753</f>
        <v>0</v>
      </c>
      <c r="E753" s="127">
        <f>'CUMUL OCT 21'!E753+'NOVE 20 '!E753</f>
        <v>0</v>
      </c>
      <c r="F753" s="127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23">
        <v>73</v>
      </c>
      <c r="B754" s="1" t="s">
        <v>38</v>
      </c>
      <c r="C754" s="10"/>
      <c r="D754" s="127">
        <f>'CUMUL OCT 21'!D754+'NOVE 20 '!D754</f>
        <v>0</v>
      </c>
      <c r="E754" s="127">
        <f>'CUMUL OCT 21'!E754+'NOVE 20 '!E754</f>
        <v>0</v>
      </c>
      <c r="F754" s="127">
        <f t="shared" si="266"/>
        <v>0</v>
      </c>
      <c r="G754" s="32" t="e">
        <f t="shared" si="267"/>
        <v>#DIV/0!</v>
      </c>
    </row>
    <row r="755" spans="1:7" x14ac:dyDescent="0.2">
      <c r="A755" s="123">
        <v>74</v>
      </c>
      <c r="B755" s="2" t="s">
        <v>39</v>
      </c>
      <c r="C755" s="11"/>
      <c r="D755" s="127">
        <f>'CUMUL OCT 21'!D755+'NOVE 20 '!D755</f>
        <v>0</v>
      </c>
      <c r="E755" s="127">
        <f>'CUMUL OCT 21'!E755+'NOVE 20 '!E755</f>
        <v>0</v>
      </c>
      <c r="F755" s="127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28"/>
      <c r="D756" s="40">
        <f>D748+D753+D754+D755</f>
        <v>308182</v>
      </c>
      <c r="E756" s="40">
        <f>E748+E753+E754+E755</f>
        <v>156386</v>
      </c>
      <c r="F756" s="127">
        <f t="shared" si="266"/>
        <v>151796</v>
      </c>
      <c r="G756" s="32">
        <f t="shared" si="267"/>
        <v>0.97064954663460923</v>
      </c>
    </row>
    <row r="757" spans="1:7" x14ac:dyDescent="0.2">
      <c r="A757" s="123">
        <v>60</v>
      </c>
      <c r="B757" s="3" t="s">
        <v>40</v>
      </c>
      <c r="C757" s="125"/>
      <c r="D757" s="126">
        <f>D758+D759+D760</f>
        <v>65777</v>
      </c>
      <c r="E757" s="126">
        <f>E758+E759+E760</f>
        <v>39985</v>
      </c>
      <c r="F757" s="127">
        <f t="shared" si="266"/>
        <v>25792</v>
      </c>
      <c r="G757" s="32">
        <f t="shared" si="267"/>
        <v>0.64504189070901585</v>
      </c>
    </row>
    <row r="758" spans="1:7" x14ac:dyDescent="0.2">
      <c r="A758" s="123">
        <v>600</v>
      </c>
      <c r="B758" s="1" t="s">
        <v>2</v>
      </c>
      <c r="C758" s="10"/>
      <c r="D758" s="127">
        <f>'CUMUL OCT 21'!D758+'NOVE 20 '!D758</f>
        <v>13872</v>
      </c>
      <c r="E758" s="127">
        <f>'CUMUL OCT 21'!E758+'NOVE 20 '!E758</f>
        <v>9881</v>
      </c>
      <c r="F758" s="127">
        <f t="shared" si="266"/>
        <v>3991</v>
      </c>
      <c r="G758" s="32">
        <f t="shared" si="267"/>
        <v>0.40390648719765204</v>
      </c>
    </row>
    <row r="759" spans="1:7" x14ac:dyDescent="0.2">
      <c r="A759" s="123">
        <v>601</v>
      </c>
      <c r="B759" s="1" t="s">
        <v>3</v>
      </c>
      <c r="C759" s="10"/>
      <c r="D759" s="127">
        <f>'CUMUL OCT 21'!D759+'NOVE 20 '!D759</f>
        <v>51905</v>
      </c>
      <c r="E759" s="127">
        <f>'CUMUL OCT 21'!E759+'NOVE 20 '!E759</f>
        <v>30104</v>
      </c>
      <c r="F759" s="127">
        <f t="shared" si="266"/>
        <v>21801</v>
      </c>
      <c r="G759" s="32">
        <f t="shared" si="267"/>
        <v>0.72418947648153065</v>
      </c>
    </row>
    <row r="760" spans="1:7" x14ac:dyDescent="0.2">
      <c r="A760" s="123">
        <v>604</v>
      </c>
      <c r="B760" s="1" t="s">
        <v>4</v>
      </c>
      <c r="C760" s="10"/>
      <c r="D760" s="127">
        <f>'CUMUL OCT 21'!D760+'NOVE 20 '!D760</f>
        <v>0</v>
      </c>
      <c r="E760" s="127">
        <f>'CUMUL OCT 21'!E760+'NOVE 20 '!E760</f>
        <v>0</v>
      </c>
      <c r="F760" s="127">
        <f t="shared" si="266"/>
        <v>0</v>
      </c>
      <c r="G760" s="32" t="e">
        <f t="shared" si="267"/>
        <v>#DIV/0!</v>
      </c>
    </row>
    <row r="761" spans="1:7" x14ac:dyDescent="0.2">
      <c r="A761" s="123">
        <v>61</v>
      </c>
      <c r="B761" s="1" t="s">
        <v>41</v>
      </c>
      <c r="C761" s="10"/>
      <c r="D761" s="127">
        <f>'CUMUL OCT 21'!D761+'NOVE 20 '!D761</f>
        <v>16581</v>
      </c>
      <c r="E761" s="127">
        <f>'CUMUL OCT 21'!E761+'NOVE 20 '!E761</f>
        <v>6154</v>
      </c>
      <c r="F761" s="127">
        <f t="shared" si="266"/>
        <v>10427</v>
      </c>
      <c r="G761" s="32">
        <f t="shared" si="267"/>
        <v>1.6943451413714656</v>
      </c>
    </row>
    <row r="762" spans="1:7" x14ac:dyDescent="0.2">
      <c r="A762" s="123">
        <v>62</v>
      </c>
      <c r="B762" s="2" t="s">
        <v>42</v>
      </c>
      <c r="C762" s="11"/>
      <c r="D762" s="127">
        <f>'CUMUL OCT 21'!D762+'NOVE 20 '!D762</f>
        <v>22775</v>
      </c>
      <c r="E762" s="127">
        <f>'CUMUL OCT 21'!E762+'NOVE 20 '!E762</f>
        <v>5387</v>
      </c>
      <c r="F762" s="127">
        <f t="shared" si="266"/>
        <v>17388</v>
      </c>
      <c r="G762" s="32">
        <f t="shared" si="267"/>
        <v>3.2277705587525523</v>
      </c>
    </row>
    <row r="763" spans="1:7" ht="25.5" x14ac:dyDescent="0.2">
      <c r="A763" s="22"/>
      <c r="B763" s="26" t="s">
        <v>43</v>
      </c>
      <c r="C763" s="128"/>
      <c r="D763" s="40">
        <f>D757+D761+D762</f>
        <v>105133</v>
      </c>
      <c r="E763" s="40">
        <f>E757+E761+E762</f>
        <v>51526</v>
      </c>
      <c r="F763" s="127">
        <f t="shared" si="266"/>
        <v>53607</v>
      </c>
      <c r="G763" s="32">
        <f t="shared" si="267"/>
        <v>1.0403873772464387</v>
      </c>
    </row>
    <row r="764" spans="1:7" ht="25.5" x14ac:dyDescent="0.2">
      <c r="A764" s="22"/>
      <c r="B764" s="26" t="s">
        <v>48</v>
      </c>
      <c r="C764" s="128"/>
      <c r="D764" s="40">
        <f>D756-D763</f>
        <v>203049</v>
      </c>
      <c r="E764" s="40">
        <f>E756-E763</f>
        <v>104860</v>
      </c>
      <c r="F764" s="127">
        <f t="shared" si="266"/>
        <v>98189</v>
      </c>
      <c r="G764" s="32">
        <f t="shared" si="267"/>
        <v>0.93638184245660883</v>
      </c>
    </row>
    <row r="765" spans="1:7" x14ac:dyDescent="0.2">
      <c r="A765" s="123">
        <v>63</v>
      </c>
      <c r="B765" s="3" t="s">
        <v>46</v>
      </c>
      <c r="C765" s="125"/>
      <c r="D765" s="127">
        <f>'CUMUL OCT 21'!D765+'NOVE 20 '!D765</f>
        <v>160879</v>
      </c>
      <c r="E765" s="127">
        <f>'CUMUL OCT 21'!E765+'NOVE 20 '!E765</f>
        <v>115136</v>
      </c>
      <c r="F765" s="127">
        <f t="shared" si="266"/>
        <v>45743</v>
      </c>
      <c r="G765" s="32">
        <f t="shared" si="267"/>
        <v>0.39729537242912727</v>
      </c>
    </row>
    <row r="766" spans="1:7" x14ac:dyDescent="0.2">
      <c r="A766" s="123"/>
      <c r="B766" s="13" t="s">
        <v>6</v>
      </c>
      <c r="C766" s="27"/>
      <c r="D766" s="127"/>
      <c r="E766" s="127"/>
      <c r="F766" s="127"/>
      <c r="G766" s="32"/>
    </row>
    <row r="767" spans="1:7" x14ac:dyDescent="0.2">
      <c r="A767" s="123">
        <v>631</v>
      </c>
      <c r="B767" s="15" t="s">
        <v>21</v>
      </c>
      <c r="C767" s="21"/>
      <c r="D767" s="127">
        <f>'CUMUL OCT 21'!D767+'NOVE 20 '!D767</f>
        <v>0</v>
      </c>
      <c r="E767" s="127">
        <f>'CUMUL OCT 21'!E767+'NOVE 20 '!E767</f>
        <v>0</v>
      </c>
      <c r="F767" s="127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23"/>
      <c r="B768" s="15"/>
      <c r="C768" s="21"/>
      <c r="D768" s="127"/>
      <c r="E768" s="127"/>
      <c r="F768" s="127"/>
      <c r="G768" s="32"/>
    </row>
    <row r="769" spans="1:7" x14ac:dyDescent="0.2">
      <c r="A769" s="123">
        <v>64</v>
      </c>
      <c r="B769" s="2" t="s">
        <v>47</v>
      </c>
      <c r="C769" s="11"/>
      <c r="D769" s="127">
        <f>'CUMUL OCT 21'!D769+'NOVE 20 '!D769</f>
        <v>10169</v>
      </c>
      <c r="E769" s="127">
        <f>'CUMUL OCT 21'!E769+'NOVE 20 '!E769</f>
        <v>6871</v>
      </c>
      <c r="F769" s="127">
        <f t="shared" ref="F769:F779" si="270">(D769-E769)</f>
        <v>3298</v>
      </c>
      <c r="G769" s="32">
        <f t="shared" ref="G769:G779" si="271">F769/E769</f>
        <v>0.47998835686217434</v>
      </c>
    </row>
    <row r="770" spans="1:7" ht="25.5" x14ac:dyDescent="0.2">
      <c r="A770" s="22"/>
      <c r="B770" s="26" t="s">
        <v>49</v>
      </c>
      <c r="C770" s="128"/>
      <c r="D770" s="40">
        <f>D764-D765-D769</f>
        <v>32001</v>
      </c>
      <c r="E770" s="40">
        <f>E764-E765-E769</f>
        <v>-17147</v>
      </c>
      <c r="F770" s="40">
        <f t="shared" si="270"/>
        <v>49148</v>
      </c>
      <c r="G770" s="34">
        <f t="shared" si="271"/>
        <v>-2.8662739837872513</v>
      </c>
    </row>
    <row r="771" spans="1:7" x14ac:dyDescent="0.2">
      <c r="A771" s="123">
        <v>75</v>
      </c>
      <c r="B771" s="3" t="s">
        <v>50</v>
      </c>
      <c r="C771" s="125"/>
      <c r="D771" s="127">
        <f>'CUMUL OCT 21'!D771+'NOVE 20 '!D771</f>
        <v>7983</v>
      </c>
      <c r="E771" s="127">
        <f>'CUMUL OCT 21'!E771+'NOVE 20 '!E771</f>
        <v>5649</v>
      </c>
      <c r="F771" s="127">
        <f t="shared" si="270"/>
        <v>2334</v>
      </c>
      <c r="G771" s="32">
        <f t="shared" si="271"/>
        <v>0.41317047265002654</v>
      </c>
    </row>
    <row r="772" spans="1:7" x14ac:dyDescent="0.2">
      <c r="A772" s="123">
        <v>65</v>
      </c>
      <c r="B772" s="1" t="s">
        <v>51</v>
      </c>
      <c r="C772" s="10"/>
      <c r="D772" s="127">
        <f>'CUMUL OCT 21'!D772+'NOVE 20 '!D772</f>
        <v>10733</v>
      </c>
      <c r="E772" s="127">
        <f>'CUMUL OCT 21'!E772+'NOVE 20 '!E772</f>
        <v>4780</v>
      </c>
      <c r="F772" s="127">
        <f t="shared" si="270"/>
        <v>5953</v>
      </c>
      <c r="G772" s="32">
        <f t="shared" si="271"/>
        <v>1.245397489539749</v>
      </c>
    </row>
    <row r="773" spans="1:7" ht="25.5" x14ac:dyDescent="0.2">
      <c r="A773" s="123">
        <v>68</v>
      </c>
      <c r="B773" s="16" t="s">
        <v>52</v>
      </c>
      <c r="C773" s="17"/>
      <c r="D773" s="127">
        <f>'CUMUL OCT 21'!D773+'NOVE 20 '!D773</f>
        <v>94784</v>
      </c>
      <c r="E773" s="127">
        <f>'CUMUL OCT 21'!E773+'NOVE 20 '!E773</f>
        <v>58297</v>
      </c>
      <c r="F773" s="127">
        <f t="shared" si="270"/>
        <v>36487</v>
      </c>
      <c r="G773" s="32">
        <f t="shared" si="271"/>
        <v>0.62588126318678494</v>
      </c>
    </row>
    <row r="774" spans="1:7" x14ac:dyDescent="0.2">
      <c r="A774" s="123">
        <v>78</v>
      </c>
      <c r="B774" s="2" t="s">
        <v>53</v>
      </c>
      <c r="C774" s="11"/>
      <c r="D774" s="127">
        <f>'CUMUL OCT 21'!D774+'NOVE 20 '!D774</f>
        <v>4101</v>
      </c>
      <c r="E774" s="127">
        <f>'CUMUL OCT 21'!E774+'NOVE 20 '!E774</f>
        <v>0</v>
      </c>
      <c r="F774" s="127">
        <f t="shared" si="270"/>
        <v>4101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28"/>
      <c r="D775" s="40">
        <f>D770+D771-D772-D773+D774</f>
        <v>-61432</v>
      </c>
      <c r="E775" s="40">
        <f>E770+E771-E772-E773+E774</f>
        <v>-74575</v>
      </c>
      <c r="F775" s="40">
        <f t="shared" si="270"/>
        <v>13143</v>
      </c>
      <c r="G775" s="34">
        <f t="shared" si="271"/>
        <v>-0.17623868588669125</v>
      </c>
    </row>
    <row r="776" spans="1:7" x14ac:dyDescent="0.2">
      <c r="A776" s="123">
        <v>76</v>
      </c>
      <c r="B776" s="1" t="s">
        <v>54</v>
      </c>
      <c r="C776" s="10"/>
      <c r="D776" s="127">
        <f>'CUMUL OCT 21'!D776+'NOVE 20 '!D776</f>
        <v>0</v>
      </c>
      <c r="E776" s="127">
        <f>'CUMUL OCT 21'!E776+'NOVE 20 '!E776</f>
        <v>0</v>
      </c>
      <c r="F776" s="127">
        <f t="shared" si="270"/>
        <v>0</v>
      </c>
      <c r="G776" s="32" t="e">
        <f t="shared" si="271"/>
        <v>#DIV/0!</v>
      </c>
    </row>
    <row r="777" spans="1:7" x14ac:dyDescent="0.2">
      <c r="A777" s="123">
        <v>66</v>
      </c>
      <c r="B777" s="1" t="s">
        <v>55</v>
      </c>
      <c r="C777" s="10"/>
      <c r="D777" s="127">
        <f>'CUMUL OCT 21'!D777+'NOVE 20 '!D777</f>
        <v>3095</v>
      </c>
      <c r="E777" s="127">
        <f>'CUMUL OCT 21'!E777+'NOVE 20 '!E777</f>
        <v>0</v>
      </c>
      <c r="F777" s="127">
        <f t="shared" si="270"/>
        <v>3095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39">
        <f>D776-D777</f>
        <v>-3095</v>
      </c>
      <c r="E778" s="39">
        <f>E776-E777</f>
        <v>0</v>
      </c>
      <c r="F778" s="127">
        <f t="shared" si="270"/>
        <v>-3095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28"/>
      <c r="D779" s="40">
        <f>D775+D778</f>
        <v>-64527</v>
      </c>
      <c r="E779" s="40">
        <f>E775+E778</f>
        <v>-74575</v>
      </c>
      <c r="F779" s="40">
        <f t="shared" si="270"/>
        <v>10048</v>
      </c>
      <c r="G779" s="34">
        <f t="shared" si="271"/>
        <v>-0.13473684210526315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23">
        <v>5</v>
      </c>
      <c r="B783" s="1" t="s">
        <v>22</v>
      </c>
      <c r="C783" s="10"/>
      <c r="D783" s="40">
        <f>'NOVE 20 '!D783</f>
        <v>0</v>
      </c>
      <c r="E783" s="40">
        <f>'NOVE 20 '!E783</f>
        <v>0</v>
      </c>
      <c r="F783" s="40">
        <f t="shared" ref="F783" si="272">(D783-E783)</f>
        <v>0</v>
      </c>
      <c r="G783" s="34" t="e">
        <f t="shared" ref="G783" si="273">F783/E783</f>
        <v>#DIV/0!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23">
        <v>51</v>
      </c>
      <c r="B787" s="20" t="s">
        <v>29</v>
      </c>
      <c r="C787" s="30"/>
      <c r="D787" s="127">
        <v>0</v>
      </c>
      <c r="E787" s="127">
        <v>0</v>
      </c>
      <c r="F787" s="127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23">
        <v>510</v>
      </c>
      <c r="B788" s="1" t="s">
        <v>7</v>
      </c>
      <c r="C788" s="10"/>
      <c r="D788" s="127">
        <v>0</v>
      </c>
      <c r="E788" s="127">
        <v>0</v>
      </c>
      <c r="F788" s="127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23">
        <v>41</v>
      </c>
      <c r="B790" s="1" t="s">
        <v>8</v>
      </c>
      <c r="C790" s="10"/>
      <c r="D790" s="127">
        <f>D794+D795+D796</f>
        <v>0</v>
      </c>
      <c r="E790" s="127">
        <f>E794+E795+E796</f>
        <v>0</v>
      </c>
      <c r="F790" s="127">
        <f t="shared" ref="F790" si="276">(D790-E790)</f>
        <v>0</v>
      </c>
      <c r="G790" s="32" t="e">
        <f t="shared" ref="G790" si="277">F790/E790</f>
        <v>#DIV/0!</v>
      </c>
    </row>
    <row r="791" spans="1:7" x14ac:dyDescent="0.2">
      <c r="A791" s="123"/>
      <c r="B791" s="1"/>
      <c r="C791" s="10"/>
      <c r="D791" s="127"/>
      <c r="E791" s="127"/>
      <c r="F791" s="127"/>
      <c r="G791" s="32"/>
    </row>
    <row r="792" spans="1:7" x14ac:dyDescent="0.2">
      <c r="A792" s="123"/>
      <c r="B792" s="7" t="s">
        <v>6</v>
      </c>
      <c r="C792" s="29"/>
      <c r="D792" s="127"/>
      <c r="E792" s="127"/>
      <c r="F792" s="127"/>
      <c r="G792" s="32"/>
    </row>
    <row r="793" spans="1:7" x14ac:dyDescent="0.2">
      <c r="A793" s="123"/>
      <c r="B793" s="1"/>
      <c r="C793" s="10"/>
      <c r="D793" s="127"/>
      <c r="E793" s="127"/>
      <c r="F793" s="127"/>
      <c r="G793" s="32"/>
    </row>
    <row r="794" spans="1:7" x14ac:dyDescent="0.2">
      <c r="A794" s="123"/>
      <c r="B794" s="23" t="s">
        <v>23</v>
      </c>
      <c r="C794" s="10"/>
      <c r="D794" s="40">
        <f>'NOVE 20 '!D794</f>
        <v>0</v>
      </c>
      <c r="E794" s="40">
        <f>'NOVE 20 '!E794</f>
        <v>0</v>
      </c>
      <c r="F794" s="127">
        <f t="shared" ref="F794:F796" si="278">(D794-E794)</f>
        <v>0</v>
      </c>
      <c r="G794" s="32" t="e">
        <f t="shared" ref="G794:G796" si="279">F794/E794</f>
        <v>#DIV/0!</v>
      </c>
    </row>
    <row r="795" spans="1:7" ht="25.5" x14ac:dyDescent="0.2">
      <c r="A795" s="123"/>
      <c r="B795" s="24" t="s">
        <v>58</v>
      </c>
      <c r="C795" s="17"/>
      <c r="D795" s="40">
        <f>'NOVE 20 '!D795</f>
        <v>0</v>
      </c>
      <c r="E795" s="40">
        <f>'NOVE 20 '!E795</f>
        <v>0</v>
      </c>
      <c r="F795" s="127">
        <f t="shared" si="278"/>
        <v>0</v>
      </c>
      <c r="G795" s="32" t="e">
        <f t="shared" si="279"/>
        <v>#DIV/0!</v>
      </c>
    </row>
    <row r="796" spans="1:7" x14ac:dyDescent="0.2">
      <c r="A796" s="123"/>
      <c r="B796" s="23" t="s">
        <v>24</v>
      </c>
      <c r="C796" s="10"/>
      <c r="D796" s="40">
        <f>'NOVE 20 '!D796</f>
        <v>0</v>
      </c>
      <c r="E796" s="40">
        <f>'NOVE 20 '!E796</f>
        <v>0</v>
      </c>
      <c r="F796" s="127">
        <f t="shared" si="278"/>
        <v>0</v>
      </c>
      <c r="G796" s="32" t="e">
        <f t="shared" si="279"/>
        <v>#DIV/0!</v>
      </c>
    </row>
    <row r="797" spans="1:7" x14ac:dyDescent="0.2">
      <c r="A797" s="123"/>
      <c r="B797" s="1"/>
      <c r="C797" s="10"/>
      <c r="D797" s="127"/>
      <c r="E797" s="127"/>
      <c r="F797" s="127"/>
      <c r="G797" s="32"/>
    </row>
    <row r="798" spans="1:7" x14ac:dyDescent="0.2">
      <c r="A798" s="123"/>
      <c r="B798" s="8" t="s">
        <v>26</v>
      </c>
      <c r="C798" s="31"/>
      <c r="D798" s="40">
        <f>'NOVE 20 '!D798</f>
        <v>0</v>
      </c>
      <c r="E798" s="40">
        <f>'NOVE 20 '!E798</f>
        <v>0</v>
      </c>
      <c r="F798" s="127">
        <f t="shared" ref="F798" si="280">(D798-E798)</f>
        <v>0</v>
      </c>
      <c r="G798" s="32" t="e">
        <f t="shared" ref="G798" si="281">F798/E798</f>
        <v>#DIV/0!</v>
      </c>
    </row>
    <row r="799" spans="1:7" x14ac:dyDescent="0.2">
      <c r="A799" s="123"/>
      <c r="B799" s="8"/>
      <c r="C799" s="31"/>
      <c r="D799" s="127"/>
      <c r="E799" s="127"/>
      <c r="F799" s="127"/>
      <c r="G799" s="32"/>
    </row>
    <row r="800" spans="1:7" x14ac:dyDescent="0.2">
      <c r="A800" s="123">
        <v>3</v>
      </c>
      <c r="B800" s="8" t="s">
        <v>15</v>
      </c>
      <c r="C800" s="31"/>
      <c r="D800" s="127">
        <f>D803+D804+D805+D806</f>
        <v>0</v>
      </c>
      <c r="E800" s="127">
        <f>E803+E804+E805+E806</f>
        <v>0</v>
      </c>
      <c r="F800" s="127">
        <f t="shared" ref="F800" si="282">(D800-E800)</f>
        <v>0</v>
      </c>
      <c r="G800" s="32" t="e">
        <f t="shared" ref="G800" si="283">F800/E800</f>
        <v>#DIV/0!</v>
      </c>
    </row>
    <row r="801" spans="1:7" x14ac:dyDescent="0.2">
      <c r="A801" s="123"/>
      <c r="B801" s="7" t="s">
        <v>6</v>
      </c>
      <c r="C801" s="29"/>
      <c r="D801" s="127"/>
      <c r="E801" s="127"/>
      <c r="F801" s="127"/>
      <c r="G801" s="32"/>
    </row>
    <row r="802" spans="1:7" x14ac:dyDescent="0.2">
      <c r="A802" s="123"/>
      <c r="B802" s="8"/>
      <c r="C802" s="31"/>
      <c r="D802" s="127"/>
      <c r="E802" s="127"/>
      <c r="F802" s="127"/>
      <c r="G802" s="32"/>
    </row>
    <row r="803" spans="1:7" x14ac:dyDescent="0.2">
      <c r="A803" s="123">
        <v>30</v>
      </c>
      <c r="B803" s="25" t="s">
        <v>16</v>
      </c>
      <c r="C803" s="31"/>
      <c r="D803" s="40">
        <f>'NOVE 20 '!D803</f>
        <v>0</v>
      </c>
      <c r="E803" s="40">
        <f>'NOVE 20 '!E803</f>
        <v>0</v>
      </c>
      <c r="F803" s="127">
        <f t="shared" ref="F803:F806" si="284">(D803-E803)</f>
        <v>0</v>
      </c>
      <c r="G803" s="32" t="e">
        <f t="shared" ref="G803:G806" si="285">F803/E803</f>
        <v>#DIV/0!</v>
      </c>
    </row>
    <row r="804" spans="1:7" x14ac:dyDescent="0.2">
      <c r="A804" s="123">
        <v>31</v>
      </c>
      <c r="B804" s="25" t="s">
        <v>17</v>
      </c>
      <c r="C804" s="31"/>
      <c r="D804" s="40">
        <f>'NOVE 20 '!D804</f>
        <v>0</v>
      </c>
      <c r="E804" s="40">
        <f>'NOVE 20 '!E804</f>
        <v>0</v>
      </c>
      <c r="F804" s="127">
        <f t="shared" si="284"/>
        <v>0</v>
      </c>
      <c r="G804" s="32" t="e">
        <f t="shared" si="285"/>
        <v>#DIV/0!</v>
      </c>
    </row>
    <row r="805" spans="1:7" x14ac:dyDescent="0.2">
      <c r="A805" s="123">
        <v>32</v>
      </c>
      <c r="B805" s="25" t="s">
        <v>18</v>
      </c>
      <c r="C805" s="31"/>
      <c r="D805" s="40">
        <f>'NOVE 20 '!D805</f>
        <v>0</v>
      </c>
      <c r="E805" s="40">
        <f>'NOVE 20 '!E805</f>
        <v>0</v>
      </c>
      <c r="F805" s="127">
        <f t="shared" si="284"/>
        <v>0</v>
      </c>
      <c r="G805" s="32" t="e">
        <f t="shared" si="285"/>
        <v>#DIV/0!</v>
      </c>
    </row>
    <row r="806" spans="1:7" x14ac:dyDescent="0.2">
      <c r="A806" s="123">
        <v>37</v>
      </c>
      <c r="B806" s="25" t="s">
        <v>25</v>
      </c>
      <c r="C806" s="31"/>
      <c r="D806" s="40">
        <f>'NOVE 20 '!D806</f>
        <v>0</v>
      </c>
      <c r="E806" s="40">
        <f>'NOVE 20 '!E806</f>
        <v>0</v>
      </c>
      <c r="F806" s="127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27" t="s">
        <v>10</v>
      </c>
      <c r="E810" s="127" t="s">
        <v>11</v>
      </c>
      <c r="F810" s="127" t="s">
        <v>12</v>
      </c>
      <c r="G810" s="32" t="s">
        <v>13</v>
      </c>
    </row>
    <row r="811" spans="1:7" x14ac:dyDescent="0.2">
      <c r="A811" s="123">
        <v>700</v>
      </c>
      <c r="B811" s="1" t="s">
        <v>30</v>
      </c>
      <c r="C811" s="10"/>
      <c r="D811" s="127">
        <f>'CUMUL OCT 21'!D811+'NOVE 20 '!D811</f>
        <v>52921</v>
      </c>
      <c r="E811" s="127">
        <f>'CUMUL OCT 21'!E811+'NOVE 20 '!E811</f>
        <v>61257</v>
      </c>
      <c r="F811" s="127">
        <f>(D811-E811)</f>
        <v>-8336</v>
      </c>
      <c r="G811" s="32">
        <f>F811/E811</f>
        <v>-0.13608240690859821</v>
      </c>
    </row>
    <row r="812" spans="1:7" x14ac:dyDescent="0.2">
      <c r="A812" s="123">
        <v>701</v>
      </c>
      <c r="B812" s="1" t="s">
        <v>31</v>
      </c>
      <c r="C812" s="10"/>
      <c r="D812" s="127">
        <f>'CUMUL OCT 21'!D812+'NOVE 20 '!D812</f>
        <v>13229</v>
      </c>
      <c r="E812" s="127">
        <f>'CUMUL OCT 21'!E812+'NOVE 20 '!E812</f>
        <v>58248</v>
      </c>
      <c r="F812" s="127">
        <f t="shared" ref="F812:F814" si="286">(D812-E812)</f>
        <v>-45019</v>
      </c>
      <c r="G812" s="32">
        <f t="shared" ref="G812:G814" si="287">F812/E812</f>
        <v>-0.77288490591951653</v>
      </c>
    </row>
    <row r="813" spans="1:7" x14ac:dyDescent="0.2">
      <c r="A813" s="123">
        <v>704</v>
      </c>
      <c r="B813" s="1" t="s">
        <v>32</v>
      </c>
      <c r="C813" s="10"/>
      <c r="D813" s="127">
        <f>'CUMUL OCT 21'!D813+'NOVE 20 '!D813</f>
        <v>0</v>
      </c>
      <c r="E813" s="127">
        <f>'CUMUL OCT 21'!E813+'NOVE 20 '!E813</f>
        <v>0</v>
      </c>
      <c r="F813" s="127">
        <f t="shared" si="286"/>
        <v>0</v>
      </c>
      <c r="G813" s="32" t="e">
        <f t="shared" si="287"/>
        <v>#DIV/0!</v>
      </c>
    </row>
    <row r="814" spans="1:7" x14ac:dyDescent="0.2">
      <c r="A814" s="123">
        <v>706</v>
      </c>
      <c r="B814" s="1" t="s">
        <v>33</v>
      </c>
      <c r="C814" s="10"/>
      <c r="D814" s="127">
        <f>'CUMUL OCT 21'!D814+'NOVE 20 '!D814</f>
        <v>8424</v>
      </c>
      <c r="E814" s="127">
        <f>'CUMUL OCT 21'!E814+'NOVE 20 '!E814</f>
        <v>26779</v>
      </c>
      <c r="F814" s="127">
        <f t="shared" si="286"/>
        <v>-18355</v>
      </c>
      <c r="G814" s="32">
        <f t="shared" si="287"/>
        <v>-0.68542514657007358</v>
      </c>
    </row>
    <row r="815" spans="1:7" x14ac:dyDescent="0.2">
      <c r="A815" s="123"/>
      <c r="B815" s="13" t="s">
        <v>6</v>
      </c>
      <c r="C815" s="27"/>
      <c r="D815" s="127">
        <f>'CUMUL OCT 21'!D815+'NOVE 20 '!D815</f>
        <v>0</v>
      </c>
      <c r="E815" s="127">
        <f>'CUMUL OCT 21'!E815+'NOVE 20 '!E815</f>
        <v>0</v>
      </c>
      <c r="F815" s="39"/>
      <c r="G815" s="33"/>
    </row>
    <row r="816" spans="1:7" x14ac:dyDescent="0.2">
      <c r="A816" s="123"/>
      <c r="B816" s="14" t="s">
        <v>19</v>
      </c>
      <c r="C816" s="11"/>
      <c r="D816" s="127">
        <f>'CUMUL OCT 21'!D816+'NOVE 20 '!D816</f>
        <v>0</v>
      </c>
      <c r="E816" s="127">
        <f>'CUMUL OCT 21'!E816+'NOVE 20 '!E816</f>
        <v>0</v>
      </c>
      <c r="F816" s="127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123"/>
      <c r="B817" s="14" t="s">
        <v>20</v>
      </c>
      <c r="C817" s="11"/>
      <c r="D817" s="127">
        <f>'CUMUL OCT 21'!D817+'NOVE 20 '!D817</f>
        <v>0</v>
      </c>
      <c r="E817" s="127">
        <f>'CUMUL OCT 21'!E817+'NOVE 20 '!E817</f>
        <v>0</v>
      </c>
      <c r="F817" s="127">
        <f t="shared" si="288"/>
        <v>0</v>
      </c>
      <c r="G817" s="32" t="e">
        <f t="shared" si="289"/>
        <v>#DIV/0!</v>
      </c>
    </row>
    <row r="818" spans="1:7" x14ac:dyDescent="0.2">
      <c r="A818" s="123"/>
      <c r="B818" s="14" t="s">
        <v>27</v>
      </c>
      <c r="C818" s="11"/>
      <c r="D818" s="127">
        <f>'CUMUL OCT 21'!D818+'NOVE 20 '!D818</f>
        <v>0</v>
      </c>
      <c r="E818" s="127">
        <f>'CUMUL OCT 21'!E818+'NOVE 20 '!E818</f>
        <v>0</v>
      </c>
      <c r="F818" s="127">
        <f t="shared" si="288"/>
        <v>0</v>
      </c>
      <c r="G818" s="32" t="e">
        <f t="shared" si="289"/>
        <v>#DIV/0!</v>
      </c>
    </row>
    <row r="819" spans="1:7" x14ac:dyDescent="0.2">
      <c r="A819" s="123">
        <v>706</v>
      </c>
      <c r="B819" s="2" t="s">
        <v>34</v>
      </c>
      <c r="C819" s="11"/>
      <c r="D819" s="127">
        <f>'CUMUL OCT 21'!D819+'NOVE 20 '!D819</f>
        <v>0</v>
      </c>
      <c r="E819" s="127">
        <f>'CUMUL OCT 21'!E819+'NOVE 20 '!E819</f>
        <v>0</v>
      </c>
      <c r="F819" s="127">
        <f t="shared" si="288"/>
        <v>0</v>
      </c>
      <c r="G819" s="32" t="e">
        <f t="shared" si="289"/>
        <v>#DIV/0!</v>
      </c>
    </row>
    <row r="820" spans="1:7" x14ac:dyDescent="0.2">
      <c r="A820" s="123" t="s">
        <v>35</v>
      </c>
      <c r="B820" s="2" t="s">
        <v>36</v>
      </c>
      <c r="C820" s="11"/>
      <c r="D820" s="39"/>
      <c r="E820" s="39"/>
      <c r="F820" s="127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124"/>
      <c r="D821" s="40">
        <f>D811+D812+D813+D814+D819+D820</f>
        <v>74574</v>
      </c>
      <c r="E821" s="40">
        <f>E811+E812+E813+E814+E819+E820</f>
        <v>146284</v>
      </c>
      <c r="F821" s="40">
        <f t="shared" si="288"/>
        <v>-71710</v>
      </c>
      <c r="G821" s="34">
        <f t="shared" si="289"/>
        <v>-0.49021082278307948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27">
        <f>'CUMUL OCT 21'!D824+'NOVE 20 '!D824</f>
        <v>0</v>
      </c>
      <c r="E824" s="127">
        <f>'CUMUL OCT 21'!E824+'NOVE 20 '!E824</f>
        <v>0</v>
      </c>
      <c r="F824" s="127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125"/>
      <c r="D825" s="127">
        <f>'CUMUL OCT 21'!D825+'NOVE 20 '!D825</f>
        <v>0</v>
      </c>
      <c r="E825" s="127">
        <f>'CUMUL OCT 21'!E825+'NOVE 20 '!E825</f>
        <v>0</v>
      </c>
      <c r="F825" s="126"/>
      <c r="G825" s="36"/>
    </row>
    <row r="826" spans="1:7" x14ac:dyDescent="0.2">
      <c r="A826" s="123">
        <v>72</v>
      </c>
      <c r="B826" s="1" t="s">
        <v>37</v>
      </c>
      <c r="C826" s="10"/>
      <c r="D826" s="127">
        <f>'CUMUL OCT 21'!D826+'NOVE 20 '!D826</f>
        <v>0</v>
      </c>
      <c r="E826" s="127">
        <f>'CUMUL OCT 21'!E826+'NOVE 20 '!E826</f>
        <v>0</v>
      </c>
      <c r="F826" s="127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123">
        <v>73</v>
      </c>
      <c r="B827" s="1" t="s">
        <v>38</v>
      </c>
      <c r="C827" s="10"/>
      <c r="D827" s="127">
        <f>'CUMUL OCT 21'!D827+'NOVE 20 '!D827</f>
        <v>0</v>
      </c>
      <c r="E827" s="127">
        <f>'CUMUL OCT 21'!E827+'NOVE 20 '!E827</f>
        <v>0</v>
      </c>
      <c r="F827" s="127">
        <f t="shared" si="292"/>
        <v>0</v>
      </c>
      <c r="G827" s="32" t="e">
        <f t="shared" si="293"/>
        <v>#DIV/0!</v>
      </c>
    </row>
    <row r="828" spans="1:7" x14ac:dyDescent="0.2">
      <c r="A828" s="123">
        <v>74</v>
      </c>
      <c r="B828" s="2" t="s">
        <v>39</v>
      </c>
      <c r="C828" s="11"/>
      <c r="D828" s="127">
        <f>'CUMUL OCT 21'!D828+'NOVE 20 '!D828</f>
        <v>0</v>
      </c>
      <c r="E828" s="127">
        <f>'CUMUL OCT 21'!E828+'NOVE 20 '!E828</f>
        <v>0</v>
      </c>
      <c r="F828" s="127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28"/>
      <c r="D829" s="40">
        <f>D821+D826+D827+D828</f>
        <v>74574</v>
      </c>
      <c r="E829" s="40">
        <f>E821+E826+E827+E828</f>
        <v>146284</v>
      </c>
      <c r="F829" s="127">
        <f t="shared" si="292"/>
        <v>-71710</v>
      </c>
      <c r="G829" s="32">
        <f t="shared" si="293"/>
        <v>-0.49021082278307948</v>
      </c>
    </row>
    <row r="830" spans="1:7" x14ac:dyDescent="0.2">
      <c r="A830" s="123">
        <v>60</v>
      </c>
      <c r="B830" s="3" t="s">
        <v>40</v>
      </c>
      <c r="C830" s="125"/>
      <c r="D830" s="126">
        <f>D831+D832+D833</f>
        <v>25950</v>
      </c>
      <c r="E830" s="126">
        <f>E831+E832+E833</f>
        <v>37941</v>
      </c>
      <c r="F830" s="127">
        <f t="shared" si="292"/>
        <v>-11991</v>
      </c>
      <c r="G830" s="32">
        <f t="shared" si="293"/>
        <v>-0.31604333043409505</v>
      </c>
    </row>
    <row r="831" spans="1:7" x14ac:dyDescent="0.2">
      <c r="A831" s="123">
        <v>600</v>
      </c>
      <c r="B831" s="1" t="s">
        <v>2</v>
      </c>
      <c r="C831" s="10"/>
      <c r="D831" s="127">
        <f>'CUMUL OCT 21'!D831+'NOVE 20 '!D831</f>
        <v>22996</v>
      </c>
      <c r="E831" s="127">
        <f>'CUMUL OCT 21'!E831+'NOVE 20 '!E831</f>
        <v>32762</v>
      </c>
      <c r="F831" s="127">
        <f t="shared" si="292"/>
        <v>-9766</v>
      </c>
      <c r="G831" s="32">
        <f t="shared" si="293"/>
        <v>-0.29808924974055306</v>
      </c>
    </row>
    <row r="832" spans="1:7" x14ac:dyDescent="0.2">
      <c r="A832" s="123">
        <v>601</v>
      </c>
      <c r="B832" s="1" t="s">
        <v>3</v>
      </c>
      <c r="C832" s="10"/>
      <c r="D832" s="127">
        <f>'CUMUL OCT 21'!D832+'NOVE 20 '!D832</f>
        <v>351</v>
      </c>
      <c r="E832" s="127">
        <f>'CUMUL OCT 21'!E832+'NOVE 20 '!E832</f>
        <v>499</v>
      </c>
      <c r="F832" s="127">
        <f t="shared" si="292"/>
        <v>-148</v>
      </c>
      <c r="G832" s="32">
        <f t="shared" si="293"/>
        <v>-0.29659318637274551</v>
      </c>
    </row>
    <row r="833" spans="1:7" x14ac:dyDescent="0.2">
      <c r="A833" s="123">
        <v>604</v>
      </c>
      <c r="B833" s="1" t="s">
        <v>4</v>
      </c>
      <c r="C833" s="10"/>
      <c r="D833" s="127">
        <f>'CUMUL OCT 21'!D833+'NOVE 20 '!D833</f>
        <v>2603</v>
      </c>
      <c r="E833" s="127">
        <f>'CUMUL OCT 21'!E833+'NOVE 20 '!E833</f>
        <v>4680</v>
      </c>
      <c r="F833" s="127">
        <f t="shared" si="292"/>
        <v>-2077</v>
      </c>
      <c r="G833" s="32">
        <f t="shared" si="293"/>
        <v>-0.44380341880341878</v>
      </c>
    </row>
    <row r="834" spans="1:7" x14ac:dyDescent="0.2">
      <c r="A834" s="123">
        <v>61</v>
      </c>
      <c r="B834" s="1" t="s">
        <v>41</v>
      </c>
      <c r="C834" s="10"/>
      <c r="D834" s="127">
        <f>'CUMUL OCT 21'!D834+'NOVE 20 '!D834</f>
        <v>944</v>
      </c>
      <c r="E834" s="127">
        <f>'CUMUL OCT 21'!E834+'NOVE 20 '!E834</f>
        <v>1816</v>
      </c>
      <c r="F834" s="127">
        <f t="shared" si="292"/>
        <v>-872</v>
      </c>
      <c r="G834" s="32">
        <f t="shared" si="293"/>
        <v>-0.48017621145374451</v>
      </c>
    </row>
    <row r="835" spans="1:7" x14ac:dyDescent="0.2">
      <c r="A835" s="123">
        <v>62</v>
      </c>
      <c r="B835" s="2" t="s">
        <v>42</v>
      </c>
      <c r="C835" s="11"/>
      <c r="D835" s="127">
        <f>'CUMUL OCT 21'!D835+'NOVE 20 '!D835</f>
        <v>2095</v>
      </c>
      <c r="E835" s="127">
        <f>'CUMUL OCT 21'!E835+'NOVE 20 '!E835</f>
        <v>3986</v>
      </c>
      <c r="F835" s="127">
        <f t="shared" si="292"/>
        <v>-1891</v>
      </c>
      <c r="G835" s="32">
        <f t="shared" si="293"/>
        <v>-0.47441043652784748</v>
      </c>
    </row>
    <row r="836" spans="1:7" ht="25.5" x14ac:dyDescent="0.2">
      <c r="A836" s="22"/>
      <c r="B836" s="26" t="s">
        <v>43</v>
      </c>
      <c r="C836" s="128"/>
      <c r="D836" s="40">
        <f>D830+D834+D835</f>
        <v>28989</v>
      </c>
      <c r="E836" s="40">
        <f>E830+E834+E835</f>
        <v>43743</v>
      </c>
      <c r="F836" s="127">
        <f t="shared" si="292"/>
        <v>-14754</v>
      </c>
      <c r="G836" s="32">
        <f t="shared" si="293"/>
        <v>-0.33728825183457922</v>
      </c>
    </row>
    <row r="837" spans="1:7" ht="25.5" x14ac:dyDescent="0.2">
      <c r="A837" s="22"/>
      <c r="B837" s="26" t="s">
        <v>48</v>
      </c>
      <c r="C837" s="128"/>
      <c r="D837" s="40">
        <f>D829-D836</f>
        <v>45585</v>
      </c>
      <c r="E837" s="40">
        <f>E829-E836</f>
        <v>102541</v>
      </c>
      <c r="F837" s="127">
        <f t="shared" si="292"/>
        <v>-56956</v>
      </c>
      <c r="G837" s="32">
        <f t="shared" si="293"/>
        <v>-0.55544611423723189</v>
      </c>
    </row>
    <row r="838" spans="1:7" x14ac:dyDescent="0.2">
      <c r="A838" s="123">
        <v>63</v>
      </c>
      <c r="B838" s="3" t="s">
        <v>46</v>
      </c>
      <c r="C838" s="125"/>
      <c r="D838" s="127">
        <f>'CUMUL OCT 21'!D838+'NOVE 20 '!D838</f>
        <v>59763</v>
      </c>
      <c r="E838" s="127">
        <f>'CUMUL OCT 21'!E838+'NOVE 20 '!E838</f>
        <v>65489</v>
      </c>
      <c r="F838" s="127">
        <f t="shared" si="292"/>
        <v>-5726</v>
      </c>
      <c r="G838" s="32">
        <f t="shared" si="293"/>
        <v>-8.743453098993724E-2</v>
      </c>
    </row>
    <row r="839" spans="1:7" x14ac:dyDescent="0.2">
      <c r="A839" s="123"/>
      <c r="B839" s="13" t="s">
        <v>6</v>
      </c>
      <c r="C839" s="27"/>
      <c r="D839" s="127"/>
      <c r="E839" s="127"/>
      <c r="F839" s="127"/>
      <c r="G839" s="32"/>
    </row>
    <row r="840" spans="1:7" x14ac:dyDescent="0.2">
      <c r="A840" s="123">
        <v>631</v>
      </c>
      <c r="B840" s="15" t="s">
        <v>21</v>
      </c>
      <c r="C840" s="21"/>
      <c r="D840" s="127">
        <f>'CUMUL OCT 21'!D840+'NOVE 20 '!D840</f>
        <v>0</v>
      </c>
      <c r="E840" s="127">
        <f>'CUMUL OCT 21'!E840+'NOVE 20 '!E840</f>
        <v>0</v>
      </c>
      <c r="F840" s="127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23"/>
      <c r="B841" s="15"/>
      <c r="C841" s="21"/>
      <c r="D841" s="127"/>
      <c r="E841" s="127"/>
      <c r="F841" s="127"/>
      <c r="G841" s="32"/>
    </row>
    <row r="842" spans="1:7" x14ac:dyDescent="0.2">
      <c r="A842" s="123">
        <v>64</v>
      </c>
      <c r="B842" s="2" t="s">
        <v>47</v>
      </c>
      <c r="C842" s="11"/>
      <c r="D842" s="127">
        <f>'CUMUL OCT 21'!D842+'NOVE 20 '!D842</f>
        <v>1571</v>
      </c>
      <c r="E842" s="127">
        <f>'CUMUL OCT 21'!E842+'NOVE 20 '!E842</f>
        <v>3292</v>
      </c>
      <c r="F842" s="127">
        <f t="shared" ref="F842:F852" si="296">(D842-E842)</f>
        <v>-1721</v>
      </c>
      <c r="G842" s="32">
        <f t="shared" ref="G842:G852" si="297">F842/E842</f>
        <v>-0.52278250303766705</v>
      </c>
    </row>
    <row r="843" spans="1:7" ht="25.5" x14ac:dyDescent="0.2">
      <c r="A843" s="22"/>
      <c r="B843" s="26" t="s">
        <v>49</v>
      </c>
      <c r="C843" s="128"/>
      <c r="D843" s="40">
        <f>D837-D838-D842</f>
        <v>-15749</v>
      </c>
      <c r="E843" s="40">
        <f>E837-E838-E842</f>
        <v>33760</v>
      </c>
      <c r="F843" s="40">
        <f t="shared" si="296"/>
        <v>-49509</v>
      </c>
      <c r="G843" s="34">
        <f t="shared" si="297"/>
        <v>-1.4664988151658769</v>
      </c>
    </row>
    <row r="844" spans="1:7" x14ac:dyDescent="0.2">
      <c r="A844" s="123">
        <v>75</v>
      </c>
      <c r="B844" s="3" t="s">
        <v>50</v>
      </c>
      <c r="C844" s="125"/>
      <c r="D844" s="127">
        <f>'CUMUL OCT 21'!D844+'NOVE 20 '!D844</f>
        <v>0</v>
      </c>
      <c r="E844" s="127">
        <f>'CUMUL OCT 21'!E844+'NOVE 20 '!E844</f>
        <v>930</v>
      </c>
      <c r="F844" s="127">
        <f t="shared" si="296"/>
        <v>-930</v>
      </c>
      <c r="G844" s="32">
        <f t="shared" si="297"/>
        <v>-1</v>
      </c>
    </row>
    <row r="845" spans="1:7" x14ac:dyDescent="0.2">
      <c r="A845" s="123">
        <v>65</v>
      </c>
      <c r="B845" s="1" t="s">
        <v>51</v>
      </c>
      <c r="C845" s="10"/>
      <c r="D845" s="127">
        <f>'CUMUL OCT 21'!D845+'NOVE 20 '!D845</f>
        <v>1296</v>
      </c>
      <c r="E845" s="127">
        <f>'CUMUL OCT 21'!E845+'NOVE 20 '!E845</f>
        <v>1144</v>
      </c>
      <c r="F845" s="127">
        <f t="shared" si="296"/>
        <v>152</v>
      </c>
      <c r="G845" s="32">
        <f t="shared" si="297"/>
        <v>0.13286713286713286</v>
      </c>
    </row>
    <row r="846" spans="1:7" ht="25.5" x14ac:dyDescent="0.2">
      <c r="A846" s="123">
        <v>68</v>
      </c>
      <c r="B846" s="16" t="s">
        <v>52</v>
      </c>
      <c r="C846" s="17"/>
      <c r="D846" s="127">
        <f>'CUMUL OCT 21'!D846+'NOVE 20 '!D846</f>
        <v>8342</v>
      </c>
      <c r="E846" s="127">
        <f>'CUMUL OCT 21'!E846+'NOVE 20 '!E846</f>
        <v>8305</v>
      </c>
      <c r="F846" s="127">
        <f t="shared" si="296"/>
        <v>37</v>
      </c>
      <c r="G846" s="32">
        <f t="shared" si="297"/>
        <v>4.4551475015051174E-3</v>
      </c>
    </row>
    <row r="847" spans="1:7" x14ac:dyDescent="0.2">
      <c r="A847" s="123">
        <v>78</v>
      </c>
      <c r="B847" s="2" t="s">
        <v>53</v>
      </c>
      <c r="C847" s="11"/>
      <c r="D847" s="127">
        <f>'CUMUL OCT 21'!D847+'NOVE 20 '!D847</f>
        <v>2651</v>
      </c>
      <c r="E847" s="127">
        <f>'CUMUL OCT 21'!E847+'NOVE 20 '!E847</f>
        <v>2629</v>
      </c>
      <c r="F847" s="127">
        <f t="shared" si="296"/>
        <v>22</v>
      </c>
      <c r="G847" s="32">
        <f t="shared" si="297"/>
        <v>8.368200836820083E-3</v>
      </c>
    </row>
    <row r="848" spans="1:7" ht="25.5" x14ac:dyDescent="0.2">
      <c r="A848" s="22"/>
      <c r="B848" s="26" t="s">
        <v>77</v>
      </c>
      <c r="C848" s="128"/>
      <c r="D848" s="40">
        <f>D843+D844-D845-D846+D847</f>
        <v>-22736</v>
      </c>
      <c r="E848" s="40">
        <f>E843+E844-E845-E846+E847</f>
        <v>27870</v>
      </c>
      <c r="F848" s="40">
        <f t="shared" si="296"/>
        <v>-50606</v>
      </c>
      <c r="G848" s="34">
        <f t="shared" si="297"/>
        <v>-1.8157875852170793</v>
      </c>
    </row>
    <row r="849" spans="1:7" x14ac:dyDescent="0.2">
      <c r="A849" s="123">
        <v>76</v>
      </c>
      <c r="B849" s="1" t="s">
        <v>54</v>
      </c>
      <c r="C849" s="10"/>
      <c r="D849" s="127">
        <f>'CUMUL OCT 21'!D849+'NOVE 20 '!D849</f>
        <v>0</v>
      </c>
      <c r="E849" s="127">
        <f>'CUMUL OCT 21'!E849+'NOVE 20 '!E849</f>
        <v>0</v>
      </c>
      <c r="F849" s="127">
        <f t="shared" si="296"/>
        <v>0</v>
      </c>
      <c r="G849" s="32" t="e">
        <f t="shared" si="297"/>
        <v>#DIV/0!</v>
      </c>
    </row>
    <row r="850" spans="1:7" x14ac:dyDescent="0.2">
      <c r="A850" s="123">
        <v>66</v>
      </c>
      <c r="B850" s="1" t="s">
        <v>55</v>
      </c>
      <c r="C850" s="10"/>
      <c r="D850" s="127">
        <f>'CUMUL OCT 21'!D850+'NOVE 20 '!D850</f>
        <v>0</v>
      </c>
      <c r="E850" s="127">
        <f>'CUMUL OCT 21'!E850+'NOVE 20 '!E850</f>
        <v>3005</v>
      </c>
      <c r="F850" s="127">
        <f t="shared" si="296"/>
        <v>-3005</v>
      </c>
      <c r="G850" s="32">
        <f t="shared" si="297"/>
        <v>-1</v>
      </c>
    </row>
    <row r="851" spans="1:7" x14ac:dyDescent="0.2">
      <c r="B851" s="2" t="s">
        <v>56</v>
      </c>
      <c r="C851" s="11"/>
      <c r="D851" s="39">
        <f>D849-D850</f>
        <v>0</v>
      </c>
      <c r="E851" s="39">
        <f>E849-E850</f>
        <v>-3005</v>
      </c>
      <c r="F851" s="127">
        <f t="shared" si="296"/>
        <v>3005</v>
      </c>
      <c r="G851" s="32">
        <f t="shared" si="297"/>
        <v>-1</v>
      </c>
    </row>
    <row r="852" spans="1:7" x14ac:dyDescent="0.2">
      <c r="A852" s="22"/>
      <c r="B852" s="19" t="s">
        <v>57</v>
      </c>
      <c r="C852" s="128"/>
      <c r="D852" s="40">
        <f>D848+D851</f>
        <v>-22736</v>
      </c>
      <c r="E852" s="40">
        <f>E848+E851</f>
        <v>24865</v>
      </c>
      <c r="F852" s="40">
        <f t="shared" si="296"/>
        <v>-47601</v>
      </c>
      <c r="G852" s="34">
        <f t="shared" si="297"/>
        <v>-1.9143776392519607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23">
        <v>5</v>
      </c>
      <c r="B856" s="1" t="s">
        <v>22</v>
      </c>
      <c r="C856" s="10"/>
      <c r="D856" s="40">
        <f>'NOVE 20 '!D856</f>
        <v>0</v>
      </c>
      <c r="E856" s="40">
        <f>'NOVE 20 '!E856</f>
        <v>0</v>
      </c>
      <c r="F856" s="40">
        <f t="shared" ref="F856" si="298">(D856-E856)</f>
        <v>0</v>
      </c>
      <c r="G856" s="34" t="e">
        <f t="shared" ref="G856" si="299">F856/E856</f>
        <v>#DIV/0!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23">
        <v>51</v>
      </c>
      <c r="B860" s="20" t="s">
        <v>29</v>
      </c>
      <c r="C860" s="30"/>
      <c r="D860" s="127">
        <v>0</v>
      </c>
      <c r="E860" s="127">
        <v>0</v>
      </c>
      <c r="F860" s="127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23">
        <v>510</v>
      </c>
      <c r="B861" s="1" t="s">
        <v>7</v>
      </c>
      <c r="C861" s="10"/>
      <c r="D861" s="127">
        <v>0</v>
      </c>
      <c r="E861" s="127">
        <v>0</v>
      </c>
      <c r="F861" s="127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23">
        <v>41</v>
      </c>
      <c r="B863" s="1" t="s">
        <v>8</v>
      </c>
      <c r="C863" s="10"/>
      <c r="D863" s="127">
        <f>D867+D868+D869</f>
        <v>0</v>
      </c>
      <c r="E863" s="127">
        <f>E867+E868+E869</f>
        <v>0</v>
      </c>
      <c r="F863" s="127">
        <f t="shared" ref="F863" si="302">(D863-E863)</f>
        <v>0</v>
      </c>
      <c r="G863" s="32" t="e">
        <f t="shared" ref="G863" si="303">F863/E863</f>
        <v>#DIV/0!</v>
      </c>
    </row>
    <row r="864" spans="1:7" x14ac:dyDescent="0.2">
      <c r="A864" s="123"/>
      <c r="B864" s="1"/>
      <c r="C864" s="10"/>
      <c r="D864" s="127"/>
      <c r="E864" s="127"/>
      <c r="F864" s="127"/>
      <c r="G864" s="32"/>
    </row>
    <row r="865" spans="1:7" x14ac:dyDescent="0.2">
      <c r="A865" s="123"/>
      <c r="B865" s="7" t="s">
        <v>6</v>
      </c>
      <c r="C865" s="29"/>
      <c r="D865" s="127"/>
      <c r="E865" s="127"/>
      <c r="F865" s="127"/>
      <c r="G865" s="32"/>
    </row>
    <row r="866" spans="1:7" x14ac:dyDescent="0.2">
      <c r="A866" s="123"/>
      <c r="B866" s="1"/>
      <c r="C866" s="10"/>
      <c r="D866" s="127"/>
      <c r="E866" s="127"/>
      <c r="F866" s="127"/>
      <c r="G866" s="32"/>
    </row>
    <row r="867" spans="1:7" x14ac:dyDescent="0.2">
      <c r="A867" s="123"/>
      <c r="B867" s="23" t="s">
        <v>23</v>
      </c>
      <c r="C867" s="10"/>
      <c r="D867" s="40">
        <f>'NOVE 20 '!D867</f>
        <v>0</v>
      </c>
      <c r="E867" s="40">
        <f>'NOVE 20 '!E867</f>
        <v>0</v>
      </c>
      <c r="F867" s="127">
        <f t="shared" ref="F867:F869" si="304">(D867-E867)</f>
        <v>0</v>
      </c>
      <c r="G867" s="32" t="e">
        <f t="shared" ref="G867:G869" si="305">F867/E867</f>
        <v>#DIV/0!</v>
      </c>
    </row>
    <row r="868" spans="1:7" ht="25.5" x14ac:dyDescent="0.2">
      <c r="A868" s="123"/>
      <c r="B868" s="24" t="s">
        <v>58</v>
      </c>
      <c r="C868" s="17"/>
      <c r="D868" s="40">
        <f>'NOVE 20 '!D868</f>
        <v>0</v>
      </c>
      <c r="E868" s="40">
        <f>'NOVE 20 '!E868</f>
        <v>0</v>
      </c>
      <c r="F868" s="127">
        <f t="shared" si="304"/>
        <v>0</v>
      </c>
      <c r="G868" s="32" t="e">
        <f t="shared" si="305"/>
        <v>#DIV/0!</v>
      </c>
    </row>
    <row r="869" spans="1:7" x14ac:dyDescent="0.2">
      <c r="A869" s="123"/>
      <c r="B869" s="23" t="s">
        <v>24</v>
      </c>
      <c r="C869" s="10"/>
      <c r="D869" s="40">
        <f>'NOVE 20 '!D869</f>
        <v>0</v>
      </c>
      <c r="E869" s="40">
        <f>'NOVE 20 '!E869</f>
        <v>0</v>
      </c>
      <c r="F869" s="127">
        <f t="shared" si="304"/>
        <v>0</v>
      </c>
      <c r="G869" s="32" t="e">
        <f t="shared" si="305"/>
        <v>#DIV/0!</v>
      </c>
    </row>
    <row r="870" spans="1:7" x14ac:dyDescent="0.2">
      <c r="A870" s="123"/>
      <c r="B870" s="1"/>
      <c r="C870" s="10"/>
      <c r="D870" s="127"/>
      <c r="E870" s="127"/>
      <c r="F870" s="127"/>
      <c r="G870" s="32"/>
    </row>
    <row r="871" spans="1:7" x14ac:dyDescent="0.2">
      <c r="A871" s="123"/>
      <c r="B871" s="8" t="s">
        <v>26</v>
      </c>
      <c r="C871" s="31"/>
      <c r="D871" s="40">
        <f>'NOVE 20 '!D871</f>
        <v>0</v>
      </c>
      <c r="E871" s="40">
        <f>'NOVE 20 '!E871</f>
        <v>0</v>
      </c>
      <c r="F871" s="127">
        <f t="shared" ref="F871" si="306">(D871-E871)</f>
        <v>0</v>
      </c>
      <c r="G871" s="32" t="e">
        <f t="shared" ref="G871" si="307">F871/E871</f>
        <v>#DIV/0!</v>
      </c>
    </row>
    <row r="872" spans="1:7" x14ac:dyDescent="0.2">
      <c r="A872" s="123"/>
      <c r="B872" s="8"/>
      <c r="C872" s="31"/>
      <c r="D872" s="127"/>
      <c r="E872" s="127"/>
      <c r="F872" s="127"/>
      <c r="G872" s="32"/>
    </row>
    <row r="873" spans="1:7" x14ac:dyDescent="0.2">
      <c r="A873" s="123">
        <v>3</v>
      </c>
      <c r="B873" s="8" t="s">
        <v>15</v>
      </c>
      <c r="C873" s="31"/>
      <c r="D873" s="127">
        <f>D876+D877+D878+D879</f>
        <v>0</v>
      </c>
      <c r="E873" s="127">
        <f>E876+E877+E878+E879</f>
        <v>0</v>
      </c>
      <c r="F873" s="127">
        <f t="shared" ref="F873" si="308">(D873-E873)</f>
        <v>0</v>
      </c>
      <c r="G873" s="32" t="e">
        <f t="shared" ref="G873" si="309">F873/E873</f>
        <v>#DIV/0!</v>
      </c>
    </row>
    <row r="874" spans="1:7" x14ac:dyDescent="0.2">
      <c r="A874" s="123"/>
      <c r="B874" s="7" t="s">
        <v>6</v>
      </c>
      <c r="C874" s="29"/>
      <c r="D874" s="127"/>
      <c r="E874" s="127"/>
      <c r="F874" s="127"/>
      <c r="G874" s="32"/>
    </row>
    <row r="875" spans="1:7" x14ac:dyDescent="0.2">
      <c r="A875" s="123"/>
      <c r="B875" s="8"/>
      <c r="C875" s="31"/>
      <c r="D875" s="127"/>
      <c r="E875" s="127"/>
      <c r="F875" s="127"/>
      <c r="G875" s="32"/>
    </row>
    <row r="876" spans="1:7" x14ac:dyDescent="0.2">
      <c r="A876" s="123">
        <v>30</v>
      </c>
      <c r="B876" s="25" t="s">
        <v>16</v>
      </c>
      <c r="C876" s="31"/>
      <c r="D876" s="40">
        <f>'NOVE 20 '!D876</f>
        <v>0</v>
      </c>
      <c r="E876" s="40">
        <f>'NOVE 20 '!E876</f>
        <v>0</v>
      </c>
      <c r="F876" s="127">
        <f t="shared" ref="F876:F879" si="310">(D876-E876)</f>
        <v>0</v>
      </c>
      <c r="G876" s="32" t="e">
        <f t="shared" ref="G876:G879" si="311">F876/E876</f>
        <v>#DIV/0!</v>
      </c>
    </row>
    <row r="877" spans="1:7" x14ac:dyDescent="0.2">
      <c r="A877" s="123">
        <v>31</v>
      </c>
      <c r="B877" s="25" t="s">
        <v>17</v>
      </c>
      <c r="C877" s="31"/>
      <c r="D877" s="40">
        <f>'NOVE 20 '!D877</f>
        <v>0</v>
      </c>
      <c r="E877" s="40">
        <f>'NOVE 20 '!E877</f>
        <v>0</v>
      </c>
      <c r="F877" s="127">
        <f t="shared" si="310"/>
        <v>0</v>
      </c>
      <c r="G877" s="32" t="e">
        <f t="shared" si="311"/>
        <v>#DIV/0!</v>
      </c>
    </row>
    <row r="878" spans="1:7" x14ac:dyDescent="0.2">
      <c r="A878" s="123">
        <v>32</v>
      </c>
      <c r="B878" s="25" t="s">
        <v>18</v>
      </c>
      <c r="C878" s="31"/>
      <c r="D878" s="40">
        <f>'NOVE 20 '!D878</f>
        <v>0</v>
      </c>
      <c r="E878" s="40">
        <f>'NOVE 20 '!E878</f>
        <v>0</v>
      </c>
      <c r="F878" s="127">
        <f t="shared" si="310"/>
        <v>0</v>
      </c>
      <c r="G878" s="32" t="e">
        <f t="shared" si="311"/>
        <v>#DIV/0!</v>
      </c>
    </row>
    <row r="879" spans="1:7" x14ac:dyDescent="0.2">
      <c r="A879" s="123">
        <v>37</v>
      </c>
      <c r="B879" s="25" t="s">
        <v>25</v>
      </c>
      <c r="C879" s="31"/>
      <c r="D879" s="40">
        <f>'NOVE 20 '!D879</f>
        <v>0</v>
      </c>
      <c r="E879" s="40">
        <f>'NOVE 20 '!E879</f>
        <v>0</v>
      </c>
      <c r="F879" s="127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27" t="s">
        <v>10</v>
      </c>
      <c r="E883" s="127" t="s">
        <v>11</v>
      </c>
      <c r="F883" s="127" t="s">
        <v>12</v>
      </c>
      <c r="G883" s="32" t="s">
        <v>13</v>
      </c>
    </row>
    <row r="884" spans="1:7" x14ac:dyDescent="0.2">
      <c r="A884" s="123">
        <v>700</v>
      </c>
      <c r="B884" s="1" t="s">
        <v>30</v>
      </c>
      <c r="C884" s="10"/>
      <c r="D884" s="127">
        <f>'CUMUL OCT 21'!D884+'NOVE 20 '!D884</f>
        <v>0</v>
      </c>
      <c r="E884" s="127">
        <f>'CUMUL OCT 21'!E884+'NOVE 20 '!E884</f>
        <v>0</v>
      </c>
      <c r="F884" s="127">
        <f>(D884-E884)</f>
        <v>0</v>
      </c>
      <c r="G884" s="32" t="e">
        <f>F884/E884</f>
        <v>#DIV/0!</v>
      </c>
    </row>
    <row r="885" spans="1:7" x14ac:dyDescent="0.2">
      <c r="A885" s="123">
        <v>701</v>
      </c>
      <c r="B885" s="1" t="s">
        <v>31</v>
      </c>
      <c r="C885" s="10"/>
      <c r="D885" s="127">
        <f>'CUMUL OCT 21'!D885+'NOVE 20 '!D885</f>
        <v>0</v>
      </c>
      <c r="E885" s="127">
        <f>'CUMUL OCT 21'!E885+'NOVE 20 '!E885</f>
        <v>0</v>
      </c>
      <c r="F885" s="127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123">
        <v>704</v>
      </c>
      <c r="B886" s="1" t="s">
        <v>32</v>
      </c>
      <c r="C886" s="10"/>
      <c r="D886" s="127">
        <f>'CUMUL OCT 21'!D886+'NOVE 20 '!D886</f>
        <v>0</v>
      </c>
      <c r="E886" s="127">
        <f>'CUMUL OCT 21'!E886+'NOVE 20 '!E886</f>
        <v>0</v>
      </c>
      <c r="F886" s="127">
        <f t="shared" si="312"/>
        <v>0</v>
      </c>
      <c r="G886" s="32" t="e">
        <f t="shared" si="313"/>
        <v>#DIV/0!</v>
      </c>
    </row>
    <row r="887" spans="1:7" x14ac:dyDescent="0.2">
      <c r="A887" s="123">
        <v>706</v>
      </c>
      <c r="B887" s="1" t="s">
        <v>33</v>
      </c>
      <c r="C887" s="10"/>
      <c r="D887" s="127">
        <f>'CUMUL OCT 21'!D887+'NOVE 20 '!D887</f>
        <v>191994</v>
      </c>
      <c r="E887" s="127">
        <f>'CUMUL OCT 21'!E887+'NOVE 20 '!E887</f>
        <v>262249</v>
      </c>
      <c r="F887" s="127">
        <f t="shared" si="312"/>
        <v>-70255</v>
      </c>
      <c r="G887" s="32">
        <f t="shared" si="313"/>
        <v>-0.26789425317160409</v>
      </c>
    </row>
    <row r="888" spans="1:7" x14ac:dyDescent="0.2">
      <c r="A888" s="123"/>
      <c r="B888" s="13" t="s">
        <v>6</v>
      </c>
      <c r="C888" s="27"/>
      <c r="D888" s="127">
        <f>'CUMUL OCT 21'!D888+'NOVE 20 '!D888</f>
        <v>0</v>
      </c>
      <c r="E888" s="127">
        <f>'CUMUL OCT 21'!E888+'NOVE 20 '!E888</f>
        <v>0</v>
      </c>
      <c r="F888" s="39"/>
      <c r="G888" s="33"/>
    </row>
    <row r="889" spans="1:7" x14ac:dyDescent="0.2">
      <c r="A889" s="123"/>
      <c r="B889" s="14" t="s">
        <v>19</v>
      </c>
      <c r="C889" s="11"/>
      <c r="D889" s="127">
        <f>'CUMUL OCT 21'!D889+'NOVE 20 '!D889</f>
        <v>0</v>
      </c>
      <c r="E889" s="127">
        <f>'CUMUL OCT 21'!E889+'NOVE 20 '!E889</f>
        <v>0</v>
      </c>
      <c r="F889" s="127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123"/>
      <c r="B890" s="14" t="s">
        <v>20</v>
      </c>
      <c r="C890" s="11"/>
      <c r="D890" s="127">
        <f>'CUMUL OCT 21'!D890+'NOVE 20 '!D890</f>
        <v>0</v>
      </c>
      <c r="E890" s="127">
        <f>'CUMUL OCT 21'!E890+'NOVE 20 '!E890</f>
        <v>0</v>
      </c>
      <c r="F890" s="127">
        <f t="shared" si="314"/>
        <v>0</v>
      </c>
      <c r="G890" s="32" t="e">
        <f t="shared" si="315"/>
        <v>#DIV/0!</v>
      </c>
    </row>
    <row r="891" spans="1:7" x14ac:dyDescent="0.2">
      <c r="A891" s="123"/>
      <c r="B891" s="14" t="s">
        <v>27</v>
      </c>
      <c r="C891" s="11"/>
      <c r="D891" s="127">
        <f>'CUMUL OCT 21'!D891+'NOVE 20 '!D891</f>
        <v>0</v>
      </c>
      <c r="E891" s="127">
        <f>'CUMUL OCT 21'!E891+'NOVE 20 '!E891</f>
        <v>0</v>
      </c>
      <c r="F891" s="127">
        <f t="shared" si="314"/>
        <v>0</v>
      </c>
      <c r="G891" s="32" t="e">
        <f t="shared" si="315"/>
        <v>#DIV/0!</v>
      </c>
    </row>
    <row r="892" spans="1:7" x14ac:dyDescent="0.2">
      <c r="A892" s="123">
        <v>706</v>
      </c>
      <c r="B892" s="2" t="s">
        <v>34</v>
      </c>
      <c r="C892" s="11"/>
      <c r="D892" s="127">
        <f>'CUMUL OCT 21'!D892+'NOVE 20 '!D892</f>
        <v>0</v>
      </c>
      <c r="E892" s="127">
        <f>'CUMUL OCT 21'!E892+'NOVE 20 '!E892</f>
        <v>0</v>
      </c>
      <c r="F892" s="127">
        <f t="shared" si="314"/>
        <v>0</v>
      </c>
      <c r="G892" s="32" t="e">
        <f t="shared" si="315"/>
        <v>#DIV/0!</v>
      </c>
    </row>
    <row r="893" spans="1:7" x14ac:dyDescent="0.2">
      <c r="A893" s="123" t="s">
        <v>35</v>
      </c>
      <c r="B893" s="2" t="s">
        <v>36</v>
      </c>
      <c r="C893" s="11"/>
      <c r="D893" s="39"/>
      <c r="E893" s="39"/>
      <c r="F893" s="127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124"/>
      <c r="D894" s="40">
        <f>D884+D885+D886+D887+D892+D893</f>
        <v>191994</v>
      </c>
      <c r="E894" s="40">
        <f>E884+E885+E886+E887+E892+E893</f>
        <v>262249</v>
      </c>
      <c r="F894" s="40">
        <f t="shared" si="314"/>
        <v>-70255</v>
      </c>
      <c r="G894" s="34">
        <f t="shared" si="315"/>
        <v>-0.26789425317160409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27">
        <f>'CUMUL OCT 21'!D897+'NOVE 20 '!D897</f>
        <v>0</v>
      </c>
      <c r="E897" s="127">
        <f>'CUMUL OCT 21'!E897+'NOVE 20 '!E897</f>
        <v>0</v>
      </c>
      <c r="F897" s="127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25"/>
      <c r="D898" s="127">
        <f>'CUMUL OCT 21'!D898+'NOVE 20 '!D898</f>
        <v>0</v>
      </c>
      <c r="E898" s="127">
        <f>'CUMUL OCT 21'!E898+'NOVE 20 '!E898</f>
        <v>0</v>
      </c>
      <c r="F898" s="126"/>
      <c r="G898" s="36"/>
    </row>
    <row r="899" spans="1:7" x14ac:dyDescent="0.2">
      <c r="A899" s="123">
        <v>72</v>
      </c>
      <c r="B899" s="1" t="s">
        <v>37</v>
      </c>
      <c r="C899" s="10"/>
      <c r="D899" s="127">
        <f>'CUMUL OCT 21'!D899+'NOVE 20 '!D899</f>
        <v>0</v>
      </c>
      <c r="E899" s="127">
        <f>'CUMUL OCT 21'!E899+'NOVE 20 '!E899</f>
        <v>0</v>
      </c>
      <c r="F899" s="127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23">
        <v>73</v>
      </c>
      <c r="B900" s="1" t="s">
        <v>38</v>
      </c>
      <c r="C900" s="10"/>
      <c r="D900" s="127">
        <f>'CUMUL OCT 21'!D900+'NOVE 20 '!D900</f>
        <v>0</v>
      </c>
      <c r="E900" s="127">
        <f>'CUMUL OCT 21'!E900+'NOVE 20 '!E900</f>
        <v>0</v>
      </c>
      <c r="F900" s="127">
        <f t="shared" si="318"/>
        <v>0</v>
      </c>
      <c r="G900" s="32" t="e">
        <f t="shared" si="319"/>
        <v>#DIV/0!</v>
      </c>
    </row>
    <row r="901" spans="1:7" x14ac:dyDescent="0.2">
      <c r="A901" s="123">
        <v>74</v>
      </c>
      <c r="B901" s="2" t="s">
        <v>39</v>
      </c>
      <c r="C901" s="11"/>
      <c r="D901" s="127">
        <f>'CUMUL OCT 21'!D901+'NOVE 20 '!D901</f>
        <v>0</v>
      </c>
      <c r="E901" s="127">
        <f>'CUMUL OCT 21'!E901+'NOVE 20 '!E901</f>
        <v>0</v>
      </c>
      <c r="F901" s="127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28"/>
      <c r="D902" s="40">
        <f>D894+D899+D900+D901</f>
        <v>191994</v>
      </c>
      <c r="E902" s="40">
        <f>E894+E899+E900+E901</f>
        <v>262249</v>
      </c>
      <c r="F902" s="127">
        <f t="shared" si="318"/>
        <v>-70255</v>
      </c>
      <c r="G902" s="32">
        <f t="shared" si="319"/>
        <v>-0.26789425317160409</v>
      </c>
    </row>
    <row r="903" spans="1:7" x14ac:dyDescent="0.2">
      <c r="A903" s="123">
        <v>60</v>
      </c>
      <c r="B903" s="3" t="s">
        <v>40</v>
      </c>
      <c r="C903" s="125"/>
      <c r="D903" s="126">
        <f>D904+D905+D906</f>
        <v>56147</v>
      </c>
      <c r="E903" s="126">
        <f>E904+E905+E906</f>
        <v>59614</v>
      </c>
      <c r="F903" s="127">
        <f t="shared" si="318"/>
        <v>-3467</v>
      </c>
      <c r="G903" s="32">
        <f t="shared" si="319"/>
        <v>-5.8157479786627303E-2</v>
      </c>
    </row>
    <row r="904" spans="1:7" x14ac:dyDescent="0.2">
      <c r="A904" s="123">
        <v>600</v>
      </c>
      <c r="B904" s="1" t="s">
        <v>2</v>
      </c>
      <c r="C904" s="10"/>
      <c r="D904" s="129">
        <f>'CUMUL OCT 21'!D904+'NOVE 20 '!D903</f>
        <v>0</v>
      </c>
      <c r="E904" s="129">
        <f>'CUMUL OCT 21'!E904+'NOVE 20 '!E903</f>
        <v>0</v>
      </c>
      <c r="F904" s="127">
        <f t="shared" si="318"/>
        <v>0</v>
      </c>
      <c r="G904" s="32" t="e">
        <f t="shared" si="319"/>
        <v>#DIV/0!</v>
      </c>
    </row>
    <row r="905" spans="1:7" x14ac:dyDescent="0.2">
      <c r="A905" s="123">
        <v>601</v>
      </c>
      <c r="B905" s="1" t="s">
        <v>3</v>
      </c>
      <c r="C905" s="10"/>
      <c r="D905" s="127">
        <f>'CUMUL OCT 21'!D905+'NOVE 20 '!D904</f>
        <v>56147</v>
      </c>
      <c r="E905" s="127">
        <f>'CUMUL OCT 21'!E905+'NOVE 20 '!E904</f>
        <v>59614</v>
      </c>
      <c r="F905" s="127">
        <f t="shared" si="318"/>
        <v>-3467</v>
      </c>
      <c r="G905" s="32">
        <f t="shared" si="319"/>
        <v>-5.8157479786627303E-2</v>
      </c>
    </row>
    <row r="906" spans="1:7" x14ac:dyDescent="0.2">
      <c r="A906" s="123">
        <v>604</v>
      </c>
      <c r="B906" s="1" t="s">
        <v>4</v>
      </c>
      <c r="C906" s="10"/>
      <c r="D906" s="127">
        <f>'CUMUL OCT 21'!D906+'NOVE 20 '!D905</f>
        <v>0</v>
      </c>
      <c r="E906" s="127">
        <f>'CUMUL OCT 21'!E906+'NOVE 20 '!E905</f>
        <v>0</v>
      </c>
      <c r="F906" s="127">
        <f t="shared" si="318"/>
        <v>0</v>
      </c>
      <c r="G906" s="32" t="e">
        <f t="shared" si="319"/>
        <v>#DIV/0!</v>
      </c>
    </row>
    <row r="907" spans="1:7" x14ac:dyDescent="0.2">
      <c r="A907" s="123">
        <v>61</v>
      </c>
      <c r="B907" s="1" t="s">
        <v>41</v>
      </c>
      <c r="C907" s="10"/>
      <c r="D907" s="127">
        <f>'CUMUL OCT 21'!D907+'NOVE 20 '!D907</f>
        <v>2282</v>
      </c>
      <c r="E907" s="127">
        <f>'CUMUL OCT 21'!E907+'NOVE 20 '!E907</f>
        <v>3656</v>
      </c>
      <c r="F907" s="127">
        <f t="shared" si="318"/>
        <v>-1374</v>
      </c>
      <c r="G907" s="32">
        <f t="shared" si="319"/>
        <v>-0.37582056892778992</v>
      </c>
    </row>
    <row r="908" spans="1:7" x14ac:dyDescent="0.2">
      <c r="A908" s="123">
        <v>62</v>
      </c>
      <c r="B908" s="2" t="s">
        <v>42</v>
      </c>
      <c r="C908" s="11"/>
      <c r="D908" s="127">
        <f>'CUMUL OCT 21'!D908+'NOVE 20 '!D908</f>
        <v>4858</v>
      </c>
      <c r="E908" s="127">
        <f>'CUMUL OCT 21'!E908+'NOVE 20 '!E908</f>
        <v>3753</v>
      </c>
      <c r="F908" s="127">
        <f t="shared" si="318"/>
        <v>1105</v>
      </c>
      <c r="G908" s="32">
        <f t="shared" si="319"/>
        <v>0.29443112176925129</v>
      </c>
    </row>
    <row r="909" spans="1:7" ht="25.5" x14ac:dyDescent="0.2">
      <c r="A909" s="22"/>
      <c r="B909" s="26" t="s">
        <v>43</v>
      </c>
      <c r="C909" s="128"/>
      <c r="D909" s="40">
        <f>D903+D907+D908</f>
        <v>63287</v>
      </c>
      <c r="E909" s="40">
        <f>E903+E907+E908</f>
        <v>67023</v>
      </c>
      <c r="F909" s="127">
        <f t="shared" si="318"/>
        <v>-3736</v>
      </c>
      <c r="G909" s="32">
        <f t="shared" si="319"/>
        <v>-5.5742058696268443E-2</v>
      </c>
    </row>
    <row r="910" spans="1:7" ht="25.5" x14ac:dyDescent="0.2">
      <c r="A910" s="22"/>
      <c r="B910" s="26" t="s">
        <v>48</v>
      </c>
      <c r="C910" s="128"/>
      <c r="D910" s="40">
        <f>D902-D909</f>
        <v>128707</v>
      </c>
      <c r="E910" s="40">
        <f>E902-E909</f>
        <v>195226</v>
      </c>
      <c r="F910" s="127">
        <f t="shared" si="318"/>
        <v>-66519</v>
      </c>
      <c r="G910" s="32">
        <f t="shared" si="319"/>
        <v>-0.34072818169711</v>
      </c>
    </row>
    <row r="911" spans="1:7" x14ac:dyDescent="0.2">
      <c r="A911" s="123">
        <v>63</v>
      </c>
      <c r="B911" s="3" t="s">
        <v>46</v>
      </c>
      <c r="C911" s="125"/>
      <c r="D911" s="127">
        <f>'CUMUL OCT 21'!D911+'NOVE 20 '!D911</f>
        <v>112713</v>
      </c>
      <c r="E911" s="127">
        <f>'CUMUL OCT 21'!E911+'NOVE 20 '!E911</f>
        <v>102633</v>
      </c>
      <c r="F911" s="127">
        <f t="shared" si="318"/>
        <v>10080</v>
      </c>
      <c r="G911" s="32">
        <f t="shared" si="319"/>
        <v>9.8214024728888363E-2</v>
      </c>
    </row>
    <row r="912" spans="1:7" x14ac:dyDescent="0.2">
      <c r="A912" s="123"/>
      <c r="B912" s="13" t="s">
        <v>6</v>
      </c>
      <c r="C912" s="27"/>
      <c r="D912" s="127"/>
      <c r="E912" s="127"/>
      <c r="F912" s="127"/>
      <c r="G912" s="32"/>
    </row>
    <row r="913" spans="1:7" x14ac:dyDescent="0.2">
      <c r="A913" s="123">
        <v>631</v>
      </c>
      <c r="B913" s="15" t="s">
        <v>21</v>
      </c>
      <c r="C913" s="21"/>
      <c r="D913" s="127">
        <f>'CUMUL OCT 21'!D913+'NOVE 20 '!D913</f>
        <v>0</v>
      </c>
      <c r="E913" s="127">
        <f>'CUMUL OCT 21'!E913+'NOVE 20 '!E913</f>
        <v>0</v>
      </c>
      <c r="F913" s="127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23"/>
      <c r="B914" s="15"/>
      <c r="C914" s="21"/>
      <c r="D914" s="127"/>
      <c r="E914" s="127"/>
      <c r="F914" s="127"/>
      <c r="G914" s="32"/>
    </row>
    <row r="915" spans="1:7" x14ac:dyDescent="0.2">
      <c r="A915" s="123">
        <v>64</v>
      </c>
      <c r="B915" s="2" t="s">
        <v>47</v>
      </c>
      <c r="C915" s="11"/>
      <c r="D915" s="127">
        <f>'CUMUL OCT 21'!D915+'NOVE 20 '!D915</f>
        <v>7462</v>
      </c>
      <c r="E915" s="127">
        <f>'CUMUL OCT 21'!E915+'NOVE 20 '!E915</f>
        <v>9538</v>
      </c>
      <c r="F915" s="127">
        <f t="shared" ref="F915:F925" si="322">(D915-E915)</f>
        <v>-2076</v>
      </c>
      <c r="G915" s="32">
        <f t="shared" ref="G915:G925" si="323">F915/E915</f>
        <v>-0.21765569301740406</v>
      </c>
    </row>
    <row r="916" spans="1:7" ht="25.5" x14ac:dyDescent="0.2">
      <c r="A916" s="22"/>
      <c r="B916" s="26" t="s">
        <v>49</v>
      </c>
      <c r="C916" s="128"/>
      <c r="D916" s="40">
        <f>D910-D911-D915</f>
        <v>8532</v>
      </c>
      <c r="E916" s="40">
        <f>E910-E911-E915</f>
        <v>83055</v>
      </c>
      <c r="F916" s="40">
        <f t="shared" si="322"/>
        <v>-74523</v>
      </c>
      <c r="G916" s="34">
        <f t="shared" si="323"/>
        <v>-0.89727289145746791</v>
      </c>
    </row>
    <row r="917" spans="1:7" x14ac:dyDescent="0.2">
      <c r="A917" s="123">
        <v>75</v>
      </c>
      <c r="B917" s="3" t="s">
        <v>50</v>
      </c>
      <c r="C917" s="125"/>
      <c r="D917" s="127">
        <f>'CUMUL OCT 21'!D917+'NOVE 20 '!D917</f>
        <v>66</v>
      </c>
      <c r="E917" s="127">
        <f>'CUMUL OCT 21'!E917+'NOVE 20 '!E917</f>
        <v>858</v>
      </c>
      <c r="F917" s="127">
        <f t="shared" si="322"/>
        <v>-792</v>
      </c>
      <c r="G917" s="32">
        <f t="shared" si="323"/>
        <v>-0.92307692307692313</v>
      </c>
    </row>
    <row r="918" spans="1:7" x14ac:dyDescent="0.2">
      <c r="A918" s="123">
        <v>65</v>
      </c>
      <c r="B918" s="1" t="s">
        <v>51</v>
      </c>
      <c r="C918" s="10"/>
      <c r="D918" s="127">
        <f>'CUMUL OCT 21'!D918+'NOVE 20 '!D918</f>
        <v>13888</v>
      </c>
      <c r="E918" s="127">
        <f>'CUMUL OCT 21'!E918+'NOVE 20 '!E918</f>
        <v>678</v>
      </c>
      <c r="F918" s="127">
        <f t="shared" si="322"/>
        <v>13210</v>
      </c>
      <c r="G918" s="32">
        <f t="shared" si="323"/>
        <v>19.483775811209441</v>
      </c>
    </row>
    <row r="919" spans="1:7" ht="25.5" x14ac:dyDescent="0.2">
      <c r="A919" s="123">
        <v>68</v>
      </c>
      <c r="B919" s="16" t="s">
        <v>52</v>
      </c>
      <c r="C919" s="17"/>
      <c r="D919" s="127">
        <f>'CUMUL OCT 21'!D919+'NOVE 20 '!D919</f>
        <v>48443</v>
      </c>
      <c r="E919" s="127">
        <f>'CUMUL OCT 21'!E919+'NOVE 20 '!E919</f>
        <v>14</v>
      </c>
      <c r="F919" s="127">
        <f t="shared" si="322"/>
        <v>48429</v>
      </c>
      <c r="G919" s="32">
        <f t="shared" si="323"/>
        <v>3459.2142857142858</v>
      </c>
    </row>
    <row r="920" spans="1:7" x14ac:dyDescent="0.2">
      <c r="A920" s="123">
        <v>78</v>
      </c>
      <c r="B920" s="2" t="s">
        <v>53</v>
      </c>
      <c r="C920" s="11"/>
      <c r="D920" s="127">
        <f>'CUMUL OCT 21'!D920+'NOVE 20 '!D920</f>
        <v>12329</v>
      </c>
      <c r="E920" s="127">
        <f>'CUMUL OCT 21'!E920+'NOVE 20 '!E920</f>
        <v>2709</v>
      </c>
      <c r="F920" s="127">
        <f t="shared" si="322"/>
        <v>9620</v>
      </c>
      <c r="G920" s="32">
        <f t="shared" si="323"/>
        <v>3.551125876707272</v>
      </c>
    </row>
    <row r="921" spans="1:7" ht="25.5" x14ac:dyDescent="0.2">
      <c r="A921" s="22"/>
      <c r="B921" s="26" t="s">
        <v>77</v>
      </c>
      <c r="C921" s="128"/>
      <c r="D921" s="40">
        <f>D916+D917-D918-D919+D920</f>
        <v>-41404</v>
      </c>
      <c r="E921" s="40">
        <f>E916+E917-E918-E919+E920</f>
        <v>85930</v>
      </c>
      <c r="F921" s="40">
        <f t="shared" si="322"/>
        <v>-127334</v>
      </c>
      <c r="G921" s="34">
        <f t="shared" si="323"/>
        <v>-1.4818340509717212</v>
      </c>
    </row>
    <row r="922" spans="1:7" x14ac:dyDescent="0.2">
      <c r="A922" s="123">
        <v>76</v>
      </c>
      <c r="B922" s="1" t="s">
        <v>54</v>
      </c>
      <c r="C922" s="10"/>
      <c r="D922" s="127">
        <f>'CUMUL OCT 21'!D922+'NOVE 20 '!D922</f>
        <v>0</v>
      </c>
      <c r="E922" s="127">
        <f>'CUMUL OCT 21'!E922+'NOVE 20 '!E922</f>
        <v>20</v>
      </c>
      <c r="F922" s="127">
        <f t="shared" si="322"/>
        <v>-20</v>
      </c>
      <c r="G922" s="32">
        <f t="shared" si="323"/>
        <v>-1</v>
      </c>
    </row>
    <row r="923" spans="1:7" x14ac:dyDescent="0.2">
      <c r="A923" s="123">
        <v>66</v>
      </c>
      <c r="B923" s="1" t="s">
        <v>55</v>
      </c>
      <c r="C923" s="10"/>
      <c r="D923" s="127">
        <f>'CUMUL OCT 21'!D923+'NOVE 20 '!D923</f>
        <v>0</v>
      </c>
      <c r="E923" s="127">
        <f>'CUMUL OCT 21'!E923+'NOVE 20 '!E923</f>
        <v>0</v>
      </c>
      <c r="F923" s="127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20</v>
      </c>
      <c r="F924" s="127">
        <f t="shared" si="322"/>
        <v>-20</v>
      </c>
      <c r="G924" s="32">
        <f t="shared" si="323"/>
        <v>-1</v>
      </c>
    </row>
    <row r="925" spans="1:7" x14ac:dyDescent="0.2">
      <c r="A925" s="22"/>
      <c r="B925" s="19" t="s">
        <v>57</v>
      </c>
      <c r="C925" s="128"/>
      <c r="D925" s="40">
        <f>D921+D924</f>
        <v>-41404</v>
      </c>
      <c r="E925" s="40">
        <f>E921+E924</f>
        <v>85950</v>
      </c>
      <c r="F925" s="40">
        <f t="shared" si="322"/>
        <v>-127354</v>
      </c>
      <c r="G925" s="34">
        <f t="shared" si="323"/>
        <v>-1.4817219313554393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23">
        <v>5</v>
      </c>
      <c r="B929" s="1" t="s">
        <v>22</v>
      </c>
      <c r="C929" s="10"/>
      <c r="D929" s="40">
        <f>'NOVE 20 '!D929</f>
        <v>0</v>
      </c>
      <c r="E929" s="40">
        <f>'NOVE 20 '!E929</f>
        <v>0</v>
      </c>
      <c r="F929" s="40">
        <f t="shared" ref="F929" si="324">(D929-E929)</f>
        <v>0</v>
      </c>
      <c r="G929" s="34" t="e">
        <f t="shared" ref="G929" si="325">F929/E929</f>
        <v>#DIV/0!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23">
        <v>51</v>
      </c>
      <c r="B933" s="20" t="s">
        <v>29</v>
      </c>
      <c r="C933" s="30"/>
      <c r="D933" s="127">
        <v>0</v>
      </c>
      <c r="E933" s="127">
        <v>0</v>
      </c>
      <c r="F933" s="127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23">
        <v>510</v>
      </c>
      <c r="B934" s="1" t="s">
        <v>7</v>
      </c>
      <c r="C934" s="10"/>
      <c r="D934" s="127">
        <v>0</v>
      </c>
      <c r="E934" s="127">
        <v>0</v>
      </c>
      <c r="F934" s="127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23">
        <v>41</v>
      </c>
      <c r="B936" s="1" t="s">
        <v>8</v>
      </c>
      <c r="C936" s="10"/>
      <c r="D936" s="127">
        <f>D940+D941+D942</f>
        <v>0</v>
      </c>
      <c r="E936" s="127">
        <f>E940+E941+E942</f>
        <v>0</v>
      </c>
      <c r="F936" s="127">
        <f t="shared" ref="F936" si="328">(D936-E936)</f>
        <v>0</v>
      </c>
      <c r="G936" s="32" t="e">
        <f t="shared" ref="G936" si="329">F936/E936</f>
        <v>#DIV/0!</v>
      </c>
    </row>
    <row r="937" spans="1:7" x14ac:dyDescent="0.2">
      <c r="A937" s="123"/>
      <c r="B937" s="1"/>
      <c r="C937" s="10"/>
      <c r="D937" s="127"/>
      <c r="E937" s="127"/>
      <c r="F937" s="127"/>
      <c r="G937" s="32"/>
    </row>
    <row r="938" spans="1:7" x14ac:dyDescent="0.2">
      <c r="A938" s="123"/>
      <c r="B938" s="7" t="s">
        <v>6</v>
      </c>
      <c r="C938" s="29"/>
      <c r="D938" s="127"/>
      <c r="E938" s="127"/>
      <c r="F938" s="127"/>
      <c r="G938" s="32"/>
    </row>
    <row r="939" spans="1:7" x14ac:dyDescent="0.2">
      <c r="A939" s="123"/>
      <c r="B939" s="1"/>
      <c r="C939" s="10"/>
      <c r="D939" s="127"/>
      <c r="E939" s="127"/>
      <c r="F939" s="127"/>
      <c r="G939" s="32"/>
    </row>
    <row r="940" spans="1:7" x14ac:dyDescent="0.2">
      <c r="A940" s="123"/>
      <c r="B940" s="23" t="s">
        <v>23</v>
      </c>
      <c r="C940" s="10"/>
      <c r="D940" s="40">
        <f>'NOVE 20 '!D940</f>
        <v>0</v>
      </c>
      <c r="E940" s="40">
        <f>'NOVE 20 '!E940</f>
        <v>0</v>
      </c>
      <c r="F940" s="127">
        <f t="shared" ref="F940:F942" si="330">(D940-E940)</f>
        <v>0</v>
      </c>
      <c r="G940" s="32" t="e">
        <f t="shared" ref="G940:G942" si="331">F940/E940</f>
        <v>#DIV/0!</v>
      </c>
    </row>
    <row r="941" spans="1:7" ht="25.5" x14ac:dyDescent="0.2">
      <c r="A941" s="123"/>
      <c r="B941" s="24" t="s">
        <v>58</v>
      </c>
      <c r="C941" s="17"/>
      <c r="D941" s="40">
        <f>'NOVE 20 '!D941</f>
        <v>0</v>
      </c>
      <c r="E941" s="40">
        <f>'NOVE 20 '!E941</f>
        <v>0</v>
      </c>
      <c r="F941" s="127">
        <f t="shared" si="330"/>
        <v>0</v>
      </c>
      <c r="G941" s="32" t="e">
        <f t="shared" si="331"/>
        <v>#DIV/0!</v>
      </c>
    </row>
    <row r="942" spans="1:7" x14ac:dyDescent="0.2">
      <c r="A942" s="123"/>
      <c r="B942" s="23" t="s">
        <v>24</v>
      </c>
      <c r="C942" s="10"/>
      <c r="D942" s="40">
        <f>'NOVE 20 '!D942</f>
        <v>0</v>
      </c>
      <c r="E942" s="40">
        <f>'NOVE 20 '!E942</f>
        <v>0</v>
      </c>
      <c r="F942" s="127">
        <f t="shared" si="330"/>
        <v>0</v>
      </c>
      <c r="G942" s="32" t="e">
        <f t="shared" si="331"/>
        <v>#DIV/0!</v>
      </c>
    </row>
    <row r="943" spans="1:7" x14ac:dyDescent="0.2">
      <c r="A943" s="123"/>
      <c r="B943" s="1"/>
      <c r="C943" s="10"/>
      <c r="D943" s="127"/>
      <c r="E943" s="127"/>
      <c r="F943" s="127"/>
      <c r="G943" s="32"/>
    </row>
    <row r="944" spans="1:7" x14ac:dyDescent="0.2">
      <c r="A944" s="123"/>
      <c r="B944" s="8" t="s">
        <v>26</v>
      </c>
      <c r="C944" s="31"/>
      <c r="D944" s="40">
        <f>'NOVE 20 '!D944</f>
        <v>0</v>
      </c>
      <c r="E944" s="40">
        <f>'NOVE 20 '!E944</f>
        <v>0</v>
      </c>
      <c r="F944" s="127">
        <f t="shared" ref="F944" si="332">(D944-E944)</f>
        <v>0</v>
      </c>
      <c r="G944" s="32" t="e">
        <f t="shared" ref="G944" si="333">F944/E944</f>
        <v>#DIV/0!</v>
      </c>
    </row>
    <row r="945" spans="1:7" x14ac:dyDescent="0.2">
      <c r="A945" s="123"/>
      <c r="B945" s="8"/>
      <c r="C945" s="31"/>
      <c r="D945" s="127"/>
      <c r="E945" s="127"/>
      <c r="F945" s="127"/>
      <c r="G945" s="32"/>
    </row>
    <row r="946" spans="1:7" x14ac:dyDescent="0.2">
      <c r="A946" s="123">
        <v>3</v>
      </c>
      <c r="B946" s="8" t="s">
        <v>15</v>
      </c>
      <c r="C946" s="31"/>
      <c r="D946" s="127">
        <f>D949+D950+D951+D952</f>
        <v>0</v>
      </c>
      <c r="E946" s="127">
        <f>E949+E950+E951+E952</f>
        <v>0</v>
      </c>
      <c r="F946" s="127">
        <f t="shared" ref="F946" si="334">(D946-E946)</f>
        <v>0</v>
      </c>
      <c r="G946" s="32" t="e">
        <f t="shared" ref="G946" si="335">F946/E946</f>
        <v>#DIV/0!</v>
      </c>
    </row>
    <row r="947" spans="1:7" x14ac:dyDescent="0.2">
      <c r="A947" s="123"/>
      <c r="B947" s="7" t="s">
        <v>6</v>
      </c>
      <c r="C947" s="29"/>
      <c r="D947" s="127"/>
      <c r="E947" s="127"/>
      <c r="F947" s="127"/>
      <c r="G947" s="32"/>
    </row>
    <row r="948" spans="1:7" x14ac:dyDescent="0.2">
      <c r="A948" s="123"/>
      <c r="B948" s="8"/>
      <c r="C948" s="31"/>
      <c r="D948" s="127"/>
      <c r="E948" s="127"/>
      <c r="F948" s="127"/>
      <c r="G948" s="32"/>
    </row>
    <row r="949" spans="1:7" x14ac:dyDescent="0.2">
      <c r="A949" s="123">
        <v>30</v>
      </c>
      <c r="B949" s="25" t="s">
        <v>16</v>
      </c>
      <c r="C949" s="31"/>
      <c r="D949" s="40">
        <f>'NOVE 20 '!D949</f>
        <v>0</v>
      </c>
      <c r="E949" s="40">
        <f>'NOVE 20 '!E949</f>
        <v>0</v>
      </c>
      <c r="F949" s="127">
        <f t="shared" ref="F949:F952" si="336">(D949-E949)</f>
        <v>0</v>
      </c>
      <c r="G949" s="32" t="e">
        <f t="shared" ref="G949:G952" si="337">F949/E949</f>
        <v>#DIV/0!</v>
      </c>
    </row>
    <row r="950" spans="1:7" x14ac:dyDescent="0.2">
      <c r="A950" s="123">
        <v>31</v>
      </c>
      <c r="B950" s="25" t="s">
        <v>17</v>
      </c>
      <c r="C950" s="31"/>
      <c r="D950" s="40">
        <f>'NOVE 20 '!D950</f>
        <v>0</v>
      </c>
      <c r="E950" s="40">
        <f>'NOVE 20 '!E950</f>
        <v>0</v>
      </c>
      <c r="F950" s="127">
        <f t="shared" si="336"/>
        <v>0</v>
      </c>
      <c r="G950" s="32" t="e">
        <f t="shared" si="337"/>
        <v>#DIV/0!</v>
      </c>
    </row>
    <row r="951" spans="1:7" x14ac:dyDescent="0.2">
      <c r="A951" s="123">
        <v>32</v>
      </c>
      <c r="B951" s="25" t="s">
        <v>18</v>
      </c>
      <c r="C951" s="31"/>
      <c r="D951" s="40">
        <f>'NOVE 20 '!D951</f>
        <v>0</v>
      </c>
      <c r="E951" s="40">
        <f>'NOVE 20 '!E951</f>
        <v>0</v>
      </c>
      <c r="F951" s="127">
        <f t="shared" si="336"/>
        <v>0</v>
      </c>
      <c r="G951" s="32" t="e">
        <f t="shared" si="337"/>
        <v>#DIV/0!</v>
      </c>
    </row>
    <row r="952" spans="1:7" x14ac:dyDescent="0.2">
      <c r="A952" s="123">
        <v>37</v>
      </c>
      <c r="B952" s="25" t="s">
        <v>25</v>
      </c>
      <c r="C952" s="31"/>
      <c r="D952" s="40">
        <f>'NOVE 20 '!D952</f>
        <v>0</v>
      </c>
      <c r="E952" s="40">
        <f>'NOVE 20 '!E952</f>
        <v>0</v>
      </c>
      <c r="F952" s="127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27" t="s">
        <v>10</v>
      </c>
      <c r="E956" s="127" t="s">
        <v>11</v>
      </c>
      <c r="F956" s="127" t="s">
        <v>12</v>
      </c>
      <c r="G956" s="32" t="s">
        <v>13</v>
      </c>
    </row>
    <row r="957" spans="1:7" x14ac:dyDescent="0.2">
      <c r="A957" s="123">
        <v>700</v>
      </c>
      <c r="B957" s="1" t="s">
        <v>30</v>
      </c>
      <c r="C957" s="10"/>
      <c r="D957" s="127">
        <f>'CUMUL OCT 21'!D957+'NOVE 20 '!D957</f>
        <v>17811</v>
      </c>
      <c r="E957" s="127">
        <f>'CUMUL OCT 21'!E957+'NOVE 20 '!E957</f>
        <v>10404</v>
      </c>
      <c r="F957" s="127">
        <f>(D957-E957)</f>
        <v>7407</v>
      </c>
      <c r="G957" s="32">
        <f>F957/E957</f>
        <v>0.71193771626297575</v>
      </c>
    </row>
    <row r="958" spans="1:7" x14ac:dyDescent="0.2">
      <c r="A958" s="123">
        <v>701</v>
      </c>
      <c r="B958" s="1" t="s">
        <v>31</v>
      </c>
      <c r="C958" s="10"/>
      <c r="D958" s="127">
        <f>'CUMUL OCT 21'!D958+'NOVE 20 '!D958</f>
        <v>0</v>
      </c>
      <c r="E958" s="127">
        <f>'CUMUL OCT 21'!E958+'NOVE 20 '!E958</f>
        <v>0</v>
      </c>
      <c r="F958" s="127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123">
        <v>704</v>
      </c>
      <c r="B959" s="1" t="s">
        <v>32</v>
      </c>
      <c r="C959" s="10"/>
      <c r="D959" s="127">
        <f>'CUMUL OCT 21'!D959+'NOVE 20 '!D959</f>
        <v>0</v>
      </c>
      <c r="E959" s="127">
        <f>'CUMUL OCT 21'!E959+'NOVE 20 '!E959</f>
        <v>0</v>
      </c>
      <c r="F959" s="127">
        <f t="shared" si="338"/>
        <v>0</v>
      </c>
      <c r="G959" s="32" t="e">
        <f t="shared" si="339"/>
        <v>#DIV/0!</v>
      </c>
    </row>
    <row r="960" spans="1:7" x14ac:dyDescent="0.2">
      <c r="A960" s="123">
        <v>706</v>
      </c>
      <c r="B960" s="1" t="s">
        <v>33</v>
      </c>
      <c r="C960" s="10"/>
      <c r="D960" s="127">
        <f>'CUMUL OCT 21'!D960+'NOVE 20 '!D960</f>
        <v>533116</v>
      </c>
      <c r="E960" s="127">
        <f>'CUMUL OCT 21'!E960+'NOVE 20 '!E960</f>
        <v>504676</v>
      </c>
      <c r="F960" s="127">
        <f t="shared" si="338"/>
        <v>28440</v>
      </c>
      <c r="G960" s="32">
        <f t="shared" si="339"/>
        <v>5.6352986866821483E-2</v>
      </c>
    </row>
    <row r="961" spans="1:7" x14ac:dyDescent="0.2">
      <c r="A961" s="123"/>
      <c r="B961" s="13" t="s">
        <v>6</v>
      </c>
      <c r="C961" s="27"/>
      <c r="D961" s="127">
        <f>'CUMUL OCT 21'!D961+'NOVE 20 '!D961</f>
        <v>0</v>
      </c>
      <c r="E961" s="127">
        <f>'CUMUL OCT 21'!E961+'NOVE 20 '!E961</f>
        <v>0</v>
      </c>
      <c r="F961" s="39"/>
      <c r="G961" s="33"/>
    </row>
    <row r="962" spans="1:7" x14ac:dyDescent="0.2">
      <c r="A962" s="123"/>
      <c r="B962" s="14" t="s">
        <v>19</v>
      </c>
      <c r="C962" s="11"/>
      <c r="D962" s="127">
        <f>'CUMUL OCT 21'!D962+'NOVE 20 '!D962</f>
        <v>0</v>
      </c>
      <c r="E962" s="127">
        <f>'CUMUL OCT 21'!E962+'NOVE 20 '!E962</f>
        <v>0</v>
      </c>
      <c r="F962" s="127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123"/>
      <c r="B963" s="14" t="s">
        <v>20</v>
      </c>
      <c r="C963" s="11"/>
      <c r="D963" s="127">
        <f>'CUMUL OCT 21'!D963+'NOVE 20 '!D963</f>
        <v>0</v>
      </c>
      <c r="E963" s="127">
        <f>'CUMUL OCT 21'!E963+'NOVE 20 '!E963</f>
        <v>0</v>
      </c>
      <c r="F963" s="127">
        <f t="shared" si="340"/>
        <v>0</v>
      </c>
      <c r="G963" s="32" t="e">
        <f t="shared" si="341"/>
        <v>#DIV/0!</v>
      </c>
    </row>
    <row r="964" spans="1:7" x14ac:dyDescent="0.2">
      <c r="A964" s="123"/>
      <c r="B964" s="14" t="s">
        <v>27</v>
      </c>
      <c r="C964" s="11"/>
      <c r="D964" s="127">
        <f>'CUMUL OCT 21'!D964+'NOVE 20 '!D964</f>
        <v>0</v>
      </c>
      <c r="E964" s="127">
        <f>'CUMUL OCT 21'!E964+'NOVE 20 '!E964</f>
        <v>0</v>
      </c>
      <c r="F964" s="127">
        <f t="shared" si="340"/>
        <v>0</v>
      </c>
      <c r="G964" s="32" t="e">
        <f t="shared" si="341"/>
        <v>#DIV/0!</v>
      </c>
    </row>
    <row r="965" spans="1:7" x14ac:dyDescent="0.2">
      <c r="A965" s="123">
        <v>706</v>
      </c>
      <c r="B965" s="2" t="s">
        <v>34</v>
      </c>
      <c r="C965" s="11"/>
      <c r="D965" s="127">
        <f>'CUMUL OCT 21'!D965+'NOVE 20 '!D965</f>
        <v>311</v>
      </c>
      <c r="E965" s="127">
        <f>'CUMUL OCT 21'!E965+'NOVE 20 '!E965</f>
        <v>360</v>
      </c>
      <c r="F965" s="127">
        <f t="shared" si="340"/>
        <v>-49</v>
      </c>
      <c r="G965" s="32">
        <f t="shared" si="341"/>
        <v>-0.1361111111111111</v>
      </c>
    </row>
    <row r="966" spans="1:7" x14ac:dyDescent="0.2">
      <c r="A966" s="123" t="s">
        <v>35</v>
      </c>
      <c r="B966" s="2" t="s">
        <v>36</v>
      </c>
      <c r="C966" s="11"/>
      <c r="D966" s="39"/>
      <c r="E966" s="39"/>
      <c r="F966" s="127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124"/>
      <c r="D967" s="40">
        <f>D957+D958+D959+D960+D965+D966</f>
        <v>551238</v>
      </c>
      <c r="E967" s="40">
        <f>E957+E958+E959+E960+E965+E966</f>
        <v>515440</v>
      </c>
      <c r="F967" s="40">
        <f t="shared" si="340"/>
        <v>35798</v>
      </c>
      <c r="G967" s="34">
        <f t="shared" si="341"/>
        <v>6.9451342542293959E-2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27">
        <f>'CUMUL OCT 21'!D970+'NOVE 20 '!D970</f>
        <v>0</v>
      </c>
      <c r="E970" s="127">
        <f>'CUMUL OCT 21'!E970+'NOVE 20 '!E970</f>
        <v>0</v>
      </c>
      <c r="F970" s="127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125"/>
      <c r="D971" s="127">
        <f>'CUMUL OCT 21'!D971+'NOVE 20 '!D971</f>
        <v>0</v>
      </c>
      <c r="E971" s="127">
        <f>'CUMUL OCT 21'!E971+'NOVE 20 '!E971</f>
        <v>0</v>
      </c>
      <c r="F971" s="126"/>
      <c r="G971" s="36"/>
    </row>
    <row r="972" spans="1:7" x14ac:dyDescent="0.2">
      <c r="A972" s="123">
        <v>72</v>
      </c>
      <c r="B972" s="1" t="s">
        <v>37</v>
      </c>
      <c r="C972" s="10"/>
      <c r="D972" s="127">
        <f>'CUMUL OCT 21'!D972+'NOVE 20 '!D972</f>
        <v>0</v>
      </c>
      <c r="E972" s="127">
        <f>'CUMUL OCT 21'!E972+'NOVE 20 '!E972</f>
        <v>0</v>
      </c>
      <c r="F972" s="127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123">
        <v>73</v>
      </c>
      <c r="B973" s="1" t="s">
        <v>38</v>
      </c>
      <c r="C973" s="10"/>
      <c r="D973" s="127">
        <f>'CUMUL OCT 21'!D973+'NOVE 20 '!D973</f>
        <v>0</v>
      </c>
      <c r="E973" s="127">
        <f>'CUMUL OCT 21'!E973+'NOVE 20 '!E973</f>
        <v>0</v>
      </c>
      <c r="F973" s="127">
        <f t="shared" si="344"/>
        <v>0</v>
      </c>
      <c r="G973" s="32" t="e">
        <f t="shared" si="345"/>
        <v>#DIV/0!</v>
      </c>
    </row>
    <row r="974" spans="1:7" x14ac:dyDescent="0.2">
      <c r="A974" s="123">
        <v>74</v>
      </c>
      <c r="B974" s="2" t="s">
        <v>39</v>
      </c>
      <c r="C974" s="11"/>
      <c r="D974" s="127">
        <f>'CUMUL OCT 21'!D974+'NOVE 20 '!D974</f>
        <v>0</v>
      </c>
      <c r="E974" s="127">
        <f>'CUMUL OCT 21'!E974+'NOVE 20 '!E974</f>
        <v>0</v>
      </c>
      <c r="F974" s="127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28"/>
      <c r="D975" s="40">
        <f>D967+D972+D973+D974</f>
        <v>551238</v>
      </c>
      <c r="E975" s="40">
        <f>E967+E972+E973+E974</f>
        <v>515440</v>
      </c>
      <c r="F975" s="127">
        <f t="shared" si="344"/>
        <v>35798</v>
      </c>
      <c r="G975" s="32">
        <f t="shared" si="345"/>
        <v>6.9451342542293959E-2</v>
      </c>
    </row>
    <row r="976" spans="1:7" x14ac:dyDescent="0.2">
      <c r="A976" s="123">
        <v>60</v>
      </c>
      <c r="B976" s="3" t="s">
        <v>40</v>
      </c>
      <c r="C976" s="125"/>
      <c r="D976" s="126">
        <f>D977+D978+D979</f>
        <v>136354</v>
      </c>
      <c r="E976" s="126">
        <f>E977+E978+E979</f>
        <v>118686</v>
      </c>
      <c r="F976" s="127">
        <f t="shared" si="344"/>
        <v>17668</v>
      </c>
      <c r="G976" s="32">
        <f t="shared" si="345"/>
        <v>0.14886338742564414</v>
      </c>
    </row>
    <row r="977" spans="1:7" x14ac:dyDescent="0.2">
      <c r="A977" s="123">
        <v>600</v>
      </c>
      <c r="B977" s="1" t="s">
        <v>2</v>
      </c>
      <c r="C977" s="10"/>
      <c r="D977" s="127">
        <f>'CUMUL OCT 21'!D977+'NOVE 20 '!D977</f>
        <v>8625</v>
      </c>
      <c r="E977" s="127">
        <f>'CUMUL OCT 21'!E977+'NOVE 20 '!E977</f>
        <v>8249</v>
      </c>
      <c r="F977" s="127">
        <f t="shared" si="344"/>
        <v>376</v>
      </c>
      <c r="G977" s="32">
        <f t="shared" si="345"/>
        <v>4.5581282579706631E-2</v>
      </c>
    </row>
    <row r="978" spans="1:7" x14ac:dyDescent="0.2">
      <c r="A978" s="123">
        <v>601</v>
      </c>
      <c r="B978" s="1" t="s">
        <v>3</v>
      </c>
      <c r="C978" s="10"/>
      <c r="D978" s="127">
        <f>'CUMUL OCT 21'!D978+'NOVE 20 '!D978</f>
        <v>91332</v>
      </c>
      <c r="E978" s="127">
        <f>'CUMUL OCT 21'!E978+'NOVE 20 '!E978</f>
        <v>81207</v>
      </c>
      <c r="F978" s="127">
        <f t="shared" si="344"/>
        <v>10125</v>
      </c>
      <c r="G978" s="32">
        <f t="shared" si="345"/>
        <v>0.12468136983264989</v>
      </c>
    </row>
    <row r="979" spans="1:7" x14ac:dyDescent="0.2">
      <c r="A979" s="123">
        <v>604</v>
      </c>
      <c r="B979" s="1" t="s">
        <v>4</v>
      </c>
      <c r="C979" s="10"/>
      <c r="D979" s="127">
        <f>'CUMUL OCT 21'!D979+'NOVE 20 '!D979</f>
        <v>36397</v>
      </c>
      <c r="E979" s="127">
        <f>'CUMUL OCT 21'!E979+'NOVE 20 '!E979</f>
        <v>29230</v>
      </c>
      <c r="F979" s="127">
        <f t="shared" si="344"/>
        <v>7167</v>
      </c>
      <c r="G979" s="32">
        <f t="shared" si="345"/>
        <v>0.24519329456038316</v>
      </c>
    </row>
    <row r="980" spans="1:7" x14ac:dyDescent="0.2">
      <c r="A980" s="123">
        <v>61</v>
      </c>
      <c r="B980" s="1" t="s">
        <v>41</v>
      </c>
      <c r="C980" s="10"/>
      <c r="D980" s="127">
        <f>'CUMUL OCT 21'!D980+'NOVE 20 '!D980</f>
        <v>8131</v>
      </c>
      <c r="E980" s="127">
        <f>'CUMUL OCT 21'!E980+'NOVE 20 '!E980</f>
        <v>8594</v>
      </c>
      <c r="F980" s="127">
        <f t="shared" si="344"/>
        <v>-463</v>
      </c>
      <c r="G980" s="32">
        <f t="shared" si="345"/>
        <v>-5.3874796369560156E-2</v>
      </c>
    </row>
    <row r="981" spans="1:7" x14ac:dyDescent="0.2">
      <c r="A981" s="123">
        <v>62</v>
      </c>
      <c r="B981" s="2" t="s">
        <v>42</v>
      </c>
      <c r="C981" s="11"/>
      <c r="D981" s="127">
        <f>'CUMUL OCT 21'!D981+'NOVE 20 '!D981</f>
        <v>16701</v>
      </c>
      <c r="E981" s="127">
        <f>'CUMUL OCT 21'!E981+'NOVE 20 '!E981</f>
        <v>15195</v>
      </c>
      <c r="F981" s="127">
        <f t="shared" si="344"/>
        <v>1506</v>
      </c>
      <c r="G981" s="32">
        <f t="shared" si="345"/>
        <v>9.9111549851924982E-2</v>
      </c>
    </row>
    <row r="982" spans="1:7" ht="25.5" x14ac:dyDescent="0.2">
      <c r="A982" s="22"/>
      <c r="B982" s="26" t="s">
        <v>43</v>
      </c>
      <c r="C982" s="128"/>
      <c r="D982" s="40">
        <f>D976+D980+D981</f>
        <v>161186</v>
      </c>
      <c r="E982" s="40">
        <f>E976+E980+E981</f>
        <v>142475</v>
      </c>
      <c r="F982" s="127">
        <f t="shared" si="344"/>
        <v>18711</v>
      </c>
      <c r="G982" s="32">
        <f t="shared" si="345"/>
        <v>0.13132830321108965</v>
      </c>
    </row>
    <row r="983" spans="1:7" ht="25.5" x14ac:dyDescent="0.2">
      <c r="A983" s="22"/>
      <c r="B983" s="26" t="s">
        <v>48</v>
      </c>
      <c r="C983" s="128"/>
      <c r="D983" s="40">
        <f>D975-D982</f>
        <v>390052</v>
      </c>
      <c r="E983" s="40">
        <f>E975-E982</f>
        <v>372965</v>
      </c>
      <c r="F983" s="127">
        <f t="shared" si="344"/>
        <v>17087</v>
      </c>
      <c r="G983" s="32">
        <f t="shared" si="345"/>
        <v>4.5813950370678216E-2</v>
      </c>
    </row>
    <row r="984" spans="1:7" x14ac:dyDescent="0.2">
      <c r="A984" s="123">
        <v>63</v>
      </c>
      <c r="B984" s="3" t="s">
        <v>46</v>
      </c>
      <c r="C984" s="125"/>
      <c r="D984" s="127">
        <f>'CUMUL OCT 21'!D984+'NOVE 20 '!D984</f>
        <v>475803</v>
      </c>
      <c r="E984" s="127">
        <f>'CUMUL OCT 21'!E984+'NOVE 20 '!E984</f>
        <v>477523</v>
      </c>
      <c r="F984" s="127">
        <f t="shared" si="344"/>
        <v>-1720</v>
      </c>
      <c r="G984" s="32">
        <f t="shared" si="345"/>
        <v>-3.6019207451787661E-3</v>
      </c>
    </row>
    <row r="985" spans="1:7" x14ac:dyDescent="0.2">
      <c r="A985" s="123"/>
      <c r="B985" s="13" t="s">
        <v>6</v>
      </c>
      <c r="C985" s="27"/>
      <c r="D985" s="127"/>
      <c r="E985" s="127"/>
      <c r="F985" s="127"/>
      <c r="G985" s="32"/>
    </row>
    <row r="986" spans="1:7" x14ac:dyDescent="0.2">
      <c r="A986" s="123">
        <v>631</v>
      </c>
      <c r="B986" s="15" t="s">
        <v>21</v>
      </c>
      <c r="C986" s="21"/>
      <c r="D986" s="127">
        <f>'CUMUL OCT 21'!D986+'NOVE 20 '!D986</f>
        <v>0</v>
      </c>
      <c r="E986" s="127">
        <f>'CUMUL OCT 21'!E986+'NOVE 20 '!E986</f>
        <v>0</v>
      </c>
      <c r="F986" s="127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23"/>
      <c r="B987" s="15"/>
      <c r="C987" s="21"/>
      <c r="D987" s="127"/>
      <c r="E987" s="127"/>
      <c r="F987" s="127"/>
      <c r="G987" s="32"/>
    </row>
    <row r="988" spans="1:7" x14ac:dyDescent="0.2">
      <c r="A988" s="123">
        <v>64</v>
      </c>
      <c r="B988" s="2" t="s">
        <v>47</v>
      </c>
      <c r="C988" s="11"/>
      <c r="D988" s="127">
        <f>'CUMUL OCT 21'!D988+'NOVE 20 '!D988</f>
        <v>20275</v>
      </c>
      <c r="E988" s="127">
        <f>'CUMUL OCT 21'!E988+'NOVE 20 '!E988</f>
        <v>17748</v>
      </c>
      <c r="F988" s="127">
        <f t="shared" ref="F988:F998" si="348">(D988-E988)</f>
        <v>2527</v>
      </c>
      <c r="G988" s="32">
        <f t="shared" ref="G988:G998" si="349">F988/E988</f>
        <v>0.1423822402524228</v>
      </c>
    </row>
    <row r="989" spans="1:7" ht="25.5" x14ac:dyDescent="0.2">
      <c r="A989" s="22"/>
      <c r="B989" s="26" t="s">
        <v>49</v>
      </c>
      <c r="C989" s="128"/>
      <c r="D989" s="40">
        <f>D983-D984-D988</f>
        <v>-106026</v>
      </c>
      <c r="E989" s="40">
        <f>E983-E984-E988</f>
        <v>-122306</v>
      </c>
      <c r="F989" s="40">
        <f t="shared" si="348"/>
        <v>16280</v>
      </c>
      <c r="G989" s="34">
        <f t="shared" si="349"/>
        <v>-0.13310875999542132</v>
      </c>
    </row>
    <row r="990" spans="1:7" x14ac:dyDescent="0.2">
      <c r="A990" s="123">
        <v>75</v>
      </c>
      <c r="B990" s="3" t="s">
        <v>50</v>
      </c>
      <c r="C990" s="125"/>
      <c r="D990" s="127">
        <f>'CUMUL OCT 21'!D990+'NOVE 20 '!D990</f>
        <v>3277</v>
      </c>
      <c r="E990" s="127">
        <f>'CUMUL OCT 21'!E990+'NOVE 20 '!E990</f>
        <v>5705</v>
      </c>
      <c r="F990" s="127">
        <f t="shared" si="348"/>
        <v>-2428</v>
      </c>
      <c r="G990" s="32">
        <f t="shared" si="349"/>
        <v>-0.42559158632778266</v>
      </c>
    </row>
    <row r="991" spans="1:7" x14ac:dyDescent="0.2">
      <c r="A991" s="123">
        <v>65</v>
      </c>
      <c r="B991" s="1" t="s">
        <v>51</v>
      </c>
      <c r="C991" s="10"/>
      <c r="D991" s="127">
        <f>'CUMUL OCT 21'!D991+'NOVE 20 '!D991</f>
        <v>7307</v>
      </c>
      <c r="E991" s="127">
        <f>'CUMUL OCT 21'!E991+'NOVE 20 '!E991</f>
        <v>6979</v>
      </c>
      <c r="F991" s="127">
        <f t="shared" si="348"/>
        <v>328</v>
      </c>
      <c r="G991" s="32">
        <f t="shared" si="349"/>
        <v>4.6998137268949705E-2</v>
      </c>
    </row>
    <row r="992" spans="1:7" ht="25.5" x14ac:dyDescent="0.2">
      <c r="A992" s="123">
        <v>68</v>
      </c>
      <c r="B992" s="16" t="s">
        <v>52</v>
      </c>
      <c r="C992" s="17"/>
      <c r="D992" s="127">
        <f>'CUMUL OCT 21'!D992+'NOVE 20 '!D992</f>
        <v>103342</v>
      </c>
      <c r="E992" s="127">
        <f>'CUMUL OCT 21'!E992+'NOVE 20 '!E992</f>
        <v>144992</v>
      </c>
      <c r="F992" s="127">
        <f t="shared" si="348"/>
        <v>-41650</v>
      </c>
      <c r="G992" s="32">
        <f t="shared" si="349"/>
        <v>-0.28725722798499226</v>
      </c>
    </row>
    <row r="993" spans="1:7" x14ac:dyDescent="0.2">
      <c r="A993" s="123">
        <v>78</v>
      </c>
      <c r="B993" s="2" t="s">
        <v>53</v>
      </c>
      <c r="C993" s="11"/>
      <c r="D993" s="127">
        <f>'CUMUL OCT 21'!D993+'NOVE 20 '!D993</f>
        <v>31662</v>
      </c>
      <c r="E993" s="127">
        <f>'CUMUL OCT 21'!E993+'NOVE 20 '!E993</f>
        <v>45805</v>
      </c>
      <c r="F993" s="127">
        <f t="shared" si="348"/>
        <v>-14143</v>
      </c>
      <c r="G993" s="32">
        <f t="shared" si="349"/>
        <v>-0.30876541862242113</v>
      </c>
    </row>
    <row r="994" spans="1:7" ht="25.5" x14ac:dyDescent="0.2">
      <c r="A994" s="22"/>
      <c r="B994" s="26" t="s">
        <v>77</v>
      </c>
      <c r="C994" s="128"/>
      <c r="D994" s="40">
        <f>D989+D990-D991-D992+D993</f>
        <v>-181736</v>
      </c>
      <c r="E994" s="40">
        <f>E989+E990-E991-E992+E993</f>
        <v>-222767</v>
      </c>
      <c r="F994" s="40">
        <f t="shared" si="348"/>
        <v>41031</v>
      </c>
      <c r="G994" s="34">
        <f t="shared" si="349"/>
        <v>-0.18418796320819511</v>
      </c>
    </row>
    <row r="995" spans="1:7" x14ac:dyDescent="0.2">
      <c r="A995" s="123">
        <v>76</v>
      </c>
      <c r="B995" s="1" t="s">
        <v>54</v>
      </c>
      <c r="C995" s="10"/>
      <c r="D995" s="127">
        <f>'CUMUL OCT 21'!D995+'NOVE 20 '!D995</f>
        <v>0</v>
      </c>
      <c r="E995" s="127">
        <f>'CUMUL OCT 21'!E995+'NOVE 20 '!E995</f>
        <v>0</v>
      </c>
      <c r="F995" s="127">
        <f t="shared" si="348"/>
        <v>0</v>
      </c>
      <c r="G995" s="32" t="e">
        <f t="shared" si="349"/>
        <v>#DIV/0!</v>
      </c>
    </row>
    <row r="996" spans="1:7" x14ac:dyDescent="0.2">
      <c r="A996" s="123">
        <v>66</v>
      </c>
      <c r="B996" s="1" t="s">
        <v>55</v>
      </c>
      <c r="C996" s="10"/>
      <c r="D996" s="127">
        <f>'CUMUL OCT 21'!D996+'NOVE 20 '!D996</f>
        <v>-1670</v>
      </c>
      <c r="E996" s="127">
        <f>'CUMUL OCT 21'!E996+'NOVE 20 '!E996</f>
        <v>321</v>
      </c>
      <c r="F996" s="127">
        <f t="shared" si="348"/>
        <v>-1991</v>
      </c>
      <c r="G996" s="32">
        <f t="shared" si="349"/>
        <v>-6.2024922118380061</v>
      </c>
    </row>
    <row r="997" spans="1:7" x14ac:dyDescent="0.2">
      <c r="B997" s="2" t="s">
        <v>56</v>
      </c>
      <c r="C997" s="11"/>
      <c r="D997" s="39">
        <f>D995-D996</f>
        <v>1670</v>
      </c>
      <c r="E997" s="39">
        <f>E995-E996</f>
        <v>-321</v>
      </c>
      <c r="F997" s="127">
        <f t="shared" si="348"/>
        <v>1991</v>
      </c>
      <c r="G997" s="32">
        <f t="shared" si="349"/>
        <v>-6.2024922118380061</v>
      </c>
    </row>
    <row r="998" spans="1:7" x14ac:dyDescent="0.2">
      <c r="A998" s="22"/>
      <c r="B998" s="19" t="s">
        <v>57</v>
      </c>
      <c r="C998" s="128"/>
      <c r="D998" s="40">
        <f>D994+D997</f>
        <v>-180066</v>
      </c>
      <c r="E998" s="40">
        <f>E994+E997</f>
        <v>-223088</v>
      </c>
      <c r="F998" s="40">
        <f t="shared" si="348"/>
        <v>43022</v>
      </c>
      <c r="G998" s="34">
        <f t="shared" si="349"/>
        <v>-0.19284766549523058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23">
        <v>5</v>
      </c>
      <c r="B1002" s="1" t="s">
        <v>22</v>
      </c>
      <c r="C1002" s="10"/>
      <c r="D1002" s="40">
        <f>'NOVE 20 '!D1002</f>
        <v>0</v>
      </c>
      <c r="E1002" s="40">
        <f>'NOVE 20 '!E1002</f>
        <v>0</v>
      </c>
      <c r="F1002" s="40">
        <f t="shared" ref="F1002" si="350">(D1002-E1002)</f>
        <v>0</v>
      </c>
      <c r="G1002" s="34" t="e">
        <f t="shared" ref="G1002" si="351">F1002/E1002</f>
        <v>#DIV/0!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23">
        <v>51</v>
      </c>
      <c r="B1006" s="20" t="s">
        <v>29</v>
      </c>
      <c r="C1006" s="30"/>
      <c r="D1006" s="127">
        <v>0</v>
      </c>
      <c r="E1006" s="127">
        <v>0</v>
      </c>
      <c r="F1006" s="127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23">
        <v>510</v>
      </c>
      <c r="B1007" s="1" t="s">
        <v>7</v>
      </c>
      <c r="C1007" s="10"/>
      <c r="D1007" s="127">
        <v>0</v>
      </c>
      <c r="E1007" s="127">
        <v>0</v>
      </c>
      <c r="F1007" s="127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23">
        <v>41</v>
      </c>
      <c r="B1009" s="1" t="s">
        <v>8</v>
      </c>
      <c r="C1009" s="10"/>
      <c r="D1009" s="127">
        <f>D1013+D1014+D1015</f>
        <v>0</v>
      </c>
      <c r="E1009" s="127">
        <f>E1013+E1014+E1015</f>
        <v>0</v>
      </c>
      <c r="F1009" s="127">
        <f t="shared" ref="F1009" si="354">(D1009-E1009)</f>
        <v>0</v>
      </c>
      <c r="G1009" s="32" t="e">
        <f t="shared" ref="G1009" si="355">F1009/E1009</f>
        <v>#DIV/0!</v>
      </c>
    </row>
    <row r="1010" spans="1:7" x14ac:dyDescent="0.2">
      <c r="A1010" s="123"/>
      <c r="B1010" s="1"/>
      <c r="C1010" s="10"/>
      <c r="D1010" s="127"/>
      <c r="E1010" s="127"/>
      <c r="F1010" s="127"/>
      <c r="G1010" s="32"/>
    </row>
    <row r="1011" spans="1:7" x14ac:dyDescent="0.2">
      <c r="A1011" s="123"/>
      <c r="B1011" s="7" t="s">
        <v>6</v>
      </c>
      <c r="C1011" s="29"/>
      <c r="D1011" s="127"/>
      <c r="E1011" s="127"/>
      <c r="F1011" s="127"/>
      <c r="G1011" s="32"/>
    </row>
    <row r="1012" spans="1:7" x14ac:dyDescent="0.2">
      <c r="A1012" s="123"/>
      <c r="B1012" s="1"/>
      <c r="C1012" s="10"/>
      <c r="D1012" s="127"/>
      <c r="E1012" s="127"/>
      <c r="F1012" s="127"/>
      <c r="G1012" s="32"/>
    </row>
    <row r="1013" spans="1:7" x14ac:dyDescent="0.2">
      <c r="A1013" s="123"/>
      <c r="B1013" s="23" t="s">
        <v>23</v>
      </c>
      <c r="C1013" s="10"/>
      <c r="D1013" s="40">
        <f>'NOVE 20 '!D1013</f>
        <v>0</v>
      </c>
      <c r="E1013" s="40">
        <f>'NOVE 20 '!E1013</f>
        <v>0</v>
      </c>
      <c r="F1013" s="127">
        <f t="shared" ref="F1013:F1015" si="356">(D1013-E1013)</f>
        <v>0</v>
      </c>
      <c r="G1013" s="32" t="e">
        <f t="shared" ref="G1013:G1015" si="357">F1013/E1013</f>
        <v>#DIV/0!</v>
      </c>
    </row>
    <row r="1014" spans="1:7" ht="25.5" x14ac:dyDescent="0.2">
      <c r="A1014" s="123"/>
      <c r="B1014" s="24" t="s">
        <v>58</v>
      </c>
      <c r="C1014" s="17"/>
      <c r="D1014" s="40">
        <f>'NOVE 20 '!D1014</f>
        <v>0</v>
      </c>
      <c r="E1014" s="40">
        <f>'NOVE 20 '!E1014</f>
        <v>0</v>
      </c>
      <c r="F1014" s="127">
        <f t="shared" si="356"/>
        <v>0</v>
      </c>
      <c r="G1014" s="32" t="e">
        <f t="shared" si="357"/>
        <v>#DIV/0!</v>
      </c>
    </row>
    <row r="1015" spans="1:7" x14ac:dyDescent="0.2">
      <c r="A1015" s="123"/>
      <c r="B1015" s="23" t="s">
        <v>24</v>
      </c>
      <c r="C1015" s="10"/>
      <c r="D1015" s="40">
        <f>'NOVE 20 '!D1015</f>
        <v>0</v>
      </c>
      <c r="E1015" s="40">
        <f>'NOVE 20 '!E1015</f>
        <v>0</v>
      </c>
      <c r="F1015" s="127">
        <f t="shared" si="356"/>
        <v>0</v>
      </c>
      <c r="G1015" s="32" t="e">
        <f t="shared" si="357"/>
        <v>#DIV/0!</v>
      </c>
    </row>
    <row r="1016" spans="1:7" x14ac:dyDescent="0.2">
      <c r="A1016" s="123"/>
      <c r="B1016" s="1"/>
      <c r="C1016" s="10"/>
      <c r="D1016" s="127"/>
      <c r="E1016" s="127"/>
      <c r="F1016" s="127"/>
      <c r="G1016" s="32"/>
    </row>
    <row r="1017" spans="1:7" x14ac:dyDescent="0.2">
      <c r="A1017" s="123"/>
      <c r="B1017" s="8" t="s">
        <v>26</v>
      </c>
      <c r="C1017" s="31"/>
      <c r="D1017" s="40">
        <f>'NOVE 20 '!D1017</f>
        <v>0</v>
      </c>
      <c r="E1017" s="40">
        <f>'NOVE 20 '!E1017</f>
        <v>0</v>
      </c>
      <c r="F1017" s="127">
        <f t="shared" ref="F1017" si="358">(D1017-E1017)</f>
        <v>0</v>
      </c>
      <c r="G1017" s="32" t="e">
        <f t="shared" ref="G1017" si="359">F1017/E1017</f>
        <v>#DIV/0!</v>
      </c>
    </row>
    <row r="1018" spans="1:7" x14ac:dyDescent="0.2">
      <c r="A1018" s="123"/>
      <c r="B1018" s="8"/>
      <c r="C1018" s="31"/>
      <c r="D1018" s="127"/>
      <c r="E1018" s="127"/>
      <c r="F1018" s="127"/>
      <c r="G1018" s="32"/>
    </row>
    <row r="1019" spans="1:7" x14ac:dyDescent="0.2">
      <c r="A1019" s="123">
        <v>3</v>
      </c>
      <c r="B1019" s="8" t="s">
        <v>15</v>
      </c>
      <c r="C1019" s="31"/>
      <c r="D1019" s="127">
        <f>D1022+D1023+D1024+D1025</f>
        <v>0</v>
      </c>
      <c r="E1019" s="127">
        <f>E1022+E1023+E1024+E1025</f>
        <v>0</v>
      </c>
      <c r="F1019" s="127">
        <f t="shared" ref="F1019" si="360">(D1019-E1019)</f>
        <v>0</v>
      </c>
      <c r="G1019" s="32" t="e">
        <f t="shared" ref="G1019" si="361">F1019/E1019</f>
        <v>#DIV/0!</v>
      </c>
    </row>
    <row r="1020" spans="1:7" x14ac:dyDescent="0.2">
      <c r="A1020" s="123"/>
      <c r="B1020" s="7" t="s">
        <v>6</v>
      </c>
      <c r="C1020" s="29"/>
      <c r="D1020" s="127"/>
      <c r="E1020" s="127"/>
      <c r="F1020" s="127"/>
      <c r="G1020" s="32"/>
    </row>
    <row r="1021" spans="1:7" x14ac:dyDescent="0.2">
      <c r="A1021" s="123"/>
      <c r="B1021" s="8"/>
      <c r="C1021" s="31"/>
      <c r="D1021" s="127"/>
      <c r="E1021" s="127"/>
      <c r="F1021" s="127"/>
      <c r="G1021" s="32"/>
    </row>
    <row r="1022" spans="1:7" x14ac:dyDescent="0.2">
      <c r="A1022" s="123">
        <v>30</v>
      </c>
      <c r="B1022" s="25" t="s">
        <v>16</v>
      </c>
      <c r="C1022" s="31"/>
      <c r="D1022" s="40">
        <f>'NOVE 20 '!D1022</f>
        <v>0</v>
      </c>
      <c r="E1022" s="40">
        <f>'NOVE 20 '!E1022</f>
        <v>0</v>
      </c>
      <c r="F1022" s="127">
        <f t="shared" ref="F1022:F1025" si="362">(D1022-E1022)</f>
        <v>0</v>
      </c>
      <c r="G1022" s="32" t="e">
        <f t="shared" ref="G1022:G1025" si="363">F1022/E1022</f>
        <v>#DIV/0!</v>
      </c>
    </row>
    <row r="1023" spans="1:7" x14ac:dyDescent="0.2">
      <c r="A1023" s="123">
        <v>31</v>
      </c>
      <c r="B1023" s="25" t="s">
        <v>17</v>
      </c>
      <c r="C1023" s="31"/>
      <c r="D1023" s="40">
        <f>'NOVE 20 '!D1023</f>
        <v>0</v>
      </c>
      <c r="E1023" s="40">
        <f>'NOVE 20 '!E1023</f>
        <v>0</v>
      </c>
      <c r="F1023" s="127">
        <f t="shared" si="362"/>
        <v>0</v>
      </c>
      <c r="G1023" s="32" t="e">
        <f t="shared" si="363"/>
        <v>#DIV/0!</v>
      </c>
    </row>
    <row r="1024" spans="1:7" x14ac:dyDescent="0.2">
      <c r="A1024" s="123">
        <v>32</v>
      </c>
      <c r="B1024" s="25" t="s">
        <v>18</v>
      </c>
      <c r="C1024" s="31"/>
      <c r="D1024" s="40">
        <f>'NOVE 20 '!D1024</f>
        <v>0</v>
      </c>
      <c r="E1024" s="40">
        <f>'NOVE 20 '!E1024</f>
        <v>0</v>
      </c>
      <c r="F1024" s="127">
        <f t="shared" si="362"/>
        <v>0</v>
      </c>
      <c r="G1024" s="32" t="e">
        <f t="shared" si="363"/>
        <v>#DIV/0!</v>
      </c>
    </row>
    <row r="1025" spans="1:7" x14ac:dyDescent="0.2">
      <c r="A1025" s="123">
        <v>37</v>
      </c>
      <c r="B1025" s="25" t="s">
        <v>25</v>
      </c>
      <c r="C1025" s="31"/>
      <c r="D1025" s="40">
        <f>'NOVE 20 '!D1025</f>
        <v>0</v>
      </c>
      <c r="E1025" s="40">
        <f>'NOVE 20 '!E1025</f>
        <v>0</v>
      </c>
      <c r="F1025" s="127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27" t="s">
        <v>10</v>
      </c>
      <c r="E1029" s="127" t="s">
        <v>11</v>
      </c>
      <c r="F1029" s="127" t="s">
        <v>12</v>
      </c>
      <c r="G1029" s="32" t="s">
        <v>13</v>
      </c>
    </row>
    <row r="1030" spans="1:7" x14ac:dyDescent="0.2">
      <c r="A1030" s="123">
        <v>700</v>
      </c>
      <c r="B1030" s="1" t="s">
        <v>30</v>
      </c>
      <c r="C1030" s="10"/>
      <c r="D1030" s="127">
        <f>'CUMUL OCT 21'!D1030+'NOVE 20 '!D1030</f>
        <v>5845</v>
      </c>
      <c r="E1030" s="127">
        <f>'CUMUL OCT 21'!E1030+'NOVE 20 '!E1030</f>
        <v>1630</v>
      </c>
      <c r="F1030" s="127">
        <f>(D1030-E1030)</f>
        <v>4215</v>
      </c>
      <c r="G1030" s="32">
        <f>F1030/E1030</f>
        <v>2.5858895705521472</v>
      </c>
    </row>
    <row r="1031" spans="1:7" x14ac:dyDescent="0.2">
      <c r="A1031" s="123">
        <v>701</v>
      </c>
      <c r="B1031" s="1" t="s">
        <v>31</v>
      </c>
      <c r="C1031" s="10"/>
      <c r="D1031" s="127">
        <f>'CUMUL OCT 21'!D1031+'NOVE 20 '!D1031</f>
        <v>0</v>
      </c>
      <c r="E1031" s="127">
        <f>'CUMUL OCT 21'!E1031+'NOVE 20 '!E1031</f>
        <v>0</v>
      </c>
      <c r="F1031" s="127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123">
        <v>704</v>
      </c>
      <c r="B1032" s="1" t="s">
        <v>32</v>
      </c>
      <c r="C1032" s="10"/>
      <c r="D1032" s="127">
        <f>'CUMUL OCT 21'!D1032+'NOVE 20 '!D1032</f>
        <v>0</v>
      </c>
      <c r="E1032" s="127">
        <f>'CUMUL OCT 21'!E1032+'NOVE 20 '!E1032</f>
        <v>0</v>
      </c>
      <c r="F1032" s="127">
        <f t="shared" si="364"/>
        <v>0</v>
      </c>
      <c r="G1032" s="32" t="e">
        <f t="shared" si="365"/>
        <v>#DIV/0!</v>
      </c>
    </row>
    <row r="1033" spans="1:7" x14ac:dyDescent="0.2">
      <c r="A1033" s="123">
        <v>706</v>
      </c>
      <c r="B1033" s="1" t="s">
        <v>33</v>
      </c>
      <c r="C1033" s="10"/>
      <c r="D1033" s="127">
        <f>'CUMUL OCT 21'!D1033+'NOVE 20 '!D1033</f>
        <v>38760</v>
      </c>
      <c r="E1033" s="127">
        <f>'CUMUL OCT 21'!E1033+'NOVE 20 '!E1033</f>
        <v>32285</v>
      </c>
      <c r="F1033" s="127">
        <f t="shared" si="364"/>
        <v>6475</v>
      </c>
      <c r="G1033" s="32">
        <f t="shared" si="365"/>
        <v>0.20055753445872695</v>
      </c>
    </row>
    <row r="1034" spans="1:7" x14ac:dyDescent="0.2">
      <c r="A1034" s="123"/>
      <c r="B1034" s="13" t="s">
        <v>6</v>
      </c>
      <c r="C1034" s="27"/>
      <c r="D1034" s="127">
        <f>'CUMUL OCT 21'!D1034+'NOVE 20 '!D1034</f>
        <v>0</v>
      </c>
      <c r="E1034" s="127">
        <f>'CUMUL OCT 21'!E1034+'NOVE 20 '!E1034</f>
        <v>0</v>
      </c>
      <c r="F1034" s="39"/>
      <c r="G1034" s="33"/>
    </row>
    <row r="1035" spans="1:7" x14ac:dyDescent="0.2">
      <c r="A1035" s="123"/>
      <c r="B1035" s="14" t="s">
        <v>19</v>
      </c>
      <c r="C1035" s="11"/>
      <c r="D1035" s="127">
        <f>'CUMUL OCT 21'!D1035+'NOVE 20 '!D1035</f>
        <v>0</v>
      </c>
      <c r="E1035" s="127">
        <f>'CUMUL OCT 21'!E1035+'NOVE 20 '!E1035</f>
        <v>0</v>
      </c>
      <c r="F1035" s="127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123"/>
      <c r="B1036" s="14" t="s">
        <v>20</v>
      </c>
      <c r="C1036" s="11"/>
      <c r="D1036" s="127">
        <f>'CUMUL OCT 21'!D1036+'NOVE 20 '!D1036</f>
        <v>0</v>
      </c>
      <c r="E1036" s="127">
        <f>'CUMUL OCT 21'!E1036+'NOVE 20 '!E1036</f>
        <v>0</v>
      </c>
      <c r="F1036" s="127">
        <f t="shared" si="366"/>
        <v>0</v>
      </c>
      <c r="G1036" s="32" t="e">
        <f t="shared" si="367"/>
        <v>#DIV/0!</v>
      </c>
    </row>
    <row r="1037" spans="1:7" x14ac:dyDescent="0.2">
      <c r="A1037" s="123"/>
      <c r="B1037" s="14" t="s">
        <v>27</v>
      </c>
      <c r="C1037" s="11"/>
      <c r="D1037" s="127">
        <f>'CUMUL OCT 21'!D1037+'NOVE 20 '!D1037</f>
        <v>0</v>
      </c>
      <c r="E1037" s="127">
        <f>'CUMUL OCT 21'!E1037+'NOVE 20 '!E1037</f>
        <v>0</v>
      </c>
      <c r="F1037" s="127">
        <f t="shared" si="366"/>
        <v>0</v>
      </c>
      <c r="G1037" s="32" t="e">
        <f t="shared" si="367"/>
        <v>#DIV/0!</v>
      </c>
    </row>
    <row r="1038" spans="1:7" x14ac:dyDescent="0.2">
      <c r="A1038" s="123">
        <v>706</v>
      </c>
      <c r="B1038" s="2" t="s">
        <v>34</v>
      </c>
      <c r="C1038" s="11"/>
      <c r="D1038" s="127">
        <f>'CUMUL OCT 21'!D1038+'NOVE 20 '!D1038</f>
        <v>282622</v>
      </c>
      <c r="E1038" s="127">
        <f>'CUMUL OCT 21'!E1038+'NOVE 20 '!E1038</f>
        <v>198734</v>
      </c>
      <c r="F1038" s="127">
        <f t="shared" si="366"/>
        <v>83888</v>
      </c>
      <c r="G1038" s="32">
        <f t="shared" si="367"/>
        <v>0.42211196876226514</v>
      </c>
    </row>
    <row r="1039" spans="1:7" ht="15.75" customHeight="1" x14ac:dyDescent="0.2">
      <c r="A1039" s="123" t="s">
        <v>35</v>
      </c>
      <c r="B1039" s="2" t="s">
        <v>36</v>
      </c>
      <c r="C1039" s="11"/>
      <c r="D1039" s="39"/>
      <c r="E1039" s="39"/>
      <c r="F1039" s="127">
        <f t="shared" si="366"/>
        <v>0</v>
      </c>
      <c r="G1039" s="32" t="e">
        <f t="shared" si="367"/>
        <v>#DIV/0!</v>
      </c>
    </row>
    <row r="1040" spans="1:7" ht="25.5" x14ac:dyDescent="0.2">
      <c r="A1040" s="22"/>
      <c r="B1040" s="26" t="s">
        <v>45</v>
      </c>
      <c r="C1040" s="124"/>
      <c r="D1040" s="40">
        <f>D1030+D1031+D1032+D1033+D1038+D1039</f>
        <v>327227</v>
      </c>
      <c r="E1040" s="40">
        <f>E1030+E1031+E1032+E1033+E1038+E1039</f>
        <v>232649</v>
      </c>
      <c r="F1040" s="40">
        <f t="shared" si="366"/>
        <v>94578</v>
      </c>
      <c r="G1040" s="34">
        <f t="shared" si="367"/>
        <v>0.406526570069074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27">
        <f>'CUMUL OCT 21'!D1043+'NOVE 20 '!D1043</f>
        <v>0</v>
      </c>
      <c r="E1043" s="127">
        <f>'CUMUL OCT 21'!E1043+'NOVE 20 '!E1043</f>
        <v>0</v>
      </c>
      <c r="F1043" s="127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25"/>
      <c r="D1044" s="127">
        <f>'CUMUL OCT 21'!D1044+'NOVE 20 '!D1044</f>
        <v>0</v>
      </c>
      <c r="E1044" s="127">
        <f>'CUMUL OCT 21'!E1044+'NOVE 20 '!E1044</f>
        <v>0</v>
      </c>
      <c r="F1044" s="126"/>
      <c r="G1044" s="36"/>
    </row>
    <row r="1045" spans="1:7" x14ac:dyDescent="0.2">
      <c r="A1045" s="123">
        <v>72</v>
      </c>
      <c r="B1045" s="1" t="s">
        <v>37</v>
      </c>
      <c r="C1045" s="10"/>
      <c r="D1045" s="127">
        <f>'CUMUL OCT 21'!D1045+'NOVE 20 '!D1045</f>
        <v>0</v>
      </c>
      <c r="E1045" s="127">
        <f>'CUMUL OCT 21'!E1045+'NOVE 20 '!E1045</f>
        <v>0</v>
      </c>
      <c r="F1045" s="127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23">
        <v>73</v>
      </c>
      <c r="B1046" s="1" t="s">
        <v>38</v>
      </c>
      <c r="C1046" s="10"/>
      <c r="D1046" s="127">
        <f>'CUMUL OCT 21'!D1046+'NOVE 20 '!D1046</f>
        <v>0</v>
      </c>
      <c r="E1046" s="127">
        <f>'CUMUL OCT 21'!E1046+'NOVE 20 '!E1046</f>
        <v>0</v>
      </c>
      <c r="F1046" s="127">
        <f t="shared" si="370"/>
        <v>0</v>
      </c>
      <c r="G1046" s="32" t="e">
        <f t="shared" si="371"/>
        <v>#DIV/0!</v>
      </c>
    </row>
    <row r="1047" spans="1:7" x14ac:dyDescent="0.2">
      <c r="A1047" s="123">
        <v>74</v>
      </c>
      <c r="B1047" s="2" t="s">
        <v>39</v>
      </c>
      <c r="C1047" s="11"/>
      <c r="D1047" s="127">
        <f>'CUMUL OCT 21'!D1047+'NOVE 20 '!D1047</f>
        <v>0</v>
      </c>
      <c r="E1047" s="127">
        <f>'CUMUL OCT 21'!E1047+'NOVE 20 '!E1047</f>
        <v>0</v>
      </c>
      <c r="F1047" s="127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28"/>
      <c r="D1048" s="40">
        <f>D1040+D1045+D1046+D1047</f>
        <v>327227</v>
      </c>
      <c r="E1048" s="40">
        <f>E1040+E1045+E1046+E1047</f>
        <v>232649</v>
      </c>
      <c r="F1048" s="127">
        <f t="shared" si="370"/>
        <v>94578</v>
      </c>
      <c r="G1048" s="32">
        <f t="shared" si="371"/>
        <v>0.406526570069074</v>
      </c>
    </row>
    <row r="1049" spans="1:7" x14ac:dyDescent="0.2">
      <c r="A1049" s="123">
        <v>60</v>
      </c>
      <c r="B1049" s="3" t="s">
        <v>40</v>
      </c>
      <c r="C1049" s="125"/>
      <c r="D1049" s="126">
        <f>D1050+D1051+D1052</f>
        <v>70206</v>
      </c>
      <c r="E1049" s="126">
        <f>E1050+E1051+E1052</f>
        <v>36433</v>
      </c>
      <c r="F1049" s="127">
        <f t="shared" si="370"/>
        <v>33773</v>
      </c>
      <c r="G1049" s="32">
        <f t="shared" si="371"/>
        <v>0.92698926797134462</v>
      </c>
    </row>
    <row r="1050" spans="1:7" x14ac:dyDescent="0.2">
      <c r="A1050" s="123">
        <v>600</v>
      </c>
      <c r="B1050" s="1" t="s">
        <v>2</v>
      </c>
      <c r="C1050" s="10"/>
      <c r="D1050" s="127">
        <f>'CUMUL OCT 21'!D1050+'NOVE 20 '!D1050</f>
        <v>2431</v>
      </c>
      <c r="E1050" s="127">
        <f>'CUMUL OCT 21'!E1050+'NOVE 20 '!E1050</f>
        <v>1245</v>
      </c>
      <c r="F1050" s="127">
        <f t="shared" si="370"/>
        <v>1186</v>
      </c>
      <c r="G1050" s="32">
        <f t="shared" si="371"/>
        <v>0.95261044176706833</v>
      </c>
    </row>
    <row r="1051" spans="1:7" x14ac:dyDescent="0.2">
      <c r="A1051" s="123">
        <v>601</v>
      </c>
      <c r="B1051" s="1" t="s">
        <v>3</v>
      </c>
      <c r="C1051" s="10"/>
      <c r="D1051" s="127">
        <f>'CUMUL OCT 21'!D1051+'NOVE 20 '!D1051</f>
        <v>35675</v>
      </c>
      <c r="E1051" s="127">
        <f>'CUMUL OCT 21'!E1051+'NOVE 20 '!E1051</f>
        <v>17266</v>
      </c>
      <c r="F1051" s="127">
        <f t="shared" si="370"/>
        <v>18409</v>
      </c>
      <c r="G1051" s="32">
        <f t="shared" si="371"/>
        <v>1.0661994671608943</v>
      </c>
    </row>
    <row r="1052" spans="1:7" x14ac:dyDescent="0.2">
      <c r="A1052" s="123">
        <v>604</v>
      </c>
      <c r="B1052" s="1" t="s">
        <v>4</v>
      </c>
      <c r="C1052" s="10"/>
      <c r="D1052" s="127">
        <f>'CUMUL OCT 21'!D1052+'NOVE 20 '!D1052</f>
        <v>32100</v>
      </c>
      <c r="E1052" s="127">
        <f>'CUMUL OCT 21'!E1052+'NOVE 20 '!E1052</f>
        <v>17922</v>
      </c>
      <c r="F1052" s="127">
        <f t="shared" si="370"/>
        <v>14178</v>
      </c>
      <c r="G1052" s="32">
        <f t="shared" si="371"/>
        <v>0.79109474389019085</v>
      </c>
    </row>
    <row r="1053" spans="1:7" x14ac:dyDescent="0.2">
      <c r="A1053" s="123">
        <v>61</v>
      </c>
      <c r="B1053" s="1" t="s">
        <v>41</v>
      </c>
      <c r="C1053" s="10"/>
      <c r="D1053" s="127">
        <f>'CUMUL OCT 21'!D1053+'NOVE 20 '!D1053</f>
        <v>11548</v>
      </c>
      <c r="E1053" s="127">
        <f>'CUMUL OCT 21'!E1053+'NOVE 20 '!E1053</f>
        <v>5071</v>
      </c>
      <c r="F1053" s="127">
        <f t="shared" si="370"/>
        <v>6477</v>
      </c>
      <c r="G1053" s="32">
        <f t="shared" si="371"/>
        <v>1.2772628672845592</v>
      </c>
    </row>
    <row r="1054" spans="1:7" x14ac:dyDescent="0.2">
      <c r="A1054" s="123">
        <v>62</v>
      </c>
      <c r="B1054" s="2" t="s">
        <v>42</v>
      </c>
      <c r="C1054" s="11"/>
      <c r="D1054" s="127">
        <f>'CUMUL OCT 21'!D1054+'NOVE 20 '!D1054</f>
        <v>8844</v>
      </c>
      <c r="E1054" s="127">
        <f>'CUMUL OCT 21'!E1054+'NOVE 20 '!E1054</f>
        <v>4451</v>
      </c>
      <c r="F1054" s="127">
        <f t="shared" si="370"/>
        <v>4393</v>
      </c>
      <c r="G1054" s="32">
        <f t="shared" si="371"/>
        <v>0.98696922039991009</v>
      </c>
    </row>
    <row r="1055" spans="1:7" ht="25.5" x14ac:dyDescent="0.2">
      <c r="A1055" s="22"/>
      <c r="B1055" s="26" t="s">
        <v>43</v>
      </c>
      <c r="C1055" s="128"/>
      <c r="D1055" s="40">
        <f>D1049+D1053+D1054</f>
        <v>90598</v>
      </c>
      <c r="E1055" s="40">
        <f>E1049+E1053+E1054</f>
        <v>45955</v>
      </c>
      <c r="F1055" s="127">
        <f t="shared" si="370"/>
        <v>44643</v>
      </c>
      <c r="G1055" s="32">
        <f t="shared" si="371"/>
        <v>0.97145033184637142</v>
      </c>
    </row>
    <row r="1056" spans="1:7" ht="25.5" x14ac:dyDescent="0.2">
      <c r="A1056" s="22"/>
      <c r="B1056" s="26" t="s">
        <v>48</v>
      </c>
      <c r="C1056" s="128"/>
      <c r="D1056" s="40">
        <f>D1048-D1055</f>
        <v>236629</v>
      </c>
      <c r="E1056" s="40">
        <f>E1048-E1055</f>
        <v>186694</v>
      </c>
      <c r="F1056" s="127">
        <f t="shared" si="370"/>
        <v>49935</v>
      </c>
      <c r="G1056" s="32">
        <f t="shared" si="371"/>
        <v>0.26746976335608003</v>
      </c>
    </row>
    <row r="1057" spans="1:7" x14ac:dyDescent="0.2">
      <c r="A1057" s="123">
        <v>63</v>
      </c>
      <c r="B1057" s="3" t="s">
        <v>46</v>
      </c>
      <c r="C1057" s="125"/>
      <c r="D1057" s="127">
        <f>'CUMUL OCT 21'!D1057+'NOVE 20 '!D1057</f>
        <v>190388</v>
      </c>
      <c r="E1057" s="127">
        <f>'CUMUL OCT 21'!E1057+'NOVE 20 '!E1057</f>
        <v>140562</v>
      </c>
      <c r="F1057" s="127">
        <f t="shared" si="370"/>
        <v>49826</v>
      </c>
      <c r="G1057" s="32">
        <f t="shared" si="371"/>
        <v>0.35447702793073521</v>
      </c>
    </row>
    <row r="1058" spans="1:7" x14ac:dyDescent="0.2">
      <c r="A1058" s="123"/>
      <c r="B1058" s="13" t="s">
        <v>6</v>
      </c>
      <c r="C1058" s="27"/>
      <c r="D1058" s="127"/>
      <c r="E1058" s="127"/>
      <c r="F1058" s="127"/>
      <c r="G1058" s="32"/>
    </row>
    <row r="1059" spans="1:7" x14ac:dyDescent="0.2">
      <c r="A1059" s="123">
        <v>631</v>
      </c>
      <c r="B1059" s="15" t="s">
        <v>21</v>
      </c>
      <c r="C1059" s="21"/>
      <c r="D1059" s="127">
        <f>'CUMUL OCT 21'!D1059+'NOVE 20 '!D1059</f>
        <v>0</v>
      </c>
      <c r="E1059" s="127">
        <f>'CUMUL OCT 21'!E1059+'NOVE 20 '!E1059</f>
        <v>0</v>
      </c>
      <c r="F1059" s="127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23"/>
      <c r="B1060" s="15"/>
      <c r="C1060" s="21"/>
      <c r="D1060" s="127"/>
      <c r="E1060" s="127"/>
      <c r="F1060" s="127"/>
      <c r="G1060" s="32"/>
    </row>
    <row r="1061" spans="1:7" x14ac:dyDescent="0.2">
      <c r="A1061" s="123">
        <v>64</v>
      </c>
      <c r="B1061" s="2" t="s">
        <v>47</v>
      </c>
      <c r="C1061" s="11"/>
      <c r="D1061" s="127">
        <f>'CUMUL OCT 21'!D1061+'NOVE 20 '!D1061</f>
        <v>1639</v>
      </c>
      <c r="E1061" s="127">
        <f>'CUMUL OCT 21'!E1061+'NOVE 20 '!E1061</f>
        <v>10199</v>
      </c>
      <c r="F1061" s="127">
        <f t="shared" ref="F1061:F1071" si="374">(D1061-E1061)</f>
        <v>-8560</v>
      </c>
      <c r="G1061" s="32">
        <f t="shared" ref="G1061:G1071" si="375">F1061/E1061</f>
        <v>-0.8392979703892538</v>
      </c>
    </row>
    <row r="1062" spans="1:7" ht="25.5" x14ac:dyDescent="0.2">
      <c r="A1062" s="22"/>
      <c r="B1062" s="26" t="s">
        <v>49</v>
      </c>
      <c r="C1062" s="128"/>
      <c r="D1062" s="40">
        <f>D1056-D1057-D1061</f>
        <v>44602</v>
      </c>
      <c r="E1062" s="40">
        <f>E1056-E1057-E1061</f>
        <v>35933</v>
      </c>
      <c r="F1062" s="40">
        <f t="shared" si="374"/>
        <v>8669</v>
      </c>
      <c r="G1062" s="34">
        <f t="shared" si="375"/>
        <v>0.24125455709236635</v>
      </c>
    </row>
    <row r="1063" spans="1:7" x14ac:dyDescent="0.2">
      <c r="A1063" s="123">
        <v>75</v>
      </c>
      <c r="B1063" s="3" t="s">
        <v>50</v>
      </c>
      <c r="C1063" s="125"/>
      <c r="D1063" s="127">
        <f>'CUMUL OCT 21'!D1063+'NOVE 20 '!D1063</f>
        <v>11</v>
      </c>
      <c r="E1063" s="127">
        <f>'CUMUL OCT 21'!E1063+'NOVE 20 '!E1063</f>
        <v>4642</v>
      </c>
      <c r="F1063" s="127">
        <f t="shared" si="374"/>
        <v>-4631</v>
      </c>
      <c r="G1063" s="32">
        <f t="shared" si="375"/>
        <v>-0.99763033175355453</v>
      </c>
    </row>
    <row r="1064" spans="1:7" x14ac:dyDescent="0.2">
      <c r="A1064" s="123">
        <v>65</v>
      </c>
      <c r="B1064" s="1" t="s">
        <v>51</v>
      </c>
      <c r="C1064" s="10"/>
      <c r="D1064" s="127">
        <f>'CUMUL OCT 21'!D1064+'NOVE 20 '!D1064</f>
        <v>944</v>
      </c>
      <c r="E1064" s="127">
        <f>'CUMUL OCT 21'!E1064+'NOVE 20 '!E1064</f>
        <v>2168</v>
      </c>
      <c r="F1064" s="127">
        <f t="shared" si="374"/>
        <v>-1224</v>
      </c>
      <c r="G1064" s="32">
        <f t="shared" si="375"/>
        <v>-0.56457564575645758</v>
      </c>
    </row>
    <row r="1065" spans="1:7" ht="25.5" x14ac:dyDescent="0.2">
      <c r="A1065" s="123">
        <v>68</v>
      </c>
      <c r="B1065" s="16" t="s">
        <v>52</v>
      </c>
      <c r="C1065" s="17"/>
      <c r="D1065" s="127">
        <f>'CUMUL OCT 21'!D1065+'NOVE 20 '!D1065</f>
        <v>216481</v>
      </c>
      <c r="E1065" s="127">
        <f>'CUMUL OCT 21'!E1065+'NOVE 20 '!E1065</f>
        <v>116934</v>
      </c>
      <c r="F1065" s="127">
        <f t="shared" si="374"/>
        <v>99547</v>
      </c>
      <c r="G1065" s="32">
        <f t="shared" si="375"/>
        <v>0.85130928557989982</v>
      </c>
    </row>
    <row r="1066" spans="1:7" x14ac:dyDescent="0.2">
      <c r="A1066" s="123">
        <v>78</v>
      </c>
      <c r="B1066" s="2" t="s">
        <v>53</v>
      </c>
      <c r="C1066" s="11"/>
      <c r="D1066" s="127">
        <f>'CUMUL OCT 21'!D1066+'NOVE 20 '!D1066</f>
        <v>0</v>
      </c>
      <c r="E1066" s="127">
        <f>'CUMUL OCT 21'!E1066+'NOVE 20 '!E1066</f>
        <v>0</v>
      </c>
      <c r="F1066" s="127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28"/>
      <c r="D1067" s="40">
        <f>D1062+D1063-D1064-D1065+D1066</f>
        <v>-172812</v>
      </c>
      <c r="E1067" s="40">
        <f>E1062+E1063-E1064-E1065+E1066</f>
        <v>-78527</v>
      </c>
      <c r="F1067" s="40">
        <f t="shared" si="374"/>
        <v>-94285</v>
      </c>
      <c r="G1067" s="34">
        <f t="shared" si="375"/>
        <v>1.200669833305742</v>
      </c>
    </row>
    <row r="1068" spans="1:7" x14ac:dyDescent="0.2">
      <c r="A1068" s="123">
        <v>76</v>
      </c>
      <c r="B1068" s="1" t="s">
        <v>54</v>
      </c>
      <c r="C1068" s="10"/>
      <c r="D1068" s="127">
        <f>'CUMUL OCT 21'!D1068+'NOVE 20 '!D1068</f>
        <v>0</v>
      </c>
      <c r="E1068" s="127">
        <f>'CUMUL OCT 21'!E1068+'NOVE 20 '!E1068</f>
        <v>0</v>
      </c>
      <c r="F1068" s="127">
        <f t="shared" si="374"/>
        <v>0</v>
      </c>
      <c r="G1068" s="32" t="e">
        <f t="shared" si="375"/>
        <v>#DIV/0!</v>
      </c>
    </row>
    <row r="1069" spans="1:7" x14ac:dyDescent="0.2">
      <c r="A1069" s="123">
        <v>66</v>
      </c>
      <c r="B1069" s="1" t="s">
        <v>55</v>
      </c>
      <c r="C1069" s="10"/>
      <c r="D1069" s="127">
        <f>'CUMUL OCT 21'!D1069+'NOVE 20 '!D1069</f>
        <v>0</v>
      </c>
      <c r="E1069" s="127">
        <f>'CUMUL OCT 21'!E1069+'NOVE 20 '!E1069</f>
        <v>0</v>
      </c>
      <c r="F1069" s="127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27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28"/>
      <c r="D1071" s="40">
        <f>D1067+D1070</f>
        <v>-172812</v>
      </c>
      <c r="E1071" s="40">
        <f>E1067+E1070</f>
        <v>-78527</v>
      </c>
      <c r="F1071" s="40">
        <f t="shared" si="374"/>
        <v>-94285</v>
      </c>
      <c r="G1071" s="34">
        <f t="shared" si="375"/>
        <v>1.200669833305742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">
      <c r="A1075" s="123">
        <v>5</v>
      </c>
      <c r="B1075" s="1" t="s">
        <v>22</v>
      </c>
      <c r="C1075" s="10"/>
      <c r="D1075" s="40">
        <f>'NOVE 20 '!D1075</f>
        <v>0</v>
      </c>
      <c r="E1075" s="40">
        <f>'NOVE 20 '!E1075</f>
        <v>0</v>
      </c>
      <c r="F1075" s="40">
        <f t="shared" ref="F1075" si="376">(D1075-E1075)</f>
        <v>0</v>
      </c>
      <c r="G1075" s="34" t="e">
        <f t="shared" ref="G1075" si="377">F1075/E1075</f>
        <v>#DIV/0!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23">
        <v>51</v>
      </c>
      <c r="B1079" s="20" t="s">
        <v>29</v>
      </c>
      <c r="C1079" s="30"/>
      <c r="D1079" s="127">
        <v>0</v>
      </c>
      <c r="E1079" s="127">
        <v>0</v>
      </c>
      <c r="F1079" s="127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">
      <c r="A1080" s="123">
        <v>510</v>
      </c>
      <c r="B1080" s="1" t="s">
        <v>7</v>
      </c>
      <c r="C1080" s="10"/>
      <c r="D1080" s="127">
        <v>0</v>
      </c>
      <c r="E1080" s="127">
        <v>0</v>
      </c>
      <c r="F1080" s="127">
        <f t="shared" si="378"/>
        <v>0</v>
      </c>
      <c r="G1080" s="32" t="e">
        <f t="shared" si="379"/>
        <v>#DIV/0!</v>
      </c>
    </row>
    <row r="1081" spans="1:7" x14ac:dyDescent="0.2">
      <c r="B1081" s="3"/>
      <c r="C1081" s="28"/>
    </row>
    <row r="1082" spans="1:7" x14ac:dyDescent="0.2">
      <c r="A1082" s="123">
        <v>41</v>
      </c>
      <c r="B1082" s="1" t="s">
        <v>8</v>
      </c>
      <c r="C1082" s="10"/>
      <c r="D1082" s="127">
        <f>D1086+D1087+D1088</f>
        <v>0</v>
      </c>
      <c r="E1082" s="127">
        <f>E1086+E1087+E1088</f>
        <v>0</v>
      </c>
      <c r="F1082" s="127">
        <f t="shared" ref="F1082" si="380">(D1082-E1082)</f>
        <v>0</v>
      </c>
      <c r="G1082" s="32" t="e">
        <f t="shared" ref="G1082" si="381">F1082/E1082</f>
        <v>#DIV/0!</v>
      </c>
    </row>
    <row r="1083" spans="1:7" x14ac:dyDescent="0.2">
      <c r="A1083" s="123"/>
      <c r="B1083" s="1"/>
      <c r="C1083" s="10"/>
      <c r="D1083" s="127"/>
      <c r="E1083" s="127"/>
      <c r="F1083" s="127"/>
      <c r="G1083" s="32"/>
    </row>
    <row r="1084" spans="1:7" x14ac:dyDescent="0.2">
      <c r="A1084" s="123"/>
      <c r="B1084" s="7" t="s">
        <v>6</v>
      </c>
      <c r="C1084" s="29"/>
      <c r="D1084" s="127"/>
      <c r="E1084" s="127"/>
      <c r="F1084" s="127"/>
      <c r="G1084" s="32"/>
    </row>
    <row r="1085" spans="1:7" x14ac:dyDescent="0.2">
      <c r="A1085" s="123"/>
      <c r="B1085" s="1"/>
      <c r="C1085" s="10"/>
      <c r="D1085" s="127"/>
      <c r="E1085" s="127"/>
      <c r="F1085" s="127"/>
      <c r="G1085" s="32"/>
    </row>
    <row r="1086" spans="1:7" x14ac:dyDescent="0.2">
      <c r="A1086" s="123"/>
      <c r="B1086" s="23" t="s">
        <v>23</v>
      </c>
      <c r="C1086" s="10"/>
      <c r="D1086" s="40">
        <f>'NOVE 20 '!D1086</f>
        <v>0</v>
      </c>
      <c r="E1086" s="40">
        <f>'NOVE 20 '!E1086</f>
        <v>0</v>
      </c>
      <c r="F1086" s="127">
        <f t="shared" ref="F1086:F1088" si="382">(D1086-E1086)</f>
        <v>0</v>
      </c>
      <c r="G1086" s="32" t="e">
        <f t="shared" ref="G1086:G1088" si="383">F1086/E1086</f>
        <v>#DIV/0!</v>
      </c>
    </row>
    <row r="1087" spans="1:7" ht="25.5" x14ac:dyDescent="0.2">
      <c r="A1087" s="123"/>
      <c r="B1087" s="24" t="s">
        <v>58</v>
      </c>
      <c r="C1087" s="17"/>
      <c r="D1087" s="40">
        <f>'NOVE 20 '!D1087</f>
        <v>0</v>
      </c>
      <c r="E1087" s="40">
        <f>'NOVE 20 '!E1087</f>
        <v>0</v>
      </c>
      <c r="F1087" s="127">
        <f t="shared" si="382"/>
        <v>0</v>
      </c>
      <c r="G1087" s="32" t="e">
        <f t="shared" si="383"/>
        <v>#DIV/0!</v>
      </c>
    </row>
    <row r="1088" spans="1:7" x14ac:dyDescent="0.2">
      <c r="A1088" s="123"/>
      <c r="B1088" s="23" t="s">
        <v>24</v>
      </c>
      <c r="C1088" s="10"/>
      <c r="D1088" s="40">
        <f>'NOVE 20 '!D1088</f>
        <v>0</v>
      </c>
      <c r="E1088" s="40">
        <f>'NOVE 20 '!E1088</f>
        <v>0</v>
      </c>
      <c r="F1088" s="127">
        <f t="shared" si="382"/>
        <v>0</v>
      </c>
      <c r="G1088" s="32" t="e">
        <f t="shared" si="383"/>
        <v>#DIV/0!</v>
      </c>
    </row>
    <row r="1089" spans="1:7" x14ac:dyDescent="0.2">
      <c r="A1089" s="123"/>
      <c r="B1089" s="1"/>
      <c r="C1089" s="10"/>
      <c r="D1089" s="127"/>
      <c r="E1089" s="127"/>
      <c r="F1089" s="127"/>
      <c r="G1089" s="32"/>
    </row>
    <row r="1090" spans="1:7" x14ac:dyDescent="0.2">
      <c r="A1090" s="123"/>
      <c r="B1090" s="8" t="s">
        <v>26</v>
      </c>
      <c r="C1090" s="31"/>
      <c r="D1090" s="40">
        <f>'NOVE 20 '!D1090</f>
        <v>0</v>
      </c>
      <c r="E1090" s="40">
        <f>'NOVE 20 '!E1090</f>
        <v>0</v>
      </c>
      <c r="F1090" s="127">
        <f t="shared" ref="F1090" si="384">(D1090-E1090)</f>
        <v>0</v>
      </c>
      <c r="G1090" s="32" t="e">
        <f t="shared" ref="G1090" si="385">F1090/E1090</f>
        <v>#DIV/0!</v>
      </c>
    </row>
    <row r="1091" spans="1:7" x14ac:dyDescent="0.2">
      <c r="A1091" s="123"/>
      <c r="B1091" s="8"/>
      <c r="C1091" s="31"/>
      <c r="D1091" s="127"/>
      <c r="E1091" s="127"/>
      <c r="F1091" s="127"/>
      <c r="G1091" s="32"/>
    </row>
    <row r="1092" spans="1:7" x14ac:dyDescent="0.2">
      <c r="A1092" s="123">
        <v>3</v>
      </c>
      <c r="B1092" s="8" t="s">
        <v>15</v>
      </c>
      <c r="C1092" s="31"/>
      <c r="D1092" s="127">
        <f>D1095+D1096+D1097+D1098</f>
        <v>0</v>
      </c>
      <c r="E1092" s="127">
        <f>E1095+E1096+E1097+E1098</f>
        <v>0</v>
      </c>
      <c r="F1092" s="127">
        <f t="shared" ref="F1092" si="386">(D1092-E1092)</f>
        <v>0</v>
      </c>
      <c r="G1092" s="32" t="e">
        <f t="shared" ref="G1092" si="387">F1092/E1092</f>
        <v>#DIV/0!</v>
      </c>
    </row>
    <row r="1093" spans="1:7" x14ac:dyDescent="0.2">
      <c r="A1093" s="123"/>
      <c r="B1093" s="7" t="s">
        <v>6</v>
      </c>
      <c r="C1093" s="29"/>
      <c r="D1093" s="127"/>
      <c r="E1093" s="127"/>
      <c r="F1093" s="127"/>
      <c r="G1093" s="32"/>
    </row>
    <row r="1094" spans="1:7" x14ac:dyDescent="0.2">
      <c r="A1094" s="123"/>
      <c r="B1094" s="8"/>
      <c r="C1094" s="31"/>
      <c r="D1094" s="127"/>
      <c r="E1094" s="127"/>
      <c r="F1094" s="127"/>
      <c r="G1094" s="32"/>
    </row>
    <row r="1095" spans="1:7" x14ac:dyDescent="0.2">
      <c r="A1095" s="123">
        <v>30</v>
      </c>
      <c r="B1095" s="25" t="s">
        <v>16</v>
      </c>
      <c r="C1095" s="31"/>
      <c r="D1095" s="40">
        <f>'NOVE 20 '!D1095</f>
        <v>0</v>
      </c>
      <c r="E1095" s="40">
        <f>'NOVE 20 '!E1095</f>
        <v>0</v>
      </c>
      <c r="F1095" s="127">
        <f t="shared" ref="F1095:F1098" si="388">(D1095-E1095)</f>
        <v>0</v>
      </c>
      <c r="G1095" s="32" t="e">
        <f t="shared" ref="G1095:G1098" si="389">F1095/E1095</f>
        <v>#DIV/0!</v>
      </c>
    </row>
    <row r="1096" spans="1:7" x14ac:dyDescent="0.2">
      <c r="A1096" s="123">
        <v>31</v>
      </c>
      <c r="B1096" s="25" t="s">
        <v>17</v>
      </c>
      <c r="C1096" s="31"/>
      <c r="D1096" s="40">
        <f>'NOVE 20 '!D1096</f>
        <v>0</v>
      </c>
      <c r="E1096" s="40">
        <f>'NOVE 20 '!E1096</f>
        <v>0</v>
      </c>
      <c r="F1096" s="127">
        <f t="shared" si="388"/>
        <v>0</v>
      </c>
      <c r="G1096" s="32" t="e">
        <f t="shared" si="389"/>
        <v>#DIV/0!</v>
      </c>
    </row>
    <row r="1097" spans="1:7" x14ac:dyDescent="0.2">
      <c r="A1097" s="123">
        <v>32</v>
      </c>
      <c r="B1097" s="25" t="s">
        <v>18</v>
      </c>
      <c r="C1097" s="31"/>
      <c r="D1097" s="40">
        <f>'NOVE 20 '!D1097</f>
        <v>0</v>
      </c>
      <c r="E1097" s="40">
        <f>'NOVE 20 '!E1097</f>
        <v>0</v>
      </c>
      <c r="F1097" s="127">
        <f t="shared" si="388"/>
        <v>0</v>
      </c>
      <c r="G1097" s="32" t="e">
        <f t="shared" si="389"/>
        <v>#DIV/0!</v>
      </c>
    </row>
    <row r="1098" spans="1:7" x14ac:dyDescent="0.2">
      <c r="A1098" s="123">
        <v>37</v>
      </c>
      <c r="B1098" s="25" t="s">
        <v>25</v>
      </c>
      <c r="C1098" s="31"/>
      <c r="D1098" s="40">
        <f>'NOVE 20 '!D1098</f>
        <v>0</v>
      </c>
      <c r="E1098" s="40">
        <f>'NOVE 20 '!E1098</f>
        <v>0</v>
      </c>
      <c r="F1098" s="127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27" t="s">
        <v>10</v>
      </c>
      <c r="E1102" s="127" t="s">
        <v>11</v>
      </c>
      <c r="F1102" s="127" t="s">
        <v>12</v>
      </c>
      <c r="G1102" s="32" t="s">
        <v>13</v>
      </c>
    </row>
    <row r="1103" spans="1:7" x14ac:dyDescent="0.2">
      <c r="A1103" s="123">
        <v>700</v>
      </c>
      <c r="B1103" s="1" t="s">
        <v>30</v>
      </c>
      <c r="C1103" s="10"/>
      <c r="D1103" s="127">
        <f>'CUMUL OCT 21'!D1103+'NOVE 20 '!D1103</f>
        <v>4329</v>
      </c>
      <c r="E1103" s="127">
        <f>'CUMUL OCT 21'!E1103+'NOVE 20 '!E1103</f>
        <v>3115</v>
      </c>
      <c r="F1103" s="127">
        <f>(D1103-E1103)</f>
        <v>1214</v>
      </c>
      <c r="G1103" s="32">
        <f>F1103/E1103</f>
        <v>0.38972712680577848</v>
      </c>
    </row>
    <row r="1104" spans="1:7" x14ac:dyDescent="0.2">
      <c r="A1104" s="123">
        <v>701</v>
      </c>
      <c r="B1104" s="1" t="s">
        <v>31</v>
      </c>
      <c r="C1104" s="10"/>
      <c r="D1104" s="127">
        <f>'CUMUL OCT 21'!D1104+'NOVE 20 '!D1104</f>
        <v>28822</v>
      </c>
      <c r="E1104" s="127">
        <f>'CUMUL OCT 21'!E1104+'NOVE 20 '!E1104</f>
        <v>32992</v>
      </c>
      <c r="F1104" s="127">
        <f t="shared" ref="F1104:F1106" si="390">(D1104-E1104)</f>
        <v>-4170</v>
      </c>
      <c r="G1104" s="32">
        <f t="shared" ref="G1104:G1106" si="391">F1104/E1104</f>
        <v>-0.12639427740058196</v>
      </c>
    </row>
    <row r="1105" spans="1:7" x14ac:dyDescent="0.2">
      <c r="A1105" s="123">
        <v>704</v>
      </c>
      <c r="B1105" s="1" t="s">
        <v>32</v>
      </c>
      <c r="C1105" s="10"/>
      <c r="D1105" s="127">
        <f>'CUMUL OCT 21'!D1105+'NOVE 20 '!D1105</f>
        <v>0</v>
      </c>
      <c r="E1105" s="127">
        <f>'CUMUL OCT 21'!E1105+'NOVE 20 '!E1105</f>
        <v>0</v>
      </c>
      <c r="F1105" s="127">
        <f t="shared" si="390"/>
        <v>0</v>
      </c>
      <c r="G1105" s="32" t="e">
        <f t="shared" si="391"/>
        <v>#DIV/0!</v>
      </c>
    </row>
    <row r="1106" spans="1:7" x14ac:dyDescent="0.2">
      <c r="A1106" s="123">
        <v>706</v>
      </c>
      <c r="B1106" s="1" t="s">
        <v>33</v>
      </c>
      <c r="C1106" s="10"/>
      <c r="D1106" s="127">
        <f>'CUMUL OCT 21'!D1106+'NOVE 20 '!D1106</f>
        <v>89516</v>
      </c>
      <c r="E1106" s="127">
        <f>'CUMUL OCT 21'!E1106+'NOVE 20 '!E1106</f>
        <v>49494</v>
      </c>
      <c r="F1106" s="127">
        <f t="shared" si="390"/>
        <v>40022</v>
      </c>
      <c r="G1106" s="32">
        <f t="shared" si="391"/>
        <v>0.80862326746676361</v>
      </c>
    </row>
    <row r="1107" spans="1:7" x14ac:dyDescent="0.2">
      <c r="A1107" s="123"/>
      <c r="B1107" s="13" t="s">
        <v>6</v>
      </c>
      <c r="C1107" s="27"/>
      <c r="D1107" s="127">
        <f>'CUMUL OCT 21'!D1107+'NOVE 20 '!D1107</f>
        <v>0</v>
      </c>
      <c r="E1107" s="127">
        <f>'CUMUL OCT 21'!E1107+'NOVE 20 '!E1107</f>
        <v>0</v>
      </c>
      <c r="F1107" s="39"/>
      <c r="G1107" s="33"/>
    </row>
    <row r="1108" spans="1:7" x14ac:dyDescent="0.2">
      <c r="A1108" s="123"/>
      <c r="B1108" s="14" t="s">
        <v>19</v>
      </c>
      <c r="C1108" s="11"/>
      <c r="D1108" s="127">
        <f>'CUMUL OCT 21'!D1108+'NOVE 20 '!D1108</f>
        <v>0</v>
      </c>
      <c r="E1108" s="127">
        <f>'CUMUL OCT 21'!E1108+'NOVE 20 '!E1108</f>
        <v>0</v>
      </c>
      <c r="F1108" s="127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123"/>
      <c r="B1109" s="14" t="s">
        <v>20</v>
      </c>
      <c r="C1109" s="11"/>
      <c r="D1109" s="127">
        <f>'CUMUL OCT 21'!D1109+'NOVE 20 '!D1109</f>
        <v>0</v>
      </c>
      <c r="E1109" s="127">
        <f>'CUMUL OCT 21'!E1109+'NOVE 20 '!E1109</f>
        <v>0</v>
      </c>
      <c r="F1109" s="127">
        <f t="shared" si="392"/>
        <v>0</v>
      </c>
      <c r="G1109" s="32" t="e">
        <f t="shared" si="393"/>
        <v>#DIV/0!</v>
      </c>
    </row>
    <row r="1110" spans="1:7" x14ac:dyDescent="0.2">
      <c r="A1110" s="123"/>
      <c r="B1110" s="14" t="s">
        <v>27</v>
      </c>
      <c r="C1110" s="11"/>
      <c r="D1110" s="127">
        <f>'CUMUL OCT 21'!D1110+'NOVE 20 '!D1110</f>
        <v>0</v>
      </c>
      <c r="E1110" s="127">
        <f>'CUMUL OCT 21'!E1110+'NOVE 20 '!E1110</f>
        <v>0</v>
      </c>
      <c r="F1110" s="127">
        <f t="shared" si="392"/>
        <v>0</v>
      </c>
      <c r="G1110" s="32" t="e">
        <f t="shared" si="393"/>
        <v>#DIV/0!</v>
      </c>
    </row>
    <row r="1111" spans="1:7" x14ac:dyDescent="0.2">
      <c r="A1111" s="123">
        <v>706</v>
      </c>
      <c r="B1111" s="2" t="s">
        <v>34</v>
      </c>
      <c r="C1111" s="11"/>
      <c r="D1111" s="127">
        <f>'CUMUL OCT 21'!D1111+'NOVE 20 '!D1111</f>
        <v>0</v>
      </c>
      <c r="E1111" s="127">
        <f>'CUMUL OCT 21'!E1111+'NOVE 20 '!E1111</f>
        <v>0</v>
      </c>
      <c r="F1111" s="127">
        <f t="shared" si="392"/>
        <v>0</v>
      </c>
      <c r="G1111" s="32" t="e">
        <f t="shared" si="393"/>
        <v>#DIV/0!</v>
      </c>
    </row>
    <row r="1112" spans="1:7" x14ac:dyDescent="0.2">
      <c r="A1112" s="123" t="s">
        <v>35</v>
      </c>
      <c r="B1112" s="2" t="s">
        <v>36</v>
      </c>
      <c r="C1112" s="11"/>
      <c r="D1112" s="39"/>
      <c r="E1112" s="39"/>
      <c r="F1112" s="127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124"/>
      <c r="D1113" s="40">
        <f>D1103+D1104+D1105+D1106+D1111+D1112</f>
        <v>122667</v>
      </c>
      <c r="E1113" s="40">
        <f>E1103+E1104+E1105+E1106+E1111+E1112</f>
        <v>85601</v>
      </c>
      <c r="F1113" s="40">
        <f t="shared" si="392"/>
        <v>37066</v>
      </c>
      <c r="G1113" s="34">
        <f t="shared" si="393"/>
        <v>0.4330089601756989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27">
        <f>'CUMUL OCT 21'!D1116+'NOVE 20 '!D1116</f>
        <v>0</v>
      </c>
      <c r="E1116" s="127">
        <f>'CUMUL OCT 21'!E1116+'NOVE 20 '!E1116</f>
        <v>0</v>
      </c>
      <c r="F1116" s="127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125"/>
      <c r="D1117" s="127">
        <f>'CUMUL OCT 21'!D1117+'NOVE 20 '!D1117</f>
        <v>0</v>
      </c>
      <c r="E1117" s="127">
        <f>'CUMUL OCT 21'!E1117+'NOVE 20 '!E1117</f>
        <v>0</v>
      </c>
      <c r="F1117" s="126"/>
      <c r="G1117" s="36"/>
    </row>
    <row r="1118" spans="1:7" x14ac:dyDescent="0.2">
      <c r="A1118" s="123">
        <v>72</v>
      </c>
      <c r="B1118" s="1" t="s">
        <v>37</v>
      </c>
      <c r="C1118" s="10"/>
      <c r="D1118" s="127">
        <f>'CUMUL OCT 21'!D1118+'NOVE 20 '!D1118</f>
        <v>0</v>
      </c>
      <c r="E1118" s="127">
        <f>'CUMUL OCT 21'!E1118+'NOVE 20 '!E1118</f>
        <v>0</v>
      </c>
      <c r="F1118" s="127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123">
        <v>73</v>
      </c>
      <c r="B1119" s="1" t="s">
        <v>38</v>
      </c>
      <c r="C1119" s="10"/>
      <c r="D1119" s="127">
        <f>'CUMUL OCT 21'!D1119+'NOVE 20 '!D1119</f>
        <v>0</v>
      </c>
      <c r="E1119" s="127">
        <f>'CUMUL OCT 21'!E1119+'NOVE 20 '!E1119</f>
        <v>0</v>
      </c>
      <c r="F1119" s="127">
        <f t="shared" si="396"/>
        <v>0</v>
      </c>
      <c r="G1119" s="32" t="e">
        <f t="shared" si="397"/>
        <v>#DIV/0!</v>
      </c>
    </row>
    <row r="1120" spans="1:7" x14ac:dyDescent="0.2">
      <c r="A1120" s="123">
        <v>74</v>
      </c>
      <c r="B1120" s="2" t="s">
        <v>39</v>
      </c>
      <c r="C1120" s="11"/>
      <c r="D1120" s="127">
        <f>'CUMUL OCT 21'!D1120+'NOVE 20 '!D1120</f>
        <v>0</v>
      </c>
      <c r="E1120" s="127">
        <f>'CUMUL OCT 21'!E1120+'NOVE 20 '!E1120</f>
        <v>0</v>
      </c>
      <c r="F1120" s="127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28"/>
      <c r="D1121" s="40">
        <f>D1113+D1118+D1119+D1120</f>
        <v>122667</v>
      </c>
      <c r="E1121" s="40">
        <f>E1113+E1118+E1119+E1120</f>
        <v>85601</v>
      </c>
      <c r="F1121" s="127">
        <f t="shared" si="396"/>
        <v>37066</v>
      </c>
      <c r="G1121" s="32">
        <f t="shared" si="397"/>
        <v>0.4330089601756989</v>
      </c>
    </row>
    <row r="1122" spans="1:7" x14ac:dyDescent="0.2">
      <c r="A1122" s="123">
        <v>60</v>
      </c>
      <c r="B1122" s="3" t="s">
        <v>40</v>
      </c>
      <c r="C1122" s="125"/>
      <c r="D1122" s="126">
        <f>D1123+D1124+D1125</f>
        <v>32521</v>
      </c>
      <c r="E1122" s="126">
        <f>E1123+E1124+E1125</f>
        <v>25859</v>
      </c>
      <c r="F1122" s="127">
        <f t="shared" si="396"/>
        <v>6662</v>
      </c>
      <c r="G1122" s="32">
        <f t="shared" si="397"/>
        <v>0.25762790517808115</v>
      </c>
    </row>
    <row r="1123" spans="1:7" x14ac:dyDescent="0.2">
      <c r="A1123" s="123">
        <v>600</v>
      </c>
      <c r="B1123" s="1" t="s">
        <v>2</v>
      </c>
      <c r="C1123" s="10"/>
      <c r="D1123" s="127">
        <f>'CUMUL OCT 21'!D1123+'NOVE 20 '!D1123</f>
        <v>6965</v>
      </c>
      <c r="E1123" s="127">
        <f>'CUMUL OCT 21'!E1123+'NOVE 20 '!E1123</f>
        <v>1889</v>
      </c>
      <c r="F1123" s="127">
        <f t="shared" si="396"/>
        <v>5076</v>
      </c>
      <c r="G1123" s="32">
        <f t="shared" si="397"/>
        <v>2.68713605082054</v>
      </c>
    </row>
    <row r="1124" spans="1:7" x14ac:dyDescent="0.2">
      <c r="A1124" s="123">
        <v>601</v>
      </c>
      <c r="B1124" s="1" t="s">
        <v>3</v>
      </c>
      <c r="C1124" s="10"/>
      <c r="D1124" s="127">
        <f>'CUMUL OCT 21'!D1124+'NOVE 20 '!D1124</f>
        <v>25556</v>
      </c>
      <c r="E1124" s="127">
        <f>'CUMUL OCT 21'!E1124+'NOVE 20 '!E1124</f>
        <v>23970</v>
      </c>
      <c r="F1124" s="127">
        <f t="shared" si="396"/>
        <v>1586</v>
      </c>
      <c r="G1124" s="32">
        <f t="shared" si="397"/>
        <v>6.6166040884438879E-2</v>
      </c>
    </row>
    <row r="1125" spans="1:7" x14ac:dyDescent="0.2">
      <c r="A1125" s="123">
        <v>604</v>
      </c>
      <c r="B1125" s="1" t="s">
        <v>4</v>
      </c>
      <c r="C1125" s="10"/>
      <c r="D1125" s="127">
        <f>'CUMUL OCT 21'!D1125+'NOVE 20 '!D1125</f>
        <v>0</v>
      </c>
      <c r="E1125" s="127">
        <f>'CUMUL OCT 21'!E1125+'NOVE 20 '!E1125</f>
        <v>0</v>
      </c>
      <c r="F1125" s="127">
        <f t="shared" si="396"/>
        <v>0</v>
      </c>
      <c r="G1125" s="32" t="e">
        <f t="shared" si="397"/>
        <v>#DIV/0!</v>
      </c>
    </row>
    <row r="1126" spans="1:7" x14ac:dyDescent="0.2">
      <c r="A1126" s="123">
        <v>61</v>
      </c>
      <c r="B1126" s="1" t="s">
        <v>41</v>
      </c>
      <c r="C1126" s="10"/>
      <c r="D1126" s="127">
        <f>'CUMUL OCT 21'!D1126+'NOVE 20 '!D1126</f>
        <v>5535</v>
      </c>
      <c r="E1126" s="127">
        <f>'CUMUL OCT 21'!E1126+'NOVE 20 '!E1126</f>
        <v>3177</v>
      </c>
      <c r="F1126" s="127">
        <f t="shared" si="396"/>
        <v>2358</v>
      </c>
      <c r="G1126" s="32">
        <f t="shared" si="397"/>
        <v>0.74220963172804533</v>
      </c>
    </row>
    <row r="1127" spans="1:7" x14ac:dyDescent="0.2">
      <c r="A1127" s="123">
        <v>62</v>
      </c>
      <c r="B1127" s="2" t="s">
        <v>42</v>
      </c>
      <c r="C1127" s="11"/>
      <c r="D1127" s="127">
        <f>'CUMUL OCT 21'!D1127+'NOVE 20 '!D1127</f>
        <v>6396</v>
      </c>
      <c r="E1127" s="127">
        <f>'CUMUL OCT 21'!E1127+'NOVE 20 '!E1127</f>
        <v>3202</v>
      </c>
      <c r="F1127" s="127">
        <f t="shared" si="396"/>
        <v>3194</v>
      </c>
      <c r="G1127" s="32">
        <f t="shared" si="397"/>
        <v>0.99750156152404745</v>
      </c>
    </row>
    <row r="1128" spans="1:7" ht="25.5" x14ac:dyDescent="0.2">
      <c r="A1128" s="22"/>
      <c r="B1128" s="26" t="s">
        <v>43</v>
      </c>
      <c r="C1128" s="128"/>
      <c r="D1128" s="40">
        <f>D1122+D1126+D1127</f>
        <v>44452</v>
      </c>
      <c r="E1128" s="40">
        <f>E1122+E1126+E1127</f>
        <v>32238</v>
      </c>
      <c r="F1128" s="127">
        <f t="shared" si="396"/>
        <v>12214</v>
      </c>
      <c r="G1128" s="32">
        <f t="shared" si="397"/>
        <v>0.37886965692660834</v>
      </c>
    </row>
    <row r="1129" spans="1:7" ht="25.5" x14ac:dyDescent="0.2">
      <c r="A1129" s="22"/>
      <c r="B1129" s="26" t="s">
        <v>48</v>
      </c>
      <c r="C1129" s="128"/>
      <c r="D1129" s="40">
        <f>D1121-D1128</f>
        <v>78215</v>
      </c>
      <c r="E1129" s="40">
        <f>E1121-E1128</f>
        <v>53363</v>
      </c>
      <c r="F1129" s="127">
        <f t="shared" si="396"/>
        <v>24852</v>
      </c>
      <c r="G1129" s="32">
        <f t="shared" si="397"/>
        <v>0.46571594550531265</v>
      </c>
    </row>
    <row r="1130" spans="1:7" x14ac:dyDescent="0.2">
      <c r="A1130" s="123">
        <v>63</v>
      </c>
      <c r="B1130" s="3" t="s">
        <v>46</v>
      </c>
      <c r="C1130" s="125"/>
      <c r="D1130" s="127">
        <f>'CUMUL OCT 21'!D1130+'NOVE 20 '!D1130</f>
        <v>86516</v>
      </c>
      <c r="E1130" s="127">
        <f>'CUMUL OCT 21'!E1130+'NOVE 20 '!E1130</f>
        <v>84723</v>
      </c>
      <c r="F1130" s="127">
        <f t="shared" si="396"/>
        <v>1793</v>
      </c>
      <c r="G1130" s="32">
        <f t="shared" si="397"/>
        <v>2.1163084404471042E-2</v>
      </c>
    </row>
    <row r="1131" spans="1:7" x14ac:dyDescent="0.2">
      <c r="A1131" s="123"/>
      <c r="B1131" s="13" t="s">
        <v>6</v>
      </c>
      <c r="C1131" s="27"/>
      <c r="D1131" s="127"/>
      <c r="E1131" s="127"/>
      <c r="F1131" s="127"/>
      <c r="G1131" s="32"/>
    </row>
    <row r="1132" spans="1:7" x14ac:dyDescent="0.2">
      <c r="A1132" s="123">
        <v>631</v>
      </c>
      <c r="B1132" s="15" t="s">
        <v>21</v>
      </c>
      <c r="C1132" s="21"/>
      <c r="D1132" s="127">
        <f>'CUMUL OCT 21'!D1132+'NOVE 20 '!D1132</f>
        <v>0</v>
      </c>
      <c r="E1132" s="127">
        <f>'CUMUL OCT 21'!E1132+'NOVE 20 '!E1132</f>
        <v>0</v>
      </c>
      <c r="F1132" s="127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23"/>
      <c r="B1133" s="15"/>
      <c r="C1133" s="21"/>
      <c r="D1133" s="127"/>
      <c r="E1133" s="127"/>
      <c r="F1133" s="127"/>
      <c r="G1133" s="32"/>
    </row>
    <row r="1134" spans="1:7" x14ac:dyDescent="0.2">
      <c r="A1134" s="123">
        <v>64</v>
      </c>
      <c r="B1134" s="2" t="s">
        <v>47</v>
      </c>
      <c r="C1134" s="11"/>
      <c r="D1134" s="127">
        <f>'CUMUL OCT 21'!D1134+'NOVE 20 '!D1134</f>
        <v>4738</v>
      </c>
      <c r="E1134" s="127">
        <f>'CUMUL OCT 21'!E1134+'NOVE 20 '!E1134</f>
        <v>4534</v>
      </c>
      <c r="F1134" s="127">
        <f t="shared" ref="F1134:F1144" si="400">(D1134-E1134)</f>
        <v>204</v>
      </c>
      <c r="G1134" s="32">
        <f t="shared" ref="G1134:G1144" si="401">F1134/E1134</f>
        <v>4.4993383325981476E-2</v>
      </c>
    </row>
    <row r="1135" spans="1:7" ht="25.5" x14ac:dyDescent="0.2">
      <c r="A1135" s="22"/>
      <c r="B1135" s="26" t="s">
        <v>49</v>
      </c>
      <c r="C1135" s="128"/>
      <c r="D1135" s="40">
        <f>D1129-D1130-D1134</f>
        <v>-13039</v>
      </c>
      <c r="E1135" s="40">
        <f>E1129-E1130-E1134</f>
        <v>-35894</v>
      </c>
      <c r="F1135" s="40">
        <f t="shared" si="400"/>
        <v>22855</v>
      </c>
      <c r="G1135" s="34">
        <f t="shared" si="401"/>
        <v>-0.63673594472613804</v>
      </c>
    </row>
    <row r="1136" spans="1:7" x14ac:dyDescent="0.2">
      <c r="A1136" s="123">
        <v>75</v>
      </c>
      <c r="B1136" s="3" t="s">
        <v>50</v>
      </c>
      <c r="C1136" s="125"/>
      <c r="D1136" s="127">
        <f>'CUMUL OCT 21'!D1136+'NOVE 20 '!D1136</f>
        <v>5116</v>
      </c>
      <c r="E1136" s="127">
        <f>'CUMUL OCT 21'!E1136+'NOVE 20 '!E1136</f>
        <v>0</v>
      </c>
      <c r="F1136" s="127">
        <f t="shared" si="400"/>
        <v>5116</v>
      </c>
      <c r="G1136" s="32" t="e">
        <f t="shared" si="401"/>
        <v>#DIV/0!</v>
      </c>
    </row>
    <row r="1137" spans="1:7" x14ac:dyDescent="0.2">
      <c r="A1137" s="123">
        <v>65</v>
      </c>
      <c r="B1137" s="1" t="s">
        <v>51</v>
      </c>
      <c r="C1137" s="10"/>
      <c r="D1137" s="127">
        <f>'CUMUL OCT 21'!D1137+'NOVE 20 '!D1137</f>
        <v>37533</v>
      </c>
      <c r="E1137" s="127">
        <f>'CUMUL OCT 21'!E1137+'NOVE 20 '!E1137</f>
        <v>19030</v>
      </c>
      <c r="F1137" s="127">
        <f t="shared" si="400"/>
        <v>18503</v>
      </c>
      <c r="G1137" s="32">
        <f t="shared" si="401"/>
        <v>0.97230688386757746</v>
      </c>
    </row>
    <row r="1138" spans="1:7" ht="25.5" x14ac:dyDescent="0.2">
      <c r="A1138" s="123">
        <v>68</v>
      </c>
      <c r="B1138" s="16" t="s">
        <v>52</v>
      </c>
      <c r="C1138" s="17"/>
      <c r="D1138" s="127">
        <f>'CUMUL OCT 21'!D1138+'NOVE 20 '!D1138</f>
        <v>16444</v>
      </c>
      <c r="E1138" s="127">
        <f>'CUMUL OCT 21'!E1138+'NOVE 20 '!E1138</f>
        <v>13263</v>
      </c>
      <c r="F1138" s="127">
        <f t="shared" si="400"/>
        <v>3181</v>
      </c>
      <c r="G1138" s="32">
        <f t="shared" si="401"/>
        <v>0.23984015682726381</v>
      </c>
    </row>
    <row r="1139" spans="1:7" x14ac:dyDescent="0.2">
      <c r="A1139" s="123">
        <v>78</v>
      </c>
      <c r="B1139" s="2" t="s">
        <v>53</v>
      </c>
      <c r="C1139" s="11"/>
      <c r="D1139" s="127">
        <f>'CUMUL OCT 21'!D1139+'NOVE 20 '!D1139</f>
        <v>0</v>
      </c>
      <c r="E1139" s="127">
        <f>'CUMUL OCT 21'!E1139+'NOVE 20 '!E1139</f>
        <v>0</v>
      </c>
      <c r="F1139" s="127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28"/>
      <c r="D1140" s="40">
        <f>D1135+D1136-D1137-D1138+D1139</f>
        <v>-61900</v>
      </c>
      <c r="E1140" s="40">
        <f>E1135+E1136-E1137-E1138+E1139</f>
        <v>-68187</v>
      </c>
      <c r="F1140" s="40">
        <f t="shared" si="400"/>
        <v>6287</v>
      </c>
      <c r="G1140" s="34">
        <f t="shared" si="401"/>
        <v>-9.2202325956560638E-2</v>
      </c>
    </row>
    <row r="1141" spans="1:7" x14ac:dyDescent="0.2">
      <c r="A1141" s="123">
        <v>76</v>
      </c>
      <c r="B1141" s="1" t="s">
        <v>54</v>
      </c>
      <c r="C1141" s="10"/>
      <c r="D1141" s="127">
        <f>'CUMUL OCT 21'!D1141+'NOVE 20 '!D1141</f>
        <v>201</v>
      </c>
      <c r="E1141" s="127">
        <f>'CUMUL OCT 21'!E1141+'NOVE 20 '!E1141</f>
        <v>281</v>
      </c>
      <c r="F1141" s="127">
        <f t="shared" si="400"/>
        <v>-80</v>
      </c>
      <c r="G1141" s="32">
        <f t="shared" si="401"/>
        <v>-0.28469750889679718</v>
      </c>
    </row>
    <row r="1142" spans="1:7" x14ac:dyDescent="0.2">
      <c r="A1142" s="123">
        <v>66</v>
      </c>
      <c r="B1142" s="1" t="s">
        <v>55</v>
      </c>
      <c r="C1142" s="10"/>
      <c r="D1142" s="127">
        <f>'CUMUL OCT 21'!D1142+'NOVE 20 '!D1142</f>
        <v>0</v>
      </c>
      <c r="E1142" s="127">
        <f>'CUMUL OCT 21'!E1142+'NOVE 20 '!E1142</f>
        <v>479</v>
      </c>
      <c r="F1142" s="127">
        <f t="shared" si="400"/>
        <v>-479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39">
        <f>D1141-D1142</f>
        <v>201</v>
      </c>
      <c r="E1143" s="39">
        <f>E1141-E1142</f>
        <v>-198</v>
      </c>
      <c r="F1143" s="127">
        <f t="shared" si="400"/>
        <v>399</v>
      </c>
      <c r="G1143" s="32">
        <f t="shared" si="401"/>
        <v>-2.0151515151515151</v>
      </c>
    </row>
    <row r="1144" spans="1:7" x14ac:dyDescent="0.2">
      <c r="A1144" s="22"/>
      <c r="B1144" s="19" t="s">
        <v>57</v>
      </c>
      <c r="C1144" s="128"/>
      <c r="D1144" s="40">
        <f>D1140+D1143</f>
        <v>-61699</v>
      </c>
      <c r="E1144" s="40">
        <f>E1140+E1143</f>
        <v>-68385</v>
      </c>
      <c r="F1144" s="40">
        <f t="shared" si="400"/>
        <v>6686</v>
      </c>
      <c r="G1144" s="34">
        <f t="shared" si="401"/>
        <v>-9.7769978796519705E-2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23">
        <v>5</v>
      </c>
      <c r="B1148" s="1" t="s">
        <v>22</v>
      </c>
      <c r="C1148" s="10"/>
      <c r="D1148" s="40">
        <f>'NOVE 20 '!D1148</f>
        <v>0</v>
      </c>
      <c r="E1148" s="40">
        <f>'NOVE 20 '!E1148</f>
        <v>0</v>
      </c>
      <c r="F1148" s="40">
        <f t="shared" ref="F1148" si="402">(D1148-E1148)</f>
        <v>0</v>
      </c>
      <c r="G1148" s="34" t="e">
        <f t="shared" ref="G1148" si="403">F1148/E1148</f>
        <v>#DIV/0!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23">
        <v>51</v>
      </c>
      <c r="B1152" s="20" t="s">
        <v>29</v>
      </c>
      <c r="C1152" s="30"/>
      <c r="D1152" s="127">
        <v>0</v>
      </c>
      <c r="E1152" s="127">
        <v>0</v>
      </c>
      <c r="F1152" s="127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23">
        <v>510</v>
      </c>
      <c r="B1153" s="1" t="s">
        <v>7</v>
      </c>
      <c r="C1153" s="10"/>
      <c r="D1153" s="127">
        <v>0</v>
      </c>
      <c r="E1153" s="127">
        <v>0</v>
      </c>
      <c r="F1153" s="127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23">
        <v>41</v>
      </c>
      <c r="B1155" s="1" t="s">
        <v>8</v>
      </c>
      <c r="C1155" s="10"/>
      <c r="D1155" s="127">
        <f>D1159+D1160+D1161</f>
        <v>0</v>
      </c>
      <c r="E1155" s="127">
        <f>E1159+E1160+E1161</f>
        <v>0</v>
      </c>
      <c r="F1155" s="127">
        <f t="shared" ref="F1155" si="406">(D1155-E1155)</f>
        <v>0</v>
      </c>
      <c r="G1155" s="32" t="e">
        <f t="shared" ref="G1155" si="407">F1155/E1155</f>
        <v>#DIV/0!</v>
      </c>
    </row>
    <row r="1156" spans="1:7" x14ac:dyDescent="0.2">
      <c r="A1156" s="123"/>
      <c r="B1156" s="1"/>
      <c r="C1156" s="10"/>
      <c r="D1156" s="127"/>
      <c r="E1156" s="127"/>
      <c r="F1156" s="127"/>
      <c r="G1156" s="32"/>
    </row>
    <row r="1157" spans="1:7" x14ac:dyDescent="0.2">
      <c r="A1157" s="123"/>
      <c r="B1157" s="7" t="s">
        <v>6</v>
      </c>
      <c r="C1157" s="29"/>
      <c r="D1157" s="127"/>
      <c r="E1157" s="127"/>
      <c r="F1157" s="127"/>
      <c r="G1157" s="32"/>
    </row>
    <row r="1158" spans="1:7" x14ac:dyDescent="0.2">
      <c r="A1158" s="123"/>
      <c r="B1158" s="1"/>
      <c r="C1158" s="10"/>
      <c r="D1158" s="127"/>
      <c r="E1158" s="127"/>
      <c r="F1158" s="127"/>
      <c r="G1158" s="32"/>
    </row>
    <row r="1159" spans="1:7" x14ac:dyDescent="0.2">
      <c r="A1159" s="123"/>
      <c r="B1159" s="23" t="s">
        <v>23</v>
      </c>
      <c r="C1159" s="10"/>
      <c r="D1159" s="40">
        <f>'NOVE 20 '!D1159</f>
        <v>0</v>
      </c>
      <c r="E1159" s="40">
        <f>'NOVE 20 '!E1159</f>
        <v>0</v>
      </c>
      <c r="F1159" s="127">
        <f t="shared" ref="F1159:F1161" si="408">(D1159-E1159)</f>
        <v>0</v>
      </c>
      <c r="G1159" s="32" t="e">
        <f t="shared" ref="G1159:G1161" si="409">F1159/E1159</f>
        <v>#DIV/0!</v>
      </c>
    </row>
    <row r="1160" spans="1:7" ht="25.5" x14ac:dyDescent="0.2">
      <c r="A1160" s="123"/>
      <c r="B1160" s="24" t="s">
        <v>58</v>
      </c>
      <c r="C1160" s="17"/>
      <c r="D1160" s="40">
        <f>'NOVE 20 '!D1160</f>
        <v>0</v>
      </c>
      <c r="E1160" s="40">
        <f>'NOVE 20 '!E1160</f>
        <v>0</v>
      </c>
      <c r="F1160" s="127">
        <f t="shared" si="408"/>
        <v>0</v>
      </c>
      <c r="G1160" s="32" t="e">
        <f t="shared" si="409"/>
        <v>#DIV/0!</v>
      </c>
    </row>
    <row r="1161" spans="1:7" x14ac:dyDescent="0.2">
      <c r="A1161" s="123"/>
      <c r="B1161" s="23" t="s">
        <v>24</v>
      </c>
      <c r="C1161" s="10"/>
      <c r="D1161" s="40">
        <f>'NOVE 20 '!D1161</f>
        <v>0</v>
      </c>
      <c r="E1161" s="40">
        <f>'NOVE 20 '!E1161</f>
        <v>0</v>
      </c>
      <c r="F1161" s="127">
        <f t="shared" si="408"/>
        <v>0</v>
      </c>
      <c r="G1161" s="32" t="e">
        <f t="shared" si="409"/>
        <v>#DIV/0!</v>
      </c>
    </row>
    <row r="1162" spans="1:7" x14ac:dyDescent="0.2">
      <c r="A1162" s="123"/>
      <c r="B1162" s="1"/>
      <c r="C1162" s="10"/>
      <c r="D1162" s="127"/>
      <c r="E1162" s="127"/>
      <c r="F1162" s="127"/>
      <c r="G1162" s="32"/>
    </row>
    <row r="1163" spans="1:7" x14ac:dyDescent="0.2">
      <c r="A1163" s="123"/>
      <c r="B1163" s="8" t="s">
        <v>26</v>
      </c>
      <c r="C1163" s="31"/>
      <c r="D1163" s="40">
        <f>'NOVE 20 '!D1163</f>
        <v>0</v>
      </c>
      <c r="E1163" s="40">
        <f>'NOVE 20 '!E1163</f>
        <v>0</v>
      </c>
      <c r="F1163" s="127">
        <f t="shared" ref="F1163" si="410">(D1163-E1163)</f>
        <v>0</v>
      </c>
      <c r="G1163" s="32" t="e">
        <f t="shared" ref="G1163" si="411">F1163/E1163</f>
        <v>#DIV/0!</v>
      </c>
    </row>
    <row r="1164" spans="1:7" x14ac:dyDescent="0.2">
      <c r="A1164" s="123"/>
      <c r="B1164" s="8"/>
      <c r="C1164" s="31"/>
      <c r="D1164" s="127"/>
      <c r="E1164" s="127"/>
      <c r="F1164" s="127"/>
      <c r="G1164" s="32"/>
    </row>
    <row r="1165" spans="1:7" x14ac:dyDescent="0.2">
      <c r="A1165" s="123">
        <v>3</v>
      </c>
      <c r="B1165" s="8" t="s">
        <v>15</v>
      </c>
      <c r="C1165" s="31"/>
      <c r="D1165" s="127">
        <f>D1168+D1169+D1170+D1171</f>
        <v>0</v>
      </c>
      <c r="E1165" s="127">
        <f>E1168+E1169+E1170+E1171</f>
        <v>0</v>
      </c>
      <c r="F1165" s="127">
        <f t="shared" ref="F1165" si="412">(D1165-E1165)</f>
        <v>0</v>
      </c>
      <c r="G1165" s="32" t="e">
        <f t="shared" ref="G1165" si="413">F1165/E1165</f>
        <v>#DIV/0!</v>
      </c>
    </row>
    <row r="1166" spans="1:7" x14ac:dyDescent="0.2">
      <c r="A1166" s="123"/>
      <c r="B1166" s="7" t="s">
        <v>6</v>
      </c>
      <c r="C1166" s="29"/>
      <c r="D1166" s="127"/>
      <c r="E1166" s="127"/>
      <c r="F1166" s="127"/>
      <c r="G1166" s="32"/>
    </row>
    <row r="1167" spans="1:7" x14ac:dyDescent="0.2">
      <c r="A1167" s="123"/>
      <c r="B1167" s="8"/>
      <c r="C1167" s="31"/>
      <c r="D1167" s="127"/>
      <c r="E1167" s="127"/>
      <c r="F1167" s="127"/>
      <c r="G1167" s="32"/>
    </row>
    <row r="1168" spans="1:7" x14ac:dyDescent="0.2">
      <c r="A1168" s="123">
        <v>30</v>
      </c>
      <c r="B1168" s="25" t="s">
        <v>16</v>
      </c>
      <c r="C1168" s="31"/>
      <c r="D1168" s="40">
        <f>'NOVE 20 '!D1168</f>
        <v>0</v>
      </c>
      <c r="E1168" s="40">
        <f>'NOVE 20 '!E1168</f>
        <v>0</v>
      </c>
      <c r="F1168" s="127">
        <f t="shared" ref="F1168:F1171" si="414">(D1168-E1168)</f>
        <v>0</v>
      </c>
      <c r="G1168" s="32" t="e">
        <f t="shared" ref="G1168:G1171" si="415">F1168/E1168</f>
        <v>#DIV/0!</v>
      </c>
    </row>
    <row r="1169" spans="1:7" x14ac:dyDescent="0.2">
      <c r="A1169" s="123">
        <v>31</v>
      </c>
      <c r="B1169" s="25" t="s">
        <v>17</v>
      </c>
      <c r="C1169" s="31"/>
      <c r="D1169" s="40">
        <f>'NOVE 20 '!D1169</f>
        <v>0</v>
      </c>
      <c r="E1169" s="40">
        <f>'NOVE 20 '!E1169</f>
        <v>0</v>
      </c>
      <c r="F1169" s="127">
        <f t="shared" si="414"/>
        <v>0</v>
      </c>
      <c r="G1169" s="32" t="e">
        <f t="shared" si="415"/>
        <v>#DIV/0!</v>
      </c>
    </row>
    <row r="1170" spans="1:7" x14ac:dyDescent="0.2">
      <c r="A1170" s="123">
        <v>32</v>
      </c>
      <c r="B1170" s="25" t="s">
        <v>18</v>
      </c>
      <c r="C1170" s="31"/>
      <c r="D1170" s="40">
        <f>'NOVE 20 '!D1170</f>
        <v>0</v>
      </c>
      <c r="E1170" s="40">
        <f>'NOVE 20 '!E1170</f>
        <v>0</v>
      </c>
      <c r="F1170" s="127">
        <f t="shared" si="414"/>
        <v>0</v>
      </c>
      <c r="G1170" s="32" t="e">
        <f t="shared" si="415"/>
        <v>#DIV/0!</v>
      </c>
    </row>
    <row r="1171" spans="1:7" x14ac:dyDescent="0.2">
      <c r="A1171" s="123">
        <v>37</v>
      </c>
      <c r="B1171" s="25" t="s">
        <v>25</v>
      </c>
      <c r="C1171" s="31"/>
      <c r="D1171" s="40">
        <f>'NOVE 20 '!D1171</f>
        <v>0</v>
      </c>
      <c r="E1171" s="40">
        <f>'NOVE 20 '!E1171</f>
        <v>0</v>
      </c>
      <c r="F1171" s="127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27" t="s">
        <v>10</v>
      </c>
      <c r="E1176" s="127" t="s">
        <v>11</v>
      </c>
      <c r="F1176" s="127" t="s">
        <v>12</v>
      </c>
      <c r="G1176" s="32" t="s">
        <v>13</v>
      </c>
    </row>
    <row r="1177" spans="1:7" x14ac:dyDescent="0.2">
      <c r="A1177" s="123">
        <v>700</v>
      </c>
      <c r="B1177" s="1" t="s">
        <v>30</v>
      </c>
      <c r="C1177" s="10"/>
      <c r="D1177" s="127">
        <f>'CUMUL OCT 21'!D1177+'NOVE 20 '!D1177</f>
        <v>5330</v>
      </c>
      <c r="E1177" s="127">
        <f>'CUMUL OCT 21'!E1177+'NOVE 20 '!E1177</f>
        <v>0</v>
      </c>
      <c r="F1177" s="127">
        <f>(D1177-E1177)</f>
        <v>5330</v>
      </c>
      <c r="G1177" s="32" t="e">
        <f>F1177/E1177</f>
        <v>#DIV/0!</v>
      </c>
    </row>
    <row r="1178" spans="1:7" x14ac:dyDescent="0.2">
      <c r="A1178" s="123">
        <v>701</v>
      </c>
      <c r="B1178" s="1" t="s">
        <v>31</v>
      </c>
      <c r="C1178" s="10"/>
      <c r="D1178" s="127">
        <f>'CUMUL OCT 21'!D1178+'NOVE 20 '!D1178</f>
        <v>3351</v>
      </c>
      <c r="E1178" s="127">
        <f>'CUMUL OCT 21'!E1178+'NOVE 20 '!E1178</f>
        <v>0</v>
      </c>
      <c r="F1178" s="127">
        <f t="shared" ref="F1178:F1180" si="416">(D1178-E1178)</f>
        <v>3351</v>
      </c>
      <c r="G1178" s="32" t="e">
        <f t="shared" ref="G1178:G1180" si="417">F1178/E1178</f>
        <v>#DIV/0!</v>
      </c>
    </row>
    <row r="1179" spans="1:7" x14ac:dyDescent="0.2">
      <c r="A1179" s="123">
        <v>704</v>
      </c>
      <c r="B1179" s="1" t="s">
        <v>32</v>
      </c>
      <c r="C1179" s="10"/>
      <c r="D1179" s="127">
        <f>'CUMUL OCT 21'!D1179+'NOVE 20 '!D1179</f>
        <v>0</v>
      </c>
      <c r="E1179" s="127">
        <f>'CUMUL OCT 21'!E1179+'NOVE 20 '!E1179</f>
        <v>0</v>
      </c>
      <c r="F1179" s="127">
        <f t="shared" si="416"/>
        <v>0</v>
      </c>
      <c r="G1179" s="32" t="e">
        <f t="shared" si="417"/>
        <v>#DIV/0!</v>
      </c>
    </row>
    <row r="1180" spans="1:7" x14ac:dyDescent="0.2">
      <c r="A1180" s="123">
        <v>706</v>
      </c>
      <c r="B1180" s="1" t="s">
        <v>33</v>
      </c>
      <c r="C1180" s="10"/>
      <c r="D1180" s="127">
        <f>'CUMUL OCT 21'!D1180+'NOVE 20 '!D1180</f>
        <v>3149</v>
      </c>
      <c r="E1180" s="127">
        <f>'CUMUL OCT 21'!E1180+'NOVE 20 '!E1180</f>
        <v>120</v>
      </c>
      <c r="F1180" s="127">
        <f t="shared" si="416"/>
        <v>3029</v>
      </c>
      <c r="G1180" s="32">
        <f t="shared" si="417"/>
        <v>25.241666666666667</v>
      </c>
    </row>
    <row r="1181" spans="1:7" x14ac:dyDescent="0.2">
      <c r="A1181" s="123"/>
      <c r="B1181" s="13" t="s">
        <v>6</v>
      </c>
      <c r="C1181" s="27"/>
      <c r="D1181" s="127">
        <f>'CUMUL OCT 21'!D1181+'NOVE 20 '!D1181</f>
        <v>0</v>
      </c>
      <c r="E1181" s="127">
        <f>'CUMUL OCT 21'!E1181+'NOVE 20 '!E1181</f>
        <v>0</v>
      </c>
      <c r="F1181" s="39"/>
      <c r="G1181" s="33"/>
    </row>
    <row r="1182" spans="1:7" x14ac:dyDescent="0.2">
      <c r="A1182" s="123"/>
      <c r="B1182" s="14" t="s">
        <v>19</v>
      </c>
      <c r="C1182" s="11"/>
      <c r="D1182" s="127">
        <f>'CUMUL OCT 21'!D1182+'NOVE 20 '!D1182</f>
        <v>0</v>
      </c>
      <c r="E1182" s="127">
        <f>'CUMUL OCT 21'!E1182+'NOVE 20 '!E1182</f>
        <v>0</v>
      </c>
      <c r="F1182" s="127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123"/>
      <c r="B1183" s="14" t="s">
        <v>20</v>
      </c>
      <c r="C1183" s="11"/>
      <c r="D1183" s="127">
        <f>'CUMUL OCT 21'!D1183+'NOVE 20 '!D1183</f>
        <v>0</v>
      </c>
      <c r="E1183" s="127">
        <f>'CUMUL OCT 21'!E1183+'NOVE 20 '!E1183</f>
        <v>0</v>
      </c>
      <c r="F1183" s="127">
        <f t="shared" si="418"/>
        <v>0</v>
      </c>
      <c r="G1183" s="32" t="e">
        <f t="shared" si="419"/>
        <v>#DIV/0!</v>
      </c>
    </row>
    <row r="1184" spans="1:7" x14ac:dyDescent="0.2">
      <c r="A1184" s="123"/>
      <c r="B1184" s="14" t="s">
        <v>27</v>
      </c>
      <c r="C1184" s="11"/>
      <c r="D1184" s="127">
        <f>'CUMUL OCT 21'!D1184+'NOVE 20 '!D1184</f>
        <v>0</v>
      </c>
      <c r="E1184" s="127">
        <f>'CUMUL OCT 21'!E1184+'NOVE 20 '!E1184</f>
        <v>0</v>
      </c>
      <c r="F1184" s="127">
        <f t="shared" si="418"/>
        <v>0</v>
      </c>
      <c r="G1184" s="32" t="e">
        <f t="shared" si="419"/>
        <v>#DIV/0!</v>
      </c>
    </row>
    <row r="1185" spans="1:7" x14ac:dyDescent="0.2">
      <c r="A1185" s="123">
        <v>706</v>
      </c>
      <c r="B1185" s="2" t="s">
        <v>34</v>
      </c>
      <c r="C1185" s="11"/>
      <c r="D1185" s="127">
        <f>'CUMUL OCT 21'!D1185+'NOVE 20 '!D1185</f>
        <v>0</v>
      </c>
      <c r="E1185" s="127">
        <f>'CUMUL OCT 21'!E1185+'NOVE 20 '!E1185</f>
        <v>0</v>
      </c>
      <c r="F1185" s="127">
        <f t="shared" si="418"/>
        <v>0</v>
      </c>
      <c r="G1185" s="32" t="e">
        <f t="shared" si="419"/>
        <v>#DIV/0!</v>
      </c>
    </row>
    <row r="1186" spans="1:7" x14ac:dyDescent="0.2">
      <c r="A1186" s="123" t="s">
        <v>35</v>
      </c>
      <c r="B1186" s="2" t="s">
        <v>36</v>
      </c>
      <c r="C1186" s="11"/>
      <c r="D1186" s="39"/>
      <c r="E1186" s="39"/>
      <c r="F1186" s="127">
        <f t="shared" si="418"/>
        <v>0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124"/>
      <c r="D1187" s="40">
        <f>D1177+D1178+D1179+D1180+D1185+D1186</f>
        <v>11830</v>
      </c>
      <c r="E1187" s="40">
        <f>E1177+E1178+E1179+E1180+E1185+E1186</f>
        <v>120</v>
      </c>
      <c r="F1187" s="40">
        <f t="shared" si="418"/>
        <v>11710</v>
      </c>
      <c r="G1187" s="34">
        <f t="shared" si="419"/>
        <v>97.583333333333329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27">
        <f>'CUMUL OCT 21'!D1190+'NOVE 20 '!D1190</f>
        <v>0</v>
      </c>
      <c r="E1190" s="127">
        <f>'CUMUL OCT 21'!E1190+'NOVE 20 '!E1190</f>
        <v>0</v>
      </c>
      <c r="F1190" s="127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125"/>
      <c r="D1191" s="127">
        <f>'CUMUL OCT 21'!D1191+'NOVE 20 '!D1191</f>
        <v>0</v>
      </c>
      <c r="E1191" s="127">
        <f>'CUMUL OCT 21'!E1191+'NOVE 20 '!E1191</f>
        <v>0</v>
      </c>
      <c r="F1191" s="126"/>
      <c r="G1191" s="36"/>
    </row>
    <row r="1192" spans="1:7" x14ac:dyDescent="0.2">
      <c r="A1192" s="123">
        <v>72</v>
      </c>
      <c r="B1192" s="1" t="s">
        <v>37</v>
      </c>
      <c r="C1192" s="10"/>
      <c r="D1192" s="127">
        <f>'CUMUL OCT 21'!D1192+'NOVE 20 '!D1192</f>
        <v>0</v>
      </c>
      <c r="E1192" s="127">
        <f>'CUMUL OCT 21'!E1192+'NOVE 20 '!E1192</f>
        <v>0</v>
      </c>
      <c r="F1192" s="127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123">
        <v>73</v>
      </c>
      <c r="B1193" s="1" t="s">
        <v>38</v>
      </c>
      <c r="C1193" s="10"/>
      <c r="D1193" s="127">
        <f>'CUMUL OCT 21'!D1193+'NOVE 20 '!D1193</f>
        <v>0</v>
      </c>
      <c r="E1193" s="127">
        <f>'CUMUL OCT 21'!E1193+'NOVE 20 '!E1193</f>
        <v>0</v>
      </c>
      <c r="F1193" s="127">
        <f t="shared" si="422"/>
        <v>0</v>
      </c>
      <c r="G1193" s="32" t="e">
        <f t="shared" si="423"/>
        <v>#DIV/0!</v>
      </c>
    </row>
    <row r="1194" spans="1:7" x14ac:dyDescent="0.2">
      <c r="A1194" s="123">
        <v>74</v>
      </c>
      <c r="B1194" s="2" t="s">
        <v>39</v>
      </c>
      <c r="C1194" s="11"/>
      <c r="D1194" s="127">
        <f>'CUMUL OCT 21'!D1194+'NOVE 20 '!D1194</f>
        <v>0</v>
      </c>
      <c r="E1194" s="127">
        <f>'CUMUL OCT 21'!E1194+'NOVE 20 '!E1194</f>
        <v>0</v>
      </c>
      <c r="F1194" s="127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28"/>
      <c r="D1195" s="40">
        <f>D1187+D1192+D1193+D1194</f>
        <v>11830</v>
      </c>
      <c r="E1195" s="40">
        <f>E1187+E1192+E1193+E1194</f>
        <v>120</v>
      </c>
      <c r="F1195" s="127">
        <f t="shared" si="422"/>
        <v>11710</v>
      </c>
      <c r="G1195" s="32">
        <f t="shared" si="423"/>
        <v>97.583333333333329</v>
      </c>
    </row>
    <row r="1196" spans="1:7" x14ac:dyDescent="0.2">
      <c r="A1196" s="123">
        <v>60</v>
      </c>
      <c r="B1196" s="3" t="s">
        <v>40</v>
      </c>
      <c r="C1196" s="125"/>
      <c r="D1196" s="126">
        <f>D1197+D1198+D1199</f>
        <v>5705</v>
      </c>
      <c r="E1196" s="126">
        <f>E1197+E1198+E1199</f>
        <v>635</v>
      </c>
      <c r="F1196" s="127">
        <f t="shared" si="422"/>
        <v>5070</v>
      </c>
      <c r="G1196" s="32">
        <f t="shared" si="423"/>
        <v>7.984251968503937</v>
      </c>
    </row>
    <row r="1197" spans="1:7" x14ac:dyDescent="0.2">
      <c r="A1197" s="123">
        <v>600</v>
      </c>
      <c r="B1197" s="1" t="s">
        <v>2</v>
      </c>
      <c r="C1197" s="10"/>
      <c r="D1197" s="127">
        <f>'CUMUL OCT 21'!D1197+'NOVE 20 '!D1197</f>
        <v>2426</v>
      </c>
      <c r="E1197" s="127">
        <f>'CUMUL OCT 21'!E1197+'NOVE 20 '!E1197</f>
        <v>79</v>
      </c>
      <c r="F1197" s="127">
        <f t="shared" si="422"/>
        <v>2347</v>
      </c>
      <c r="G1197" s="32">
        <f t="shared" si="423"/>
        <v>29.708860759493671</v>
      </c>
    </row>
    <row r="1198" spans="1:7" x14ac:dyDescent="0.2">
      <c r="A1198" s="123">
        <v>601</v>
      </c>
      <c r="B1198" s="1" t="s">
        <v>3</v>
      </c>
      <c r="C1198" s="10"/>
      <c r="D1198" s="127">
        <f>'CUMUL OCT 21'!D1198+'NOVE 20 '!D1198</f>
        <v>3279</v>
      </c>
      <c r="E1198" s="127">
        <f>'CUMUL OCT 21'!E1198+'NOVE 20 '!E1198</f>
        <v>556</v>
      </c>
      <c r="F1198" s="127">
        <f t="shared" si="422"/>
        <v>2723</v>
      </c>
      <c r="G1198" s="32">
        <f t="shared" si="423"/>
        <v>4.8974820143884896</v>
      </c>
    </row>
    <row r="1199" spans="1:7" x14ac:dyDescent="0.2">
      <c r="A1199" s="123">
        <v>604</v>
      </c>
      <c r="B1199" s="1" t="s">
        <v>4</v>
      </c>
      <c r="C1199" s="10"/>
      <c r="D1199" s="127">
        <f>'CUMUL OCT 21'!D1199+'NOVE 20 '!D1199</f>
        <v>0</v>
      </c>
      <c r="E1199" s="127">
        <f>'CUMUL OCT 21'!E1199+'NOVE 20 '!E1199</f>
        <v>0</v>
      </c>
      <c r="F1199" s="127">
        <f t="shared" si="422"/>
        <v>0</v>
      </c>
      <c r="G1199" s="32" t="e">
        <f t="shared" si="423"/>
        <v>#DIV/0!</v>
      </c>
    </row>
    <row r="1200" spans="1:7" x14ac:dyDescent="0.2">
      <c r="A1200" s="123">
        <v>61</v>
      </c>
      <c r="B1200" s="1" t="s">
        <v>41</v>
      </c>
      <c r="C1200" s="10"/>
      <c r="D1200" s="127">
        <f>'CUMUL OCT 21'!D1200+'NOVE 20 '!D1200</f>
        <v>1768</v>
      </c>
      <c r="E1200" s="127">
        <f>'CUMUL OCT 21'!E1200+'NOVE 20 '!E1200</f>
        <v>1894</v>
      </c>
      <c r="F1200" s="127">
        <f t="shared" si="422"/>
        <v>-126</v>
      </c>
      <c r="G1200" s="32">
        <f t="shared" si="423"/>
        <v>-6.6525871172122497E-2</v>
      </c>
    </row>
    <row r="1201" spans="1:7" x14ac:dyDescent="0.2">
      <c r="A1201" s="123">
        <v>62</v>
      </c>
      <c r="B1201" s="2" t="s">
        <v>42</v>
      </c>
      <c r="C1201" s="11"/>
      <c r="D1201" s="127">
        <f>'CUMUL OCT 21'!D1201+'NOVE 20 '!D1201</f>
        <v>516</v>
      </c>
      <c r="E1201" s="127">
        <f>'CUMUL OCT 21'!E1201+'NOVE 20 '!E1201</f>
        <v>499</v>
      </c>
      <c r="F1201" s="127">
        <f t="shared" si="422"/>
        <v>17</v>
      </c>
      <c r="G1201" s="32">
        <f t="shared" si="423"/>
        <v>3.406813627254509E-2</v>
      </c>
    </row>
    <row r="1202" spans="1:7" ht="25.5" x14ac:dyDescent="0.2">
      <c r="A1202" s="22"/>
      <c r="B1202" s="26" t="s">
        <v>43</v>
      </c>
      <c r="C1202" s="128"/>
      <c r="D1202" s="40">
        <f>D1196+D1200+D1201</f>
        <v>7989</v>
      </c>
      <c r="E1202" s="40">
        <f>E1196+E1200+E1201</f>
        <v>3028</v>
      </c>
      <c r="F1202" s="127">
        <f t="shared" si="422"/>
        <v>4961</v>
      </c>
      <c r="G1202" s="32">
        <f t="shared" si="423"/>
        <v>1.6383751651254954</v>
      </c>
    </row>
    <row r="1203" spans="1:7" ht="25.5" x14ac:dyDescent="0.2">
      <c r="A1203" s="22"/>
      <c r="B1203" s="26" t="s">
        <v>48</v>
      </c>
      <c r="C1203" s="128"/>
      <c r="D1203" s="40">
        <f>D1195-D1202</f>
        <v>3841</v>
      </c>
      <c r="E1203" s="40">
        <f>E1195-E1202</f>
        <v>-2908</v>
      </c>
      <c r="F1203" s="127">
        <f t="shared" si="422"/>
        <v>6749</v>
      </c>
      <c r="G1203" s="32">
        <f t="shared" si="423"/>
        <v>-2.3208390646492436</v>
      </c>
    </row>
    <row r="1204" spans="1:7" x14ac:dyDescent="0.2">
      <c r="A1204" s="123">
        <v>63</v>
      </c>
      <c r="B1204" s="3" t="s">
        <v>46</v>
      </c>
      <c r="C1204" s="125"/>
      <c r="D1204" s="127">
        <f>'CUMUL OCT 21'!D1204+'NOVE 20 '!D1204</f>
        <v>38703</v>
      </c>
      <c r="E1204" s="127">
        <f>'CUMUL OCT 21'!E1204+'NOVE 20 '!E1204</f>
        <v>36825</v>
      </c>
      <c r="F1204" s="127">
        <f t="shared" si="422"/>
        <v>1878</v>
      </c>
      <c r="G1204" s="32">
        <f t="shared" si="423"/>
        <v>5.0997963340122202E-2</v>
      </c>
    </row>
    <row r="1205" spans="1:7" x14ac:dyDescent="0.2">
      <c r="A1205" s="123"/>
      <c r="B1205" s="13" t="s">
        <v>6</v>
      </c>
      <c r="C1205" s="27"/>
      <c r="D1205" s="127"/>
      <c r="E1205" s="127"/>
      <c r="F1205" s="127"/>
      <c r="G1205" s="32"/>
    </row>
    <row r="1206" spans="1:7" x14ac:dyDescent="0.2">
      <c r="A1206" s="123">
        <v>631</v>
      </c>
      <c r="B1206" s="15" t="s">
        <v>21</v>
      </c>
      <c r="C1206" s="21"/>
      <c r="D1206" s="127">
        <f>'CUMUL OCT 21'!D1206+'NOVE 20 '!D1206</f>
        <v>0</v>
      </c>
      <c r="E1206" s="127">
        <f>'CUMUL OCT 21'!E1206+'NOVE 20 '!E1206</f>
        <v>0</v>
      </c>
      <c r="F1206" s="127">
        <f t="shared" ref="F1206" si="424">(D1206-E1206)</f>
        <v>0</v>
      </c>
      <c r="G1206" s="32" t="e">
        <f t="shared" ref="G1206" si="425">F1206/E1206</f>
        <v>#DIV/0!</v>
      </c>
    </row>
    <row r="1207" spans="1:7" x14ac:dyDescent="0.2">
      <c r="A1207" s="123"/>
      <c r="B1207" s="15"/>
      <c r="C1207" s="21"/>
      <c r="D1207" s="127"/>
      <c r="E1207" s="127"/>
      <c r="F1207" s="127"/>
      <c r="G1207" s="32"/>
    </row>
    <row r="1208" spans="1:7" x14ac:dyDescent="0.2">
      <c r="A1208" s="123">
        <v>64</v>
      </c>
      <c r="B1208" s="2" t="s">
        <v>47</v>
      </c>
      <c r="C1208" s="11"/>
      <c r="D1208" s="127">
        <f>'CUMUL OCT 21'!D1208+'NOVE 20 '!D1208</f>
        <v>1514</v>
      </c>
      <c r="E1208" s="127">
        <f>'CUMUL OCT 21'!E1208+'NOVE 20 '!E1208</f>
        <v>635</v>
      </c>
      <c r="F1208" s="127">
        <f t="shared" ref="F1208:F1218" si="426">(D1208-E1208)</f>
        <v>879</v>
      </c>
      <c r="G1208" s="32">
        <f t="shared" ref="G1208:G1218" si="427">F1208/E1208</f>
        <v>1.3842519685039369</v>
      </c>
    </row>
    <row r="1209" spans="1:7" ht="25.5" x14ac:dyDescent="0.2">
      <c r="A1209" s="22"/>
      <c r="B1209" s="26" t="s">
        <v>49</v>
      </c>
      <c r="C1209" s="128"/>
      <c r="D1209" s="40">
        <f>D1203-D1204-D1208</f>
        <v>-36376</v>
      </c>
      <c r="E1209" s="40">
        <f>E1203-E1204-E1208</f>
        <v>-40368</v>
      </c>
      <c r="F1209" s="40">
        <f t="shared" si="426"/>
        <v>3992</v>
      </c>
      <c r="G1209" s="34">
        <f t="shared" si="427"/>
        <v>-9.8890210067380108E-2</v>
      </c>
    </row>
    <row r="1210" spans="1:7" x14ac:dyDescent="0.2">
      <c r="A1210" s="123">
        <v>75</v>
      </c>
      <c r="B1210" s="3" t="s">
        <v>50</v>
      </c>
      <c r="C1210" s="125"/>
      <c r="D1210" s="127">
        <f>'CUMUL OCT 21'!D1210+'NOVE 20 '!D1210</f>
        <v>4042</v>
      </c>
      <c r="E1210" s="127">
        <f>'CUMUL OCT 21'!E1210+'NOVE 20 '!E1210</f>
        <v>179</v>
      </c>
      <c r="F1210" s="127">
        <f t="shared" si="426"/>
        <v>3863</v>
      </c>
      <c r="G1210" s="32">
        <f t="shared" si="427"/>
        <v>21.58100558659218</v>
      </c>
    </row>
    <row r="1211" spans="1:7" x14ac:dyDescent="0.2">
      <c r="A1211" s="123">
        <v>65</v>
      </c>
      <c r="B1211" s="1" t="s">
        <v>51</v>
      </c>
      <c r="C1211" s="10"/>
      <c r="D1211" s="127">
        <f>'CUMUL OCT 21'!D1211+'NOVE 20 '!D1211</f>
        <v>2338</v>
      </c>
      <c r="E1211" s="127">
        <f>'CUMUL OCT 21'!E1211+'NOVE 20 '!E1211</f>
        <v>865</v>
      </c>
      <c r="F1211" s="127">
        <f t="shared" si="426"/>
        <v>1473</v>
      </c>
      <c r="G1211" s="32">
        <f t="shared" si="427"/>
        <v>1.7028901734104047</v>
      </c>
    </row>
    <row r="1212" spans="1:7" ht="25.5" x14ac:dyDescent="0.2">
      <c r="A1212" s="123">
        <v>68</v>
      </c>
      <c r="B1212" s="16" t="s">
        <v>52</v>
      </c>
      <c r="C1212" s="17"/>
      <c r="D1212" s="127">
        <f>'CUMUL OCT 21'!D1212+'NOVE 20 '!D1212</f>
        <v>33</v>
      </c>
      <c r="E1212" s="127">
        <f>'CUMUL OCT 21'!E1212+'NOVE 20 '!E1212</f>
        <v>32</v>
      </c>
      <c r="F1212" s="127">
        <f t="shared" si="426"/>
        <v>1</v>
      </c>
      <c r="G1212" s="32">
        <f t="shared" si="427"/>
        <v>3.125E-2</v>
      </c>
    </row>
    <row r="1213" spans="1:7" x14ac:dyDescent="0.2">
      <c r="A1213" s="123">
        <v>78</v>
      </c>
      <c r="B1213" s="2" t="s">
        <v>53</v>
      </c>
      <c r="C1213" s="11"/>
      <c r="D1213" s="127">
        <f>'CUMUL OCT 21'!D1213+'NOVE 20 '!D1213</f>
        <v>0</v>
      </c>
      <c r="E1213" s="127">
        <f>'CUMUL OCT 21'!E1213+'NOVE 20 '!E1213</f>
        <v>0</v>
      </c>
      <c r="F1213" s="127">
        <f t="shared" si="426"/>
        <v>0</v>
      </c>
      <c r="G1213" s="32" t="e">
        <f t="shared" si="427"/>
        <v>#DIV/0!</v>
      </c>
    </row>
    <row r="1214" spans="1:7" ht="25.5" x14ac:dyDescent="0.2">
      <c r="A1214" s="22"/>
      <c r="B1214" s="26" t="s">
        <v>77</v>
      </c>
      <c r="C1214" s="128"/>
      <c r="D1214" s="40">
        <f>D1209+D1210-D1211-D1212+D1213</f>
        <v>-34705</v>
      </c>
      <c r="E1214" s="40">
        <f>E1209+E1210-E1211-E1212+E1213</f>
        <v>-41086</v>
      </c>
      <c r="F1214" s="40">
        <f t="shared" si="426"/>
        <v>6381</v>
      </c>
      <c r="G1214" s="34">
        <f t="shared" si="427"/>
        <v>-0.15530837754953025</v>
      </c>
    </row>
    <row r="1215" spans="1:7" x14ac:dyDescent="0.2">
      <c r="A1215" s="123">
        <v>76</v>
      </c>
      <c r="B1215" s="1" t="s">
        <v>54</v>
      </c>
      <c r="C1215" s="10"/>
      <c r="D1215" s="127">
        <f>'CUMUL OCT 21'!D1215+'NOVE 20 '!D1215</f>
        <v>0</v>
      </c>
      <c r="E1215" s="127">
        <f>'CUMUL OCT 21'!E1215+'NOVE 20 '!E1215</f>
        <v>0</v>
      </c>
      <c r="F1215" s="127">
        <f t="shared" si="426"/>
        <v>0</v>
      </c>
      <c r="G1215" s="32" t="e">
        <f t="shared" si="427"/>
        <v>#DIV/0!</v>
      </c>
    </row>
    <row r="1216" spans="1:7" x14ac:dyDescent="0.2">
      <c r="A1216" s="123">
        <v>66</v>
      </c>
      <c r="B1216" s="1" t="s">
        <v>55</v>
      </c>
      <c r="C1216" s="10"/>
      <c r="D1216" s="127">
        <f>'CUMUL OCT 21'!D1216+'NOVE 20 '!D1216</f>
        <v>272</v>
      </c>
      <c r="E1216" s="127">
        <f>'CUMUL OCT 21'!E1216+'NOVE 20 '!E1216</f>
        <v>0</v>
      </c>
      <c r="F1216" s="127">
        <f t="shared" si="426"/>
        <v>272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39">
        <f>D1215-D1216</f>
        <v>-272</v>
      </c>
      <c r="E1217" s="39">
        <f>E1215-E1216</f>
        <v>0</v>
      </c>
      <c r="F1217" s="127">
        <f t="shared" si="426"/>
        <v>-272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28"/>
      <c r="D1218" s="40">
        <f>D1214+D1217</f>
        <v>-34977</v>
      </c>
      <c r="E1218" s="40">
        <f>E1214+E1217</f>
        <v>-41086</v>
      </c>
      <c r="F1218" s="40">
        <f t="shared" si="426"/>
        <v>6109</v>
      </c>
      <c r="G1218" s="34">
        <f t="shared" si="427"/>
        <v>-0.14868811760697073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23">
        <v>5</v>
      </c>
      <c r="B1222" s="1" t="s">
        <v>22</v>
      </c>
      <c r="C1222" s="10"/>
      <c r="D1222" s="40">
        <f>'NOVE 20 '!D1222</f>
        <v>0</v>
      </c>
      <c r="E1222" s="40">
        <f>'NOVE 20 '!E1222</f>
        <v>0</v>
      </c>
      <c r="F1222" s="40">
        <f t="shared" ref="F1222" si="428">(D1222-E1222)</f>
        <v>0</v>
      </c>
      <c r="G1222" s="34" t="e">
        <f t="shared" ref="G1222" si="429">F1222/E1222</f>
        <v>#DIV/0!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23">
        <v>51</v>
      </c>
      <c r="B1226" s="20" t="s">
        <v>29</v>
      </c>
      <c r="C1226" s="30"/>
      <c r="D1226" s="127">
        <v>0</v>
      </c>
      <c r="E1226" s="127">
        <v>0</v>
      </c>
      <c r="F1226" s="127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23">
        <v>510</v>
      </c>
      <c r="B1227" s="1" t="s">
        <v>7</v>
      </c>
      <c r="C1227" s="10"/>
      <c r="D1227" s="127">
        <v>0</v>
      </c>
      <c r="E1227" s="127">
        <v>0</v>
      </c>
      <c r="F1227" s="127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23">
        <v>41</v>
      </c>
      <c r="B1229" s="1" t="s">
        <v>8</v>
      </c>
      <c r="C1229" s="10"/>
      <c r="D1229" s="127">
        <f>D1233+D1234+D1235</f>
        <v>0</v>
      </c>
      <c r="E1229" s="127">
        <f>E1233+E1234+E1235</f>
        <v>0</v>
      </c>
      <c r="F1229" s="127">
        <f t="shared" ref="F1229" si="432">(D1229-E1229)</f>
        <v>0</v>
      </c>
      <c r="G1229" s="32" t="e">
        <f t="shared" ref="G1229" si="433">F1229/E1229</f>
        <v>#DIV/0!</v>
      </c>
    </row>
    <row r="1230" spans="1:7" x14ac:dyDescent="0.2">
      <c r="A1230" s="123"/>
      <c r="B1230" s="1"/>
      <c r="C1230" s="10"/>
      <c r="D1230" s="127"/>
      <c r="E1230" s="127"/>
      <c r="F1230" s="127"/>
      <c r="G1230" s="32"/>
    </row>
    <row r="1231" spans="1:7" ht="12.75" customHeight="1" x14ac:dyDescent="0.2">
      <c r="A1231" s="123"/>
      <c r="B1231" s="7" t="s">
        <v>6</v>
      </c>
      <c r="C1231" s="29"/>
      <c r="D1231" s="127"/>
      <c r="E1231" s="127"/>
      <c r="F1231" s="127"/>
      <c r="G1231" s="32"/>
    </row>
    <row r="1232" spans="1:7" x14ac:dyDescent="0.2">
      <c r="A1232" s="123"/>
      <c r="B1232" s="1"/>
      <c r="C1232" s="10"/>
      <c r="D1232" s="127"/>
      <c r="E1232" s="127"/>
      <c r="F1232" s="127"/>
      <c r="G1232" s="32"/>
    </row>
    <row r="1233" spans="1:7" x14ac:dyDescent="0.2">
      <c r="A1233" s="123"/>
      <c r="B1233" s="23" t="s">
        <v>23</v>
      </c>
      <c r="C1233" s="10"/>
      <c r="D1233" s="40">
        <f>'NOVE 20 '!D1233</f>
        <v>0</v>
      </c>
      <c r="E1233" s="40">
        <f>'NOVE 20 '!E1233</f>
        <v>0</v>
      </c>
      <c r="F1233" s="127">
        <f t="shared" ref="F1233:F1235" si="434">(D1233-E1233)</f>
        <v>0</v>
      </c>
      <c r="G1233" s="32" t="e">
        <f t="shared" ref="G1233:G1235" si="435">F1233/E1233</f>
        <v>#DIV/0!</v>
      </c>
    </row>
    <row r="1234" spans="1:7" ht="25.5" x14ac:dyDescent="0.2">
      <c r="A1234" s="123"/>
      <c r="B1234" s="24" t="s">
        <v>58</v>
      </c>
      <c r="C1234" s="17"/>
      <c r="D1234" s="40">
        <f>'NOVE 20 '!D1234</f>
        <v>0</v>
      </c>
      <c r="E1234" s="40">
        <f>'NOVE 20 '!E1234</f>
        <v>0</v>
      </c>
      <c r="F1234" s="127">
        <f t="shared" si="434"/>
        <v>0</v>
      </c>
      <c r="G1234" s="32" t="e">
        <f t="shared" si="435"/>
        <v>#DIV/0!</v>
      </c>
    </row>
    <row r="1235" spans="1:7" x14ac:dyDescent="0.2">
      <c r="A1235" s="123"/>
      <c r="B1235" s="23" t="s">
        <v>24</v>
      </c>
      <c r="C1235" s="10"/>
      <c r="D1235" s="40">
        <f>'NOVE 20 '!D1235</f>
        <v>0</v>
      </c>
      <c r="E1235" s="40">
        <f>'NOVE 20 '!E1235</f>
        <v>0</v>
      </c>
      <c r="F1235" s="127">
        <f t="shared" si="434"/>
        <v>0</v>
      </c>
      <c r="G1235" s="32" t="e">
        <f t="shared" si="435"/>
        <v>#DIV/0!</v>
      </c>
    </row>
    <row r="1236" spans="1:7" x14ac:dyDescent="0.2">
      <c r="A1236" s="123"/>
      <c r="B1236" s="1"/>
      <c r="C1236" s="10"/>
      <c r="D1236" s="127"/>
      <c r="E1236" s="127"/>
      <c r="F1236" s="127"/>
      <c r="G1236" s="32"/>
    </row>
    <row r="1237" spans="1:7" x14ac:dyDescent="0.2">
      <c r="A1237" s="123"/>
      <c r="B1237" s="8" t="s">
        <v>26</v>
      </c>
      <c r="C1237" s="31"/>
      <c r="D1237" s="40">
        <f>'NOVE 20 '!D1237</f>
        <v>0</v>
      </c>
      <c r="E1237" s="40">
        <f>'NOVE 20 '!E1237</f>
        <v>0</v>
      </c>
      <c r="F1237" s="127">
        <f t="shared" ref="F1237" si="436">(D1237-E1237)</f>
        <v>0</v>
      </c>
      <c r="G1237" s="32" t="e">
        <f t="shared" ref="G1237" si="437">F1237/E1237</f>
        <v>#DIV/0!</v>
      </c>
    </row>
    <row r="1238" spans="1:7" x14ac:dyDescent="0.2">
      <c r="A1238" s="123"/>
      <c r="B1238" s="8"/>
      <c r="C1238" s="31"/>
      <c r="D1238" s="127"/>
      <c r="E1238" s="127"/>
      <c r="F1238" s="127"/>
      <c r="G1238" s="32"/>
    </row>
    <row r="1239" spans="1:7" x14ac:dyDescent="0.2">
      <c r="A1239" s="123">
        <v>3</v>
      </c>
      <c r="B1239" s="8" t="s">
        <v>15</v>
      </c>
      <c r="C1239" s="31"/>
      <c r="D1239" s="127">
        <f>D1242+D1243+D1244+D1245</f>
        <v>0</v>
      </c>
      <c r="E1239" s="127">
        <f>E1242+E1243+E1244+E1245</f>
        <v>0</v>
      </c>
      <c r="F1239" s="127">
        <f t="shared" ref="F1239" si="438">(D1239-E1239)</f>
        <v>0</v>
      </c>
      <c r="G1239" s="32" t="e">
        <f t="shared" ref="G1239" si="439">F1239/E1239</f>
        <v>#DIV/0!</v>
      </c>
    </row>
    <row r="1240" spans="1:7" x14ac:dyDescent="0.2">
      <c r="A1240" s="123"/>
      <c r="B1240" s="7" t="s">
        <v>6</v>
      </c>
      <c r="C1240" s="29"/>
      <c r="D1240" s="127"/>
      <c r="E1240" s="127"/>
      <c r="F1240" s="127"/>
      <c r="G1240" s="32"/>
    </row>
    <row r="1241" spans="1:7" x14ac:dyDescent="0.2">
      <c r="A1241" s="123"/>
      <c r="B1241" s="8"/>
      <c r="C1241" s="31"/>
      <c r="D1241" s="127"/>
      <c r="E1241" s="127"/>
      <c r="F1241" s="127"/>
      <c r="G1241" s="32"/>
    </row>
    <row r="1242" spans="1:7" x14ac:dyDescent="0.2">
      <c r="A1242" s="123">
        <v>30</v>
      </c>
      <c r="B1242" s="25" t="s">
        <v>16</v>
      </c>
      <c r="C1242" s="31"/>
      <c r="D1242" s="40">
        <f>'NOVE 20 '!D1242</f>
        <v>0</v>
      </c>
      <c r="E1242" s="40">
        <f>'NOVE 20 '!E1242</f>
        <v>0</v>
      </c>
      <c r="F1242" s="127">
        <f t="shared" ref="F1242:F1245" si="440">(D1242-E1242)</f>
        <v>0</v>
      </c>
      <c r="G1242" s="32" t="e">
        <f t="shared" ref="G1242:G1245" si="441">F1242/E1242</f>
        <v>#DIV/0!</v>
      </c>
    </row>
    <row r="1243" spans="1:7" x14ac:dyDescent="0.2">
      <c r="A1243" s="123">
        <v>31</v>
      </c>
      <c r="B1243" s="25" t="s">
        <v>17</v>
      </c>
      <c r="C1243" s="31"/>
      <c r="D1243" s="40">
        <f>'NOVE 20 '!D1243</f>
        <v>0</v>
      </c>
      <c r="E1243" s="40">
        <f>'NOVE 20 '!E1243</f>
        <v>0</v>
      </c>
      <c r="F1243" s="127">
        <f t="shared" si="440"/>
        <v>0</v>
      </c>
      <c r="G1243" s="32" t="e">
        <f t="shared" si="441"/>
        <v>#DIV/0!</v>
      </c>
    </row>
    <row r="1244" spans="1:7" x14ac:dyDescent="0.2">
      <c r="A1244" s="123">
        <v>32</v>
      </c>
      <c r="B1244" s="25" t="s">
        <v>18</v>
      </c>
      <c r="C1244" s="31"/>
      <c r="D1244" s="40">
        <f>'NOVE 20 '!D1244</f>
        <v>0</v>
      </c>
      <c r="E1244" s="40">
        <f>'NOVE 20 '!E1244</f>
        <v>0</v>
      </c>
      <c r="F1244" s="127">
        <f t="shared" si="440"/>
        <v>0</v>
      </c>
      <c r="G1244" s="32" t="e">
        <f t="shared" si="441"/>
        <v>#DIV/0!</v>
      </c>
    </row>
    <row r="1245" spans="1:7" x14ac:dyDescent="0.2">
      <c r="A1245" s="123">
        <v>37</v>
      </c>
      <c r="B1245" s="25" t="s">
        <v>25</v>
      </c>
      <c r="C1245" s="31"/>
      <c r="D1245" s="40">
        <f>'NOVE 20 '!D1245</f>
        <v>0</v>
      </c>
      <c r="E1245" s="40">
        <f>'NOVE 20 '!E1245</f>
        <v>0</v>
      </c>
      <c r="F1245" s="127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27" t="s">
        <v>10</v>
      </c>
      <c r="E1249" s="127" t="s">
        <v>11</v>
      </c>
      <c r="F1249" s="127" t="s">
        <v>12</v>
      </c>
      <c r="G1249" s="32" t="s">
        <v>13</v>
      </c>
    </row>
    <row r="1250" spans="1:7" x14ac:dyDescent="0.2">
      <c r="A1250" s="123">
        <v>700</v>
      </c>
      <c r="B1250" s="1" t="s">
        <v>30</v>
      </c>
      <c r="C1250" s="10"/>
      <c r="D1250" s="127">
        <f>D4+D79+D153+D227+D300+D373+D446+D519+D592+D665+D738+D811+D884+D957+D1030+D1103+D1177</f>
        <v>515399.56</v>
      </c>
      <c r="E1250" s="127">
        <f>E4+E79+E153+E227+E300+E373+E446+E519+E592+E665+E738+E811+E884+E957+E1030+E1103+E1177</f>
        <v>512861.91000000003</v>
      </c>
      <c r="F1250" s="127">
        <f>(D1250-E1250)</f>
        <v>2537.6499999999651</v>
      </c>
      <c r="G1250" s="32">
        <f>F1250/E1250</f>
        <v>4.9480180737149397E-3</v>
      </c>
    </row>
    <row r="1251" spans="1:7" x14ac:dyDescent="0.2">
      <c r="A1251" s="123">
        <v>701</v>
      </c>
      <c r="B1251" s="1" t="s">
        <v>31</v>
      </c>
      <c r="C1251" s="10"/>
      <c r="D1251" s="127">
        <f t="shared" ref="D1251:E1253" si="442">D5+D80+D154+D228+D301+D374+D447+D520+D593+D666+D739+D812+D885+D958+D1031+D1104+D1178</f>
        <v>1836136.63</v>
      </c>
      <c r="E1251" s="127">
        <f t="shared" si="442"/>
        <v>1834951.33</v>
      </c>
      <c r="F1251" s="127">
        <f t="shared" ref="F1251:F1253" si="443">(D1251-E1251)</f>
        <v>1185.2999999998137</v>
      </c>
      <c r="G1251" s="32">
        <f t="shared" ref="G1251:G1253" si="444">F1251/E1251</f>
        <v>6.459571873221366E-4</v>
      </c>
    </row>
    <row r="1252" spans="1:7" x14ac:dyDescent="0.2">
      <c r="A1252" s="123">
        <v>704</v>
      </c>
      <c r="B1252" s="1" t="s">
        <v>32</v>
      </c>
      <c r="C1252" s="10"/>
      <c r="D1252" s="127">
        <f t="shared" si="442"/>
        <v>42047</v>
      </c>
      <c r="E1252" s="127">
        <f t="shared" si="442"/>
        <v>29920</v>
      </c>
      <c r="F1252" s="127">
        <f t="shared" si="443"/>
        <v>12127</v>
      </c>
      <c r="G1252" s="32">
        <f t="shared" si="444"/>
        <v>0.40531417112299467</v>
      </c>
    </row>
    <row r="1253" spans="1:7" x14ac:dyDescent="0.2">
      <c r="A1253" s="123">
        <v>706</v>
      </c>
      <c r="B1253" s="1" t="s">
        <v>33</v>
      </c>
      <c r="C1253" s="10"/>
      <c r="D1253" s="127">
        <f t="shared" si="442"/>
        <v>3608378.969</v>
      </c>
      <c r="E1253" s="127">
        <f t="shared" si="442"/>
        <v>3395091.54</v>
      </c>
      <c r="F1253" s="127">
        <f t="shared" si="443"/>
        <v>213287.429</v>
      </c>
      <c r="G1253" s="32">
        <f t="shared" si="444"/>
        <v>6.2822291089093873E-2</v>
      </c>
    </row>
    <row r="1254" spans="1:7" x14ac:dyDescent="0.2">
      <c r="A1254" s="123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23"/>
      <c r="B1255" s="14" t="s">
        <v>19</v>
      </c>
      <c r="C1255" s="11"/>
      <c r="D1255" s="127">
        <f t="shared" ref="D1255:E1257" si="445">D9+D84+D158+D232+D305+D378+D451+D524+D597+D670+D743+D816+D889+D962+D1035+D1108</f>
        <v>0</v>
      </c>
      <c r="E1255" s="127">
        <f t="shared" si="445"/>
        <v>0</v>
      </c>
      <c r="F1255" s="127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123"/>
      <c r="B1256" s="14" t="s">
        <v>20</v>
      </c>
      <c r="C1256" s="11"/>
      <c r="D1256" s="127">
        <f t="shared" si="445"/>
        <v>0</v>
      </c>
      <c r="E1256" s="127">
        <f t="shared" si="445"/>
        <v>0</v>
      </c>
      <c r="F1256" s="127">
        <f t="shared" si="446"/>
        <v>0</v>
      </c>
      <c r="G1256" s="32" t="e">
        <f t="shared" si="447"/>
        <v>#DIV/0!</v>
      </c>
    </row>
    <row r="1257" spans="1:7" x14ac:dyDescent="0.2">
      <c r="A1257" s="123"/>
      <c r="B1257" s="14" t="s">
        <v>27</v>
      </c>
      <c r="C1257" s="11"/>
      <c r="D1257" s="127">
        <f t="shared" si="445"/>
        <v>0</v>
      </c>
      <c r="E1257" s="127">
        <f t="shared" si="445"/>
        <v>0</v>
      </c>
      <c r="F1257" s="127">
        <f t="shared" si="446"/>
        <v>0</v>
      </c>
      <c r="G1257" s="32" t="e">
        <f t="shared" si="447"/>
        <v>#DIV/0!</v>
      </c>
    </row>
    <row r="1258" spans="1:7" x14ac:dyDescent="0.2">
      <c r="A1258" s="123">
        <v>706</v>
      </c>
      <c r="B1258" s="2" t="s">
        <v>34</v>
      </c>
      <c r="C1258" s="11"/>
      <c r="D1258" s="127">
        <f t="shared" ref="D1258:E1259" si="448">D12+D87+D161+D235+D308+D381+D454+D527+D600+D673+D746+D819+D892+D965+D1038+D1111+D1185</f>
        <v>804491.52</v>
      </c>
      <c r="E1258" s="127">
        <f t="shared" si="448"/>
        <v>643995.48</v>
      </c>
      <c r="F1258" s="127">
        <f t="shared" si="446"/>
        <v>160496.04000000004</v>
      </c>
      <c r="G1258" s="32">
        <f t="shared" si="447"/>
        <v>0.24921920259440336</v>
      </c>
    </row>
    <row r="1259" spans="1:7" x14ac:dyDescent="0.2">
      <c r="A1259" s="123" t="s">
        <v>35</v>
      </c>
      <c r="B1259" s="2" t="s">
        <v>36</v>
      </c>
      <c r="C1259" s="11"/>
      <c r="D1259" s="127">
        <f t="shared" si="448"/>
        <v>0</v>
      </c>
      <c r="E1259" s="127">
        <f t="shared" si="448"/>
        <v>0</v>
      </c>
      <c r="F1259" s="127">
        <f t="shared" si="446"/>
        <v>0</v>
      </c>
      <c r="G1259" s="32" t="e">
        <f t="shared" si="447"/>
        <v>#DIV/0!</v>
      </c>
    </row>
    <row r="1260" spans="1:7" ht="25.5" x14ac:dyDescent="0.2">
      <c r="A1260" s="22"/>
      <c r="B1260" s="26" t="s">
        <v>45</v>
      </c>
      <c r="C1260" s="124"/>
      <c r="D1260" s="40">
        <f>D1250+D1251+D1252+D1253+D1258+D1259</f>
        <v>6806453.6789999995</v>
      </c>
      <c r="E1260" s="40">
        <f>E1250+E1251+E1252+E1253+E1258+E1259</f>
        <v>6416820.2599999998</v>
      </c>
      <c r="F1260" s="40">
        <f t="shared" si="446"/>
        <v>389633.41899999976</v>
      </c>
      <c r="G1260" s="34">
        <f t="shared" si="447"/>
        <v>6.0720637825688414E-2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27"/>
      <c r="E1263" s="127"/>
      <c r="F1263" s="127">
        <f t="shared" ref="F1263" si="449">(D1263-E1263)</f>
        <v>0</v>
      </c>
      <c r="G1263" s="32" t="e">
        <f t="shared" ref="G1263" si="450">F1263/E1263</f>
        <v>#DIV/0!</v>
      </c>
    </row>
    <row r="1264" spans="1:7" x14ac:dyDescent="0.2">
      <c r="B1264" s="3"/>
      <c r="C1264" s="125"/>
      <c r="D1264" s="127"/>
      <c r="E1264" s="127"/>
      <c r="F1264" s="126"/>
      <c r="G1264" s="36"/>
    </row>
    <row r="1265" spans="1:7" x14ac:dyDescent="0.2">
      <c r="A1265" s="123">
        <v>72</v>
      </c>
      <c r="B1265" s="1" t="s">
        <v>37</v>
      </c>
      <c r="C1265" s="10"/>
      <c r="D1265" s="127"/>
      <c r="E1265" s="127"/>
      <c r="F1265" s="127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123">
        <v>73</v>
      </c>
      <c r="B1266" s="1" t="s">
        <v>38</v>
      </c>
      <c r="C1266" s="10"/>
      <c r="D1266" s="148">
        <f t="shared" ref="D1266:E1266" si="453">D20+D95+D169+D243+D316+D389+D462+D535+D608+D681+D754+D827+D900+D973+D1046+D1119+D1193</f>
        <v>0</v>
      </c>
      <c r="E1266" s="148">
        <f t="shared" si="453"/>
        <v>0</v>
      </c>
      <c r="F1266" s="127">
        <f t="shared" si="451"/>
        <v>0</v>
      </c>
      <c r="G1266" s="32" t="e">
        <f t="shared" si="452"/>
        <v>#DIV/0!</v>
      </c>
    </row>
    <row r="1267" spans="1:7" x14ac:dyDescent="0.2">
      <c r="A1267" s="123">
        <v>74</v>
      </c>
      <c r="B1267" s="2" t="s">
        <v>39</v>
      </c>
      <c r="C1267" s="11"/>
      <c r="D1267" s="127"/>
      <c r="E1267" s="127"/>
      <c r="F1267" s="127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128"/>
      <c r="D1268" s="40">
        <f>D1260+D1265+D1266+D1267</f>
        <v>6806453.6789999995</v>
      </c>
      <c r="E1268" s="40">
        <f>E1260+E1265+E1266+E1267</f>
        <v>6416820.2599999998</v>
      </c>
      <c r="F1268" s="127">
        <f t="shared" si="451"/>
        <v>389633.41899999976</v>
      </c>
      <c r="G1268" s="32">
        <f t="shared" si="452"/>
        <v>6.0720637825688414E-2</v>
      </c>
    </row>
    <row r="1269" spans="1:7" x14ac:dyDescent="0.2">
      <c r="A1269" s="123">
        <v>60</v>
      </c>
      <c r="B1269" s="3" t="s">
        <v>40</v>
      </c>
      <c r="C1269" s="125"/>
      <c r="D1269" s="126">
        <f>D1270+D1271+D1272</f>
        <v>1594414.453</v>
      </c>
      <c r="E1269" s="126">
        <f>E1270+E1271+E1272</f>
        <v>1373246.1240000001</v>
      </c>
      <c r="F1269" s="127">
        <f t="shared" si="451"/>
        <v>221168.32899999991</v>
      </c>
      <c r="G1269" s="32">
        <f t="shared" si="452"/>
        <v>0.16105512707057887</v>
      </c>
    </row>
    <row r="1270" spans="1:7" x14ac:dyDescent="0.2">
      <c r="A1270" s="123">
        <v>600</v>
      </c>
      <c r="B1270" s="1" t="s">
        <v>2</v>
      </c>
      <c r="C1270" s="10"/>
      <c r="D1270" s="127">
        <f t="shared" ref="D1270:E1274" si="454">D24+D99+D173+D247+D320+D393+D466+D539+D612+D685+D758+D831+D904+D977+D1050+D1123+D1197</f>
        <v>206427.128</v>
      </c>
      <c r="E1270" s="127">
        <f t="shared" si="454"/>
        <v>180418.97999999998</v>
      </c>
      <c r="F1270" s="127">
        <f t="shared" si="451"/>
        <v>26008.148000000016</v>
      </c>
      <c r="G1270" s="32">
        <f t="shared" si="452"/>
        <v>0.14415416825879415</v>
      </c>
    </row>
    <row r="1271" spans="1:7" x14ac:dyDescent="0.2">
      <c r="A1271" s="123">
        <v>601</v>
      </c>
      <c r="B1271" s="1" t="s">
        <v>3</v>
      </c>
      <c r="C1271" s="10"/>
      <c r="D1271" s="127">
        <f t="shared" si="454"/>
        <v>1026529.598</v>
      </c>
      <c r="E1271" s="127">
        <f t="shared" si="454"/>
        <v>872552.12600000005</v>
      </c>
      <c r="F1271" s="127">
        <f t="shared" si="451"/>
        <v>153977.47199999995</v>
      </c>
      <c r="G1271" s="32">
        <f t="shared" si="452"/>
        <v>0.17646793516608766</v>
      </c>
    </row>
    <row r="1272" spans="1:7" x14ac:dyDescent="0.2">
      <c r="A1272" s="123">
        <v>604</v>
      </c>
      <c r="B1272" s="1" t="s">
        <v>4</v>
      </c>
      <c r="C1272" s="10"/>
      <c r="D1272" s="127">
        <f t="shared" si="454"/>
        <v>361457.72700000001</v>
      </c>
      <c r="E1272" s="127">
        <f t="shared" si="454"/>
        <v>320275.01799999998</v>
      </c>
      <c r="F1272" s="127">
        <f t="shared" si="451"/>
        <v>41182.709000000032</v>
      </c>
      <c r="G1272" s="32">
        <f t="shared" si="452"/>
        <v>0.12858545526644866</v>
      </c>
    </row>
    <row r="1273" spans="1:7" x14ac:dyDescent="0.2">
      <c r="A1273" s="123">
        <v>61</v>
      </c>
      <c r="B1273" s="1" t="s">
        <v>41</v>
      </c>
      <c r="C1273" s="10"/>
      <c r="D1273" s="127">
        <f t="shared" si="454"/>
        <v>235210.215</v>
      </c>
      <c r="E1273" s="127">
        <f t="shared" si="454"/>
        <v>215885.641</v>
      </c>
      <c r="F1273" s="127">
        <f t="shared" si="451"/>
        <v>19324.573999999993</v>
      </c>
      <c r="G1273" s="32">
        <f t="shared" si="452"/>
        <v>8.9513012122932223E-2</v>
      </c>
    </row>
    <row r="1274" spans="1:7" x14ac:dyDescent="0.2">
      <c r="A1274" s="123">
        <v>62</v>
      </c>
      <c r="B1274" s="2" t="s">
        <v>42</v>
      </c>
      <c r="C1274" s="11"/>
      <c r="D1274" s="127">
        <f t="shared" si="454"/>
        <v>326911.45</v>
      </c>
      <c r="E1274" s="127">
        <f t="shared" si="454"/>
        <v>414824.47100000002</v>
      </c>
      <c r="F1274" s="127">
        <f t="shared" si="451"/>
        <v>-87913.021000000008</v>
      </c>
      <c r="G1274" s="32">
        <f t="shared" si="452"/>
        <v>-0.21192824229504051</v>
      </c>
    </row>
    <row r="1275" spans="1:7" ht="25.5" x14ac:dyDescent="0.2">
      <c r="A1275" s="22"/>
      <c r="B1275" s="26" t="s">
        <v>43</v>
      </c>
      <c r="C1275" s="128"/>
      <c r="D1275" s="40">
        <f>D1269+D1273+D1274</f>
        <v>2156536.1180000002</v>
      </c>
      <c r="E1275" s="40">
        <f>E1269+E1273+E1274</f>
        <v>2003956.236</v>
      </c>
      <c r="F1275" s="127">
        <f t="shared" si="451"/>
        <v>152579.88200000022</v>
      </c>
      <c r="G1275" s="32">
        <f t="shared" si="452"/>
        <v>7.6139328423936808E-2</v>
      </c>
    </row>
    <row r="1276" spans="1:7" ht="25.5" x14ac:dyDescent="0.2">
      <c r="A1276" s="22"/>
      <c r="B1276" s="26" t="s">
        <v>48</v>
      </c>
      <c r="C1276" s="128"/>
      <c r="D1276" s="40">
        <f>D1268-D1275</f>
        <v>4649917.5609999988</v>
      </c>
      <c r="E1276" s="40">
        <f>E1268-E1275</f>
        <v>4412864.0240000002</v>
      </c>
      <c r="F1276" s="127">
        <f t="shared" si="451"/>
        <v>237053.53699999861</v>
      </c>
      <c r="G1276" s="32">
        <f t="shared" si="452"/>
        <v>5.3718749481232279E-2</v>
      </c>
    </row>
    <row r="1277" spans="1:7" x14ac:dyDescent="0.2">
      <c r="A1277" s="123">
        <v>63</v>
      </c>
      <c r="B1277" s="3" t="s">
        <v>46</v>
      </c>
      <c r="C1277" s="125"/>
      <c r="D1277" s="127">
        <f t="shared" ref="D1277:E1279" si="455">D31+D106+D180+D254+D327+D400+D473+D546+D619+D692+D765+D838+D911+D984+D1057+D1130+D1204</f>
        <v>4489187.5640000002</v>
      </c>
      <c r="E1277" s="127">
        <f t="shared" si="455"/>
        <v>4456559.5659999996</v>
      </c>
      <c r="F1277" s="127">
        <f t="shared" si="451"/>
        <v>32627.998000000603</v>
      </c>
      <c r="G1277" s="32">
        <f t="shared" si="452"/>
        <v>7.3213422858579621E-3</v>
      </c>
    </row>
    <row r="1278" spans="1:7" x14ac:dyDescent="0.2">
      <c r="A1278" s="123"/>
      <c r="B1278" s="13" t="s">
        <v>6</v>
      </c>
      <c r="C1278" s="27"/>
      <c r="D1278" s="127"/>
      <c r="E1278" s="127"/>
      <c r="F1278" s="127"/>
      <c r="G1278" s="32"/>
    </row>
    <row r="1279" spans="1:7" x14ac:dyDescent="0.2">
      <c r="A1279" s="123">
        <v>631</v>
      </c>
      <c r="B1279" s="15" t="s">
        <v>21</v>
      </c>
      <c r="C1279" s="21"/>
      <c r="D1279" s="127">
        <f t="shared" si="455"/>
        <v>0</v>
      </c>
      <c r="E1279" s="127">
        <f t="shared" si="455"/>
        <v>0</v>
      </c>
      <c r="F1279" s="127">
        <f t="shared" ref="F1279" si="456">(D1279-E1279)</f>
        <v>0</v>
      </c>
      <c r="G1279" s="32" t="e">
        <f t="shared" ref="G1279" si="457">F1279/E1279</f>
        <v>#DIV/0!</v>
      </c>
    </row>
    <row r="1280" spans="1:7" x14ac:dyDescent="0.2">
      <c r="A1280" s="123"/>
      <c r="B1280" s="15"/>
      <c r="C1280" s="21"/>
      <c r="D1280" s="127"/>
      <c r="E1280" s="127"/>
      <c r="F1280" s="127"/>
      <c r="G1280" s="32"/>
    </row>
    <row r="1281" spans="1:7" x14ac:dyDescent="0.2">
      <c r="A1281" s="123">
        <v>64</v>
      </c>
      <c r="B1281" s="2" t="s">
        <v>47</v>
      </c>
      <c r="C1281" s="11"/>
      <c r="D1281" s="127">
        <f>D35+D110+D184+D258+D331+D404+D477+D550+D623+D696+D769+D842+D915+D988+D1061+D1134+D1208</f>
        <v>223495.49599999998</v>
      </c>
      <c r="E1281" s="127">
        <f>E35+E110+E184+E258+E331+E404+E477+E550+E623+E696+E769+E842+E915+E988+E1061+E1134+E1208</f>
        <v>217270.122</v>
      </c>
      <c r="F1281" s="127">
        <f t="shared" ref="F1281:F1291" si="458">(D1281-E1281)</f>
        <v>6225.3739999999816</v>
      </c>
      <c r="G1281" s="32">
        <f t="shared" ref="G1281:G1291" si="459">F1281/E1281</f>
        <v>2.8652692522536445E-2</v>
      </c>
    </row>
    <row r="1282" spans="1:7" ht="25.5" x14ac:dyDescent="0.2">
      <c r="A1282" s="22"/>
      <c r="B1282" s="26" t="s">
        <v>49</v>
      </c>
      <c r="C1282" s="128"/>
      <c r="D1282" s="127">
        <f>D1276-D1277-D1281</f>
        <v>-62765.499000001408</v>
      </c>
      <c r="E1282" s="127">
        <f>E1276-E1277-E1281</f>
        <v>-260965.66399999944</v>
      </c>
      <c r="F1282" s="127">
        <f t="shared" si="458"/>
        <v>198200.16499999803</v>
      </c>
      <c r="G1282" s="32">
        <f t="shared" si="459"/>
        <v>-0.75948752016663179</v>
      </c>
    </row>
    <row r="1283" spans="1:7" x14ac:dyDescent="0.2">
      <c r="A1283" s="123">
        <v>75</v>
      </c>
      <c r="B1283" s="3" t="s">
        <v>50</v>
      </c>
      <c r="C1283" s="125"/>
      <c r="D1283" s="127">
        <f t="shared" ref="D1283:E1286" si="460">D37+D112+D186+D260+D333+D406+D479+D552+D625+D698+D771+D844+D917+D990+D1063+D1136+D1210</f>
        <v>68296.599000000002</v>
      </c>
      <c r="E1283" s="127">
        <f t="shared" si="460"/>
        <v>73440.782999999996</v>
      </c>
      <c r="F1283" s="127">
        <f t="shared" si="458"/>
        <v>-5144.1839999999938</v>
      </c>
      <c r="G1283" s="32">
        <f t="shared" si="459"/>
        <v>-7.0045331624527946E-2</v>
      </c>
    </row>
    <row r="1284" spans="1:7" x14ac:dyDescent="0.2">
      <c r="A1284" s="123">
        <v>65</v>
      </c>
      <c r="B1284" s="1" t="s">
        <v>51</v>
      </c>
      <c r="C1284" s="10"/>
      <c r="D1284" s="127">
        <f t="shared" si="460"/>
        <v>128878.838</v>
      </c>
      <c r="E1284" s="127">
        <f t="shared" si="460"/>
        <v>123522.232</v>
      </c>
      <c r="F1284" s="127">
        <f t="shared" si="458"/>
        <v>5356.6059999999998</v>
      </c>
      <c r="G1284" s="32">
        <f t="shared" si="459"/>
        <v>4.3365521439087985E-2</v>
      </c>
    </row>
    <row r="1285" spans="1:7" ht="25.5" x14ac:dyDescent="0.2">
      <c r="A1285" s="123">
        <v>68</v>
      </c>
      <c r="B1285" s="16" t="s">
        <v>52</v>
      </c>
      <c r="C1285" s="17"/>
      <c r="D1285" s="127">
        <f t="shared" si="460"/>
        <v>2807079.6570000001</v>
      </c>
      <c r="E1285" s="127">
        <f t="shared" si="460"/>
        <v>2530361.6340000001</v>
      </c>
      <c r="F1285" s="127">
        <f t="shared" si="458"/>
        <v>276718.02300000004</v>
      </c>
      <c r="G1285" s="32">
        <f t="shared" si="459"/>
        <v>0.10935908104272184</v>
      </c>
    </row>
    <row r="1286" spans="1:7" x14ac:dyDescent="0.2">
      <c r="A1286" s="123">
        <v>78</v>
      </c>
      <c r="B1286" s="2" t="s">
        <v>53</v>
      </c>
      <c r="C1286" s="11"/>
      <c r="D1286" s="127">
        <f t="shared" si="460"/>
        <v>151607.58799999999</v>
      </c>
      <c r="E1286" s="127">
        <f t="shared" si="460"/>
        <v>110094.289</v>
      </c>
      <c r="F1286" s="127">
        <f t="shared" si="458"/>
        <v>41513.298999999985</v>
      </c>
      <c r="G1286" s="32">
        <f t="shared" si="459"/>
        <v>0.3770704127986147</v>
      </c>
    </row>
    <row r="1287" spans="1:7" ht="25.5" x14ac:dyDescent="0.2">
      <c r="A1287" s="22"/>
      <c r="B1287" s="26" t="s">
        <v>77</v>
      </c>
      <c r="C1287" s="128"/>
      <c r="D1287" s="127">
        <f>D1282+D1283-D1284-D1285+D1286</f>
        <v>-2778819.8070000014</v>
      </c>
      <c r="E1287" s="127">
        <f>E1282+E1283-E1284-E1285+E1286</f>
        <v>-2731314.4579999996</v>
      </c>
      <c r="F1287" s="127">
        <f t="shared" si="458"/>
        <v>-47505.349000001792</v>
      </c>
      <c r="G1287" s="32">
        <f t="shared" si="459"/>
        <v>1.7392852317263938E-2</v>
      </c>
    </row>
    <row r="1288" spans="1:7" x14ac:dyDescent="0.2">
      <c r="A1288" s="123">
        <v>76</v>
      </c>
      <c r="B1288" s="1" t="s">
        <v>54</v>
      </c>
      <c r="C1288" s="10"/>
      <c r="D1288" s="127">
        <f t="shared" ref="D1288:E1289" si="461">D42+D117+D191+D265+D338+D411+D484+D557+D630+D703+D776+D849+D922+D995+D1068+D1141+D1215</f>
        <v>136161.196</v>
      </c>
      <c r="E1288" s="127">
        <f t="shared" si="461"/>
        <v>457540.53399999999</v>
      </c>
      <c r="F1288" s="127">
        <f t="shared" si="458"/>
        <v>-321379.33799999999</v>
      </c>
      <c r="G1288" s="32">
        <f t="shared" si="459"/>
        <v>-0.70240626593315114</v>
      </c>
    </row>
    <row r="1289" spans="1:7" x14ac:dyDescent="0.2">
      <c r="A1289" s="123">
        <v>66</v>
      </c>
      <c r="B1289" s="1" t="s">
        <v>55</v>
      </c>
      <c r="C1289" s="10"/>
      <c r="D1289" s="127">
        <f>D43+D118+D192+D266+D339+D412+D485+D558+D631+D704+D777+D850+D923+D996+D1069+D1142+D1216</f>
        <v>40865.445</v>
      </c>
      <c r="E1289" s="127">
        <f t="shared" si="461"/>
        <v>70267.955000000002</v>
      </c>
      <c r="F1289" s="127">
        <f t="shared" si="458"/>
        <v>-29402.510000000002</v>
      </c>
      <c r="G1289" s="32">
        <f t="shared" si="459"/>
        <v>-0.41843412121499768</v>
      </c>
    </row>
    <row r="1290" spans="1:7" x14ac:dyDescent="0.2">
      <c r="B1290" s="2" t="s">
        <v>56</v>
      </c>
      <c r="C1290" s="11"/>
      <c r="D1290" s="39">
        <f>D1288-D1289</f>
        <v>95295.750999999989</v>
      </c>
      <c r="E1290" s="39">
        <f>E1288-E1289</f>
        <v>387272.57899999997</v>
      </c>
      <c r="F1290" s="127">
        <f t="shared" si="458"/>
        <v>-291976.82799999998</v>
      </c>
      <c r="G1290" s="32">
        <f t="shared" si="459"/>
        <v>-0.75393106517877173</v>
      </c>
    </row>
    <row r="1291" spans="1:7" x14ac:dyDescent="0.2">
      <c r="A1291" s="22"/>
      <c r="B1291" s="19" t="s">
        <v>57</v>
      </c>
      <c r="C1291" s="128"/>
      <c r="D1291" s="127">
        <f>D1287+D1290</f>
        <v>-2683524.0560000013</v>
      </c>
      <c r="E1291" s="127">
        <f>E1287+E1290</f>
        <v>-2344041.8789999997</v>
      </c>
      <c r="F1291" s="127">
        <f t="shared" si="458"/>
        <v>-339482.17700000154</v>
      </c>
      <c r="G1291" s="32">
        <f t="shared" si="459"/>
        <v>0.14482769273082666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23">
        <v>5</v>
      </c>
      <c r="B1295" s="1" t="s">
        <v>22</v>
      </c>
      <c r="C1295" s="10"/>
      <c r="D1295" s="127">
        <f>D49+D124+D198+D272+D345+D418+D491+D564+D637+D710+D783+D856+D929+D1002+D1075+D1148+D1222</f>
        <v>0</v>
      </c>
      <c r="E1295" s="127">
        <f>E49+E124+E198+E272+E345+E418+E491+E564+E637+E710+E783+E856+E929+E1002+E1075+E1148+E1222</f>
        <v>0</v>
      </c>
      <c r="F1295" s="127">
        <f t="shared" ref="F1295" si="462">(D1295-E1295)</f>
        <v>0</v>
      </c>
      <c r="G1295" s="32" t="e">
        <f t="shared" ref="G1295" si="463">F1295/E1295</f>
        <v>#DIV/0!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23">
        <v>51</v>
      </c>
      <c r="B1299" s="20" t="s">
        <v>29</v>
      </c>
      <c r="C1299" s="30"/>
      <c r="D1299" s="127">
        <f t="shared" ref="D1299:E1299" si="464">D53+D128+D202+D276+D349+D422+D495+D568+D641+D714+D787+D860+D933+D1006+D1079+D1152</f>
        <v>0</v>
      </c>
      <c r="E1299" s="127">
        <f t="shared" si="464"/>
        <v>0</v>
      </c>
      <c r="F1299" s="127">
        <f t="shared" ref="F1299:F1300" si="465">(D1299-E1299)</f>
        <v>0</v>
      </c>
      <c r="G1299" s="32" t="e">
        <f t="shared" ref="G1299:G1300" si="466">F1299/E1299</f>
        <v>#DIV/0!</v>
      </c>
    </row>
    <row r="1300" spans="1:7" x14ac:dyDescent="0.2">
      <c r="A1300" s="123">
        <v>510</v>
      </c>
      <c r="B1300" s="1" t="s">
        <v>7</v>
      </c>
      <c r="C1300" s="10"/>
      <c r="D1300" s="127">
        <f t="shared" ref="D1300:E1300" si="467">D54+D129+D203+D277+D350+D423+D496+D569+D642+D715+D788+D861+D934+D1007+D1080+D1153+D1227</f>
        <v>0</v>
      </c>
      <c r="E1300" s="127">
        <f t="shared" si="467"/>
        <v>0</v>
      </c>
      <c r="F1300" s="127">
        <f t="shared" si="465"/>
        <v>0</v>
      </c>
      <c r="G1300" s="32" t="e">
        <f t="shared" si="466"/>
        <v>#DIV/0!</v>
      </c>
    </row>
    <row r="1301" spans="1:7" x14ac:dyDescent="0.2">
      <c r="B1301" s="3"/>
      <c r="C1301" s="28"/>
    </row>
    <row r="1302" spans="1:7" x14ac:dyDescent="0.2">
      <c r="A1302" s="123">
        <v>41</v>
      </c>
      <c r="B1302" s="1" t="s">
        <v>8</v>
      </c>
      <c r="C1302" s="10"/>
      <c r="D1302" s="127">
        <f>D1306+D1307+D1308</f>
        <v>0</v>
      </c>
      <c r="E1302" s="127">
        <f>E1306+E1307+E1308</f>
        <v>0</v>
      </c>
      <c r="F1302" s="127">
        <f t="shared" ref="F1302" si="468">(D1302-E1302)</f>
        <v>0</v>
      </c>
      <c r="G1302" s="32" t="e">
        <f t="shared" ref="G1302" si="469">F1302/E1302</f>
        <v>#DIV/0!</v>
      </c>
    </row>
    <row r="1303" spans="1:7" x14ac:dyDescent="0.2">
      <c r="A1303" s="123"/>
      <c r="B1303" s="1"/>
      <c r="C1303" s="10"/>
      <c r="D1303" s="127"/>
      <c r="E1303" s="127"/>
      <c r="F1303" s="127"/>
      <c r="G1303" s="32"/>
    </row>
    <row r="1304" spans="1:7" x14ac:dyDescent="0.2">
      <c r="A1304" s="123"/>
      <c r="B1304" s="7" t="s">
        <v>6</v>
      </c>
      <c r="C1304" s="29"/>
      <c r="D1304" s="127"/>
      <c r="E1304" s="127"/>
      <c r="F1304" s="127"/>
      <c r="G1304" s="32"/>
    </row>
    <row r="1305" spans="1:7" x14ac:dyDescent="0.2">
      <c r="A1305" s="123"/>
      <c r="B1305" s="1"/>
      <c r="C1305" s="10"/>
      <c r="D1305" s="127"/>
      <c r="E1305" s="127"/>
      <c r="F1305" s="127"/>
      <c r="G1305" s="32"/>
    </row>
    <row r="1306" spans="1:7" x14ac:dyDescent="0.2">
      <c r="A1306" s="123"/>
      <c r="B1306" s="23" t="s">
        <v>23</v>
      </c>
      <c r="C1306" s="10"/>
      <c r="D1306" s="127">
        <f t="shared" ref="D1306:E1308" si="470">D60+D135+D209+D283+D356+D429+D502+D575+D648+D721+D794+D867+D940+D1013+D1086+D1159+D1233</f>
        <v>0</v>
      </c>
      <c r="E1306" s="127">
        <f t="shared" si="470"/>
        <v>0</v>
      </c>
      <c r="F1306" s="127">
        <f t="shared" ref="F1306:F1307" si="471">(D1306-E1306)</f>
        <v>0</v>
      </c>
      <c r="G1306" s="32" t="e">
        <f t="shared" ref="G1306:G1308" si="472">F1306/E1306</f>
        <v>#DIV/0!</v>
      </c>
    </row>
    <row r="1307" spans="1:7" ht="25.5" x14ac:dyDescent="0.2">
      <c r="A1307" s="123"/>
      <c r="B1307" s="24" t="s">
        <v>58</v>
      </c>
      <c r="C1307" s="17"/>
      <c r="D1307" s="127">
        <f t="shared" si="470"/>
        <v>0</v>
      </c>
      <c r="E1307" s="127">
        <f t="shared" si="470"/>
        <v>0</v>
      </c>
      <c r="F1307" s="127">
        <f t="shared" si="471"/>
        <v>0</v>
      </c>
      <c r="G1307" s="32" t="e">
        <f t="shared" si="472"/>
        <v>#DIV/0!</v>
      </c>
    </row>
    <row r="1308" spans="1:7" x14ac:dyDescent="0.2">
      <c r="A1308" s="123"/>
      <c r="B1308" s="23" t="s">
        <v>24</v>
      </c>
      <c r="C1308" s="10"/>
      <c r="D1308" s="127">
        <f t="shared" si="470"/>
        <v>0</v>
      </c>
      <c r="E1308" s="127">
        <f t="shared" si="470"/>
        <v>0</v>
      </c>
      <c r="F1308" s="127">
        <f>(D1308-E1308)</f>
        <v>0</v>
      </c>
      <c r="G1308" s="32" t="e">
        <f t="shared" si="472"/>
        <v>#DIV/0!</v>
      </c>
    </row>
    <row r="1309" spans="1:7" x14ac:dyDescent="0.2">
      <c r="A1309" s="123"/>
      <c r="B1309" s="1"/>
      <c r="C1309" s="10"/>
      <c r="D1309" s="127"/>
      <c r="E1309" s="127"/>
      <c r="F1309" s="127"/>
      <c r="G1309" s="32"/>
    </row>
    <row r="1310" spans="1:7" x14ac:dyDescent="0.2">
      <c r="A1310" s="123"/>
      <c r="B1310" s="8" t="s">
        <v>26</v>
      </c>
      <c r="C1310" s="31"/>
      <c r="D1310" s="127">
        <f>D64+D139+D213+D287+D360+D433+D506+D579+D652+D725+D798+D871+D944+D1017+D1090+D1163+D1237</f>
        <v>0</v>
      </c>
      <c r="E1310" s="127">
        <f>E64+E139+E213+E287+E360+E433+E506+E579+E652+E725+E798+E871+E944+E1017+E1090+E1163+E1237</f>
        <v>0</v>
      </c>
      <c r="F1310" s="127">
        <f t="shared" ref="F1310" si="473">(D1310-E1310)</f>
        <v>0</v>
      </c>
      <c r="G1310" s="101" t="e">
        <f t="shared" ref="G1310" si="474">F1310/E1310</f>
        <v>#DIV/0!</v>
      </c>
    </row>
    <row r="1311" spans="1:7" x14ac:dyDescent="0.2">
      <c r="A1311" s="123"/>
      <c r="B1311" s="8"/>
      <c r="C1311" s="31"/>
      <c r="D1311" s="127"/>
      <c r="E1311" s="127"/>
      <c r="F1311" s="127"/>
      <c r="G1311" s="32"/>
    </row>
    <row r="1312" spans="1:7" x14ac:dyDescent="0.2">
      <c r="A1312" s="123">
        <v>3</v>
      </c>
      <c r="B1312" s="8" t="s">
        <v>15</v>
      </c>
      <c r="C1312" s="31"/>
      <c r="D1312" s="127">
        <f>D1315+D1316+D1317+D1318</f>
        <v>0</v>
      </c>
      <c r="E1312" s="127">
        <f>E1315+E1316+E1317+E1318</f>
        <v>0</v>
      </c>
      <c r="F1312" s="127">
        <f t="shared" ref="F1312" si="475">(D1312-E1312)</f>
        <v>0</v>
      </c>
      <c r="G1312" s="32" t="e">
        <f t="shared" ref="G1312" si="476">F1312/E1312</f>
        <v>#DIV/0!</v>
      </c>
    </row>
    <row r="1313" spans="1:7" x14ac:dyDescent="0.2">
      <c r="A1313" s="123"/>
      <c r="B1313" s="7" t="s">
        <v>6</v>
      </c>
      <c r="C1313" s="29"/>
      <c r="D1313" s="127"/>
      <c r="E1313" s="127"/>
      <c r="F1313" s="127"/>
      <c r="G1313" s="32"/>
    </row>
    <row r="1314" spans="1:7" x14ac:dyDescent="0.2">
      <c r="A1314" s="123"/>
      <c r="B1314" s="8"/>
      <c r="C1314" s="31"/>
      <c r="D1314" s="127"/>
      <c r="E1314" s="127"/>
      <c r="F1314" s="127"/>
      <c r="G1314" s="32"/>
    </row>
    <row r="1315" spans="1:7" x14ac:dyDescent="0.2">
      <c r="A1315" s="123">
        <v>30</v>
      </c>
      <c r="B1315" s="25" t="s">
        <v>16</v>
      </c>
      <c r="C1315" s="31"/>
      <c r="D1315" s="127">
        <f t="shared" ref="D1315:E1318" si="477">D69+D144+D218+D292+D365+D438+D511+D584+D657+D730+D803+D876+D949+D1022+D1095+D1168+D1242</f>
        <v>0</v>
      </c>
      <c r="E1315" s="127">
        <f t="shared" si="477"/>
        <v>0</v>
      </c>
      <c r="F1315" s="127">
        <f t="shared" ref="F1315:F1318" si="478">(D1315-E1315)</f>
        <v>0</v>
      </c>
      <c r="G1315" s="32" t="e">
        <f t="shared" ref="G1315:G1318" si="479">F1315/E1315</f>
        <v>#DIV/0!</v>
      </c>
    </row>
    <row r="1316" spans="1:7" x14ac:dyDescent="0.2">
      <c r="A1316" s="123">
        <v>31</v>
      </c>
      <c r="B1316" s="25" t="s">
        <v>17</v>
      </c>
      <c r="C1316" s="31"/>
      <c r="D1316" s="127">
        <f t="shared" si="477"/>
        <v>0</v>
      </c>
      <c r="E1316" s="127">
        <f t="shared" si="477"/>
        <v>0</v>
      </c>
      <c r="F1316" s="127">
        <f t="shared" si="478"/>
        <v>0</v>
      </c>
      <c r="G1316" s="32" t="e">
        <f t="shared" si="479"/>
        <v>#DIV/0!</v>
      </c>
    </row>
    <row r="1317" spans="1:7" x14ac:dyDescent="0.2">
      <c r="A1317" s="123">
        <v>32</v>
      </c>
      <c r="B1317" s="25" t="s">
        <v>18</v>
      </c>
      <c r="C1317" s="31"/>
      <c r="D1317" s="127">
        <f t="shared" si="477"/>
        <v>0</v>
      </c>
      <c r="E1317" s="127">
        <f t="shared" si="477"/>
        <v>0</v>
      </c>
      <c r="F1317" s="127">
        <f t="shared" si="478"/>
        <v>0</v>
      </c>
      <c r="G1317" s="32" t="e">
        <f t="shared" si="479"/>
        <v>#DIV/0!</v>
      </c>
    </row>
    <row r="1318" spans="1:7" x14ac:dyDescent="0.2">
      <c r="A1318" s="123">
        <v>37</v>
      </c>
      <c r="B1318" s="25" t="s">
        <v>25</v>
      </c>
      <c r="C1318" s="31"/>
      <c r="D1318" s="127">
        <f t="shared" si="477"/>
        <v>0</v>
      </c>
      <c r="E1318" s="127">
        <f t="shared" si="477"/>
        <v>0</v>
      </c>
      <c r="F1318" s="127">
        <f t="shared" si="478"/>
        <v>0</v>
      </c>
      <c r="G1318" s="32" t="e">
        <f t="shared" si="479"/>
        <v>#DIV/0!</v>
      </c>
    </row>
  </sheetData>
  <mergeCells count="162"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:G1"/>
    <mergeCell ref="A2:A3"/>
    <mergeCell ref="B2:B3"/>
    <mergeCell ref="C2:C3"/>
    <mergeCell ref="D2:E2"/>
    <mergeCell ref="F2:G2"/>
    <mergeCell ref="B47:C47"/>
    <mergeCell ref="D47:E47"/>
    <mergeCell ref="F47:G47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 à fin novembre 2020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8"/>
  <sheetViews>
    <sheetView workbookViewId="0">
      <selection sqref="A1:G1048576"/>
    </sheetView>
  </sheetViews>
  <sheetFormatPr baseColWidth="10" defaultColWidth="5.42578125" defaultRowHeight="12.75" x14ac:dyDescent="0.2"/>
  <cols>
    <col min="1" max="1" width="8" style="44" bestFit="1" customWidth="1"/>
    <col min="2" max="2" width="40.7109375" style="4" customWidth="1"/>
    <col min="3" max="3" width="7" style="12" bestFit="1" customWidth="1"/>
    <col min="4" max="4" width="9.85546875" style="43" bestFit="1" customWidth="1"/>
    <col min="5" max="5" width="11.28515625" style="43" bestFit="1" customWidth="1"/>
    <col min="6" max="6" width="9.42578125" style="43" bestFit="1" customWidth="1"/>
    <col min="7" max="7" width="9.28515625" style="38" bestFit="1" customWidth="1"/>
    <col min="8" max="10" width="5.42578125" style="4"/>
    <col min="11" max="11" width="6" style="4" bestFit="1" customWidth="1"/>
    <col min="12" max="12" width="9" style="4" bestFit="1" customWidth="1"/>
    <col min="13" max="13" width="6" style="4" bestFit="1" customWidth="1"/>
    <col min="14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90" t="s">
        <v>10</v>
      </c>
      <c r="E3" s="190" t="s">
        <v>11</v>
      </c>
      <c r="F3" s="190" t="s">
        <v>12</v>
      </c>
      <c r="G3" s="32" t="s">
        <v>13</v>
      </c>
    </row>
    <row r="4" spans="1:7" x14ac:dyDescent="0.2">
      <c r="A4" s="186">
        <v>700</v>
      </c>
      <c r="B4" s="1" t="s">
        <v>30</v>
      </c>
      <c r="C4" s="10"/>
      <c r="D4" s="190"/>
      <c r="E4" s="190"/>
      <c r="F4" s="190">
        <f>(D4-E4)</f>
        <v>0</v>
      </c>
      <c r="G4" s="32" t="e">
        <f>F4/E4</f>
        <v>#DIV/0!</v>
      </c>
    </row>
    <row r="5" spans="1:7" x14ac:dyDescent="0.2">
      <c r="A5" s="186">
        <v>701</v>
      </c>
      <c r="B5" s="1" t="s">
        <v>31</v>
      </c>
      <c r="C5" s="10"/>
      <c r="D5" s="190"/>
      <c r="E5" s="190"/>
      <c r="F5" s="190">
        <f t="shared" ref="F5:F7" si="0">(D5-E5)</f>
        <v>0</v>
      </c>
      <c r="G5" s="32" t="e">
        <f t="shared" ref="G5:G7" si="1">F5/E5</f>
        <v>#DIV/0!</v>
      </c>
    </row>
    <row r="6" spans="1:7" x14ac:dyDescent="0.2">
      <c r="A6" s="186">
        <v>704</v>
      </c>
      <c r="B6" s="1" t="s">
        <v>32</v>
      </c>
      <c r="C6" s="10"/>
      <c r="D6" s="190"/>
      <c r="E6" s="190"/>
      <c r="F6" s="190">
        <f t="shared" si="0"/>
        <v>0</v>
      </c>
      <c r="G6" s="32" t="e">
        <f t="shared" si="1"/>
        <v>#DIV/0!</v>
      </c>
    </row>
    <row r="7" spans="1:7" x14ac:dyDescent="0.2">
      <c r="A7" s="186">
        <v>706</v>
      </c>
      <c r="B7" s="1" t="s">
        <v>33</v>
      </c>
      <c r="C7" s="10"/>
      <c r="D7" s="190"/>
      <c r="E7" s="190"/>
      <c r="F7" s="190">
        <f t="shared" si="0"/>
        <v>0</v>
      </c>
      <c r="G7" s="32" t="e">
        <f t="shared" si="1"/>
        <v>#DIV/0!</v>
      </c>
    </row>
    <row r="8" spans="1:7" x14ac:dyDescent="0.2">
      <c r="A8" s="186"/>
      <c r="B8" s="13" t="s">
        <v>6</v>
      </c>
      <c r="C8" s="27"/>
      <c r="D8" s="39"/>
      <c r="E8" s="39"/>
      <c r="F8" s="39"/>
      <c r="G8" s="33"/>
    </row>
    <row r="9" spans="1:7" x14ac:dyDescent="0.2">
      <c r="A9" s="186"/>
      <c r="B9" s="14" t="s">
        <v>19</v>
      </c>
      <c r="C9" s="11"/>
      <c r="D9" s="39"/>
      <c r="E9" s="39"/>
      <c r="F9" s="190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86"/>
      <c r="B10" s="14" t="s">
        <v>20</v>
      </c>
      <c r="C10" s="11"/>
      <c r="D10" s="39"/>
      <c r="E10" s="39"/>
      <c r="F10" s="190">
        <f t="shared" si="2"/>
        <v>0</v>
      </c>
      <c r="G10" s="32" t="e">
        <f t="shared" si="3"/>
        <v>#DIV/0!</v>
      </c>
    </row>
    <row r="11" spans="1:7" x14ac:dyDescent="0.2">
      <c r="A11" s="186"/>
      <c r="B11" s="14" t="s">
        <v>27</v>
      </c>
      <c r="C11" s="11"/>
      <c r="D11" s="39"/>
      <c r="E11" s="39"/>
      <c r="F11" s="190">
        <f t="shared" si="2"/>
        <v>0</v>
      </c>
      <c r="G11" s="32" t="e">
        <f t="shared" si="3"/>
        <v>#DIV/0!</v>
      </c>
    </row>
    <row r="12" spans="1:7" x14ac:dyDescent="0.2">
      <c r="A12" s="186">
        <v>706</v>
      </c>
      <c r="B12" s="2" t="s">
        <v>34</v>
      </c>
      <c r="C12" s="11"/>
      <c r="D12" s="39"/>
      <c r="E12" s="39"/>
      <c r="F12" s="190">
        <f t="shared" si="2"/>
        <v>0</v>
      </c>
      <c r="G12" s="32" t="e">
        <f t="shared" si="3"/>
        <v>#DIV/0!</v>
      </c>
    </row>
    <row r="13" spans="1:7" x14ac:dyDescent="0.2">
      <c r="A13" s="186" t="s">
        <v>35</v>
      </c>
      <c r="B13" s="2" t="s">
        <v>36</v>
      </c>
      <c r="C13" s="11"/>
      <c r="D13" s="39"/>
      <c r="E13" s="39"/>
      <c r="F13" s="190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87"/>
      <c r="D14" s="40">
        <f>D4+D5+D6+D7+D12+D13</f>
        <v>0</v>
      </c>
      <c r="E14" s="40">
        <f>E4+E5+E6+E7+E12+E13</f>
        <v>0</v>
      </c>
      <c r="F14" s="40">
        <f t="shared" si="2"/>
        <v>0</v>
      </c>
      <c r="G14" s="34" t="e">
        <f t="shared" si="3"/>
        <v>#DIV/0!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90">
        <v>0</v>
      </c>
      <c r="E17" s="190">
        <v>0</v>
      </c>
      <c r="F17" s="190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88"/>
      <c r="D18" s="189"/>
      <c r="E18" s="189"/>
      <c r="F18" s="189"/>
      <c r="G18" s="36"/>
    </row>
    <row r="19" spans="1:7" x14ac:dyDescent="0.2">
      <c r="A19" s="186">
        <v>72</v>
      </c>
      <c r="B19" s="1" t="s">
        <v>37</v>
      </c>
      <c r="C19" s="10"/>
      <c r="D19" s="190"/>
      <c r="E19" s="190"/>
      <c r="F19" s="190"/>
      <c r="G19" s="32"/>
    </row>
    <row r="20" spans="1:7" x14ac:dyDescent="0.2">
      <c r="A20" s="186">
        <v>73</v>
      </c>
      <c r="B20" s="1" t="s">
        <v>38</v>
      </c>
      <c r="C20" s="10"/>
      <c r="D20" s="190"/>
      <c r="E20" s="190"/>
      <c r="F20" s="190">
        <f t="shared" ref="F20:F31" si="6">(D20-E20)</f>
        <v>0</v>
      </c>
      <c r="G20" s="32" t="e">
        <f t="shared" ref="G20:G31" si="7">F20/E20</f>
        <v>#DIV/0!</v>
      </c>
    </row>
    <row r="21" spans="1:7" x14ac:dyDescent="0.2">
      <c r="A21" s="186">
        <v>74</v>
      </c>
      <c r="B21" s="2" t="s">
        <v>39</v>
      </c>
      <c r="C21" s="11"/>
      <c r="D21" s="39"/>
      <c r="E21" s="39"/>
      <c r="F21" s="190"/>
      <c r="G21" s="32"/>
    </row>
    <row r="22" spans="1:7" ht="25.5" x14ac:dyDescent="0.2">
      <c r="A22" s="22"/>
      <c r="B22" s="26" t="s">
        <v>44</v>
      </c>
      <c r="C22" s="191"/>
      <c r="D22" s="40">
        <f>D14+D19+D20+D21</f>
        <v>0</v>
      </c>
      <c r="E22" s="40">
        <f>E14+E19+E20+E21</f>
        <v>0</v>
      </c>
      <c r="F22" s="190">
        <f t="shared" si="6"/>
        <v>0</v>
      </c>
      <c r="G22" s="32" t="e">
        <f t="shared" si="7"/>
        <v>#DIV/0!</v>
      </c>
    </row>
    <row r="23" spans="1:7" x14ac:dyDescent="0.2">
      <c r="A23" s="186">
        <v>60</v>
      </c>
      <c r="B23" s="3" t="s">
        <v>40</v>
      </c>
      <c r="C23" s="188"/>
      <c r="D23" s="189">
        <f>D24+D25+D26</f>
        <v>0</v>
      </c>
      <c r="E23" s="189">
        <f>E24+E25+E26</f>
        <v>0</v>
      </c>
      <c r="F23" s="190">
        <f t="shared" si="6"/>
        <v>0</v>
      </c>
      <c r="G23" s="32" t="e">
        <f t="shared" si="7"/>
        <v>#DIV/0!</v>
      </c>
    </row>
    <row r="24" spans="1:7" x14ac:dyDescent="0.2">
      <c r="A24" s="186">
        <v>600</v>
      </c>
      <c r="B24" s="1" t="s">
        <v>2</v>
      </c>
      <c r="C24" s="10"/>
      <c r="D24" s="190"/>
      <c r="E24" s="190"/>
      <c r="F24" s="190">
        <f t="shared" si="6"/>
        <v>0</v>
      </c>
      <c r="G24" s="32" t="e">
        <f t="shared" si="7"/>
        <v>#DIV/0!</v>
      </c>
    </row>
    <row r="25" spans="1:7" x14ac:dyDescent="0.2">
      <c r="A25" s="186">
        <v>601</v>
      </c>
      <c r="B25" s="1" t="s">
        <v>3</v>
      </c>
      <c r="C25" s="10"/>
      <c r="D25" s="190"/>
      <c r="E25" s="190"/>
      <c r="F25" s="190">
        <f t="shared" si="6"/>
        <v>0</v>
      </c>
      <c r="G25" s="32" t="e">
        <f t="shared" si="7"/>
        <v>#DIV/0!</v>
      </c>
    </row>
    <row r="26" spans="1:7" x14ac:dyDescent="0.2">
      <c r="A26" s="186">
        <v>604</v>
      </c>
      <c r="B26" s="1" t="s">
        <v>4</v>
      </c>
      <c r="C26" s="10"/>
      <c r="D26" s="190"/>
      <c r="E26" s="190"/>
      <c r="F26" s="190">
        <f t="shared" si="6"/>
        <v>0</v>
      </c>
      <c r="G26" s="32" t="e">
        <f t="shared" si="7"/>
        <v>#DIV/0!</v>
      </c>
    </row>
    <row r="27" spans="1:7" x14ac:dyDescent="0.2">
      <c r="A27" s="186">
        <v>61</v>
      </c>
      <c r="B27" s="1" t="s">
        <v>41</v>
      </c>
      <c r="C27" s="10"/>
      <c r="D27" s="190"/>
      <c r="E27" s="190"/>
      <c r="F27" s="190">
        <f t="shared" si="6"/>
        <v>0</v>
      </c>
      <c r="G27" s="32" t="e">
        <f t="shared" si="7"/>
        <v>#DIV/0!</v>
      </c>
    </row>
    <row r="28" spans="1:7" x14ac:dyDescent="0.2">
      <c r="A28" s="186">
        <v>62</v>
      </c>
      <c r="B28" s="2" t="s">
        <v>42</v>
      </c>
      <c r="C28" s="11"/>
      <c r="D28" s="39"/>
      <c r="E28" s="39"/>
      <c r="F28" s="190">
        <f t="shared" si="6"/>
        <v>0</v>
      </c>
      <c r="G28" s="32" t="e">
        <f t="shared" si="7"/>
        <v>#DIV/0!</v>
      </c>
    </row>
    <row r="29" spans="1:7" ht="25.5" x14ac:dyDescent="0.2">
      <c r="A29" s="22"/>
      <c r="B29" s="26" t="s">
        <v>43</v>
      </c>
      <c r="C29" s="191"/>
      <c r="D29" s="40">
        <f>D23+D27+D28</f>
        <v>0</v>
      </c>
      <c r="E29" s="40">
        <f>E23+E27+E28</f>
        <v>0</v>
      </c>
      <c r="F29" s="190">
        <f t="shared" si="6"/>
        <v>0</v>
      </c>
      <c r="G29" s="32" t="e">
        <f t="shared" si="7"/>
        <v>#DIV/0!</v>
      </c>
    </row>
    <row r="30" spans="1:7" ht="25.5" x14ac:dyDescent="0.2">
      <c r="A30" s="22"/>
      <c r="B30" s="26" t="s">
        <v>48</v>
      </c>
      <c r="C30" s="191"/>
      <c r="D30" s="40">
        <f>D22-D29</f>
        <v>0</v>
      </c>
      <c r="E30" s="40">
        <f>E22-E29</f>
        <v>0</v>
      </c>
      <c r="F30" s="190">
        <f t="shared" si="6"/>
        <v>0</v>
      </c>
      <c r="G30" s="32" t="e">
        <f t="shared" si="7"/>
        <v>#DIV/0!</v>
      </c>
    </row>
    <row r="31" spans="1:7" x14ac:dyDescent="0.2">
      <c r="A31" s="186">
        <v>63</v>
      </c>
      <c r="B31" s="3" t="s">
        <v>46</v>
      </c>
      <c r="C31" s="188"/>
      <c r="D31" s="189"/>
      <c r="E31" s="189"/>
      <c r="F31" s="190">
        <f t="shared" si="6"/>
        <v>0</v>
      </c>
      <c r="G31" s="32" t="e">
        <f t="shared" si="7"/>
        <v>#DIV/0!</v>
      </c>
    </row>
    <row r="32" spans="1:7" x14ac:dyDescent="0.2">
      <c r="A32" s="186"/>
      <c r="B32" s="13" t="s">
        <v>6</v>
      </c>
      <c r="C32" s="27"/>
      <c r="D32" s="190"/>
      <c r="E32" s="190"/>
      <c r="F32" s="190"/>
      <c r="G32" s="32"/>
    </row>
    <row r="33" spans="1:7" x14ac:dyDescent="0.2">
      <c r="A33" s="186">
        <v>631</v>
      </c>
      <c r="B33" s="15" t="s">
        <v>21</v>
      </c>
      <c r="C33" s="21"/>
      <c r="D33" s="189"/>
      <c r="E33" s="189"/>
      <c r="F33" s="190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86"/>
      <c r="B34" s="15"/>
      <c r="C34" s="21"/>
      <c r="D34" s="190"/>
      <c r="E34" s="190"/>
      <c r="F34" s="190"/>
      <c r="G34" s="32"/>
    </row>
    <row r="35" spans="1:7" x14ac:dyDescent="0.2">
      <c r="A35" s="186">
        <v>64</v>
      </c>
      <c r="B35" s="2" t="s">
        <v>47</v>
      </c>
      <c r="C35" s="11"/>
      <c r="D35" s="39"/>
      <c r="E35" s="39"/>
      <c r="F35" s="190">
        <f t="shared" ref="F35:F45" si="10">(D35-E35)</f>
        <v>0</v>
      </c>
      <c r="G35" s="32" t="e">
        <f t="shared" ref="G35:G45" si="11">F35/E35</f>
        <v>#DIV/0!</v>
      </c>
    </row>
    <row r="36" spans="1:7" s="157" customFormat="1" ht="25.5" x14ac:dyDescent="0.2">
      <c r="A36" s="22"/>
      <c r="B36" s="26" t="s">
        <v>49</v>
      </c>
      <c r="C36" s="191"/>
      <c r="D36" s="190">
        <f>D30-D31-D35</f>
        <v>0</v>
      </c>
      <c r="E36" s="190">
        <f>E30-E31-E35</f>
        <v>0</v>
      </c>
      <c r="F36" s="190">
        <f t="shared" si="10"/>
        <v>0</v>
      </c>
      <c r="G36" s="32" t="e">
        <f t="shared" si="11"/>
        <v>#DIV/0!</v>
      </c>
    </row>
    <row r="37" spans="1:7" x14ac:dyDescent="0.2">
      <c r="A37" s="186">
        <v>75</v>
      </c>
      <c r="B37" s="3" t="s">
        <v>50</v>
      </c>
      <c r="C37" s="188"/>
      <c r="D37" s="189"/>
      <c r="E37" s="189"/>
      <c r="F37" s="190">
        <f t="shared" si="10"/>
        <v>0</v>
      </c>
      <c r="G37" s="32" t="e">
        <f t="shared" si="11"/>
        <v>#DIV/0!</v>
      </c>
    </row>
    <row r="38" spans="1:7" x14ac:dyDescent="0.2">
      <c r="A38" s="186">
        <v>65</v>
      </c>
      <c r="B38" s="1" t="s">
        <v>51</v>
      </c>
      <c r="C38" s="10"/>
      <c r="D38" s="190"/>
      <c r="E38" s="190"/>
      <c r="F38" s="190">
        <f t="shared" si="10"/>
        <v>0</v>
      </c>
      <c r="G38" s="32" t="e">
        <f t="shared" si="11"/>
        <v>#DIV/0!</v>
      </c>
    </row>
    <row r="39" spans="1:7" ht="25.5" x14ac:dyDescent="0.2">
      <c r="A39" s="186">
        <v>68</v>
      </c>
      <c r="B39" s="16" t="s">
        <v>52</v>
      </c>
      <c r="C39" s="17"/>
      <c r="D39" s="190"/>
      <c r="E39" s="190"/>
      <c r="F39" s="190">
        <f t="shared" si="10"/>
        <v>0</v>
      </c>
      <c r="G39" s="32" t="e">
        <f t="shared" si="11"/>
        <v>#DIV/0!</v>
      </c>
    </row>
    <row r="40" spans="1:7" x14ac:dyDescent="0.2">
      <c r="A40" s="186">
        <v>78</v>
      </c>
      <c r="B40" s="2" t="s">
        <v>53</v>
      </c>
      <c r="C40" s="11"/>
      <c r="D40" s="39"/>
      <c r="E40" s="39"/>
      <c r="F40" s="190">
        <f t="shared" si="10"/>
        <v>0</v>
      </c>
      <c r="G40" s="32" t="e">
        <f t="shared" si="11"/>
        <v>#DIV/0!</v>
      </c>
    </row>
    <row r="41" spans="1:7" s="157" customFormat="1" ht="25.5" x14ac:dyDescent="0.2">
      <c r="A41" s="22"/>
      <c r="B41" s="26" t="s">
        <v>77</v>
      </c>
      <c r="C41" s="191"/>
      <c r="D41" s="190">
        <f>D36+D37-D38-D39+D40</f>
        <v>0</v>
      </c>
      <c r="E41" s="190">
        <f>E36+E37-E38-E39+E40</f>
        <v>0</v>
      </c>
      <c r="F41" s="190">
        <f t="shared" si="10"/>
        <v>0</v>
      </c>
      <c r="G41" s="32" t="e">
        <f t="shared" si="11"/>
        <v>#DIV/0!</v>
      </c>
    </row>
    <row r="42" spans="1:7" x14ac:dyDescent="0.2">
      <c r="A42" s="186">
        <v>76</v>
      </c>
      <c r="B42" s="1" t="s">
        <v>54</v>
      </c>
      <c r="C42" s="10"/>
      <c r="D42" s="190"/>
      <c r="E42" s="190"/>
      <c r="F42" s="190">
        <f t="shared" si="10"/>
        <v>0</v>
      </c>
      <c r="G42" s="32" t="e">
        <f t="shared" si="11"/>
        <v>#DIV/0!</v>
      </c>
    </row>
    <row r="43" spans="1:7" x14ac:dyDescent="0.2">
      <c r="A43" s="186">
        <v>66</v>
      </c>
      <c r="B43" s="1" t="s">
        <v>55</v>
      </c>
      <c r="C43" s="10"/>
      <c r="D43" s="190"/>
      <c r="E43" s="190"/>
      <c r="F43" s="190">
        <f t="shared" si="10"/>
        <v>0</v>
      </c>
      <c r="G43" s="32" t="e">
        <f t="shared" si="11"/>
        <v>#DIV/0!</v>
      </c>
    </row>
    <row r="44" spans="1:7" x14ac:dyDescent="0.2">
      <c r="B44" s="2" t="s">
        <v>56</v>
      </c>
      <c r="C44" s="11"/>
      <c r="D44" s="39">
        <f>D42-D43</f>
        <v>0</v>
      </c>
      <c r="E44" s="39">
        <f>E42-E43</f>
        <v>0</v>
      </c>
      <c r="F44" s="190">
        <f t="shared" si="10"/>
        <v>0</v>
      </c>
      <c r="G44" s="32" t="e">
        <f t="shared" si="11"/>
        <v>#DIV/0!</v>
      </c>
    </row>
    <row r="45" spans="1:7" x14ac:dyDescent="0.2">
      <c r="A45" s="22"/>
      <c r="B45" s="19" t="s">
        <v>57</v>
      </c>
      <c r="C45" s="191"/>
      <c r="D45" s="190">
        <f>D41+D44</f>
        <v>0</v>
      </c>
      <c r="E45" s="190">
        <f>E41+E44</f>
        <v>0</v>
      </c>
      <c r="F45" s="190">
        <f t="shared" si="10"/>
        <v>0</v>
      </c>
      <c r="G45" s="32" t="e">
        <f t="shared" si="11"/>
        <v>#DIV/0!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s="157" customFormat="1" x14ac:dyDescent="0.2">
      <c r="A49" s="186">
        <v>5</v>
      </c>
      <c r="B49" s="1" t="s">
        <v>22</v>
      </c>
      <c r="C49" s="10"/>
      <c r="D49" s="190"/>
      <c r="E49" s="190"/>
      <c r="F49" s="190">
        <f t="shared" ref="F49" si="12">(D49-E49)</f>
        <v>0</v>
      </c>
      <c r="G49" s="32" t="e">
        <f t="shared" ref="G49" si="13">F49/E49</f>
        <v>#DIV/0!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86">
        <v>51</v>
      </c>
      <c r="B53" s="20" t="s">
        <v>29</v>
      </c>
      <c r="C53" s="30"/>
      <c r="D53" s="190">
        <v>0</v>
      </c>
      <c r="E53" s="190">
        <v>0</v>
      </c>
      <c r="F53" s="190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86">
        <v>510</v>
      </c>
      <c r="B54" s="1" t="s">
        <v>7</v>
      </c>
      <c r="C54" s="10"/>
      <c r="D54" s="190">
        <v>0</v>
      </c>
      <c r="E54" s="190">
        <v>0</v>
      </c>
      <c r="F54" s="190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s="157" customFormat="1" x14ac:dyDescent="0.2">
      <c r="A56" s="186">
        <v>41</v>
      </c>
      <c r="B56" s="1" t="s">
        <v>8</v>
      </c>
      <c r="C56" s="10"/>
      <c r="D56" s="190">
        <f>D60+D61+D62</f>
        <v>0</v>
      </c>
      <c r="E56" s="190">
        <f>E60+E61+E62</f>
        <v>0</v>
      </c>
      <c r="F56" s="190">
        <f t="shared" ref="F56" si="16">(D56-E56)</f>
        <v>0</v>
      </c>
      <c r="G56" s="32" t="e">
        <f t="shared" ref="G56" si="17">F56/E56</f>
        <v>#DIV/0!</v>
      </c>
    </row>
    <row r="57" spans="1:7" x14ac:dyDescent="0.2">
      <c r="A57" s="186"/>
      <c r="B57" s="1"/>
      <c r="C57" s="10"/>
      <c r="D57" s="190"/>
      <c r="E57" s="190"/>
      <c r="F57" s="190"/>
      <c r="G57" s="32"/>
    </row>
    <row r="58" spans="1:7" x14ac:dyDescent="0.2">
      <c r="A58" s="186"/>
      <c r="B58" s="7" t="s">
        <v>6</v>
      </c>
      <c r="C58" s="29"/>
      <c r="D58" s="190"/>
      <c r="E58" s="190"/>
      <c r="F58" s="190"/>
      <c r="G58" s="32"/>
    </row>
    <row r="59" spans="1:7" x14ac:dyDescent="0.2">
      <c r="A59" s="186"/>
      <c r="B59" s="1"/>
      <c r="C59" s="10"/>
      <c r="D59" s="190"/>
      <c r="E59" s="190"/>
      <c r="F59" s="190"/>
      <c r="G59" s="32"/>
    </row>
    <row r="60" spans="1:7" x14ac:dyDescent="0.2">
      <c r="A60" s="186"/>
      <c r="B60" s="23" t="s">
        <v>23</v>
      </c>
      <c r="C60" s="10"/>
      <c r="D60" s="190"/>
      <c r="E60" s="190"/>
      <c r="F60" s="190">
        <f t="shared" ref="F60:F62" si="18">(D60-E60)</f>
        <v>0</v>
      </c>
      <c r="G60" s="32" t="e">
        <f t="shared" ref="G60:G62" si="19">F60/E60</f>
        <v>#DIV/0!</v>
      </c>
    </row>
    <row r="61" spans="1:7" ht="25.5" x14ac:dyDescent="0.2">
      <c r="A61" s="186"/>
      <c r="B61" s="24" t="s">
        <v>58</v>
      </c>
      <c r="C61" s="17"/>
      <c r="D61" s="190"/>
      <c r="E61" s="190"/>
      <c r="F61" s="190">
        <f t="shared" si="18"/>
        <v>0</v>
      </c>
      <c r="G61" s="32" t="e">
        <f t="shared" si="19"/>
        <v>#DIV/0!</v>
      </c>
    </row>
    <row r="62" spans="1:7" x14ac:dyDescent="0.2">
      <c r="A62" s="186"/>
      <c r="B62" s="23" t="s">
        <v>24</v>
      </c>
      <c r="C62" s="10"/>
      <c r="D62" s="190"/>
      <c r="E62" s="190"/>
      <c r="F62" s="190">
        <f t="shared" si="18"/>
        <v>0</v>
      </c>
      <c r="G62" s="32" t="e">
        <f t="shared" si="19"/>
        <v>#DIV/0!</v>
      </c>
    </row>
    <row r="63" spans="1:7" x14ac:dyDescent="0.2">
      <c r="A63" s="186"/>
      <c r="B63" s="1"/>
      <c r="C63" s="10"/>
      <c r="D63" s="190"/>
      <c r="E63" s="190"/>
      <c r="F63" s="190"/>
      <c r="G63" s="32"/>
    </row>
    <row r="64" spans="1:7" s="157" customFormat="1" x14ac:dyDescent="0.2">
      <c r="A64" s="186"/>
      <c r="B64" s="8" t="s">
        <v>26</v>
      </c>
      <c r="C64" s="31"/>
      <c r="D64" s="190"/>
      <c r="E64" s="190"/>
      <c r="F64" s="190">
        <f t="shared" ref="F64" si="20">(D64-E64)</f>
        <v>0</v>
      </c>
      <c r="G64" s="32" t="e">
        <f t="shared" ref="G64" si="21">F64/E64</f>
        <v>#DIV/0!</v>
      </c>
    </row>
    <row r="65" spans="1:7" x14ac:dyDescent="0.2">
      <c r="A65" s="186"/>
      <c r="B65" s="8"/>
      <c r="C65" s="31"/>
      <c r="D65" s="190"/>
      <c r="E65" s="190"/>
      <c r="F65" s="190"/>
      <c r="G65" s="32"/>
    </row>
    <row r="66" spans="1:7" s="157" customFormat="1" x14ac:dyDescent="0.2">
      <c r="A66" s="186">
        <v>3</v>
      </c>
      <c r="B66" s="8" t="s">
        <v>15</v>
      </c>
      <c r="C66" s="31"/>
      <c r="D66" s="190">
        <f>D69+D70+D71+D72</f>
        <v>0</v>
      </c>
      <c r="E66" s="190">
        <f>E69+E70+E71+E72</f>
        <v>0</v>
      </c>
      <c r="F66" s="190">
        <f t="shared" ref="F66" si="22">(D66-E66)</f>
        <v>0</v>
      </c>
      <c r="G66" s="32" t="e">
        <f t="shared" ref="G66" si="23">F66/E66</f>
        <v>#DIV/0!</v>
      </c>
    </row>
    <row r="67" spans="1:7" x14ac:dyDescent="0.2">
      <c r="A67" s="186"/>
      <c r="B67" s="7" t="s">
        <v>6</v>
      </c>
      <c r="C67" s="29"/>
      <c r="D67" s="190"/>
      <c r="E67" s="190"/>
      <c r="F67" s="190"/>
      <c r="G67" s="32"/>
    </row>
    <row r="68" spans="1:7" x14ac:dyDescent="0.2">
      <c r="A68" s="186"/>
      <c r="B68" s="8"/>
      <c r="C68" s="31"/>
      <c r="D68" s="190"/>
      <c r="E68" s="190"/>
      <c r="F68" s="190"/>
      <c r="G68" s="32"/>
    </row>
    <row r="69" spans="1:7" x14ac:dyDescent="0.2">
      <c r="A69" s="186">
        <v>30</v>
      </c>
      <c r="B69" s="25" t="s">
        <v>16</v>
      </c>
      <c r="C69" s="31"/>
      <c r="D69" s="190"/>
      <c r="E69" s="190"/>
      <c r="F69" s="190">
        <f t="shared" ref="F69:F72" si="24">(D69-E69)</f>
        <v>0</v>
      </c>
      <c r="G69" s="32" t="e">
        <f t="shared" ref="G69:G72" si="25">F69/E69</f>
        <v>#DIV/0!</v>
      </c>
    </row>
    <row r="70" spans="1:7" x14ac:dyDescent="0.2">
      <c r="A70" s="186">
        <v>31</v>
      </c>
      <c r="B70" s="25" t="s">
        <v>17</v>
      </c>
      <c r="C70" s="31"/>
      <c r="D70" s="190"/>
      <c r="E70" s="190"/>
      <c r="F70" s="190">
        <f t="shared" si="24"/>
        <v>0</v>
      </c>
      <c r="G70" s="32" t="e">
        <f t="shared" si="25"/>
        <v>#DIV/0!</v>
      </c>
    </row>
    <row r="71" spans="1:7" x14ac:dyDescent="0.2">
      <c r="A71" s="186">
        <v>32</v>
      </c>
      <c r="B71" s="25" t="s">
        <v>18</v>
      </c>
      <c r="C71" s="31"/>
      <c r="D71" s="190"/>
      <c r="E71" s="190"/>
      <c r="F71" s="190">
        <f t="shared" si="24"/>
        <v>0</v>
      </c>
      <c r="G71" s="32" t="e">
        <f t="shared" si="25"/>
        <v>#DIV/0!</v>
      </c>
    </row>
    <row r="72" spans="1:7" x14ac:dyDescent="0.2">
      <c r="A72" s="186">
        <v>37</v>
      </c>
      <c r="B72" s="25" t="s">
        <v>25</v>
      </c>
      <c r="C72" s="31"/>
      <c r="D72" s="190"/>
      <c r="E72" s="190"/>
      <c r="F72" s="190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90" t="s">
        <v>10</v>
      </c>
      <c r="E78" s="190" t="s">
        <v>11</v>
      </c>
      <c r="F78" s="190" t="s">
        <v>12</v>
      </c>
      <c r="G78" s="32" t="s">
        <v>13</v>
      </c>
    </row>
    <row r="79" spans="1:7" x14ac:dyDescent="0.2">
      <c r="A79" s="186">
        <v>700</v>
      </c>
      <c r="B79" s="1" t="s">
        <v>30</v>
      </c>
      <c r="C79" s="10"/>
      <c r="D79" s="190"/>
      <c r="E79" s="190"/>
      <c r="F79" s="190">
        <f>(D79-E79)</f>
        <v>0</v>
      </c>
      <c r="G79" s="32" t="e">
        <f>F79/E79</f>
        <v>#DIV/0!</v>
      </c>
    </row>
    <row r="80" spans="1:7" x14ac:dyDescent="0.2">
      <c r="A80" s="186">
        <v>701</v>
      </c>
      <c r="B80" s="1" t="s">
        <v>31</v>
      </c>
      <c r="C80" s="10"/>
      <c r="D80" s="190"/>
      <c r="E80" s="190"/>
      <c r="F80" s="190">
        <f t="shared" ref="F80:F82" si="26">(D80-E80)</f>
        <v>0</v>
      </c>
      <c r="G80" s="32" t="e">
        <f t="shared" ref="G80:G82" si="27">F80/E80</f>
        <v>#DIV/0!</v>
      </c>
    </row>
    <row r="81" spans="1:7" x14ac:dyDescent="0.2">
      <c r="A81" s="186">
        <v>704</v>
      </c>
      <c r="B81" s="1" t="s">
        <v>32</v>
      </c>
      <c r="C81" s="10"/>
      <c r="D81" s="190"/>
      <c r="E81" s="190"/>
      <c r="F81" s="190">
        <f t="shared" si="26"/>
        <v>0</v>
      </c>
      <c r="G81" s="32" t="e">
        <f t="shared" si="27"/>
        <v>#DIV/0!</v>
      </c>
    </row>
    <row r="82" spans="1:7" x14ac:dyDescent="0.2">
      <c r="A82" s="186">
        <v>706</v>
      </c>
      <c r="B82" s="1" t="s">
        <v>33</v>
      </c>
      <c r="C82" s="10"/>
      <c r="D82" s="190"/>
      <c r="E82" s="190"/>
      <c r="F82" s="190">
        <f t="shared" si="26"/>
        <v>0</v>
      </c>
      <c r="G82" s="32" t="e">
        <f t="shared" si="27"/>
        <v>#DIV/0!</v>
      </c>
    </row>
    <row r="83" spans="1:7" x14ac:dyDescent="0.2">
      <c r="A83" s="186"/>
      <c r="B83" s="13" t="s">
        <v>6</v>
      </c>
      <c r="C83" s="27"/>
      <c r="D83" s="39"/>
      <c r="E83" s="39"/>
      <c r="F83" s="39"/>
      <c r="G83" s="33"/>
    </row>
    <row r="84" spans="1:7" x14ac:dyDescent="0.2">
      <c r="A84" s="186"/>
      <c r="B84" s="14" t="s">
        <v>19</v>
      </c>
      <c r="C84" s="11"/>
      <c r="D84" s="39"/>
      <c r="E84" s="39"/>
      <c r="F84" s="190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86"/>
      <c r="B85" s="14" t="s">
        <v>20</v>
      </c>
      <c r="C85" s="11"/>
      <c r="D85" s="39"/>
      <c r="E85" s="39"/>
      <c r="F85" s="190">
        <f t="shared" si="28"/>
        <v>0</v>
      </c>
      <c r="G85" s="32" t="e">
        <f t="shared" si="29"/>
        <v>#DIV/0!</v>
      </c>
    </row>
    <row r="86" spans="1:7" x14ac:dyDescent="0.2">
      <c r="A86" s="186"/>
      <c r="B86" s="14" t="s">
        <v>27</v>
      </c>
      <c r="C86" s="11"/>
      <c r="D86" s="39"/>
      <c r="E86" s="39"/>
      <c r="F86" s="190">
        <f t="shared" si="28"/>
        <v>0</v>
      </c>
      <c r="G86" s="32" t="e">
        <f t="shared" si="29"/>
        <v>#DIV/0!</v>
      </c>
    </row>
    <row r="87" spans="1:7" x14ac:dyDescent="0.2">
      <c r="A87" s="186">
        <v>706</v>
      </c>
      <c r="B87" s="2" t="s">
        <v>34</v>
      </c>
      <c r="C87" s="11"/>
      <c r="D87" s="39"/>
      <c r="E87" s="39"/>
      <c r="F87" s="190">
        <f t="shared" si="28"/>
        <v>0</v>
      </c>
      <c r="G87" s="32" t="e">
        <f t="shared" si="29"/>
        <v>#DIV/0!</v>
      </c>
    </row>
    <row r="88" spans="1:7" x14ac:dyDescent="0.2">
      <c r="A88" s="186" t="s">
        <v>35</v>
      </c>
      <c r="B88" s="2" t="s">
        <v>36</v>
      </c>
      <c r="C88" s="11"/>
      <c r="D88" s="39"/>
      <c r="E88" s="39"/>
      <c r="F88" s="190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87"/>
      <c r="D89" s="40">
        <f>D79+D80+D81+D82+D87+D88</f>
        <v>0</v>
      </c>
      <c r="E89" s="40">
        <f>E79+E80+E81+E82+E87+E88</f>
        <v>0</v>
      </c>
      <c r="F89" s="40">
        <f t="shared" si="28"/>
        <v>0</v>
      </c>
      <c r="G89" s="34" t="e">
        <f t="shared" si="29"/>
        <v>#DIV/0!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90">
        <v>0</v>
      </c>
      <c r="E92" s="190">
        <v>0</v>
      </c>
      <c r="F92" s="190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88"/>
      <c r="D93" s="189"/>
      <c r="E93" s="189"/>
      <c r="F93" s="189"/>
      <c r="G93" s="36"/>
    </row>
    <row r="94" spans="1:7" x14ac:dyDescent="0.2">
      <c r="A94" s="186">
        <v>72</v>
      </c>
      <c r="B94" s="1" t="s">
        <v>37</v>
      </c>
      <c r="C94" s="10"/>
      <c r="D94" s="190"/>
      <c r="E94" s="190"/>
      <c r="F94" s="190"/>
      <c r="G94" s="32"/>
    </row>
    <row r="95" spans="1:7" x14ac:dyDescent="0.2">
      <c r="A95" s="186">
        <v>73</v>
      </c>
      <c r="B95" s="1" t="s">
        <v>38</v>
      </c>
      <c r="C95" s="10"/>
      <c r="D95" s="190"/>
      <c r="E95" s="190"/>
      <c r="F95" s="190">
        <f t="shared" ref="F95" si="32">(D95-E95)</f>
        <v>0</v>
      </c>
      <c r="G95" s="32" t="e">
        <f t="shared" ref="G95" si="33">F95/E95</f>
        <v>#DIV/0!</v>
      </c>
    </row>
    <row r="96" spans="1:7" x14ac:dyDescent="0.2">
      <c r="A96" s="186">
        <v>74</v>
      </c>
      <c r="B96" s="2" t="s">
        <v>39</v>
      </c>
      <c r="C96" s="11"/>
      <c r="D96" s="39"/>
      <c r="E96" s="39"/>
      <c r="F96" s="190"/>
      <c r="G96" s="32"/>
    </row>
    <row r="97" spans="1:7" ht="25.5" x14ac:dyDescent="0.2">
      <c r="A97" s="22"/>
      <c r="B97" s="26" t="s">
        <v>44</v>
      </c>
      <c r="C97" s="191"/>
      <c r="D97" s="40">
        <f>D89+D94+D95+D96</f>
        <v>0</v>
      </c>
      <c r="E97" s="40">
        <f>E89+E94+E95+E96</f>
        <v>0</v>
      </c>
      <c r="F97" s="190">
        <f t="shared" ref="F97:F106" si="34">(D97-E97)</f>
        <v>0</v>
      </c>
      <c r="G97" s="32" t="e">
        <f t="shared" ref="G97:G106" si="35">F97/E97</f>
        <v>#DIV/0!</v>
      </c>
    </row>
    <row r="98" spans="1:7" x14ac:dyDescent="0.2">
      <c r="A98" s="186">
        <v>60</v>
      </c>
      <c r="B98" s="3" t="s">
        <v>40</v>
      </c>
      <c r="C98" s="188"/>
      <c r="D98" s="189">
        <f>D99+D100+D101</f>
        <v>0</v>
      </c>
      <c r="E98" s="189">
        <f>E99+E100+E101</f>
        <v>0</v>
      </c>
      <c r="F98" s="190">
        <f t="shared" si="34"/>
        <v>0</v>
      </c>
      <c r="G98" s="32" t="e">
        <f t="shared" si="35"/>
        <v>#DIV/0!</v>
      </c>
    </row>
    <row r="99" spans="1:7" x14ac:dyDescent="0.2">
      <c r="A99" s="186">
        <v>600</v>
      </c>
      <c r="B99" s="1" t="s">
        <v>2</v>
      </c>
      <c r="C99" s="10"/>
      <c r="D99" s="190"/>
      <c r="E99" s="190"/>
      <c r="F99" s="190">
        <f t="shared" si="34"/>
        <v>0</v>
      </c>
      <c r="G99" s="32" t="e">
        <f t="shared" si="35"/>
        <v>#DIV/0!</v>
      </c>
    </row>
    <row r="100" spans="1:7" x14ac:dyDescent="0.2">
      <c r="A100" s="186">
        <v>601</v>
      </c>
      <c r="B100" s="1" t="s">
        <v>3</v>
      </c>
      <c r="C100" s="10"/>
      <c r="D100" s="190"/>
      <c r="E100" s="190"/>
      <c r="F100" s="190">
        <f t="shared" si="34"/>
        <v>0</v>
      </c>
      <c r="G100" s="32" t="e">
        <f t="shared" si="35"/>
        <v>#DIV/0!</v>
      </c>
    </row>
    <row r="101" spans="1:7" x14ac:dyDescent="0.2">
      <c r="A101" s="186">
        <v>604</v>
      </c>
      <c r="B101" s="1" t="s">
        <v>4</v>
      </c>
      <c r="C101" s="10"/>
      <c r="D101" s="190"/>
      <c r="E101" s="190"/>
      <c r="F101" s="190">
        <f t="shared" si="34"/>
        <v>0</v>
      </c>
      <c r="G101" s="32" t="e">
        <f t="shared" si="35"/>
        <v>#DIV/0!</v>
      </c>
    </row>
    <row r="102" spans="1:7" x14ac:dyDescent="0.2">
      <c r="A102" s="186">
        <v>61</v>
      </c>
      <c r="B102" s="1" t="s">
        <v>41</v>
      </c>
      <c r="C102" s="10"/>
      <c r="D102" s="190"/>
      <c r="E102" s="190"/>
      <c r="F102" s="190">
        <f t="shared" si="34"/>
        <v>0</v>
      </c>
      <c r="G102" s="32" t="e">
        <f t="shared" si="35"/>
        <v>#DIV/0!</v>
      </c>
    </row>
    <row r="103" spans="1:7" x14ac:dyDescent="0.2">
      <c r="A103" s="186">
        <v>62</v>
      </c>
      <c r="B103" s="2" t="s">
        <v>42</v>
      </c>
      <c r="C103" s="11"/>
      <c r="D103" s="39"/>
      <c r="E103" s="39"/>
      <c r="F103" s="190">
        <f t="shared" si="34"/>
        <v>0</v>
      </c>
      <c r="G103" s="32" t="e">
        <f t="shared" si="35"/>
        <v>#DIV/0!</v>
      </c>
    </row>
    <row r="104" spans="1:7" ht="25.5" x14ac:dyDescent="0.2">
      <c r="A104" s="22"/>
      <c r="B104" s="26" t="s">
        <v>43</v>
      </c>
      <c r="C104" s="191"/>
      <c r="D104" s="40">
        <f>D98+D102+D103</f>
        <v>0</v>
      </c>
      <c r="E104" s="40">
        <f>E98+E102+E103</f>
        <v>0</v>
      </c>
      <c r="F104" s="190">
        <f t="shared" si="34"/>
        <v>0</v>
      </c>
      <c r="G104" s="32" t="e">
        <f t="shared" si="35"/>
        <v>#DIV/0!</v>
      </c>
    </row>
    <row r="105" spans="1:7" ht="25.5" x14ac:dyDescent="0.2">
      <c r="A105" s="22"/>
      <c r="B105" s="26" t="s">
        <v>48</v>
      </c>
      <c r="C105" s="191"/>
      <c r="D105" s="40">
        <f>D97-D104</f>
        <v>0</v>
      </c>
      <c r="E105" s="40">
        <f>E97-E104</f>
        <v>0</v>
      </c>
      <c r="F105" s="190">
        <f t="shared" si="34"/>
        <v>0</v>
      </c>
      <c r="G105" s="32" t="e">
        <f t="shared" si="35"/>
        <v>#DIV/0!</v>
      </c>
    </row>
    <row r="106" spans="1:7" x14ac:dyDescent="0.2">
      <c r="A106" s="186">
        <v>63</v>
      </c>
      <c r="B106" s="3" t="s">
        <v>46</v>
      </c>
      <c r="C106" s="188"/>
      <c r="D106" s="189"/>
      <c r="E106" s="189"/>
      <c r="F106" s="190">
        <f t="shared" si="34"/>
        <v>0</v>
      </c>
      <c r="G106" s="32" t="e">
        <f t="shared" si="35"/>
        <v>#DIV/0!</v>
      </c>
    </row>
    <row r="107" spans="1:7" x14ac:dyDescent="0.2">
      <c r="A107" s="186"/>
      <c r="B107" s="13" t="s">
        <v>6</v>
      </c>
      <c r="C107" s="27"/>
      <c r="D107" s="190"/>
      <c r="E107" s="190"/>
      <c r="F107" s="190"/>
      <c r="G107" s="32"/>
    </row>
    <row r="108" spans="1:7" x14ac:dyDescent="0.2">
      <c r="A108" s="186">
        <v>631</v>
      </c>
      <c r="B108" s="15" t="s">
        <v>21</v>
      </c>
      <c r="C108" s="21"/>
      <c r="D108" s="189"/>
      <c r="E108" s="189"/>
      <c r="F108" s="190">
        <f t="shared" ref="F108" si="36">(D108-E108)</f>
        <v>0</v>
      </c>
      <c r="G108" s="32" t="e">
        <f t="shared" ref="G108" si="37">F108/E108</f>
        <v>#DIV/0!</v>
      </c>
    </row>
    <row r="109" spans="1:7" x14ac:dyDescent="0.2">
      <c r="A109" s="186"/>
      <c r="B109" s="15"/>
      <c r="C109" s="21"/>
      <c r="D109" s="190"/>
      <c r="E109" s="190"/>
      <c r="F109" s="190"/>
      <c r="G109" s="32"/>
    </row>
    <row r="110" spans="1:7" x14ac:dyDescent="0.2">
      <c r="A110" s="186">
        <v>64</v>
      </c>
      <c r="B110" s="2" t="s">
        <v>47</v>
      </c>
      <c r="C110" s="11"/>
      <c r="D110" s="39"/>
      <c r="E110" s="39"/>
      <c r="F110" s="190">
        <f t="shared" ref="F110:F120" si="38">(D110-E110)</f>
        <v>0</v>
      </c>
      <c r="G110" s="32" t="e">
        <f t="shared" ref="G110:G120" si="39">F110/E110</f>
        <v>#DIV/0!</v>
      </c>
    </row>
    <row r="111" spans="1:7" s="157" customFormat="1" ht="25.5" x14ac:dyDescent="0.2">
      <c r="A111" s="22"/>
      <c r="B111" s="26" t="s">
        <v>49</v>
      </c>
      <c r="C111" s="191"/>
      <c r="D111" s="190">
        <f>D105-D106-D110</f>
        <v>0</v>
      </c>
      <c r="E111" s="190">
        <f>E105-E106-E110</f>
        <v>0</v>
      </c>
      <c r="F111" s="190">
        <f t="shared" si="38"/>
        <v>0</v>
      </c>
      <c r="G111" s="32" t="e">
        <f t="shared" si="39"/>
        <v>#DIV/0!</v>
      </c>
    </row>
    <row r="112" spans="1:7" x14ac:dyDescent="0.2">
      <c r="A112" s="186">
        <v>75</v>
      </c>
      <c r="B112" s="3" t="s">
        <v>50</v>
      </c>
      <c r="C112" s="188"/>
      <c r="D112" s="189"/>
      <c r="E112" s="189"/>
      <c r="F112" s="190">
        <f t="shared" si="38"/>
        <v>0</v>
      </c>
      <c r="G112" s="32" t="e">
        <f t="shared" si="39"/>
        <v>#DIV/0!</v>
      </c>
    </row>
    <row r="113" spans="1:7" x14ac:dyDescent="0.2">
      <c r="A113" s="186">
        <v>65</v>
      </c>
      <c r="B113" s="1" t="s">
        <v>51</v>
      </c>
      <c r="C113" s="10"/>
      <c r="D113" s="190"/>
      <c r="E113" s="190"/>
      <c r="F113" s="190">
        <f t="shared" si="38"/>
        <v>0</v>
      </c>
      <c r="G113" s="32" t="e">
        <f t="shared" si="39"/>
        <v>#DIV/0!</v>
      </c>
    </row>
    <row r="114" spans="1:7" ht="25.5" x14ac:dyDescent="0.2">
      <c r="A114" s="186">
        <v>68</v>
      </c>
      <c r="B114" s="16" t="s">
        <v>52</v>
      </c>
      <c r="C114" s="17"/>
      <c r="D114" s="190"/>
      <c r="E114" s="190"/>
      <c r="F114" s="190">
        <f t="shared" si="38"/>
        <v>0</v>
      </c>
      <c r="G114" s="32" t="e">
        <f t="shared" si="39"/>
        <v>#DIV/0!</v>
      </c>
    </row>
    <row r="115" spans="1:7" x14ac:dyDescent="0.2">
      <c r="A115" s="186">
        <v>78</v>
      </c>
      <c r="B115" s="2" t="s">
        <v>53</v>
      </c>
      <c r="C115" s="11"/>
      <c r="D115" s="39"/>
      <c r="E115" s="39"/>
      <c r="F115" s="190">
        <f t="shared" si="38"/>
        <v>0</v>
      </c>
      <c r="G115" s="32" t="e">
        <f t="shared" si="39"/>
        <v>#DIV/0!</v>
      </c>
    </row>
    <row r="116" spans="1:7" ht="25.5" x14ac:dyDescent="0.2">
      <c r="A116" s="22"/>
      <c r="B116" s="26" t="s">
        <v>77</v>
      </c>
      <c r="C116" s="191"/>
      <c r="D116" s="190">
        <f>D111+D112-D113-D114+D115</f>
        <v>0</v>
      </c>
      <c r="E116" s="190">
        <f>E111+E112-E113-E114+E115</f>
        <v>0</v>
      </c>
      <c r="F116" s="190">
        <f t="shared" si="38"/>
        <v>0</v>
      </c>
      <c r="G116" s="32" t="e">
        <f t="shared" si="39"/>
        <v>#DIV/0!</v>
      </c>
    </row>
    <row r="117" spans="1:7" x14ac:dyDescent="0.2">
      <c r="A117" s="186">
        <v>76</v>
      </c>
      <c r="B117" s="1" t="s">
        <v>54</v>
      </c>
      <c r="C117" s="10"/>
      <c r="D117" s="190"/>
      <c r="E117" s="190"/>
      <c r="F117" s="190">
        <f t="shared" si="38"/>
        <v>0</v>
      </c>
      <c r="G117" s="32" t="e">
        <f t="shared" si="39"/>
        <v>#DIV/0!</v>
      </c>
    </row>
    <row r="118" spans="1:7" x14ac:dyDescent="0.2">
      <c r="A118" s="186">
        <v>66</v>
      </c>
      <c r="B118" s="1" t="s">
        <v>55</v>
      </c>
      <c r="C118" s="10"/>
      <c r="D118" s="190"/>
      <c r="E118" s="190"/>
      <c r="F118" s="190">
        <f t="shared" si="38"/>
        <v>0</v>
      </c>
      <c r="G118" s="32" t="e">
        <f t="shared" si="39"/>
        <v>#DIV/0!</v>
      </c>
    </row>
    <row r="119" spans="1:7" x14ac:dyDescent="0.2">
      <c r="B119" s="2" t="s">
        <v>56</v>
      </c>
      <c r="C119" s="11"/>
      <c r="D119" s="39">
        <f>D117-D118</f>
        <v>0</v>
      </c>
      <c r="E119" s="39">
        <f>E117-E118</f>
        <v>0</v>
      </c>
      <c r="F119" s="190">
        <f t="shared" si="38"/>
        <v>0</v>
      </c>
      <c r="G119" s="32" t="e">
        <f t="shared" si="39"/>
        <v>#DIV/0!</v>
      </c>
    </row>
    <row r="120" spans="1:7" x14ac:dyDescent="0.2">
      <c r="A120" s="22"/>
      <c r="B120" s="19" t="s">
        <v>57</v>
      </c>
      <c r="C120" s="191"/>
      <c r="D120" s="190">
        <f>D116+D119</f>
        <v>0</v>
      </c>
      <c r="E120" s="190">
        <f>E116+E119</f>
        <v>0</v>
      </c>
      <c r="F120" s="190">
        <f t="shared" si="38"/>
        <v>0</v>
      </c>
      <c r="G120" s="32" t="e">
        <f t="shared" si="39"/>
        <v>#DIV/0!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s="157" customFormat="1" x14ac:dyDescent="0.2">
      <c r="A124" s="186">
        <v>5</v>
      </c>
      <c r="B124" s="1" t="s">
        <v>22</v>
      </c>
      <c r="C124" s="10"/>
      <c r="D124" s="190"/>
      <c r="E124" s="190"/>
      <c r="F124" s="190">
        <f t="shared" ref="F124" si="40">(D124-E124)</f>
        <v>0</v>
      </c>
      <c r="G124" s="32" t="e">
        <f t="shared" ref="G124" si="41">F124/E124</f>
        <v>#DIV/0!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86">
        <v>51</v>
      </c>
      <c r="B128" s="20" t="s">
        <v>29</v>
      </c>
      <c r="C128" s="30"/>
      <c r="D128" s="190">
        <v>0</v>
      </c>
      <c r="E128" s="190">
        <v>0</v>
      </c>
      <c r="F128" s="190">
        <f t="shared" ref="F128:F129" si="42">(D128-E128)</f>
        <v>0</v>
      </c>
      <c r="G128" s="32" t="e">
        <f t="shared" ref="G128:G129" si="43">F128/E128</f>
        <v>#DIV/0!</v>
      </c>
    </row>
    <row r="129" spans="1:7" x14ac:dyDescent="0.2">
      <c r="A129" s="186">
        <v>510</v>
      </c>
      <c r="B129" s="1" t="s">
        <v>7</v>
      </c>
      <c r="C129" s="10"/>
      <c r="D129" s="190">
        <v>0</v>
      </c>
      <c r="E129" s="190">
        <v>0</v>
      </c>
      <c r="F129" s="190">
        <f t="shared" si="42"/>
        <v>0</v>
      </c>
      <c r="G129" s="32" t="e">
        <f t="shared" si="43"/>
        <v>#DIV/0!</v>
      </c>
    </row>
    <row r="130" spans="1:7" x14ac:dyDescent="0.2">
      <c r="B130" s="3"/>
      <c r="C130" s="28"/>
    </row>
    <row r="131" spans="1:7" s="157" customFormat="1" x14ac:dyDescent="0.2">
      <c r="A131" s="186">
        <v>41</v>
      </c>
      <c r="B131" s="1" t="s">
        <v>8</v>
      </c>
      <c r="C131" s="10"/>
      <c r="D131" s="190">
        <f>D135+D136+D137</f>
        <v>0</v>
      </c>
      <c r="E131" s="190">
        <f>E135+E136+E137</f>
        <v>0</v>
      </c>
      <c r="F131" s="190">
        <f t="shared" ref="F131" si="44">(D131-E131)</f>
        <v>0</v>
      </c>
      <c r="G131" s="32" t="e">
        <f t="shared" ref="G131" si="45">F131/E131</f>
        <v>#DIV/0!</v>
      </c>
    </row>
    <row r="132" spans="1:7" x14ac:dyDescent="0.2">
      <c r="A132" s="186"/>
      <c r="B132" s="1"/>
      <c r="C132" s="10"/>
      <c r="D132" s="190"/>
      <c r="E132" s="190"/>
      <c r="F132" s="190"/>
      <c r="G132" s="32"/>
    </row>
    <row r="133" spans="1:7" x14ac:dyDescent="0.2">
      <c r="A133" s="186"/>
      <c r="B133" s="7" t="s">
        <v>6</v>
      </c>
      <c r="C133" s="29"/>
      <c r="D133" s="190"/>
      <c r="E133" s="190"/>
      <c r="F133" s="190"/>
      <c r="G133" s="32"/>
    </row>
    <row r="134" spans="1:7" x14ac:dyDescent="0.2">
      <c r="A134" s="186"/>
      <c r="B134" s="1"/>
      <c r="C134" s="10"/>
      <c r="D134" s="190"/>
      <c r="E134" s="190"/>
      <c r="F134" s="190"/>
      <c r="G134" s="32"/>
    </row>
    <row r="135" spans="1:7" x14ac:dyDescent="0.2">
      <c r="A135" s="186"/>
      <c r="B135" s="23" t="s">
        <v>23</v>
      </c>
      <c r="C135" s="10"/>
      <c r="D135" s="190"/>
      <c r="E135" s="190"/>
      <c r="F135" s="190">
        <f t="shared" ref="F135:F137" si="46">(D135-E135)</f>
        <v>0</v>
      </c>
      <c r="G135" s="32" t="e">
        <f t="shared" ref="G135:G137" si="47">F135/E135</f>
        <v>#DIV/0!</v>
      </c>
    </row>
    <row r="136" spans="1:7" ht="25.5" x14ac:dyDescent="0.2">
      <c r="A136" s="186"/>
      <c r="B136" s="24" t="s">
        <v>58</v>
      </c>
      <c r="C136" s="17"/>
      <c r="D136" s="190"/>
      <c r="E136" s="190"/>
      <c r="F136" s="190">
        <f t="shared" si="46"/>
        <v>0</v>
      </c>
      <c r="G136" s="32" t="e">
        <f t="shared" si="47"/>
        <v>#DIV/0!</v>
      </c>
    </row>
    <row r="137" spans="1:7" x14ac:dyDescent="0.2">
      <c r="A137" s="186"/>
      <c r="B137" s="23" t="s">
        <v>24</v>
      </c>
      <c r="C137" s="10"/>
      <c r="D137" s="190"/>
      <c r="E137" s="190"/>
      <c r="F137" s="190">
        <f t="shared" si="46"/>
        <v>0</v>
      </c>
      <c r="G137" s="32" t="e">
        <f t="shared" si="47"/>
        <v>#DIV/0!</v>
      </c>
    </row>
    <row r="138" spans="1:7" x14ac:dyDescent="0.2">
      <c r="A138" s="186"/>
      <c r="B138" s="1"/>
      <c r="C138" s="10"/>
      <c r="D138" s="190"/>
      <c r="E138" s="190"/>
      <c r="F138" s="190"/>
      <c r="G138" s="32"/>
    </row>
    <row r="139" spans="1:7" s="157" customFormat="1" x14ac:dyDescent="0.2">
      <c r="A139" s="186"/>
      <c r="B139" s="8" t="s">
        <v>26</v>
      </c>
      <c r="C139" s="31"/>
      <c r="D139" s="190"/>
      <c r="E139" s="190"/>
      <c r="F139" s="190">
        <f t="shared" ref="F139" si="48">(D139-E139)</f>
        <v>0</v>
      </c>
      <c r="G139" s="32" t="e">
        <f t="shared" ref="G139" si="49">F139/E139</f>
        <v>#DIV/0!</v>
      </c>
    </row>
    <row r="140" spans="1:7" x14ac:dyDescent="0.2">
      <c r="A140" s="186"/>
      <c r="B140" s="8"/>
      <c r="C140" s="31"/>
      <c r="D140" s="190"/>
      <c r="E140" s="190"/>
      <c r="F140" s="190"/>
      <c r="G140" s="32"/>
    </row>
    <row r="141" spans="1:7" s="157" customFormat="1" x14ac:dyDescent="0.2">
      <c r="A141" s="186">
        <v>3</v>
      </c>
      <c r="B141" s="8" t="s">
        <v>15</v>
      </c>
      <c r="C141" s="31"/>
      <c r="D141" s="190">
        <f>D144+D145+D146+D147</f>
        <v>0</v>
      </c>
      <c r="E141" s="190">
        <f>E144+E145+E146+E147</f>
        <v>0</v>
      </c>
      <c r="F141" s="190">
        <f t="shared" ref="F141" si="50">(D141-E141)</f>
        <v>0</v>
      </c>
      <c r="G141" s="32" t="e">
        <f t="shared" ref="G141" si="51">F141/E141</f>
        <v>#DIV/0!</v>
      </c>
    </row>
    <row r="142" spans="1:7" x14ac:dyDescent="0.2">
      <c r="A142" s="186"/>
      <c r="B142" s="7" t="s">
        <v>6</v>
      </c>
      <c r="C142" s="29"/>
      <c r="D142" s="190"/>
      <c r="E142" s="190"/>
      <c r="F142" s="190"/>
      <c r="G142" s="32"/>
    </row>
    <row r="143" spans="1:7" x14ac:dyDescent="0.2">
      <c r="A143" s="186"/>
      <c r="B143" s="8"/>
      <c r="C143" s="31"/>
      <c r="D143" s="190"/>
      <c r="E143" s="190"/>
      <c r="F143" s="190"/>
      <c r="G143" s="32"/>
    </row>
    <row r="144" spans="1:7" x14ac:dyDescent="0.2">
      <c r="A144" s="186">
        <v>30</v>
      </c>
      <c r="B144" s="25" t="s">
        <v>16</v>
      </c>
      <c r="C144" s="31"/>
      <c r="D144" s="190"/>
      <c r="E144" s="190"/>
      <c r="F144" s="190">
        <f t="shared" ref="F144:F147" si="52">(D144-E144)</f>
        <v>0</v>
      </c>
      <c r="G144" s="32" t="e">
        <f t="shared" ref="G144:G147" si="53">F144/E144</f>
        <v>#DIV/0!</v>
      </c>
    </row>
    <row r="145" spans="1:7" x14ac:dyDescent="0.2">
      <c r="A145" s="186">
        <v>31</v>
      </c>
      <c r="B145" s="25" t="s">
        <v>17</v>
      </c>
      <c r="C145" s="31"/>
      <c r="D145" s="190"/>
      <c r="E145" s="190"/>
      <c r="F145" s="190">
        <f t="shared" si="52"/>
        <v>0</v>
      </c>
      <c r="G145" s="32" t="e">
        <f t="shared" si="53"/>
        <v>#DIV/0!</v>
      </c>
    </row>
    <row r="146" spans="1:7" x14ac:dyDescent="0.2">
      <c r="A146" s="186">
        <v>32</v>
      </c>
      <c r="B146" s="25" t="s">
        <v>18</v>
      </c>
      <c r="C146" s="31"/>
      <c r="D146" s="190"/>
      <c r="E146" s="190"/>
      <c r="F146" s="190">
        <f t="shared" si="52"/>
        <v>0</v>
      </c>
      <c r="G146" s="32" t="e">
        <f t="shared" si="53"/>
        <v>#DIV/0!</v>
      </c>
    </row>
    <row r="147" spans="1:7" x14ac:dyDescent="0.2">
      <c r="A147" s="186">
        <v>37</v>
      </c>
      <c r="B147" s="25" t="s">
        <v>25</v>
      </c>
      <c r="C147" s="31"/>
      <c r="D147" s="190"/>
      <c r="E147" s="190"/>
      <c r="F147" s="190">
        <f t="shared" si="52"/>
        <v>0</v>
      </c>
      <c r="G147" s="32" t="e">
        <f t="shared" si="53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90" t="s">
        <v>10</v>
      </c>
      <c r="E152" s="190" t="s">
        <v>11</v>
      </c>
      <c r="F152" s="190" t="s">
        <v>12</v>
      </c>
      <c r="G152" s="32" t="s">
        <v>13</v>
      </c>
    </row>
    <row r="153" spans="1:7" x14ac:dyDescent="0.2">
      <c r="A153" s="186">
        <v>700</v>
      </c>
      <c r="B153" s="1" t="s">
        <v>30</v>
      </c>
      <c r="C153" s="10"/>
      <c r="D153" s="190"/>
      <c r="E153" s="190"/>
      <c r="F153" s="190">
        <f>(D153-E153)</f>
        <v>0</v>
      </c>
      <c r="G153" s="32" t="e">
        <f>F153/E153</f>
        <v>#DIV/0!</v>
      </c>
    </row>
    <row r="154" spans="1:7" x14ac:dyDescent="0.2">
      <c r="A154" s="186">
        <v>701</v>
      </c>
      <c r="B154" s="1" t="s">
        <v>31</v>
      </c>
      <c r="C154" s="10"/>
      <c r="D154" s="190"/>
      <c r="E154" s="190"/>
      <c r="F154" s="190">
        <f t="shared" ref="F154:F156" si="54">(D154-E154)</f>
        <v>0</v>
      </c>
      <c r="G154" s="32" t="e">
        <f t="shared" ref="G154:G156" si="55">F154/E154</f>
        <v>#DIV/0!</v>
      </c>
    </row>
    <row r="155" spans="1:7" x14ac:dyDescent="0.2">
      <c r="A155" s="186">
        <v>704</v>
      </c>
      <c r="B155" s="1" t="s">
        <v>32</v>
      </c>
      <c r="C155" s="10"/>
      <c r="D155" s="190"/>
      <c r="E155" s="190"/>
      <c r="F155" s="190">
        <f t="shared" si="54"/>
        <v>0</v>
      </c>
      <c r="G155" s="32" t="e">
        <f t="shared" si="55"/>
        <v>#DIV/0!</v>
      </c>
    </row>
    <row r="156" spans="1:7" x14ac:dyDescent="0.2">
      <c r="A156" s="186">
        <v>706</v>
      </c>
      <c r="B156" s="1" t="s">
        <v>33</v>
      </c>
      <c r="C156" s="10"/>
      <c r="D156" s="190"/>
      <c r="E156" s="190"/>
      <c r="F156" s="190">
        <f t="shared" si="54"/>
        <v>0</v>
      </c>
      <c r="G156" s="32" t="e">
        <f t="shared" si="55"/>
        <v>#DIV/0!</v>
      </c>
    </row>
    <row r="157" spans="1:7" x14ac:dyDescent="0.2">
      <c r="A157" s="186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86"/>
      <c r="B158" s="14" t="s">
        <v>19</v>
      </c>
      <c r="C158" s="11"/>
      <c r="D158" s="39"/>
      <c r="E158" s="39"/>
      <c r="F158" s="190">
        <f t="shared" ref="F158:F163" si="56">(D158-E158)</f>
        <v>0</v>
      </c>
      <c r="G158" s="32" t="e">
        <f t="shared" ref="G158:G163" si="57">F158/E158</f>
        <v>#DIV/0!</v>
      </c>
    </row>
    <row r="159" spans="1:7" x14ac:dyDescent="0.2">
      <c r="A159" s="186"/>
      <c r="B159" s="14" t="s">
        <v>20</v>
      </c>
      <c r="C159" s="11"/>
      <c r="D159" s="39"/>
      <c r="E159" s="39"/>
      <c r="F159" s="190">
        <f t="shared" si="56"/>
        <v>0</v>
      </c>
      <c r="G159" s="32" t="e">
        <f t="shared" si="57"/>
        <v>#DIV/0!</v>
      </c>
    </row>
    <row r="160" spans="1:7" x14ac:dyDescent="0.2">
      <c r="A160" s="186"/>
      <c r="B160" s="14" t="s">
        <v>27</v>
      </c>
      <c r="C160" s="11"/>
      <c r="D160" s="39"/>
      <c r="E160" s="39"/>
      <c r="F160" s="190">
        <f t="shared" si="56"/>
        <v>0</v>
      </c>
      <c r="G160" s="32" t="e">
        <f t="shared" si="57"/>
        <v>#DIV/0!</v>
      </c>
    </row>
    <row r="161" spans="1:7" x14ac:dyDescent="0.2">
      <c r="A161" s="186">
        <v>706</v>
      </c>
      <c r="B161" s="2" t="s">
        <v>34</v>
      </c>
      <c r="C161" s="11"/>
      <c r="D161" s="39"/>
      <c r="E161" s="39"/>
      <c r="F161" s="190">
        <f t="shared" si="56"/>
        <v>0</v>
      </c>
      <c r="G161" s="32" t="e">
        <f t="shared" si="57"/>
        <v>#DIV/0!</v>
      </c>
    </row>
    <row r="162" spans="1:7" x14ac:dyDescent="0.2">
      <c r="A162" s="186" t="s">
        <v>35</v>
      </c>
      <c r="B162" s="2" t="s">
        <v>36</v>
      </c>
      <c r="C162" s="11"/>
      <c r="D162" s="39"/>
      <c r="E162" s="39"/>
      <c r="F162" s="190">
        <f t="shared" si="56"/>
        <v>0</v>
      </c>
      <c r="G162" s="32" t="e">
        <f t="shared" si="57"/>
        <v>#DIV/0!</v>
      </c>
    </row>
    <row r="163" spans="1:7" ht="25.5" x14ac:dyDescent="0.2">
      <c r="A163" s="22"/>
      <c r="B163" s="26" t="s">
        <v>45</v>
      </c>
      <c r="C163" s="187"/>
      <c r="D163" s="40">
        <f>D153+D154+D155+D156+D161+D162</f>
        <v>0</v>
      </c>
      <c r="E163" s="40">
        <f>E153+E154+E155+E156+E161+E162</f>
        <v>0</v>
      </c>
      <c r="F163" s="40">
        <f t="shared" si="56"/>
        <v>0</v>
      </c>
      <c r="G163" s="34" t="e">
        <f t="shared" si="57"/>
        <v>#DIV/0!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90">
        <v>0</v>
      </c>
      <c r="E166" s="190">
        <v>0</v>
      </c>
      <c r="F166" s="190">
        <f t="shared" ref="F166" si="58">(D166-E166)</f>
        <v>0</v>
      </c>
      <c r="G166" s="32" t="e">
        <f t="shared" ref="G166" si="59">F166/E166</f>
        <v>#DIV/0!</v>
      </c>
    </row>
    <row r="167" spans="1:7" x14ac:dyDescent="0.2">
      <c r="B167" s="3"/>
      <c r="C167" s="188"/>
      <c r="D167" s="189"/>
      <c r="E167" s="189"/>
      <c r="F167" s="189"/>
      <c r="G167" s="36"/>
    </row>
    <row r="168" spans="1:7" x14ac:dyDescent="0.2">
      <c r="A168" s="186">
        <v>72</v>
      </c>
      <c r="B168" s="1" t="s">
        <v>37</v>
      </c>
      <c r="C168" s="10"/>
      <c r="D168" s="190"/>
      <c r="E168" s="190"/>
      <c r="F168" s="190"/>
      <c r="G168" s="32"/>
    </row>
    <row r="169" spans="1:7" x14ac:dyDescent="0.2">
      <c r="A169" s="186">
        <v>73</v>
      </c>
      <c r="B169" s="1" t="s">
        <v>38</v>
      </c>
      <c r="C169" s="10"/>
      <c r="D169" s="190"/>
      <c r="E169" s="190"/>
      <c r="F169" s="190">
        <f t="shared" ref="F169" si="60">(D169-E169)</f>
        <v>0</v>
      </c>
      <c r="G169" s="32" t="e">
        <f t="shared" ref="G169" si="61">F169/E169</f>
        <v>#DIV/0!</v>
      </c>
    </row>
    <row r="170" spans="1:7" x14ac:dyDescent="0.2">
      <c r="A170" s="186">
        <v>74</v>
      </c>
      <c r="B170" s="2" t="s">
        <v>39</v>
      </c>
      <c r="C170" s="11"/>
      <c r="D170" s="39"/>
      <c r="E170" s="39"/>
      <c r="F170" s="190"/>
      <c r="G170" s="32"/>
    </row>
    <row r="171" spans="1:7" ht="25.5" x14ac:dyDescent="0.2">
      <c r="A171" s="22"/>
      <c r="B171" s="26" t="s">
        <v>44</v>
      </c>
      <c r="C171" s="191"/>
      <c r="D171" s="40">
        <f>D163+D168+D169+D170</f>
        <v>0</v>
      </c>
      <c r="E171" s="40">
        <f>E163+E168+E169+E170</f>
        <v>0</v>
      </c>
      <c r="F171" s="190">
        <f t="shared" ref="F171:F180" si="62">(D171-E171)</f>
        <v>0</v>
      </c>
      <c r="G171" s="32" t="e">
        <f t="shared" ref="G171:G180" si="63">F171/E171</f>
        <v>#DIV/0!</v>
      </c>
    </row>
    <row r="172" spans="1:7" x14ac:dyDescent="0.2">
      <c r="A172" s="186">
        <v>60</v>
      </c>
      <c r="B172" s="3" t="s">
        <v>40</v>
      </c>
      <c r="C172" s="188"/>
      <c r="D172" s="189">
        <f>D173+D174+D175</f>
        <v>0</v>
      </c>
      <c r="E172" s="189">
        <f>E173+E174+E175</f>
        <v>0</v>
      </c>
      <c r="F172" s="190">
        <f t="shared" si="62"/>
        <v>0</v>
      </c>
      <c r="G172" s="32" t="e">
        <f t="shared" si="63"/>
        <v>#DIV/0!</v>
      </c>
    </row>
    <row r="173" spans="1:7" x14ac:dyDescent="0.2">
      <c r="A173" s="186">
        <v>600</v>
      </c>
      <c r="B173" s="1" t="s">
        <v>2</v>
      </c>
      <c r="C173" s="10"/>
      <c r="D173" s="190"/>
      <c r="E173" s="190"/>
      <c r="F173" s="190">
        <f t="shared" si="62"/>
        <v>0</v>
      </c>
      <c r="G173" s="32" t="e">
        <f t="shared" si="63"/>
        <v>#DIV/0!</v>
      </c>
    </row>
    <row r="174" spans="1:7" x14ac:dyDescent="0.2">
      <c r="A174" s="186">
        <v>601</v>
      </c>
      <c r="B174" s="1" t="s">
        <v>3</v>
      </c>
      <c r="C174" s="10"/>
      <c r="D174" s="190"/>
      <c r="E174" s="190"/>
      <c r="F174" s="190">
        <f t="shared" si="62"/>
        <v>0</v>
      </c>
      <c r="G174" s="32" t="e">
        <f t="shared" si="63"/>
        <v>#DIV/0!</v>
      </c>
    </row>
    <row r="175" spans="1:7" x14ac:dyDescent="0.2">
      <c r="A175" s="186">
        <v>604</v>
      </c>
      <c r="B175" s="1" t="s">
        <v>4</v>
      </c>
      <c r="C175" s="10"/>
      <c r="D175" s="190"/>
      <c r="E175" s="190"/>
      <c r="F175" s="190">
        <f t="shared" si="62"/>
        <v>0</v>
      </c>
      <c r="G175" s="32" t="e">
        <f t="shared" si="63"/>
        <v>#DIV/0!</v>
      </c>
    </row>
    <row r="176" spans="1:7" x14ac:dyDescent="0.2">
      <c r="A176" s="186">
        <v>61</v>
      </c>
      <c r="B176" s="1" t="s">
        <v>41</v>
      </c>
      <c r="C176" s="10"/>
      <c r="D176" s="190"/>
      <c r="E176" s="190"/>
      <c r="F176" s="190">
        <f t="shared" si="62"/>
        <v>0</v>
      </c>
      <c r="G176" s="32" t="e">
        <f t="shared" si="63"/>
        <v>#DIV/0!</v>
      </c>
    </row>
    <row r="177" spans="1:7" x14ac:dyDescent="0.2">
      <c r="A177" s="186">
        <v>62</v>
      </c>
      <c r="B177" s="2" t="s">
        <v>42</v>
      </c>
      <c r="C177" s="11"/>
      <c r="D177" s="39"/>
      <c r="E177" s="39"/>
      <c r="F177" s="190">
        <f t="shared" si="62"/>
        <v>0</v>
      </c>
      <c r="G177" s="32" t="e">
        <f t="shared" si="63"/>
        <v>#DIV/0!</v>
      </c>
    </row>
    <row r="178" spans="1:7" ht="25.5" x14ac:dyDescent="0.2">
      <c r="A178" s="22"/>
      <c r="B178" s="26" t="s">
        <v>43</v>
      </c>
      <c r="C178" s="191"/>
      <c r="D178" s="40">
        <f>D172+D176+D177</f>
        <v>0</v>
      </c>
      <c r="E178" s="40">
        <f>E172+E176+E177</f>
        <v>0</v>
      </c>
      <c r="F178" s="190">
        <f t="shared" si="62"/>
        <v>0</v>
      </c>
      <c r="G178" s="32" t="e">
        <f t="shared" si="63"/>
        <v>#DIV/0!</v>
      </c>
    </row>
    <row r="179" spans="1:7" ht="25.5" x14ac:dyDescent="0.2">
      <c r="A179" s="22"/>
      <c r="B179" s="26" t="s">
        <v>48</v>
      </c>
      <c r="C179" s="191"/>
      <c r="D179" s="40">
        <f>D171-D178</f>
        <v>0</v>
      </c>
      <c r="E179" s="40">
        <f>E171-E178</f>
        <v>0</v>
      </c>
      <c r="F179" s="190">
        <f t="shared" si="62"/>
        <v>0</v>
      </c>
      <c r="G179" s="32" t="e">
        <f t="shared" si="63"/>
        <v>#DIV/0!</v>
      </c>
    </row>
    <row r="180" spans="1:7" x14ac:dyDescent="0.2">
      <c r="A180" s="186">
        <v>63</v>
      </c>
      <c r="B180" s="3" t="s">
        <v>46</v>
      </c>
      <c r="C180" s="188"/>
      <c r="D180" s="189"/>
      <c r="E180" s="189"/>
      <c r="F180" s="190">
        <f t="shared" si="62"/>
        <v>0</v>
      </c>
      <c r="G180" s="32" t="e">
        <f t="shared" si="63"/>
        <v>#DIV/0!</v>
      </c>
    </row>
    <row r="181" spans="1:7" x14ac:dyDescent="0.2">
      <c r="A181" s="186"/>
      <c r="B181" s="13" t="s">
        <v>6</v>
      </c>
      <c r="C181" s="27"/>
      <c r="D181" s="190"/>
      <c r="E181" s="190"/>
      <c r="F181" s="190"/>
      <c r="G181" s="32"/>
    </row>
    <row r="182" spans="1:7" x14ac:dyDescent="0.2">
      <c r="A182" s="186">
        <v>631</v>
      </c>
      <c r="B182" s="15" t="s">
        <v>21</v>
      </c>
      <c r="C182" s="21"/>
      <c r="D182" s="189"/>
      <c r="E182" s="189"/>
      <c r="F182" s="190">
        <f t="shared" ref="F182" si="64">(D182-E182)</f>
        <v>0</v>
      </c>
      <c r="G182" s="32" t="e">
        <f t="shared" ref="G182" si="65">F182/E182</f>
        <v>#DIV/0!</v>
      </c>
    </row>
    <row r="183" spans="1:7" x14ac:dyDescent="0.2">
      <c r="A183" s="186"/>
      <c r="B183" s="15"/>
      <c r="C183" s="21"/>
      <c r="D183" s="190"/>
      <c r="E183" s="190"/>
      <c r="F183" s="190"/>
      <c r="G183" s="32"/>
    </row>
    <row r="184" spans="1:7" x14ac:dyDescent="0.2">
      <c r="A184" s="186">
        <v>64</v>
      </c>
      <c r="B184" s="2" t="s">
        <v>47</v>
      </c>
      <c r="C184" s="11"/>
      <c r="D184" s="39"/>
      <c r="E184" s="39"/>
      <c r="F184" s="190">
        <f t="shared" ref="F184:F194" si="66">(D184-E184)</f>
        <v>0</v>
      </c>
      <c r="G184" s="32" t="e">
        <f t="shared" ref="G184:G194" si="67">F184/E184</f>
        <v>#DIV/0!</v>
      </c>
    </row>
    <row r="185" spans="1:7" s="157" customFormat="1" ht="25.5" x14ac:dyDescent="0.2">
      <c r="A185" s="22"/>
      <c r="B185" s="26" t="s">
        <v>49</v>
      </c>
      <c r="C185" s="191"/>
      <c r="D185" s="190">
        <f>D179-D180-D184</f>
        <v>0</v>
      </c>
      <c r="E185" s="190">
        <f>E179-E180-E184</f>
        <v>0</v>
      </c>
      <c r="F185" s="190">
        <f t="shared" si="66"/>
        <v>0</v>
      </c>
      <c r="G185" s="32" t="e">
        <f t="shared" si="67"/>
        <v>#DIV/0!</v>
      </c>
    </row>
    <row r="186" spans="1:7" x14ac:dyDescent="0.2">
      <c r="A186" s="186">
        <v>75</v>
      </c>
      <c r="B186" s="3" t="s">
        <v>50</v>
      </c>
      <c r="C186" s="188"/>
      <c r="D186" s="189"/>
      <c r="E186" s="189"/>
      <c r="F186" s="190">
        <f t="shared" si="66"/>
        <v>0</v>
      </c>
      <c r="G186" s="32" t="e">
        <f t="shared" si="67"/>
        <v>#DIV/0!</v>
      </c>
    </row>
    <row r="187" spans="1:7" x14ac:dyDescent="0.2">
      <c r="A187" s="186">
        <v>65</v>
      </c>
      <c r="B187" s="1" t="s">
        <v>51</v>
      </c>
      <c r="C187" s="10"/>
      <c r="D187" s="190"/>
      <c r="E187" s="190"/>
      <c r="F187" s="190">
        <f t="shared" si="66"/>
        <v>0</v>
      </c>
      <c r="G187" s="32" t="e">
        <f t="shared" si="67"/>
        <v>#DIV/0!</v>
      </c>
    </row>
    <row r="188" spans="1:7" ht="25.5" x14ac:dyDescent="0.2">
      <c r="A188" s="186">
        <v>68</v>
      </c>
      <c r="B188" s="16" t="s">
        <v>52</v>
      </c>
      <c r="C188" s="17"/>
      <c r="D188" s="190"/>
      <c r="E188" s="190"/>
      <c r="F188" s="190">
        <f t="shared" si="66"/>
        <v>0</v>
      </c>
      <c r="G188" s="32" t="e">
        <f t="shared" si="67"/>
        <v>#DIV/0!</v>
      </c>
    </row>
    <row r="189" spans="1:7" x14ac:dyDescent="0.2">
      <c r="A189" s="186">
        <v>78</v>
      </c>
      <c r="B189" s="2" t="s">
        <v>53</v>
      </c>
      <c r="C189" s="11"/>
      <c r="D189" s="39"/>
      <c r="E189" s="39"/>
      <c r="F189" s="190">
        <f t="shared" si="66"/>
        <v>0</v>
      </c>
      <c r="G189" s="32" t="e">
        <f t="shared" si="67"/>
        <v>#DIV/0!</v>
      </c>
    </row>
    <row r="190" spans="1:7" s="157" customFormat="1" ht="25.5" x14ac:dyDescent="0.2">
      <c r="A190" s="22"/>
      <c r="B190" s="26" t="s">
        <v>77</v>
      </c>
      <c r="C190" s="191"/>
      <c r="D190" s="190">
        <f>D185+D186-D187-D188+D189</f>
        <v>0</v>
      </c>
      <c r="E190" s="190">
        <f>E185+E186-E187-E188+E189</f>
        <v>0</v>
      </c>
      <c r="F190" s="190">
        <f t="shared" si="66"/>
        <v>0</v>
      </c>
      <c r="G190" s="32" t="e">
        <f t="shared" si="67"/>
        <v>#DIV/0!</v>
      </c>
    </row>
    <row r="191" spans="1:7" x14ac:dyDescent="0.2">
      <c r="A191" s="186">
        <v>76</v>
      </c>
      <c r="B191" s="1" t="s">
        <v>54</v>
      </c>
      <c r="C191" s="10"/>
      <c r="D191" s="190"/>
      <c r="E191" s="190"/>
      <c r="F191" s="190">
        <f t="shared" si="66"/>
        <v>0</v>
      </c>
      <c r="G191" s="32" t="e">
        <f t="shared" si="67"/>
        <v>#DIV/0!</v>
      </c>
    </row>
    <row r="192" spans="1:7" x14ac:dyDescent="0.2">
      <c r="A192" s="186">
        <v>66</v>
      </c>
      <c r="B192" s="1" t="s">
        <v>55</v>
      </c>
      <c r="C192" s="10"/>
      <c r="D192" s="190"/>
      <c r="E192" s="190"/>
      <c r="F192" s="190">
        <f t="shared" si="66"/>
        <v>0</v>
      </c>
      <c r="G192" s="32" t="e">
        <f t="shared" si="67"/>
        <v>#DIV/0!</v>
      </c>
    </row>
    <row r="193" spans="1:7" x14ac:dyDescent="0.2">
      <c r="B193" s="2" t="s">
        <v>56</v>
      </c>
      <c r="C193" s="11"/>
      <c r="D193" s="39">
        <f>D191-D192</f>
        <v>0</v>
      </c>
      <c r="E193" s="39">
        <f>E191-E192</f>
        <v>0</v>
      </c>
      <c r="F193" s="190">
        <f t="shared" si="66"/>
        <v>0</v>
      </c>
      <c r="G193" s="32" t="e">
        <f t="shared" si="67"/>
        <v>#DIV/0!</v>
      </c>
    </row>
    <row r="194" spans="1:7" s="157" customFormat="1" x14ac:dyDescent="0.2">
      <c r="A194" s="22"/>
      <c r="B194" s="19" t="s">
        <v>57</v>
      </c>
      <c r="C194" s="191"/>
      <c r="D194" s="190">
        <f>D190+D193</f>
        <v>0</v>
      </c>
      <c r="E194" s="190">
        <f>E190+E193</f>
        <v>0</v>
      </c>
      <c r="F194" s="190">
        <f t="shared" si="66"/>
        <v>0</v>
      </c>
      <c r="G194" s="32" t="e">
        <f t="shared" si="67"/>
        <v>#DIV/0!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s="157" customFormat="1" x14ac:dyDescent="0.2">
      <c r="A198" s="186">
        <v>5</v>
      </c>
      <c r="B198" s="1" t="s">
        <v>22</v>
      </c>
      <c r="C198" s="10"/>
      <c r="D198" s="190"/>
      <c r="E198" s="190"/>
      <c r="F198" s="190">
        <f t="shared" ref="F198" si="68">(D198-E198)</f>
        <v>0</v>
      </c>
      <c r="G198" s="32" t="e">
        <f t="shared" ref="G198" si="69">F198/E198</f>
        <v>#DIV/0!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86">
        <v>51</v>
      </c>
      <c r="B202" s="20" t="s">
        <v>29</v>
      </c>
      <c r="C202" s="30"/>
      <c r="D202" s="190">
        <v>0</v>
      </c>
      <c r="E202" s="190">
        <v>0</v>
      </c>
      <c r="F202" s="190">
        <f t="shared" ref="F202:F203" si="70">(D202-E202)</f>
        <v>0</v>
      </c>
      <c r="G202" s="32" t="e">
        <f t="shared" ref="G202:G203" si="71">F202/E202</f>
        <v>#DIV/0!</v>
      </c>
    </row>
    <row r="203" spans="1:7" x14ac:dyDescent="0.2">
      <c r="A203" s="186">
        <v>510</v>
      </c>
      <c r="B203" s="1" t="s">
        <v>7</v>
      </c>
      <c r="C203" s="10"/>
      <c r="D203" s="190">
        <v>0</v>
      </c>
      <c r="E203" s="190">
        <v>0</v>
      </c>
      <c r="F203" s="190">
        <f t="shared" si="70"/>
        <v>0</v>
      </c>
      <c r="G203" s="32" t="e">
        <f t="shared" si="71"/>
        <v>#DIV/0!</v>
      </c>
    </row>
    <row r="204" spans="1:7" x14ac:dyDescent="0.2">
      <c r="B204" s="3"/>
      <c r="C204" s="28"/>
    </row>
    <row r="205" spans="1:7" s="157" customFormat="1" x14ac:dyDescent="0.2">
      <c r="A205" s="186">
        <v>41</v>
      </c>
      <c r="B205" s="1" t="s">
        <v>8</v>
      </c>
      <c r="C205" s="10"/>
      <c r="D205" s="190">
        <f>D209+D210+D211</f>
        <v>0</v>
      </c>
      <c r="E205" s="190">
        <f>E209+E210+E211</f>
        <v>0</v>
      </c>
      <c r="F205" s="190">
        <f t="shared" ref="F205" si="72">(D205-E205)</f>
        <v>0</v>
      </c>
      <c r="G205" s="32" t="e">
        <f t="shared" ref="G205" si="73">F205/E205</f>
        <v>#DIV/0!</v>
      </c>
    </row>
    <row r="206" spans="1:7" x14ac:dyDescent="0.2">
      <c r="A206" s="186"/>
      <c r="B206" s="1"/>
      <c r="C206" s="10"/>
      <c r="D206" s="190"/>
      <c r="E206" s="190"/>
      <c r="F206" s="190"/>
      <c r="G206" s="32"/>
    </row>
    <row r="207" spans="1:7" x14ac:dyDescent="0.2">
      <c r="A207" s="186"/>
      <c r="B207" s="7" t="s">
        <v>6</v>
      </c>
      <c r="C207" s="29"/>
      <c r="D207" s="190"/>
      <c r="E207" s="190"/>
      <c r="F207" s="190"/>
      <c r="G207" s="32"/>
    </row>
    <row r="208" spans="1:7" x14ac:dyDescent="0.2">
      <c r="A208" s="186"/>
      <c r="B208" s="1"/>
      <c r="C208" s="10"/>
      <c r="D208" s="190"/>
      <c r="E208" s="190"/>
      <c r="F208" s="190"/>
      <c r="G208" s="32"/>
    </row>
    <row r="209" spans="1:7" x14ac:dyDescent="0.2">
      <c r="A209" s="186"/>
      <c r="B209" s="23" t="s">
        <v>23</v>
      </c>
      <c r="C209" s="10"/>
      <c r="D209" s="190"/>
      <c r="E209" s="190"/>
      <c r="F209" s="190">
        <f t="shared" ref="F209:F211" si="74">(D209-E209)</f>
        <v>0</v>
      </c>
      <c r="G209" s="32" t="e">
        <f t="shared" ref="G209:G211" si="75">F209/E209</f>
        <v>#DIV/0!</v>
      </c>
    </row>
    <row r="210" spans="1:7" ht="25.5" x14ac:dyDescent="0.2">
      <c r="A210" s="186"/>
      <c r="B210" s="24" t="s">
        <v>58</v>
      </c>
      <c r="C210" s="17"/>
      <c r="D210" s="190"/>
      <c r="E210" s="190"/>
      <c r="F210" s="190">
        <f t="shared" si="74"/>
        <v>0</v>
      </c>
      <c r="G210" s="32" t="e">
        <f t="shared" si="75"/>
        <v>#DIV/0!</v>
      </c>
    </row>
    <row r="211" spans="1:7" x14ac:dyDescent="0.2">
      <c r="A211" s="186"/>
      <c r="B211" s="23" t="s">
        <v>24</v>
      </c>
      <c r="C211" s="10"/>
      <c r="D211" s="190"/>
      <c r="E211" s="190"/>
      <c r="F211" s="190">
        <f t="shared" si="74"/>
        <v>0</v>
      </c>
      <c r="G211" s="32" t="e">
        <f t="shared" si="75"/>
        <v>#DIV/0!</v>
      </c>
    </row>
    <row r="212" spans="1:7" x14ac:dyDescent="0.2">
      <c r="A212" s="186"/>
      <c r="B212" s="1"/>
      <c r="C212" s="10"/>
      <c r="D212" s="190"/>
      <c r="E212" s="190"/>
      <c r="F212" s="190"/>
      <c r="G212" s="32"/>
    </row>
    <row r="213" spans="1:7" s="157" customFormat="1" x14ac:dyDescent="0.2">
      <c r="A213" s="186"/>
      <c r="B213" s="8" t="s">
        <v>26</v>
      </c>
      <c r="C213" s="31"/>
      <c r="D213" s="190"/>
      <c r="E213" s="190"/>
      <c r="F213" s="190">
        <f t="shared" ref="F213" si="76">(D213-E213)</f>
        <v>0</v>
      </c>
      <c r="G213" s="32" t="e">
        <f t="shared" ref="G213" si="77">F213/E213</f>
        <v>#DIV/0!</v>
      </c>
    </row>
    <row r="214" spans="1:7" x14ac:dyDescent="0.2">
      <c r="A214" s="186"/>
      <c r="B214" s="8"/>
      <c r="C214" s="31"/>
      <c r="D214" s="190"/>
      <c r="E214" s="190"/>
      <c r="F214" s="190"/>
      <c r="G214" s="32"/>
    </row>
    <row r="215" spans="1:7" s="157" customFormat="1" x14ac:dyDescent="0.2">
      <c r="A215" s="186">
        <v>3</v>
      </c>
      <c r="B215" s="8" t="s">
        <v>15</v>
      </c>
      <c r="C215" s="31"/>
      <c r="D215" s="190">
        <f>D218+D219+D220+D221</f>
        <v>0</v>
      </c>
      <c r="E215" s="190">
        <f>E218+E219+E220+E221</f>
        <v>0</v>
      </c>
      <c r="F215" s="190">
        <f t="shared" ref="F215" si="78">(D215-E215)</f>
        <v>0</v>
      </c>
      <c r="G215" s="32" t="e">
        <f t="shared" ref="G215" si="79">F215/E215</f>
        <v>#DIV/0!</v>
      </c>
    </row>
    <row r="216" spans="1:7" x14ac:dyDescent="0.2">
      <c r="A216" s="186"/>
      <c r="B216" s="7" t="s">
        <v>6</v>
      </c>
      <c r="C216" s="29"/>
      <c r="D216" s="190"/>
      <c r="E216" s="190"/>
      <c r="F216" s="190"/>
      <c r="G216" s="32"/>
    </row>
    <row r="217" spans="1:7" x14ac:dyDescent="0.2">
      <c r="A217" s="186"/>
      <c r="B217" s="8"/>
      <c r="C217" s="31"/>
      <c r="D217" s="190"/>
      <c r="E217" s="190"/>
      <c r="F217" s="190"/>
      <c r="G217" s="32"/>
    </row>
    <row r="218" spans="1:7" x14ac:dyDescent="0.2">
      <c r="A218" s="186">
        <v>30</v>
      </c>
      <c r="B218" s="25" t="s">
        <v>16</v>
      </c>
      <c r="C218" s="31"/>
      <c r="D218" s="190"/>
      <c r="E218" s="190"/>
      <c r="F218" s="190">
        <f t="shared" ref="F218:F221" si="80">(D218-E218)</f>
        <v>0</v>
      </c>
      <c r="G218" s="32" t="e">
        <f t="shared" ref="G218:G221" si="81">F218/E218</f>
        <v>#DIV/0!</v>
      </c>
    </row>
    <row r="219" spans="1:7" x14ac:dyDescent="0.2">
      <c r="A219" s="186">
        <v>31</v>
      </c>
      <c r="B219" s="25" t="s">
        <v>17</v>
      </c>
      <c r="C219" s="31"/>
      <c r="D219" s="190"/>
      <c r="E219" s="190"/>
      <c r="F219" s="190">
        <f t="shared" si="80"/>
        <v>0</v>
      </c>
      <c r="G219" s="32" t="e">
        <f t="shared" si="81"/>
        <v>#DIV/0!</v>
      </c>
    </row>
    <row r="220" spans="1:7" x14ac:dyDescent="0.2">
      <c r="A220" s="186">
        <v>32</v>
      </c>
      <c r="B220" s="25" t="s">
        <v>18</v>
      </c>
      <c r="C220" s="31"/>
      <c r="D220" s="190"/>
      <c r="E220" s="190"/>
      <c r="F220" s="190">
        <f t="shared" si="80"/>
        <v>0</v>
      </c>
      <c r="G220" s="32" t="e">
        <f t="shared" si="81"/>
        <v>#DIV/0!</v>
      </c>
    </row>
    <row r="221" spans="1:7" x14ac:dyDescent="0.2">
      <c r="A221" s="186">
        <v>37</v>
      </c>
      <c r="B221" s="25" t="s">
        <v>25</v>
      </c>
      <c r="C221" s="31"/>
      <c r="D221" s="190"/>
      <c r="E221" s="190"/>
      <c r="F221" s="190">
        <f t="shared" si="80"/>
        <v>0</v>
      </c>
      <c r="G221" s="32" t="e">
        <f t="shared" si="81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90" t="s">
        <v>10</v>
      </c>
      <c r="E226" s="190" t="s">
        <v>11</v>
      </c>
      <c r="F226" s="190" t="s">
        <v>12</v>
      </c>
      <c r="G226" s="32" t="s">
        <v>13</v>
      </c>
    </row>
    <row r="227" spans="1:7" x14ac:dyDescent="0.2">
      <c r="A227" s="186">
        <v>700</v>
      </c>
      <c r="B227" s="1" t="s">
        <v>30</v>
      </c>
      <c r="C227" s="10"/>
      <c r="D227" s="190"/>
      <c r="E227" s="190"/>
      <c r="F227" s="190">
        <f>(D227-E227)</f>
        <v>0</v>
      </c>
      <c r="G227" s="32" t="e">
        <f>F227/E227</f>
        <v>#DIV/0!</v>
      </c>
    </row>
    <row r="228" spans="1:7" x14ac:dyDescent="0.2">
      <c r="A228" s="186">
        <v>701</v>
      </c>
      <c r="B228" s="1" t="s">
        <v>31</v>
      </c>
      <c r="C228" s="10"/>
      <c r="D228" s="190"/>
      <c r="E228" s="190"/>
      <c r="F228" s="190">
        <f t="shared" ref="F228:F230" si="82">(D228-E228)</f>
        <v>0</v>
      </c>
      <c r="G228" s="32" t="e">
        <f t="shared" ref="G228:G230" si="83">F228/E228</f>
        <v>#DIV/0!</v>
      </c>
    </row>
    <row r="229" spans="1:7" x14ac:dyDescent="0.2">
      <c r="A229" s="186">
        <v>704</v>
      </c>
      <c r="B229" s="1" t="s">
        <v>32</v>
      </c>
      <c r="C229" s="10"/>
      <c r="D229" s="190"/>
      <c r="E229" s="190"/>
      <c r="F229" s="190">
        <f t="shared" si="82"/>
        <v>0</v>
      </c>
      <c r="G229" s="32" t="e">
        <f t="shared" si="83"/>
        <v>#DIV/0!</v>
      </c>
    </row>
    <row r="230" spans="1:7" x14ac:dyDescent="0.2">
      <c r="A230" s="186">
        <v>706</v>
      </c>
      <c r="B230" s="1" t="s">
        <v>33</v>
      </c>
      <c r="C230" s="10"/>
      <c r="D230" s="190"/>
      <c r="E230" s="190"/>
      <c r="F230" s="190">
        <f t="shared" si="82"/>
        <v>0</v>
      </c>
      <c r="G230" s="32" t="e">
        <f t="shared" si="83"/>
        <v>#DIV/0!</v>
      </c>
    </row>
    <row r="231" spans="1:7" x14ac:dyDescent="0.2">
      <c r="A231" s="186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86"/>
      <c r="B232" s="14" t="s">
        <v>19</v>
      </c>
      <c r="C232" s="11"/>
      <c r="D232" s="39"/>
      <c r="E232" s="39"/>
      <c r="F232" s="190">
        <f t="shared" ref="F232:F237" si="84">(D232-E232)</f>
        <v>0</v>
      </c>
      <c r="G232" s="32" t="e">
        <f t="shared" ref="G232:G237" si="85">F232/E232</f>
        <v>#DIV/0!</v>
      </c>
    </row>
    <row r="233" spans="1:7" x14ac:dyDescent="0.2">
      <c r="A233" s="186"/>
      <c r="B233" s="14" t="s">
        <v>20</v>
      </c>
      <c r="C233" s="11"/>
      <c r="D233" s="39"/>
      <c r="E233" s="39"/>
      <c r="F233" s="190">
        <f t="shared" si="84"/>
        <v>0</v>
      </c>
      <c r="G233" s="32" t="e">
        <f t="shared" si="85"/>
        <v>#DIV/0!</v>
      </c>
    </row>
    <row r="234" spans="1:7" x14ac:dyDescent="0.2">
      <c r="A234" s="186"/>
      <c r="B234" s="14" t="s">
        <v>27</v>
      </c>
      <c r="C234" s="11"/>
      <c r="D234" s="39"/>
      <c r="E234" s="39"/>
      <c r="F234" s="190">
        <f t="shared" si="84"/>
        <v>0</v>
      </c>
      <c r="G234" s="32" t="e">
        <f t="shared" si="85"/>
        <v>#DIV/0!</v>
      </c>
    </row>
    <row r="235" spans="1:7" x14ac:dyDescent="0.2">
      <c r="A235" s="186">
        <v>706</v>
      </c>
      <c r="B235" s="2" t="s">
        <v>34</v>
      </c>
      <c r="C235" s="11"/>
      <c r="D235" s="39"/>
      <c r="E235" s="39"/>
      <c r="F235" s="190">
        <f t="shared" si="84"/>
        <v>0</v>
      </c>
      <c r="G235" s="32" t="e">
        <f t="shared" si="85"/>
        <v>#DIV/0!</v>
      </c>
    </row>
    <row r="236" spans="1:7" x14ac:dyDescent="0.2">
      <c r="A236" s="186" t="s">
        <v>35</v>
      </c>
      <c r="B236" s="2" t="s">
        <v>36</v>
      </c>
      <c r="C236" s="11"/>
      <c r="D236" s="39"/>
      <c r="E236" s="39"/>
      <c r="F236" s="190">
        <f t="shared" si="84"/>
        <v>0</v>
      </c>
      <c r="G236" s="32" t="e">
        <f t="shared" si="85"/>
        <v>#DIV/0!</v>
      </c>
    </row>
    <row r="237" spans="1:7" ht="25.5" x14ac:dyDescent="0.2">
      <c r="A237" s="22"/>
      <c r="B237" s="26" t="s">
        <v>45</v>
      </c>
      <c r="C237" s="187"/>
      <c r="D237" s="40">
        <f>D227+D228+D229+D230+D235+D236</f>
        <v>0</v>
      </c>
      <c r="E237" s="40">
        <f>E227+E228+E229+E230+E235+E236</f>
        <v>0</v>
      </c>
      <c r="F237" s="40">
        <f t="shared" si="84"/>
        <v>0</v>
      </c>
      <c r="G237" s="34" t="e">
        <f t="shared" si="85"/>
        <v>#DIV/0!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90">
        <v>0</v>
      </c>
      <c r="E240" s="190">
        <v>0</v>
      </c>
      <c r="F240" s="190">
        <f t="shared" ref="F240" si="86">(D240-E240)</f>
        <v>0</v>
      </c>
      <c r="G240" s="32" t="e">
        <f t="shared" ref="G240" si="87">F240/E240</f>
        <v>#DIV/0!</v>
      </c>
    </row>
    <row r="241" spans="1:7" x14ac:dyDescent="0.2">
      <c r="B241" s="3"/>
      <c r="C241" s="188"/>
      <c r="D241" s="189"/>
      <c r="E241" s="189"/>
      <c r="F241" s="189"/>
      <c r="G241" s="36"/>
    </row>
    <row r="242" spans="1:7" x14ac:dyDescent="0.2">
      <c r="A242" s="186">
        <v>72</v>
      </c>
      <c r="B242" s="1" t="s">
        <v>37</v>
      </c>
      <c r="C242" s="10"/>
      <c r="D242" s="190"/>
      <c r="E242" s="190"/>
      <c r="F242" s="190"/>
      <c r="G242" s="32"/>
    </row>
    <row r="243" spans="1:7" x14ac:dyDescent="0.2">
      <c r="A243" s="186">
        <v>73</v>
      </c>
      <c r="B243" s="1" t="s">
        <v>38</v>
      </c>
      <c r="C243" s="10"/>
      <c r="D243" s="190"/>
      <c r="E243" s="190"/>
      <c r="F243" s="190">
        <f t="shared" ref="F243" si="88">(D243-E243)</f>
        <v>0</v>
      </c>
      <c r="G243" s="32" t="e">
        <f t="shared" ref="G243" si="89">F243/E243</f>
        <v>#DIV/0!</v>
      </c>
    </row>
    <row r="244" spans="1:7" x14ac:dyDescent="0.2">
      <c r="A244" s="186">
        <v>74</v>
      </c>
      <c r="B244" s="2" t="s">
        <v>39</v>
      </c>
      <c r="C244" s="11"/>
      <c r="D244" s="39"/>
      <c r="E244" s="39"/>
      <c r="F244" s="190"/>
      <c r="G244" s="32"/>
    </row>
    <row r="245" spans="1:7" ht="25.5" x14ac:dyDescent="0.2">
      <c r="A245" s="22"/>
      <c r="B245" s="26" t="s">
        <v>44</v>
      </c>
      <c r="C245" s="191"/>
      <c r="D245" s="40">
        <f>D237+D242+D243+D244</f>
        <v>0</v>
      </c>
      <c r="E245" s="40">
        <f>E237+E242+E243+E244</f>
        <v>0</v>
      </c>
      <c r="F245" s="190">
        <f t="shared" ref="F245:F254" si="90">(D245-E245)</f>
        <v>0</v>
      </c>
      <c r="G245" s="32" t="e">
        <f t="shared" ref="G245:G254" si="91">F245/E245</f>
        <v>#DIV/0!</v>
      </c>
    </row>
    <row r="246" spans="1:7" x14ac:dyDescent="0.2">
      <c r="A246" s="186">
        <v>60</v>
      </c>
      <c r="B246" s="3" t="s">
        <v>40</v>
      </c>
      <c r="C246" s="188"/>
      <c r="D246" s="189">
        <f>D247+D248+D249</f>
        <v>0</v>
      </c>
      <c r="E246" s="189">
        <f>E247+E248+E249</f>
        <v>0</v>
      </c>
      <c r="F246" s="190">
        <f t="shared" si="90"/>
        <v>0</v>
      </c>
      <c r="G246" s="32" t="e">
        <f t="shared" si="91"/>
        <v>#DIV/0!</v>
      </c>
    </row>
    <row r="247" spans="1:7" x14ac:dyDescent="0.2">
      <c r="A247" s="186">
        <v>600</v>
      </c>
      <c r="B247" s="1" t="s">
        <v>2</v>
      </c>
      <c r="C247" s="10"/>
      <c r="D247" s="190"/>
      <c r="E247" s="190"/>
      <c r="F247" s="190">
        <f t="shared" si="90"/>
        <v>0</v>
      </c>
      <c r="G247" s="32" t="e">
        <f t="shared" si="91"/>
        <v>#DIV/0!</v>
      </c>
    </row>
    <row r="248" spans="1:7" x14ac:dyDescent="0.2">
      <c r="A248" s="186">
        <v>601</v>
      </c>
      <c r="B248" s="1" t="s">
        <v>3</v>
      </c>
      <c r="C248" s="10"/>
      <c r="D248" s="190"/>
      <c r="E248" s="190"/>
      <c r="F248" s="190">
        <f t="shared" si="90"/>
        <v>0</v>
      </c>
      <c r="G248" s="32" t="e">
        <f t="shared" si="91"/>
        <v>#DIV/0!</v>
      </c>
    </row>
    <row r="249" spans="1:7" x14ac:dyDescent="0.2">
      <c r="A249" s="186">
        <v>604</v>
      </c>
      <c r="B249" s="1" t="s">
        <v>4</v>
      </c>
      <c r="C249" s="10"/>
      <c r="D249" s="190"/>
      <c r="E249" s="190"/>
      <c r="F249" s="190">
        <f t="shared" si="90"/>
        <v>0</v>
      </c>
      <c r="G249" s="32" t="e">
        <f t="shared" si="91"/>
        <v>#DIV/0!</v>
      </c>
    </row>
    <row r="250" spans="1:7" x14ac:dyDescent="0.2">
      <c r="A250" s="186">
        <v>61</v>
      </c>
      <c r="B250" s="1" t="s">
        <v>41</v>
      </c>
      <c r="C250" s="10"/>
      <c r="D250" s="190"/>
      <c r="E250" s="190"/>
      <c r="F250" s="190">
        <f t="shared" si="90"/>
        <v>0</v>
      </c>
      <c r="G250" s="32" t="e">
        <f t="shared" si="91"/>
        <v>#DIV/0!</v>
      </c>
    </row>
    <row r="251" spans="1:7" x14ac:dyDescent="0.2">
      <c r="A251" s="186">
        <v>62</v>
      </c>
      <c r="B251" s="2" t="s">
        <v>42</v>
      </c>
      <c r="C251" s="11"/>
      <c r="D251" s="39"/>
      <c r="E251" s="39"/>
      <c r="F251" s="190">
        <f t="shared" si="90"/>
        <v>0</v>
      </c>
      <c r="G251" s="32" t="e">
        <f t="shared" si="91"/>
        <v>#DIV/0!</v>
      </c>
    </row>
    <row r="252" spans="1:7" ht="25.5" x14ac:dyDescent="0.2">
      <c r="A252" s="22"/>
      <c r="B252" s="26" t="s">
        <v>43</v>
      </c>
      <c r="C252" s="191"/>
      <c r="D252" s="40">
        <f>D246+D250+D251</f>
        <v>0</v>
      </c>
      <c r="E252" s="40">
        <f>E246+E250+E251</f>
        <v>0</v>
      </c>
      <c r="F252" s="190">
        <f t="shared" si="90"/>
        <v>0</v>
      </c>
      <c r="G252" s="32" t="e">
        <f t="shared" si="91"/>
        <v>#DIV/0!</v>
      </c>
    </row>
    <row r="253" spans="1:7" ht="25.5" x14ac:dyDescent="0.2">
      <c r="A253" s="22"/>
      <c r="B253" s="26" t="s">
        <v>48</v>
      </c>
      <c r="C253" s="191"/>
      <c r="D253" s="40">
        <f>D245-D252</f>
        <v>0</v>
      </c>
      <c r="E253" s="40">
        <f>E245-E252</f>
        <v>0</v>
      </c>
      <c r="F253" s="190">
        <f t="shared" si="90"/>
        <v>0</v>
      </c>
      <c r="G253" s="32" t="e">
        <f t="shared" si="91"/>
        <v>#DIV/0!</v>
      </c>
    </row>
    <row r="254" spans="1:7" x14ac:dyDescent="0.2">
      <c r="A254" s="186">
        <v>63</v>
      </c>
      <c r="B254" s="3" t="s">
        <v>46</v>
      </c>
      <c r="C254" s="188"/>
      <c r="D254" s="189"/>
      <c r="E254" s="189"/>
      <c r="F254" s="190">
        <f t="shared" si="90"/>
        <v>0</v>
      </c>
      <c r="G254" s="32" t="e">
        <f t="shared" si="91"/>
        <v>#DIV/0!</v>
      </c>
    </row>
    <row r="255" spans="1:7" x14ac:dyDescent="0.2">
      <c r="A255" s="186"/>
      <c r="B255" s="13" t="s">
        <v>6</v>
      </c>
      <c r="C255" s="27"/>
      <c r="D255" s="190"/>
      <c r="E255" s="190"/>
      <c r="F255" s="190"/>
      <c r="G255" s="32"/>
    </row>
    <row r="256" spans="1:7" x14ac:dyDescent="0.2">
      <c r="A256" s="186">
        <v>631</v>
      </c>
      <c r="B256" s="15" t="s">
        <v>21</v>
      </c>
      <c r="C256" s="21"/>
      <c r="D256" s="189"/>
      <c r="E256" s="189"/>
      <c r="F256" s="190">
        <f t="shared" ref="F256" si="92">(D256-E256)</f>
        <v>0</v>
      </c>
      <c r="G256" s="32" t="e">
        <f t="shared" ref="G256" si="93">F256/E256</f>
        <v>#DIV/0!</v>
      </c>
    </row>
    <row r="257" spans="1:7" x14ac:dyDescent="0.2">
      <c r="A257" s="186"/>
      <c r="B257" s="15"/>
      <c r="C257" s="21"/>
      <c r="D257" s="190"/>
      <c r="E257" s="190"/>
      <c r="F257" s="190"/>
      <c r="G257" s="32"/>
    </row>
    <row r="258" spans="1:7" x14ac:dyDescent="0.2">
      <c r="A258" s="186">
        <v>64</v>
      </c>
      <c r="B258" s="2" t="s">
        <v>47</v>
      </c>
      <c r="C258" s="11"/>
      <c r="D258" s="39"/>
      <c r="E258" s="39"/>
      <c r="F258" s="190">
        <f t="shared" ref="F258:F268" si="94">(D258-E258)</f>
        <v>0</v>
      </c>
      <c r="G258" s="32" t="e">
        <f t="shared" ref="G258:G268" si="95">F258/E258</f>
        <v>#DIV/0!</v>
      </c>
    </row>
    <row r="259" spans="1:7" s="157" customFormat="1" ht="25.5" x14ac:dyDescent="0.2">
      <c r="A259" s="22"/>
      <c r="B259" s="26" t="s">
        <v>49</v>
      </c>
      <c r="C259" s="191"/>
      <c r="D259" s="190">
        <f>D253-D254-D258</f>
        <v>0</v>
      </c>
      <c r="E259" s="190">
        <f>E253-E254-E258</f>
        <v>0</v>
      </c>
      <c r="F259" s="190">
        <f t="shared" si="94"/>
        <v>0</v>
      </c>
      <c r="G259" s="32" t="e">
        <f t="shared" si="95"/>
        <v>#DIV/0!</v>
      </c>
    </row>
    <row r="260" spans="1:7" x14ac:dyDescent="0.2">
      <c r="A260" s="186">
        <v>75</v>
      </c>
      <c r="B260" s="3" t="s">
        <v>50</v>
      </c>
      <c r="C260" s="188"/>
      <c r="D260" s="189"/>
      <c r="E260" s="189"/>
      <c r="F260" s="190">
        <f t="shared" si="94"/>
        <v>0</v>
      </c>
      <c r="G260" s="32" t="e">
        <f t="shared" si="95"/>
        <v>#DIV/0!</v>
      </c>
    </row>
    <row r="261" spans="1:7" x14ac:dyDescent="0.2">
      <c r="A261" s="186">
        <v>65</v>
      </c>
      <c r="B261" s="1" t="s">
        <v>51</v>
      </c>
      <c r="C261" s="10"/>
      <c r="D261" s="190"/>
      <c r="E261" s="190"/>
      <c r="F261" s="190">
        <f t="shared" si="94"/>
        <v>0</v>
      </c>
      <c r="G261" s="32" t="e">
        <f t="shared" si="95"/>
        <v>#DIV/0!</v>
      </c>
    </row>
    <row r="262" spans="1:7" ht="25.5" x14ac:dyDescent="0.2">
      <c r="A262" s="186">
        <v>68</v>
      </c>
      <c r="B262" s="16" t="s">
        <v>52</v>
      </c>
      <c r="C262" s="17"/>
      <c r="D262" s="190"/>
      <c r="E262" s="190"/>
      <c r="F262" s="190">
        <f t="shared" si="94"/>
        <v>0</v>
      </c>
      <c r="G262" s="32" t="e">
        <f t="shared" si="95"/>
        <v>#DIV/0!</v>
      </c>
    </row>
    <row r="263" spans="1:7" x14ac:dyDescent="0.2">
      <c r="A263" s="186">
        <v>78</v>
      </c>
      <c r="B263" s="2" t="s">
        <v>53</v>
      </c>
      <c r="C263" s="11"/>
      <c r="D263" s="39"/>
      <c r="E263" s="39"/>
      <c r="F263" s="190">
        <f t="shared" si="94"/>
        <v>0</v>
      </c>
      <c r="G263" s="32" t="e">
        <f t="shared" si="95"/>
        <v>#DIV/0!</v>
      </c>
    </row>
    <row r="264" spans="1:7" s="157" customFormat="1" ht="25.5" x14ac:dyDescent="0.2">
      <c r="A264" s="22"/>
      <c r="B264" s="26" t="s">
        <v>77</v>
      </c>
      <c r="C264" s="191"/>
      <c r="D264" s="190">
        <f>D259+D260-D261-D262+D263</f>
        <v>0</v>
      </c>
      <c r="E264" s="190">
        <f>E259+E260-E261-E262+E263</f>
        <v>0</v>
      </c>
      <c r="F264" s="190">
        <f t="shared" si="94"/>
        <v>0</v>
      </c>
      <c r="G264" s="32" t="e">
        <f t="shared" si="95"/>
        <v>#DIV/0!</v>
      </c>
    </row>
    <row r="265" spans="1:7" x14ac:dyDescent="0.2">
      <c r="A265" s="186">
        <v>76</v>
      </c>
      <c r="B265" s="1" t="s">
        <v>54</v>
      </c>
      <c r="C265" s="10"/>
      <c r="D265" s="190"/>
      <c r="E265" s="190"/>
      <c r="F265" s="190">
        <f t="shared" si="94"/>
        <v>0</v>
      </c>
      <c r="G265" s="32" t="e">
        <f t="shared" si="95"/>
        <v>#DIV/0!</v>
      </c>
    </row>
    <row r="266" spans="1:7" x14ac:dyDescent="0.2">
      <c r="A266" s="186">
        <v>66</v>
      </c>
      <c r="B266" s="1" t="s">
        <v>55</v>
      </c>
      <c r="C266" s="10"/>
      <c r="D266" s="190"/>
      <c r="E266" s="190"/>
      <c r="F266" s="190">
        <f t="shared" si="94"/>
        <v>0</v>
      </c>
      <c r="G266" s="32" t="e">
        <f t="shared" si="95"/>
        <v>#DIV/0!</v>
      </c>
    </row>
    <row r="267" spans="1:7" x14ac:dyDescent="0.2">
      <c r="B267" s="2" t="s">
        <v>56</v>
      </c>
      <c r="C267" s="11"/>
      <c r="D267" s="39">
        <f>D265-D266</f>
        <v>0</v>
      </c>
      <c r="E267" s="39">
        <f>E265-E266</f>
        <v>0</v>
      </c>
      <c r="F267" s="190">
        <f t="shared" si="94"/>
        <v>0</v>
      </c>
      <c r="G267" s="32" t="e">
        <f t="shared" si="95"/>
        <v>#DIV/0!</v>
      </c>
    </row>
    <row r="268" spans="1:7" s="157" customFormat="1" x14ac:dyDescent="0.2">
      <c r="A268" s="22"/>
      <c r="B268" s="19" t="s">
        <v>57</v>
      </c>
      <c r="C268" s="191"/>
      <c r="D268" s="190">
        <f>D264+D267</f>
        <v>0</v>
      </c>
      <c r="E268" s="190">
        <f>E264+E267</f>
        <v>0</v>
      </c>
      <c r="F268" s="190">
        <f t="shared" si="94"/>
        <v>0</v>
      </c>
      <c r="G268" s="32" t="e">
        <f t="shared" si="95"/>
        <v>#DIV/0!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s="157" customFormat="1" x14ac:dyDescent="0.2">
      <c r="A272" s="186">
        <v>5</v>
      </c>
      <c r="B272" s="1" t="s">
        <v>22</v>
      </c>
      <c r="C272" s="10"/>
      <c r="D272" s="190"/>
      <c r="E272" s="190"/>
      <c r="F272" s="190">
        <f t="shared" ref="F272" si="96">(D272-E272)</f>
        <v>0</v>
      </c>
      <c r="G272" s="32" t="e">
        <f t="shared" ref="G272" si="97">F272/E272</f>
        <v>#DIV/0!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86">
        <v>51</v>
      </c>
      <c r="B276" s="20" t="s">
        <v>29</v>
      </c>
      <c r="C276" s="30"/>
      <c r="D276" s="190">
        <v>0</v>
      </c>
      <c r="E276" s="190">
        <v>0</v>
      </c>
      <c r="F276" s="190">
        <f t="shared" ref="F276:F277" si="98">(D276-E276)</f>
        <v>0</v>
      </c>
      <c r="G276" s="32" t="e">
        <f t="shared" ref="G276:G277" si="99">F276/E276</f>
        <v>#DIV/0!</v>
      </c>
    </row>
    <row r="277" spans="1:7" x14ac:dyDescent="0.2">
      <c r="A277" s="186">
        <v>510</v>
      </c>
      <c r="B277" s="1" t="s">
        <v>7</v>
      </c>
      <c r="C277" s="10"/>
      <c r="D277" s="190">
        <v>0</v>
      </c>
      <c r="E277" s="190">
        <v>0</v>
      </c>
      <c r="F277" s="190">
        <f t="shared" si="98"/>
        <v>0</v>
      </c>
      <c r="G277" s="32" t="e">
        <f t="shared" si="99"/>
        <v>#DIV/0!</v>
      </c>
    </row>
    <row r="278" spans="1:7" x14ac:dyDescent="0.2">
      <c r="B278" s="3"/>
      <c r="C278" s="28"/>
    </row>
    <row r="279" spans="1:7" s="157" customFormat="1" x14ac:dyDescent="0.2">
      <c r="A279" s="186">
        <v>41</v>
      </c>
      <c r="B279" s="1" t="s">
        <v>8</v>
      </c>
      <c r="C279" s="10"/>
      <c r="D279" s="190">
        <f>D283+D284+D285</f>
        <v>0</v>
      </c>
      <c r="E279" s="190">
        <f>E283+E284+E285</f>
        <v>0</v>
      </c>
      <c r="F279" s="190">
        <f t="shared" ref="F279" si="100">(D279-E279)</f>
        <v>0</v>
      </c>
      <c r="G279" s="32" t="e">
        <f t="shared" ref="G279" si="101">F279/E279</f>
        <v>#DIV/0!</v>
      </c>
    </row>
    <row r="280" spans="1:7" x14ac:dyDescent="0.2">
      <c r="A280" s="186"/>
      <c r="B280" s="1"/>
      <c r="C280" s="10"/>
      <c r="D280" s="190"/>
      <c r="E280" s="190"/>
      <c r="F280" s="190"/>
      <c r="G280" s="32"/>
    </row>
    <row r="281" spans="1:7" x14ac:dyDescent="0.2">
      <c r="A281" s="186"/>
      <c r="B281" s="7" t="s">
        <v>6</v>
      </c>
      <c r="C281" s="29"/>
      <c r="D281" s="190"/>
      <c r="E281" s="190"/>
      <c r="F281" s="190"/>
      <c r="G281" s="32"/>
    </row>
    <row r="282" spans="1:7" x14ac:dyDescent="0.2">
      <c r="A282" s="186"/>
      <c r="B282" s="1"/>
      <c r="C282" s="10"/>
      <c r="D282" s="190"/>
      <c r="E282" s="190"/>
      <c r="F282" s="190"/>
      <c r="G282" s="32"/>
    </row>
    <row r="283" spans="1:7" x14ac:dyDescent="0.2">
      <c r="A283" s="186"/>
      <c r="B283" s="23" t="s">
        <v>23</v>
      </c>
      <c r="C283" s="10"/>
      <c r="D283" s="190"/>
      <c r="E283" s="190"/>
      <c r="F283" s="190">
        <f t="shared" ref="F283:F285" si="102">(D283-E283)</f>
        <v>0</v>
      </c>
      <c r="G283" s="32" t="e">
        <f t="shared" ref="G283:G285" si="103">F283/E283</f>
        <v>#DIV/0!</v>
      </c>
    </row>
    <row r="284" spans="1:7" ht="25.5" x14ac:dyDescent="0.2">
      <c r="A284" s="186"/>
      <c r="B284" s="24" t="s">
        <v>58</v>
      </c>
      <c r="C284" s="17"/>
      <c r="D284" s="190"/>
      <c r="E284" s="190"/>
      <c r="F284" s="190">
        <f t="shared" si="102"/>
        <v>0</v>
      </c>
      <c r="G284" s="32" t="e">
        <f t="shared" si="103"/>
        <v>#DIV/0!</v>
      </c>
    </row>
    <row r="285" spans="1:7" x14ac:dyDescent="0.2">
      <c r="A285" s="186"/>
      <c r="B285" s="23" t="s">
        <v>24</v>
      </c>
      <c r="C285" s="10"/>
      <c r="D285" s="190"/>
      <c r="E285" s="190"/>
      <c r="F285" s="190">
        <f t="shared" si="102"/>
        <v>0</v>
      </c>
      <c r="G285" s="32" t="e">
        <f t="shared" si="103"/>
        <v>#DIV/0!</v>
      </c>
    </row>
    <row r="286" spans="1:7" x14ac:dyDescent="0.2">
      <c r="A286" s="186"/>
      <c r="B286" s="1"/>
      <c r="C286" s="10"/>
      <c r="D286" s="190"/>
      <c r="E286" s="190"/>
      <c r="F286" s="190"/>
      <c r="G286" s="32"/>
    </row>
    <row r="287" spans="1:7" s="157" customFormat="1" x14ac:dyDescent="0.2">
      <c r="A287" s="186"/>
      <c r="B287" s="8" t="s">
        <v>26</v>
      </c>
      <c r="C287" s="31"/>
      <c r="D287" s="190"/>
      <c r="E287" s="190"/>
      <c r="F287" s="190">
        <f t="shared" ref="F287" si="104">(D287-E287)</f>
        <v>0</v>
      </c>
      <c r="G287" s="32" t="e">
        <f t="shared" ref="G287" si="105">F287/E287</f>
        <v>#DIV/0!</v>
      </c>
    </row>
    <row r="288" spans="1:7" x14ac:dyDescent="0.2">
      <c r="A288" s="186"/>
      <c r="B288" s="8"/>
      <c r="C288" s="31"/>
      <c r="D288" s="190"/>
      <c r="E288" s="190"/>
      <c r="F288" s="190"/>
      <c r="G288" s="32"/>
    </row>
    <row r="289" spans="1:7" s="157" customFormat="1" x14ac:dyDescent="0.2">
      <c r="A289" s="186">
        <v>3</v>
      </c>
      <c r="B289" s="8" t="s">
        <v>15</v>
      </c>
      <c r="C289" s="31"/>
      <c r="D289" s="190">
        <f>D292+D293+D294+D295</f>
        <v>0</v>
      </c>
      <c r="E289" s="190">
        <f>E292+E293+E294+E295</f>
        <v>0</v>
      </c>
      <c r="F289" s="190">
        <f t="shared" ref="F289" si="106">(D289-E289)</f>
        <v>0</v>
      </c>
      <c r="G289" s="32" t="e">
        <f t="shared" ref="G289" si="107">F289/E289</f>
        <v>#DIV/0!</v>
      </c>
    </row>
    <row r="290" spans="1:7" x14ac:dyDescent="0.2">
      <c r="A290" s="186"/>
      <c r="B290" s="7" t="s">
        <v>6</v>
      </c>
      <c r="C290" s="29"/>
      <c r="D290" s="190"/>
      <c r="E290" s="190"/>
      <c r="F290" s="190"/>
      <c r="G290" s="32"/>
    </row>
    <row r="291" spans="1:7" x14ac:dyDescent="0.2">
      <c r="A291" s="186"/>
      <c r="B291" s="8"/>
      <c r="C291" s="31"/>
      <c r="D291" s="190"/>
      <c r="E291" s="190"/>
      <c r="F291" s="190"/>
      <c r="G291" s="32"/>
    </row>
    <row r="292" spans="1:7" x14ac:dyDescent="0.2">
      <c r="A292" s="186">
        <v>30</v>
      </c>
      <c r="B292" s="25" t="s">
        <v>16</v>
      </c>
      <c r="C292" s="31"/>
      <c r="D292" s="190"/>
      <c r="E292" s="190"/>
      <c r="F292" s="190">
        <f t="shared" ref="F292:F295" si="108">(D292-E292)</f>
        <v>0</v>
      </c>
      <c r="G292" s="32" t="e">
        <f t="shared" ref="G292:G295" si="109">F292/E292</f>
        <v>#DIV/0!</v>
      </c>
    </row>
    <row r="293" spans="1:7" x14ac:dyDescent="0.2">
      <c r="A293" s="186">
        <v>31</v>
      </c>
      <c r="B293" s="25" t="s">
        <v>17</v>
      </c>
      <c r="C293" s="31"/>
      <c r="D293" s="190"/>
      <c r="E293" s="190"/>
      <c r="F293" s="190">
        <f t="shared" si="108"/>
        <v>0</v>
      </c>
      <c r="G293" s="32" t="e">
        <f t="shared" si="109"/>
        <v>#DIV/0!</v>
      </c>
    </row>
    <row r="294" spans="1:7" x14ac:dyDescent="0.2">
      <c r="A294" s="186">
        <v>32</v>
      </c>
      <c r="B294" s="25" t="s">
        <v>18</v>
      </c>
      <c r="C294" s="31"/>
      <c r="D294" s="190"/>
      <c r="E294" s="190"/>
      <c r="F294" s="190">
        <f t="shared" si="108"/>
        <v>0</v>
      </c>
      <c r="G294" s="32" t="e">
        <f t="shared" si="109"/>
        <v>#DIV/0!</v>
      </c>
    </row>
    <row r="295" spans="1:7" x14ac:dyDescent="0.2">
      <c r="A295" s="186">
        <v>37</v>
      </c>
      <c r="B295" s="25" t="s">
        <v>25</v>
      </c>
      <c r="C295" s="31"/>
      <c r="D295" s="190"/>
      <c r="E295" s="190"/>
      <c r="F295" s="190">
        <f t="shared" si="108"/>
        <v>0</v>
      </c>
      <c r="G295" s="32" t="e">
        <f t="shared" si="109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90" t="s">
        <v>10</v>
      </c>
      <c r="E299" s="190" t="s">
        <v>11</v>
      </c>
      <c r="F299" s="190" t="s">
        <v>12</v>
      </c>
      <c r="G299" s="32" t="s">
        <v>13</v>
      </c>
    </row>
    <row r="300" spans="1:7" ht="12.75" customHeight="1" x14ac:dyDescent="0.2">
      <c r="A300" s="186">
        <v>700</v>
      </c>
      <c r="B300" s="1" t="s">
        <v>30</v>
      </c>
      <c r="C300" s="10"/>
      <c r="D300" s="190"/>
      <c r="E300" s="190"/>
      <c r="F300" s="190">
        <f>(D300-E300)</f>
        <v>0</v>
      </c>
      <c r="G300" s="32" t="e">
        <f>F300/E300</f>
        <v>#DIV/0!</v>
      </c>
    </row>
    <row r="301" spans="1:7" x14ac:dyDescent="0.2">
      <c r="A301" s="186">
        <v>701</v>
      </c>
      <c r="B301" s="1" t="s">
        <v>31</v>
      </c>
      <c r="C301" s="10"/>
      <c r="D301" s="190"/>
      <c r="E301" s="190"/>
      <c r="F301" s="190">
        <f t="shared" ref="F301:F303" si="110">(D301-E301)</f>
        <v>0</v>
      </c>
      <c r="G301" s="32" t="e">
        <f t="shared" ref="G301:G303" si="111">F301/E301</f>
        <v>#DIV/0!</v>
      </c>
    </row>
    <row r="302" spans="1:7" x14ac:dyDescent="0.2">
      <c r="A302" s="186">
        <v>704</v>
      </c>
      <c r="B302" s="1" t="s">
        <v>32</v>
      </c>
      <c r="C302" s="10"/>
      <c r="D302" s="190"/>
      <c r="E302" s="190"/>
      <c r="F302" s="190">
        <f t="shared" si="110"/>
        <v>0</v>
      </c>
      <c r="G302" s="32" t="e">
        <f t="shared" si="111"/>
        <v>#DIV/0!</v>
      </c>
    </row>
    <row r="303" spans="1:7" x14ac:dyDescent="0.2">
      <c r="A303" s="186">
        <v>706</v>
      </c>
      <c r="B303" s="1" t="s">
        <v>33</v>
      </c>
      <c r="C303" s="10"/>
      <c r="D303" s="190"/>
      <c r="E303" s="190"/>
      <c r="F303" s="190">
        <f t="shared" si="110"/>
        <v>0</v>
      </c>
      <c r="G303" s="32" t="e">
        <f t="shared" si="111"/>
        <v>#DIV/0!</v>
      </c>
    </row>
    <row r="304" spans="1:7" x14ac:dyDescent="0.2">
      <c r="A304" s="186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86"/>
      <c r="B305" s="14" t="s">
        <v>19</v>
      </c>
      <c r="C305" s="11"/>
      <c r="D305" s="39"/>
      <c r="E305" s="39"/>
      <c r="F305" s="190">
        <f t="shared" ref="F305:F310" si="112">(D305-E305)</f>
        <v>0</v>
      </c>
      <c r="G305" s="32" t="e">
        <f t="shared" ref="G305:G310" si="113">F305/E305</f>
        <v>#DIV/0!</v>
      </c>
    </row>
    <row r="306" spans="1:7" x14ac:dyDescent="0.2">
      <c r="A306" s="186"/>
      <c r="B306" s="14" t="s">
        <v>20</v>
      </c>
      <c r="C306" s="11"/>
      <c r="D306" s="39"/>
      <c r="E306" s="39"/>
      <c r="F306" s="190">
        <f t="shared" si="112"/>
        <v>0</v>
      </c>
      <c r="G306" s="32" t="e">
        <f t="shared" si="113"/>
        <v>#DIV/0!</v>
      </c>
    </row>
    <row r="307" spans="1:7" x14ac:dyDescent="0.2">
      <c r="A307" s="186"/>
      <c r="B307" s="14" t="s">
        <v>27</v>
      </c>
      <c r="C307" s="11"/>
      <c r="D307" s="39"/>
      <c r="E307" s="39"/>
      <c r="F307" s="190">
        <f t="shared" si="112"/>
        <v>0</v>
      </c>
      <c r="G307" s="32" t="e">
        <f t="shared" si="113"/>
        <v>#DIV/0!</v>
      </c>
    </row>
    <row r="308" spans="1:7" x14ac:dyDescent="0.2">
      <c r="A308" s="186">
        <v>706</v>
      </c>
      <c r="B308" s="2" t="s">
        <v>34</v>
      </c>
      <c r="C308" s="11"/>
      <c r="D308" s="39"/>
      <c r="E308" s="39"/>
      <c r="F308" s="190">
        <f t="shared" si="112"/>
        <v>0</v>
      </c>
      <c r="G308" s="32" t="e">
        <f t="shared" si="113"/>
        <v>#DIV/0!</v>
      </c>
    </row>
    <row r="309" spans="1:7" x14ac:dyDescent="0.2">
      <c r="A309" s="186" t="s">
        <v>35</v>
      </c>
      <c r="B309" s="2" t="s">
        <v>36</v>
      </c>
      <c r="C309" s="11"/>
      <c r="D309" s="39"/>
      <c r="E309" s="39"/>
      <c r="F309" s="190">
        <f t="shared" si="112"/>
        <v>0</v>
      </c>
      <c r="G309" s="32" t="e">
        <f t="shared" si="113"/>
        <v>#DIV/0!</v>
      </c>
    </row>
    <row r="310" spans="1:7" ht="25.5" x14ac:dyDescent="0.2">
      <c r="A310" s="22"/>
      <c r="B310" s="26" t="s">
        <v>45</v>
      </c>
      <c r="C310" s="187"/>
      <c r="D310" s="40">
        <f>D300+D301+D302+D303+D308+D309</f>
        <v>0</v>
      </c>
      <c r="E310" s="40">
        <f>E300+E301+E302+E303+E308+E309</f>
        <v>0</v>
      </c>
      <c r="F310" s="40">
        <f t="shared" si="112"/>
        <v>0</v>
      </c>
      <c r="G310" s="34" t="e">
        <f t="shared" si="113"/>
        <v>#DIV/0!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90">
        <v>0</v>
      </c>
      <c r="E313" s="190">
        <v>0</v>
      </c>
      <c r="F313" s="190">
        <f t="shared" ref="F313" si="114">(D313-E313)</f>
        <v>0</v>
      </c>
      <c r="G313" s="32" t="e">
        <f t="shared" ref="G313" si="115">F313/E313</f>
        <v>#DIV/0!</v>
      </c>
    </row>
    <row r="314" spans="1:7" x14ac:dyDescent="0.2">
      <c r="B314" s="3"/>
      <c r="C314" s="188"/>
      <c r="D314" s="189"/>
      <c r="E314" s="189"/>
      <c r="F314" s="189"/>
      <c r="G314" s="36"/>
    </row>
    <row r="315" spans="1:7" x14ac:dyDescent="0.2">
      <c r="A315" s="186">
        <v>72</v>
      </c>
      <c r="B315" s="1" t="s">
        <v>37</v>
      </c>
      <c r="C315" s="10"/>
      <c r="D315" s="190"/>
      <c r="E315" s="190"/>
      <c r="F315" s="190"/>
      <c r="G315" s="32"/>
    </row>
    <row r="316" spans="1:7" x14ac:dyDescent="0.2">
      <c r="A316" s="186">
        <v>73</v>
      </c>
      <c r="B316" s="1" t="s">
        <v>38</v>
      </c>
      <c r="C316" s="10"/>
      <c r="D316" s="190"/>
      <c r="E316" s="190"/>
      <c r="F316" s="190">
        <f t="shared" ref="F316" si="116">(D316-E316)</f>
        <v>0</v>
      </c>
      <c r="G316" s="32" t="e">
        <f t="shared" ref="G316" si="117">F316/E316</f>
        <v>#DIV/0!</v>
      </c>
    </row>
    <row r="317" spans="1:7" x14ac:dyDescent="0.2">
      <c r="A317" s="186">
        <v>74</v>
      </c>
      <c r="B317" s="2" t="s">
        <v>39</v>
      </c>
      <c r="C317" s="11"/>
      <c r="D317" s="39"/>
      <c r="E317" s="39"/>
      <c r="F317" s="190"/>
      <c r="G317" s="32"/>
    </row>
    <row r="318" spans="1:7" ht="25.5" x14ac:dyDescent="0.2">
      <c r="A318" s="22"/>
      <c r="B318" s="26" t="s">
        <v>44</v>
      </c>
      <c r="C318" s="191"/>
      <c r="D318" s="40">
        <f>D310+D315+D316+D317</f>
        <v>0</v>
      </c>
      <c r="E318" s="40">
        <f>E310+E315+E316+E317</f>
        <v>0</v>
      </c>
      <c r="F318" s="190">
        <f t="shared" ref="F318:F327" si="118">(D318-E318)</f>
        <v>0</v>
      </c>
      <c r="G318" s="32" t="e">
        <f t="shared" ref="G318:G327" si="119">F318/E318</f>
        <v>#DIV/0!</v>
      </c>
    </row>
    <row r="319" spans="1:7" x14ac:dyDescent="0.2">
      <c r="A319" s="186">
        <v>60</v>
      </c>
      <c r="B319" s="3" t="s">
        <v>40</v>
      </c>
      <c r="C319" s="188"/>
      <c r="D319" s="189">
        <f>D320+D321+D322</f>
        <v>0</v>
      </c>
      <c r="E319" s="189">
        <f>E320+E321+E322</f>
        <v>0</v>
      </c>
      <c r="F319" s="190">
        <f t="shared" si="118"/>
        <v>0</v>
      </c>
      <c r="G319" s="32" t="e">
        <f t="shared" si="119"/>
        <v>#DIV/0!</v>
      </c>
    </row>
    <row r="320" spans="1:7" x14ac:dyDescent="0.2">
      <c r="A320" s="186">
        <v>600</v>
      </c>
      <c r="B320" s="1" t="s">
        <v>2</v>
      </c>
      <c r="C320" s="10"/>
      <c r="D320" s="190"/>
      <c r="E320" s="190"/>
      <c r="F320" s="190">
        <f t="shared" si="118"/>
        <v>0</v>
      </c>
      <c r="G320" s="32" t="e">
        <f t="shared" si="119"/>
        <v>#DIV/0!</v>
      </c>
    </row>
    <row r="321" spans="1:7" x14ac:dyDescent="0.2">
      <c r="A321" s="186">
        <v>601</v>
      </c>
      <c r="B321" s="1" t="s">
        <v>3</v>
      </c>
      <c r="C321" s="10"/>
      <c r="D321" s="190"/>
      <c r="E321" s="190"/>
      <c r="F321" s="190">
        <f t="shared" si="118"/>
        <v>0</v>
      </c>
      <c r="G321" s="32" t="e">
        <f t="shared" si="119"/>
        <v>#DIV/0!</v>
      </c>
    </row>
    <row r="322" spans="1:7" x14ac:dyDescent="0.2">
      <c r="A322" s="186">
        <v>604</v>
      </c>
      <c r="B322" s="1" t="s">
        <v>4</v>
      </c>
      <c r="C322" s="10"/>
      <c r="D322" s="190"/>
      <c r="E322" s="190"/>
      <c r="F322" s="190">
        <f t="shared" si="118"/>
        <v>0</v>
      </c>
      <c r="G322" s="32" t="e">
        <f t="shared" si="119"/>
        <v>#DIV/0!</v>
      </c>
    </row>
    <row r="323" spans="1:7" x14ac:dyDescent="0.2">
      <c r="A323" s="186">
        <v>61</v>
      </c>
      <c r="B323" s="1" t="s">
        <v>41</v>
      </c>
      <c r="C323" s="10"/>
      <c r="D323" s="190"/>
      <c r="E323" s="190"/>
      <c r="F323" s="190">
        <f t="shared" si="118"/>
        <v>0</v>
      </c>
      <c r="G323" s="32" t="e">
        <f t="shared" si="119"/>
        <v>#DIV/0!</v>
      </c>
    </row>
    <row r="324" spans="1:7" x14ac:dyDescent="0.2">
      <c r="A324" s="186">
        <v>62</v>
      </c>
      <c r="B324" s="2" t="s">
        <v>42</v>
      </c>
      <c r="C324" s="11"/>
      <c r="D324" s="39"/>
      <c r="E324" s="39"/>
      <c r="F324" s="190">
        <f t="shared" si="118"/>
        <v>0</v>
      </c>
      <c r="G324" s="32" t="e">
        <f t="shared" si="119"/>
        <v>#DIV/0!</v>
      </c>
    </row>
    <row r="325" spans="1:7" ht="25.5" x14ac:dyDescent="0.2">
      <c r="A325" s="22"/>
      <c r="B325" s="26" t="s">
        <v>43</v>
      </c>
      <c r="C325" s="191"/>
      <c r="D325" s="40">
        <f>D319+D323+D324</f>
        <v>0</v>
      </c>
      <c r="E325" s="40">
        <f>E319+E323+E324</f>
        <v>0</v>
      </c>
      <c r="F325" s="190">
        <f t="shared" si="118"/>
        <v>0</v>
      </c>
      <c r="G325" s="32" t="e">
        <f t="shared" si="119"/>
        <v>#DIV/0!</v>
      </c>
    </row>
    <row r="326" spans="1:7" ht="25.5" x14ac:dyDescent="0.2">
      <c r="A326" s="22"/>
      <c r="B326" s="26" t="s">
        <v>48</v>
      </c>
      <c r="C326" s="191"/>
      <c r="D326" s="40">
        <f>D318-D325</f>
        <v>0</v>
      </c>
      <c r="E326" s="40">
        <f>E318-E325</f>
        <v>0</v>
      </c>
      <c r="F326" s="190">
        <f t="shared" si="118"/>
        <v>0</v>
      </c>
      <c r="G326" s="32" t="e">
        <f t="shared" si="119"/>
        <v>#DIV/0!</v>
      </c>
    </row>
    <row r="327" spans="1:7" x14ac:dyDescent="0.2">
      <c r="A327" s="186">
        <v>63</v>
      </c>
      <c r="B327" s="3" t="s">
        <v>46</v>
      </c>
      <c r="C327" s="188"/>
      <c r="D327" s="189"/>
      <c r="E327" s="189"/>
      <c r="F327" s="190">
        <f t="shared" si="118"/>
        <v>0</v>
      </c>
      <c r="G327" s="32" t="e">
        <f t="shared" si="119"/>
        <v>#DIV/0!</v>
      </c>
    </row>
    <row r="328" spans="1:7" x14ac:dyDescent="0.2">
      <c r="A328" s="186"/>
      <c r="B328" s="13" t="s">
        <v>6</v>
      </c>
      <c r="C328" s="27"/>
      <c r="D328" s="190"/>
      <c r="E328" s="190"/>
      <c r="F328" s="190"/>
      <c r="G328" s="32"/>
    </row>
    <row r="329" spans="1:7" x14ac:dyDescent="0.2">
      <c r="A329" s="186">
        <v>631</v>
      </c>
      <c r="B329" s="15" t="s">
        <v>21</v>
      </c>
      <c r="C329" s="21"/>
      <c r="D329" s="189"/>
      <c r="E329" s="189"/>
      <c r="F329" s="190">
        <f t="shared" ref="F329" si="120">(D329-E329)</f>
        <v>0</v>
      </c>
      <c r="G329" s="32" t="e">
        <f t="shared" ref="G329" si="121">F329/E329</f>
        <v>#DIV/0!</v>
      </c>
    </row>
    <row r="330" spans="1:7" x14ac:dyDescent="0.2">
      <c r="A330" s="186"/>
      <c r="B330" s="15"/>
      <c r="C330" s="21"/>
      <c r="D330" s="190"/>
      <c r="E330" s="190"/>
      <c r="F330" s="190"/>
      <c r="G330" s="32"/>
    </row>
    <row r="331" spans="1:7" x14ac:dyDescent="0.2">
      <c r="A331" s="186">
        <v>64</v>
      </c>
      <c r="B331" s="2" t="s">
        <v>47</v>
      </c>
      <c r="C331" s="11"/>
      <c r="D331" s="39"/>
      <c r="E331" s="39"/>
      <c r="F331" s="190">
        <f t="shared" ref="F331:F341" si="122">(D331-E331)</f>
        <v>0</v>
      </c>
      <c r="G331" s="32" t="e">
        <f t="shared" ref="G331:G341" si="123">F331/E331</f>
        <v>#DIV/0!</v>
      </c>
    </row>
    <row r="332" spans="1:7" ht="25.5" x14ac:dyDescent="0.2">
      <c r="A332" s="22"/>
      <c r="B332" s="26" t="s">
        <v>49</v>
      </c>
      <c r="C332" s="191"/>
      <c r="D332" s="190">
        <f>D326-D327-D331</f>
        <v>0</v>
      </c>
      <c r="E332" s="190">
        <f>E326-E327-E331</f>
        <v>0</v>
      </c>
      <c r="F332" s="190">
        <f t="shared" si="122"/>
        <v>0</v>
      </c>
      <c r="G332" s="32" t="e">
        <f t="shared" si="123"/>
        <v>#DIV/0!</v>
      </c>
    </row>
    <row r="333" spans="1:7" x14ac:dyDescent="0.2">
      <c r="A333" s="186">
        <v>75</v>
      </c>
      <c r="B333" s="3" t="s">
        <v>50</v>
      </c>
      <c r="C333" s="188"/>
      <c r="D333" s="189"/>
      <c r="E333" s="189"/>
      <c r="F333" s="190">
        <f t="shared" si="122"/>
        <v>0</v>
      </c>
      <c r="G333" s="32" t="e">
        <f t="shared" si="123"/>
        <v>#DIV/0!</v>
      </c>
    </row>
    <row r="334" spans="1:7" x14ac:dyDescent="0.2">
      <c r="A334" s="186">
        <v>65</v>
      </c>
      <c r="B334" s="1" t="s">
        <v>51</v>
      </c>
      <c r="C334" s="10"/>
      <c r="D334" s="190"/>
      <c r="E334" s="190"/>
      <c r="F334" s="190">
        <f t="shared" si="122"/>
        <v>0</v>
      </c>
      <c r="G334" s="32" t="e">
        <f t="shared" si="123"/>
        <v>#DIV/0!</v>
      </c>
    </row>
    <row r="335" spans="1:7" ht="25.5" x14ac:dyDescent="0.2">
      <c r="A335" s="186">
        <v>68</v>
      </c>
      <c r="B335" s="16" t="s">
        <v>52</v>
      </c>
      <c r="C335" s="17"/>
      <c r="D335" s="190"/>
      <c r="E335" s="190"/>
      <c r="F335" s="190">
        <f t="shared" si="122"/>
        <v>0</v>
      </c>
      <c r="G335" s="32" t="e">
        <f t="shared" si="123"/>
        <v>#DIV/0!</v>
      </c>
    </row>
    <row r="336" spans="1:7" x14ac:dyDescent="0.2">
      <c r="A336" s="186">
        <v>78</v>
      </c>
      <c r="B336" s="2" t="s">
        <v>53</v>
      </c>
      <c r="C336" s="11"/>
      <c r="D336" s="39"/>
      <c r="E336" s="39"/>
      <c r="F336" s="190">
        <f t="shared" si="122"/>
        <v>0</v>
      </c>
      <c r="G336" s="32" t="e">
        <f t="shared" si="123"/>
        <v>#DIV/0!</v>
      </c>
    </row>
    <row r="337" spans="1:7" ht="25.5" x14ac:dyDescent="0.2">
      <c r="A337" s="22"/>
      <c r="B337" s="26" t="s">
        <v>77</v>
      </c>
      <c r="C337" s="191"/>
      <c r="D337" s="190">
        <f>D332+D333-D334-D335+D336</f>
        <v>0</v>
      </c>
      <c r="E337" s="190">
        <f>E332+E333-E334-E335+E336</f>
        <v>0</v>
      </c>
      <c r="F337" s="190">
        <f t="shared" si="122"/>
        <v>0</v>
      </c>
      <c r="G337" s="32" t="e">
        <f t="shared" si="123"/>
        <v>#DIV/0!</v>
      </c>
    </row>
    <row r="338" spans="1:7" x14ac:dyDescent="0.2">
      <c r="A338" s="186">
        <v>76</v>
      </c>
      <c r="B338" s="1" t="s">
        <v>54</v>
      </c>
      <c r="C338" s="10"/>
      <c r="D338" s="190"/>
      <c r="E338" s="190"/>
      <c r="F338" s="190">
        <f t="shared" si="122"/>
        <v>0</v>
      </c>
      <c r="G338" s="32" t="e">
        <f t="shared" si="123"/>
        <v>#DIV/0!</v>
      </c>
    </row>
    <row r="339" spans="1:7" x14ac:dyDescent="0.2">
      <c r="A339" s="186">
        <v>66</v>
      </c>
      <c r="B339" s="1" t="s">
        <v>55</v>
      </c>
      <c r="C339" s="10"/>
      <c r="D339" s="190"/>
      <c r="E339" s="190"/>
      <c r="F339" s="190">
        <f t="shared" si="122"/>
        <v>0</v>
      </c>
      <c r="G339" s="32" t="e">
        <f t="shared" si="123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190">
        <f t="shared" si="122"/>
        <v>0</v>
      </c>
      <c r="G340" s="32" t="e">
        <f t="shared" si="123"/>
        <v>#DIV/0!</v>
      </c>
    </row>
    <row r="341" spans="1:7" x14ac:dyDescent="0.2">
      <c r="A341" s="22"/>
      <c r="B341" s="19" t="s">
        <v>57</v>
      </c>
      <c r="C341" s="191"/>
      <c r="D341" s="190">
        <f>D337+D340</f>
        <v>0</v>
      </c>
      <c r="E341" s="190">
        <f>E337+E340</f>
        <v>0</v>
      </c>
      <c r="F341" s="190">
        <f t="shared" si="122"/>
        <v>0</v>
      </c>
      <c r="G341" s="32" t="e">
        <f t="shared" si="123"/>
        <v>#DIV/0!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86">
        <v>5</v>
      </c>
      <c r="B345" s="1" t="s">
        <v>22</v>
      </c>
      <c r="C345" s="10"/>
      <c r="D345" s="190"/>
      <c r="E345" s="190"/>
      <c r="F345" s="190">
        <f t="shared" ref="F345" si="124">(D345-E345)</f>
        <v>0</v>
      </c>
      <c r="G345" s="32" t="e">
        <f t="shared" ref="G345" si="125">F345/E345</f>
        <v>#DIV/0!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86">
        <v>51</v>
      </c>
      <c r="B349" s="20" t="s">
        <v>29</v>
      </c>
      <c r="C349" s="30"/>
      <c r="D349" s="190">
        <v>0</v>
      </c>
      <c r="E349" s="190">
        <v>0</v>
      </c>
      <c r="F349" s="190">
        <f t="shared" ref="F349:F350" si="126">(D349-E349)</f>
        <v>0</v>
      </c>
      <c r="G349" s="32" t="e">
        <f t="shared" ref="G349:G350" si="127">F349/E349</f>
        <v>#DIV/0!</v>
      </c>
    </row>
    <row r="350" spans="1:7" x14ac:dyDescent="0.2">
      <c r="A350" s="186">
        <v>510</v>
      </c>
      <c r="B350" s="1" t="s">
        <v>7</v>
      </c>
      <c r="C350" s="10"/>
      <c r="D350" s="190">
        <v>0</v>
      </c>
      <c r="E350" s="190">
        <v>0</v>
      </c>
      <c r="F350" s="190">
        <f t="shared" si="126"/>
        <v>0</v>
      </c>
      <c r="G350" s="32" t="e">
        <f t="shared" si="127"/>
        <v>#DIV/0!</v>
      </c>
    </row>
    <row r="351" spans="1:7" x14ac:dyDescent="0.2">
      <c r="B351" s="3"/>
      <c r="C351" s="28"/>
    </row>
    <row r="352" spans="1:7" x14ac:dyDescent="0.2">
      <c r="A352" s="186">
        <v>41</v>
      </c>
      <c r="B352" s="1" t="s">
        <v>8</v>
      </c>
      <c r="C352" s="10"/>
      <c r="D352" s="190">
        <f>D356+D357+D358</f>
        <v>0</v>
      </c>
      <c r="E352" s="190">
        <f>E356+E357+E358</f>
        <v>0</v>
      </c>
      <c r="F352" s="190">
        <f t="shared" ref="F352" si="128">(D352-E352)</f>
        <v>0</v>
      </c>
      <c r="G352" s="32" t="e">
        <f t="shared" ref="G352" si="129">F352/E352</f>
        <v>#DIV/0!</v>
      </c>
    </row>
    <row r="353" spans="1:7" x14ac:dyDescent="0.2">
      <c r="A353" s="186"/>
      <c r="B353" s="1"/>
      <c r="C353" s="10"/>
      <c r="D353" s="190"/>
      <c r="E353" s="190"/>
      <c r="F353" s="190"/>
      <c r="G353" s="32"/>
    </row>
    <row r="354" spans="1:7" x14ac:dyDescent="0.2">
      <c r="A354" s="186"/>
      <c r="B354" s="7" t="s">
        <v>6</v>
      </c>
      <c r="C354" s="29"/>
      <c r="D354" s="190"/>
      <c r="E354" s="190"/>
      <c r="F354" s="190"/>
      <c r="G354" s="32"/>
    </row>
    <row r="355" spans="1:7" x14ac:dyDescent="0.2">
      <c r="A355" s="186"/>
      <c r="B355" s="1"/>
      <c r="C355" s="10"/>
      <c r="D355" s="190"/>
      <c r="E355" s="190"/>
      <c r="F355" s="190"/>
      <c r="G355" s="32"/>
    </row>
    <row r="356" spans="1:7" x14ac:dyDescent="0.2">
      <c r="A356" s="186"/>
      <c r="B356" s="23" t="s">
        <v>23</v>
      </c>
      <c r="C356" s="10"/>
      <c r="D356" s="190"/>
      <c r="E356" s="190"/>
      <c r="F356" s="190">
        <f t="shared" ref="F356:F358" si="130">(D356-E356)</f>
        <v>0</v>
      </c>
      <c r="G356" s="32" t="e">
        <f t="shared" ref="G356:G358" si="131">F356/E356</f>
        <v>#DIV/0!</v>
      </c>
    </row>
    <row r="357" spans="1:7" ht="25.5" x14ac:dyDescent="0.2">
      <c r="A357" s="186"/>
      <c r="B357" s="24" t="s">
        <v>58</v>
      </c>
      <c r="C357" s="17"/>
      <c r="D357" s="190"/>
      <c r="E357" s="190"/>
      <c r="F357" s="190">
        <f t="shared" si="130"/>
        <v>0</v>
      </c>
      <c r="G357" s="32" t="e">
        <f t="shared" si="131"/>
        <v>#DIV/0!</v>
      </c>
    </row>
    <row r="358" spans="1:7" x14ac:dyDescent="0.2">
      <c r="A358" s="186"/>
      <c r="B358" s="23" t="s">
        <v>24</v>
      </c>
      <c r="C358" s="10"/>
      <c r="D358" s="190"/>
      <c r="E358" s="190"/>
      <c r="F358" s="190">
        <f t="shared" si="130"/>
        <v>0</v>
      </c>
      <c r="G358" s="32" t="e">
        <f t="shared" si="131"/>
        <v>#DIV/0!</v>
      </c>
    </row>
    <row r="359" spans="1:7" x14ac:dyDescent="0.2">
      <c r="A359" s="186"/>
      <c r="B359" s="1"/>
      <c r="C359" s="10"/>
      <c r="D359" s="190"/>
      <c r="E359" s="190"/>
      <c r="F359" s="190"/>
      <c r="G359" s="32"/>
    </row>
    <row r="360" spans="1:7" x14ac:dyDescent="0.2">
      <c r="A360" s="186"/>
      <c r="B360" s="8" t="s">
        <v>26</v>
      </c>
      <c r="C360" s="31"/>
      <c r="D360" s="190"/>
      <c r="E360" s="190"/>
      <c r="F360" s="190">
        <f t="shared" ref="F360" si="132">(D360-E360)</f>
        <v>0</v>
      </c>
      <c r="G360" s="32" t="e">
        <f t="shared" ref="G360" si="133">F360/E360</f>
        <v>#DIV/0!</v>
      </c>
    </row>
    <row r="361" spans="1:7" x14ac:dyDescent="0.2">
      <c r="A361" s="186"/>
      <c r="B361" s="8"/>
      <c r="C361" s="31"/>
      <c r="D361" s="190"/>
      <c r="E361" s="190"/>
      <c r="F361" s="190"/>
      <c r="G361" s="32"/>
    </row>
    <row r="362" spans="1:7" x14ac:dyDescent="0.2">
      <c r="A362" s="186">
        <v>3</v>
      </c>
      <c r="B362" s="8" t="s">
        <v>15</v>
      </c>
      <c r="C362" s="31"/>
      <c r="D362" s="190">
        <f>D365+D366+D367+D368</f>
        <v>0</v>
      </c>
      <c r="E362" s="190">
        <f>E365+E366+E367+E368</f>
        <v>0</v>
      </c>
      <c r="F362" s="190">
        <f t="shared" ref="F362" si="134">(D362-E362)</f>
        <v>0</v>
      </c>
      <c r="G362" s="32" t="e">
        <f t="shared" ref="G362" si="135">F362/E362</f>
        <v>#DIV/0!</v>
      </c>
    </row>
    <row r="363" spans="1:7" x14ac:dyDescent="0.2">
      <c r="A363" s="186"/>
      <c r="B363" s="7" t="s">
        <v>6</v>
      </c>
      <c r="C363" s="29"/>
      <c r="D363" s="190"/>
      <c r="E363" s="190"/>
      <c r="F363" s="190"/>
      <c r="G363" s="32"/>
    </row>
    <row r="364" spans="1:7" x14ac:dyDescent="0.2">
      <c r="A364" s="186"/>
      <c r="B364" s="8"/>
      <c r="C364" s="31"/>
      <c r="D364" s="190"/>
      <c r="E364" s="190"/>
      <c r="F364" s="190"/>
      <c r="G364" s="32"/>
    </row>
    <row r="365" spans="1:7" x14ac:dyDescent="0.2">
      <c r="A365" s="186">
        <v>30</v>
      </c>
      <c r="B365" s="25" t="s">
        <v>16</v>
      </c>
      <c r="C365" s="31"/>
      <c r="D365" s="190"/>
      <c r="E365" s="190"/>
      <c r="F365" s="190">
        <f t="shared" ref="F365:F368" si="136">(D365-E365)</f>
        <v>0</v>
      </c>
      <c r="G365" s="32" t="e">
        <f t="shared" ref="G365:G368" si="137">F365/E365</f>
        <v>#DIV/0!</v>
      </c>
    </row>
    <row r="366" spans="1:7" x14ac:dyDescent="0.2">
      <c r="A366" s="186">
        <v>31</v>
      </c>
      <c r="B366" s="25" t="s">
        <v>17</v>
      </c>
      <c r="C366" s="31"/>
      <c r="D366" s="190"/>
      <c r="E366" s="190"/>
      <c r="F366" s="190">
        <f t="shared" si="136"/>
        <v>0</v>
      </c>
      <c r="G366" s="32" t="e">
        <f t="shared" si="137"/>
        <v>#DIV/0!</v>
      </c>
    </row>
    <row r="367" spans="1:7" x14ac:dyDescent="0.2">
      <c r="A367" s="186">
        <v>32</v>
      </c>
      <c r="B367" s="25" t="s">
        <v>18</v>
      </c>
      <c r="C367" s="31"/>
      <c r="D367" s="190"/>
      <c r="E367" s="190"/>
      <c r="F367" s="190">
        <f t="shared" si="136"/>
        <v>0</v>
      </c>
      <c r="G367" s="32" t="e">
        <f t="shared" si="137"/>
        <v>#DIV/0!</v>
      </c>
    </row>
    <row r="368" spans="1:7" x14ac:dyDescent="0.2">
      <c r="A368" s="186">
        <v>37</v>
      </c>
      <c r="B368" s="25" t="s">
        <v>25</v>
      </c>
      <c r="C368" s="31"/>
      <c r="D368" s="190"/>
      <c r="E368" s="190"/>
      <c r="F368" s="190">
        <f t="shared" si="136"/>
        <v>0</v>
      </c>
      <c r="G368" s="32" t="e">
        <f t="shared" si="137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90" t="s">
        <v>10</v>
      </c>
      <c r="E372" s="190" t="s">
        <v>11</v>
      </c>
      <c r="F372" s="190" t="s">
        <v>12</v>
      </c>
      <c r="G372" s="32" t="s">
        <v>13</v>
      </c>
    </row>
    <row r="373" spans="1:7" x14ac:dyDescent="0.2">
      <c r="A373" s="186">
        <v>700</v>
      </c>
      <c r="B373" s="1" t="s">
        <v>30</v>
      </c>
      <c r="C373" s="10"/>
      <c r="D373" s="190"/>
      <c r="E373" s="190"/>
      <c r="F373" s="190">
        <f>(D373-E373)</f>
        <v>0</v>
      </c>
      <c r="G373" s="32" t="e">
        <f>F373/E373</f>
        <v>#DIV/0!</v>
      </c>
    </row>
    <row r="374" spans="1:7" x14ac:dyDescent="0.2">
      <c r="A374" s="186">
        <v>701</v>
      </c>
      <c r="B374" s="1" t="s">
        <v>31</v>
      </c>
      <c r="C374" s="10"/>
      <c r="D374" s="190"/>
      <c r="E374" s="190"/>
      <c r="F374" s="190">
        <f t="shared" ref="F374:F376" si="138">(D374-E374)</f>
        <v>0</v>
      </c>
      <c r="G374" s="32" t="e">
        <f t="shared" ref="G374:G376" si="139">F374/E374</f>
        <v>#DIV/0!</v>
      </c>
    </row>
    <row r="375" spans="1:7" x14ac:dyDescent="0.2">
      <c r="A375" s="186">
        <v>704</v>
      </c>
      <c r="B375" s="1" t="s">
        <v>32</v>
      </c>
      <c r="C375" s="10"/>
      <c r="D375" s="190"/>
      <c r="E375" s="190"/>
      <c r="F375" s="190">
        <f t="shared" si="138"/>
        <v>0</v>
      </c>
      <c r="G375" s="32" t="e">
        <f t="shared" si="139"/>
        <v>#DIV/0!</v>
      </c>
    </row>
    <row r="376" spans="1:7" x14ac:dyDescent="0.2">
      <c r="A376" s="186">
        <v>706</v>
      </c>
      <c r="B376" s="1" t="s">
        <v>33</v>
      </c>
      <c r="C376" s="10"/>
      <c r="D376" s="190"/>
      <c r="E376" s="190"/>
      <c r="F376" s="190">
        <f t="shared" si="138"/>
        <v>0</v>
      </c>
      <c r="G376" s="32" t="e">
        <f t="shared" si="139"/>
        <v>#DIV/0!</v>
      </c>
    </row>
    <row r="377" spans="1:7" x14ac:dyDescent="0.2">
      <c r="A377" s="186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86"/>
      <c r="B378" s="14" t="s">
        <v>19</v>
      </c>
      <c r="C378" s="11"/>
      <c r="D378" s="39"/>
      <c r="E378" s="39"/>
      <c r="F378" s="190">
        <f t="shared" ref="F378:F383" si="140">(D378-E378)</f>
        <v>0</v>
      </c>
      <c r="G378" s="32" t="e">
        <f t="shared" ref="G378:G383" si="141">F378/E378</f>
        <v>#DIV/0!</v>
      </c>
    </row>
    <row r="379" spans="1:7" x14ac:dyDescent="0.2">
      <c r="A379" s="186"/>
      <c r="B379" s="14" t="s">
        <v>20</v>
      </c>
      <c r="C379" s="11"/>
      <c r="D379" s="39"/>
      <c r="E379" s="39"/>
      <c r="F379" s="190">
        <f t="shared" si="140"/>
        <v>0</v>
      </c>
      <c r="G379" s="32" t="e">
        <f t="shared" si="141"/>
        <v>#DIV/0!</v>
      </c>
    </row>
    <row r="380" spans="1:7" x14ac:dyDescent="0.2">
      <c r="A380" s="186"/>
      <c r="B380" s="14" t="s">
        <v>27</v>
      </c>
      <c r="C380" s="11"/>
      <c r="D380" s="39"/>
      <c r="E380" s="39"/>
      <c r="F380" s="190">
        <f t="shared" si="140"/>
        <v>0</v>
      </c>
      <c r="G380" s="32" t="e">
        <f t="shared" si="141"/>
        <v>#DIV/0!</v>
      </c>
    </row>
    <row r="381" spans="1:7" x14ac:dyDescent="0.2">
      <c r="A381" s="186">
        <v>706</v>
      </c>
      <c r="B381" s="2" t="s">
        <v>34</v>
      </c>
      <c r="C381" s="11"/>
      <c r="D381" s="39"/>
      <c r="E381" s="39"/>
      <c r="F381" s="190">
        <f t="shared" si="140"/>
        <v>0</v>
      </c>
      <c r="G381" s="32" t="e">
        <f t="shared" si="141"/>
        <v>#DIV/0!</v>
      </c>
    </row>
    <row r="382" spans="1:7" x14ac:dyDescent="0.2">
      <c r="A382" s="186" t="s">
        <v>35</v>
      </c>
      <c r="B382" s="2" t="s">
        <v>36</v>
      </c>
      <c r="C382" s="11"/>
      <c r="D382" s="39"/>
      <c r="E382" s="39"/>
      <c r="F382" s="190">
        <f t="shared" si="140"/>
        <v>0</v>
      </c>
      <c r="G382" s="32" t="e">
        <f t="shared" si="141"/>
        <v>#DIV/0!</v>
      </c>
    </row>
    <row r="383" spans="1:7" ht="25.5" x14ac:dyDescent="0.2">
      <c r="A383" s="22"/>
      <c r="B383" s="26" t="s">
        <v>45</v>
      </c>
      <c r="C383" s="187"/>
      <c r="D383" s="40">
        <f>D373+D374+D375+D376+D381+D382</f>
        <v>0</v>
      </c>
      <c r="E383" s="40">
        <f>E373+E374+E375+E376+E381+E382</f>
        <v>0</v>
      </c>
      <c r="F383" s="40">
        <f t="shared" si="140"/>
        <v>0</v>
      </c>
      <c r="G383" s="34" t="e">
        <f t="shared" si="141"/>
        <v>#DIV/0!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90">
        <v>0</v>
      </c>
      <c r="E386" s="190">
        <v>0</v>
      </c>
      <c r="F386" s="190">
        <f t="shared" ref="F386" si="142">(D386-E386)</f>
        <v>0</v>
      </c>
      <c r="G386" s="32" t="e">
        <f t="shared" ref="G386" si="143">F386/E386</f>
        <v>#DIV/0!</v>
      </c>
    </row>
    <row r="387" spans="1:7" x14ac:dyDescent="0.2">
      <c r="B387" s="3"/>
      <c r="C387" s="188"/>
      <c r="D387" s="189"/>
      <c r="E387" s="189"/>
      <c r="F387" s="189"/>
      <c r="G387" s="36"/>
    </row>
    <row r="388" spans="1:7" x14ac:dyDescent="0.2">
      <c r="A388" s="186">
        <v>72</v>
      </c>
      <c r="B388" s="1" t="s">
        <v>37</v>
      </c>
      <c r="C388" s="10"/>
      <c r="D388" s="190"/>
      <c r="E388" s="190"/>
      <c r="F388" s="190"/>
      <c r="G388" s="32"/>
    </row>
    <row r="389" spans="1:7" x14ac:dyDescent="0.2">
      <c r="A389" s="186">
        <v>73</v>
      </c>
      <c r="B389" s="1" t="s">
        <v>38</v>
      </c>
      <c r="C389" s="10"/>
      <c r="D389" s="190"/>
      <c r="E389" s="190"/>
      <c r="F389" s="190">
        <f t="shared" ref="F389" si="144">(D389-E389)</f>
        <v>0</v>
      </c>
      <c r="G389" s="32" t="e">
        <f t="shared" ref="G389" si="145">F389/E389</f>
        <v>#DIV/0!</v>
      </c>
    </row>
    <row r="390" spans="1:7" x14ac:dyDescent="0.2">
      <c r="A390" s="186">
        <v>74</v>
      </c>
      <c r="B390" s="2" t="s">
        <v>39</v>
      </c>
      <c r="C390" s="11"/>
      <c r="D390" s="39"/>
      <c r="E390" s="39"/>
      <c r="F390" s="190"/>
      <c r="G390" s="32"/>
    </row>
    <row r="391" spans="1:7" ht="25.5" x14ac:dyDescent="0.2">
      <c r="A391" s="22"/>
      <c r="B391" s="26" t="s">
        <v>44</v>
      </c>
      <c r="C391" s="191"/>
      <c r="D391" s="40">
        <f>D383+D388+D389+D390</f>
        <v>0</v>
      </c>
      <c r="E391" s="40">
        <f>E383+E388+E389+E390</f>
        <v>0</v>
      </c>
      <c r="F391" s="190">
        <f t="shared" ref="F391:F400" si="146">(D391-E391)</f>
        <v>0</v>
      </c>
      <c r="G391" s="32" t="e">
        <f t="shared" ref="G391:G400" si="147">F391/E391</f>
        <v>#DIV/0!</v>
      </c>
    </row>
    <row r="392" spans="1:7" x14ac:dyDescent="0.2">
      <c r="A392" s="186">
        <v>60</v>
      </c>
      <c r="B392" s="3" t="s">
        <v>40</v>
      </c>
      <c r="C392" s="188"/>
      <c r="D392" s="189">
        <f>D393+D394+D395</f>
        <v>0</v>
      </c>
      <c r="E392" s="189">
        <f>E393+E394+E395</f>
        <v>0</v>
      </c>
      <c r="F392" s="190">
        <f t="shared" si="146"/>
        <v>0</v>
      </c>
      <c r="G392" s="32" t="e">
        <f t="shared" si="147"/>
        <v>#DIV/0!</v>
      </c>
    </row>
    <row r="393" spans="1:7" x14ac:dyDescent="0.2">
      <c r="A393" s="186">
        <v>600</v>
      </c>
      <c r="B393" s="1" t="s">
        <v>2</v>
      </c>
      <c r="C393" s="10"/>
      <c r="D393" s="190"/>
      <c r="E393" s="190"/>
      <c r="F393" s="190">
        <f t="shared" si="146"/>
        <v>0</v>
      </c>
      <c r="G393" s="32" t="e">
        <f t="shared" si="147"/>
        <v>#DIV/0!</v>
      </c>
    </row>
    <row r="394" spans="1:7" x14ac:dyDescent="0.2">
      <c r="A394" s="186">
        <v>601</v>
      </c>
      <c r="B394" s="1" t="s">
        <v>3</v>
      </c>
      <c r="C394" s="10"/>
      <c r="D394" s="190"/>
      <c r="E394" s="190"/>
      <c r="F394" s="190">
        <f t="shared" si="146"/>
        <v>0</v>
      </c>
      <c r="G394" s="32" t="e">
        <f t="shared" si="147"/>
        <v>#DIV/0!</v>
      </c>
    </row>
    <row r="395" spans="1:7" x14ac:dyDescent="0.2">
      <c r="A395" s="186">
        <v>604</v>
      </c>
      <c r="B395" s="1" t="s">
        <v>4</v>
      </c>
      <c r="C395" s="10"/>
      <c r="D395" s="190"/>
      <c r="E395" s="190"/>
      <c r="F395" s="190">
        <f t="shared" si="146"/>
        <v>0</v>
      </c>
      <c r="G395" s="32" t="e">
        <f t="shared" si="147"/>
        <v>#DIV/0!</v>
      </c>
    </row>
    <row r="396" spans="1:7" x14ac:dyDescent="0.2">
      <c r="A396" s="186">
        <v>61</v>
      </c>
      <c r="B396" s="1" t="s">
        <v>41</v>
      </c>
      <c r="C396" s="10"/>
      <c r="D396" s="190"/>
      <c r="E396" s="190"/>
      <c r="F396" s="190">
        <f t="shared" si="146"/>
        <v>0</v>
      </c>
      <c r="G396" s="32" t="e">
        <f t="shared" si="147"/>
        <v>#DIV/0!</v>
      </c>
    </row>
    <row r="397" spans="1:7" x14ac:dyDescent="0.2">
      <c r="A397" s="186">
        <v>62</v>
      </c>
      <c r="B397" s="2" t="s">
        <v>42</v>
      </c>
      <c r="C397" s="11"/>
      <c r="D397" s="39"/>
      <c r="E397" s="39"/>
      <c r="F397" s="190">
        <f t="shared" si="146"/>
        <v>0</v>
      </c>
      <c r="G397" s="32" t="e">
        <f t="shared" si="147"/>
        <v>#DIV/0!</v>
      </c>
    </row>
    <row r="398" spans="1:7" ht="25.5" x14ac:dyDescent="0.2">
      <c r="A398" s="22"/>
      <c r="B398" s="26" t="s">
        <v>43</v>
      </c>
      <c r="C398" s="191"/>
      <c r="D398" s="40">
        <f>D392+D396+D397</f>
        <v>0</v>
      </c>
      <c r="E398" s="40">
        <f>E392+E396+E397</f>
        <v>0</v>
      </c>
      <c r="F398" s="190">
        <f t="shared" si="146"/>
        <v>0</v>
      </c>
      <c r="G398" s="32" t="e">
        <f t="shared" si="147"/>
        <v>#DIV/0!</v>
      </c>
    </row>
    <row r="399" spans="1:7" ht="25.5" x14ac:dyDescent="0.2">
      <c r="A399" s="22"/>
      <c r="B399" s="26" t="s">
        <v>48</v>
      </c>
      <c r="C399" s="191"/>
      <c r="D399" s="40">
        <f>D391-D398</f>
        <v>0</v>
      </c>
      <c r="E399" s="40">
        <f>E391-E398</f>
        <v>0</v>
      </c>
      <c r="F399" s="190">
        <f t="shared" si="146"/>
        <v>0</v>
      </c>
      <c r="G399" s="32" t="e">
        <f t="shared" si="147"/>
        <v>#DIV/0!</v>
      </c>
    </row>
    <row r="400" spans="1:7" x14ac:dyDescent="0.2">
      <c r="A400" s="186">
        <v>63</v>
      </c>
      <c r="B400" s="3" t="s">
        <v>46</v>
      </c>
      <c r="C400" s="188"/>
      <c r="D400" s="189"/>
      <c r="E400" s="189"/>
      <c r="F400" s="190">
        <f t="shared" si="146"/>
        <v>0</v>
      </c>
      <c r="G400" s="32" t="e">
        <f t="shared" si="147"/>
        <v>#DIV/0!</v>
      </c>
    </row>
    <row r="401" spans="1:7" x14ac:dyDescent="0.2">
      <c r="A401" s="186"/>
      <c r="B401" s="13" t="s">
        <v>6</v>
      </c>
      <c r="C401" s="27"/>
      <c r="D401" s="190"/>
      <c r="E401" s="190"/>
      <c r="F401" s="190"/>
      <c r="G401" s="32"/>
    </row>
    <row r="402" spans="1:7" x14ac:dyDescent="0.2">
      <c r="A402" s="186">
        <v>631</v>
      </c>
      <c r="B402" s="15" t="s">
        <v>21</v>
      </c>
      <c r="C402" s="21"/>
      <c r="D402" s="189"/>
      <c r="E402" s="189"/>
      <c r="F402" s="190">
        <f t="shared" ref="F402" si="148">(D402-E402)</f>
        <v>0</v>
      </c>
      <c r="G402" s="32" t="e">
        <f t="shared" ref="G402" si="149">F402/E402</f>
        <v>#DIV/0!</v>
      </c>
    </row>
    <row r="403" spans="1:7" x14ac:dyDescent="0.2">
      <c r="A403" s="186"/>
      <c r="B403" s="15"/>
      <c r="C403" s="21"/>
      <c r="D403" s="190"/>
      <c r="E403" s="190"/>
      <c r="F403" s="190"/>
      <c r="G403" s="32"/>
    </row>
    <row r="404" spans="1:7" x14ac:dyDescent="0.2">
      <c r="A404" s="186">
        <v>64</v>
      </c>
      <c r="B404" s="2" t="s">
        <v>47</v>
      </c>
      <c r="C404" s="11"/>
      <c r="D404" s="39"/>
      <c r="E404" s="39"/>
      <c r="F404" s="190">
        <f t="shared" ref="F404:F414" si="150">(D404-E404)</f>
        <v>0</v>
      </c>
      <c r="G404" s="32" t="e">
        <f t="shared" ref="G404:G414" si="151">F404/E404</f>
        <v>#DIV/0!</v>
      </c>
    </row>
    <row r="405" spans="1:7" s="157" customFormat="1" ht="25.5" x14ac:dyDescent="0.2">
      <c r="A405" s="22"/>
      <c r="B405" s="26" t="s">
        <v>49</v>
      </c>
      <c r="C405" s="191"/>
      <c r="D405" s="190">
        <f>D399-D400-D404</f>
        <v>0</v>
      </c>
      <c r="E405" s="190">
        <f>E399-E400-E404</f>
        <v>0</v>
      </c>
      <c r="F405" s="190">
        <f t="shared" si="150"/>
        <v>0</v>
      </c>
      <c r="G405" s="32" t="e">
        <f t="shared" si="151"/>
        <v>#DIV/0!</v>
      </c>
    </row>
    <row r="406" spans="1:7" x14ac:dyDescent="0.2">
      <c r="A406" s="186">
        <v>75</v>
      </c>
      <c r="B406" s="3" t="s">
        <v>50</v>
      </c>
      <c r="C406" s="188"/>
      <c r="D406" s="189"/>
      <c r="E406" s="189"/>
      <c r="F406" s="190">
        <f t="shared" si="150"/>
        <v>0</v>
      </c>
      <c r="G406" s="32" t="e">
        <f t="shared" si="151"/>
        <v>#DIV/0!</v>
      </c>
    </row>
    <row r="407" spans="1:7" x14ac:dyDescent="0.2">
      <c r="A407" s="186">
        <v>65</v>
      </c>
      <c r="B407" s="1" t="s">
        <v>51</v>
      </c>
      <c r="C407" s="10"/>
      <c r="D407" s="190"/>
      <c r="E407" s="190"/>
      <c r="F407" s="190">
        <f t="shared" si="150"/>
        <v>0</v>
      </c>
      <c r="G407" s="32" t="e">
        <f t="shared" si="151"/>
        <v>#DIV/0!</v>
      </c>
    </row>
    <row r="408" spans="1:7" ht="25.5" x14ac:dyDescent="0.2">
      <c r="A408" s="186">
        <v>68</v>
      </c>
      <c r="B408" s="16" t="s">
        <v>52</v>
      </c>
      <c r="C408" s="17"/>
      <c r="D408" s="190"/>
      <c r="E408" s="190"/>
      <c r="F408" s="190">
        <f t="shared" si="150"/>
        <v>0</v>
      </c>
      <c r="G408" s="32" t="e">
        <f t="shared" si="151"/>
        <v>#DIV/0!</v>
      </c>
    </row>
    <row r="409" spans="1:7" x14ac:dyDescent="0.2">
      <c r="A409" s="186">
        <v>78</v>
      </c>
      <c r="B409" s="2" t="s">
        <v>53</v>
      </c>
      <c r="C409" s="11"/>
      <c r="D409" s="39"/>
      <c r="E409" s="39"/>
      <c r="F409" s="190">
        <f t="shared" si="150"/>
        <v>0</v>
      </c>
      <c r="G409" s="32" t="e">
        <f t="shared" si="151"/>
        <v>#DIV/0!</v>
      </c>
    </row>
    <row r="410" spans="1:7" s="157" customFormat="1" ht="25.5" x14ac:dyDescent="0.2">
      <c r="A410" s="22"/>
      <c r="B410" s="26" t="s">
        <v>77</v>
      </c>
      <c r="C410" s="191"/>
      <c r="D410" s="190">
        <f>D405+D406-D407-D408+D409</f>
        <v>0</v>
      </c>
      <c r="E410" s="190">
        <f>E405+E406-E407-E408+E409</f>
        <v>0</v>
      </c>
      <c r="F410" s="190">
        <f t="shared" si="150"/>
        <v>0</v>
      </c>
      <c r="G410" s="32" t="e">
        <f t="shared" si="151"/>
        <v>#DIV/0!</v>
      </c>
    </row>
    <row r="411" spans="1:7" x14ac:dyDescent="0.2">
      <c r="A411" s="186">
        <v>76</v>
      </c>
      <c r="B411" s="1" t="s">
        <v>54</v>
      </c>
      <c r="C411" s="10"/>
      <c r="D411" s="190"/>
      <c r="E411" s="190"/>
      <c r="F411" s="190">
        <f t="shared" si="150"/>
        <v>0</v>
      </c>
      <c r="G411" s="32" t="e">
        <f t="shared" si="151"/>
        <v>#DIV/0!</v>
      </c>
    </row>
    <row r="412" spans="1:7" x14ac:dyDescent="0.2">
      <c r="A412" s="186">
        <v>66</v>
      </c>
      <c r="B412" s="1" t="s">
        <v>55</v>
      </c>
      <c r="C412" s="10"/>
      <c r="D412" s="190"/>
      <c r="E412" s="190"/>
      <c r="F412" s="190">
        <f t="shared" si="150"/>
        <v>0</v>
      </c>
      <c r="G412" s="32" t="e">
        <f t="shared" si="151"/>
        <v>#DIV/0!</v>
      </c>
    </row>
    <row r="413" spans="1:7" x14ac:dyDescent="0.2">
      <c r="B413" s="2" t="s">
        <v>56</v>
      </c>
      <c r="C413" s="11"/>
      <c r="D413" s="39">
        <f>D411-D412</f>
        <v>0</v>
      </c>
      <c r="E413" s="39">
        <f>E411-E412</f>
        <v>0</v>
      </c>
      <c r="F413" s="190">
        <f t="shared" si="150"/>
        <v>0</v>
      </c>
      <c r="G413" s="32" t="e">
        <f t="shared" si="151"/>
        <v>#DIV/0!</v>
      </c>
    </row>
    <row r="414" spans="1:7" s="157" customFormat="1" x14ac:dyDescent="0.2">
      <c r="A414" s="22"/>
      <c r="B414" s="19" t="s">
        <v>57</v>
      </c>
      <c r="C414" s="191"/>
      <c r="D414" s="190">
        <f>D410+D413</f>
        <v>0</v>
      </c>
      <c r="E414" s="190">
        <f>E410+E413</f>
        <v>0</v>
      </c>
      <c r="F414" s="190">
        <f t="shared" si="150"/>
        <v>0</v>
      </c>
      <c r="G414" s="32" t="e">
        <f t="shared" si="151"/>
        <v>#DIV/0!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s="157" customFormat="1" x14ac:dyDescent="0.2">
      <c r="A418" s="186">
        <v>5</v>
      </c>
      <c r="B418" s="1" t="s">
        <v>22</v>
      </c>
      <c r="C418" s="10"/>
      <c r="D418" s="190"/>
      <c r="E418" s="190"/>
      <c r="F418" s="190">
        <f t="shared" ref="F418" si="152">(D418-E418)</f>
        <v>0</v>
      </c>
      <c r="G418" s="32" t="e">
        <f t="shared" ref="G418" si="153">F418/E418</f>
        <v>#DIV/0!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86">
        <v>51</v>
      </c>
      <c r="B422" s="20" t="s">
        <v>29</v>
      </c>
      <c r="C422" s="30"/>
      <c r="D422" s="190">
        <v>0</v>
      </c>
      <c r="E422" s="190">
        <v>0</v>
      </c>
      <c r="F422" s="190">
        <f t="shared" ref="F422:F423" si="154">(D422-E422)</f>
        <v>0</v>
      </c>
      <c r="G422" s="32" t="e">
        <f t="shared" ref="G422:G423" si="155">F422/E422</f>
        <v>#DIV/0!</v>
      </c>
    </row>
    <row r="423" spans="1:7" x14ac:dyDescent="0.2">
      <c r="A423" s="186">
        <v>510</v>
      </c>
      <c r="B423" s="1" t="s">
        <v>7</v>
      </c>
      <c r="C423" s="10"/>
      <c r="D423" s="190">
        <v>0</v>
      </c>
      <c r="E423" s="190">
        <v>0</v>
      </c>
      <c r="F423" s="190">
        <f t="shared" si="154"/>
        <v>0</v>
      </c>
      <c r="G423" s="32" t="e">
        <f t="shared" si="155"/>
        <v>#DIV/0!</v>
      </c>
    </row>
    <row r="424" spans="1:7" x14ac:dyDescent="0.2">
      <c r="B424" s="3"/>
      <c r="C424" s="28"/>
    </row>
    <row r="425" spans="1:7" s="157" customFormat="1" x14ac:dyDescent="0.2">
      <c r="A425" s="186">
        <v>41</v>
      </c>
      <c r="B425" s="1" t="s">
        <v>8</v>
      </c>
      <c r="C425" s="10"/>
      <c r="D425" s="190">
        <f>D429+D430+D431</f>
        <v>0</v>
      </c>
      <c r="E425" s="190">
        <f>E429+E430+E431</f>
        <v>0</v>
      </c>
      <c r="F425" s="190">
        <f t="shared" ref="F425" si="156">(D425-E425)</f>
        <v>0</v>
      </c>
      <c r="G425" s="32" t="e">
        <f t="shared" ref="G425" si="157">F425/E425</f>
        <v>#DIV/0!</v>
      </c>
    </row>
    <row r="426" spans="1:7" x14ac:dyDescent="0.2">
      <c r="A426" s="186"/>
      <c r="B426" s="1"/>
      <c r="C426" s="10"/>
      <c r="D426" s="190"/>
      <c r="E426" s="190"/>
      <c r="F426" s="190"/>
      <c r="G426" s="32"/>
    </row>
    <row r="427" spans="1:7" x14ac:dyDescent="0.2">
      <c r="A427" s="186"/>
      <c r="B427" s="7" t="s">
        <v>6</v>
      </c>
      <c r="C427" s="29"/>
      <c r="D427" s="190"/>
      <c r="E427" s="190"/>
      <c r="F427" s="190"/>
      <c r="G427" s="32"/>
    </row>
    <row r="428" spans="1:7" x14ac:dyDescent="0.2">
      <c r="A428" s="186"/>
      <c r="B428" s="1"/>
      <c r="C428" s="10"/>
      <c r="D428" s="190"/>
      <c r="E428" s="190"/>
      <c r="F428" s="190"/>
      <c r="G428" s="32"/>
    </row>
    <row r="429" spans="1:7" x14ac:dyDescent="0.2">
      <c r="A429" s="186"/>
      <c r="B429" s="23" t="s">
        <v>23</v>
      </c>
      <c r="C429" s="10"/>
      <c r="D429" s="190"/>
      <c r="E429" s="190"/>
      <c r="F429" s="190">
        <f t="shared" ref="F429:F431" si="158">(D429-E429)</f>
        <v>0</v>
      </c>
      <c r="G429" s="32" t="e">
        <f t="shared" ref="G429:G431" si="159">F429/E429</f>
        <v>#DIV/0!</v>
      </c>
    </row>
    <row r="430" spans="1:7" ht="25.5" x14ac:dyDescent="0.2">
      <c r="A430" s="186"/>
      <c r="B430" s="24" t="s">
        <v>58</v>
      </c>
      <c r="C430" s="17"/>
      <c r="D430" s="190"/>
      <c r="E430" s="190"/>
      <c r="F430" s="190">
        <f t="shared" si="158"/>
        <v>0</v>
      </c>
      <c r="G430" s="32" t="e">
        <f t="shared" si="159"/>
        <v>#DIV/0!</v>
      </c>
    </row>
    <row r="431" spans="1:7" x14ac:dyDescent="0.2">
      <c r="A431" s="186"/>
      <c r="B431" s="23" t="s">
        <v>24</v>
      </c>
      <c r="C431" s="10"/>
      <c r="D431" s="190"/>
      <c r="E431" s="190"/>
      <c r="F431" s="190">
        <f t="shared" si="158"/>
        <v>0</v>
      </c>
      <c r="G431" s="32" t="e">
        <f t="shared" si="159"/>
        <v>#DIV/0!</v>
      </c>
    </row>
    <row r="432" spans="1:7" x14ac:dyDescent="0.2">
      <c r="A432" s="186"/>
      <c r="B432" s="1"/>
      <c r="C432" s="10"/>
      <c r="D432" s="190"/>
      <c r="E432" s="190"/>
      <c r="F432" s="190"/>
      <c r="G432" s="32"/>
    </row>
    <row r="433" spans="1:7" s="157" customFormat="1" x14ac:dyDescent="0.2">
      <c r="A433" s="186"/>
      <c r="B433" s="8" t="s">
        <v>26</v>
      </c>
      <c r="C433" s="31"/>
      <c r="D433" s="190"/>
      <c r="E433" s="190"/>
      <c r="F433" s="190">
        <f t="shared" ref="F433" si="160">(D433-E433)</f>
        <v>0</v>
      </c>
      <c r="G433" s="32" t="e">
        <f t="shared" ref="G433" si="161">F433/E433</f>
        <v>#DIV/0!</v>
      </c>
    </row>
    <row r="434" spans="1:7" x14ac:dyDescent="0.2">
      <c r="A434" s="186"/>
      <c r="B434" s="8"/>
      <c r="C434" s="31"/>
      <c r="D434" s="190"/>
      <c r="E434" s="190"/>
      <c r="F434" s="190"/>
      <c r="G434" s="32"/>
    </row>
    <row r="435" spans="1:7" s="157" customFormat="1" x14ac:dyDescent="0.2">
      <c r="A435" s="186">
        <v>3</v>
      </c>
      <c r="B435" s="8" t="s">
        <v>15</v>
      </c>
      <c r="C435" s="31"/>
      <c r="D435" s="190">
        <f>D438+D439+D440+D441</f>
        <v>0</v>
      </c>
      <c r="E435" s="190">
        <f>E438+E439+E440+E441</f>
        <v>0</v>
      </c>
      <c r="F435" s="190">
        <f t="shared" ref="F435" si="162">(D435-E435)</f>
        <v>0</v>
      </c>
      <c r="G435" s="32" t="e">
        <f t="shared" ref="G435" si="163">F435/E435</f>
        <v>#DIV/0!</v>
      </c>
    </row>
    <row r="436" spans="1:7" x14ac:dyDescent="0.2">
      <c r="A436" s="186"/>
      <c r="B436" s="7" t="s">
        <v>6</v>
      </c>
      <c r="C436" s="29"/>
      <c r="D436" s="190"/>
      <c r="E436" s="190"/>
      <c r="F436" s="190"/>
      <c r="G436" s="32"/>
    </row>
    <row r="437" spans="1:7" x14ac:dyDescent="0.2">
      <c r="A437" s="186"/>
      <c r="B437" s="8"/>
      <c r="C437" s="31"/>
      <c r="D437" s="190"/>
      <c r="E437" s="190"/>
      <c r="F437" s="190"/>
      <c r="G437" s="32"/>
    </row>
    <row r="438" spans="1:7" x14ac:dyDescent="0.2">
      <c r="A438" s="186">
        <v>30</v>
      </c>
      <c r="B438" s="25" t="s">
        <v>16</v>
      </c>
      <c r="C438" s="31"/>
      <c r="D438" s="190"/>
      <c r="E438" s="190"/>
      <c r="F438" s="190">
        <f t="shared" ref="F438:F441" si="164">(D438-E438)</f>
        <v>0</v>
      </c>
      <c r="G438" s="32" t="e">
        <f t="shared" ref="G438:G441" si="165">F438/E438</f>
        <v>#DIV/0!</v>
      </c>
    </row>
    <row r="439" spans="1:7" x14ac:dyDescent="0.2">
      <c r="A439" s="186">
        <v>31</v>
      </c>
      <c r="B439" s="25" t="s">
        <v>17</v>
      </c>
      <c r="C439" s="31"/>
      <c r="D439" s="190"/>
      <c r="E439" s="190"/>
      <c r="F439" s="190">
        <f t="shared" si="164"/>
        <v>0</v>
      </c>
      <c r="G439" s="32" t="e">
        <f t="shared" si="165"/>
        <v>#DIV/0!</v>
      </c>
    </row>
    <row r="440" spans="1:7" x14ac:dyDescent="0.2">
      <c r="A440" s="186">
        <v>32</v>
      </c>
      <c r="B440" s="25" t="s">
        <v>18</v>
      </c>
      <c r="C440" s="31"/>
      <c r="D440" s="190"/>
      <c r="E440" s="190"/>
      <c r="F440" s="190">
        <f t="shared" si="164"/>
        <v>0</v>
      </c>
      <c r="G440" s="32" t="e">
        <f t="shared" si="165"/>
        <v>#DIV/0!</v>
      </c>
    </row>
    <row r="441" spans="1:7" x14ac:dyDescent="0.2">
      <c r="A441" s="186">
        <v>37</v>
      </c>
      <c r="B441" s="25" t="s">
        <v>25</v>
      </c>
      <c r="C441" s="31"/>
      <c r="D441" s="190"/>
      <c r="E441" s="190"/>
      <c r="F441" s="190">
        <f t="shared" si="164"/>
        <v>0</v>
      </c>
      <c r="G441" s="32" t="e">
        <f t="shared" si="16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90" t="s">
        <v>10</v>
      </c>
      <c r="E445" s="190" t="s">
        <v>11</v>
      </c>
      <c r="F445" s="190" t="s">
        <v>12</v>
      </c>
      <c r="G445" s="32" t="s">
        <v>13</v>
      </c>
    </row>
    <row r="446" spans="1:7" x14ac:dyDescent="0.2">
      <c r="A446" s="186">
        <v>700</v>
      </c>
      <c r="B446" s="1" t="s">
        <v>30</v>
      </c>
      <c r="C446" s="10"/>
      <c r="D446" s="190"/>
      <c r="E446" s="190"/>
      <c r="F446" s="190">
        <f>(D446-E446)</f>
        <v>0</v>
      </c>
      <c r="G446" s="32" t="e">
        <f>F446/E446</f>
        <v>#DIV/0!</v>
      </c>
    </row>
    <row r="447" spans="1:7" x14ac:dyDescent="0.2">
      <c r="A447" s="186">
        <v>701</v>
      </c>
      <c r="B447" s="1" t="s">
        <v>31</v>
      </c>
      <c r="C447" s="10"/>
      <c r="D447" s="190"/>
      <c r="E447" s="190"/>
      <c r="F447" s="190">
        <f t="shared" ref="F447:F449" si="166">(D447-E447)</f>
        <v>0</v>
      </c>
      <c r="G447" s="32" t="e">
        <f t="shared" ref="G447:G449" si="167">F447/E447</f>
        <v>#DIV/0!</v>
      </c>
    </row>
    <row r="448" spans="1:7" x14ac:dyDescent="0.2">
      <c r="A448" s="186">
        <v>704</v>
      </c>
      <c r="B448" s="1" t="s">
        <v>32</v>
      </c>
      <c r="C448" s="10"/>
      <c r="D448" s="190"/>
      <c r="E448" s="190"/>
      <c r="F448" s="190">
        <f t="shared" si="166"/>
        <v>0</v>
      </c>
      <c r="G448" s="32" t="e">
        <f t="shared" si="167"/>
        <v>#DIV/0!</v>
      </c>
    </row>
    <row r="449" spans="1:7" x14ac:dyDescent="0.2">
      <c r="A449" s="186">
        <v>706</v>
      </c>
      <c r="B449" s="1" t="s">
        <v>33</v>
      </c>
      <c r="C449" s="10"/>
      <c r="D449" s="190"/>
      <c r="E449" s="190"/>
      <c r="F449" s="190">
        <f t="shared" si="166"/>
        <v>0</v>
      </c>
      <c r="G449" s="32" t="e">
        <f t="shared" si="167"/>
        <v>#DIV/0!</v>
      </c>
    </row>
    <row r="450" spans="1:7" x14ac:dyDescent="0.2">
      <c r="A450" s="186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86"/>
      <c r="B451" s="14" t="s">
        <v>19</v>
      </c>
      <c r="C451" s="11"/>
      <c r="D451" s="39"/>
      <c r="E451" s="39"/>
      <c r="F451" s="190">
        <f t="shared" ref="F451:F456" si="168">(D451-E451)</f>
        <v>0</v>
      </c>
      <c r="G451" s="32" t="e">
        <f t="shared" ref="G451:G456" si="169">F451/E451</f>
        <v>#DIV/0!</v>
      </c>
    </row>
    <row r="452" spans="1:7" x14ac:dyDescent="0.2">
      <c r="A452" s="186"/>
      <c r="B452" s="14" t="s">
        <v>20</v>
      </c>
      <c r="C452" s="11"/>
      <c r="D452" s="39"/>
      <c r="E452" s="39"/>
      <c r="F452" s="190">
        <f t="shared" si="168"/>
        <v>0</v>
      </c>
      <c r="G452" s="32" t="e">
        <f t="shared" si="169"/>
        <v>#DIV/0!</v>
      </c>
    </row>
    <row r="453" spans="1:7" x14ac:dyDescent="0.2">
      <c r="A453" s="186"/>
      <c r="B453" s="14" t="s">
        <v>27</v>
      </c>
      <c r="C453" s="11"/>
      <c r="D453" s="39"/>
      <c r="E453" s="39"/>
      <c r="F453" s="190">
        <f t="shared" si="168"/>
        <v>0</v>
      </c>
      <c r="G453" s="32" t="e">
        <f t="shared" si="169"/>
        <v>#DIV/0!</v>
      </c>
    </row>
    <row r="454" spans="1:7" x14ac:dyDescent="0.2">
      <c r="A454" s="186">
        <v>706</v>
      </c>
      <c r="B454" s="2" t="s">
        <v>34</v>
      </c>
      <c r="C454" s="11"/>
      <c r="D454" s="39"/>
      <c r="E454" s="39"/>
      <c r="F454" s="190">
        <f t="shared" si="168"/>
        <v>0</v>
      </c>
      <c r="G454" s="32" t="e">
        <f t="shared" si="169"/>
        <v>#DIV/0!</v>
      </c>
    </row>
    <row r="455" spans="1:7" x14ac:dyDescent="0.2">
      <c r="A455" s="186" t="s">
        <v>35</v>
      </c>
      <c r="B455" s="2" t="s">
        <v>36</v>
      </c>
      <c r="C455" s="11"/>
      <c r="D455" s="39"/>
      <c r="E455" s="39"/>
      <c r="F455" s="190">
        <f t="shared" si="168"/>
        <v>0</v>
      </c>
      <c r="G455" s="32" t="e">
        <f t="shared" si="169"/>
        <v>#DIV/0!</v>
      </c>
    </row>
    <row r="456" spans="1:7" ht="25.5" x14ac:dyDescent="0.2">
      <c r="A456" s="22"/>
      <c r="B456" s="26" t="s">
        <v>45</v>
      </c>
      <c r="C456" s="187"/>
      <c r="D456" s="40">
        <f>D446+D447+D448+D449+D454+D455</f>
        <v>0</v>
      </c>
      <c r="E456" s="40">
        <f>E446+E447+E448+E449+E454+E455</f>
        <v>0</v>
      </c>
      <c r="F456" s="40">
        <f t="shared" si="168"/>
        <v>0</v>
      </c>
      <c r="G456" s="34" t="e">
        <f t="shared" si="169"/>
        <v>#DIV/0!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90">
        <v>0</v>
      </c>
      <c r="E459" s="190">
        <v>0</v>
      </c>
      <c r="F459" s="190">
        <f t="shared" ref="F459" si="170">(D459-E459)</f>
        <v>0</v>
      </c>
      <c r="G459" s="32" t="e">
        <f t="shared" ref="G459" si="171">F459/E459</f>
        <v>#DIV/0!</v>
      </c>
    </row>
    <row r="460" spans="1:7" x14ac:dyDescent="0.2">
      <c r="B460" s="3"/>
      <c r="C460" s="188"/>
      <c r="D460" s="189"/>
      <c r="E460" s="189"/>
      <c r="F460" s="189"/>
      <c r="G460" s="36"/>
    </row>
    <row r="461" spans="1:7" x14ac:dyDescent="0.2">
      <c r="A461" s="186">
        <v>72</v>
      </c>
      <c r="B461" s="1" t="s">
        <v>37</v>
      </c>
      <c r="C461" s="10"/>
      <c r="D461" s="190"/>
      <c r="E461" s="190"/>
      <c r="F461" s="190"/>
      <c r="G461" s="32"/>
    </row>
    <row r="462" spans="1:7" x14ac:dyDescent="0.2">
      <c r="A462" s="186">
        <v>73</v>
      </c>
      <c r="B462" s="1" t="s">
        <v>38</v>
      </c>
      <c r="C462" s="10"/>
      <c r="D462" s="190"/>
      <c r="E462" s="190"/>
      <c r="F462" s="190">
        <f t="shared" ref="F462" si="172">(D462-E462)</f>
        <v>0</v>
      </c>
      <c r="G462" s="32" t="e">
        <f t="shared" ref="G462" si="173">F462/E462</f>
        <v>#DIV/0!</v>
      </c>
    </row>
    <row r="463" spans="1:7" x14ac:dyDescent="0.2">
      <c r="A463" s="186">
        <v>74</v>
      </c>
      <c r="B463" s="2" t="s">
        <v>39</v>
      </c>
      <c r="C463" s="11"/>
      <c r="D463" s="39"/>
      <c r="E463" s="39"/>
      <c r="F463" s="190"/>
      <c r="G463" s="32"/>
    </row>
    <row r="464" spans="1:7" ht="25.5" x14ac:dyDescent="0.2">
      <c r="A464" s="22"/>
      <c r="B464" s="26" t="s">
        <v>44</v>
      </c>
      <c r="C464" s="191"/>
      <c r="D464" s="40">
        <f>D456+D461+D462+D463</f>
        <v>0</v>
      </c>
      <c r="E464" s="40">
        <f>E456+E461+E462+E463</f>
        <v>0</v>
      </c>
      <c r="F464" s="190">
        <f t="shared" ref="F464:F473" si="174">(D464-E464)</f>
        <v>0</v>
      </c>
      <c r="G464" s="32" t="e">
        <f t="shared" ref="G464:G473" si="175">F464/E464</f>
        <v>#DIV/0!</v>
      </c>
    </row>
    <row r="465" spans="1:7" x14ac:dyDescent="0.2">
      <c r="A465" s="186">
        <v>60</v>
      </c>
      <c r="B465" s="3" t="s">
        <v>40</v>
      </c>
      <c r="C465" s="188"/>
      <c r="D465" s="189">
        <f>D466+D467+D468</f>
        <v>0</v>
      </c>
      <c r="E465" s="189">
        <f>E466+E467+E468</f>
        <v>0</v>
      </c>
      <c r="F465" s="190">
        <f t="shared" si="174"/>
        <v>0</v>
      </c>
      <c r="G465" s="32" t="e">
        <f t="shared" si="175"/>
        <v>#DIV/0!</v>
      </c>
    </row>
    <row r="466" spans="1:7" x14ac:dyDescent="0.2">
      <c r="A466" s="186">
        <v>600</v>
      </c>
      <c r="B466" s="1" t="s">
        <v>2</v>
      </c>
      <c r="C466" s="10"/>
      <c r="D466" s="190"/>
      <c r="E466" s="190"/>
      <c r="F466" s="190">
        <f t="shared" si="174"/>
        <v>0</v>
      </c>
      <c r="G466" s="32" t="e">
        <f t="shared" si="175"/>
        <v>#DIV/0!</v>
      </c>
    </row>
    <row r="467" spans="1:7" x14ac:dyDescent="0.2">
      <c r="A467" s="186">
        <v>601</v>
      </c>
      <c r="B467" s="1" t="s">
        <v>3</v>
      </c>
      <c r="C467" s="10"/>
      <c r="D467" s="190"/>
      <c r="E467" s="190"/>
      <c r="F467" s="190">
        <f t="shared" si="174"/>
        <v>0</v>
      </c>
      <c r="G467" s="32" t="e">
        <f t="shared" si="175"/>
        <v>#DIV/0!</v>
      </c>
    </row>
    <row r="468" spans="1:7" x14ac:dyDescent="0.2">
      <c r="A468" s="186">
        <v>604</v>
      </c>
      <c r="B468" s="1" t="s">
        <v>4</v>
      </c>
      <c r="C468" s="10"/>
      <c r="D468" s="190"/>
      <c r="E468" s="190"/>
      <c r="F468" s="190">
        <f t="shared" si="174"/>
        <v>0</v>
      </c>
      <c r="G468" s="32" t="e">
        <f t="shared" si="175"/>
        <v>#DIV/0!</v>
      </c>
    </row>
    <row r="469" spans="1:7" x14ac:dyDescent="0.2">
      <c r="A469" s="186">
        <v>61</v>
      </c>
      <c r="B469" s="1" t="s">
        <v>41</v>
      </c>
      <c r="C469" s="10"/>
      <c r="D469" s="190"/>
      <c r="E469" s="190"/>
      <c r="F469" s="190">
        <f t="shared" si="174"/>
        <v>0</v>
      </c>
      <c r="G469" s="32" t="e">
        <f t="shared" si="175"/>
        <v>#DIV/0!</v>
      </c>
    </row>
    <row r="470" spans="1:7" x14ac:dyDescent="0.2">
      <c r="A470" s="186">
        <v>62</v>
      </c>
      <c r="B470" s="2" t="s">
        <v>42</v>
      </c>
      <c r="C470" s="11"/>
      <c r="D470" s="39"/>
      <c r="E470" s="39"/>
      <c r="F470" s="190">
        <f t="shared" si="174"/>
        <v>0</v>
      </c>
      <c r="G470" s="32" t="e">
        <f t="shared" si="175"/>
        <v>#DIV/0!</v>
      </c>
    </row>
    <row r="471" spans="1:7" ht="25.5" x14ac:dyDescent="0.2">
      <c r="A471" s="22"/>
      <c r="B471" s="26" t="s">
        <v>43</v>
      </c>
      <c r="C471" s="191"/>
      <c r="D471" s="40">
        <f>D465+D469+D470</f>
        <v>0</v>
      </c>
      <c r="E471" s="40">
        <f>E465+E469+E470</f>
        <v>0</v>
      </c>
      <c r="F471" s="190">
        <f t="shared" si="174"/>
        <v>0</v>
      </c>
      <c r="G471" s="32" t="e">
        <f t="shared" si="175"/>
        <v>#DIV/0!</v>
      </c>
    </row>
    <row r="472" spans="1:7" ht="25.5" x14ac:dyDescent="0.2">
      <c r="A472" s="22"/>
      <c r="B472" s="26" t="s">
        <v>48</v>
      </c>
      <c r="C472" s="191"/>
      <c r="D472" s="40">
        <f>D464-D471</f>
        <v>0</v>
      </c>
      <c r="E472" s="40">
        <f>E464-E471</f>
        <v>0</v>
      </c>
      <c r="F472" s="190">
        <f t="shared" si="174"/>
        <v>0</v>
      </c>
      <c r="G472" s="32" t="e">
        <f t="shared" si="175"/>
        <v>#DIV/0!</v>
      </c>
    </row>
    <row r="473" spans="1:7" x14ac:dyDescent="0.2">
      <c r="A473" s="186">
        <v>63</v>
      </c>
      <c r="B473" s="3" t="s">
        <v>46</v>
      </c>
      <c r="C473" s="188"/>
      <c r="D473" s="189"/>
      <c r="E473" s="189"/>
      <c r="F473" s="190">
        <f t="shared" si="174"/>
        <v>0</v>
      </c>
      <c r="G473" s="32" t="e">
        <f t="shared" si="175"/>
        <v>#DIV/0!</v>
      </c>
    </row>
    <row r="474" spans="1:7" x14ac:dyDescent="0.2">
      <c r="A474" s="186"/>
      <c r="B474" s="13" t="s">
        <v>6</v>
      </c>
      <c r="C474" s="27"/>
      <c r="D474" s="190"/>
      <c r="E474" s="190"/>
      <c r="F474" s="190"/>
      <c r="G474" s="32"/>
    </row>
    <row r="475" spans="1:7" x14ac:dyDescent="0.2">
      <c r="A475" s="186">
        <v>631</v>
      </c>
      <c r="B475" s="15" t="s">
        <v>21</v>
      </c>
      <c r="C475" s="21"/>
      <c r="D475" s="189"/>
      <c r="E475" s="189"/>
      <c r="F475" s="190">
        <f t="shared" ref="F475" si="176">(D475-E475)</f>
        <v>0</v>
      </c>
      <c r="G475" s="32" t="e">
        <f t="shared" ref="G475" si="177">F475/E475</f>
        <v>#DIV/0!</v>
      </c>
    </row>
    <row r="476" spans="1:7" x14ac:dyDescent="0.2">
      <c r="A476" s="186"/>
      <c r="B476" s="15"/>
      <c r="C476" s="21"/>
      <c r="D476" s="190"/>
      <c r="E476" s="190"/>
      <c r="F476" s="190"/>
      <c r="G476" s="32"/>
    </row>
    <row r="477" spans="1:7" x14ac:dyDescent="0.2">
      <c r="A477" s="186">
        <v>64</v>
      </c>
      <c r="B477" s="2" t="s">
        <v>47</v>
      </c>
      <c r="C477" s="11"/>
      <c r="D477" s="39"/>
      <c r="E477" s="39"/>
      <c r="F477" s="190">
        <f t="shared" ref="F477:F487" si="178">(D477-E477)</f>
        <v>0</v>
      </c>
      <c r="G477" s="32" t="e">
        <f t="shared" ref="G477:G487" si="179">F477/E477</f>
        <v>#DIV/0!</v>
      </c>
    </row>
    <row r="478" spans="1:7" s="157" customFormat="1" ht="25.5" x14ac:dyDescent="0.2">
      <c r="A478" s="22"/>
      <c r="B478" s="26" t="s">
        <v>49</v>
      </c>
      <c r="C478" s="191"/>
      <c r="D478" s="190">
        <f>D472-D473-D477</f>
        <v>0</v>
      </c>
      <c r="E478" s="190">
        <f>E472-E473-E477</f>
        <v>0</v>
      </c>
      <c r="F478" s="190">
        <f t="shared" si="178"/>
        <v>0</v>
      </c>
      <c r="G478" s="32" t="e">
        <f t="shared" si="179"/>
        <v>#DIV/0!</v>
      </c>
    </row>
    <row r="479" spans="1:7" x14ac:dyDescent="0.2">
      <c r="A479" s="186">
        <v>75</v>
      </c>
      <c r="B479" s="3" t="s">
        <v>50</v>
      </c>
      <c r="C479" s="188"/>
      <c r="D479" s="189"/>
      <c r="E479" s="189"/>
      <c r="F479" s="190">
        <f t="shared" si="178"/>
        <v>0</v>
      </c>
      <c r="G479" s="32" t="e">
        <f t="shared" si="179"/>
        <v>#DIV/0!</v>
      </c>
    </row>
    <row r="480" spans="1:7" x14ac:dyDescent="0.2">
      <c r="A480" s="186">
        <v>65</v>
      </c>
      <c r="B480" s="1" t="s">
        <v>51</v>
      </c>
      <c r="C480" s="10"/>
      <c r="D480" s="190"/>
      <c r="E480" s="190"/>
      <c r="F480" s="190">
        <f t="shared" si="178"/>
        <v>0</v>
      </c>
      <c r="G480" s="32" t="e">
        <f t="shared" si="179"/>
        <v>#DIV/0!</v>
      </c>
    </row>
    <row r="481" spans="1:7" ht="25.5" x14ac:dyDescent="0.2">
      <c r="A481" s="186">
        <v>68</v>
      </c>
      <c r="B481" s="16" t="s">
        <v>52</v>
      </c>
      <c r="C481" s="17"/>
      <c r="D481" s="190"/>
      <c r="E481" s="190"/>
      <c r="F481" s="190">
        <f t="shared" si="178"/>
        <v>0</v>
      </c>
      <c r="G481" s="32" t="e">
        <f t="shared" si="179"/>
        <v>#DIV/0!</v>
      </c>
    </row>
    <row r="482" spans="1:7" x14ac:dyDescent="0.2">
      <c r="A482" s="186">
        <v>78</v>
      </c>
      <c r="B482" s="2" t="s">
        <v>53</v>
      </c>
      <c r="C482" s="11"/>
      <c r="D482" s="39"/>
      <c r="E482" s="39"/>
      <c r="F482" s="190">
        <f t="shared" si="178"/>
        <v>0</v>
      </c>
      <c r="G482" s="32" t="e">
        <f t="shared" si="179"/>
        <v>#DIV/0!</v>
      </c>
    </row>
    <row r="483" spans="1:7" s="157" customFormat="1" ht="25.5" x14ac:dyDescent="0.2">
      <c r="A483" s="22"/>
      <c r="B483" s="26" t="s">
        <v>77</v>
      </c>
      <c r="C483" s="191"/>
      <c r="D483" s="190">
        <f>D478+D479-D480-D481+D482</f>
        <v>0</v>
      </c>
      <c r="E483" s="190">
        <f>E478+E479-E480-E481+E482</f>
        <v>0</v>
      </c>
      <c r="F483" s="190">
        <f t="shared" si="178"/>
        <v>0</v>
      </c>
      <c r="G483" s="32" t="e">
        <f t="shared" si="179"/>
        <v>#DIV/0!</v>
      </c>
    </row>
    <row r="484" spans="1:7" x14ac:dyDescent="0.2">
      <c r="A484" s="186">
        <v>76</v>
      </c>
      <c r="B484" s="1" t="s">
        <v>54</v>
      </c>
      <c r="C484" s="10"/>
      <c r="D484" s="190"/>
      <c r="E484" s="190"/>
      <c r="F484" s="190">
        <f t="shared" si="178"/>
        <v>0</v>
      </c>
      <c r="G484" s="32" t="e">
        <f t="shared" si="179"/>
        <v>#DIV/0!</v>
      </c>
    </row>
    <row r="485" spans="1:7" x14ac:dyDescent="0.2">
      <c r="A485" s="186">
        <v>66</v>
      </c>
      <c r="B485" s="1" t="s">
        <v>55</v>
      </c>
      <c r="C485" s="10"/>
      <c r="D485" s="190"/>
      <c r="E485" s="190"/>
      <c r="F485" s="190">
        <f t="shared" si="178"/>
        <v>0</v>
      </c>
      <c r="G485" s="32" t="e">
        <f t="shared" si="179"/>
        <v>#DIV/0!</v>
      </c>
    </row>
    <row r="486" spans="1:7" x14ac:dyDescent="0.2">
      <c r="B486" s="2" t="s">
        <v>56</v>
      </c>
      <c r="C486" s="11"/>
      <c r="D486" s="39">
        <f>D484-D485</f>
        <v>0</v>
      </c>
      <c r="E486" s="39">
        <f>E484-E485</f>
        <v>0</v>
      </c>
      <c r="F486" s="190">
        <f t="shared" si="178"/>
        <v>0</v>
      </c>
      <c r="G486" s="32" t="e">
        <f t="shared" si="179"/>
        <v>#DIV/0!</v>
      </c>
    </row>
    <row r="487" spans="1:7" s="157" customFormat="1" x14ac:dyDescent="0.2">
      <c r="A487" s="22"/>
      <c r="B487" s="19" t="s">
        <v>57</v>
      </c>
      <c r="C487" s="191"/>
      <c r="D487" s="190">
        <f>D483+D486</f>
        <v>0</v>
      </c>
      <c r="E487" s="190">
        <f>E483+E486</f>
        <v>0</v>
      </c>
      <c r="F487" s="190">
        <f t="shared" si="178"/>
        <v>0</v>
      </c>
      <c r="G487" s="32" t="e">
        <f t="shared" si="179"/>
        <v>#DIV/0!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s="157" customFormat="1" x14ac:dyDescent="0.2">
      <c r="A491" s="186">
        <v>5</v>
      </c>
      <c r="B491" s="1" t="s">
        <v>22</v>
      </c>
      <c r="C491" s="10"/>
      <c r="D491" s="190"/>
      <c r="E491" s="190"/>
      <c r="F491" s="190">
        <f t="shared" ref="F491" si="180">(D491-E491)</f>
        <v>0</v>
      </c>
      <c r="G491" s="32" t="e">
        <f t="shared" ref="G491" si="181">F491/E491</f>
        <v>#DIV/0!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86">
        <v>51</v>
      </c>
      <c r="B495" s="20" t="s">
        <v>29</v>
      </c>
      <c r="C495" s="30"/>
      <c r="D495" s="190">
        <v>0</v>
      </c>
      <c r="E495" s="190">
        <v>0</v>
      </c>
      <c r="F495" s="190">
        <f t="shared" ref="F495:F496" si="182">(D495-E495)</f>
        <v>0</v>
      </c>
      <c r="G495" s="32" t="e">
        <f t="shared" ref="G495:G496" si="183">F495/E495</f>
        <v>#DIV/0!</v>
      </c>
    </row>
    <row r="496" spans="1:7" x14ac:dyDescent="0.2">
      <c r="A496" s="186">
        <v>510</v>
      </c>
      <c r="B496" s="1" t="s">
        <v>7</v>
      </c>
      <c r="C496" s="10"/>
      <c r="D496" s="190">
        <v>0</v>
      </c>
      <c r="E496" s="190">
        <v>0</v>
      </c>
      <c r="F496" s="190">
        <f t="shared" si="182"/>
        <v>0</v>
      </c>
      <c r="G496" s="32" t="e">
        <f t="shared" si="183"/>
        <v>#DIV/0!</v>
      </c>
    </row>
    <row r="497" spans="1:7" x14ac:dyDescent="0.2">
      <c r="B497" s="3"/>
      <c r="C497" s="28"/>
    </row>
    <row r="498" spans="1:7" s="157" customFormat="1" x14ac:dyDescent="0.2">
      <c r="A498" s="186">
        <v>41</v>
      </c>
      <c r="B498" s="1" t="s">
        <v>8</v>
      </c>
      <c r="C498" s="10"/>
      <c r="D498" s="190">
        <f>D502+D503+D504</f>
        <v>0</v>
      </c>
      <c r="E498" s="190">
        <f>E502+E503+E504</f>
        <v>0</v>
      </c>
      <c r="F498" s="190">
        <f t="shared" ref="F498" si="184">(D498-E498)</f>
        <v>0</v>
      </c>
      <c r="G498" s="32" t="e">
        <f t="shared" ref="G498" si="185">F498/E498</f>
        <v>#DIV/0!</v>
      </c>
    </row>
    <row r="499" spans="1:7" x14ac:dyDescent="0.2">
      <c r="A499" s="186"/>
      <c r="B499" s="1"/>
      <c r="C499" s="10"/>
      <c r="D499" s="190"/>
      <c r="E499" s="190"/>
      <c r="F499" s="190"/>
      <c r="G499" s="32"/>
    </row>
    <row r="500" spans="1:7" x14ac:dyDescent="0.2">
      <c r="A500" s="186"/>
      <c r="B500" s="7" t="s">
        <v>6</v>
      </c>
      <c r="C500" s="29"/>
      <c r="D500" s="190"/>
      <c r="E500" s="190"/>
      <c r="F500" s="190"/>
      <c r="G500" s="32"/>
    </row>
    <row r="501" spans="1:7" x14ac:dyDescent="0.2">
      <c r="A501" s="186"/>
      <c r="B501" s="1"/>
      <c r="C501" s="10"/>
      <c r="D501" s="190"/>
      <c r="E501" s="190"/>
      <c r="F501" s="190"/>
      <c r="G501" s="32"/>
    </row>
    <row r="502" spans="1:7" x14ac:dyDescent="0.2">
      <c r="A502" s="186"/>
      <c r="B502" s="23" t="s">
        <v>23</v>
      </c>
      <c r="C502" s="10"/>
      <c r="D502" s="190"/>
      <c r="E502" s="190"/>
      <c r="F502" s="190">
        <f t="shared" ref="F502:F504" si="186">(D502-E502)</f>
        <v>0</v>
      </c>
      <c r="G502" s="32" t="e">
        <f t="shared" ref="G502:G504" si="187">F502/E502</f>
        <v>#DIV/0!</v>
      </c>
    </row>
    <row r="503" spans="1:7" ht="25.5" x14ac:dyDescent="0.2">
      <c r="A503" s="186"/>
      <c r="B503" s="24" t="s">
        <v>58</v>
      </c>
      <c r="C503" s="17"/>
      <c r="D503" s="190"/>
      <c r="E503" s="190"/>
      <c r="F503" s="190">
        <f t="shared" si="186"/>
        <v>0</v>
      </c>
      <c r="G503" s="32" t="e">
        <f t="shared" si="187"/>
        <v>#DIV/0!</v>
      </c>
    </row>
    <row r="504" spans="1:7" x14ac:dyDescent="0.2">
      <c r="A504" s="186"/>
      <c r="B504" s="23" t="s">
        <v>24</v>
      </c>
      <c r="C504" s="10"/>
      <c r="D504" s="190"/>
      <c r="E504" s="190"/>
      <c r="F504" s="190">
        <f t="shared" si="186"/>
        <v>0</v>
      </c>
      <c r="G504" s="32" t="e">
        <f t="shared" si="187"/>
        <v>#DIV/0!</v>
      </c>
    </row>
    <row r="505" spans="1:7" x14ac:dyDescent="0.2">
      <c r="A505" s="186"/>
      <c r="B505" s="1"/>
      <c r="C505" s="10"/>
      <c r="D505" s="190"/>
      <c r="E505" s="190"/>
      <c r="F505" s="190"/>
      <c r="G505" s="32"/>
    </row>
    <row r="506" spans="1:7" s="157" customFormat="1" x14ac:dyDescent="0.2">
      <c r="A506" s="186"/>
      <c r="B506" s="8" t="s">
        <v>26</v>
      </c>
      <c r="C506" s="31"/>
      <c r="D506" s="190"/>
      <c r="E506" s="190"/>
      <c r="F506" s="190">
        <f t="shared" ref="F506" si="188">(D506-E506)</f>
        <v>0</v>
      </c>
      <c r="G506" s="32" t="e">
        <f t="shared" ref="G506" si="189">F506/E506</f>
        <v>#DIV/0!</v>
      </c>
    </row>
    <row r="507" spans="1:7" x14ac:dyDescent="0.2">
      <c r="A507" s="186"/>
      <c r="B507" s="8"/>
      <c r="C507" s="31"/>
      <c r="D507" s="190"/>
      <c r="E507" s="190"/>
      <c r="F507" s="190"/>
      <c r="G507" s="32"/>
    </row>
    <row r="508" spans="1:7" s="157" customFormat="1" x14ac:dyDescent="0.2">
      <c r="A508" s="186">
        <v>3</v>
      </c>
      <c r="B508" s="8" t="s">
        <v>15</v>
      </c>
      <c r="C508" s="31"/>
      <c r="D508" s="190">
        <f>D511+D512+D513+D514</f>
        <v>0</v>
      </c>
      <c r="E508" s="190">
        <f>E511+E512+E513+E514</f>
        <v>0</v>
      </c>
      <c r="F508" s="190">
        <f t="shared" ref="F508" si="190">(D508-E508)</f>
        <v>0</v>
      </c>
      <c r="G508" s="32" t="e">
        <f t="shared" ref="G508" si="191">F508/E508</f>
        <v>#DIV/0!</v>
      </c>
    </row>
    <row r="509" spans="1:7" x14ac:dyDescent="0.2">
      <c r="A509" s="186"/>
      <c r="B509" s="7" t="s">
        <v>6</v>
      </c>
      <c r="C509" s="29"/>
      <c r="D509" s="190"/>
      <c r="E509" s="190"/>
      <c r="F509" s="190"/>
      <c r="G509" s="32"/>
    </row>
    <row r="510" spans="1:7" x14ac:dyDescent="0.2">
      <c r="A510" s="186"/>
      <c r="B510" s="8"/>
      <c r="C510" s="31"/>
      <c r="D510" s="190"/>
      <c r="E510" s="190"/>
      <c r="F510" s="190"/>
      <c r="G510" s="32"/>
    </row>
    <row r="511" spans="1:7" x14ac:dyDescent="0.2">
      <c r="A511" s="186">
        <v>30</v>
      </c>
      <c r="B511" s="25" t="s">
        <v>16</v>
      </c>
      <c r="C511" s="31"/>
      <c r="D511" s="190"/>
      <c r="E511" s="190"/>
      <c r="F511" s="190">
        <f t="shared" ref="F511:F514" si="192">(D511-E511)</f>
        <v>0</v>
      </c>
      <c r="G511" s="32" t="e">
        <f t="shared" ref="G511:G514" si="193">F511/E511</f>
        <v>#DIV/0!</v>
      </c>
    </row>
    <row r="512" spans="1:7" x14ac:dyDescent="0.2">
      <c r="A512" s="186">
        <v>31</v>
      </c>
      <c r="B512" s="25" t="s">
        <v>17</v>
      </c>
      <c r="C512" s="31"/>
      <c r="D512" s="190"/>
      <c r="E512" s="190"/>
      <c r="F512" s="190">
        <f t="shared" si="192"/>
        <v>0</v>
      </c>
      <c r="G512" s="32" t="e">
        <f t="shared" si="193"/>
        <v>#DIV/0!</v>
      </c>
    </row>
    <row r="513" spans="1:7" x14ac:dyDescent="0.2">
      <c r="A513" s="186">
        <v>32</v>
      </c>
      <c r="B513" s="25" t="s">
        <v>18</v>
      </c>
      <c r="C513" s="31"/>
      <c r="D513" s="190"/>
      <c r="E513" s="190"/>
      <c r="F513" s="190">
        <f t="shared" si="192"/>
        <v>0</v>
      </c>
      <c r="G513" s="32" t="e">
        <f t="shared" si="193"/>
        <v>#DIV/0!</v>
      </c>
    </row>
    <row r="514" spans="1:7" x14ac:dyDescent="0.2">
      <c r="A514" s="186">
        <v>37</v>
      </c>
      <c r="B514" s="25" t="s">
        <v>25</v>
      </c>
      <c r="C514" s="31"/>
      <c r="D514" s="190"/>
      <c r="E514" s="190"/>
      <c r="F514" s="190">
        <f t="shared" si="192"/>
        <v>0</v>
      </c>
      <c r="G514" s="32" t="e">
        <f t="shared" si="193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90" t="s">
        <v>10</v>
      </c>
      <c r="E518" s="190" t="s">
        <v>11</v>
      </c>
      <c r="F518" s="190" t="s">
        <v>12</v>
      </c>
      <c r="G518" s="32" t="s">
        <v>13</v>
      </c>
    </row>
    <row r="519" spans="1:7" x14ac:dyDescent="0.2">
      <c r="A519" s="186">
        <v>700</v>
      </c>
      <c r="B519" s="1" t="s">
        <v>30</v>
      </c>
      <c r="C519" s="10"/>
      <c r="D519" s="190"/>
      <c r="E519" s="190"/>
      <c r="F519" s="190">
        <f>(D519-E519)</f>
        <v>0</v>
      </c>
      <c r="G519" s="32" t="e">
        <f>F519/E519</f>
        <v>#DIV/0!</v>
      </c>
    </row>
    <row r="520" spans="1:7" x14ac:dyDescent="0.2">
      <c r="A520" s="186">
        <v>701</v>
      </c>
      <c r="B520" s="1" t="s">
        <v>31</v>
      </c>
      <c r="C520" s="10"/>
      <c r="D520" s="190"/>
      <c r="E520" s="190"/>
      <c r="F520" s="190">
        <f t="shared" ref="F520:F522" si="194">(D520-E520)</f>
        <v>0</v>
      </c>
      <c r="G520" s="32" t="e">
        <f t="shared" ref="G520:G522" si="195">F520/E520</f>
        <v>#DIV/0!</v>
      </c>
    </row>
    <row r="521" spans="1:7" x14ac:dyDescent="0.2">
      <c r="A521" s="186">
        <v>704</v>
      </c>
      <c r="B521" s="1" t="s">
        <v>32</v>
      </c>
      <c r="C521" s="10"/>
      <c r="D521" s="190"/>
      <c r="E521" s="190"/>
      <c r="F521" s="190">
        <f t="shared" si="194"/>
        <v>0</v>
      </c>
      <c r="G521" s="32" t="e">
        <f t="shared" si="195"/>
        <v>#DIV/0!</v>
      </c>
    </row>
    <row r="522" spans="1:7" x14ac:dyDescent="0.2">
      <c r="A522" s="186">
        <v>706</v>
      </c>
      <c r="B522" s="1" t="s">
        <v>33</v>
      </c>
      <c r="C522" s="10"/>
      <c r="D522" s="190"/>
      <c r="E522" s="190"/>
      <c r="F522" s="190">
        <f t="shared" si="194"/>
        <v>0</v>
      </c>
      <c r="G522" s="32" t="e">
        <f t="shared" si="195"/>
        <v>#DIV/0!</v>
      </c>
    </row>
    <row r="523" spans="1:7" x14ac:dyDescent="0.2">
      <c r="A523" s="186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86"/>
      <c r="B524" s="14" t="s">
        <v>19</v>
      </c>
      <c r="C524" s="11"/>
      <c r="D524" s="39"/>
      <c r="E524" s="39"/>
      <c r="F524" s="190">
        <f t="shared" ref="F524:F529" si="196">(D524-E524)</f>
        <v>0</v>
      </c>
      <c r="G524" s="32" t="e">
        <f t="shared" ref="G524:G529" si="197">F524/E524</f>
        <v>#DIV/0!</v>
      </c>
    </row>
    <row r="525" spans="1:7" x14ac:dyDescent="0.2">
      <c r="A525" s="186"/>
      <c r="B525" s="14" t="s">
        <v>20</v>
      </c>
      <c r="C525" s="11"/>
      <c r="D525" s="39"/>
      <c r="E525" s="39"/>
      <c r="F525" s="190">
        <f t="shared" si="196"/>
        <v>0</v>
      </c>
      <c r="G525" s="32" t="e">
        <f t="shared" si="197"/>
        <v>#DIV/0!</v>
      </c>
    </row>
    <row r="526" spans="1:7" x14ac:dyDescent="0.2">
      <c r="A526" s="186"/>
      <c r="B526" s="14" t="s">
        <v>27</v>
      </c>
      <c r="C526" s="11"/>
      <c r="D526" s="39"/>
      <c r="E526" s="39"/>
      <c r="F526" s="190">
        <f t="shared" si="196"/>
        <v>0</v>
      </c>
      <c r="G526" s="32" t="e">
        <f t="shared" si="197"/>
        <v>#DIV/0!</v>
      </c>
    </row>
    <row r="527" spans="1:7" x14ac:dyDescent="0.2">
      <c r="A527" s="186">
        <v>706</v>
      </c>
      <c r="B527" s="2" t="s">
        <v>34</v>
      </c>
      <c r="C527" s="11"/>
      <c r="D527" s="39"/>
      <c r="E527" s="39"/>
      <c r="F527" s="190">
        <f t="shared" si="196"/>
        <v>0</v>
      </c>
      <c r="G527" s="32" t="e">
        <f t="shared" si="197"/>
        <v>#DIV/0!</v>
      </c>
    </row>
    <row r="528" spans="1:7" x14ac:dyDescent="0.2">
      <c r="A528" s="186" t="s">
        <v>35</v>
      </c>
      <c r="B528" s="2" t="s">
        <v>36</v>
      </c>
      <c r="C528" s="11"/>
      <c r="D528" s="39"/>
      <c r="E528" s="39"/>
      <c r="F528" s="190">
        <f t="shared" si="196"/>
        <v>0</v>
      </c>
      <c r="G528" s="32" t="e">
        <f t="shared" si="197"/>
        <v>#DIV/0!</v>
      </c>
    </row>
    <row r="529" spans="1:7" ht="25.5" x14ac:dyDescent="0.2">
      <c r="A529" s="22"/>
      <c r="B529" s="26" t="s">
        <v>45</v>
      </c>
      <c r="C529" s="187"/>
      <c r="D529" s="40">
        <f>D519+D520+D521+D522+D527+D528</f>
        <v>0</v>
      </c>
      <c r="E529" s="40">
        <f>E519+E520+E521+E522+E527+E528</f>
        <v>0</v>
      </c>
      <c r="F529" s="40">
        <f t="shared" si="196"/>
        <v>0</v>
      </c>
      <c r="G529" s="34" t="e">
        <f t="shared" si="197"/>
        <v>#DIV/0!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90">
        <v>0</v>
      </c>
      <c r="E532" s="190">
        <v>0</v>
      </c>
      <c r="F532" s="190">
        <f t="shared" ref="F532" si="198">(D532-E532)</f>
        <v>0</v>
      </c>
      <c r="G532" s="32" t="e">
        <f t="shared" ref="G532" si="199">F532/E532</f>
        <v>#DIV/0!</v>
      </c>
    </row>
    <row r="533" spans="1:7" x14ac:dyDescent="0.2">
      <c r="B533" s="3"/>
      <c r="C533" s="188"/>
      <c r="D533" s="189"/>
      <c r="E533" s="189"/>
      <c r="F533" s="189"/>
      <c r="G533" s="36"/>
    </row>
    <row r="534" spans="1:7" x14ac:dyDescent="0.2">
      <c r="A534" s="186">
        <v>72</v>
      </c>
      <c r="B534" s="1" t="s">
        <v>37</v>
      </c>
      <c r="C534" s="10"/>
      <c r="D534" s="190"/>
      <c r="E534" s="190"/>
      <c r="F534" s="190"/>
      <c r="G534" s="32"/>
    </row>
    <row r="535" spans="1:7" x14ac:dyDescent="0.2">
      <c r="A535" s="186">
        <v>73</v>
      </c>
      <c r="B535" s="1" t="s">
        <v>38</v>
      </c>
      <c r="C535" s="10"/>
      <c r="D535" s="190"/>
      <c r="E535" s="190"/>
      <c r="F535" s="190">
        <f t="shared" ref="F535" si="200">(D535-E535)</f>
        <v>0</v>
      </c>
      <c r="G535" s="32" t="e">
        <f t="shared" ref="G535" si="201">F535/E535</f>
        <v>#DIV/0!</v>
      </c>
    </row>
    <row r="536" spans="1:7" x14ac:dyDescent="0.2">
      <c r="A536" s="186">
        <v>74</v>
      </c>
      <c r="B536" s="2" t="s">
        <v>39</v>
      </c>
      <c r="C536" s="11"/>
      <c r="D536" s="39"/>
      <c r="E536" s="39"/>
      <c r="F536" s="190"/>
      <c r="G536" s="32"/>
    </row>
    <row r="537" spans="1:7" ht="25.5" x14ac:dyDescent="0.2">
      <c r="A537" s="22"/>
      <c r="B537" s="26" t="s">
        <v>44</v>
      </c>
      <c r="C537" s="191"/>
      <c r="D537" s="40">
        <f>D529+D534+D535+D536</f>
        <v>0</v>
      </c>
      <c r="E537" s="40">
        <f>E529+E534+E535+E536</f>
        <v>0</v>
      </c>
      <c r="F537" s="190">
        <f t="shared" ref="F537:F546" si="202">(D537-E537)</f>
        <v>0</v>
      </c>
      <c r="G537" s="32" t="e">
        <f t="shared" ref="G537:G546" si="203">F537/E537</f>
        <v>#DIV/0!</v>
      </c>
    </row>
    <row r="538" spans="1:7" x14ac:dyDescent="0.2">
      <c r="A538" s="186">
        <v>60</v>
      </c>
      <c r="B538" s="3" t="s">
        <v>40</v>
      </c>
      <c r="C538" s="188"/>
      <c r="D538" s="189">
        <f>D539+D540+D541</f>
        <v>0</v>
      </c>
      <c r="E538" s="189">
        <f>E539+E540+E541</f>
        <v>0</v>
      </c>
      <c r="F538" s="190">
        <f t="shared" si="202"/>
        <v>0</v>
      </c>
      <c r="G538" s="32" t="e">
        <f t="shared" si="203"/>
        <v>#DIV/0!</v>
      </c>
    </row>
    <row r="539" spans="1:7" x14ac:dyDescent="0.2">
      <c r="A539" s="186">
        <v>600</v>
      </c>
      <c r="B539" s="1" t="s">
        <v>2</v>
      </c>
      <c r="C539" s="10"/>
      <c r="D539" s="190"/>
      <c r="E539" s="190"/>
      <c r="F539" s="190">
        <f t="shared" si="202"/>
        <v>0</v>
      </c>
      <c r="G539" s="32" t="e">
        <f t="shared" si="203"/>
        <v>#DIV/0!</v>
      </c>
    </row>
    <row r="540" spans="1:7" x14ac:dyDescent="0.2">
      <c r="A540" s="186">
        <v>601</v>
      </c>
      <c r="B540" s="1" t="s">
        <v>3</v>
      </c>
      <c r="C540" s="10"/>
      <c r="D540" s="190"/>
      <c r="E540" s="190"/>
      <c r="F540" s="190">
        <f t="shared" si="202"/>
        <v>0</v>
      </c>
      <c r="G540" s="32" t="e">
        <f t="shared" si="203"/>
        <v>#DIV/0!</v>
      </c>
    </row>
    <row r="541" spans="1:7" x14ac:dyDescent="0.2">
      <c r="A541" s="186">
        <v>604</v>
      </c>
      <c r="B541" s="1" t="s">
        <v>4</v>
      </c>
      <c r="C541" s="10"/>
      <c r="D541" s="190"/>
      <c r="E541" s="190"/>
      <c r="F541" s="190">
        <f t="shared" si="202"/>
        <v>0</v>
      </c>
      <c r="G541" s="32" t="e">
        <f t="shared" si="203"/>
        <v>#DIV/0!</v>
      </c>
    </row>
    <row r="542" spans="1:7" x14ac:dyDescent="0.2">
      <c r="A542" s="186">
        <v>61</v>
      </c>
      <c r="B542" s="1" t="s">
        <v>41</v>
      </c>
      <c r="C542" s="10"/>
      <c r="D542" s="190"/>
      <c r="E542" s="190"/>
      <c r="F542" s="190">
        <f t="shared" si="202"/>
        <v>0</v>
      </c>
      <c r="G542" s="32" t="e">
        <f t="shared" si="203"/>
        <v>#DIV/0!</v>
      </c>
    </row>
    <row r="543" spans="1:7" x14ac:dyDescent="0.2">
      <c r="A543" s="186">
        <v>62</v>
      </c>
      <c r="B543" s="2" t="s">
        <v>42</v>
      </c>
      <c r="C543" s="11"/>
      <c r="D543" s="39"/>
      <c r="E543" s="39"/>
      <c r="F543" s="190">
        <f t="shared" si="202"/>
        <v>0</v>
      </c>
      <c r="G543" s="32" t="e">
        <f t="shared" si="203"/>
        <v>#DIV/0!</v>
      </c>
    </row>
    <row r="544" spans="1:7" ht="25.5" x14ac:dyDescent="0.2">
      <c r="A544" s="22"/>
      <c r="B544" s="26" t="s">
        <v>43</v>
      </c>
      <c r="C544" s="191"/>
      <c r="D544" s="40">
        <f>D538+D542+D543</f>
        <v>0</v>
      </c>
      <c r="E544" s="40">
        <f>E538+E542+E543</f>
        <v>0</v>
      </c>
      <c r="F544" s="190">
        <f t="shared" si="202"/>
        <v>0</v>
      </c>
      <c r="G544" s="32" t="e">
        <f t="shared" si="203"/>
        <v>#DIV/0!</v>
      </c>
    </row>
    <row r="545" spans="1:7" ht="25.5" x14ac:dyDescent="0.2">
      <c r="A545" s="22"/>
      <c r="B545" s="26" t="s">
        <v>48</v>
      </c>
      <c r="C545" s="191"/>
      <c r="D545" s="40">
        <f>D537-D544</f>
        <v>0</v>
      </c>
      <c r="E545" s="40">
        <f>E537-E544</f>
        <v>0</v>
      </c>
      <c r="F545" s="190">
        <f t="shared" si="202"/>
        <v>0</v>
      </c>
      <c r="G545" s="32" t="e">
        <f t="shared" si="203"/>
        <v>#DIV/0!</v>
      </c>
    </row>
    <row r="546" spans="1:7" x14ac:dyDescent="0.2">
      <c r="A546" s="186">
        <v>63</v>
      </c>
      <c r="B546" s="3" t="s">
        <v>46</v>
      </c>
      <c r="C546" s="188"/>
      <c r="D546" s="189"/>
      <c r="E546" s="189"/>
      <c r="F546" s="190">
        <f t="shared" si="202"/>
        <v>0</v>
      </c>
      <c r="G546" s="32" t="e">
        <f t="shared" si="203"/>
        <v>#DIV/0!</v>
      </c>
    </row>
    <row r="547" spans="1:7" x14ac:dyDescent="0.2">
      <c r="A547" s="186"/>
      <c r="B547" s="13" t="s">
        <v>6</v>
      </c>
      <c r="C547" s="27"/>
      <c r="D547" s="190"/>
      <c r="E547" s="190"/>
      <c r="F547" s="190"/>
      <c r="G547" s="32"/>
    </row>
    <row r="548" spans="1:7" x14ac:dyDescent="0.2">
      <c r="A548" s="186">
        <v>631</v>
      </c>
      <c r="B548" s="15" t="s">
        <v>21</v>
      </c>
      <c r="C548" s="21"/>
      <c r="D548" s="189"/>
      <c r="E548" s="189"/>
      <c r="F548" s="190">
        <f t="shared" ref="F548" si="204">(D548-E548)</f>
        <v>0</v>
      </c>
      <c r="G548" s="32" t="e">
        <f t="shared" ref="G548" si="205">F548/E548</f>
        <v>#DIV/0!</v>
      </c>
    </row>
    <row r="549" spans="1:7" x14ac:dyDescent="0.2">
      <c r="A549" s="186"/>
      <c r="B549" s="15"/>
      <c r="C549" s="21"/>
      <c r="D549" s="190"/>
      <c r="E549" s="190"/>
      <c r="F549" s="190"/>
      <c r="G549" s="32"/>
    </row>
    <row r="550" spans="1:7" x14ac:dyDescent="0.2">
      <c r="A550" s="186">
        <v>64</v>
      </c>
      <c r="B550" s="2" t="s">
        <v>47</v>
      </c>
      <c r="C550" s="11"/>
      <c r="D550" s="39"/>
      <c r="E550" s="39"/>
      <c r="F550" s="190">
        <f t="shared" ref="F550:F560" si="206">(D550-E550)</f>
        <v>0</v>
      </c>
      <c r="G550" s="32" t="e">
        <f t="shared" ref="G550:G560" si="207">F550/E550</f>
        <v>#DIV/0!</v>
      </c>
    </row>
    <row r="551" spans="1:7" s="157" customFormat="1" ht="25.5" x14ac:dyDescent="0.2">
      <c r="A551" s="22"/>
      <c r="B551" s="26" t="s">
        <v>49</v>
      </c>
      <c r="C551" s="191"/>
      <c r="D551" s="190">
        <f>D545-D546-D550</f>
        <v>0</v>
      </c>
      <c r="E551" s="190">
        <f>E545-E546-E550</f>
        <v>0</v>
      </c>
      <c r="F551" s="190">
        <f t="shared" si="206"/>
        <v>0</v>
      </c>
      <c r="G551" s="32" t="e">
        <f t="shared" si="207"/>
        <v>#DIV/0!</v>
      </c>
    </row>
    <row r="552" spans="1:7" x14ac:dyDescent="0.2">
      <c r="A552" s="186">
        <v>75</v>
      </c>
      <c r="B552" s="3" t="s">
        <v>50</v>
      </c>
      <c r="C552" s="188"/>
      <c r="D552" s="189"/>
      <c r="E552" s="189"/>
      <c r="F552" s="190">
        <f t="shared" si="206"/>
        <v>0</v>
      </c>
      <c r="G552" s="32" t="e">
        <f t="shared" si="207"/>
        <v>#DIV/0!</v>
      </c>
    </row>
    <row r="553" spans="1:7" x14ac:dyDescent="0.2">
      <c r="A553" s="186">
        <v>65</v>
      </c>
      <c r="B553" s="1" t="s">
        <v>51</v>
      </c>
      <c r="C553" s="10"/>
      <c r="D553" s="190"/>
      <c r="E553" s="190"/>
      <c r="F553" s="190">
        <f t="shared" si="206"/>
        <v>0</v>
      </c>
      <c r="G553" s="32" t="e">
        <f t="shared" si="207"/>
        <v>#DIV/0!</v>
      </c>
    </row>
    <row r="554" spans="1:7" ht="25.5" x14ac:dyDescent="0.2">
      <c r="A554" s="186">
        <v>68</v>
      </c>
      <c r="B554" s="16" t="s">
        <v>52</v>
      </c>
      <c r="C554" s="17"/>
      <c r="D554" s="190"/>
      <c r="E554" s="190"/>
      <c r="F554" s="190">
        <f t="shared" si="206"/>
        <v>0</v>
      </c>
      <c r="G554" s="32" t="e">
        <f t="shared" si="207"/>
        <v>#DIV/0!</v>
      </c>
    </row>
    <row r="555" spans="1:7" x14ac:dyDescent="0.2">
      <c r="A555" s="186">
        <v>78</v>
      </c>
      <c r="B555" s="2" t="s">
        <v>53</v>
      </c>
      <c r="C555" s="11"/>
      <c r="D555" s="39"/>
      <c r="E555" s="39"/>
      <c r="F555" s="190">
        <f t="shared" si="206"/>
        <v>0</v>
      </c>
      <c r="G555" s="32" t="e">
        <f t="shared" si="207"/>
        <v>#DIV/0!</v>
      </c>
    </row>
    <row r="556" spans="1:7" s="157" customFormat="1" ht="25.5" x14ac:dyDescent="0.2">
      <c r="A556" s="22"/>
      <c r="B556" s="26" t="s">
        <v>77</v>
      </c>
      <c r="C556" s="191"/>
      <c r="D556" s="190">
        <f>D551+D552-D553-D554+D555</f>
        <v>0</v>
      </c>
      <c r="E556" s="190">
        <f>E551+E552-E553-E554+E555</f>
        <v>0</v>
      </c>
      <c r="F556" s="190">
        <f t="shared" si="206"/>
        <v>0</v>
      </c>
      <c r="G556" s="32" t="e">
        <f t="shared" si="207"/>
        <v>#DIV/0!</v>
      </c>
    </row>
    <row r="557" spans="1:7" x14ac:dyDescent="0.2">
      <c r="A557" s="186">
        <v>76</v>
      </c>
      <c r="B557" s="1" t="s">
        <v>54</v>
      </c>
      <c r="C557" s="10"/>
      <c r="D557" s="190"/>
      <c r="E557" s="190"/>
      <c r="F557" s="190">
        <f t="shared" si="206"/>
        <v>0</v>
      </c>
      <c r="G557" s="32" t="e">
        <f t="shared" si="207"/>
        <v>#DIV/0!</v>
      </c>
    </row>
    <row r="558" spans="1:7" x14ac:dyDescent="0.2">
      <c r="A558" s="186">
        <v>66</v>
      </c>
      <c r="B558" s="1" t="s">
        <v>55</v>
      </c>
      <c r="C558" s="10"/>
      <c r="D558" s="190"/>
      <c r="E558" s="190"/>
      <c r="F558" s="190">
        <f t="shared" si="206"/>
        <v>0</v>
      </c>
      <c r="G558" s="32" t="e">
        <f t="shared" si="207"/>
        <v>#DIV/0!</v>
      </c>
    </row>
    <row r="559" spans="1:7" x14ac:dyDescent="0.2">
      <c r="B559" s="2" t="s">
        <v>56</v>
      </c>
      <c r="C559" s="11"/>
      <c r="D559" s="39">
        <f>D557-D558</f>
        <v>0</v>
      </c>
      <c r="E559" s="39">
        <f>E557-E558</f>
        <v>0</v>
      </c>
      <c r="F559" s="190">
        <f t="shared" si="206"/>
        <v>0</v>
      </c>
      <c r="G559" s="32" t="e">
        <f t="shared" si="207"/>
        <v>#DIV/0!</v>
      </c>
    </row>
    <row r="560" spans="1:7" s="157" customFormat="1" x14ac:dyDescent="0.2">
      <c r="A560" s="22"/>
      <c r="B560" s="19" t="s">
        <v>57</v>
      </c>
      <c r="C560" s="191"/>
      <c r="D560" s="190">
        <f>D556+D559</f>
        <v>0</v>
      </c>
      <c r="E560" s="190">
        <f>E556+E559</f>
        <v>0</v>
      </c>
      <c r="F560" s="190">
        <f t="shared" si="206"/>
        <v>0</v>
      </c>
      <c r="G560" s="32" t="e">
        <f t="shared" si="207"/>
        <v>#DIV/0!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s="157" customFormat="1" x14ac:dyDescent="0.2">
      <c r="A564" s="186">
        <v>5</v>
      </c>
      <c r="B564" s="1" t="s">
        <v>22</v>
      </c>
      <c r="C564" s="10"/>
      <c r="D564" s="190"/>
      <c r="E564" s="190"/>
      <c r="F564" s="190">
        <f t="shared" ref="F564" si="208">(D564-E564)</f>
        <v>0</v>
      </c>
      <c r="G564" s="32" t="e">
        <f t="shared" ref="G564" si="209">F564/E564</f>
        <v>#DIV/0!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86">
        <v>51</v>
      </c>
      <c r="B568" s="20" t="s">
        <v>29</v>
      </c>
      <c r="C568" s="30"/>
      <c r="D568" s="190">
        <v>0</v>
      </c>
      <c r="E568" s="190">
        <v>0</v>
      </c>
      <c r="F568" s="190">
        <f t="shared" ref="F568:F569" si="210">(D568-E568)</f>
        <v>0</v>
      </c>
      <c r="G568" s="32" t="e">
        <f t="shared" ref="G568:G569" si="211">F568/E568</f>
        <v>#DIV/0!</v>
      </c>
    </row>
    <row r="569" spans="1:7" x14ac:dyDescent="0.2">
      <c r="A569" s="186">
        <v>510</v>
      </c>
      <c r="B569" s="1" t="s">
        <v>7</v>
      </c>
      <c r="C569" s="10"/>
      <c r="D569" s="190">
        <v>0</v>
      </c>
      <c r="E569" s="190">
        <v>0</v>
      </c>
      <c r="F569" s="190">
        <f t="shared" si="210"/>
        <v>0</v>
      </c>
      <c r="G569" s="32" t="e">
        <f t="shared" si="211"/>
        <v>#DIV/0!</v>
      </c>
    </row>
    <row r="570" spans="1:7" x14ac:dyDescent="0.2">
      <c r="B570" s="3"/>
      <c r="C570" s="28"/>
    </row>
    <row r="571" spans="1:7" s="157" customFormat="1" x14ac:dyDescent="0.2">
      <c r="A571" s="186">
        <v>41</v>
      </c>
      <c r="B571" s="1" t="s">
        <v>8</v>
      </c>
      <c r="C571" s="10"/>
      <c r="D571" s="190">
        <f>D575+D576+D577</f>
        <v>0</v>
      </c>
      <c r="E571" s="190">
        <f>E575+E576+E577</f>
        <v>0</v>
      </c>
      <c r="F571" s="190">
        <f t="shared" ref="F571" si="212">(D571-E571)</f>
        <v>0</v>
      </c>
      <c r="G571" s="32" t="e">
        <f t="shared" ref="G571" si="213">F571/E571</f>
        <v>#DIV/0!</v>
      </c>
    </row>
    <row r="572" spans="1:7" x14ac:dyDescent="0.2">
      <c r="A572" s="186"/>
      <c r="B572" s="1"/>
      <c r="C572" s="10"/>
      <c r="D572" s="190"/>
      <c r="E572" s="190"/>
      <c r="F572" s="190"/>
      <c r="G572" s="32"/>
    </row>
    <row r="573" spans="1:7" x14ac:dyDescent="0.2">
      <c r="A573" s="186"/>
      <c r="B573" s="7" t="s">
        <v>6</v>
      </c>
      <c r="C573" s="29"/>
      <c r="D573" s="190"/>
      <c r="E573" s="190"/>
      <c r="F573" s="190"/>
      <c r="G573" s="32"/>
    </row>
    <row r="574" spans="1:7" x14ac:dyDescent="0.2">
      <c r="A574" s="186"/>
      <c r="B574" s="1"/>
      <c r="C574" s="10"/>
      <c r="D574" s="190"/>
      <c r="E574" s="190"/>
      <c r="F574" s="190"/>
      <c r="G574" s="32"/>
    </row>
    <row r="575" spans="1:7" x14ac:dyDescent="0.2">
      <c r="A575" s="186"/>
      <c r="B575" s="23" t="s">
        <v>23</v>
      </c>
      <c r="C575" s="10"/>
      <c r="D575" s="190"/>
      <c r="E575" s="190"/>
      <c r="F575" s="190">
        <f t="shared" ref="F575:F577" si="214">(D575-E575)</f>
        <v>0</v>
      </c>
      <c r="G575" s="32" t="e">
        <f t="shared" ref="G575:G577" si="215">F575/E575</f>
        <v>#DIV/0!</v>
      </c>
    </row>
    <row r="576" spans="1:7" ht="25.5" x14ac:dyDescent="0.2">
      <c r="A576" s="186"/>
      <c r="B576" s="24" t="s">
        <v>58</v>
      </c>
      <c r="C576" s="17"/>
      <c r="D576" s="190"/>
      <c r="E576" s="190"/>
      <c r="F576" s="190">
        <f t="shared" si="214"/>
        <v>0</v>
      </c>
      <c r="G576" s="32" t="e">
        <f t="shared" si="215"/>
        <v>#DIV/0!</v>
      </c>
    </row>
    <row r="577" spans="1:7" x14ac:dyDescent="0.2">
      <c r="A577" s="186"/>
      <c r="B577" s="23" t="s">
        <v>24</v>
      </c>
      <c r="C577" s="10"/>
      <c r="D577" s="190"/>
      <c r="E577" s="190"/>
      <c r="F577" s="190">
        <f t="shared" si="214"/>
        <v>0</v>
      </c>
      <c r="G577" s="32" t="e">
        <f t="shared" si="215"/>
        <v>#DIV/0!</v>
      </c>
    </row>
    <row r="578" spans="1:7" x14ac:dyDescent="0.2">
      <c r="A578" s="186"/>
      <c r="B578" s="1"/>
      <c r="C578" s="10"/>
      <c r="D578" s="190"/>
      <c r="E578" s="190"/>
      <c r="F578" s="190"/>
      <c r="G578" s="32"/>
    </row>
    <row r="579" spans="1:7" s="157" customFormat="1" x14ac:dyDescent="0.2">
      <c r="A579" s="186"/>
      <c r="B579" s="8" t="s">
        <v>26</v>
      </c>
      <c r="C579" s="31"/>
      <c r="D579" s="190"/>
      <c r="E579" s="190"/>
      <c r="F579" s="190">
        <f t="shared" ref="F579" si="216">(D579-E579)</f>
        <v>0</v>
      </c>
      <c r="G579" s="32" t="e">
        <f t="shared" ref="G579" si="217">F579/E579</f>
        <v>#DIV/0!</v>
      </c>
    </row>
    <row r="580" spans="1:7" x14ac:dyDescent="0.2">
      <c r="A580" s="186"/>
      <c r="B580" s="8"/>
      <c r="C580" s="31"/>
      <c r="D580" s="190"/>
      <c r="E580" s="190"/>
      <c r="F580" s="190"/>
      <c r="G580" s="32"/>
    </row>
    <row r="581" spans="1:7" s="157" customFormat="1" x14ac:dyDescent="0.2">
      <c r="A581" s="186">
        <v>3</v>
      </c>
      <c r="B581" s="8" t="s">
        <v>15</v>
      </c>
      <c r="C581" s="31"/>
      <c r="D581" s="190">
        <f>D584+D585+D586+D587</f>
        <v>0</v>
      </c>
      <c r="E581" s="190">
        <f>E584+E585+E586+E587</f>
        <v>0</v>
      </c>
      <c r="F581" s="190">
        <f t="shared" ref="F581" si="218">(D581-E581)</f>
        <v>0</v>
      </c>
      <c r="G581" s="32" t="e">
        <f t="shared" ref="G581" si="219">F581/E581</f>
        <v>#DIV/0!</v>
      </c>
    </row>
    <row r="582" spans="1:7" x14ac:dyDescent="0.2">
      <c r="A582" s="186"/>
      <c r="B582" s="7" t="s">
        <v>6</v>
      </c>
      <c r="C582" s="29"/>
      <c r="D582" s="190"/>
      <c r="E582" s="190"/>
      <c r="F582" s="190"/>
      <c r="G582" s="32"/>
    </row>
    <row r="583" spans="1:7" x14ac:dyDescent="0.2">
      <c r="A583" s="186"/>
      <c r="B583" s="8"/>
      <c r="C583" s="31"/>
      <c r="D583" s="190"/>
      <c r="E583" s="190"/>
      <c r="F583" s="190"/>
      <c r="G583" s="32"/>
    </row>
    <row r="584" spans="1:7" x14ac:dyDescent="0.2">
      <c r="A584" s="186">
        <v>30</v>
      </c>
      <c r="B584" s="25" t="s">
        <v>16</v>
      </c>
      <c r="C584" s="31"/>
      <c r="D584" s="190"/>
      <c r="E584" s="190"/>
      <c r="F584" s="190">
        <f t="shared" ref="F584:F587" si="220">(D584-E584)</f>
        <v>0</v>
      </c>
      <c r="G584" s="32" t="e">
        <f t="shared" ref="G584:G587" si="221">F584/E584</f>
        <v>#DIV/0!</v>
      </c>
    </row>
    <row r="585" spans="1:7" x14ac:dyDescent="0.2">
      <c r="A585" s="186">
        <v>31</v>
      </c>
      <c r="B585" s="25" t="s">
        <v>17</v>
      </c>
      <c r="C585" s="31"/>
      <c r="D585" s="190"/>
      <c r="E585" s="190"/>
      <c r="F585" s="190">
        <f t="shared" si="220"/>
        <v>0</v>
      </c>
      <c r="G585" s="32" t="e">
        <f t="shared" si="221"/>
        <v>#DIV/0!</v>
      </c>
    </row>
    <row r="586" spans="1:7" x14ac:dyDescent="0.2">
      <c r="A586" s="186">
        <v>32</v>
      </c>
      <c r="B586" s="25" t="s">
        <v>18</v>
      </c>
      <c r="C586" s="31"/>
      <c r="D586" s="190"/>
      <c r="E586" s="190"/>
      <c r="F586" s="190">
        <f t="shared" si="220"/>
        <v>0</v>
      </c>
      <c r="G586" s="32" t="e">
        <f t="shared" si="221"/>
        <v>#DIV/0!</v>
      </c>
    </row>
    <row r="587" spans="1:7" x14ac:dyDescent="0.2">
      <c r="A587" s="186">
        <v>37</v>
      </c>
      <c r="B587" s="25" t="s">
        <v>25</v>
      </c>
      <c r="C587" s="31"/>
      <c r="D587" s="190"/>
      <c r="E587" s="190"/>
      <c r="F587" s="190">
        <f t="shared" si="220"/>
        <v>0</v>
      </c>
      <c r="G587" s="32" t="e">
        <f t="shared" si="221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90" t="s">
        <v>10</v>
      </c>
      <c r="E591" s="190" t="s">
        <v>11</v>
      </c>
      <c r="F591" s="190" t="s">
        <v>12</v>
      </c>
      <c r="G591" s="32" t="s">
        <v>13</v>
      </c>
    </row>
    <row r="592" spans="1:7" x14ac:dyDescent="0.2">
      <c r="A592" s="186">
        <v>700</v>
      </c>
      <c r="B592" s="1" t="s">
        <v>30</v>
      </c>
      <c r="C592" s="10"/>
      <c r="D592" s="190"/>
      <c r="E592" s="190"/>
      <c r="F592" s="190">
        <f>(D592-E592)</f>
        <v>0</v>
      </c>
      <c r="G592" s="32" t="e">
        <f>F592/E592</f>
        <v>#DIV/0!</v>
      </c>
    </row>
    <row r="593" spans="1:7" x14ac:dyDescent="0.2">
      <c r="A593" s="186">
        <v>701</v>
      </c>
      <c r="B593" s="1" t="s">
        <v>31</v>
      </c>
      <c r="C593" s="10"/>
      <c r="D593" s="190"/>
      <c r="E593" s="190"/>
      <c r="F593" s="190">
        <f t="shared" ref="F593:F595" si="222">(D593-E593)</f>
        <v>0</v>
      </c>
      <c r="G593" s="32" t="e">
        <f t="shared" ref="G593:G595" si="223">F593/E593</f>
        <v>#DIV/0!</v>
      </c>
    </row>
    <row r="594" spans="1:7" x14ac:dyDescent="0.2">
      <c r="A594" s="186">
        <v>704</v>
      </c>
      <c r="B594" s="1" t="s">
        <v>32</v>
      </c>
      <c r="C594" s="10"/>
      <c r="D594" s="190"/>
      <c r="E594" s="190"/>
      <c r="F594" s="190">
        <f t="shared" si="222"/>
        <v>0</v>
      </c>
      <c r="G594" s="32" t="e">
        <f t="shared" si="223"/>
        <v>#DIV/0!</v>
      </c>
    </row>
    <row r="595" spans="1:7" x14ac:dyDescent="0.2">
      <c r="A595" s="186">
        <v>706</v>
      </c>
      <c r="B595" s="1" t="s">
        <v>33</v>
      </c>
      <c r="C595" s="10"/>
      <c r="D595" s="190"/>
      <c r="E595" s="190"/>
      <c r="F595" s="190">
        <f t="shared" si="222"/>
        <v>0</v>
      </c>
      <c r="G595" s="32" t="e">
        <f t="shared" si="223"/>
        <v>#DIV/0!</v>
      </c>
    </row>
    <row r="596" spans="1:7" x14ac:dyDescent="0.2">
      <c r="A596" s="186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86"/>
      <c r="B597" s="14" t="s">
        <v>19</v>
      </c>
      <c r="C597" s="11"/>
      <c r="D597" s="39"/>
      <c r="E597" s="39"/>
      <c r="F597" s="190">
        <f t="shared" ref="F597:F602" si="224">(D597-E597)</f>
        <v>0</v>
      </c>
      <c r="G597" s="32" t="e">
        <f t="shared" ref="G597:G602" si="225">F597/E597</f>
        <v>#DIV/0!</v>
      </c>
    </row>
    <row r="598" spans="1:7" x14ac:dyDescent="0.2">
      <c r="A598" s="186"/>
      <c r="B598" s="14" t="s">
        <v>20</v>
      </c>
      <c r="C598" s="11"/>
      <c r="D598" s="39"/>
      <c r="E598" s="39"/>
      <c r="F598" s="190">
        <f t="shared" si="224"/>
        <v>0</v>
      </c>
      <c r="G598" s="32" t="e">
        <f t="shared" si="225"/>
        <v>#DIV/0!</v>
      </c>
    </row>
    <row r="599" spans="1:7" x14ac:dyDescent="0.2">
      <c r="A599" s="186"/>
      <c r="B599" s="14" t="s">
        <v>27</v>
      </c>
      <c r="C599" s="11"/>
      <c r="D599" s="39"/>
      <c r="E599" s="39"/>
      <c r="F599" s="190">
        <f t="shared" si="224"/>
        <v>0</v>
      </c>
      <c r="G599" s="32" t="e">
        <f t="shared" si="225"/>
        <v>#DIV/0!</v>
      </c>
    </row>
    <row r="600" spans="1:7" x14ac:dyDescent="0.2">
      <c r="A600" s="186">
        <v>706</v>
      </c>
      <c r="B600" s="2" t="s">
        <v>34</v>
      </c>
      <c r="C600" s="11"/>
      <c r="D600" s="39"/>
      <c r="E600" s="39"/>
      <c r="F600" s="190">
        <f t="shared" si="224"/>
        <v>0</v>
      </c>
      <c r="G600" s="32" t="e">
        <f t="shared" si="225"/>
        <v>#DIV/0!</v>
      </c>
    </row>
    <row r="601" spans="1:7" x14ac:dyDescent="0.2">
      <c r="A601" s="186" t="s">
        <v>35</v>
      </c>
      <c r="B601" s="2" t="s">
        <v>36</v>
      </c>
      <c r="C601" s="11"/>
      <c r="D601" s="39"/>
      <c r="E601" s="39"/>
      <c r="F601" s="190">
        <f t="shared" si="224"/>
        <v>0</v>
      </c>
      <c r="G601" s="32" t="e">
        <f t="shared" si="225"/>
        <v>#DIV/0!</v>
      </c>
    </row>
    <row r="602" spans="1:7" ht="25.5" x14ac:dyDescent="0.2">
      <c r="A602" s="22"/>
      <c r="B602" s="26" t="s">
        <v>45</v>
      </c>
      <c r="C602" s="187"/>
      <c r="D602" s="40">
        <f>D592+D593+D594+D595+D600+D601</f>
        <v>0</v>
      </c>
      <c r="E602" s="40">
        <f>E592+E593+E594+E595+E600+E601</f>
        <v>0</v>
      </c>
      <c r="F602" s="40">
        <f t="shared" si="224"/>
        <v>0</v>
      </c>
      <c r="G602" s="34" t="e">
        <f t="shared" si="225"/>
        <v>#DIV/0!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90">
        <v>0</v>
      </c>
      <c r="E605" s="190">
        <v>0</v>
      </c>
      <c r="F605" s="190">
        <f t="shared" ref="F605" si="226">(D605-E605)</f>
        <v>0</v>
      </c>
      <c r="G605" s="32" t="e">
        <f t="shared" ref="G605" si="227">F605/E605</f>
        <v>#DIV/0!</v>
      </c>
    </row>
    <row r="606" spans="1:7" x14ac:dyDescent="0.2">
      <c r="B606" s="3"/>
      <c r="C606" s="188"/>
      <c r="D606" s="189"/>
      <c r="E606" s="189"/>
      <c r="F606" s="189"/>
      <c r="G606" s="36"/>
    </row>
    <row r="607" spans="1:7" x14ac:dyDescent="0.2">
      <c r="A607" s="186">
        <v>72</v>
      </c>
      <c r="B607" s="1" t="s">
        <v>37</v>
      </c>
      <c r="C607" s="10"/>
      <c r="D607" s="190"/>
      <c r="E607" s="190"/>
      <c r="F607" s="190"/>
      <c r="G607" s="32"/>
    </row>
    <row r="608" spans="1:7" x14ac:dyDescent="0.2">
      <c r="A608" s="186">
        <v>73</v>
      </c>
      <c r="B608" s="1" t="s">
        <v>38</v>
      </c>
      <c r="C608" s="10"/>
      <c r="D608" s="190"/>
      <c r="E608" s="190"/>
      <c r="F608" s="190">
        <f t="shared" ref="F608" si="228">(D608-E608)</f>
        <v>0</v>
      </c>
      <c r="G608" s="32" t="e">
        <f t="shared" ref="G608" si="229">F608/E608</f>
        <v>#DIV/0!</v>
      </c>
    </row>
    <row r="609" spans="1:7" x14ac:dyDescent="0.2">
      <c r="A609" s="186">
        <v>74</v>
      </c>
      <c r="B609" s="2" t="s">
        <v>39</v>
      </c>
      <c r="C609" s="11"/>
      <c r="D609" s="39"/>
      <c r="E609" s="39"/>
      <c r="F609" s="190"/>
      <c r="G609" s="32"/>
    </row>
    <row r="610" spans="1:7" ht="25.5" x14ac:dyDescent="0.2">
      <c r="A610" s="22"/>
      <c r="B610" s="26" t="s">
        <v>44</v>
      </c>
      <c r="C610" s="191"/>
      <c r="D610" s="40">
        <f>D602+D607+D608+D609</f>
        <v>0</v>
      </c>
      <c r="E610" s="40">
        <f>E602+E607+E608+E609</f>
        <v>0</v>
      </c>
      <c r="F610" s="190">
        <f t="shared" ref="F610:F619" si="230">(D610-E610)</f>
        <v>0</v>
      </c>
      <c r="G610" s="32" t="e">
        <f t="shared" ref="G610:G619" si="231">F610/E610</f>
        <v>#DIV/0!</v>
      </c>
    </row>
    <row r="611" spans="1:7" x14ac:dyDescent="0.2">
      <c r="A611" s="186">
        <v>60</v>
      </c>
      <c r="B611" s="3" t="s">
        <v>40</v>
      </c>
      <c r="C611" s="188"/>
      <c r="D611" s="189">
        <f>D612+D613+D614</f>
        <v>0</v>
      </c>
      <c r="E611" s="189">
        <f>E612+E613+E614</f>
        <v>0</v>
      </c>
      <c r="F611" s="190">
        <f t="shared" si="230"/>
        <v>0</v>
      </c>
      <c r="G611" s="32" t="e">
        <f t="shared" si="231"/>
        <v>#DIV/0!</v>
      </c>
    </row>
    <row r="612" spans="1:7" x14ac:dyDescent="0.2">
      <c r="A612" s="186">
        <v>600</v>
      </c>
      <c r="B612" s="1" t="s">
        <v>2</v>
      </c>
      <c r="C612" s="10"/>
      <c r="D612" s="190"/>
      <c r="E612" s="190"/>
      <c r="F612" s="190">
        <f t="shared" si="230"/>
        <v>0</v>
      </c>
      <c r="G612" s="32" t="e">
        <f t="shared" si="231"/>
        <v>#DIV/0!</v>
      </c>
    </row>
    <row r="613" spans="1:7" x14ac:dyDescent="0.2">
      <c r="A613" s="186">
        <v>601</v>
      </c>
      <c r="B613" s="1" t="s">
        <v>3</v>
      </c>
      <c r="C613" s="10"/>
      <c r="D613" s="190"/>
      <c r="E613" s="190"/>
      <c r="F613" s="190">
        <f t="shared" si="230"/>
        <v>0</v>
      </c>
      <c r="G613" s="32" t="e">
        <f t="shared" si="231"/>
        <v>#DIV/0!</v>
      </c>
    </row>
    <row r="614" spans="1:7" x14ac:dyDescent="0.2">
      <c r="A614" s="186">
        <v>604</v>
      </c>
      <c r="B614" s="1" t="s">
        <v>4</v>
      </c>
      <c r="C614" s="10"/>
      <c r="D614" s="190"/>
      <c r="E614" s="190"/>
      <c r="F614" s="190">
        <f t="shared" si="230"/>
        <v>0</v>
      </c>
      <c r="G614" s="32" t="e">
        <f t="shared" si="231"/>
        <v>#DIV/0!</v>
      </c>
    </row>
    <row r="615" spans="1:7" x14ac:dyDescent="0.2">
      <c r="A615" s="186">
        <v>61</v>
      </c>
      <c r="B615" s="1" t="s">
        <v>41</v>
      </c>
      <c r="C615" s="10"/>
      <c r="D615" s="190"/>
      <c r="E615" s="190"/>
      <c r="F615" s="190">
        <f t="shared" si="230"/>
        <v>0</v>
      </c>
      <c r="G615" s="32" t="e">
        <f t="shared" si="231"/>
        <v>#DIV/0!</v>
      </c>
    </row>
    <row r="616" spans="1:7" x14ac:dyDescent="0.2">
      <c r="A616" s="186">
        <v>62</v>
      </c>
      <c r="B616" s="2" t="s">
        <v>42</v>
      </c>
      <c r="C616" s="11"/>
      <c r="D616" s="39"/>
      <c r="E616" s="39"/>
      <c r="F616" s="190">
        <f t="shared" si="230"/>
        <v>0</v>
      </c>
      <c r="G616" s="32" t="e">
        <f t="shared" si="231"/>
        <v>#DIV/0!</v>
      </c>
    </row>
    <row r="617" spans="1:7" ht="25.5" x14ac:dyDescent="0.2">
      <c r="A617" s="22"/>
      <c r="B617" s="26" t="s">
        <v>43</v>
      </c>
      <c r="C617" s="191"/>
      <c r="D617" s="40">
        <f>D611+D615+D616</f>
        <v>0</v>
      </c>
      <c r="E617" s="40">
        <f>E611+E615+E616</f>
        <v>0</v>
      </c>
      <c r="F617" s="190">
        <f t="shared" si="230"/>
        <v>0</v>
      </c>
      <c r="G617" s="32" t="e">
        <f t="shared" si="231"/>
        <v>#DIV/0!</v>
      </c>
    </row>
    <row r="618" spans="1:7" ht="25.5" x14ac:dyDescent="0.2">
      <c r="A618" s="22"/>
      <c r="B618" s="26" t="s">
        <v>48</v>
      </c>
      <c r="C618" s="191"/>
      <c r="D618" s="40">
        <f>D610-D617</f>
        <v>0</v>
      </c>
      <c r="E618" s="40">
        <f>E610-E617</f>
        <v>0</v>
      </c>
      <c r="F618" s="190">
        <f t="shared" si="230"/>
        <v>0</v>
      </c>
      <c r="G618" s="32" t="e">
        <f t="shared" si="231"/>
        <v>#DIV/0!</v>
      </c>
    </row>
    <row r="619" spans="1:7" x14ac:dyDescent="0.2">
      <c r="A619" s="186">
        <v>63</v>
      </c>
      <c r="B619" s="3" t="s">
        <v>46</v>
      </c>
      <c r="C619" s="188"/>
      <c r="D619" s="189"/>
      <c r="E619" s="189"/>
      <c r="F619" s="190">
        <f t="shared" si="230"/>
        <v>0</v>
      </c>
      <c r="G619" s="32" t="e">
        <f t="shared" si="231"/>
        <v>#DIV/0!</v>
      </c>
    </row>
    <row r="620" spans="1:7" x14ac:dyDescent="0.2">
      <c r="A620" s="186"/>
      <c r="B620" s="13" t="s">
        <v>6</v>
      </c>
      <c r="C620" s="27"/>
      <c r="D620" s="190"/>
      <c r="E620" s="190"/>
      <c r="F620" s="190"/>
      <c r="G620" s="32"/>
    </row>
    <row r="621" spans="1:7" x14ac:dyDescent="0.2">
      <c r="A621" s="186">
        <v>631</v>
      </c>
      <c r="B621" s="15" t="s">
        <v>21</v>
      </c>
      <c r="C621" s="21"/>
      <c r="D621" s="189"/>
      <c r="E621" s="189"/>
      <c r="F621" s="190">
        <f t="shared" ref="F621" si="232">(D621-E621)</f>
        <v>0</v>
      </c>
      <c r="G621" s="32" t="e">
        <f t="shared" ref="G621" si="233">F621/E621</f>
        <v>#DIV/0!</v>
      </c>
    </row>
    <row r="622" spans="1:7" x14ac:dyDescent="0.2">
      <c r="A622" s="186"/>
      <c r="B622" s="15"/>
      <c r="C622" s="21"/>
      <c r="D622" s="190"/>
      <c r="E622" s="190"/>
      <c r="F622" s="190"/>
      <c r="G622" s="32"/>
    </row>
    <row r="623" spans="1:7" x14ac:dyDescent="0.2">
      <c r="A623" s="186">
        <v>64</v>
      </c>
      <c r="B623" s="2" t="s">
        <v>47</v>
      </c>
      <c r="C623" s="11"/>
      <c r="D623" s="39"/>
      <c r="E623" s="39"/>
      <c r="F623" s="190">
        <f t="shared" ref="F623:F633" si="234">(D623-E623)</f>
        <v>0</v>
      </c>
      <c r="G623" s="32" t="e">
        <f t="shared" ref="G623:G633" si="235">F623/E623</f>
        <v>#DIV/0!</v>
      </c>
    </row>
    <row r="624" spans="1:7" s="157" customFormat="1" ht="25.5" x14ac:dyDescent="0.2">
      <c r="A624" s="22"/>
      <c r="B624" s="26" t="s">
        <v>49</v>
      </c>
      <c r="C624" s="191"/>
      <c r="D624" s="190">
        <f>D618-D619-D623</f>
        <v>0</v>
      </c>
      <c r="E624" s="190">
        <f>E618-E619-E623</f>
        <v>0</v>
      </c>
      <c r="F624" s="190">
        <f t="shared" si="234"/>
        <v>0</v>
      </c>
      <c r="G624" s="32" t="e">
        <f t="shared" si="235"/>
        <v>#DIV/0!</v>
      </c>
    </row>
    <row r="625" spans="1:7" x14ac:dyDescent="0.2">
      <c r="A625" s="186">
        <v>75</v>
      </c>
      <c r="B625" s="3" t="s">
        <v>50</v>
      </c>
      <c r="C625" s="188"/>
      <c r="D625" s="189"/>
      <c r="E625" s="189"/>
      <c r="F625" s="190">
        <f t="shared" si="234"/>
        <v>0</v>
      </c>
      <c r="G625" s="32" t="e">
        <f t="shared" si="235"/>
        <v>#DIV/0!</v>
      </c>
    </row>
    <row r="626" spans="1:7" x14ac:dyDescent="0.2">
      <c r="A626" s="186">
        <v>65</v>
      </c>
      <c r="B626" s="1" t="s">
        <v>51</v>
      </c>
      <c r="C626" s="10"/>
      <c r="D626" s="190"/>
      <c r="E626" s="190"/>
      <c r="F626" s="190">
        <f t="shared" si="234"/>
        <v>0</v>
      </c>
      <c r="G626" s="32" t="e">
        <f t="shared" si="235"/>
        <v>#DIV/0!</v>
      </c>
    </row>
    <row r="627" spans="1:7" ht="25.5" x14ac:dyDescent="0.2">
      <c r="A627" s="186">
        <v>68</v>
      </c>
      <c r="B627" s="16" t="s">
        <v>52</v>
      </c>
      <c r="C627" s="17"/>
      <c r="D627" s="190"/>
      <c r="E627" s="190"/>
      <c r="F627" s="190">
        <f t="shared" si="234"/>
        <v>0</v>
      </c>
      <c r="G627" s="32" t="e">
        <f t="shared" si="235"/>
        <v>#DIV/0!</v>
      </c>
    </row>
    <row r="628" spans="1:7" x14ac:dyDescent="0.2">
      <c r="A628" s="186">
        <v>78</v>
      </c>
      <c r="B628" s="2" t="s">
        <v>53</v>
      </c>
      <c r="C628" s="11"/>
      <c r="D628" s="39"/>
      <c r="E628" s="39"/>
      <c r="F628" s="190">
        <f t="shared" si="234"/>
        <v>0</v>
      </c>
      <c r="G628" s="32" t="e">
        <f t="shared" si="235"/>
        <v>#DIV/0!</v>
      </c>
    </row>
    <row r="629" spans="1:7" s="157" customFormat="1" ht="25.5" x14ac:dyDescent="0.2">
      <c r="A629" s="22"/>
      <c r="B629" s="26" t="s">
        <v>77</v>
      </c>
      <c r="C629" s="191"/>
      <c r="D629" s="190">
        <f>D624+D625-D626-D627+D628</f>
        <v>0</v>
      </c>
      <c r="E629" s="190">
        <f>E624+E625-E626-E627+E628</f>
        <v>0</v>
      </c>
      <c r="F629" s="190">
        <f t="shared" si="234"/>
        <v>0</v>
      </c>
      <c r="G629" s="32" t="e">
        <f t="shared" si="235"/>
        <v>#DIV/0!</v>
      </c>
    </row>
    <row r="630" spans="1:7" x14ac:dyDescent="0.2">
      <c r="A630" s="186">
        <v>76</v>
      </c>
      <c r="B630" s="1" t="s">
        <v>54</v>
      </c>
      <c r="C630" s="10"/>
      <c r="D630" s="190"/>
      <c r="E630" s="190"/>
      <c r="F630" s="190">
        <f t="shared" si="234"/>
        <v>0</v>
      </c>
      <c r="G630" s="32" t="e">
        <f t="shared" si="235"/>
        <v>#DIV/0!</v>
      </c>
    </row>
    <row r="631" spans="1:7" x14ac:dyDescent="0.2">
      <c r="A631" s="186">
        <v>66</v>
      </c>
      <c r="B631" s="1" t="s">
        <v>55</v>
      </c>
      <c r="C631" s="10"/>
      <c r="D631" s="190"/>
      <c r="E631" s="190"/>
      <c r="F631" s="190">
        <f t="shared" si="234"/>
        <v>0</v>
      </c>
      <c r="G631" s="32" t="e">
        <f t="shared" si="235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190">
        <f t="shared" si="234"/>
        <v>0</v>
      </c>
      <c r="G632" s="32" t="e">
        <f t="shared" si="235"/>
        <v>#DIV/0!</v>
      </c>
    </row>
    <row r="633" spans="1:7" s="157" customFormat="1" x14ac:dyDescent="0.2">
      <c r="A633" s="22"/>
      <c r="B633" s="19" t="s">
        <v>57</v>
      </c>
      <c r="C633" s="191"/>
      <c r="D633" s="190">
        <f>D629+D632</f>
        <v>0</v>
      </c>
      <c r="E633" s="190">
        <f>E629+E632</f>
        <v>0</v>
      </c>
      <c r="F633" s="190">
        <f t="shared" si="234"/>
        <v>0</v>
      </c>
      <c r="G633" s="32" t="e">
        <f t="shared" si="235"/>
        <v>#DIV/0!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s="157" customFormat="1" x14ac:dyDescent="0.2">
      <c r="A637" s="186">
        <v>5</v>
      </c>
      <c r="B637" s="1" t="s">
        <v>22</v>
      </c>
      <c r="C637" s="10"/>
      <c r="D637" s="190"/>
      <c r="E637" s="190"/>
      <c r="F637" s="190">
        <f t="shared" ref="F637" si="236">(D637-E637)</f>
        <v>0</v>
      </c>
      <c r="G637" s="32" t="e">
        <f t="shared" ref="G637" si="237">F637/E637</f>
        <v>#DIV/0!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86">
        <v>51</v>
      </c>
      <c r="B641" s="20" t="s">
        <v>29</v>
      </c>
      <c r="C641" s="30"/>
      <c r="D641" s="190">
        <v>0</v>
      </c>
      <c r="E641" s="190">
        <v>0</v>
      </c>
      <c r="F641" s="190">
        <f t="shared" ref="F641:F642" si="238">(D641-E641)</f>
        <v>0</v>
      </c>
      <c r="G641" s="32" t="e">
        <f t="shared" ref="G641:G642" si="239">F641/E641</f>
        <v>#DIV/0!</v>
      </c>
    </row>
    <row r="642" spans="1:7" x14ac:dyDescent="0.2">
      <c r="A642" s="186">
        <v>510</v>
      </c>
      <c r="B642" s="1" t="s">
        <v>7</v>
      </c>
      <c r="C642" s="10"/>
      <c r="D642" s="190">
        <v>0</v>
      </c>
      <c r="E642" s="190">
        <v>0</v>
      </c>
      <c r="F642" s="190">
        <f t="shared" si="238"/>
        <v>0</v>
      </c>
      <c r="G642" s="32" t="e">
        <f t="shared" si="239"/>
        <v>#DIV/0!</v>
      </c>
    </row>
    <row r="643" spans="1:7" x14ac:dyDescent="0.2">
      <c r="B643" s="3"/>
      <c r="C643" s="28"/>
    </row>
    <row r="644" spans="1:7" s="157" customFormat="1" x14ac:dyDescent="0.2">
      <c r="A644" s="186">
        <v>41</v>
      </c>
      <c r="B644" s="1" t="s">
        <v>8</v>
      </c>
      <c r="C644" s="10"/>
      <c r="D644" s="190">
        <f>D648+D649+D650</f>
        <v>0</v>
      </c>
      <c r="E644" s="190">
        <f>E648+E649+E650</f>
        <v>0</v>
      </c>
      <c r="F644" s="190">
        <f t="shared" ref="F644" si="240">(D644-E644)</f>
        <v>0</v>
      </c>
      <c r="G644" s="32" t="e">
        <f t="shared" ref="G644" si="241">F644/E644</f>
        <v>#DIV/0!</v>
      </c>
    </row>
    <row r="645" spans="1:7" x14ac:dyDescent="0.2">
      <c r="A645" s="186"/>
      <c r="B645" s="1"/>
      <c r="C645" s="10"/>
      <c r="D645" s="190"/>
      <c r="E645" s="190"/>
      <c r="F645" s="190"/>
      <c r="G645" s="32"/>
    </row>
    <row r="646" spans="1:7" x14ac:dyDescent="0.2">
      <c r="A646" s="186"/>
      <c r="B646" s="7" t="s">
        <v>6</v>
      </c>
      <c r="C646" s="29"/>
      <c r="D646" s="190"/>
      <c r="E646" s="190"/>
      <c r="F646" s="190"/>
      <c r="G646" s="32"/>
    </row>
    <row r="647" spans="1:7" x14ac:dyDescent="0.2">
      <c r="A647" s="186"/>
      <c r="B647" s="1"/>
      <c r="C647" s="10"/>
      <c r="D647" s="190"/>
      <c r="E647" s="190"/>
      <c r="F647" s="190"/>
      <c r="G647" s="32"/>
    </row>
    <row r="648" spans="1:7" x14ac:dyDescent="0.2">
      <c r="A648" s="186"/>
      <c r="B648" s="23" t="s">
        <v>23</v>
      </c>
      <c r="C648" s="10"/>
      <c r="D648" s="190"/>
      <c r="E648" s="190"/>
      <c r="F648" s="190">
        <f t="shared" ref="F648:F650" si="242">(D648-E648)</f>
        <v>0</v>
      </c>
      <c r="G648" s="32" t="e">
        <f t="shared" ref="G648:G650" si="243">F648/E648</f>
        <v>#DIV/0!</v>
      </c>
    </row>
    <row r="649" spans="1:7" ht="25.5" x14ac:dyDescent="0.2">
      <c r="A649" s="186"/>
      <c r="B649" s="24" t="s">
        <v>58</v>
      </c>
      <c r="C649" s="17"/>
      <c r="D649" s="190"/>
      <c r="E649" s="190"/>
      <c r="F649" s="190">
        <f t="shared" si="242"/>
        <v>0</v>
      </c>
      <c r="G649" s="32" t="e">
        <f t="shared" si="243"/>
        <v>#DIV/0!</v>
      </c>
    </row>
    <row r="650" spans="1:7" x14ac:dyDescent="0.2">
      <c r="A650" s="186"/>
      <c r="B650" s="23" t="s">
        <v>24</v>
      </c>
      <c r="C650" s="10"/>
      <c r="D650" s="190"/>
      <c r="E650" s="190"/>
      <c r="F650" s="190">
        <f t="shared" si="242"/>
        <v>0</v>
      </c>
      <c r="G650" s="32" t="e">
        <f t="shared" si="243"/>
        <v>#DIV/0!</v>
      </c>
    </row>
    <row r="651" spans="1:7" x14ac:dyDescent="0.2">
      <c r="A651" s="186"/>
      <c r="B651" s="1"/>
      <c r="C651" s="10"/>
      <c r="D651" s="190"/>
      <c r="E651" s="190"/>
      <c r="F651" s="190"/>
      <c r="G651" s="32"/>
    </row>
    <row r="652" spans="1:7" s="157" customFormat="1" x14ac:dyDescent="0.2">
      <c r="A652" s="186"/>
      <c r="B652" s="8" t="s">
        <v>26</v>
      </c>
      <c r="C652" s="31"/>
      <c r="D652" s="190"/>
      <c r="E652" s="190"/>
      <c r="F652" s="190">
        <f t="shared" ref="F652" si="244">(D652-E652)</f>
        <v>0</v>
      </c>
      <c r="G652" s="32" t="e">
        <f t="shared" ref="G652" si="245">F652/E652</f>
        <v>#DIV/0!</v>
      </c>
    </row>
    <row r="653" spans="1:7" x14ac:dyDescent="0.2">
      <c r="A653" s="186"/>
      <c r="B653" s="8"/>
      <c r="C653" s="31"/>
      <c r="D653" s="190"/>
      <c r="E653" s="190"/>
      <c r="F653" s="190"/>
      <c r="G653" s="32"/>
    </row>
    <row r="654" spans="1:7" s="157" customFormat="1" x14ac:dyDescent="0.2">
      <c r="A654" s="186">
        <v>3</v>
      </c>
      <c r="B654" s="8" t="s">
        <v>15</v>
      </c>
      <c r="C654" s="31"/>
      <c r="D654" s="190">
        <f>D657+D658+D659+D660</f>
        <v>0</v>
      </c>
      <c r="E654" s="190">
        <f>E657+E658+E659+E660</f>
        <v>0</v>
      </c>
      <c r="F654" s="190">
        <f t="shared" ref="F654" si="246">(D654-E654)</f>
        <v>0</v>
      </c>
      <c r="G654" s="32" t="e">
        <f t="shared" ref="G654" si="247">F654/E654</f>
        <v>#DIV/0!</v>
      </c>
    </row>
    <row r="655" spans="1:7" x14ac:dyDescent="0.2">
      <c r="A655" s="186"/>
      <c r="B655" s="7" t="s">
        <v>6</v>
      </c>
      <c r="C655" s="29"/>
      <c r="D655" s="190"/>
      <c r="E655" s="190"/>
      <c r="F655" s="190"/>
      <c r="G655" s="32"/>
    </row>
    <row r="656" spans="1:7" x14ac:dyDescent="0.2">
      <c r="A656" s="186"/>
      <c r="B656" s="8"/>
      <c r="C656" s="31"/>
      <c r="D656" s="190"/>
      <c r="E656" s="190"/>
      <c r="F656" s="190"/>
      <c r="G656" s="32"/>
    </row>
    <row r="657" spans="1:7" x14ac:dyDescent="0.2">
      <c r="A657" s="186">
        <v>30</v>
      </c>
      <c r="B657" s="25" t="s">
        <v>16</v>
      </c>
      <c r="C657" s="31"/>
      <c r="D657" s="190"/>
      <c r="E657" s="190"/>
      <c r="F657" s="190">
        <f t="shared" ref="F657:F660" si="248">(D657-E657)</f>
        <v>0</v>
      </c>
      <c r="G657" s="32" t="e">
        <f t="shared" ref="G657:G660" si="249">F657/E657</f>
        <v>#DIV/0!</v>
      </c>
    </row>
    <row r="658" spans="1:7" x14ac:dyDescent="0.2">
      <c r="A658" s="186">
        <v>31</v>
      </c>
      <c r="B658" s="25" t="s">
        <v>17</v>
      </c>
      <c r="C658" s="31"/>
      <c r="D658" s="190"/>
      <c r="E658" s="190"/>
      <c r="F658" s="190">
        <f t="shared" si="248"/>
        <v>0</v>
      </c>
      <c r="G658" s="32" t="e">
        <f t="shared" si="249"/>
        <v>#DIV/0!</v>
      </c>
    </row>
    <row r="659" spans="1:7" x14ac:dyDescent="0.2">
      <c r="A659" s="186">
        <v>32</v>
      </c>
      <c r="B659" s="25" t="s">
        <v>18</v>
      </c>
      <c r="C659" s="31"/>
      <c r="D659" s="190"/>
      <c r="E659" s="190"/>
      <c r="F659" s="190">
        <f t="shared" si="248"/>
        <v>0</v>
      </c>
      <c r="G659" s="32" t="e">
        <f t="shared" si="249"/>
        <v>#DIV/0!</v>
      </c>
    </row>
    <row r="660" spans="1:7" x14ac:dyDescent="0.2">
      <c r="A660" s="186">
        <v>37</v>
      </c>
      <c r="B660" s="25" t="s">
        <v>25</v>
      </c>
      <c r="C660" s="31"/>
      <c r="D660" s="190"/>
      <c r="E660" s="190"/>
      <c r="F660" s="190">
        <f t="shared" si="248"/>
        <v>0</v>
      </c>
      <c r="G660" s="32" t="e">
        <f t="shared" si="249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90" t="s">
        <v>10</v>
      </c>
      <c r="E664" s="190" t="s">
        <v>11</v>
      </c>
      <c r="F664" s="190" t="s">
        <v>12</v>
      </c>
      <c r="G664" s="32" t="s">
        <v>13</v>
      </c>
    </row>
    <row r="665" spans="1:7" x14ac:dyDescent="0.2">
      <c r="A665" s="186">
        <v>700</v>
      </c>
      <c r="B665" s="1" t="s">
        <v>30</v>
      </c>
      <c r="C665" s="10"/>
      <c r="D665" s="190"/>
      <c r="E665" s="190"/>
      <c r="F665" s="190">
        <f>(D665-E665)</f>
        <v>0</v>
      </c>
      <c r="G665" s="32" t="e">
        <f>F665/E665</f>
        <v>#DIV/0!</v>
      </c>
    </row>
    <row r="666" spans="1:7" x14ac:dyDescent="0.2">
      <c r="A666" s="186">
        <v>701</v>
      </c>
      <c r="B666" s="1" t="s">
        <v>31</v>
      </c>
      <c r="C666" s="10"/>
      <c r="D666" s="190"/>
      <c r="E666" s="190"/>
      <c r="F666" s="190">
        <f t="shared" ref="F666:F668" si="250">(D666-E666)</f>
        <v>0</v>
      </c>
      <c r="G666" s="32" t="e">
        <f t="shared" ref="G666:G668" si="251">F666/E666</f>
        <v>#DIV/0!</v>
      </c>
    </row>
    <row r="667" spans="1:7" x14ac:dyDescent="0.2">
      <c r="A667" s="186">
        <v>704</v>
      </c>
      <c r="B667" s="1" t="s">
        <v>32</v>
      </c>
      <c r="C667" s="10"/>
      <c r="D667" s="190"/>
      <c r="E667" s="190"/>
      <c r="F667" s="190">
        <f t="shared" si="250"/>
        <v>0</v>
      </c>
      <c r="G667" s="32" t="e">
        <f t="shared" si="251"/>
        <v>#DIV/0!</v>
      </c>
    </row>
    <row r="668" spans="1:7" x14ac:dyDescent="0.2">
      <c r="A668" s="186">
        <v>706</v>
      </c>
      <c r="B668" s="1" t="s">
        <v>33</v>
      </c>
      <c r="C668" s="10"/>
      <c r="D668" s="190"/>
      <c r="E668" s="190"/>
      <c r="F668" s="190">
        <f t="shared" si="250"/>
        <v>0</v>
      </c>
      <c r="G668" s="32" t="e">
        <f t="shared" si="251"/>
        <v>#DIV/0!</v>
      </c>
    </row>
    <row r="669" spans="1:7" x14ac:dyDescent="0.2">
      <c r="A669" s="186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86"/>
      <c r="B670" s="14" t="s">
        <v>19</v>
      </c>
      <c r="C670" s="11"/>
      <c r="D670" s="39"/>
      <c r="E670" s="39"/>
      <c r="F670" s="190">
        <f t="shared" ref="F670:F675" si="252">(D670-E670)</f>
        <v>0</v>
      </c>
      <c r="G670" s="32" t="e">
        <f t="shared" ref="G670:G675" si="253">F670/E670</f>
        <v>#DIV/0!</v>
      </c>
    </row>
    <row r="671" spans="1:7" x14ac:dyDescent="0.2">
      <c r="A671" s="186"/>
      <c r="B671" s="14" t="s">
        <v>20</v>
      </c>
      <c r="C671" s="11"/>
      <c r="D671" s="39"/>
      <c r="E671" s="39"/>
      <c r="F671" s="190">
        <f t="shared" si="252"/>
        <v>0</v>
      </c>
      <c r="G671" s="32" t="e">
        <f t="shared" si="253"/>
        <v>#DIV/0!</v>
      </c>
    </row>
    <row r="672" spans="1:7" x14ac:dyDescent="0.2">
      <c r="A672" s="186"/>
      <c r="B672" s="14" t="s">
        <v>27</v>
      </c>
      <c r="C672" s="11"/>
      <c r="D672" s="39"/>
      <c r="E672" s="39"/>
      <c r="F672" s="190">
        <f t="shared" si="252"/>
        <v>0</v>
      </c>
      <c r="G672" s="32" t="e">
        <f t="shared" si="253"/>
        <v>#DIV/0!</v>
      </c>
    </row>
    <row r="673" spans="1:7" x14ac:dyDescent="0.2">
      <c r="A673" s="186">
        <v>706</v>
      </c>
      <c r="B673" s="2" t="s">
        <v>34</v>
      </c>
      <c r="C673" s="11"/>
      <c r="D673" s="39"/>
      <c r="E673" s="39"/>
      <c r="F673" s="190">
        <f t="shared" si="252"/>
        <v>0</v>
      </c>
      <c r="G673" s="32" t="e">
        <f t="shared" si="253"/>
        <v>#DIV/0!</v>
      </c>
    </row>
    <row r="674" spans="1:7" x14ac:dyDescent="0.2">
      <c r="A674" s="186" t="s">
        <v>35</v>
      </c>
      <c r="B674" s="2" t="s">
        <v>36</v>
      </c>
      <c r="C674" s="11"/>
      <c r="D674" s="39"/>
      <c r="E674" s="39"/>
      <c r="F674" s="190">
        <f t="shared" si="252"/>
        <v>0</v>
      </c>
      <c r="G674" s="32" t="e">
        <f t="shared" si="253"/>
        <v>#DIV/0!</v>
      </c>
    </row>
    <row r="675" spans="1:7" ht="25.5" x14ac:dyDescent="0.2">
      <c r="A675" s="22"/>
      <c r="B675" s="26" t="s">
        <v>45</v>
      </c>
      <c r="C675" s="187"/>
      <c r="D675" s="40">
        <f>D665+D666+D667+D668+D673+D674</f>
        <v>0</v>
      </c>
      <c r="E675" s="40">
        <f>E665+E666+E667+E668+E673+E674</f>
        <v>0</v>
      </c>
      <c r="F675" s="40">
        <f t="shared" si="252"/>
        <v>0</v>
      </c>
      <c r="G675" s="34" t="e">
        <f t="shared" si="253"/>
        <v>#DIV/0!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90">
        <v>0</v>
      </c>
      <c r="E678" s="190">
        <v>0</v>
      </c>
      <c r="F678" s="190">
        <f t="shared" ref="F678" si="254">(D678-E678)</f>
        <v>0</v>
      </c>
      <c r="G678" s="32" t="e">
        <f t="shared" ref="G678" si="255">F678/E678</f>
        <v>#DIV/0!</v>
      </c>
    </row>
    <row r="679" spans="1:7" x14ac:dyDescent="0.2">
      <c r="B679" s="3"/>
      <c r="C679" s="188"/>
      <c r="D679" s="189"/>
      <c r="E679" s="189"/>
      <c r="F679" s="189"/>
      <c r="G679" s="36"/>
    </row>
    <row r="680" spans="1:7" x14ac:dyDescent="0.2">
      <c r="A680" s="186">
        <v>72</v>
      </c>
      <c r="B680" s="1" t="s">
        <v>37</v>
      </c>
      <c r="C680" s="10"/>
      <c r="D680" s="190"/>
      <c r="E680" s="190"/>
      <c r="F680" s="190"/>
      <c r="G680" s="32"/>
    </row>
    <row r="681" spans="1:7" x14ac:dyDescent="0.2">
      <c r="A681" s="186">
        <v>73</v>
      </c>
      <c r="B681" s="1" t="s">
        <v>38</v>
      </c>
      <c r="C681" s="10"/>
      <c r="D681" s="190"/>
      <c r="E681" s="190"/>
      <c r="F681" s="190">
        <f t="shared" ref="F681" si="256">(D681-E681)</f>
        <v>0</v>
      </c>
      <c r="G681" s="32" t="e">
        <f t="shared" ref="G681" si="257">F681/E681</f>
        <v>#DIV/0!</v>
      </c>
    </row>
    <row r="682" spans="1:7" x14ac:dyDescent="0.2">
      <c r="A682" s="186">
        <v>74</v>
      </c>
      <c r="B682" s="2" t="s">
        <v>39</v>
      </c>
      <c r="C682" s="11"/>
      <c r="D682" s="39"/>
      <c r="E682" s="39"/>
      <c r="F682" s="190"/>
      <c r="G682" s="32"/>
    </row>
    <row r="683" spans="1:7" ht="25.5" x14ac:dyDescent="0.2">
      <c r="A683" s="22"/>
      <c r="B683" s="26" t="s">
        <v>44</v>
      </c>
      <c r="C683" s="191"/>
      <c r="D683" s="40">
        <f>D675+D680+D681+D682</f>
        <v>0</v>
      </c>
      <c r="E683" s="40">
        <f>E675+E680+E681+E682</f>
        <v>0</v>
      </c>
      <c r="F683" s="190">
        <f t="shared" ref="F683:F692" si="258">(D683-E683)</f>
        <v>0</v>
      </c>
      <c r="G683" s="32" t="e">
        <f t="shared" ref="G683:G692" si="259">F683/E683</f>
        <v>#DIV/0!</v>
      </c>
    </row>
    <row r="684" spans="1:7" x14ac:dyDescent="0.2">
      <c r="A684" s="186">
        <v>60</v>
      </c>
      <c r="B684" s="3" t="s">
        <v>40</v>
      </c>
      <c r="C684" s="188"/>
      <c r="D684" s="189">
        <f>D685+D686+D687</f>
        <v>0</v>
      </c>
      <c r="E684" s="189">
        <f>E685+E686+E687</f>
        <v>0</v>
      </c>
      <c r="F684" s="190">
        <f t="shared" si="258"/>
        <v>0</v>
      </c>
      <c r="G684" s="32" t="e">
        <f t="shared" si="259"/>
        <v>#DIV/0!</v>
      </c>
    </row>
    <row r="685" spans="1:7" x14ac:dyDescent="0.2">
      <c r="A685" s="186">
        <v>600</v>
      </c>
      <c r="B685" s="1" t="s">
        <v>2</v>
      </c>
      <c r="C685" s="10"/>
      <c r="D685" s="190"/>
      <c r="E685" s="190"/>
      <c r="F685" s="190">
        <f t="shared" si="258"/>
        <v>0</v>
      </c>
      <c r="G685" s="32" t="e">
        <f t="shared" si="259"/>
        <v>#DIV/0!</v>
      </c>
    </row>
    <row r="686" spans="1:7" x14ac:dyDescent="0.2">
      <c r="A686" s="186">
        <v>601</v>
      </c>
      <c r="B686" s="1" t="s">
        <v>3</v>
      </c>
      <c r="C686" s="10"/>
      <c r="D686" s="190"/>
      <c r="E686" s="190"/>
      <c r="F686" s="190">
        <f t="shared" si="258"/>
        <v>0</v>
      </c>
      <c r="G686" s="32" t="e">
        <f t="shared" si="259"/>
        <v>#DIV/0!</v>
      </c>
    </row>
    <row r="687" spans="1:7" x14ac:dyDescent="0.2">
      <c r="A687" s="186">
        <v>604</v>
      </c>
      <c r="B687" s="1" t="s">
        <v>4</v>
      </c>
      <c r="C687" s="10"/>
      <c r="D687" s="190"/>
      <c r="E687" s="190"/>
      <c r="F687" s="190">
        <f t="shared" si="258"/>
        <v>0</v>
      </c>
      <c r="G687" s="32" t="e">
        <f t="shared" si="259"/>
        <v>#DIV/0!</v>
      </c>
    </row>
    <row r="688" spans="1:7" x14ac:dyDescent="0.2">
      <c r="A688" s="186">
        <v>61</v>
      </c>
      <c r="B688" s="1" t="s">
        <v>41</v>
      </c>
      <c r="C688" s="10"/>
      <c r="D688" s="190"/>
      <c r="E688" s="190"/>
      <c r="F688" s="190">
        <f t="shared" si="258"/>
        <v>0</v>
      </c>
      <c r="G688" s="32" t="e">
        <f t="shared" si="259"/>
        <v>#DIV/0!</v>
      </c>
    </row>
    <row r="689" spans="1:7" x14ac:dyDescent="0.2">
      <c r="A689" s="186">
        <v>62</v>
      </c>
      <c r="B689" s="2" t="s">
        <v>42</v>
      </c>
      <c r="C689" s="11"/>
      <c r="D689" s="39"/>
      <c r="E689" s="39"/>
      <c r="F689" s="190">
        <f t="shared" si="258"/>
        <v>0</v>
      </c>
      <c r="G689" s="32" t="e">
        <f t="shared" si="259"/>
        <v>#DIV/0!</v>
      </c>
    </row>
    <row r="690" spans="1:7" ht="25.5" x14ac:dyDescent="0.2">
      <c r="A690" s="22"/>
      <c r="B690" s="26" t="s">
        <v>43</v>
      </c>
      <c r="C690" s="191"/>
      <c r="D690" s="40">
        <f>D684+D688+D689</f>
        <v>0</v>
      </c>
      <c r="E690" s="40">
        <f>E684+E688+E689</f>
        <v>0</v>
      </c>
      <c r="F690" s="190">
        <f t="shared" si="258"/>
        <v>0</v>
      </c>
      <c r="G690" s="32" t="e">
        <f t="shared" si="259"/>
        <v>#DIV/0!</v>
      </c>
    </row>
    <row r="691" spans="1:7" ht="25.5" x14ac:dyDescent="0.2">
      <c r="A691" s="22"/>
      <c r="B691" s="26" t="s">
        <v>48</v>
      </c>
      <c r="C691" s="191"/>
      <c r="D691" s="40">
        <f>D683-D690</f>
        <v>0</v>
      </c>
      <c r="E691" s="40">
        <f>E683-E690</f>
        <v>0</v>
      </c>
      <c r="F691" s="190">
        <f t="shared" si="258"/>
        <v>0</v>
      </c>
      <c r="G691" s="32" t="e">
        <f t="shared" si="259"/>
        <v>#DIV/0!</v>
      </c>
    </row>
    <row r="692" spans="1:7" x14ac:dyDescent="0.2">
      <c r="A692" s="186">
        <v>63</v>
      </c>
      <c r="B692" s="3" t="s">
        <v>46</v>
      </c>
      <c r="C692" s="188"/>
      <c r="D692" s="189"/>
      <c r="E692" s="189"/>
      <c r="F692" s="190">
        <f t="shared" si="258"/>
        <v>0</v>
      </c>
      <c r="G692" s="32" t="e">
        <f t="shared" si="259"/>
        <v>#DIV/0!</v>
      </c>
    </row>
    <row r="693" spans="1:7" x14ac:dyDescent="0.2">
      <c r="A693" s="186"/>
      <c r="B693" s="13" t="s">
        <v>6</v>
      </c>
      <c r="C693" s="27"/>
      <c r="D693" s="190"/>
      <c r="E693" s="190"/>
      <c r="F693" s="190"/>
      <c r="G693" s="32"/>
    </row>
    <row r="694" spans="1:7" x14ac:dyDescent="0.2">
      <c r="A694" s="186">
        <v>631</v>
      </c>
      <c r="B694" s="15" t="s">
        <v>21</v>
      </c>
      <c r="C694" s="21"/>
      <c r="D694" s="189"/>
      <c r="E694" s="189"/>
      <c r="F694" s="190">
        <f t="shared" ref="F694" si="260">(D694-E694)</f>
        <v>0</v>
      </c>
      <c r="G694" s="32" t="e">
        <f t="shared" ref="G694" si="261">F694/E694</f>
        <v>#DIV/0!</v>
      </c>
    </row>
    <row r="695" spans="1:7" x14ac:dyDescent="0.2">
      <c r="A695" s="186"/>
      <c r="B695" s="15"/>
      <c r="C695" s="21"/>
      <c r="D695" s="190"/>
      <c r="E695" s="190"/>
      <c r="F695" s="190"/>
      <c r="G695" s="32"/>
    </row>
    <row r="696" spans="1:7" x14ac:dyDescent="0.2">
      <c r="A696" s="186">
        <v>64</v>
      </c>
      <c r="B696" s="2" t="s">
        <v>47</v>
      </c>
      <c r="C696" s="11"/>
      <c r="D696" s="39"/>
      <c r="E696" s="39"/>
      <c r="F696" s="190">
        <f t="shared" ref="F696:F706" si="262">(D696-E696)</f>
        <v>0</v>
      </c>
      <c r="G696" s="32" t="e">
        <f t="shared" ref="G696:G706" si="263">F696/E696</f>
        <v>#DIV/0!</v>
      </c>
    </row>
    <row r="697" spans="1:7" s="157" customFormat="1" ht="25.5" x14ac:dyDescent="0.2">
      <c r="A697" s="22"/>
      <c r="B697" s="26" t="s">
        <v>49</v>
      </c>
      <c r="C697" s="191"/>
      <c r="D697" s="190">
        <f>D691-D692-D696</f>
        <v>0</v>
      </c>
      <c r="E697" s="190">
        <f>E691-E692-E696</f>
        <v>0</v>
      </c>
      <c r="F697" s="190">
        <f t="shared" si="262"/>
        <v>0</v>
      </c>
      <c r="G697" s="32" t="e">
        <f t="shared" si="263"/>
        <v>#DIV/0!</v>
      </c>
    </row>
    <row r="698" spans="1:7" x14ac:dyDescent="0.2">
      <c r="A698" s="186">
        <v>75</v>
      </c>
      <c r="B698" s="3" t="s">
        <v>50</v>
      </c>
      <c r="C698" s="188"/>
      <c r="D698" s="189"/>
      <c r="E698" s="189"/>
      <c r="F698" s="190">
        <f t="shared" si="262"/>
        <v>0</v>
      </c>
      <c r="G698" s="32" t="e">
        <f t="shared" si="263"/>
        <v>#DIV/0!</v>
      </c>
    </row>
    <row r="699" spans="1:7" x14ac:dyDescent="0.2">
      <c r="A699" s="186">
        <v>65</v>
      </c>
      <c r="B699" s="1" t="s">
        <v>51</v>
      </c>
      <c r="C699" s="10"/>
      <c r="D699" s="190"/>
      <c r="E699" s="190"/>
      <c r="F699" s="190">
        <f t="shared" si="262"/>
        <v>0</v>
      </c>
      <c r="G699" s="32" t="e">
        <f t="shared" si="263"/>
        <v>#DIV/0!</v>
      </c>
    </row>
    <row r="700" spans="1:7" ht="25.5" x14ac:dyDescent="0.2">
      <c r="A700" s="186">
        <v>68</v>
      </c>
      <c r="B700" s="16" t="s">
        <v>52</v>
      </c>
      <c r="C700" s="17"/>
      <c r="D700" s="190"/>
      <c r="E700" s="190"/>
      <c r="F700" s="190">
        <f t="shared" si="262"/>
        <v>0</v>
      </c>
      <c r="G700" s="32" t="e">
        <f t="shared" si="263"/>
        <v>#DIV/0!</v>
      </c>
    </row>
    <row r="701" spans="1:7" x14ac:dyDescent="0.2">
      <c r="A701" s="186">
        <v>78</v>
      </c>
      <c r="B701" s="2" t="s">
        <v>53</v>
      </c>
      <c r="C701" s="11"/>
      <c r="D701" s="39"/>
      <c r="E701" s="39"/>
      <c r="F701" s="190">
        <f t="shared" si="262"/>
        <v>0</v>
      </c>
      <c r="G701" s="32" t="e">
        <f t="shared" si="263"/>
        <v>#DIV/0!</v>
      </c>
    </row>
    <row r="702" spans="1:7" s="157" customFormat="1" ht="25.5" x14ac:dyDescent="0.2">
      <c r="A702" s="22"/>
      <c r="B702" s="26" t="s">
        <v>77</v>
      </c>
      <c r="C702" s="191"/>
      <c r="D702" s="190">
        <f>D697+D698-D699-D700+D701</f>
        <v>0</v>
      </c>
      <c r="E702" s="190">
        <f>E697+E698-E699-E700+E701</f>
        <v>0</v>
      </c>
      <c r="F702" s="190">
        <f t="shared" si="262"/>
        <v>0</v>
      </c>
      <c r="G702" s="32" t="e">
        <f t="shared" si="263"/>
        <v>#DIV/0!</v>
      </c>
    </row>
    <row r="703" spans="1:7" x14ac:dyDescent="0.2">
      <c r="A703" s="186">
        <v>76</v>
      </c>
      <c r="B703" s="1" t="s">
        <v>54</v>
      </c>
      <c r="C703" s="10"/>
      <c r="D703" s="190"/>
      <c r="E703" s="190"/>
      <c r="F703" s="190">
        <f t="shared" si="262"/>
        <v>0</v>
      </c>
      <c r="G703" s="32" t="e">
        <f t="shared" si="263"/>
        <v>#DIV/0!</v>
      </c>
    </row>
    <row r="704" spans="1:7" x14ac:dyDescent="0.2">
      <c r="A704" s="186">
        <v>66</v>
      </c>
      <c r="B704" s="1" t="s">
        <v>55</v>
      </c>
      <c r="C704" s="10"/>
      <c r="D704" s="190"/>
      <c r="E704" s="190"/>
      <c r="F704" s="190">
        <f t="shared" si="262"/>
        <v>0</v>
      </c>
      <c r="G704" s="32" t="e">
        <f t="shared" si="263"/>
        <v>#DIV/0!</v>
      </c>
    </row>
    <row r="705" spans="1:7" x14ac:dyDescent="0.2">
      <c r="B705" s="2" t="s">
        <v>56</v>
      </c>
      <c r="C705" s="11"/>
      <c r="D705" s="39">
        <f>D703-D704</f>
        <v>0</v>
      </c>
      <c r="E705" s="39">
        <f>E703-E704</f>
        <v>0</v>
      </c>
      <c r="F705" s="190">
        <f t="shared" si="262"/>
        <v>0</v>
      </c>
      <c r="G705" s="32" t="e">
        <f t="shared" si="263"/>
        <v>#DIV/0!</v>
      </c>
    </row>
    <row r="706" spans="1:7" s="157" customFormat="1" x14ac:dyDescent="0.2">
      <c r="A706" s="22"/>
      <c r="B706" s="19" t="s">
        <v>57</v>
      </c>
      <c r="C706" s="191"/>
      <c r="D706" s="190">
        <f>D702+D705</f>
        <v>0</v>
      </c>
      <c r="E706" s="190">
        <f>E702+E705</f>
        <v>0</v>
      </c>
      <c r="F706" s="190">
        <f t="shared" si="262"/>
        <v>0</v>
      </c>
      <c r="G706" s="32" t="e">
        <f t="shared" si="263"/>
        <v>#DIV/0!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s="157" customFormat="1" x14ac:dyDescent="0.2">
      <c r="A710" s="186">
        <v>5</v>
      </c>
      <c r="B710" s="1" t="s">
        <v>22</v>
      </c>
      <c r="C710" s="10"/>
      <c r="D710" s="190"/>
      <c r="E710" s="190"/>
      <c r="F710" s="190">
        <f t="shared" ref="F710" si="264">(D710-E710)</f>
        <v>0</v>
      </c>
      <c r="G710" s="32" t="e">
        <f t="shared" ref="G710" si="265">F710/E710</f>
        <v>#DIV/0!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86">
        <v>51</v>
      </c>
      <c r="B714" s="20" t="s">
        <v>29</v>
      </c>
      <c r="C714" s="30"/>
      <c r="D714" s="190">
        <v>0</v>
      </c>
      <c r="E714" s="190">
        <v>0</v>
      </c>
      <c r="F714" s="190">
        <f t="shared" ref="F714:F715" si="266">(D714-E714)</f>
        <v>0</v>
      </c>
      <c r="G714" s="32" t="e">
        <f t="shared" ref="G714:G715" si="267">F714/E714</f>
        <v>#DIV/0!</v>
      </c>
    </row>
    <row r="715" spans="1:7" x14ac:dyDescent="0.2">
      <c r="A715" s="186">
        <v>510</v>
      </c>
      <c r="B715" s="1" t="s">
        <v>7</v>
      </c>
      <c r="C715" s="10"/>
      <c r="D715" s="190">
        <v>0</v>
      </c>
      <c r="E715" s="190">
        <v>0</v>
      </c>
      <c r="F715" s="190">
        <f t="shared" si="266"/>
        <v>0</v>
      </c>
      <c r="G715" s="32" t="e">
        <f t="shared" si="267"/>
        <v>#DIV/0!</v>
      </c>
    </row>
    <row r="716" spans="1:7" x14ac:dyDescent="0.2">
      <c r="B716" s="3"/>
      <c r="C716" s="28"/>
    </row>
    <row r="717" spans="1:7" s="157" customFormat="1" x14ac:dyDescent="0.2">
      <c r="A717" s="186">
        <v>41</v>
      </c>
      <c r="B717" s="1" t="s">
        <v>8</v>
      </c>
      <c r="C717" s="10"/>
      <c r="D717" s="190">
        <f>D721+D722+D723</f>
        <v>0</v>
      </c>
      <c r="E717" s="190">
        <f>E721+E722+E723</f>
        <v>0</v>
      </c>
      <c r="F717" s="190">
        <f t="shared" ref="F717" si="268">(D717-E717)</f>
        <v>0</v>
      </c>
      <c r="G717" s="32" t="e">
        <f t="shared" ref="G717" si="269">F717/E717</f>
        <v>#DIV/0!</v>
      </c>
    </row>
    <row r="718" spans="1:7" x14ac:dyDescent="0.2">
      <c r="A718" s="186"/>
      <c r="B718" s="1"/>
      <c r="C718" s="10"/>
      <c r="D718" s="190"/>
      <c r="E718" s="190"/>
      <c r="F718" s="190"/>
      <c r="G718" s="32"/>
    </row>
    <row r="719" spans="1:7" x14ac:dyDescent="0.2">
      <c r="A719" s="186"/>
      <c r="B719" s="7" t="s">
        <v>6</v>
      </c>
      <c r="C719" s="29"/>
      <c r="D719" s="190"/>
      <c r="E719" s="190"/>
      <c r="F719" s="190"/>
      <c r="G719" s="32"/>
    </row>
    <row r="720" spans="1:7" x14ac:dyDescent="0.2">
      <c r="A720" s="186"/>
      <c r="B720" s="1"/>
      <c r="C720" s="10"/>
      <c r="D720" s="190"/>
      <c r="E720" s="190"/>
      <c r="F720" s="190"/>
      <c r="G720" s="32"/>
    </row>
    <row r="721" spans="1:7" x14ac:dyDescent="0.2">
      <c r="A721" s="186"/>
      <c r="B721" s="23" t="s">
        <v>23</v>
      </c>
      <c r="C721" s="10"/>
      <c r="D721" s="190"/>
      <c r="E721" s="190"/>
      <c r="F721" s="190">
        <f t="shared" ref="F721:F723" si="270">(D721-E721)</f>
        <v>0</v>
      </c>
      <c r="G721" s="32" t="e">
        <f t="shared" ref="G721:G723" si="271">F721/E721</f>
        <v>#DIV/0!</v>
      </c>
    </row>
    <row r="722" spans="1:7" ht="25.5" x14ac:dyDescent="0.2">
      <c r="A722" s="186"/>
      <c r="B722" s="24" t="s">
        <v>58</v>
      </c>
      <c r="C722" s="17"/>
      <c r="D722" s="190"/>
      <c r="E722" s="190"/>
      <c r="F722" s="190">
        <f t="shared" si="270"/>
        <v>0</v>
      </c>
      <c r="G722" s="32" t="e">
        <f t="shared" si="271"/>
        <v>#DIV/0!</v>
      </c>
    </row>
    <row r="723" spans="1:7" x14ac:dyDescent="0.2">
      <c r="A723" s="186"/>
      <c r="B723" s="23" t="s">
        <v>24</v>
      </c>
      <c r="C723" s="10"/>
      <c r="D723" s="190"/>
      <c r="E723" s="190"/>
      <c r="F723" s="190">
        <f t="shared" si="270"/>
        <v>0</v>
      </c>
      <c r="G723" s="32" t="e">
        <f t="shared" si="271"/>
        <v>#DIV/0!</v>
      </c>
    </row>
    <row r="724" spans="1:7" x14ac:dyDescent="0.2">
      <c r="A724" s="186"/>
      <c r="B724" s="1"/>
      <c r="C724" s="10"/>
      <c r="D724" s="190"/>
      <c r="E724" s="190"/>
      <c r="F724" s="190"/>
      <c r="G724" s="32"/>
    </row>
    <row r="725" spans="1:7" s="157" customFormat="1" x14ac:dyDescent="0.2">
      <c r="A725" s="186"/>
      <c r="B725" s="8" t="s">
        <v>26</v>
      </c>
      <c r="C725" s="31"/>
      <c r="D725" s="190"/>
      <c r="E725" s="190"/>
      <c r="F725" s="190">
        <f t="shared" ref="F725" si="272">(D725-E725)</f>
        <v>0</v>
      </c>
      <c r="G725" s="32" t="e">
        <f t="shared" ref="G725" si="273">F725/E725</f>
        <v>#DIV/0!</v>
      </c>
    </row>
    <row r="726" spans="1:7" x14ac:dyDescent="0.2">
      <c r="A726" s="186"/>
      <c r="B726" s="8"/>
      <c r="C726" s="31"/>
      <c r="D726" s="190"/>
      <c r="E726" s="190"/>
      <c r="F726" s="190"/>
      <c r="G726" s="32"/>
    </row>
    <row r="727" spans="1:7" s="157" customFormat="1" x14ac:dyDescent="0.2">
      <c r="A727" s="186">
        <v>3</v>
      </c>
      <c r="B727" s="8" t="s">
        <v>15</v>
      </c>
      <c r="C727" s="31"/>
      <c r="D727" s="190">
        <f>D730+D731+D732+D733</f>
        <v>0</v>
      </c>
      <c r="E727" s="190">
        <f>E730+E731+E732+E733</f>
        <v>0</v>
      </c>
      <c r="F727" s="190">
        <f t="shared" ref="F727" si="274">(D727-E727)</f>
        <v>0</v>
      </c>
      <c r="G727" s="32" t="e">
        <f t="shared" ref="G727" si="275">F727/E727</f>
        <v>#DIV/0!</v>
      </c>
    </row>
    <row r="728" spans="1:7" x14ac:dyDescent="0.2">
      <c r="A728" s="186"/>
      <c r="B728" s="7" t="s">
        <v>6</v>
      </c>
      <c r="C728" s="29"/>
      <c r="D728" s="190"/>
      <c r="E728" s="190"/>
      <c r="F728" s="190"/>
      <c r="G728" s="32"/>
    </row>
    <row r="729" spans="1:7" x14ac:dyDescent="0.2">
      <c r="A729" s="186"/>
      <c r="B729" s="8"/>
      <c r="C729" s="31"/>
      <c r="D729" s="190"/>
      <c r="E729" s="190"/>
      <c r="F729" s="190"/>
      <c r="G729" s="32"/>
    </row>
    <row r="730" spans="1:7" x14ac:dyDescent="0.2">
      <c r="A730" s="186">
        <v>30</v>
      </c>
      <c r="B730" s="25" t="s">
        <v>16</v>
      </c>
      <c r="C730" s="31"/>
      <c r="D730" s="190"/>
      <c r="E730" s="190"/>
      <c r="F730" s="190">
        <f t="shared" ref="F730:F733" si="276">(D730-E730)</f>
        <v>0</v>
      </c>
      <c r="G730" s="32" t="e">
        <f t="shared" ref="G730:G733" si="277">F730/E730</f>
        <v>#DIV/0!</v>
      </c>
    </row>
    <row r="731" spans="1:7" x14ac:dyDescent="0.2">
      <c r="A731" s="186">
        <v>31</v>
      </c>
      <c r="B731" s="25" t="s">
        <v>17</v>
      </c>
      <c r="C731" s="31"/>
      <c r="D731" s="190"/>
      <c r="E731" s="190"/>
      <c r="F731" s="190">
        <f t="shared" si="276"/>
        <v>0</v>
      </c>
      <c r="G731" s="32" t="e">
        <f t="shared" si="277"/>
        <v>#DIV/0!</v>
      </c>
    </row>
    <row r="732" spans="1:7" x14ac:dyDescent="0.2">
      <c r="A732" s="186">
        <v>32</v>
      </c>
      <c r="B732" s="25" t="s">
        <v>18</v>
      </c>
      <c r="C732" s="31"/>
      <c r="D732" s="190"/>
      <c r="E732" s="190"/>
      <c r="F732" s="190">
        <f t="shared" si="276"/>
        <v>0</v>
      </c>
      <c r="G732" s="32" t="e">
        <f t="shared" si="277"/>
        <v>#DIV/0!</v>
      </c>
    </row>
    <row r="733" spans="1:7" x14ac:dyDescent="0.2">
      <c r="A733" s="186">
        <v>37</v>
      </c>
      <c r="B733" s="25" t="s">
        <v>25</v>
      </c>
      <c r="C733" s="31"/>
      <c r="D733" s="190"/>
      <c r="E733" s="190"/>
      <c r="F733" s="190">
        <f t="shared" si="276"/>
        <v>0</v>
      </c>
      <c r="G733" s="32" t="e">
        <f t="shared" si="27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90" t="s">
        <v>10</v>
      </c>
      <c r="E737" s="190" t="s">
        <v>11</v>
      </c>
      <c r="F737" s="190" t="s">
        <v>12</v>
      </c>
      <c r="G737" s="32" t="s">
        <v>13</v>
      </c>
    </row>
    <row r="738" spans="1:7" x14ac:dyDescent="0.2">
      <c r="A738" s="186">
        <v>700</v>
      </c>
      <c r="B738" s="1" t="s">
        <v>30</v>
      </c>
      <c r="C738" s="10"/>
      <c r="D738" s="190"/>
      <c r="E738" s="190"/>
      <c r="F738" s="190">
        <f>(D738-E738)</f>
        <v>0</v>
      </c>
      <c r="G738" s="32" t="e">
        <f>F738/E738</f>
        <v>#DIV/0!</v>
      </c>
    </row>
    <row r="739" spans="1:7" x14ac:dyDescent="0.2">
      <c r="A739" s="186">
        <v>701</v>
      </c>
      <c r="B739" s="1" t="s">
        <v>31</v>
      </c>
      <c r="C739" s="10"/>
      <c r="D739" s="190"/>
      <c r="E739" s="190"/>
      <c r="F739" s="190">
        <f t="shared" ref="F739:F741" si="278">(D739-E739)</f>
        <v>0</v>
      </c>
      <c r="G739" s="32" t="e">
        <f t="shared" ref="G739:G741" si="279">F739/E739</f>
        <v>#DIV/0!</v>
      </c>
    </row>
    <row r="740" spans="1:7" x14ac:dyDescent="0.2">
      <c r="A740" s="186">
        <v>704</v>
      </c>
      <c r="B740" s="1" t="s">
        <v>32</v>
      </c>
      <c r="C740" s="10"/>
      <c r="D740" s="190"/>
      <c r="E740" s="190"/>
      <c r="F740" s="190">
        <f t="shared" si="278"/>
        <v>0</v>
      </c>
      <c r="G740" s="32" t="e">
        <f t="shared" si="279"/>
        <v>#DIV/0!</v>
      </c>
    </row>
    <row r="741" spans="1:7" x14ac:dyDescent="0.2">
      <c r="A741" s="186">
        <v>706</v>
      </c>
      <c r="B741" s="1" t="s">
        <v>33</v>
      </c>
      <c r="C741" s="10"/>
      <c r="D741" s="190"/>
      <c r="E741" s="190"/>
      <c r="F741" s="190">
        <f t="shared" si="278"/>
        <v>0</v>
      </c>
      <c r="G741" s="32" t="e">
        <f t="shared" si="279"/>
        <v>#DIV/0!</v>
      </c>
    </row>
    <row r="742" spans="1:7" x14ac:dyDescent="0.2">
      <c r="A742" s="186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86"/>
      <c r="B743" s="14" t="s">
        <v>19</v>
      </c>
      <c r="C743" s="11"/>
      <c r="D743" s="39"/>
      <c r="E743" s="39"/>
      <c r="F743" s="190">
        <f t="shared" ref="F743:F748" si="280">(D743-E743)</f>
        <v>0</v>
      </c>
      <c r="G743" s="32" t="e">
        <f t="shared" ref="G743:G748" si="281">F743/E743</f>
        <v>#DIV/0!</v>
      </c>
    </row>
    <row r="744" spans="1:7" x14ac:dyDescent="0.2">
      <c r="A744" s="186"/>
      <c r="B744" s="14" t="s">
        <v>20</v>
      </c>
      <c r="C744" s="11"/>
      <c r="D744" s="39"/>
      <c r="E744" s="39"/>
      <c r="F744" s="190">
        <f t="shared" si="280"/>
        <v>0</v>
      </c>
      <c r="G744" s="32" t="e">
        <f t="shared" si="281"/>
        <v>#DIV/0!</v>
      </c>
    </row>
    <row r="745" spans="1:7" x14ac:dyDescent="0.2">
      <c r="A745" s="186"/>
      <c r="B745" s="14" t="s">
        <v>27</v>
      </c>
      <c r="C745" s="11"/>
      <c r="D745" s="39"/>
      <c r="E745" s="39"/>
      <c r="F745" s="190">
        <f t="shared" si="280"/>
        <v>0</v>
      </c>
      <c r="G745" s="32" t="e">
        <f t="shared" si="281"/>
        <v>#DIV/0!</v>
      </c>
    </row>
    <row r="746" spans="1:7" x14ac:dyDescent="0.2">
      <c r="A746" s="186">
        <v>706</v>
      </c>
      <c r="B746" s="2" t="s">
        <v>34</v>
      </c>
      <c r="C746" s="11"/>
      <c r="D746" s="39"/>
      <c r="E746" s="39"/>
      <c r="F746" s="190">
        <f t="shared" si="280"/>
        <v>0</v>
      </c>
      <c r="G746" s="32" t="e">
        <f t="shared" si="281"/>
        <v>#DIV/0!</v>
      </c>
    </row>
    <row r="747" spans="1:7" x14ac:dyDescent="0.2">
      <c r="A747" s="186" t="s">
        <v>35</v>
      </c>
      <c r="B747" s="2" t="s">
        <v>36</v>
      </c>
      <c r="C747" s="11"/>
      <c r="D747" s="39"/>
      <c r="E747" s="39"/>
      <c r="F747" s="190">
        <f t="shared" si="280"/>
        <v>0</v>
      </c>
      <c r="G747" s="32" t="e">
        <f t="shared" si="281"/>
        <v>#DIV/0!</v>
      </c>
    </row>
    <row r="748" spans="1:7" ht="25.5" x14ac:dyDescent="0.2">
      <c r="A748" s="22"/>
      <c r="B748" s="26" t="s">
        <v>45</v>
      </c>
      <c r="C748" s="187"/>
      <c r="D748" s="40">
        <f>D738+D739+D740+D741+D746+D747</f>
        <v>0</v>
      </c>
      <c r="E748" s="40">
        <f>E738+E739+E740+E741+E746+E747</f>
        <v>0</v>
      </c>
      <c r="F748" s="40">
        <f t="shared" si="280"/>
        <v>0</v>
      </c>
      <c r="G748" s="34" t="e">
        <f t="shared" si="281"/>
        <v>#DIV/0!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90">
        <v>0</v>
      </c>
      <c r="E751" s="190">
        <v>0</v>
      </c>
      <c r="F751" s="190">
        <f t="shared" ref="F751" si="282">(D751-E751)</f>
        <v>0</v>
      </c>
      <c r="G751" s="32" t="e">
        <f t="shared" ref="G751" si="283">F751/E751</f>
        <v>#DIV/0!</v>
      </c>
    </row>
    <row r="752" spans="1:7" x14ac:dyDescent="0.2">
      <c r="B752" s="3"/>
      <c r="C752" s="188"/>
      <c r="D752" s="189"/>
      <c r="E752" s="189"/>
      <c r="F752" s="189"/>
      <c r="G752" s="36"/>
    </row>
    <row r="753" spans="1:7" x14ac:dyDescent="0.2">
      <c r="A753" s="186">
        <v>72</v>
      </c>
      <c r="B753" s="1" t="s">
        <v>37</v>
      </c>
      <c r="C753" s="10"/>
      <c r="D753" s="190"/>
      <c r="E753" s="190"/>
      <c r="F753" s="190"/>
      <c r="G753" s="32"/>
    </row>
    <row r="754" spans="1:7" x14ac:dyDescent="0.2">
      <c r="A754" s="186">
        <v>73</v>
      </c>
      <c r="B754" s="1" t="s">
        <v>38</v>
      </c>
      <c r="C754" s="10"/>
      <c r="D754" s="190"/>
      <c r="E754" s="190"/>
      <c r="F754" s="190">
        <f t="shared" ref="F754" si="284">(D754-E754)</f>
        <v>0</v>
      </c>
      <c r="G754" s="32" t="e">
        <f t="shared" ref="G754" si="285">F754/E754</f>
        <v>#DIV/0!</v>
      </c>
    </row>
    <row r="755" spans="1:7" x14ac:dyDescent="0.2">
      <c r="A755" s="186">
        <v>74</v>
      </c>
      <c r="B755" s="2" t="s">
        <v>39</v>
      </c>
      <c r="C755" s="11"/>
      <c r="D755" s="39"/>
      <c r="E755" s="39"/>
      <c r="F755" s="190"/>
      <c r="G755" s="32"/>
    </row>
    <row r="756" spans="1:7" ht="25.5" x14ac:dyDescent="0.2">
      <c r="A756" s="22"/>
      <c r="B756" s="26" t="s">
        <v>44</v>
      </c>
      <c r="C756" s="191"/>
      <c r="D756" s="40">
        <f>D748+D753+D754+D755</f>
        <v>0</v>
      </c>
      <c r="E756" s="40">
        <f>E748+E753+E754+E755</f>
        <v>0</v>
      </c>
      <c r="F756" s="190">
        <f t="shared" ref="F756:F765" si="286">(D756-E756)</f>
        <v>0</v>
      </c>
      <c r="G756" s="32" t="e">
        <f t="shared" ref="G756:G765" si="287">F756/E756</f>
        <v>#DIV/0!</v>
      </c>
    </row>
    <row r="757" spans="1:7" x14ac:dyDescent="0.2">
      <c r="A757" s="186">
        <v>60</v>
      </c>
      <c r="B757" s="3" t="s">
        <v>40</v>
      </c>
      <c r="C757" s="188"/>
      <c r="D757" s="189">
        <f>D758+D759+D760</f>
        <v>0</v>
      </c>
      <c r="E757" s="189">
        <f>E758+E759+E760</f>
        <v>0</v>
      </c>
      <c r="F757" s="190">
        <f t="shared" si="286"/>
        <v>0</v>
      </c>
      <c r="G757" s="32" t="e">
        <f t="shared" si="287"/>
        <v>#DIV/0!</v>
      </c>
    </row>
    <row r="758" spans="1:7" x14ac:dyDescent="0.2">
      <c r="A758" s="186">
        <v>600</v>
      </c>
      <c r="B758" s="1" t="s">
        <v>2</v>
      </c>
      <c r="C758" s="10"/>
      <c r="D758" s="190"/>
      <c r="E758" s="190"/>
      <c r="F758" s="190">
        <f t="shared" si="286"/>
        <v>0</v>
      </c>
      <c r="G758" s="32" t="e">
        <f t="shared" si="287"/>
        <v>#DIV/0!</v>
      </c>
    </row>
    <row r="759" spans="1:7" x14ac:dyDescent="0.2">
      <c r="A759" s="186">
        <v>601</v>
      </c>
      <c r="B759" s="1" t="s">
        <v>3</v>
      </c>
      <c r="C759" s="10"/>
      <c r="D759" s="190"/>
      <c r="E759" s="190"/>
      <c r="F759" s="190">
        <f t="shared" si="286"/>
        <v>0</v>
      </c>
      <c r="G759" s="32" t="e">
        <f t="shared" si="287"/>
        <v>#DIV/0!</v>
      </c>
    </row>
    <row r="760" spans="1:7" x14ac:dyDescent="0.2">
      <c r="A760" s="186">
        <v>604</v>
      </c>
      <c r="B760" s="1" t="s">
        <v>4</v>
      </c>
      <c r="C760" s="10"/>
      <c r="D760" s="190"/>
      <c r="E760" s="190"/>
      <c r="F760" s="190">
        <f t="shared" si="286"/>
        <v>0</v>
      </c>
      <c r="G760" s="32" t="e">
        <f t="shared" si="287"/>
        <v>#DIV/0!</v>
      </c>
    </row>
    <row r="761" spans="1:7" x14ac:dyDescent="0.2">
      <c r="A761" s="186">
        <v>61</v>
      </c>
      <c r="B761" s="1" t="s">
        <v>41</v>
      </c>
      <c r="C761" s="10"/>
      <c r="D761" s="190"/>
      <c r="E761" s="190"/>
      <c r="F761" s="190">
        <f t="shared" si="286"/>
        <v>0</v>
      </c>
      <c r="G761" s="32" t="e">
        <f t="shared" si="287"/>
        <v>#DIV/0!</v>
      </c>
    </row>
    <row r="762" spans="1:7" x14ac:dyDescent="0.2">
      <c r="A762" s="186">
        <v>62</v>
      </c>
      <c r="B762" s="2" t="s">
        <v>42</v>
      </c>
      <c r="C762" s="11"/>
      <c r="D762" s="39"/>
      <c r="E762" s="39"/>
      <c r="F762" s="190">
        <f t="shared" si="286"/>
        <v>0</v>
      </c>
      <c r="G762" s="32" t="e">
        <f t="shared" si="287"/>
        <v>#DIV/0!</v>
      </c>
    </row>
    <row r="763" spans="1:7" ht="25.5" x14ac:dyDescent="0.2">
      <c r="A763" s="22"/>
      <c r="B763" s="26" t="s">
        <v>43</v>
      </c>
      <c r="C763" s="191"/>
      <c r="D763" s="40">
        <f>D757+D761+D762</f>
        <v>0</v>
      </c>
      <c r="E763" s="40">
        <f>E757+E761+E762</f>
        <v>0</v>
      </c>
      <c r="F763" s="190">
        <f t="shared" si="286"/>
        <v>0</v>
      </c>
      <c r="G763" s="32" t="e">
        <f t="shared" si="287"/>
        <v>#DIV/0!</v>
      </c>
    </row>
    <row r="764" spans="1:7" ht="25.5" x14ac:dyDescent="0.2">
      <c r="A764" s="22"/>
      <c r="B764" s="26" t="s">
        <v>48</v>
      </c>
      <c r="C764" s="191"/>
      <c r="D764" s="40">
        <f>D756-D763</f>
        <v>0</v>
      </c>
      <c r="E764" s="40">
        <f>E756-E763</f>
        <v>0</v>
      </c>
      <c r="F764" s="190">
        <f t="shared" si="286"/>
        <v>0</v>
      </c>
      <c r="G764" s="32" t="e">
        <f t="shared" si="287"/>
        <v>#DIV/0!</v>
      </c>
    </row>
    <row r="765" spans="1:7" x14ac:dyDescent="0.2">
      <c r="A765" s="186">
        <v>63</v>
      </c>
      <c r="B765" s="3" t="s">
        <v>46</v>
      </c>
      <c r="C765" s="188"/>
      <c r="D765" s="189"/>
      <c r="E765" s="189"/>
      <c r="F765" s="190">
        <f t="shared" si="286"/>
        <v>0</v>
      </c>
      <c r="G765" s="32" t="e">
        <f t="shared" si="287"/>
        <v>#DIV/0!</v>
      </c>
    </row>
    <row r="766" spans="1:7" x14ac:dyDescent="0.2">
      <c r="A766" s="186"/>
      <c r="B766" s="13" t="s">
        <v>6</v>
      </c>
      <c r="C766" s="27"/>
      <c r="D766" s="190"/>
      <c r="E766" s="190"/>
      <c r="F766" s="190"/>
      <c r="G766" s="32"/>
    </row>
    <row r="767" spans="1:7" x14ac:dyDescent="0.2">
      <c r="A767" s="186">
        <v>631</v>
      </c>
      <c r="B767" s="15" t="s">
        <v>21</v>
      </c>
      <c r="C767" s="21"/>
      <c r="D767" s="189"/>
      <c r="E767" s="189"/>
      <c r="F767" s="190">
        <f t="shared" ref="F767" si="288">(D767-E767)</f>
        <v>0</v>
      </c>
      <c r="G767" s="32" t="e">
        <f t="shared" ref="G767" si="289">F767/E767</f>
        <v>#DIV/0!</v>
      </c>
    </row>
    <row r="768" spans="1:7" x14ac:dyDescent="0.2">
      <c r="A768" s="186"/>
      <c r="B768" s="15"/>
      <c r="C768" s="21"/>
      <c r="D768" s="190"/>
      <c r="E768" s="190"/>
      <c r="F768" s="190"/>
      <c r="G768" s="32"/>
    </row>
    <row r="769" spans="1:7" x14ac:dyDescent="0.2">
      <c r="A769" s="186">
        <v>64</v>
      </c>
      <c r="B769" s="2" t="s">
        <v>47</v>
      </c>
      <c r="C769" s="11"/>
      <c r="D769" s="39"/>
      <c r="E769" s="39"/>
      <c r="F769" s="190">
        <f t="shared" ref="F769:F779" si="290">(D769-E769)</f>
        <v>0</v>
      </c>
      <c r="G769" s="32" t="e">
        <f t="shared" ref="G769:G779" si="291">F769/E769</f>
        <v>#DIV/0!</v>
      </c>
    </row>
    <row r="770" spans="1:7" s="157" customFormat="1" ht="25.5" x14ac:dyDescent="0.2">
      <c r="A770" s="22"/>
      <c r="B770" s="26" t="s">
        <v>49</v>
      </c>
      <c r="C770" s="191"/>
      <c r="D770" s="190">
        <f>D764-D765-D769</f>
        <v>0</v>
      </c>
      <c r="E770" s="190">
        <f>E764-E765-E769</f>
        <v>0</v>
      </c>
      <c r="F770" s="190">
        <f t="shared" si="290"/>
        <v>0</v>
      </c>
      <c r="G770" s="32" t="e">
        <f t="shared" si="291"/>
        <v>#DIV/0!</v>
      </c>
    </row>
    <row r="771" spans="1:7" x14ac:dyDescent="0.2">
      <c r="A771" s="186">
        <v>75</v>
      </c>
      <c r="B771" s="3" t="s">
        <v>50</v>
      </c>
      <c r="C771" s="188"/>
      <c r="D771" s="189"/>
      <c r="E771" s="189"/>
      <c r="F771" s="190">
        <f t="shared" si="290"/>
        <v>0</v>
      </c>
      <c r="G771" s="32" t="e">
        <f t="shared" si="291"/>
        <v>#DIV/0!</v>
      </c>
    </row>
    <row r="772" spans="1:7" x14ac:dyDescent="0.2">
      <c r="A772" s="186">
        <v>65</v>
      </c>
      <c r="B772" s="1" t="s">
        <v>51</v>
      </c>
      <c r="C772" s="10"/>
      <c r="D772" s="190"/>
      <c r="E772" s="190"/>
      <c r="F772" s="190">
        <f t="shared" si="290"/>
        <v>0</v>
      </c>
      <c r="G772" s="32" t="e">
        <f t="shared" si="291"/>
        <v>#DIV/0!</v>
      </c>
    </row>
    <row r="773" spans="1:7" ht="25.5" x14ac:dyDescent="0.2">
      <c r="A773" s="186">
        <v>68</v>
      </c>
      <c r="B773" s="16" t="s">
        <v>52</v>
      </c>
      <c r="C773" s="17"/>
      <c r="D773" s="190"/>
      <c r="E773" s="190"/>
      <c r="F773" s="190">
        <f t="shared" si="290"/>
        <v>0</v>
      </c>
      <c r="G773" s="32" t="e">
        <f t="shared" si="291"/>
        <v>#DIV/0!</v>
      </c>
    </row>
    <row r="774" spans="1:7" x14ac:dyDescent="0.2">
      <c r="A774" s="186">
        <v>78</v>
      </c>
      <c r="B774" s="2" t="s">
        <v>53</v>
      </c>
      <c r="C774" s="11"/>
      <c r="D774" s="39"/>
      <c r="E774" s="39"/>
      <c r="F774" s="190">
        <f t="shared" si="290"/>
        <v>0</v>
      </c>
      <c r="G774" s="32" t="e">
        <f t="shared" si="291"/>
        <v>#DIV/0!</v>
      </c>
    </row>
    <row r="775" spans="1:7" s="157" customFormat="1" ht="25.5" x14ac:dyDescent="0.2">
      <c r="A775" s="22"/>
      <c r="B775" s="26" t="s">
        <v>77</v>
      </c>
      <c r="C775" s="191"/>
      <c r="D775" s="190">
        <f>D770+D771-D772-D773+D774</f>
        <v>0</v>
      </c>
      <c r="E775" s="190">
        <f>E770+E771-E772-E773+E774</f>
        <v>0</v>
      </c>
      <c r="F775" s="190">
        <f t="shared" si="290"/>
        <v>0</v>
      </c>
      <c r="G775" s="32" t="e">
        <f t="shared" si="291"/>
        <v>#DIV/0!</v>
      </c>
    </row>
    <row r="776" spans="1:7" x14ac:dyDescent="0.2">
      <c r="A776" s="186">
        <v>76</v>
      </c>
      <c r="B776" s="1" t="s">
        <v>54</v>
      </c>
      <c r="C776" s="10"/>
      <c r="D776" s="190"/>
      <c r="E776" s="190"/>
      <c r="F776" s="190">
        <f t="shared" si="290"/>
        <v>0</v>
      </c>
      <c r="G776" s="32" t="e">
        <f t="shared" si="291"/>
        <v>#DIV/0!</v>
      </c>
    </row>
    <row r="777" spans="1:7" x14ac:dyDescent="0.2">
      <c r="A777" s="186">
        <v>66</v>
      </c>
      <c r="B777" s="1" t="s">
        <v>55</v>
      </c>
      <c r="C777" s="10"/>
      <c r="D777" s="190"/>
      <c r="E777" s="190"/>
      <c r="F777" s="190">
        <f t="shared" si="290"/>
        <v>0</v>
      </c>
      <c r="G777" s="32" t="e">
        <f t="shared" si="291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190">
        <f t="shared" si="290"/>
        <v>0</v>
      </c>
      <c r="G778" s="32" t="e">
        <f t="shared" si="291"/>
        <v>#DIV/0!</v>
      </c>
    </row>
    <row r="779" spans="1:7" s="157" customFormat="1" x14ac:dyDescent="0.2">
      <c r="A779" s="22"/>
      <c r="B779" s="19" t="s">
        <v>57</v>
      </c>
      <c r="C779" s="191"/>
      <c r="D779" s="190">
        <f>D775+D778</f>
        <v>0</v>
      </c>
      <c r="E779" s="190">
        <f>E775+E778</f>
        <v>0</v>
      </c>
      <c r="F779" s="190">
        <f t="shared" si="290"/>
        <v>0</v>
      </c>
      <c r="G779" s="32" t="e">
        <f t="shared" si="291"/>
        <v>#DIV/0!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s="157" customFormat="1" x14ac:dyDescent="0.2">
      <c r="A783" s="186">
        <v>5</v>
      </c>
      <c r="B783" s="1" t="s">
        <v>22</v>
      </c>
      <c r="C783" s="10"/>
      <c r="D783" s="190"/>
      <c r="E783" s="190"/>
      <c r="F783" s="190">
        <f t="shared" ref="F783" si="292">(D783-E783)</f>
        <v>0</v>
      </c>
      <c r="G783" s="32" t="e">
        <f t="shared" ref="G783" si="293">F783/E783</f>
        <v>#DIV/0!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86">
        <v>51</v>
      </c>
      <c r="B787" s="20" t="s">
        <v>29</v>
      </c>
      <c r="C787" s="30"/>
      <c r="D787" s="190">
        <v>0</v>
      </c>
      <c r="E787" s="190">
        <v>0</v>
      </c>
      <c r="F787" s="190">
        <f t="shared" ref="F787:F788" si="294">(D787-E787)</f>
        <v>0</v>
      </c>
      <c r="G787" s="32" t="e">
        <f t="shared" ref="G787:G788" si="295">F787/E787</f>
        <v>#DIV/0!</v>
      </c>
    </row>
    <row r="788" spans="1:7" x14ac:dyDescent="0.2">
      <c r="A788" s="186">
        <v>510</v>
      </c>
      <c r="B788" s="1" t="s">
        <v>7</v>
      </c>
      <c r="C788" s="10"/>
      <c r="D788" s="190">
        <v>0</v>
      </c>
      <c r="E788" s="190">
        <v>0</v>
      </c>
      <c r="F788" s="190">
        <f t="shared" si="294"/>
        <v>0</v>
      </c>
      <c r="G788" s="32" t="e">
        <f t="shared" si="295"/>
        <v>#DIV/0!</v>
      </c>
    </row>
    <row r="789" spans="1:7" x14ac:dyDescent="0.2">
      <c r="B789" s="3"/>
      <c r="C789" s="28"/>
    </row>
    <row r="790" spans="1:7" s="157" customFormat="1" x14ac:dyDescent="0.2">
      <c r="A790" s="186">
        <v>41</v>
      </c>
      <c r="B790" s="1" t="s">
        <v>8</v>
      </c>
      <c r="C790" s="10"/>
      <c r="D790" s="190">
        <f>D794+D795+D796</f>
        <v>0</v>
      </c>
      <c r="E790" s="190">
        <f>E794+E795+E796</f>
        <v>0</v>
      </c>
      <c r="F790" s="190">
        <f t="shared" ref="F790" si="296">(D790-E790)</f>
        <v>0</v>
      </c>
      <c r="G790" s="32" t="e">
        <f t="shared" ref="G790" si="297">F790/E790</f>
        <v>#DIV/0!</v>
      </c>
    </row>
    <row r="791" spans="1:7" x14ac:dyDescent="0.2">
      <c r="A791" s="186"/>
      <c r="B791" s="1"/>
      <c r="C791" s="10"/>
      <c r="D791" s="190"/>
      <c r="E791" s="190"/>
      <c r="F791" s="190"/>
      <c r="G791" s="32"/>
    </row>
    <row r="792" spans="1:7" x14ac:dyDescent="0.2">
      <c r="A792" s="186"/>
      <c r="B792" s="7" t="s">
        <v>6</v>
      </c>
      <c r="C792" s="29"/>
      <c r="D792" s="190"/>
      <c r="E792" s="190"/>
      <c r="F792" s="190"/>
      <c r="G792" s="32"/>
    </row>
    <row r="793" spans="1:7" x14ac:dyDescent="0.2">
      <c r="A793" s="186"/>
      <c r="B793" s="1"/>
      <c r="C793" s="10"/>
      <c r="D793" s="190"/>
      <c r="E793" s="190"/>
      <c r="F793" s="190"/>
      <c r="G793" s="32"/>
    </row>
    <row r="794" spans="1:7" x14ac:dyDescent="0.2">
      <c r="A794" s="186"/>
      <c r="B794" s="23" t="s">
        <v>23</v>
      </c>
      <c r="C794" s="10"/>
      <c r="D794" s="190"/>
      <c r="E794" s="190"/>
      <c r="F794" s="190">
        <f t="shared" ref="F794:F796" si="298">(D794-E794)</f>
        <v>0</v>
      </c>
      <c r="G794" s="32" t="e">
        <f t="shared" ref="G794:G796" si="299">F794/E794</f>
        <v>#DIV/0!</v>
      </c>
    </row>
    <row r="795" spans="1:7" ht="25.5" x14ac:dyDescent="0.2">
      <c r="A795" s="186"/>
      <c r="B795" s="24" t="s">
        <v>58</v>
      </c>
      <c r="C795" s="17"/>
      <c r="D795" s="190"/>
      <c r="E795" s="190"/>
      <c r="F795" s="190">
        <f t="shared" si="298"/>
        <v>0</v>
      </c>
      <c r="G795" s="32" t="e">
        <f t="shared" si="299"/>
        <v>#DIV/0!</v>
      </c>
    </row>
    <row r="796" spans="1:7" x14ac:dyDescent="0.2">
      <c r="A796" s="186"/>
      <c r="B796" s="23" t="s">
        <v>24</v>
      </c>
      <c r="C796" s="10"/>
      <c r="D796" s="190"/>
      <c r="E796" s="190"/>
      <c r="F796" s="190">
        <f t="shared" si="298"/>
        <v>0</v>
      </c>
      <c r="G796" s="32" t="e">
        <f t="shared" si="299"/>
        <v>#DIV/0!</v>
      </c>
    </row>
    <row r="797" spans="1:7" x14ac:dyDescent="0.2">
      <c r="A797" s="186"/>
      <c r="B797" s="1"/>
      <c r="C797" s="10"/>
      <c r="D797" s="190"/>
      <c r="E797" s="190"/>
      <c r="F797" s="190"/>
      <c r="G797" s="32"/>
    </row>
    <row r="798" spans="1:7" s="157" customFormat="1" x14ac:dyDescent="0.2">
      <c r="A798" s="186"/>
      <c r="B798" s="8" t="s">
        <v>26</v>
      </c>
      <c r="C798" s="31"/>
      <c r="D798" s="190"/>
      <c r="E798" s="190"/>
      <c r="F798" s="190">
        <f t="shared" ref="F798" si="300">(D798-E798)</f>
        <v>0</v>
      </c>
      <c r="G798" s="32" t="e">
        <f t="shared" ref="G798" si="301">F798/E798</f>
        <v>#DIV/0!</v>
      </c>
    </row>
    <row r="799" spans="1:7" x14ac:dyDescent="0.2">
      <c r="A799" s="186"/>
      <c r="B799" s="8"/>
      <c r="C799" s="31"/>
      <c r="D799" s="190"/>
      <c r="E799" s="190"/>
      <c r="F799" s="190"/>
      <c r="G799" s="32"/>
    </row>
    <row r="800" spans="1:7" s="157" customFormat="1" x14ac:dyDescent="0.2">
      <c r="A800" s="186">
        <v>3</v>
      </c>
      <c r="B800" s="8" t="s">
        <v>15</v>
      </c>
      <c r="C800" s="31"/>
      <c r="D800" s="190">
        <f>D803+D804+D805+D806</f>
        <v>0</v>
      </c>
      <c r="E800" s="190">
        <f>E803+E804+E805+E806</f>
        <v>0</v>
      </c>
      <c r="F800" s="190">
        <f t="shared" ref="F800" si="302">(D800-E800)</f>
        <v>0</v>
      </c>
      <c r="G800" s="32" t="e">
        <f t="shared" ref="G800" si="303">F800/E800</f>
        <v>#DIV/0!</v>
      </c>
    </row>
    <row r="801" spans="1:7" x14ac:dyDescent="0.2">
      <c r="A801" s="186"/>
      <c r="B801" s="7" t="s">
        <v>6</v>
      </c>
      <c r="C801" s="29"/>
      <c r="D801" s="190"/>
      <c r="E801" s="190"/>
      <c r="F801" s="190"/>
      <c r="G801" s="32"/>
    </row>
    <row r="802" spans="1:7" x14ac:dyDescent="0.2">
      <c r="A802" s="186"/>
      <c r="B802" s="8"/>
      <c r="C802" s="31"/>
      <c r="D802" s="190"/>
      <c r="E802" s="190"/>
      <c r="F802" s="190"/>
      <c r="G802" s="32"/>
    </row>
    <row r="803" spans="1:7" x14ac:dyDescent="0.2">
      <c r="A803" s="186">
        <v>30</v>
      </c>
      <c r="B803" s="25" t="s">
        <v>16</v>
      </c>
      <c r="C803" s="31"/>
      <c r="D803" s="190"/>
      <c r="E803" s="190"/>
      <c r="F803" s="190">
        <f t="shared" ref="F803:F806" si="304">(D803-E803)</f>
        <v>0</v>
      </c>
      <c r="G803" s="32" t="e">
        <f t="shared" ref="G803:G806" si="305">F803/E803</f>
        <v>#DIV/0!</v>
      </c>
    </row>
    <row r="804" spans="1:7" x14ac:dyDescent="0.2">
      <c r="A804" s="186">
        <v>31</v>
      </c>
      <c r="B804" s="25" t="s">
        <v>17</v>
      </c>
      <c r="C804" s="31"/>
      <c r="D804" s="190"/>
      <c r="E804" s="190"/>
      <c r="F804" s="190">
        <f t="shared" si="304"/>
        <v>0</v>
      </c>
      <c r="G804" s="32" t="e">
        <f t="shared" si="305"/>
        <v>#DIV/0!</v>
      </c>
    </row>
    <row r="805" spans="1:7" x14ac:dyDescent="0.2">
      <c r="A805" s="186">
        <v>32</v>
      </c>
      <c r="B805" s="25" t="s">
        <v>18</v>
      </c>
      <c r="C805" s="31"/>
      <c r="D805" s="190"/>
      <c r="E805" s="190"/>
      <c r="F805" s="190">
        <f t="shared" si="304"/>
        <v>0</v>
      </c>
      <c r="G805" s="32" t="e">
        <f t="shared" si="305"/>
        <v>#DIV/0!</v>
      </c>
    </row>
    <row r="806" spans="1:7" x14ac:dyDescent="0.2">
      <c r="A806" s="186">
        <v>37</v>
      </c>
      <c r="B806" s="25" t="s">
        <v>25</v>
      </c>
      <c r="C806" s="31"/>
      <c r="D806" s="190"/>
      <c r="E806" s="190"/>
      <c r="F806" s="190">
        <f t="shared" si="304"/>
        <v>0</v>
      </c>
      <c r="G806" s="32" t="e">
        <f t="shared" si="30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90" t="s">
        <v>10</v>
      </c>
      <c r="E810" s="190" t="s">
        <v>11</v>
      </c>
      <c r="F810" s="190" t="s">
        <v>12</v>
      </c>
      <c r="G810" s="32" t="s">
        <v>13</v>
      </c>
    </row>
    <row r="811" spans="1:7" x14ac:dyDescent="0.2">
      <c r="A811" s="186">
        <v>700</v>
      </c>
      <c r="B811" s="1" t="s">
        <v>30</v>
      </c>
      <c r="C811" s="10"/>
      <c r="D811" s="190"/>
      <c r="E811" s="190"/>
      <c r="F811" s="190">
        <f>(D811-E811)</f>
        <v>0</v>
      </c>
      <c r="G811" s="32" t="e">
        <f>F811/E811</f>
        <v>#DIV/0!</v>
      </c>
    </row>
    <row r="812" spans="1:7" x14ac:dyDescent="0.2">
      <c r="A812" s="186">
        <v>701</v>
      </c>
      <c r="B812" s="1" t="s">
        <v>31</v>
      </c>
      <c r="C812" s="10"/>
      <c r="D812" s="190"/>
      <c r="E812" s="190"/>
      <c r="F812" s="190">
        <f t="shared" ref="F812:F814" si="306">(D812-E812)</f>
        <v>0</v>
      </c>
      <c r="G812" s="32" t="e">
        <f t="shared" ref="G812:G814" si="307">F812/E812</f>
        <v>#DIV/0!</v>
      </c>
    </row>
    <row r="813" spans="1:7" x14ac:dyDescent="0.2">
      <c r="A813" s="186">
        <v>704</v>
      </c>
      <c r="B813" s="1" t="s">
        <v>32</v>
      </c>
      <c r="C813" s="10"/>
      <c r="D813" s="190"/>
      <c r="E813" s="190"/>
      <c r="F813" s="190">
        <f t="shared" si="306"/>
        <v>0</v>
      </c>
      <c r="G813" s="32" t="e">
        <f t="shared" si="307"/>
        <v>#DIV/0!</v>
      </c>
    </row>
    <row r="814" spans="1:7" x14ac:dyDescent="0.2">
      <c r="A814" s="186">
        <v>706</v>
      </c>
      <c r="B814" s="1" t="s">
        <v>33</v>
      </c>
      <c r="C814" s="10"/>
      <c r="D814" s="190"/>
      <c r="E814" s="190"/>
      <c r="F814" s="190">
        <f t="shared" si="306"/>
        <v>0</v>
      </c>
      <c r="G814" s="32" t="e">
        <f t="shared" si="307"/>
        <v>#DIV/0!</v>
      </c>
    </row>
    <row r="815" spans="1:7" x14ac:dyDescent="0.2">
      <c r="A815" s="186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86"/>
      <c r="B816" s="14" t="s">
        <v>19</v>
      </c>
      <c r="C816" s="11"/>
      <c r="D816" s="39"/>
      <c r="E816" s="39"/>
      <c r="F816" s="190">
        <f t="shared" ref="F816:F821" si="308">(D816-E816)</f>
        <v>0</v>
      </c>
      <c r="G816" s="32" t="e">
        <f t="shared" ref="G816:G821" si="309">F816/E816</f>
        <v>#DIV/0!</v>
      </c>
    </row>
    <row r="817" spans="1:7" x14ac:dyDescent="0.2">
      <c r="A817" s="186"/>
      <c r="B817" s="14" t="s">
        <v>20</v>
      </c>
      <c r="C817" s="11"/>
      <c r="D817" s="39"/>
      <c r="E817" s="39"/>
      <c r="F817" s="190">
        <f t="shared" si="308"/>
        <v>0</v>
      </c>
      <c r="G817" s="32" t="e">
        <f t="shared" si="309"/>
        <v>#DIV/0!</v>
      </c>
    </row>
    <row r="818" spans="1:7" x14ac:dyDescent="0.2">
      <c r="A818" s="186"/>
      <c r="B818" s="14" t="s">
        <v>27</v>
      </c>
      <c r="C818" s="11"/>
      <c r="D818" s="39"/>
      <c r="E818" s="39"/>
      <c r="F818" s="190">
        <f t="shared" si="308"/>
        <v>0</v>
      </c>
      <c r="G818" s="32" t="e">
        <f t="shared" si="309"/>
        <v>#DIV/0!</v>
      </c>
    </row>
    <row r="819" spans="1:7" x14ac:dyDescent="0.2">
      <c r="A819" s="186">
        <v>706</v>
      </c>
      <c r="B819" s="2" t="s">
        <v>34</v>
      </c>
      <c r="C819" s="11"/>
      <c r="D819" s="39"/>
      <c r="E819" s="39"/>
      <c r="F819" s="190">
        <f t="shared" si="308"/>
        <v>0</v>
      </c>
      <c r="G819" s="32" t="e">
        <f t="shared" si="309"/>
        <v>#DIV/0!</v>
      </c>
    </row>
    <row r="820" spans="1:7" x14ac:dyDescent="0.2">
      <c r="A820" s="186" t="s">
        <v>35</v>
      </c>
      <c r="B820" s="2" t="s">
        <v>36</v>
      </c>
      <c r="C820" s="11"/>
      <c r="D820" s="39"/>
      <c r="E820" s="39"/>
      <c r="F820" s="190">
        <f t="shared" si="308"/>
        <v>0</v>
      </c>
      <c r="G820" s="32" t="e">
        <f t="shared" si="309"/>
        <v>#DIV/0!</v>
      </c>
    </row>
    <row r="821" spans="1:7" ht="25.5" x14ac:dyDescent="0.2">
      <c r="A821" s="22"/>
      <c r="B821" s="26" t="s">
        <v>45</v>
      </c>
      <c r="C821" s="187"/>
      <c r="D821" s="40">
        <f>D811+D812+D813+D814+D819+D820</f>
        <v>0</v>
      </c>
      <c r="E821" s="40">
        <f>E811+E812+E813+E814+E819+E820</f>
        <v>0</v>
      </c>
      <c r="F821" s="40">
        <f t="shared" si="308"/>
        <v>0</v>
      </c>
      <c r="G821" s="34" t="e">
        <f t="shared" si="309"/>
        <v>#DIV/0!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90">
        <v>0</v>
      </c>
      <c r="E824" s="190">
        <v>0</v>
      </c>
      <c r="F824" s="190">
        <f t="shared" ref="F824" si="310">(D824-E824)</f>
        <v>0</v>
      </c>
      <c r="G824" s="32" t="e">
        <f t="shared" ref="G824" si="311">F824/E824</f>
        <v>#DIV/0!</v>
      </c>
    </row>
    <row r="825" spans="1:7" x14ac:dyDescent="0.2">
      <c r="B825" s="3"/>
      <c r="C825" s="188"/>
      <c r="D825" s="189"/>
      <c r="E825" s="189"/>
      <c r="F825" s="189"/>
      <c r="G825" s="36"/>
    </row>
    <row r="826" spans="1:7" x14ac:dyDescent="0.2">
      <c r="A826" s="186">
        <v>72</v>
      </c>
      <c r="B826" s="1" t="s">
        <v>37</v>
      </c>
      <c r="C826" s="10"/>
      <c r="D826" s="190"/>
      <c r="E826" s="190"/>
      <c r="F826" s="190"/>
      <c r="G826" s="32"/>
    </row>
    <row r="827" spans="1:7" x14ac:dyDescent="0.2">
      <c r="A827" s="186">
        <v>73</v>
      </c>
      <c r="B827" s="1" t="s">
        <v>38</v>
      </c>
      <c r="C827" s="10"/>
      <c r="D827" s="190"/>
      <c r="E827" s="190"/>
      <c r="F827" s="190">
        <f t="shared" ref="F827" si="312">(D827-E827)</f>
        <v>0</v>
      </c>
      <c r="G827" s="32" t="e">
        <f t="shared" ref="G827" si="313">F827/E827</f>
        <v>#DIV/0!</v>
      </c>
    </row>
    <row r="828" spans="1:7" x14ac:dyDescent="0.2">
      <c r="A828" s="186">
        <v>74</v>
      </c>
      <c r="B828" s="2" t="s">
        <v>39</v>
      </c>
      <c r="C828" s="11"/>
      <c r="D828" s="39"/>
      <c r="E828" s="39"/>
      <c r="F828" s="190"/>
      <c r="G828" s="32"/>
    </row>
    <row r="829" spans="1:7" ht="25.5" x14ac:dyDescent="0.2">
      <c r="A829" s="22"/>
      <c r="B829" s="26" t="s">
        <v>44</v>
      </c>
      <c r="C829" s="191"/>
      <c r="D829" s="40">
        <f>D821+D826+D827+D828</f>
        <v>0</v>
      </c>
      <c r="E829" s="40">
        <f>E821+E826+E827+E828</f>
        <v>0</v>
      </c>
      <c r="F829" s="190">
        <f t="shared" ref="F829:F838" si="314">(D829-E829)</f>
        <v>0</v>
      </c>
      <c r="G829" s="32" t="e">
        <f t="shared" ref="G829:G838" si="315">F829/E829</f>
        <v>#DIV/0!</v>
      </c>
    </row>
    <row r="830" spans="1:7" x14ac:dyDescent="0.2">
      <c r="A830" s="186">
        <v>60</v>
      </c>
      <c r="B830" s="3" t="s">
        <v>40</v>
      </c>
      <c r="C830" s="188"/>
      <c r="D830" s="189">
        <f>D831+D832+D833</f>
        <v>0</v>
      </c>
      <c r="E830" s="189">
        <f>E831+E832+E833</f>
        <v>0</v>
      </c>
      <c r="F830" s="190">
        <f t="shared" si="314"/>
        <v>0</v>
      </c>
      <c r="G830" s="32" t="e">
        <f t="shared" si="315"/>
        <v>#DIV/0!</v>
      </c>
    </row>
    <row r="831" spans="1:7" x14ac:dyDescent="0.2">
      <c r="A831" s="186">
        <v>600</v>
      </c>
      <c r="B831" s="1" t="s">
        <v>2</v>
      </c>
      <c r="C831" s="10"/>
      <c r="D831" s="190"/>
      <c r="E831" s="190"/>
      <c r="F831" s="190">
        <f t="shared" si="314"/>
        <v>0</v>
      </c>
      <c r="G831" s="32" t="e">
        <f t="shared" si="315"/>
        <v>#DIV/0!</v>
      </c>
    </row>
    <row r="832" spans="1:7" x14ac:dyDescent="0.2">
      <c r="A832" s="186">
        <v>601</v>
      </c>
      <c r="B832" s="1" t="s">
        <v>3</v>
      </c>
      <c r="C832" s="10"/>
      <c r="D832" s="190"/>
      <c r="E832" s="190"/>
      <c r="F832" s="190">
        <f t="shared" si="314"/>
        <v>0</v>
      </c>
      <c r="G832" s="32" t="e">
        <f t="shared" si="315"/>
        <v>#DIV/0!</v>
      </c>
    </row>
    <row r="833" spans="1:7" x14ac:dyDescent="0.2">
      <c r="A833" s="186">
        <v>604</v>
      </c>
      <c r="B833" s="1" t="s">
        <v>4</v>
      </c>
      <c r="C833" s="10"/>
      <c r="D833" s="190"/>
      <c r="E833" s="190"/>
      <c r="F833" s="190">
        <f t="shared" si="314"/>
        <v>0</v>
      </c>
      <c r="G833" s="32" t="e">
        <f t="shared" si="315"/>
        <v>#DIV/0!</v>
      </c>
    </row>
    <row r="834" spans="1:7" x14ac:dyDescent="0.2">
      <c r="A834" s="186">
        <v>61</v>
      </c>
      <c r="B834" s="1" t="s">
        <v>41</v>
      </c>
      <c r="C834" s="10"/>
      <c r="D834" s="190"/>
      <c r="E834" s="190"/>
      <c r="F834" s="190">
        <f t="shared" si="314"/>
        <v>0</v>
      </c>
      <c r="G834" s="32" t="e">
        <f t="shared" si="315"/>
        <v>#DIV/0!</v>
      </c>
    </row>
    <row r="835" spans="1:7" x14ac:dyDescent="0.2">
      <c r="A835" s="186">
        <v>62</v>
      </c>
      <c r="B835" s="2" t="s">
        <v>42</v>
      </c>
      <c r="C835" s="11"/>
      <c r="D835" s="39"/>
      <c r="E835" s="39"/>
      <c r="F835" s="190">
        <f t="shared" si="314"/>
        <v>0</v>
      </c>
      <c r="G835" s="32" t="e">
        <f t="shared" si="315"/>
        <v>#DIV/0!</v>
      </c>
    </row>
    <row r="836" spans="1:7" ht="25.5" x14ac:dyDescent="0.2">
      <c r="A836" s="22"/>
      <c r="B836" s="26" t="s">
        <v>43</v>
      </c>
      <c r="C836" s="191"/>
      <c r="D836" s="40">
        <f>D830+D834+D835</f>
        <v>0</v>
      </c>
      <c r="E836" s="40">
        <f>E830+E834+E835</f>
        <v>0</v>
      </c>
      <c r="F836" s="190">
        <f t="shared" si="314"/>
        <v>0</v>
      </c>
      <c r="G836" s="32" t="e">
        <f t="shared" si="315"/>
        <v>#DIV/0!</v>
      </c>
    </row>
    <row r="837" spans="1:7" ht="25.5" x14ac:dyDescent="0.2">
      <c r="A837" s="22"/>
      <c r="B837" s="26" t="s">
        <v>48</v>
      </c>
      <c r="C837" s="191"/>
      <c r="D837" s="40">
        <f>D829-D836</f>
        <v>0</v>
      </c>
      <c r="E837" s="40">
        <f>E829-E836</f>
        <v>0</v>
      </c>
      <c r="F837" s="190">
        <f t="shared" si="314"/>
        <v>0</v>
      </c>
      <c r="G837" s="32" t="e">
        <f t="shared" si="315"/>
        <v>#DIV/0!</v>
      </c>
    </row>
    <row r="838" spans="1:7" x14ac:dyDescent="0.2">
      <c r="A838" s="186">
        <v>63</v>
      </c>
      <c r="B838" s="3" t="s">
        <v>46</v>
      </c>
      <c r="C838" s="188"/>
      <c r="D838" s="189"/>
      <c r="E838" s="189"/>
      <c r="F838" s="190">
        <f t="shared" si="314"/>
        <v>0</v>
      </c>
      <c r="G838" s="32" t="e">
        <f t="shared" si="315"/>
        <v>#DIV/0!</v>
      </c>
    </row>
    <row r="839" spans="1:7" x14ac:dyDescent="0.2">
      <c r="A839" s="186"/>
      <c r="B839" s="13" t="s">
        <v>6</v>
      </c>
      <c r="C839" s="27"/>
      <c r="D839" s="190"/>
      <c r="E839" s="190"/>
      <c r="F839" s="190"/>
      <c r="G839" s="32"/>
    </row>
    <row r="840" spans="1:7" x14ac:dyDescent="0.2">
      <c r="A840" s="186">
        <v>631</v>
      </c>
      <c r="B840" s="15" t="s">
        <v>21</v>
      </c>
      <c r="C840" s="21"/>
      <c r="D840" s="189"/>
      <c r="E840" s="189"/>
      <c r="F840" s="190">
        <f t="shared" ref="F840" si="316">(D840-E840)</f>
        <v>0</v>
      </c>
      <c r="G840" s="32" t="e">
        <f t="shared" ref="G840" si="317">F840/E840</f>
        <v>#DIV/0!</v>
      </c>
    </row>
    <row r="841" spans="1:7" x14ac:dyDescent="0.2">
      <c r="A841" s="186"/>
      <c r="B841" s="15"/>
      <c r="C841" s="21"/>
      <c r="D841" s="190"/>
      <c r="E841" s="190"/>
      <c r="F841" s="190"/>
      <c r="G841" s="32"/>
    </row>
    <row r="842" spans="1:7" x14ac:dyDescent="0.2">
      <c r="A842" s="186">
        <v>64</v>
      </c>
      <c r="B842" s="2" t="s">
        <v>47</v>
      </c>
      <c r="C842" s="11"/>
      <c r="D842" s="39"/>
      <c r="E842" s="39"/>
      <c r="F842" s="190">
        <f t="shared" ref="F842:F852" si="318">(D842-E842)</f>
        <v>0</v>
      </c>
      <c r="G842" s="32" t="e">
        <f t="shared" ref="G842:G852" si="319">F842/E842</f>
        <v>#DIV/0!</v>
      </c>
    </row>
    <row r="843" spans="1:7" s="157" customFormat="1" ht="25.5" x14ac:dyDescent="0.2">
      <c r="A843" s="22"/>
      <c r="B843" s="26" t="s">
        <v>49</v>
      </c>
      <c r="C843" s="191"/>
      <c r="D843" s="190">
        <f>D837-D838-D842</f>
        <v>0</v>
      </c>
      <c r="E843" s="190">
        <f>E837-E838-E842</f>
        <v>0</v>
      </c>
      <c r="F843" s="190">
        <f t="shared" si="318"/>
        <v>0</v>
      </c>
      <c r="G843" s="32" t="e">
        <f t="shared" si="319"/>
        <v>#DIV/0!</v>
      </c>
    </row>
    <row r="844" spans="1:7" x14ac:dyDescent="0.2">
      <c r="A844" s="186">
        <v>75</v>
      </c>
      <c r="B844" s="3" t="s">
        <v>50</v>
      </c>
      <c r="C844" s="188"/>
      <c r="D844" s="189"/>
      <c r="E844" s="189"/>
      <c r="F844" s="190">
        <f t="shared" si="318"/>
        <v>0</v>
      </c>
      <c r="G844" s="32" t="e">
        <f t="shared" si="319"/>
        <v>#DIV/0!</v>
      </c>
    </row>
    <row r="845" spans="1:7" x14ac:dyDescent="0.2">
      <c r="A845" s="186">
        <v>65</v>
      </c>
      <c r="B845" s="1" t="s">
        <v>51</v>
      </c>
      <c r="C845" s="10"/>
      <c r="D845" s="190"/>
      <c r="E845" s="190"/>
      <c r="F845" s="190">
        <f t="shared" si="318"/>
        <v>0</v>
      </c>
      <c r="G845" s="32" t="e">
        <f t="shared" si="319"/>
        <v>#DIV/0!</v>
      </c>
    </row>
    <row r="846" spans="1:7" ht="25.5" x14ac:dyDescent="0.2">
      <c r="A846" s="186">
        <v>68</v>
      </c>
      <c r="B846" s="16" t="s">
        <v>52</v>
      </c>
      <c r="C846" s="17"/>
      <c r="D846" s="190"/>
      <c r="E846" s="190"/>
      <c r="F846" s="190">
        <f t="shared" si="318"/>
        <v>0</v>
      </c>
      <c r="G846" s="32" t="e">
        <f t="shared" si="319"/>
        <v>#DIV/0!</v>
      </c>
    </row>
    <row r="847" spans="1:7" x14ac:dyDescent="0.2">
      <c r="A847" s="186">
        <v>78</v>
      </c>
      <c r="B847" s="2" t="s">
        <v>53</v>
      </c>
      <c r="C847" s="11"/>
      <c r="D847" s="39"/>
      <c r="E847" s="39"/>
      <c r="F847" s="190">
        <f t="shared" si="318"/>
        <v>0</v>
      </c>
      <c r="G847" s="32" t="e">
        <f t="shared" si="319"/>
        <v>#DIV/0!</v>
      </c>
    </row>
    <row r="848" spans="1:7" s="157" customFormat="1" ht="25.5" x14ac:dyDescent="0.2">
      <c r="A848" s="22"/>
      <c r="B848" s="26" t="s">
        <v>77</v>
      </c>
      <c r="C848" s="191"/>
      <c r="D848" s="190">
        <f>D843+D844-D845-D846+D847</f>
        <v>0</v>
      </c>
      <c r="E848" s="190">
        <f>E843+E844-E845-E846+E847</f>
        <v>0</v>
      </c>
      <c r="F848" s="190">
        <f t="shared" si="318"/>
        <v>0</v>
      </c>
      <c r="G848" s="32" t="e">
        <f t="shared" si="319"/>
        <v>#DIV/0!</v>
      </c>
    </row>
    <row r="849" spans="1:11" x14ac:dyDescent="0.2">
      <c r="A849" s="186">
        <v>76</v>
      </c>
      <c r="B849" s="1" t="s">
        <v>54</v>
      </c>
      <c r="C849" s="10"/>
      <c r="D849" s="190"/>
      <c r="E849" s="190"/>
      <c r="F849" s="190">
        <f t="shared" si="318"/>
        <v>0</v>
      </c>
      <c r="G849" s="32" t="e">
        <f t="shared" si="319"/>
        <v>#DIV/0!</v>
      </c>
    </row>
    <row r="850" spans="1:11" x14ac:dyDescent="0.2">
      <c r="A850" s="186">
        <v>66</v>
      </c>
      <c r="B850" s="1" t="s">
        <v>55</v>
      </c>
      <c r="C850" s="10"/>
      <c r="D850" s="190"/>
      <c r="E850" s="190"/>
      <c r="F850" s="190">
        <f t="shared" si="318"/>
        <v>0</v>
      </c>
      <c r="G850" s="32" t="e">
        <f t="shared" si="319"/>
        <v>#DIV/0!</v>
      </c>
    </row>
    <row r="851" spans="1:11" x14ac:dyDescent="0.2">
      <c r="B851" s="2" t="s">
        <v>56</v>
      </c>
      <c r="C851" s="11"/>
      <c r="D851" s="39">
        <f>D849-D850</f>
        <v>0</v>
      </c>
      <c r="E851" s="39">
        <f>E849-E850</f>
        <v>0</v>
      </c>
      <c r="F851" s="190">
        <f t="shared" si="318"/>
        <v>0</v>
      </c>
      <c r="G851" s="32" t="e">
        <f t="shared" si="319"/>
        <v>#DIV/0!</v>
      </c>
    </row>
    <row r="852" spans="1:11" s="157" customFormat="1" x14ac:dyDescent="0.2">
      <c r="A852" s="22"/>
      <c r="B852" s="19" t="s">
        <v>57</v>
      </c>
      <c r="C852" s="191"/>
      <c r="D852" s="190">
        <f>D848+D851</f>
        <v>0</v>
      </c>
      <c r="E852" s="190">
        <f>E848+E851</f>
        <v>0</v>
      </c>
      <c r="F852" s="190">
        <f t="shared" si="318"/>
        <v>0</v>
      </c>
      <c r="G852" s="32" t="e">
        <f t="shared" si="319"/>
        <v>#DIV/0!</v>
      </c>
    </row>
    <row r="854" spans="1:11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11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11" s="157" customFormat="1" x14ac:dyDescent="0.2">
      <c r="A856" s="186">
        <v>5</v>
      </c>
      <c r="B856" s="1" t="s">
        <v>22</v>
      </c>
      <c r="C856" s="10"/>
      <c r="D856" s="190"/>
      <c r="E856" s="190"/>
      <c r="F856" s="190">
        <f t="shared" ref="F856" si="320">(D856-E856)</f>
        <v>0</v>
      </c>
      <c r="G856" s="32" t="e">
        <f t="shared" ref="G856" si="321">F856/E856</f>
        <v>#DIV/0!</v>
      </c>
    </row>
    <row r="857" spans="1:11" x14ac:dyDescent="0.2">
      <c r="B857" s="6"/>
      <c r="C857" s="28"/>
    </row>
    <row r="858" spans="1:11" x14ac:dyDescent="0.2">
      <c r="B858" s="7" t="s">
        <v>6</v>
      </c>
      <c r="C858" s="29"/>
    </row>
    <row r="859" spans="1:11" x14ac:dyDescent="0.2">
      <c r="B859" s="6"/>
      <c r="C859" s="28"/>
    </row>
    <row r="860" spans="1:11" x14ac:dyDescent="0.2">
      <c r="A860" s="186">
        <v>51</v>
      </c>
      <c r="B860" s="20" t="s">
        <v>29</v>
      </c>
      <c r="C860" s="30"/>
      <c r="D860" s="190">
        <v>0</v>
      </c>
      <c r="E860" s="190">
        <v>0</v>
      </c>
      <c r="F860" s="190">
        <f t="shared" ref="F860:F861" si="322">(D860-E860)</f>
        <v>0</v>
      </c>
      <c r="G860" s="32" t="e">
        <f t="shared" ref="G860:G861" si="323">F860/E860</f>
        <v>#DIV/0!</v>
      </c>
    </row>
    <row r="861" spans="1:11" x14ac:dyDescent="0.2">
      <c r="A861" s="186">
        <v>510</v>
      </c>
      <c r="B861" s="1" t="s">
        <v>7</v>
      </c>
      <c r="C861" s="10"/>
      <c r="D861" s="190">
        <v>0</v>
      </c>
      <c r="E861" s="190">
        <v>0</v>
      </c>
      <c r="F861" s="190">
        <f t="shared" si="322"/>
        <v>0</v>
      </c>
      <c r="G861" s="32" t="e">
        <f t="shared" si="323"/>
        <v>#DIV/0!</v>
      </c>
    </row>
    <row r="862" spans="1:11" x14ac:dyDescent="0.2">
      <c r="B862" s="3"/>
      <c r="C862" s="28"/>
    </row>
    <row r="863" spans="1:11" s="157" customFormat="1" x14ac:dyDescent="0.2">
      <c r="A863" s="186">
        <v>41</v>
      </c>
      <c r="B863" s="1" t="s">
        <v>8</v>
      </c>
      <c r="C863" s="10"/>
      <c r="D863" s="190">
        <f>D867+D868+D869</f>
        <v>0</v>
      </c>
      <c r="E863" s="190">
        <f>E867+E868+E869</f>
        <v>0</v>
      </c>
      <c r="F863" s="190">
        <f t="shared" ref="F863" si="324">(D863-E863)</f>
        <v>0</v>
      </c>
      <c r="G863" s="32" t="e">
        <f t="shared" ref="G863" si="325">F863/E863</f>
        <v>#DIV/0!</v>
      </c>
    </row>
    <row r="864" spans="1:11" x14ac:dyDescent="0.2">
      <c r="A864" s="186"/>
      <c r="B864" s="1"/>
      <c r="C864" s="10"/>
      <c r="D864" s="190"/>
      <c r="E864" s="190"/>
      <c r="F864" s="190"/>
      <c r="G864" s="32"/>
      <c r="K864" s="45"/>
    </row>
    <row r="865" spans="1:7" x14ac:dyDescent="0.2">
      <c r="A865" s="186"/>
      <c r="B865" s="7" t="s">
        <v>6</v>
      </c>
      <c r="C865" s="29"/>
      <c r="D865" s="190"/>
      <c r="E865" s="190"/>
      <c r="F865" s="190"/>
      <c r="G865" s="32"/>
    </row>
    <row r="866" spans="1:7" x14ac:dyDescent="0.2">
      <c r="A866" s="186"/>
      <c r="B866" s="1"/>
      <c r="C866" s="10"/>
      <c r="D866" s="190"/>
      <c r="E866" s="190"/>
      <c r="F866" s="190"/>
      <c r="G866" s="32"/>
    </row>
    <row r="867" spans="1:7" x14ac:dyDescent="0.2">
      <c r="A867" s="186"/>
      <c r="B867" s="23" t="s">
        <v>23</v>
      </c>
      <c r="C867" s="10"/>
      <c r="D867" s="190"/>
      <c r="E867" s="190"/>
      <c r="F867" s="190">
        <f t="shared" ref="F867:F869" si="326">(D867-E867)</f>
        <v>0</v>
      </c>
      <c r="G867" s="32" t="e">
        <f t="shared" ref="G867:G869" si="327">F867/E867</f>
        <v>#DIV/0!</v>
      </c>
    </row>
    <row r="868" spans="1:7" ht="25.5" x14ac:dyDescent="0.2">
      <c r="A868" s="186"/>
      <c r="B868" s="24" t="s">
        <v>58</v>
      </c>
      <c r="C868" s="17"/>
      <c r="D868" s="190"/>
      <c r="E868" s="190"/>
      <c r="F868" s="190">
        <f t="shared" si="326"/>
        <v>0</v>
      </c>
      <c r="G868" s="32" t="e">
        <f t="shared" si="327"/>
        <v>#DIV/0!</v>
      </c>
    </row>
    <row r="869" spans="1:7" x14ac:dyDescent="0.2">
      <c r="A869" s="186"/>
      <c r="B869" s="23" t="s">
        <v>24</v>
      </c>
      <c r="C869" s="10"/>
      <c r="D869" s="190"/>
      <c r="E869" s="190"/>
      <c r="F869" s="190">
        <f t="shared" si="326"/>
        <v>0</v>
      </c>
      <c r="G869" s="32" t="e">
        <f t="shared" si="327"/>
        <v>#DIV/0!</v>
      </c>
    </row>
    <row r="870" spans="1:7" x14ac:dyDescent="0.2">
      <c r="A870" s="186"/>
      <c r="B870" s="1"/>
      <c r="C870" s="10"/>
      <c r="D870" s="190"/>
      <c r="E870" s="190"/>
      <c r="F870" s="190"/>
      <c r="G870" s="32"/>
    </row>
    <row r="871" spans="1:7" s="157" customFormat="1" x14ac:dyDescent="0.2">
      <c r="A871" s="186"/>
      <c r="B871" s="8" t="s">
        <v>26</v>
      </c>
      <c r="C871" s="31"/>
      <c r="D871" s="190"/>
      <c r="E871" s="190"/>
      <c r="F871" s="190">
        <f t="shared" ref="F871" si="328">(D871-E871)</f>
        <v>0</v>
      </c>
      <c r="G871" s="32" t="e">
        <f t="shared" ref="G871" si="329">F871/E871</f>
        <v>#DIV/0!</v>
      </c>
    </row>
    <row r="872" spans="1:7" x14ac:dyDescent="0.2">
      <c r="A872" s="186"/>
      <c r="B872" s="8"/>
      <c r="C872" s="31"/>
      <c r="D872" s="190"/>
      <c r="E872" s="190"/>
      <c r="F872" s="190"/>
      <c r="G872" s="32"/>
    </row>
    <row r="873" spans="1:7" s="157" customFormat="1" x14ac:dyDescent="0.2">
      <c r="A873" s="186">
        <v>3</v>
      </c>
      <c r="B873" s="8" t="s">
        <v>15</v>
      </c>
      <c r="C873" s="31"/>
      <c r="D873" s="190">
        <f>D876+D877+D878+D879</f>
        <v>0</v>
      </c>
      <c r="E873" s="190">
        <f>E876+E877+E878+E879</f>
        <v>0</v>
      </c>
      <c r="F873" s="190">
        <f t="shared" ref="F873" si="330">(D873-E873)</f>
        <v>0</v>
      </c>
      <c r="G873" s="32" t="e">
        <f t="shared" ref="G873" si="331">F873/E873</f>
        <v>#DIV/0!</v>
      </c>
    </row>
    <row r="874" spans="1:7" x14ac:dyDescent="0.2">
      <c r="A874" s="186"/>
      <c r="B874" s="7" t="s">
        <v>6</v>
      </c>
      <c r="C874" s="29"/>
      <c r="D874" s="190"/>
      <c r="E874" s="190"/>
      <c r="F874" s="190"/>
      <c r="G874" s="32"/>
    </row>
    <row r="875" spans="1:7" x14ac:dyDescent="0.2">
      <c r="A875" s="186"/>
      <c r="B875" s="8"/>
      <c r="C875" s="31"/>
      <c r="D875" s="190"/>
      <c r="E875" s="190"/>
      <c r="F875" s="190"/>
      <c r="G875" s="32"/>
    </row>
    <row r="876" spans="1:7" x14ac:dyDescent="0.2">
      <c r="A876" s="186">
        <v>30</v>
      </c>
      <c r="B876" s="25" t="s">
        <v>16</v>
      </c>
      <c r="C876" s="31"/>
      <c r="D876" s="190"/>
      <c r="E876" s="190"/>
      <c r="F876" s="190">
        <f t="shared" ref="F876:F879" si="332">(D876-E876)</f>
        <v>0</v>
      </c>
      <c r="G876" s="32" t="e">
        <f t="shared" ref="G876:G879" si="333">F876/E876</f>
        <v>#DIV/0!</v>
      </c>
    </row>
    <row r="877" spans="1:7" x14ac:dyDescent="0.2">
      <c r="A877" s="186">
        <v>31</v>
      </c>
      <c r="B877" s="25" t="s">
        <v>17</v>
      </c>
      <c r="C877" s="31"/>
      <c r="D877" s="190"/>
      <c r="E877" s="190"/>
      <c r="F877" s="190">
        <f t="shared" si="332"/>
        <v>0</v>
      </c>
      <c r="G877" s="32" t="e">
        <f t="shared" si="333"/>
        <v>#DIV/0!</v>
      </c>
    </row>
    <row r="878" spans="1:7" x14ac:dyDescent="0.2">
      <c r="A878" s="186">
        <v>32</v>
      </c>
      <c r="B878" s="25" t="s">
        <v>18</v>
      </c>
      <c r="C878" s="31"/>
      <c r="D878" s="190"/>
      <c r="E878" s="190"/>
      <c r="F878" s="190">
        <f t="shared" si="332"/>
        <v>0</v>
      </c>
      <c r="G878" s="32" t="e">
        <f t="shared" si="333"/>
        <v>#DIV/0!</v>
      </c>
    </row>
    <row r="879" spans="1:7" x14ac:dyDescent="0.2">
      <c r="A879" s="186">
        <v>37</v>
      </c>
      <c r="B879" s="25" t="s">
        <v>25</v>
      </c>
      <c r="C879" s="31"/>
      <c r="D879" s="190"/>
      <c r="E879" s="190"/>
      <c r="F879" s="190">
        <f t="shared" si="332"/>
        <v>0</v>
      </c>
      <c r="G879" s="32" t="e">
        <f t="shared" si="333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90" t="s">
        <v>10</v>
      </c>
      <c r="E883" s="190" t="s">
        <v>11</v>
      </c>
      <c r="F883" s="190" t="s">
        <v>12</v>
      </c>
      <c r="G883" s="32" t="s">
        <v>13</v>
      </c>
    </row>
    <row r="884" spans="1:7" x14ac:dyDescent="0.2">
      <c r="A884" s="186">
        <v>700</v>
      </c>
      <c r="B884" s="1" t="s">
        <v>30</v>
      </c>
      <c r="C884" s="10"/>
      <c r="D884" s="190"/>
      <c r="E884" s="190"/>
      <c r="F884" s="190">
        <f>(D884-E884)</f>
        <v>0</v>
      </c>
      <c r="G884" s="32" t="e">
        <f>F884/E884</f>
        <v>#DIV/0!</v>
      </c>
    </row>
    <row r="885" spans="1:7" x14ac:dyDescent="0.2">
      <c r="A885" s="186">
        <v>701</v>
      </c>
      <c r="B885" s="1" t="s">
        <v>31</v>
      </c>
      <c r="C885" s="10"/>
      <c r="D885" s="190"/>
      <c r="E885" s="190"/>
      <c r="F885" s="190">
        <f t="shared" ref="F885:F887" si="334">(D885-E885)</f>
        <v>0</v>
      </c>
      <c r="G885" s="32" t="e">
        <f t="shared" ref="G885:G887" si="335">F885/E885</f>
        <v>#DIV/0!</v>
      </c>
    </row>
    <row r="886" spans="1:7" x14ac:dyDescent="0.2">
      <c r="A886" s="186">
        <v>704</v>
      </c>
      <c r="B886" s="1" t="s">
        <v>32</v>
      </c>
      <c r="C886" s="10"/>
      <c r="D886" s="190"/>
      <c r="E886" s="190"/>
      <c r="F886" s="190">
        <f t="shared" si="334"/>
        <v>0</v>
      </c>
      <c r="G886" s="32" t="e">
        <f t="shared" si="335"/>
        <v>#DIV/0!</v>
      </c>
    </row>
    <row r="887" spans="1:7" x14ac:dyDescent="0.2">
      <c r="A887" s="186">
        <v>706</v>
      </c>
      <c r="B887" s="1" t="s">
        <v>33</v>
      </c>
      <c r="C887" s="10"/>
      <c r="D887" s="190"/>
      <c r="E887" s="190"/>
      <c r="F887" s="190">
        <f t="shared" si="334"/>
        <v>0</v>
      </c>
      <c r="G887" s="32" t="e">
        <f t="shared" si="335"/>
        <v>#DIV/0!</v>
      </c>
    </row>
    <row r="888" spans="1:7" x14ac:dyDescent="0.2">
      <c r="A888" s="186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86"/>
      <c r="B889" s="14" t="s">
        <v>19</v>
      </c>
      <c r="C889" s="11"/>
      <c r="D889" s="39"/>
      <c r="E889" s="39"/>
      <c r="F889" s="190">
        <f t="shared" ref="F889:F894" si="336">(D889-E889)</f>
        <v>0</v>
      </c>
      <c r="G889" s="32" t="e">
        <f t="shared" ref="G889:G894" si="337">F889/E889</f>
        <v>#DIV/0!</v>
      </c>
    </row>
    <row r="890" spans="1:7" x14ac:dyDescent="0.2">
      <c r="A890" s="186"/>
      <c r="B890" s="14" t="s">
        <v>20</v>
      </c>
      <c r="C890" s="11"/>
      <c r="D890" s="39"/>
      <c r="E890" s="39"/>
      <c r="F890" s="190">
        <f t="shared" si="336"/>
        <v>0</v>
      </c>
      <c r="G890" s="32" t="e">
        <f t="shared" si="337"/>
        <v>#DIV/0!</v>
      </c>
    </row>
    <row r="891" spans="1:7" x14ac:dyDescent="0.2">
      <c r="A891" s="186"/>
      <c r="B891" s="14" t="s">
        <v>27</v>
      </c>
      <c r="C891" s="11"/>
      <c r="D891" s="39"/>
      <c r="E891" s="39"/>
      <c r="F891" s="190">
        <f t="shared" si="336"/>
        <v>0</v>
      </c>
      <c r="G891" s="32" t="e">
        <f t="shared" si="337"/>
        <v>#DIV/0!</v>
      </c>
    </row>
    <row r="892" spans="1:7" x14ac:dyDescent="0.2">
      <c r="A892" s="186">
        <v>706</v>
      </c>
      <c r="B892" s="2" t="s">
        <v>34</v>
      </c>
      <c r="C892" s="11"/>
      <c r="D892" s="39"/>
      <c r="E892" s="39"/>
      <c r="F892" s="190">
        <f t="shared" si="336"/>
        <v>0</v>
      </c>
      <c r="G892" s="32" t="e">
        <f t="shared" si="337"/>
        <v>#DIV/0!</v>
      </c>
    </row>
    <row r="893" spans="1:7" x14ac:dyDescent="0.2">
      <c r="A893" s="186" t="s">
        <v>35</v>
      </c>
      <c r="B893" s="2" t="s">
        <v>36</v>
      </c>
      <c r="C893" s="11"/>
      <c r="D893" s="39"/>
      <c r="E893" s="39"/>
      <c r="F893" s="190">
        <f t="shared" si="336"/>
        <v>0</v>
      </c>
      <c r="G893" s="32" t="e">
        <f t="shared" si="337"/>
        <v>#DIV/0!</v>
      </c>
    </row>
    <row r="894" spans="1:7" ht="25.5" x14ac:dyDescent="0.2">
      <c r="A894" s="22"/>
      <c r="B894" s="26" t="s">
        <v>45</v>
      </c>
      <c r="C894" s="187"/>
      <c r="D894" s="40">
        <f>D884+D885+D886+D887+D892+D893</f>
        <v>0</v>
      </c>
      <c r="E894" s="40">
        <f>E884+E885+E886+E887+E892+E893</f>
        <v>0</v>
      </c>
      <c r="F894" s="40">
        <f t="shared" si="336"/>
        <v>0</v>
      </c>
      <c r="G894" s="34" t="e">
        <f t="shared" si="337"/>
        <v>#DIV/0!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90">
        <v>0</v>
      </c>
      <c r="E897" s="190">
        <v>0</v>
      </c>
      <c r="F897" s="190">
        <f t="shared" ref="F897" si="338">(D897-E897)</f>
        <v>0</v>
      </c>
      <c r="G897" s="32" t="e">
        <f t="shared" ref="G897" si="339">F897/E897</f>
        <v>#DIV/0!</v>
      </c>
    </row>
    <row r="898" spans="1:7" x14ac:dyDescent="0.2">
      <c r="B898" s="3"/>
      <c r="C898" s="188"/>
      <c r="D898" s="189"/>
      <c r="E898" s="189"/>
      <c r="F898" s="189"/>
      <c r="G898" s="36"/>
    </row>
    <row r="899" spans="1:7" x14ac:dyDescent="0.2">
      <c r="A899" s="186">
        <v>72</v>
      </c>
      <c r="B899" s="1" t="s">
        <v>37</v>
      </c>
      <c r="C899" s="10"/>
      <c r="D899" s="190"/>
      <c r="E899" s="190"/>
      <c r="F899" s="190"/>
      <c r="G899" s="32"/>
    </row>
    <row r="900" spans="1:7" x14ac:dyDescent="0.2">
      <c r="A900" s="186">
        <v>73</v>
      </c>
      <c r="B900" s="1" t="s">
        <v>38</v>
      </c>
      <c r="C900" s="10"/>
      <c r="D900" s="190"/>
      <c r="E900" s="190"/>
      <c r="F900" s="190">
        <f t="shared" ref="F900" si="340">(D900-E900)</f>
        <v>0</v>
      </c>
      <c r="G900" s="32" t="e">
        <f t="shared" ref="G900" si="341">F900/E900</f>
        <v>#DIV/0!</v>
      </c>
    </row>
    <row r="901" spans="1:7" x14ac:dyDescent="0.2">
      <c r="A901" s="186">
        <v>74</v>
      </c>
      <c r="B901" s="2" t="s">
        <v>39</v>
      </c>
      <c r="C901" s="11"/>
      <c r="D901" s="39"/>
      <c r="E901" s="39"/>
      <c r="F901" s="190"/>
      <c r="G901" s="32"/>
    </row>
    <row r="902" spans="1:7" ht="25.5" x14ac:dyDescent="0.2">
      <c r="A902" s="22"/>
      <c r="B902" s="26" t="s">
        <v>44</v>
      </c>
      <c r="C902" s="191"/>
      <c r="D902" s="40">
        <f>D894+D899+D900+D901</f>
        <v>0</v>
      </c>
      <c r="E902" s="40">
        <f>E894+E899+E900+E901</f>
        <v>0</v>
      </c>
      <c r="F902" s="190">
        <f t="shared" ref="F902:F911" si="342">(D902-E902)</f>
        <v>0</v>
      </c>
      <c r="G902" s="32" t="e">
        <f t="shared" ref="G902:G911" si="343">F902/E902</f>
        <v>#DIV/0!</v>
      </c>
    </row>
    <row r="903" spans="1:7" x14ac:dyDescent="0.2">
      <c r="A903" s="186">
        <v>60</v>
      </c>
      <c r="B903" s="3" t="s">
        <v>40</v>
      </c>
      <c r="C903" s="188"/>
      <c r="D903" s="189">
        <f>D904+D905+D906</f>
        <v>0</v>
      </c>
      <c r="E903" s="189">
        <f>E904+E905+E906</f>
        <v>0</v>
      </c>
      <c r="F903" s="190">
        <f t="shared" si="342"/>
        <v>0</v>
      </c>
      <c r="G903" s="32" t="e">
        <f t="shared" si="343"/>
        <v>#DIV/0!</v>
      </c>
    </row>
    <row r="904" spans="1:7" x14ac:dyDescent="0.2">
      <c r="A904" s="186">
        <v>600</v>
      </c>
      <c r="B904" s="1" t="s">
        <v>2</v>
      </c>
      <c r="C904" s="10"/>
      <c r="D904" s="190"/>
      <c r="E904" s="190"/>
      <c r="F904" s="190">
        <f t="shared" si="342"/>
        <v>0</v>
      </c>
      <c r="G904" s="32" t="e">
        <f t="shared" si="343"/>
        <v>#DIV/0!</v>
      </c>
    </row>
    <row r="905" spans="1:7" x14ac:dyDescent="0.2">
      <c r="A905" s="186">
        <v>601</v>
      </c>
      <c r="B905" s="1" t="s">
        <v>3</v>
      </c>
      <c r="C905" s="10"/>
      <c r="D905" s="190"/>
      <c r="E905" s="190"/>
      <c r="F905" s="190">
        <f t="shared" si="342"/>
        <v>0</v>
      </c>
      <c r="G905" s="32" t="e">
        <f t="shared" si="343"/>
        <v>#DIV/0!</v>
      </c>
    </row>
    <row r="906" spans="1:7" x14ac:dyDescent="0.2">
      <c r="A906" s="186">
        <v>604</v>
      </c>
      <c r="B906" s="1" t="s">
        <v>4</v>
      </c>
      <c r="C906" s="10"/>
      <c r="D906" s="190"/>
      <c r="E906" s="190"/>
      <c r="F906" s="190">
        <f t="shared" si="342"/>
        <v>0</v>
      </c>
      <c r="G906" s="32" t="e">
        <f t="shared" si="343"/>
        <v>#DIV/0!</v>
      </c>
    </row>
    <row r="907" spans="1:7" x14ac:dyDescent="0.2">
      <c r="A907" s="186">
        <v>61</v>
      </c>
      <c r="B907" s="1" t="s">
        <v>41</v>
      </c>
      <c r="C907" s="10"/>
      <c r="D907" s="190"/>
      <c r="E907" s="190"/>
      <c r="F907" s="190">
        <f t="shared" si="342"/>
        <v>0</v>
      </c>
      <c r="G907" s="32" t="e">
        <f t="shared" si="343"/>
        <v>#DIV/0!</v>
      </c>
    </row>
    <row r="908" spans="1:7" x14ac:dyDescent="0.2">
      <c r="A908" s="186">
        <v>62</v>
      </c>
      <c r="B908" s="2" t="s">
        <v>42</v>
      </c>
      <c r="C908" s="11"/>
      <c r="D908" s="39"/>
      <c r="E908" s="39"/>
      <c r="F908" s="190">
        <f t="shared" si="342"/>
        <v>0</v>
      </c>
      <c r="G908" s="32" t="e">
        <f t="shared" si="343"/>
        <v>#DIV/0!</v>
      </c>
    </row>
    <row r="909" spans="1:7" ht="25.5" x14ac:dyDescent="0.2">
      <c r="A909" s="22"/>
      <c r="B909" s="26" t="s">
        <v>43</v>
      </c>
      <c r="C909" s="191"/>
      <c r="D909" s="40">
        <f>D903+D907+D908</f>
        <v>0</v>
      </c>
      <c r="E909" s="40">
        <f>E903+E907+E908</f>
        <v>0</v>
      </c>
      <c r="F909" s="190">
        <f t="shared" si="342"/>
        <v>0</v>
      </c>
      <c r="G909" s="32" t="e">
        <f t="shared" si="343"/>
        <v>#DIV/0!</v>
      </c>
    </row>
    <row r="910" spans="1:7" ht="25.5" x14ac:dyDescent="0.2">
      <c r="A910" s="22"/>
      <c r="B910" s="26" t="s">
        <v>48</v>
      </c>
      <c r="C910" s="191"/>
      <c r="D910" s="40">
        <f>D902-D909</f>
        <v>0</v>
      </c>
      <c r="E910" s="40">
        <f>E902-E909</f>
        <v>0</v>
      </c>
      <c r="F910" s="190">
        <f t="shared" si="342"/>
        <v>0</v>
      </c>
      <c r="G910" s="32" t="e">
        <f t="shared" si="343"/>
        <v>#DIV/0!</v>
      </c>
    </row>
    <row r="911" spans="1:7" x14ac:dyDescent="0.2">
      <c r="A911" s="186">
        <v>63</v>
      </c>
      <c r="B911" s="3" t="s">
        <v>46</v>
      </c>
      <c r="C911" s="188"/>
      <c r="D911" s="189"/>
      <c r="E911" s="189"/>
      <c r="F911" s="190">
        <f t="shared" si="342"/>
        <v>0</v>
      </c>
      <c r="G911" s="32" t="e">
        <f t="shared" si="343"/>
        <v>#DIV/0!</v>
      </c>
    </row>
    <row r="912" spans="1:7" x14ac:dyDescent="0.2">
      <c r="A912" s="186"/>
      <c r="B912" s="13" t="s">
        <v>6</v>
      </c>
      <c r="C912" s="27"/>
      <c r="D912" s="190"/>
      <c r="E912" s="190"/>
      <c r="F912" s="190"/>
      <c r="G912" s="32"/>
    </row>
    <row r="913" spans="1:7" x14ac:dyDescent="0.2">
      <c r="A913" s="186">
        <v>631</v>
      </c>
      <c r="B913" s="15" t="s">
        <v>21</v>
      </c>
      <c r="C913" s="21"/>
      <c r="D913" s="189"/>
      <c r="E913" s="189"/>
      <c r="F913" s="190">
        <f t="shared" ref="F913" si="344">(D913-E913)</f>
        <v>0</v>
      </c>
      <c r="G913" s="32" t="e">
        <f t="shared" ref="G913" si="345">F913/E913</f>
        <v>#DIV/0!</v>
      </c>
    </row>
    <row r="914" spans="1:7" x14ac:dyDescent="0.2">
      <c r="A914" s="186"/>
      <c r="B914" s="15"/>
      <c r="C914" s="21"/>
      <c r="D914" s="190"/>
      <c r="E914" s="190"/>
      <c r="F914" s="190"/>
      <c r="G914" s="32"/>
    </row>
    <row r="915" spans="1:7" x14ac:dyDescent="0.2">
      <c r="A915" s="186">
        <v>64</v>
      </c>
      <c r="B915" s="2" t="s">
        <v>47</v>
      </c>
      <c r="C915" s="11"/>
      <c r="D915" s="39"/>
      <c r="E915" s="39"/>
      <c r="F915" s="190">
        <f t="shared" ref="F915:F925" si="346">(D915-E915)</f>
        <v>0</v>
      </c>
      <c r="G915" s="32" t="e">
        <f t="shared" ref="G915:G925" si="347">F915/E915</f>
        <v>#DIV/0!</v>
      </c>
    </row>
    <row r="916" spans="1:7" s="157" customFormat="1" ht="25.5" x14ac:dyDescent="0.2">
      <c r="A916" s="22"/>
      <c r="B916" s="26" t="s">
        <v>49</v>
      </c>
      <c r="C916" s="191"/>
      <c r="D916" s="190">
        <f>D910-D911-D915</f>
        <v>0</v>
      </c>
      <c r="E916" s="190">
        <f>E910-E911-E915</f>
        <v>0</v>
      </c>
      <c r="F916" s="190">
        <f t="shared" si="346"/>
        <v>0</v>
      </c>
      <c r="G916" s="32" t="e">
        <f t="shared" si="347"/>
        <v>#DIV/0!</v>
      </c>
    </row>
    <row r="917" spans="1:7" x14ac:dyDescent="0.2">
      <c r="A917" s="186">
        <v>75</v>
      </c>
      <c r="B917" s="3" t="s">
        <v>50</v>
      </c>
      <c r="C917" s="188"/>
      <c r="D917" s="189"/>
      <c r="E917" s="189"/>
      <c r="F917" s="190">
        <f t="shared" si="346"/>
        <v>0</v>
      </c>
      <c r="G917" s="32" t="e">
        <f t="shared" si="347"/>
        <v>#DIV/0!</v>
      </c>
    </row>
    <row r="918" spans="1:7" x14ac:dyDescent="0.2">
      <c r="A918" s="186">
        <v>65</v>
      </c>
      <c r="B918" s="1" t="s">
        <v>51</v>
      </c>
      <c r="C918" s="10"/>
      <c r="D918" s="190"/>
      <c r="E918" s="190"/>
      <c r="F918" s="190">
        <f t="shared" si="346"/>
        <v>0</v>
      </c>
      <c r="G918" s="32" t="e">
        <f t="shared" si="347"/>
        <v>#DIV/0!</v>
      </c>
    </row>
    <row r="919" spans="1:7" ht="25.5" x14ac:dyDescent="0.2">
      <c r="A919" s="186">
        <v>68</v>
      </c>
      <c r="B919" s="16" t="s">
        <v>52</v>
      </c>
      <c r="C919" s="17"/>
      <c r="D919" s="190"/>
      <c r="E919" s="190"/>
      <c r="F919" s="190">
        <f t="shared" si="346"/>
        <v>0</v>
      </c>
      <c r="G919" s="32" t="e">
        <f t="shared" si="347"/>
        <v>#DIV/0!</v>
      </c>
    </row>
    <row r="920" spans="1:7" x14ac:dyDescent="0.2">
      <c r="A920" s="186">
        <v>78</v>
      </c>
      <c r="B920" s="2" t="s">
        <v>53</v>
      </c>
      <c r="C920" s="11"/>
      <c r="D920" s="39"/>
      <c r="E920" s="39"/>
      <c r="F920" s="190">
        <f t="shared" si="346"/>
        <v>0</v>
      </c>
      <c r="G920" s="32" t="e">
        <f t="shared" si="347"/>
        <v>#DIV/0!</v>
      </c>
    </row>
    <row r="921" spans="1:7" s="157" customFormat="1" ht="25.5" x14ac:dyDescent="0.2">
      <c r="A921" s="22"/>
      <c r="B921" s="26" t="s">
        <v>77</v>
      </c>
      <c r="C921" s="191"/>
      <c r="D921" s="190">
        <f>D916+D917-D918-D919+D920</f>
        <v>0</v>
      </c>
      <c r="E921" s="190">
        <f>E916+E917-E918-E919+E920</f>
        <v>0</v>
      </c>
      <c r="F921" s="190">
        <f t="shared" si="346"/>
        <v>0</v>
      </c>
      <c r="G921" s="32" t="e">
        <f t="shared" si="347"/>
        <v>#DIV/0!</v>
      </c>
    </row>
    <row r="922" spans="1:7" x14ac:dyDescent="0.2">
      <c r="A922" s="186">
        <v>76</v>
      </c>
      <c r="B922" s="1" t="s">
        <v>54</v>
      </c>
      <c r="C922" s="10"/>
      <c r="D922" s="190"/>
      <c r="E922" s="190"/>
      <c r="F922" s="190">
        <f t="shared" si="346"/>
        <v>0</v>
      </c>
      <c r="G922" s="32" t="e">
        <f t="shared" si="347"/>
        <v>#DIV/0!</v>
      </c>
    </row>
    <row r="923" spans="1:7" x14ac:dyDescent="0.2">
      <c r="A923" s="186">
        <v>66</v>
      </c>
      <c r="B923" s="1" t="s">
        <v>55</v>
      </c>
      <c r="C923" s="10"/>
      <c r="D923" s="190"/>
      <c r="E923" s="190"/>
      <c r="F923" s="190">
        <f t="shared" si="346"/>
        <v>0</v>
      </c>
      <c r="G923" s="32" t="e">
        <f t="shared" si="347"/>
        <v>#DIV/0!</v>
      </c>
    </row>
    <row r="924" spans="1:7" x14ac:dyDescent="0.2">
      <c r="B924" s="2" t="s">
        <v>56</v>
      </c>
      <c r="C924" s="11"/>
      <c r="D924" s="39">
        <f>D922-D923</f>
        <v>0</v>
      </c>
      <c r="E924" s="39">
        <f>E922-E923</f>
        <v>0</v>
      </c>
      <c r="F924" s="190">
        <f t="shared" si="346"/>
        <v>0</v>
      </c>
      <c r="G924" s="32" t="e">
        <f t="shared" si="347"/>
        <v>#DIV/0!</v>
      </c>
    </row>
    <row r="925" spans="1:7" s="157" customFormat="1" x14ac:dyDescent="0.2">
      <c r="A925" s="22"/>
      <c r="B925" s="19" t="s">
        <v>57</v>
      </c>
      <c r="C925" s="191"/>
      <c r="D925" s="190">
        <f>D921+D924</f>
        <v>0</v>
      </c>
      <c r="E925" s="190">
        <f>E921+E924</f>
        <v>0</v>
      </c>
      <c r="F925" s="190">
        <f t="shared" si="346"/>
        <v>0</v>
      </c>
      <c r="G925" s="32" t="e">
        <f t="shared" si="347"/>
        <v>#DIV/0!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s="157" customFormat="1" x14ac:dyDescent="0.2">
      <c r="A929" s="186">
        <v>5</v>
      </c>
      <c r="B929" s="1" t="s">
        <v>22</v>
      </c>
      <c r="C929" s="10"/>
      <c r="D929" s="190"/>
      <c r="E929" s="190"/>
      <c r="F929" s="190">
        <f t="shared" ref="F929" si="348">(D929-E929)</f>
        <v>0</v>
      </c>
      <c r="G929" s="32" t="e">
        <f t="shared" ref="G929" si="349">F929/E929</f>
        <v>#DIV/0!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86">
        <v>51</v>
      </c>
      <c r="B933" s="20" t="s">
        <v>29</v>
      </c>
      <c r="C933" s="30"/>
      <c r="D933" s="190">
        <v>0</v>
      </c>
      <c r="E933" s="190">
        <v>0</v>
      </c>
      <c r="F933" s="190">
        <f t="shared" ref="F933:F934" si="350">(D933-E933)</f>
        <v>0</v>
      </c>
      <c r="G933" s="32" t="e">
        <f t="shared" ref="G933:G934" si="351">F933/E933</f>
        <v>#DIV/0!</v>
      </c>
    </row>
    <row r="934" spans="1:7" x14ac:dyDescent="0.2">
      <c r="A934" s="186">
        <v>510</v>
      </c>
      <c r="B934" s="1" t="s">
        <v>7</v>
      </c>
      <c r="C934" s="10"/>
      <c r="D934" s="190">
        <v>0</v>
      </c>
      <c r="E934" s="190">
        <v>0</v>
      </c>
      <c r="F934" s="190">
        <f t="shared" si="350"/>
        <v>0</v>
      </c>
      <c r="G934" s="32" t="e">
        <f t="shared" si="351"/>
        <v>#DIV/0!</v>
      </c>
    </row>
    <row r="935" spans="1:7" x14ac:dyDescent="0.2">
      <c r="B935" s="3"/>
      <c r="C935" s="28"/>
    </row>
    <row r="936" spans="1:7" s="157" customFormat="1" x14ac:dyDescent="0.2">
      <c r="A936" s="186">
        <v>41</v>
      </c>
      <c r="B936" s="1" t="s">
        <v>8</v>
      </c>
      <c r="C936" s="10"/>
      <c r="D936" s="190">
        <f>D940+D941+D942</f>
        <v>0</v>
      </c>
      <c r="E936" s="190">
        <f>E940+E941+E942</f>
        <v>0</v>
      </c>
      <c r="F936" s="190">
        <f t="shared" ref="F936" si="352">(D936-E936)</f>
        <v>0</v>
      </c>
      <c r="G936" s="32" t="e">
        <f t="shared" ref="G936" si="353">F936/E936</f>
        <v>#DIV/0!</v>
      </c>
    </row>
    <row r="937" spans="1:7" x14ac:dyDescent="0.2">
      <c r="A937" s="186"/>
      <c r="B937" s="1"/>
      <c r="C937" s="10"/>
      <c r="D937" s="190"/>
      <c r="E937" s="190"/>
      <c r="F937" s="190"/>
      <c r="G937" s="32"/>
    </row>
    <row r="938" spans="1:7" x14ac:dyDescent="0.2">
      <c r="A938" s="186"/>
      <c r="B938" s="7" t="s">
        <v>6</v>
      </c>
      <c r="C938" s="29"/>
      <c r="D938" s="190"/>
      <c r="E938" s="190"/>
      <c r="F938" s="190"/>
      <c r="G938" s="32"/>
    </row>
    <row r="939" spans="1:7" x14ac:dyDescent="0.2">
      <c r="A939" s="186"/>
      <c r="B939" s="1"/>
      <c r="C939" s="10"/>
      <c r="D939" s="190"/>
      <c r="E939" s="190"/>
      <c r="F939" s="190"/>
      <c r="G939" s="32"/>
    </row>
    <row r="940" spans="1:7" x14ac:dyDescent="0.2">
      <c r="A940" s="186"/>
      <c r="B940" s="23" t="s">
        <v>23</v>
      </c>
      <c r="C940" s="10"/>
      <c r="D940" s="190"/>
      <c r="E940" s="190"/>
      <c r="F940" s="190">
        <f t="shared" ref="F940:F942" si="354">(D940-E940)</f>
        <v>0</v>
      </c>
      <c r="G940" s="32" t="e">
        <f t="shared" ref="G940:G942" si="355">F940/E940</f>
        <v>#DIV/0!</v>
      </c>
    </row>
    <row r="941" spans="1:7" ht="25.5" x14ac:dyDescent="0.2">
      <c r="A941" s="186"/>
      <c r="B941" s="24" t="s">
        <v>58</v>
      </c>
      <c r="C941" s="17"/>
      <c r="D941" s="190"/>
      <c r="E941" s="190"/>
      <c r="F941" s="190">
        <f t="shared" si="354"/>
        <v>0</v>
      </c>
      <c r="G941" s="32" t="e">
        <f t="shared" si="355"/>
        <v>#DIV/0!</v>
      </c>
    </row>
    <row r="942" spans="1:7" x14ac:dyDescent="0.2">
      <c r="A942" s="186"/>
      <c r="B942" s="23" t="s">
        <v>24</v>
      </c>
      <c r="C942" s="10"/>
      <c r="D942" s="190"/>
      <c r="E942" s="190"/>
      <c r="F942" s="190">
        <f t="shared" si="354"/>
        <v>0</v>
      </c>
      <c r="G942" s="32" t="e">
        <f t="shared" si="355"/>
        <v>#DIV/0!</v>
      </c>
    </row>
    <row r="943" spans="1:7" x14ac:dyDescent="0.2">
      <c r="A943" s="186"/>
      <c r="B943" s="1"/>
      <c r="C943" s="10"/>
      <c r="D943" s="190"/>
      <c r="E943" s="190"/>
      <c r="F943" s="190"/>
      <c r="G943" s="32"/>
    </row>
    <row r="944" spans="1:7" s="157" customFormat="1" x14ac:dyDescent="0.2">
      <c r="A944" s="186"/>
      <c r="B944" s="8" t="s">
        <v>26</v>
      </c>
      <c r="C944" s="31"/>
      <c r="D944" s="190"/>
      <c r="E944" s="190"/>
      <c r="F944" s="190">
        <f t="shared" ref="F944" si="356">(D944-E944)</f>
        <v>0</v>
      </c>
      <c r="G944" s="32" t="e">
        <f t="shared" ref="G944" si="357">F944/E944</f>
        <v>#DIV/0!</v>
      </c>
    </row>
    <row r="945" spans="1:7" x14ac:dyDescent="0.2">
      <c r="A945" s="186"/>
      <c r="B945" s="8"/>
      <c r="C945" s="31"/>
      <c r="D945" s="190"/>
      <c r="E945" s="190"/>
      <c r="F945" s="190"/>
      <c r="G945" s="32"/>
    </row>
    <row r="946" spans="1:7" x14ac:dyDescent="0.2">
      <c r="A946" s="186">
        <v>3</v>
      </c>
      <c r="B946" s="8" t="s">
        <v>15</v>
      </c>
      <c r="C946" s="31"/>
      <c r="D946" s="190">
        <f>D949+D950+D951+D952</f>
        <v>0</v>
      </c>
      <c r="E946" s="190">
        <f>E949+E950+E951+E952</f>
        <v>0</v>
      </c>
      <c r="F946" s="190">
        <f t="shared" ref="F946" si="358">(D946-E946)</f>
        <v>0</v>
      </c>
      <c r="G946" s="32" t="e">
        <f t="shared" ref="G946" si="359">F946/E946</f>
        <v>#DIV/0!</v>
      </c>
    </row>
    <row r="947" spans="1:7" x14ac:dyDescent="0.2">
      <c r="A947" s="186"/>
      <c r="B947" s="7" t="s">
        <v>6</v>
      </c>
      <c r="C947" s="29"/>
      <c r="D947" s="190"/>
      <c r="E947" s="190"/>
      <c r="F947" s="190"/>
      <c r="G947" s="32"/>
    </row>
    <row r="948" spans="1:7" x14ac:dyDescent="0.2">
      <c r="A948" s="186"/>
      <c r="B948" s="8"/>
      <c r="C948" s="31"/>
      <c r="D948" s="190"/>
      <c r="E948" s="190"/>
      <c r="F948" s="190"/>
      <c r="G948" s="32"/>
    </row>
    <row r="949" spans="1:7" x14ac:dyDescent="0.2">
      <c r="A949" s="186">
        <v>30</v>
      </c>
      <c r="B949" s="25" t="s">
        <v>16</v>
      </c>
      <c r="C949" s="31"/>
      <c r="D949" s="190"/>
      <c r="E949" s="190"/>
      <c r="F949" s="190">
        <f t="shared" ref="F949:F952" si="360">(D949-E949)</f>
        <v>0</v>
      </c>
      <c r="G949" s="32" t="e">
        <f t="shared" ref="G949:G952" si="361">F949/E949</f>
        <v>#DIV/0!</v>
      </c>
    </row>
    <row r="950" spans="1:7" x14ac:dyDescent="0.2">
      <c r="A950" s="186">
        <v>31</v>
      </c>
      <c r="B950" s="25" t="s">
        <v>17</v>
      </c>
      <c r="C950" s="31"/>
      <c r="D950" s="190"/>
      <c r="E950" s="190"/>
      <c r="F950" s="190">
        <f t="shared" si="360"/>
        <v>0</v>
      </c>
      <c r="G950" s="32" t="e">
        <f t="shared" si="361"/>
        <v>#DIV/0!</v>
      </c>
    </row>
    <row r="951" spans="1:7" x14ac:dyDescent="0.2">
      <c r="A951" s="186">
        <v>32</v>
      </c>
      <c r="B951" s="25" t="s">
        <v>18</v>
      </c>
      <c r="C951" s="31"/>
      <c r="D951" s="190"/>
      <c r="E951" s="190"/>
      <c r="F951" s="190">
        <f t="shared" si="360"/>
        <v>0</v>
      </c>
      <c r="G951" s="32" t="e">
        <f t="shared" si="361"/>
        <v>#DIV/0!</v>
      </c>
    </row>
    <row r="952" spans="1:7" x14ac:dyDescent="0.2">
      <c r="A952" s="186">
        <v>37</v>
      </c>
      <c r="B952" s="25" t="s">
        <v>25</v>
      </c>
      <c r="C952" s="31"/>
      <c r="D952" s="190"/>
      <c r="E952" s="190"/>
      <c r="F952" s="190">
        <f t="shared" si="360"/>
        <v>0</v>
      </c>
      <c r="G952" s="32" t="e">
        <f t="shared" si="361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90" t="s">
        <v>10</v>
      </c>
      <c r="E956" s="190" t="s">
        <v>11</v>
      </c>
      <c r="F956" s="190" t="s">
        <v>12</v>
      </c>
      <c r="G956" s="32" t="s">
        <v>13</v>
      </c>
    </row>
    <row r="957" spans="1:7" x14ac:dyDescent="0.2">
      <c r="A957" s="186">
        <v>700</v>
      </c>
      <c r="B957" s="1" t="s">
        <v>30</v>
      </c>
      <c r="C957" s="10"/>
      <c r="D957" s="190"/>
      <c r="E957" s="190"/>
      <c r="F957" s="190">
        <f>(D957-E957)</f>
        <v>0</v>
      </c>
      <c r="G957" s="32" t="e">
        <f>F957/E957</f>
        <v>#DIV/0!</v>
      </c>
    </row>
    <row r="958" spans="1:7" x14ac:dyDescent="0.2">
      <c r="A958" s="186">
        <v>701</v>
      </c>
      <c r="B958" s="1" t="s">
        <v>31</v>
      </c>
      <c r="C958" s="10"/>
      <c r="D958" s="190"/>
      <c r="E958" s="190"/>
      <c r="F958" s="190">
        <f t="shared" ref="F958:F960" si="362">(D958-E958)</f>
        <v>0</v>
      </c>
      <c r="G958" s="32" t="e">
        <f t="shared" ref="G958:G960" si="363">F958/E958</f>
        <v>#DIV/0!</v>
      </c>
    </row>
    <row r="959" spans="1:7" x14ac:dyDescent="0.2">
      <c r="A959" s="186">
        <v>704</v>
      </c>
      <c r="B959" s="1" t="s">
        <v>32</v>
      </c>
      <c r="C959" s="10"/>
      <c r="D959" s="190"/>
      <c r="E959" s="190"/>
      <c r="F959" s="190">
        <f t="shared" si="362"/>
        <v>0</v>
      </c>
      <c r="G959" s="32" t="e">
        <f t="shared" si="363"/>
        <v>#DIV/0!</v>
      </c>
    </row>
    <row r="960" spans="1:7" x14ac:dyDescent="0.2">
      <c r="A960" s="186">
        <v>706</v>
      </c>
      <c r="B960" s="1" t="s">
        <v>33</v>
      </c>
      <c r="C960" s="10"/>
      <c r="D960" s="190"/>
      <c r="E960" s="190"/>
      <c r="F960" s="190">
        <f t="shared" si="362"/>
        <v>0</v>
      </c>
      <c r="G960" s="32" t="e">
        <f t="shared" si="363"/>
        <v>#DIV/0!</v>
      </c>
    </row>
    <row r="961" spans="1:7" x14ac:dyDescent="0.2">
      <c r="A961" s="186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86"/>
      <c r="B962" s="14" t="s">
        <v>19</v>
      </c>
      <c r="C962" s="11"/>
      <c r="D962" s="39"/>
      <c r="E962" s="39"/>
      <c r="F962" s="190">
        <f t="shared" ref="F962:F967" si="364">(D962-E962)</f>
        <v>0</v>
      </c>
      <c r="G962" s="32" t="e">
        <f t="shared" ref="G962:G967" si="365">F962/E962</f>
        <v>#DIV/0!</v>
      </c>
    </row>
    <row r="963" spans="1:7" x14ac:dyDescent="0.2">
      <c r="A963" s="186"/>
      <c r="B963" s="14" t="s">
        <v>20</v>
      </c>
      <c r="C963" s="11"/>
      <c r="D963" s="39"/>
      <c r="E963" s="39"/>
      <c r="F963" s="190">
        <f t="shared" si="364"/>
        <v>0</v>
      </c>
      <c r="G963" s="32" t="e">
        <f t="shared" si="365"/>
        <v>#DIV/0!</v>
      </c>
    </row>
    <row r="964" spans="1:7" x14ac:dyDescent="0.2">
      <c r="A964" s="186"/>
      <c r="B964" s="14" t="s">
        <v>27</v>
      </c>
      <c r="C964" s="11"/>
      <c r="D964" s="39"/>
      <c r="E964" s="39"/>
      <c r="F964" s="190">
        <f t="shared" si="364"/>
        <v>0</v>
      </c>
      <c r="G964" s="32" t="e">
        <f t="shared" si="365"/>
        <v>#DIV/0!</v>
      </c>
    </row>
    <row r="965" spans="1:7" x14ac:dyDescent="0.2">
      <c r="A965" s="186">
        <v>706</v>
      </c>
      <c r="B965" s="2" t="s">
        <v>34</v>
      </c>
      <c r="C965" s="11"/>
      <c r="D965" s="39"/>
      <c r="E965" s="39"/>
      <c r="F965" s="190">
        <f t="shared" si="364"/>
        <v>0</v>
      </c>
      <c r="G965" s="32" t="e">
        <f t="shared" si="365"/>
        <v>#DIV/0!</v>
      </c>
    </row>
    <row r="966" spans="1:7" x14ac:dyDescent="0.2">
      <c r="A966" s="186" t="s">
        <v>35</v>
      </c>
      <c r="B966" s="2" t="s">
        <v>36</v>
      </c>
      <c r="C966" s="11"/>
      <c r="D966" s="39"/>
      <c r="E966" s="39"/>
      <c r="F966" s="190">
        <f t="shared" si="364"/>
        <v>0</v>
      </c>
      <c r="G966" s="32" t="e">
        <f t="shared" si="365"/>
        <v>#DIV/0!</v>
      </c>
    </row>
    <row r="967" spans="1:7" ht="25.5" x14ac:dyDescent="0.2">
      <c r="A967" s="22"/>
      <c r="B967" s="26" t="s">
        <v>45</v>
      </c>
      <c r="C967" s="187"/>
      <c r="D967" s="40">
        <f>D957+D958+D959+D960+D965+D966</f>
        <v>0</v>
      </c>
      <c r="E967" s="40">
        <f>E957+E958+E959+E960+E965+E966</f>
        <v>0</v>
      </c>
      <c r="F967" s="40">
        <f t="shared" si="364"/>
        <v>0</v>
      </c>
      <c r="G967" s="34" t="e">
        <f t="shared" si="365"/>
        <v>#DIV/0!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90">
        <v>0</v>
      </c>
      <c r="E970" s="190">
        <v>0</v>
      </c>
      <c r="F970" s="190">
        <f t="shared" ref="F970" si="366">(D970-E970)</f>
        <v>0</v>
      </c>
      <c r="G970" s="32" t="e">
        <f t="shared" ref="G970" si="367">F970/E970</f>
        <v>#DIV/0!</v>
      </c>
    </row>
    <row r="971" spans="1:7" x14ac:dyDescent="0.2">
      <c r="B971" s="3"/>
      <c r="C971" s="188"/>
      <c r="D971" s="189"/>
      <c r="E971" s="189"/>
      <c r="F971" s="189"/>
      <c r="G971" s="36"/>
    </row>
    <row r="972" spans="1:7" x14ac:dyDescent="0.2">
      <c r="A972" s="186">
        <v>72</v>
      </c>
      <c r="B972" s="1" t="s">
        <v>37</v>
      </c>
      <c r="C972" s="10"/>
      <c r="D972" s="190"/>
      <c r="E972" s="190"/>
      <c r="F972" s="190"/>
      <c r="G972" s="32"/>
    </row>
    <row r="973" spans="1:7" x14ac:dyDescent="0.2">
      <c r="A973" s="186">
        <v>73</v>
      </c>
      <c r="B973" s="1" t="s">
        <v>38</v>
      </c>
      <c r="C973" s="10"/>
      <c r="D973" s="190"/>
      <c r="E973" s="190"/>
      <c r="F973" s="190">
        <f t="shared" ref="F973" si="368">(D973-E973)</f>
        <v>0</v>
      </c>
      <c r="G973" s="32" t="e">
        <f t="shared" ref="G973" si="369">F973/E973</f>
        <v>#DIV/0!</v>
      </c>
    </row>
    <row r="974" spans="1:7" x14ac:dyDescent="0.2">
      <c r="A974" s="186">
        <v>74</v>
      </c>
      <c r="B974" s="2" t="s">
        <v>39</v>
      </c>
      <c r="C974" s="11"/>
      <c r="D974" s="39"/>
      <c r="E974" s="39"/>
      <c r="F974" s="190"/>
      <c r="G974" s="32"/>
    </row>
    <row r="975" spans="1:7" ht="25.5" x14ac:dyDescent="0.2">
      <c r="A975" s="22"/>
      <c r="B975" s="26" t="s">
        <v>44</v>
      </c>
      <c r="C975" s="191"/>
      <c r="D975" s="40">
        <f>D967+D972+D973+D974</f>
        <v>0</v>
      </c>
      <c r="E975" s="40">
        <f>E967+E972+E973+E974</f>
        <v>0</v>
      </c>
      <c r="F975" s="190">
        <f t="shared" ref="F975:F984" si="370">(D975-E975)</f>
        <v>0</v>
      </c>
      <c r="G975" s="32" t="e">
        <f t="shared" ref="G975:G984" si="371">F975/E975</f>
        <v>#DIV/0!</v>
      </c>
    </row>
    <row r="976" spans="1:7" x14ac:dyDescent="0.2">
      <c r="A976" s="186">
        <v>60</v>
      </c>
      <c r="B976" s="3" t="s">
        <v>40</v>
      </c>
      <c r="C976" s="188"/>
      <c r="D976" s="189">
        <f>D977+D978+D979</f>
        <v>0</v>
      </c>
      <c r="E976" s="189">
        <f>E977+E978+E979</f>
        <v>0</v>
      </c>
      <c r="F976" s="190">
        <f t="shared" si="370"/>
        <v>0</v>
      </c>
      <c r="G976" s="32" t="e">
        <f t="shared" si="371"/>
        <v>#DIV/0!</v>
      </c>
    </row>
    <row r="977" spans="1:7" x14ac:dyDescent="0.2">
      <c r="A977" s="186">
        <v>600</v>
      </c>
      <c r="B977" s="1" t="s">
        <v>2</v>
      </c>
      <c r="C977" s="10"/>
      <c r="D977" s="190"/>
      <c r="E977" s="190"/>
      <c r="F977" s="190">
        <f t="shared" si="370"/>
        <v>0</v>
      </c>
      <c r="G977" s="32" t="e">
        <f t="shared" si="371"/>
        <v>#DIV/0!</v>
      </c>
    </row>
    <row r="978" spans="1:7" x14ac:dyDescent="0.2">
      <c r="A978" s="186">
        <v>601</v>
      </c>
      <c r="B978" s="1" t="s">
        <v>3</v>
      </c>
      <c r="C978" s="10"/>
      <c r="D978" s="190"/>
      <c r="E978" s="190"/>
      <c r="F978" s="190">
        <f t="shared" si="370"/>
        <v>0</v>
      </c>
      <c r="G978" s="32" t="e">
        <f t="shared" si="371"/>
        <v>#DIV/0!</v>
      </c>
    </row>
    <row r="979" spans="1:7" x14ac:dyDescent="0.2">
      <c r="A979" s="186">
        <v>604</v>
      </c>
      <c r="B979" s="1" t="s">
        <v>4</v>
      </c>
      <c r="C979" s="10"/>
      <c r="D979" s="190"/>
      <c r="E979" s="190"/>
      <c r="F979" s="190">
        <f t="shared" si="370"/>
        <v>0</v>
      </c>
      <c r="G979" s="32" t="e">
        <f t="shared" si="371"/>
        <v>#DIV/0!</v>
      </c>
    </row>
    <row r="980" spans="1:7" x14ac:dyDescent="0.2">
      <c r="A980" s="186">
        <v>61</v>
      </c>
      <c r="B980" s="1" t="s">
        <v>41</v>
      </c>
      <c r="C980" s="10"/>
      <c r="D980" s="190"/>
      <c r="E980" s="190"/>
      <c r="F980" s="190">
        <f t="shared" si="370"/>
        <v>0</v>
      </c>
      <c r="G980" s="32" t="e">
        <f t="shared" si="371"/>
        <v>#DIV/0!</v>
      </c>
    </row>
    <row r="981" spans="1:7" x14ac:dyDescent="0.2">
      <c r="A981" s="186">
        <v>62</v>
      </c>
      <c r="B981" s="2" t="s">
        <v>42</v>
      </c>
      <c r="C981" s="11"/>
      <c r="D981" s="39"/>
      <c r="E981" s="39"/>
      <c r="F981" s="190">
        <f t="shared" si="370"/>
        <v>0</v>
      </c>
      <c r="G981" s="32" t="e">
        <f t="shared" si="371"/>
        <v>#DIV/0!</v>
      </c>
    </row>
    <row r="982" spans="1:7" ht="25.5" x14ac:dyDescent="0.2">
      <c r="A982" s="22"/>
      <c r="B982" s="26" t="s">
        <v>43</v>
      </c>
      <c r="C982" s="191"/>
      <c r="D982" s="40">
        <f>D976+D980+D981</f>
        <v>0</v>
      </c>
      <c r="E982" s="40">
        <f>E976+E980+E981</f>
        <v>0</v>
      </c>
      <c r="F982" s="190">
        <f t="shared" si="370"/>
        <v>0</v>
      </c>
      <c r="G982" s="32" t="e">
        <f t="shared" si="371"/>
        <v>#DIV/0!</v>
      </c>
    </row>
    <row r="983" spans="1:7" ht="25.5" x14ac:dyDescent="0.2">
      <c r="A983" s="22"/>
      <c r="B983" s="26" t="s">
        <v>48</v>
      </c>
      <c r="C983" s="191"/>
      <c r="D983" s="40">
        <f>D975-D982</f>
        <v>0</v>
      </c>
      <c r="E983" s="40">
        <f>E975-E982</f>
        <v>0</v>
      </c>
      <c r="F983" s="190">
        <f t="shared" si="370"/>
        <v>0</v>
      </c>
      <c r="G983" s="32" t="e">
        <f t="shared" si="371"/>
        <v>#DIV/0!</v>
      </c>
    </row>
    <row r="984" spans="1:7" x14ac:dyDescent="0.2">
      <c r="A984" s="186">
        <v>63</v>
      </c>
      <c r="B984" s="3" t="s">
        <v>46</v>
      </c>
      <c r="C984" s="188"/>
      <c r="D984" s="189"/>
      <c r="E984" s="189"/>
      <c r="F984" s="190">
        <f t="shared" si="370"/>
        <v>0</v>
      </c>
      <c r="G984" s="32" t="e">
        <f t="shared" si="371"/>
        <v>#DIV/0!</v>
      </c>
    </row>
    <row r="985" spans="1:7" x14ac:dyDescent="0.2">
      <c r="A985" s="186"/>
      <c r="B985" s="13" t="s">
        <v>6</v>
      </c>
      <c r="C985" s="27"/>
      <c r="D985" s="190"/>
      <c r="E985" s="190"/>
      <c r="F985" s="190"/>
      <c r="G985" s="32"/>
    </row>
    <row r="986" spans="1:7" x14ac:dyDescent="0.2">
      <c r="A986" s="186">
        <v>631</v>
      </c>
      <c r="B986" s="15" t="s">
        <v>21</v>
      </c>
      <c r="C986" s="21"/>
      <c r="D986" s="189"/>
      <c r="E986" s="189"/>
      <c r="F986" s="190">
        <f t="shared" ref="F986" si="372">(D986-E986)</f>
        <v>0</v>
      </c>
      <c r="G986" s="32" t="e">
        <f t="shared" ref="G986" si="373">F986/E986</f>
        <v>#DIV/0!</v>
      </c>
    </row>
    <row r="987" spans="1:7" x14ac:dyDescent="0.2">
      <c r="A987" s="186"/>
      <c r="B987" s="15"/>
      <c r="C987" s="21"/>
      <c r="D987" s="190"/>
      <c r="E987" s="190"/>
      <c r="F987" s="190"/>
      <c r="G987" s="32"/>
    </row>
    <row r="988" spans="1:7" x14ac:dyDescent="0.2">
      <c r="A988" s="186">
        <v>64</v>
      </c>
      <c r="B988" s="2" t="s">
        <v>47</v>
      </c>
      <c r="C988" s="11"/>
      <c r="D988" s="39"/>
      <c r="E988" s="39"/>
      <c r="F988" s="190">
        <f t="shared" ref="F988:F998" si="374">(D988-E988)</f>
        <v>0</v>
      </c>
      <c r="G988" s="32" t="e">
        <f t="shared" ref="G988:G998" si="375">F988/E988</f>
        <v>#DIV/0!</v>
      </c>
    </row>
    <row r="989" spans="1:7" s="157" customFormat="1" ht="25.5" x14ac:dyDescent="0.2">
      <c r="A989" s="22"/>
      <c r="B989" s="26" t="s">
        <v>49</v>
      </c>
      <c r="C989" s="191"/>
      <c r="D989" s="190">
        <f>D983-D984-D988</f>
        <v>0</v>
      </c>
      <c r="E989" s="190">
        <f>E983-E984-E988</f>
        <v>0</v>
      </c>
      <c r="F989" s="190">
        <f t="shared" si="374"/>
        <v>0</v>
      </c>
      <c r="G989" s="32" t="e">
        <f t="shared" si="375"/>
        <v>#DIV/0!</v>
      </c>
    </row>
    <row r="990" spans="1:7" x14ac:dyDescent="0.2">
      <c r="A990" s="186">
        <v>75</v>
      </c>
      <c r="B990" s="3" t="s">
        <v>50</v>
      </c>
      <c r="C990" s="188"/>
      <c r="D990" s="189"/>
      <c r="E990" s="189"/>
      <c r="F990" s="190">
        <f t="shared" si="374"/>
        <v>0</v>
      </c>
      <c r="G990" s="32" t="e">
        <f t="shared" si="375"/>
        <v>#DIV/0!</v>
      </c>
    </row>
    <row r="991" spans="1:7" x14ac:dyDescent="0.2">
      <c r="A991" s="186">
        <v>65</v>
      </c>
      <c r="B991" s="1" t="s">
        <v>51</v>
      </c>
      <c r="C991" s="10"/>
      <c r="D991" s="190"/>
      <c r="E991" s="190"/>
      <c r="F991" s="190">
        <f t="shared" si="374"/>
        <v>0</v>
      </c>
      <c r="G991" s="32" t="e">
        <f t="shared" si="375"/>
        <v>#DIV/0!</v>
      </c>
    </row>
    <row r="992" spans="1:7" ht="25.5" x14ac:dyDescent="0.2">
      <c r="A992" s="186">
        <v>68</v>
      </c>
      <c r="B992" s="16" t="s">
        <v>52</v>
      </c>
      <c r="C992" s="17"/>
      <c r="D992" s="190"/>
      <c r="E992" s="190"/>
      <c r="F992" s="190">
        <f t="shared" si="374"/>
        <v>0</v>
      </c>
      <c r="G992" s="32" t="e">
        <f t="shared" si="375"/>
        <v>#DIV/0!</v>
      </c>
    </row>
    <row r="993" spans="1:7" x14ac:dyDescent="0.2">
      <c r="A993" s="186">
        <v>78</v>
      </c>
      <c r="B993" s="2" t="s">
        <v>53</v>
      </c>
      <c r="C993" s="11"/>
      <c r="D993" s="39"/>
      <c r="E993" s="39"/>
      <c r="F993" s="190">
        <f t="shared" si="374"/>
        <v>0</v>
      </c>
      <c r="G993" s="32" t="e">
        <f t="shared" si="375"/>
        <v>#DIV/0!</v>
      </c>
    </row>
    <row r="994" spans="1:7" s="157" customFormat="1" ht="25.5" x14ac:dyDescent="0.2">
      <c r="A994" s="22"/>
      <c r="B994" s="26" t="s">
        <v>77</v>
      </c>
      <c r="C994" s="191"/>
      <c r="D994" s="190">
        <f>D989+D990-D991-D992+D993</f>
        <v>0</v>
      </c>
      <c r="E994" s="190">
        <f>E989+E990-E991-E992+E993</f>
        <v>0</v>
      </c>
      <c r="F994" s="190">
        <f t="shared" si="374"/>
        <v>0</v>
      </c>
      <c r="G994" s="32" t="e">
        <f t="shared" si="375"/>
        <v>#DIV/0!</v>
      </c>
    </row>
    <row r="995" spans="1:7" x14ac:dyDescent="0.2">
      <c r="A995" s="186">
        <v>76</v>
      </c>
      <c r="B995" s="1" t="s">
        <v>54</v>
      </c>
      <c r="C995" s="10"/>
      <c r="D995" s="190"/>
      <c r="E995" s="190"/>
      <c r="F995" s="190">
        <f t="shared" si="374"/>
        <v>0</v>
      </c>
      <c r="G995" s="32" t="e">
        <f t="shared" si="375"/>
        <v>#DIV/0!</v>
      </c>
    </row>
    <row r="996" spans="1:7" x14ac:dyDescent="0.2">
      <c r="A996" s="186">
        <v>66</v>
      </c>
      <c r="B996" s="1" t="s">
        <v>55</v>
      </c>
      <c r="C996" s="10"/>
      <c r="D996" s="190"/>
      <c r="E996" s="190"/>
      <c r="F996" s="190">
        <f t="shared" si="374"/>
        <v>0</v>
      </c>
      <c r="G996" s="32" t="e">
        <f t="shared" si="375"/>
        <v>#DIV/0!</v>
      </c>
    </row>
    <row r="997" spans="1:7" x14ac:dyDescent="0.2">
      <c r="B997" s="2" t="s">
        <v>56</v>
      </c>
      <c r="C997" s="11"/>
      <c r="D997" s="39">
        <f>D995-D996</f>
        <v>0</v>
      </c>
      <c r="E997" s="39">
        <f>E995-E996</f>
        <v>0</v>
      </c>
      <c r="F997" s="190">
        <f t="shared" si="374"/>
        <v>0</v>
      </c>
      <c r="G997" s="32" t="e">
        <f t="shared" si="375"/>
        <v>#DIV/0!</v>
      </c>
    </row>
    <row r="998" spans="1:7" s="157" customFormat="1" x14ac:dyDescent="0.2">
      <c r="A998" s="22"/>
      <c r="B998" s="19" t="s">
        <v>57</v>
      </c>
      <c r="C998" s="191"/>
      <c r="D998" s="190">
        <f>D994+D997</f>
        <v>0</v>
      </c>
      <c r="E998" s="190">
        <f>E994+E997</f>
        <v>0</v>
      </c>
      <c r="F998" s="190">
        <f t="shared" si="374"/>
        <v>0</v>
      </c>
      <c r="G998" s="32" t="e">
        <f t="shared" si="375"/>
        <v>#DIV/0!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s="157" customFormat="1" x14ac:dyDescent="0.2">
      <c r="A1002" s="186">
        <v>5</v>
      </c>
      <c r="B1002" s="1" t="s">
        <v>22</v>
      </c>
      <c r="C1002" s="10"/>
      <c r="D1002" s="190"/>
      <c r="E1002" s="190"/>
      <c r="F1002" s="190">
        <f t="shared" ref="F1002" si="376">(D1002-E1002)</f>
        <v>0</v>
      </c>
      <c r="G1002" s="32" t="e">
        <f t="shared" ref="G1002" si="377">F1002/E1002</f>
        <v>#DIV/0!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86">
        <v>51</v>
      </c>
      <c r="B1006" s="20" t="s">
        <v>29</v>
      </c>
      <c r="C1006" s="30"/>
      <c r="D1006" s="190">
        <v>0</v>
      </c>
      <c r="E1006" s="190">
        <v>0</v>
      </c>
      <c r="F1006" s="190">
        <f t="shared" ref="F1006:F1007" si="378">(D1006-E1006)</f>
        <v>0</v>
      </c>
      <c r="G1006" s="32" t="e">
        <f t="shared" ref="G1006:G1007" si="379">F1006/E1006</f>
        <v>#DIV/0!</v>
      </c>
    </row>
    <row r="1007" spans="1:7" x14ac:dyDescent="0.2">
      <c r="A1007" s="186">
        <v>510</v>
      </c>
      <c r="B1007" s="1" t="s">
        <v>7</v>
      </c>
      <c r="C1007" s="10"/>
      <c r="D1007" s="190">
        <v>0</v>
      </c>
      <c r="E1007" s="190">
        <v>0</v>
      </c>
      <c r="F1007" s="190">
        <f t="shared" si="378"/>
        <v>0</v>
      </c>
      <c r="G1007" s="32" t="e">
        <f t="shared" si="379"/>
        <v>#DIV/0!</v>
      </c>
    </row>
    <row r="1008" spans="1:7" x14ac:dyDescent="0.2">
      <c r="B1008" s="3"/>
      <c r="C1008" s="28"/>
    </row>
    <row r="1009" spans="1:7" s="157" customFormat="1" x14ac:dyDescent="0.2">
      <c r="A1009" s="186">
        <v>41</v>
      </c>
      <c r="B1009" s="1" t="s">
        <v>8</v>
      </c>
      <c r="C1009" s="10"/>
      <c r="D1009" s="190">
        <f>D1013+D1014+D1015</f>
        <v>0</v>
      </c>
      <c r="E1009" s="190">
        <f>E1013+E1014+E1015</f>
        <v>0</v>
      </c>
      <c r="F1009" s="190">
        <f t="shared" ref="F1009" si="380">(D1009-E1009)</f>
        <v>0</v>
      </c>
      <c r="G1009" s="32" t="e">
        <f t="shared" ref="G1009" si="381">F1009/E1009</f>
        <v>#DIV/0!</v>
      </c>
    </row>
    <row r="1010" spans="1:7" x14ac:dyDescent="0.2">
      <c r="A1010" s="186"/>
      <c r="B1010" s="1"/>
      <c r="C1010" s="10"/>
      <c r="D1010" s="190"/>
      <c r="E1010" s="190"/>
      <c r="F1010" s="190"/>
      <c r="G1010" s="32"/>
    </row>
    <row r="1011" spans="1:7" x14ac:dyDescent="0.2">
      <c r="A1011" s="186"/>
      <c r="B1011" s="7" t="s">
        <v>6</v>
      </c>
      <c r="C1011" s="29"/>
      <c r="D1011" s="190"/>
      <c r="E1011" s="190"/>
      <c r="F1011" s="190"/>
      <c r="G1011" s="32"/>
    </row>
    <row r="1012" spans="1:7" x14ac:dyDescent="0.2">
      <c r="A1012" s="186"/>
      <c r="B1012" s="1"/>
      <c r="C1012" s="10"/>
      <c r="D1012" s="190"/>
      <c r="E1012" s="190"/>
      <c r="F1012" s="190"/>
      <c r="G1012" s="32"/>
    </row>
    <row r="1013" spans="1:7" x14ac:dyDescent="0.2">
      <c r="A1013" s="186"/>
      <c r="B1013" s="23" t="s">
        <v>23</v>
      </c>
      <c r="C1013" s="10"/>
      <c r="D1013" s="190"/>
      <c r="E1013" s="190"/>
      <c r="F1013" s="190">
        <f t="shared" ref="F1013:F1015" si="382">(D1013-E1013)</f>
        <v>0</v>
      </c>
      <c r="G1013" s="32" t="e">
        <f t="shared" ref="G1013:G1015" si="383">F1013/E1013</f>
        <v>#DIV/0!</v>
      </c>
    </row>
    <row r="1014" spans="1:7" ht="25.5" x14ac:dyDescent="0.2">
      <c r="A1014" s="186"/>
      <c r="B1014" s="24" t="s">
        <v>58</v>
      </c>
      <c r="C1014" s="17"/>
      <c r="D1014" s="190"/>
      <c r="E1014" s="190"/>
      <c r="F1014" s="190">
        <f t="shared" si="382"/>
        <v>0</v>
      </c>
      <c r="G1014" s="32" t="e">
        <f t="shared" si="383"/>
        <v>#DIV/0!</v>
      </c>
    </row>
    <row r="1015" spans="1:7" x14ac:dyDescent="0.2">
      <c r="A1015" s="186"/>
      <c r="B1015" s="23" t="s">
        <v>24</v>
      </c>
      <c r="C1015" s="10"/>
      <c r="D1015" s="190"/>
      <c r="E1015" s="190"/>
      <c r="F1015" s="190">
        <f t="shared" si="382"/>
        <v>0</v>
      </c>
      <c r="G1015" s="32" t="e">
        <f t="shared" si="383"/>
        <v>#DIV/0!</v>
      </c>
    </row>
    <row r="1016" spans="1:7" x14ac:dyDescent="0.2">
      <c r="A1016" s="186"/>
      <c r="B1016" s="1"/>
      <c r="C1016" s="10"/>
      <c r="D1016" s="190"/>
      <c r="E1016" s="190"/>
      <c r="F1016" s="190"/>
      <c r="G1016" s="32"/>
    </row>
    <row r="1017" spans="1:7" s="157" customFormat="1" x14ac:dyDescent="0.2">
      <c r="A1017" s="186"/>
      <c r="B1017" s="8" t="s">
        <v>26</v>
      </c>
      <c r="C1017" s="31"/>
      <c r="D1017" s="190"/>
      <c r="E1017" s="190"/>
      <c r="F1017" s="190">
        <f t="shared" ref="F1017" si="384">(D1017-E1017)</f>
        <v>0</v>
      </c>
      <c r="G1017" s="32" t="e">
        <f t="shared" ref="G1017" si="385">F1017/E1017</f>
        <v>#DIV/0!</v>
      </c>
    </row>
    <row r="1018" spans="1:7" x14ac:dyDescent="0.2">
      <c r="A1018" s="186"/>
      <c r="B1018" s="8"/>
      <c r="C1018" s="31"/>
      <c r="D1018" s="190"/>
      <c r="E1018" s="190"/>
      <c r="F1018" s="190"/>
      <c r="G1018" s="32"/>
    </row>
    <row r="1019" spans="1:7" s="157" customFormat="1" x14ac:dyDescent="0.2">
      <c r="A1019" s="186">
        <v>3</v>
      </c>
      <c r="B1019" s="8" t="s">
        <v>15</v>
      </c>
      <c r="C1019" s="31"/>
      <c r="D1019" s="190">
        <f>D1022+D1023+D1024+D1025</f>
        <v>0</v>
      </c>
      <c r="E1019" s="190">
        <f>E1022+E1023+E1024+E1025</f>
        <v>0</v>
      </c>
      <c r="F1019" s="190">
        <f t="shared" ref="F1019" si="386">(D1019-E1019)</f>
        <v>0</v>
      </c>
      <c r="G1019" s="32" t="e">
        <f t="shared" ref="G1019" si="387">F1019/E1019</f>
        <v>#DIV/0!</v>
      </c>
    </row>
    <row r="1020" spans="1:7" x14ac:dyDescent="0.2">
      <c r="A1020" s="186"/>
      <c r="B1020" s="7" t="s">
        <v>6</v>
      </c>
      <c r="C1020" s="29"/>
      <c r="D1020" s="190"/>
      <c r="E1020" s="190"/>
      <c r="F1020" s="190"/>
      <c r="G1020" s="32"/>
    </row>
    <row r="1021" spans="1:7" x14ac:dyDescent="0.2">
      <c r="A1021" s="186"/>
      <c r="B1021" s="8"/>
      <c r="C1021" s="31"/>
      <c r="D1021" s="190"/>
      <c r="E1021" s="190"/>
      <c r="F1021" s="190"/>
      <c r="G1021" s="32"/>
    </row>
    <row r="1022" spans="1:7" x14ac:dyDescent="0.2">
      <c r="A1022" s="186">
        <v>30</v>
      </c>
      <c r="B1022" s="25" t="s">
        <v>16</v>
      </c>
      <c r="C1022" s="31"/>
      <c r="D1022" s="190"/>
      <c r="E1022" s="190"/>
      <c r="F1022" s="190">
        <f t="shared" ref="F1022:F1025" si="388">(D1022-E1022)</f>
        <v>0</v>
      </c>
      <c r="G1022" s="32" t="e">
        <f t="shared" ref="G1022:G1025" si="389">F1022/E1022</f>
        <v>#DIV/0!</v>
      </c>
    </row>
    <row r="1023" spans="1:7" x14ac:dyDescent="0.2">
      <c r="A1023" s="186">
        <v>31</v>
      </c>
      <c r="B1023" s="25" t="s">
        <v>17</v>
      </c>
      <c r="C1023" s="31"/>
      <c r="D1023" s="190"/>
      <c r="E1023" s="190"/>
      <c r="F1023" s="190">
        <f t="shared" si="388"/>
        <v>0</v>
      </c>
      <c r="G1023" s="32" t="e">
        <f t="shared" si="389"/>
        <v>#DIV/0!</v>
      </c>
    </row>
    <row r="1024" spans="1:7" x14ac:dyDescent="0.2">
      <c r="A1024" s="186">
        <v>32</v>
      </c>
      <c r="B1024" s="25" t="s">
        <v>18</v>
      </c>
      <c r="C1024" s="31"/>
      <c r="D1024" s="190"/>
      <c r="E1024" s="190"/>
      <c r="F1024" s="190">
        <f t="shared" si="388"/>
        <v>0</v>
      </c>
      <c r="G1024" s="32" t="e">
        <f t="shared" si="389"/>
        <v>#DIV/0!</v>
      </c>
    </row>
    <row r="1025" spans="1:7" x14ac:dyDescent="0.2">
      <c r="A1025" s="186">
        <v>37</v>
      </c>
      <c r="B1025" s="25" t="s">
        <v>25</v>
      </c>
      <c r="C1025" s="31"/>
      <c r="D1025" s="190"/>
      <c r="E1025" s="190"/>
      <c r="F1025" s="190">
        <f t="shared" si="388"/>
        <v>0</v>
      </c>
      <c r="G1025" s="32" t="e">
        <f t="shared" si="389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90" t="s">
        <v>10</v>
      </c>
      <c r="E1029" s="190" t="s">
        <v>11</v>
      </c>
      <c r="F1029" s="190" t="s">
        <v>12</v>
      </c>
      <c r="G1029" s="32" t="s">
        <v>13</v>
      </c>
    </row>
    <row r="1030" spans="1:7" x14ac:dyDescent="0.2">
      <c r="A1030" s="186">
        <v>700</v>
      </c>
      <c r="B1030" s="1" t="s">
        <v>30</v>
      </c>
      <c r="C1030" s="10"/>
      <c r="D1030" s="190"/>
      <c r="E1030" s="190"/>
      <c r="F1030" s="190">
        <f>(D1030-E1030)</f>
        <v>0</v>
      </c>
      <c r="G1030" s="32" t="e">
        <f>F1030/E1030</f>
        <v>#DIV/0!</v>
      </c>
    </row>
    <row r="1031" spans="1:7" x14ac:dyDescent="0.2">
      <c r="A1031" s="186">
        <v>701</v>
      </c>
      <c r="B1031" s="1" t="s">
        <v>31</v>
      </c>
      <c r="C1031" s="10"/>
      <c r="D1031" s="190"/>
      <c r="E1031" s="190"/>
      <c r="F1031" s="190">
        <f t="shared" ref="F1031:F1033" si="390">(D1031-E1031)</f>
        <v>0</v>
      </c>
      <c r="G1031" s="32" t="e">
        <f t="shared" ref="G1031:G1033" si="391">F1031/E1031</f>
        <v>#DIV/0!</v>
      </c>
    </row>
    <row r="1032" spans="1:7" x14ac:dyDescent="0.2">
      <c r="A1032" s="186">
        <v>704</v>
      </c>
      <c r="B1032" s="1" t="s">
        <v>32</v>
      </c>
      <c r="C1032" s="10"/>
      <c r="D1032" s="190"/>
      <c r="E1032" s="190"/>
      <c r="F1032" s="190">
        <f t="shared" si="390"/>
        <v>0</v>
      </c>
      <c r="G1032" s="32" t="e">
        <f t="shared" si="391"/>
        <v>#DIV/0!</v>
      </c>
    </row>
    <row r="1033" spans="1:7" x14ac:dyDescent="0.2">
      <c r="A1033" s="186">
        <v>706</v>
      </c>
      <c r="B1033" s="1" t="s">
        <v>33</v>
      </c>
      <c r="C1033" s="10"/>
      <c r="D1033" s="190"/>
      <c r="E1033" s="190"/>
      <c r="F1033" s="190">
        <f t="shared" si="390"/>
        <v>0</v>
      </c>
      <c r="G1033" s="32" t="e">
        <f t="shared" si="391"/>
        <v>#DIV/0!</v>
      </c>
    </row>
    <row r="1034" spans="1:7" x14ac:dyDescent="0.2">
      <c r="A1034" s="186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86"/>
      <c r="B1035" s="14" t="s">
        <v>19</v>
      </c>
      <c r="C1035" s="11"/>
      <c r="D1035" s="39"/>
      <c r="E1035" s="39"/>
      <c r="F1035" s="190">
        <f t="shared" ref="F1035:F1040" si="392">(D1035-E1035)</f>
        <v>0</v>
      </c>
      <c r="G1035" s="32" t="e">
        <f t="shared" ref="G1035:G1040" si="393">F1035/E1035</f>
        <v>#DIV/0!</v>
      </c>
    </row>
    <row r="1036" spans="1:7" x14ac:dyDescent="0.2">
      <c r="A1036" s="186"/>
      <c r="B1036" s="14" t="s">
        <v>20</v>
      </c>
      <c r="C1036" s="11"/>
      <c r="D1036" s="39"/>
      <c r="E1036" s="39"/>
      <c r="F1036" s="190">
        <f t="shared" si="392"/>
        <v>0</v>
      </c>
      <c r="G1036" s="32" t="e">
        <f t="shared" si="393"/>
        <v>#DIV/0!</v>
      </c>
    </row>
    <row r="1037" spans="1:7" x14ac:dyDescent="0.2">
      <c r="A1037" s="186"/>
      <c r="B1037" s="14" t="s">
        <v>27</v>
      </c>
      <c r="C1037" s="11"/>
      <c r="D1037" s="39"/>
      <c r="E1037" s="39"/>
      <c r="F1037" s="190">
        <f t="shared" si="392"/>
        <v>0</v>
      </c>
      <c r="G1037" s="32" t="e">
        <f t="shared" si="393"/>
        <v>#DIV/0!</v>
      </c>
    </row>
    <row r="1038" spans="1:7" x14ac:dyDescent="0.2">
      <c r="A1038" s="186">
        <v>706</v>
      </c>
      <c r="B1038" s="2" t="s">
        <v>34</v>
      </c>
      <c r="C1038" s="11"/>
      <c r="D1038" s="39"/>
      <c r="E1038" s="39"/>
      <c r="F1038" s="190">
        <f t="shared" si="392"/>
        <v>0</v>
      </c>
      <c r="G1038" s="32" t="e">
        <f t="shared" si="393"/>
        <v>#DIV/0!</v>
      </c>
    </row>
    <row r="1039" spans="1:7" ht="15.75" customHeight="1" x14ac:dyDescent="0.2">
      <c r="A1039" s="186" t="s">
        <v>35</v>
      </c>
      <c r="B1039" s="2" t="s">
        <v>36</v>
      </c>
      <c r="C1039" s="11"/>
      <c r="D1039" s="39"/>
      <c r="E1039" s="39"/>
      <c r="F1039" s="190">
        <f t="shared" si="392"/>
        <v>0</v>
      </c>
      <c r="G1039" s="32" t="e">
        <f t="shared" si="393"/>
        <v>#DIV/0!</v>
      </c>
    </row>
    <row r="1040" spans="1:7" ht="25.5" x14ac:dyDescent="0.2">
      <c r="A1040" s="22"/>
      <c r="B1040" s="26" t="s">
        <v>45</v>
      </c>
      <c r="C1040" s="187"/>
      <c r="D1040" s="40">
        <f>D1030+D1031+D1032+D1033+D1038+D1039</f>
        <v>0</v>
      </c>
      <c r="E1040" s="40">
        <f>E1030+E1031+E1032+E1033+E1038+E1039</f>
        <v>0</v>
      </c>
      <c r="F1040" s="40">
        <f t="shared" si="392"/>
        <v>0</v>
      </c>
      <c r="G1040" s="34" t="e">
        <f t="shared" si="393"/>
        <v>#DIV/0!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90">
        <v>0</v>
      </c>
      <c r="E1043" s="190">
        <v>0</v>
      </c>
      <c r="F1043" s="190">
        <f t="shared" ref="F1043" si="394">(D1043-E1043)</f>
        <v>0</v>
      </c>
      <c r="G1043" s="32" t="e">
        <f t="shared" ref="G1043" si="395">F1043/E1043</f>
        <v>#DIV/0!</v>
      </c>
    </row>
    <row r="1044" spans="1:7" x14ac:dyDescent="0.2">
      <c r="B1044" s="3"/>
      <c r="C1044" s="188"/>
      <c r="D1044" s="189"/>
      <c r="E1044" s="189"/>
      <c r="F1044" s="189"/>
      <c r="G1044" s="36"/>
    </row>
    <row r="1045" spans="1:7" x14ac:dyDescent="0.2">
      <c r="A1045" s="186">
        <v>72</v>
      </c>
      <c r="B1045" s="1" t="s">
        <v>37</v>
      </c>
      <c r="C1045" s="10"/>
      <c r="D1045" s="190"/>
      <c r="E1045" s="190"/>
      <c r="F1045" s="190"/>
      <c r="G1045" s="32"/>
    </row>
    <row r="1046" spans="1:7" x14ac:dyDescent="0.2">
      <c r="A1046" s="186">
        <v>73</v>
      </c>
      <c r="B1046" s="1" t="s">
        <v>38</v>
      </c>
      <c r="C1046" s="10"/>
      <c r="D1046" s="190"/>
      <c r="E1046" s="190"/>
      <c r="F1046" s="190">
        <f t="shared" ref="F1046" si="396">(D1046-E1046)</f>
        <v>0</v>
      </c>
      <c r="G1046" s="32" t="e">
        <f t="shared" ref="G1046" si="397">F1046/E1046</f>
        <v>#DIV/0!</v>
      </c>
    </row>
    <row r="1047" spans="1:7" x14ac:dyDescent="0.2">
      <c r="A1047" s="186">
        <v>74</v>
      </c>
      <c r="B1047" s="2" t="s">
        <v>39</v>
      </c>
      <c r="C1047" s="11"/>
      <c r="D1047" s="39"/>
      <c r="E1047" s="39"/>
      <c r="F1047" s="190"/>
      <c r="G1047" s="32"/>
    </row>
    <row r="1048" spans="1:7" ht="25.5" x14ac:dyDescent="0.2">
      <c r="A1048" s="22"/>
      <c r="B1048" s="26" t="s">
        <v>44</v>
      </c>
      <c r="C1048" s="191"/>
      <c r="D1048" s="40">
        <f>D1040+D1045+D1046+D1047</f>
        <v>0</v>
      </c>
      <c r="E1048" s="40">
        <f>E1040+E1045+E1046+E1047</f>
        <v>0</v>
      </c>
      <c r="F1048" s="190">
        <f t="shared" ref="F1048:F1057" si="398">(D1048-E1048)</f>
        <v>0</v>
      </c>
      <c r="G1048" s="32" t="e">
        <f t="shared" ref="G1048:G1057" si="399">F1048/E1048</f>
        <v>#DIV/0!</v>
      </c>
    </row>
    <row r="1049" spans="1:7" x14ac:dyDescent="0.2">
      <c r="A1049" s="186">
        <v>60</v>
      </c>
      <c r="B1049" s="3" t="s">
        <v>40</v>
      </c>
      <c r="C1049" s="188"/>
      <c r="D1049" s="189">
        <f>D1050+D1051+D1052</f>
        <v>0</v>
      </c>
      <c r="E1049" s="189">
        <f>E1050+E1051+E1052</f>
        <v>0</v>
      </c>
      <c r="F1049" s="190">
        <f t="shared" si="398"/>
        <v>0</v>
      </c>
      <c r="G1049" s="32" t="e">
        <f t="shared" si="399"/>
        <v>#DIV/0!</v>
      </c>
    </row>
    <row r="1050" spans="1:7" x14ac:dyDescent="0.2">
      <c r="A1050" s="186">
        <v>600</v>
      </c>
      <c r="B1050" s="1" t="s">
        <v>2</v>
      </c>
      <c r="C1050" s="10"/>
      <c r="D1050" s="190"/>
      <c r="E1050" s="190"/>
      <c r="F1050" s="190">
        <f t="shared" si="398"/>
        <v>0</v>
      </c>
      <c r="G1050" s="32" t="e">
        <f t="shared" si="399"/>
        <v>#DIV/0!</v>
      </c>
    </row>
    <row r="1051" spans="1:7" x14ac:dyDescent="0.2">
      <c r="A1051" s="186">
        <v>601</v>
      </c>
      <c r="B1051" s="1" t="s">
        <v>3</v>
      </c>
      <c r="C1051" s="10"/>
      <c r="D1051" s="190"/>
      <c r="E1051" s="190"/>
      <c r="F1051" s="190">
        <f t="shared" si="398"/>
        <v>0</v>
      </c>
      <c r="G1051" s="32" t="e">
        <f t="shared" si="399"/>
        <v>#DIV/0!</v>
      </c>
    </row>
    <row r="1052" spans="1:7" x14ac:dyDescent="0.2">
      <c r="A1052" s="186">
        <v>604</v>
      </c>
      <c r="B1052" s="1" t="s">
        <v>4</v>
      </c>
      <c r="C1052" s="10"/>
      <c r="D1052" s="190"/>
      <c r="E1052" s="190"/>
      <c r="F1052" s="190">
        <f t="shared" si="398"/>
        <v>0</v>
      </c>
      <c r="G1052" s="32" t="e">
        <f t="shared" si="399"/>
        <v>#DIV/0!</v>
      </c>
    </row>
    <row r="1053" spans="1:7" x14ac:dyDescent="0.2">
      <c r="A1053" s="186">
        <v>61</v>
      </c>
      <c r="B1053" s="1" t="s">
        <v>41</v>
      </c>
      <c r="C1053" s="10"/>
      <c r="D1053" s="190"/>
      <c r="E1053" s="190"/>
      <c r="F1053" s="190">
        <f t="shared" si="398"/>
        <v>0</v>
      </c>
      <c r="G1053" s="32" t="e">
        <f t="shared" si="399"/>
        <v>#DIV/0!</v>
      </c>
    </row>
    <row r="1054" spans="1:7" x14ac:dyDescent="0.2">
      <c r="A1054" s="186">
        <v>62</v>
      </c>
      <c r="B1054" s="2" t="s">
        <v>42</v>
      </c>
      <c r="C1054" s="11"/>
      <c r="D1054" s="39"/>
      <c r="E1054" s="39"/>
      <c r="F1054" s="190">
        <f t="shared" si="398"/>
        <v>0</v>
      </c>
      <c r="G1054" s="32" t="e">
        <f t="shared" si="399"/>
        <v>#DIV/0!</v>
      </c>
    </row>
    <row r="1055" spans="1:7" ht="25.5" x14ac:dyDescent="0.2">
      <c r="A1055" s="22"/>
      <c r="B1055" s="26" t="s">
        <v>43</v>
      </c>
      <c r="C1055" s="191"/>
      <c r="D1055" s="40">
        <f>D1049+D1053+D1054</f>
        <v>0</v>
      </c>
      <c r="E1055" s="40">
        <f>E1049+E1053+E1054</f>
        <v>0</v>
      </c>
      <c r="F1055" s="190">
        <f t="shared" si="398"/>
        <v>0</v>
      </c>
      <c r="G1055" s="32" t="e">
        <f t="shared" si="399"/>
        <v>#DIV/0!</v>
      </c>
    </row>
    <row r="1056" spans="1:7" ht="25.5" x14ac:dyDescent="0.2">
      <c r="A1056" s="22"/>
      <c r="B1056" s="26" t="s">
        <v>48</v>
      </c>
      <c r="C1056" s="191"/>
      <c r="D1056" s="40">
        <f>D1048-D1055</f>
        <v>0</v>
      </c>
      <c r="E1056" s="40">
        <f>E1048-E1055</f>
        <v>0</v>
      </c>
      <c r="F1056" s="190">
        <f t="shared" si="398"/>
        <v>0</v>
      </c>
      <c r="G1056" s="32" t="e">
        <f t="shared" si="399"/>
        <v>#DIV/0!</v>
      </c>
    </row>
    <row r="1057" spans="1:7" x14ac:dyDescent="0.2">
      <c r="A1057" s="186">
        <v>63</v>
      </c>
      <c r="B1057" s="3" t="s">
        <v>46</v>
      </c>
      <c r="C1057" s="188"/>
      <c r="D1057" s="189"/>
      <c r="E1057" s="189"/>
      <c r="F1057" s="190">
        <f t="shared" si="398"/>
        <v>0</v>
      </c>
      <c r="G1057" s="32" t="e">
        <f t="shared" si="399"/>
        <v>#DIV/0!</v>
      </c>
    </row>
    <row r="1058" spans="1:7" x14ac:dyDescent="0.2">
      <c r="A1058" s="186"/>
      <c r="B1058" s="13" t="s">
        <v>6</v>
      </c>
      <c r="C1058" s="27"/>
      <c r="D1058" s="190"/>
      <c r="E1058" s="190"/>
      <c r="F1058" s="190"/>
      <c r="G1058" s="32"/>
    </row>
    <row r="1059" spans="1:7" x14ac:dyDescent="0.2">
      <c r="A1059" s="186">
        <v>631</v>
      </c>
      <c r="B1059" s="15" t="s">
        <v>21</v>
      </c>
      <c r="C1059" s="21"/>
      <c r="D1059" s="189"/>
      <c r="E1059" s="189"/>
      <c r="F1059" s="190">
        <f t="shared" ref="F1059" si="400">(D1059-E1059)</f>
        <v>0</v>
      </c>
      <c r="G1059" s="32" t="e">
        <f t="shared" ref="G1059" si="401">F1059/E1059</f>
        <v>#DIV/0!</v>
      </c>
    </row>
    <row r="1060" spans="1:7" x14ac:dyDescent="0.2">
      <c r="A1060" s="186"/>
      <c r="B1060" s="15"/>
      <c r="C1060" s="21"/>
      <c r="D1060" s="190"/>
      <c r="E1060" s="190"/>
      <c r="F1060" s="190"/>
      <c r="G1060" s="32"/>
    </row>
    <row r="1061" spans="1:7" x14ac:dyDescent="0.2">
      <c r="A1061" s="186">
        <v>64</v>
      </c>
      <c r="B1061" s="2" t="s">
        <v>47</v>
      </c>
      <c r="C1061" s="11"/>
      <c r="D1061" s="39"/>
      <c r="E1061" s="39"/>
      <c r="F1061" s="190">
        <f t="shared" ref="F1061:F1071" si="402">(D1061-E1061)</f>
        <v>0</v>
      </c>
      <c r="G1061" s="32" t="e">
        <f t="shared" ref="G1061:G1071" si="403">F1061/E1061</f>
        <v>#DIV/0!</v>
      </c>
    </row>
    <row r="1062" spans="1:7" s="157" customFormat="1" ht="25.5" x14ac:dyDescent="0.2">
      <c r="A1062" s="22"/>
      <c r="B1062" s="26" t="s">
        <v>49</v>
      </c>
      <c r="C1062" s="191"/>
      <c r="D1062" s="190">
        <f>D1056-D1057-D1061</f>
        <v>0</v>
      </c>
      <c r="E1062" s="190">
        <f>E1056-E1057-E1061</f>
        <v>0</v>
      </c>
      <c r="F1062" s="190">
        <f t="shared" si="402"/>
        <v>0</v>
      </c>
      <c r="G1062" s="32" t="e">
        <f t="shared" si="403"/>
        <v>#DIV/0!</v>
      </c>
    </row>
    <row r="1063" spans="1:7" x14ac:dyDescent="0.2">
      <c r="A1063" s="186">
        <v>75</v>
      </c>
      <c r="B1063" s="3" t="s">
        <v>50</v>
      </c>
      <c r="C1063" s="188"/>
      <c r="D1063" s="189"/>
      <c r="E1063" s="189"/>
      <c r="F1063" s="190">
        <f t="shared" si="402"/>
        <v>0</v>
      </c>
      <c r="G1063" s="32" t="e">
        <f t="shared" si="403"/>
        <v>#DIV/0!</v>
      </c>
    </row>
    <row r="1064" spans="1:7" x14ac:dyDescent="0.2">
      <c r="A1064" s="186">
        <v>65</v>
      </c>
      <c r="B1064" s="1" t="s">
        <v>51</v>
      </c>
      <c r="C1064" s="10"/>
      <c r="D1064" s="190"/>
      <c r="E1064" s="190"/>
      <c r="F1064" s="190">
        <f t="shared" si="402"/>
        <v>0</v>
      </c>
      <c r="G1064" s="32" t="e">
        <f t="shared" si="403"/>
        <v>#DIV/0!</v>
      </c>
    </row>
    <row r="1065" spans="1:7" ht="25.5" x14ac:dyDescent="0.2">
      <c r="A1065" s="186">
        <v>68</v>
      </c>
      <c r="B1065" s="16" t="s">
        <v>52</v>
      </c>
      <c r="C1065" s="17"/>
      <c r="D1065" s="190"/>
      <c r="E1065" s="190"/>
      <c r="F1065" s="190">
        <f t="shared" si="402"/>
        <v>0</v>
      </c>
      <c r="G1065" s="32" t="e">
        <f t="shared" si="403"/>
        <v>#DIV/0!</v>
      </c>
    </row>
    <row r="1066" spans="1:7" x14ac:dyDescent="0.2">
      <c r="A1066" s="186">
        <v>78</v>
      </c>
      <c r="B1066" s="2" t="s">
        <v>53</v>
      </c>
      <c r="C1066" s="11"/>
      <c r="D1066" s="39"/>
      <c r="E1066" s="39"/>
      <c r="F1066" s="190">
        <f t="shared" si="402"/>
        <v>0</v>
      </c>
      <c r="G1066" s="32" t="e">
        <f t="shared" si="403"/>
        <v>#DIV/0!</v>
      </c>
    </row>
    <row r="1067" spans="1:7" s="157" customFormat="1" ht="25.5" x14ac:dyDescent="0.2">
      <c r="A1067" s="22"/>
      <c r="B1067" s="26" t="s">
        <v>77</v>
      </c>
      <c r="C1067" s="191"/>
      <c r="D1067" s="190">
        <f>D1062+D1063-D1064-D1065+D1066</f>
        <v>0</v>
      </c>
      <c r="E1067" s="190">
        <f>E1062+E1063-E1064-E1065+E1066</f>
        <v>0</v>
      </c>
      <c r="F1067" s="190">
        <f t="shared" si="402"/>
        <v>0</v>
      </c>
      <c r="G1067" s="32" t="e">
        <f t="shared" si="403"/>
        <v>#DIV/0!</v>
      </c>
    </row>
    <row r="1068" spans="1:7" x14ac:dyDescent="0.2">
      <c r="A1068" s="186">
        <v>76</v>
      </c>
      <c r="B1068" s="1" t="s">
        <v>54</v>
      </c>
      <c r="C1068" s="10"/>
      <c r="D1068" s="190"/>
      <c r="E1068" s="190"/>
      <c r="F1068" s="190">
        <f t="shared" si="402"/>
        <v>0</v>
      </c>
      <c r="G1068" s="32" t="e">
        <f t="shared" si="403"/>
        <v>#DIV/0!</v>
      </c>
    </row>
    <row r="1069" spans="1:7" x14ac:dyDescent="0.2">
      <c r="A1069" s="186">
        <v>66</v>
      </c>
      <c r="B1069" s="1" t="s">
        <v>55</v>
      </c>
      <c r="C1069" s="10"/>
      <c r="D1069" s="190"/>
      <c r="E1069" s="190"/>
      <c r="F1069" s="190">
        <f t="shared" si="402"/>
        <v>0</v>
      </c>
      <c r="G1069" s="32" t="e">
        <f t="shared" si="403"/>
        <v>#DIV/0!</v>
      </c>
    </row>
    <row r="1070" spans="1:7" x14ac:dyDescent="0.2">
      <c r="B1070" s="2" t="s">
        <v>56</v>
      </c>
      <c r="C1070" s="11"/>
      <c r="D1070" s="39">
        <f>D1068-D1069</f>
        <v>0</v>
      </c>
      <c r="E1070" s="39">
        <f>E1068-E1069</f>
        <v>0</v>
      </c>
      <c r="F1070" s="190">
        <f t="shared" si="402"/>
        <v>0</v>
      </c>
      <c r="G1070" s="32" t="e">
        <f t="shared" si="403"/>
        <v>#DIV/0!</v>
      </c>
    </row>
    <row r="1071" spans="1:7" s="157" customFormat="1" x14ac:dyDescent="0.2">
      <c r="A1071" s="22"/>
      <c r="B1071" s="19" t="s">
        <v>57</v>
      </c>
      <c r="C1071" s="191"/>
      <c r="D1071" s="190">
        <f>D1067+D1070</f>
        <v>0</v>
      </c>
      <c r="E1071" s="190">
        <f>E1067+E1070</f>
        <v>0</v>
      </c>
      <c r="F1071" s="190">
        <f t="shared" si="402"/>
        <v>0</v>
      </c>
      <c r="G1071" s="32" t="e">
        <f t="shared" si="403"/>
        <v>#DIV/0!</v>
      </c>
    </row>
    <row r="1073" spans="1:7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s="157" customFormat="1" x14ac:dyDescent="0.2">
      <c r="A1075" s="186">
        <v>5</v>
      </c>
      <c r="B1075" s="1" t="s">
        <v>22</v>
      </c>
      <c r="C1075" s="10"/>
      <c r="D1075" s="190"/>
      <c r="E1075" s="190"/>
      <c r="F1075" s="190">
        <f t="shared" ref="F1075" si="404">(D1075-E1075)</f>
        <v>0</v>
      </c>
      <c r="G1075" s="32" t="e">
        <f t="shared" ref="G1075" si="405">F1075/E1075</f>
        <v>#DIV/0!</v>
      </c>
    </row>
    <row r="1076" spans="1:7" x14ac:dyDescent="0.2">
      <c r="B1076" s="6"/>
      <c r="C1076" s="28"/>
    </row>
    <row r="1077" spans="1:7" x14ac:dyDescent="0.2">
      <c r="B1077" s="7" t="s">
        <v>6</v>
      </c>
      <c r="C1077" s="29"/>
    </row>
    <row r="1078" spans="1:7" x14ac:dyDescent="0.2">
      <c r="B1078" s="6"/>
      <c r="C1078" s="28"/>
    </row>
    <row r="1079" spans="1:7" x14ac:dyDescent="0.2">
      <c r="A1079" s="186">
        <v>51</v>
      </c>
      <c r="B1079" s="20" t="s">
        <v>29</v>
      </c>
      <c r="C1079" s="30"/>
      <c r="D1079" s="190">
        <v>0</v>
      </c>
      <c r="E1079" s="190">
        <v>0</v>
      </c>
      <c r="F1079" s="190">
        <f t="shared" ref="F1079:F1080" si="406">(D1079-E1079)</f>
        <v>0</v>
      </c>
      <c r="G1079" s="32" t="e">
        <f t="shared" ref="G1079:G1080" si="407">F1079/E1079</f>
        <v>#DIV/0!</v>
      </c>
    </row>
    <row r="1080" spans="1:7" x14ac:dyDescent="0.2">
      <c r="A1080" s="186">
        <v>510</v>
      </c>
      <c r="B1080" s="1" t="s">
        <v>7</v>
      </c>
      <c r="C1080" s="10"/>
      <c r="D1080" s="190">
        <v>0</v>
      </c>
      <c r="E1080" s="190">
        <v>0</v>
      </c>
      <c r="F1080" s="190">
        <f t="shared" si="406"/>
        <v>0</v>
      </c>
      <c r="G1080" s="32" t="e">
        <f t="shared" si="407"/>
        <v>#DIV/0!</v>
      </c>
    </row>
    <row r="1081" spans="1:7" x14ac:dyDescent="0.2">
      <c r="B1081" s="3"/>
      <c r="C1081" s="28"/>
    </row>
    <row r="1082" spans="1:7" s="157" customFormat="1" x14ac:dyDescent="0.2">
      <c r="A1082" s="186">
        <v>41</v>
      </c>
      <c r="B1082" s="1" t="s">
        <v>8</v>
      </c>
      <c r="C1082" s="10"/>
      <c r="D1082" s="190">
        <f>D1086+D1087+D1088</f>
        <v>0</v>
      </c>
      <c r="E1082" s="190">
        <f>E1086+E1087+E1088</f>
        <v>0</v>
      </c>
      <c r="F1082" s="190">
        <f t="shared" ref="F1082" si="408">(D1082-E1082)</f>
        <v>0</v>
      </c>
      <c r="G1082" s="32" t="e">
        <f t="shared" ref="G1082" si="409">F1082/E1082</f>
        <v>#DIV/0!</v>
      </c>
    </row>
    <row r="1083" spans="1:7" x14ac:dyDescent="0.2">
      <c r="A1083" s="186"/>
      <c r="B1083" s="1"/>
      <c r="C1083" s="10"/>
      <c r="D1083" s="190"/>
      <c r="E1083" s="190"/>
      <c r="F1083" s="190"/>
      <c r="G1083" s="32"/>
    </row>
    <row r="1084" spans="1:7" x14ac:dyDescent="0.2">
      <c r="A1084" s="186"/>
      <c r="B1084" s="7" t="s">
        <v>6</v>
      </c>
      <c r="C1084" s="29"/>
      <c r="D1084" s="190"/>
      <c r="E1084" s="190"/>
      <c r="F1084" s="190"/>
      <c r="G1084" s="32"/>
    </row>
    <row r="1085" spans="1:7" x14ac:dyDescent="0.2">
      <c r="A1085" s="186"/>
      <c r="B1085" s="1"/>
      <c r="C1085" s="10"/>
      <c r="D1085" s="190"/>
      <c r="E1085" s="190"/>
      <c r="F1085" s="190"/>
      <c r="G1085" s="32"/>
    </row>
    <row r="1086" spans="1:7" x14ac:dyDescent="0.2">
      <c r="A1086" s="186"/>
      <c r="B1086" s="23" t="s">
        <v>23</v>
      </c>
      <c r="C1086" s="10"/>
      <c r="D1086" s="190"/>
      <c r="E1086" s="190"/>
      <c r="F1086" s="190">
        <f t="shared" ref="F1086:F1088" si="410">(D1086-E1086)</f>
        <v>0</v>
      </c>
      <c r="G1086" s="32" t="e">
        <f t="shared" ref="G1086:G1088" si="411">F1086/E1086</f>
        <v>#DIV/0!</v>
      </c>
    </row>
    <row r="1087" spans="1:7" ht="25.5" x14ac:dyDescent="0.2">
      <c r="A1087" s="186"/>
      <c r="B1087" s="24" t="s">
        <v>58</v>
      </c>
      <c r="C1087" s="17"/>
      <c r="D1087" s="190"/>
      <c r="E1087" s="190"/>
      <c r="F1087" s="190">
        <f t="shared" si="410"/>
        <v>0</v>
      </c>
      <c r="G1087" s="32" t="e">
        <f t="shared" si="411"/>
        <v>#DIV/0!</v>
      </c>
    </row>
    <row r="1088" spans="1:7" x14ac:dyDescent="0.2">
      <c r="A1088" s="186"/>
      <c r="B1088" s="23" t="s">
        <v>24</v>
      </c>
      <c r="C1088" s="10"/>
      <c r="D1088" s="190"/>
      <c r="E1088" s="190"/>
      <c r="F1088" s="190">
        <f t="shared" si="410"/>
        <v>0</v>
      </c>
      <c r="G1088" s="32" t="e">
        <f t="shared" si="411"/>
        <v>#DIV/0!</v>
      </c>
    </row>
    <row r="1089" spans="1:7" x14ac:dyDescent="0.2">
      <c r="A1089" s="186"/>
      <c r="B1089" s="1"/>
      <c r="C1089" s="10"/>
      <c r="D1089" s="190"/>
      <c r="E1089" s="190"/>
      <c r="F1089" s="190"/>
      <c r="G1089" s="32"/>
    </row>
    <row r="1090" spans="1:7" s="157" customFormat="1" x14ac:dyDescent="0.2">
      <c r="A1090" s="186"/>
      <c r="B1090" s="8" t="s">
        <v>26</v>
      </c>
      <c r="C1090" s="31"/>
      <c r="D1090" s="190"/>
      <c r="E1090" s="190"/>
      <c r="F1090" s="190">
        <f t="shared" ref="F1090" si="412">(D1090-E1090)</f>
        <v>0</v>
      </c>
      <c r="G1090" s="32" t="e">
        <f t="shared" ref="G1090" si="413">F1090/E1090</f>
        <v>#DIV/0!</v>
      </c>
    </row>
    <row r="1091" spans="1:7" x14ac:dyDescent="0.2">
      <c r="A1091" s="186"/>
      <c r="B1091" s="8"/>
      <c r="C1091" s="31"/>
      <c r="D1091" s="190"/>
      <c r="E1091" s="190"/>
      <c r="F1091" s="190"/>
      <c r="G1091" s="32"/>
    </row>
    <row r="1092" spans="1:7" s="157" customFormat="1" x14ac:dyDescent="0.2">
      <c r="A1092" s="186">
        <v>3</v>
      </c>
      <c r="B1092" s="8" t="s">
        <v>15</v>
      </c>
      <c r="C1092" s="31"/>
      <c r="D1092" s="190">
        <f>D1095+D1096+D1097+D1098</f>
        <v>0</v>
      </c>
      <c r="E1092" s="190">
        <f>E1095+E1096+E1097+E1098</f>
        <v>0</v>
      </c>
      <c r="F1092" s="190">
        <f t="shared" ref="F1092" si="414">(D1092-E1092)</f>
        <v>0</v>
      </c>
      <c r="G1092" s="32" t="e">
        <f t="shared" ref="G1092" si="415">F1092/E1092</f>
        <v>#DIV/0!</v>
      </c>
    </row>
    <row r="1093" spans="1:7" x14ac:dyDescent="0.2">
      <c r="A1093" s="186"/>
      <c r="B1093" s="7" t="s">
        <v>6</v>
      </c>
      <c r="C1093" s="29"/>
      <c r="D1093" s="190"/>
      <c r="E1093" s="190"/>
      <c r="F1093" s="190"/>
      <c r="G1093" s="32"/>
    </row>
    <row r="1094" spans="1:7" x14ac:dyDescent="0.2">
      <c r="A1094" s="186"/>
      <c r="B1094" s="8"/>
      <c r="C1094" s="31"/>
      <c r="D1094" s="190"/>
      <c r="E1094" s="190"/>
      <c r="F1094" s="190"/>
      <c r="G1094" s="32"/>
    </row>
    <row r="1095" spans="1:7" x14ac:dyDescent="0.2">
      <c r="A1095" s="186">
        <v>30</v>
      </c>
      <c r="B1095" s="25" t="s">
        <v>16</v>
      </c>
      <c r="C1095" s="31"/>
      <c r="D1095" s="190"/>
      <c r="E1095" s="190"/>
      <c r="F1095" s="190">
        <f t="shared" ref="F1095:F1098" si="416">(D1095-E1095)</f>
        <v>0</v>
      </c>
      <c r="G1095" s="32" t="e">
        <f t="shared" ref="G1095:G1098" si="417">F1095/E1095</f>
        <v>#DIV/0!</v>
      </c>
    </row>
    <row r="1096" spans="1:7" x14ac:dyDescent="0.2">
      <c r="A1096" s="186">
        <v>31</v>
      </c>
      <c r="B1096" s="25" t="s">
        <v>17</v>
      </c>
      <c r="C1096" s="31"/>
      <c r="D1096" s="190"/>
      <c r="E1096" s="190"/>
      <c r="F1096" s="190">
        <f t="shared" si="416"/>
        <v>0</v>
      </c>
      <c r="G1096" s="32" t="e">
        <f t="shared" si="417"/>
        <v>#DIV/0!</v>
      </c>
    </row>
    <row r="1097" spans="1:7" x14ac:dyDescent="0.2">
      <c r="A1097" s="186">
        <v>32</v>
      </c>
      <c r="B1097" s="25" t="s">
        <v>18</v>
      </c>
      <c r="C1097" s="31"/>
      <c r="D1097" s="190"/>
      <c r="E1097" s="190"/>
      <c r="F1097" s="190">
        <f t="shared" si="416"/>
        <v>0</v>
      </c>
      <c r="G1097" s="32" t="e">
        <f t="shared" si="417"/>
        <v>#DIV/0!</v>
      </c>
    </row>
    <row r="1098" spans="1:7" x14ac:dyDescent="0.2">
      <c r="A1098" s="186">
        <v>37</v>
      </c>
      <c r="B1098" s="25" t="s">
        <v>25</v>
      </c>
      <c r="C1098" s="31"/>
      <c r="D1098" s="190"/>
      <c r="E1098" s="190"/>
      <c r="F1098" s="190">
        <f t="shared" si="416"/>
        <v>0</v>
      </c>
      <c r="G1098" s="32" t="e">
        <f t="shared" si="417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90" t="s">
        <v>10</v>
      </c>
      <c r="E1102" s="190" t="s">
        <v>11</v>
      </c>
      <c r="F1102" s="190" t="s">
        <v>12</v>
      </c>
      <c r="G1102" s="32" t="s">
        <v>13</v>
      </c>
    </row>
    <row r="1103" spans="1:7" x14ac:dyDescent="0.2">
      <c r="A1103" s="186">
        <v>700</v>
      </c>
      <c r="B1103" s="1" t="s">
        <v>30</v>
      </c>
      <c r="C1103" s="10"/>
      <c r="D1103" s="190"/>
      <c r="E1103" s="190"/>
      <c r="F1103" s="190">
        <f>(D1103-E1103)</f>
        <v>0</v>
      </c>
      <c r="G1103" s="32" t="e">
        <f>F1103/E1103</f>
        <v>#DIV/0!</v>
      </c>
    </row>
    <row r="1104" spans="1:7" x14ac:dyDescent="0.2">
      <c r="A1104" s="186">
        <v>701</v>
      </c>
      <c r="B1104" s="1" t="s">
        <v>31</v>
      </c>
      <c r="C1104" s="10"/>
      <c r="D1104" s="190"/>
      <c r="E1104" s="190"/>
      <c r="F1104" s="190">
        <f t="shared" ref="F1104:F1106" si="418">(D1104-E1104)</f>
        <v>0</v>
      </c>
      <c r="G1104" s="32" t="e">
        <f t="shared" ref="G1104:G1106" si="419">F1104/E1104</f>
        <v>#DIV/0!</v>
      </c>
    </row>
    <row r="1105" spans="1:7" x14ac:dyDescent="0.2">
      <c r="A1105" s="186">
        <v>704</v>
      </c>
      <c r="B1105" s="1" t="s">
        <v>32</v>
      </c>
      <c r="C1105" s="10"/>
      <c r="D1105" s="190"/>
      <c r="E1105" s="190"/>
      <c r="F1105" s="190">
        <f t="shared" si="418"/>
        <v>0</v>
      </c>
      <c r="G1105" s="32" t="e">
        <f t="shared" si="419"/>
        <v>#DIV/0!</v>
      </c>
    </row>
    <row r="1106" spans="1:7" x14ac:dyDescent="0.2">
      <c r="A1106" s="186">
        <v>706</v>
      </c>
      <c r="B1106" s="1" t="s">
        <v>33</v>
      </c>
      <c r="C1106" s="10"/>
      <c r="D1106" s="190"/>
      <c r="E1106" s="190"/>
      <c r="F1106" s="190">
        <f t="shared" si="418"/>
        <v>0</v>
      </c>
      <c r="G1106" s="32" t="e">
        <f t="shared" si="419"/>
        <v>#DIV/0!</v>
      </c>
    </row>
    <row r="1107" spans="1:7" x14ac:dyDescent="0.2">
      <c r="A1107" s="186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86"/>
      <c r="B1108" s="14" t="s">
        <v>19</v>
      </c>
      <c r="C1108" s="11"/>
      <c r="D1108" s="39"/>
      <c r="E1108" s="39"/>
      <c r="F1108" s="190">
        <f t="shared" ref="F1108:F1113" si="420">(D1108-E1108)</f>
        <v>0</v>
      </c>
      <c r="G1108" s="32" t="e">
        <f t="shared" ref="G1108:G1113" si="421">F1108/E1108</f>
        <v>#DIV/0!</v>
      </c>
    </row>
    <row r="1109" spans="1:7" x14ac:dyDescent="0.2">
      <c r="A1109" s="186"/>
      <c r="B1109" s="14" t="s">
        <v>20</v>
      </c>
      <c r="C1109" s="11"/>
      <c r="D1109" s="39"/>
      <c r="E1109" s="39"/>
      <c r="F1109" s="190">
        <f t="shared" si="420"/>
        <v>0</v>
      </c>
      <c r="G1109" s="32" t="e">
        <f t="shared" si="421"/>
        <v>#DIV/0!</v>
      </c>
    </row>
    <row r="1110" spans="1:7" x14ac:dyDescent="0.2">
      <c r="A1110" s="186"/>
      <c r="B1110" s="14" t="s">
        <v>27</v>
      </c>
      <c r="C1110" s="11"/>
      <c r="D1110" s="39"/>
      <c r="E1110" s="39"/>
      <c r="F1110" s="190">
        <f t="shared" si="420"/>
        <v>0</v>
      </c>
      <c r="G1110" s="32" t="e">
        <f t="shared" si="421"/>
        <v>#DIV/0!</v>
      </c>
    </row>
    <row r="1111" spans="1:7" x14ac:dyDescent="0.2">
      <c r="A1111" s="186">
        <v>706</v>
      </c>
      <c r="B1111" s="2" t="s">
        <v>34</v>
      </c>
      <c r="C1111" s="11"/>
      <c r="D1111" s="39"/>
      <c r="E1111" s="39"/>
      <c r="F1111" s="190">
        <f t="shared" si="420"/>
        <v>0</v>
      </c>
      <c r="G1111" s="32" t="e">
        <f t="shared" si="421"/>
        <v>#DIV/0!</v>
      </c>
    </row>
    <row r="1112" spans="1:7" x14ac:dyDescent="0.2">
      <c r="A1112" s="186" t="s">
        <v>35</v>
      </c>
      <c r="B1112" s="2" t="s">
        <v>36</v>
      </c>
      <c r="C1112" s="11"/>
      <c r="D1112" s="39"/>
      <c r="E1112" s="39"/>
      <c r="F1112" s="190">
        <f t="shared" si="420"/>
        <v>0</v>
      </c>
      <c r="G1112" s="32" t="e">
        <f t="shared" si="421"/>
        <v>#DIV/0!</v>
      </c>
    </row>
    <row r="1113" spans="1:7" ht="25.5" x14ac:dyDescent="0.2">
      <c r="A1113" s="22"/>
      <c r="B1113" s="26" t="s">
        <v>45</v>
      </c>
      <c r="C1113" s="187"/>
      <c r="D1113" s="40">
        <f>D1103+D1104+D1105+D1106+D1111+D1112</f>
        <v>0</v>
      </c>
      <c r="E1113" s="40">
        <f>E1103+E1104+E1105+E1106+E1111+E1112</f>
        <v>0</v>
      </c>
      <c r="F1113" s="40">
        <f t="shared" si="420"/>
        <v>0</v>
      </c>
      <c r="G1113" s="34" t="e">
        <f t="shared" si="421"/>
        <v>#DIV/0!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90">
        <v>0</v>
      </c>
      <c r="E1116" s="190">
        <v>0</v>
      </c>
      <c r="F1116" s="190">
        <f t="shared" ref="F1116" si="422">(D1116-E1116)</f>
        <v>0</v>
      </c>
      <c r="G1116" s="32" t="e">
        <f t="shared" ref="G1116" si="423">F1116/E1116</f>
        <v>#DIV/0!</v>
      </c>
    </row>
    <row r="1117" spans="1:7" x14ac:dyDescent="0.2">
      <c r="B1117" s="3"/>
      <c r="C1117" s="188"/>
      <c r="D1117" s="189"/>
      <c r="E1117" s="189"/>
      <c r="F1117" s="189"/>
      <c r="G1117" s="36"/>
    </row>
    <row r="1118" spans="1:7" x14ac:dyDescent="0.2">
      <c r="A1118" s="186">
        <v>72</v>
      </c>
      <c r="B1118" s="1" t="s">
        <v>37</v>
      </c>
      <c r="C1118" s="10"/>
      <c r="D1118" s="190"/>
      <c r="E1118" s="190"/>
      <c r="F1118" s="190"/>
      <c r="G1118" s="32"/>
    </row>
    <row r="1119" spans="1:7" x14ac:dyDescent="0.2">
      <c r="A1119" s="186">
        <v>73</v>
      </c>
      <c r="B1119" s="1" t="s">
        <v>38</v>
      </c>
      <c r="C1119" s="10"/>
      <c r="D1119" s="190"/>
      <c r="E1119" s="190"/>
      <c r="F1119" s="190">
        <f t="shared" ref="F1119" si="424">(D1119-E1119)</f>
        <v>0</v>
      </c>
      <c r="G1119" s="32" t="e">
        <f t="shared" ref="G1119" si="425">F1119/E1119</f>
        <v>#DIV/0!</v>
      </c>
    </row>
    <row r="1120" spans="1:7" x14ac:dyDescent="0.2">
      <c r="A1120" s="186">
        <v>74</v>
      </c>
      <c r="B1120" s="2" t="s">
        <v>39</v>
      </c>
      <c r="C1120" s="11"/>
      <c r="D1120" s="39"/>
      <c r="E1120" s="39"/>
      <c r="F1120" s="190"/>
      <c r="G1120" s="32"/>
    </row>
    <row r="1121" spans="1:7" ht="25.5" x14ac:dyDescent="0.2">
      <c r="A1121" s="22"/>
      <c r="B1121" s="26" t="s">
        <v>44</v>
      </c>
      <c r="C1121" s="191"/>
      <c r="D1121" s="40">
        <f>D1113+D1118+D1119+D1120</f>
        <v>0</v>
      </c>
      <c r="E1121" s="40">
        <f>E1113+E1118+E1119+E1120</f>
        <v>0</v>
      </c>
      <c r="F1121" s="190">
        <f t="shared" ref="F1121:F1130" si="426">(D1121-E1121)</f>
        <v>0</v>
      </c>
      <c r="G1121" s="32" t="e">
        <f t="shared" ref="G1121:G1130" si="427">F1121/E1121</f>
        <v>#DIV/0!</v>
      </c>
    </row>
    <row r="1122" spans="1:7" x14ac:dyDescent="0.2">
      <c r="A1122" s="186">
        <v>60</v>
      </c>
      <c r="B1122" s="3" t="s">
        <v>40</v>
      </c>
      <c r="C1122" s="188"/>
      <c r="D1122" s="189">
        <f>D1123+D1124+D1125</f>
        <v>0</v>
      </c>
      <c r="E1122" s="189">
        <f>E1123+E1124+E1125</f>
        <v>0</v>
      </c>
      <c r="F1122" s="190">
        <f t="shared" si="426"/>
        <v>0</v>
      </c>
      <c r="G1122" s="32" t="e">
        <f t="shared" si="427"/>
        <v>#DIV/0!</v>
      </c>
    </row>
    <row r="1123" spans="1:7" x14ac:dyDescent="0.2">
      <c r="A1123" s="186">
        <v>600</v>
      </c>
      <c r="B1123" s="1" t="s">
        <v>2</v>
      </c>
      <c r="C1123" s="10"/>
      <c r="D1123" s="190"/>
      <c r="E1123" s="190"/>
      <c r="F1123" s="190">
        <f t="shared" si="426"/>
        <v>0</v>
      </c>
      <c r="G1123" s="32" t="e">
        <f t="shared" si="427"/>
        <v>#DIV/0!</v>
      </c>
    </row>
    <row r="1124" spans="1:7" x14ac:dyDescent="0.2">
      <c r="A1124" s="186">
        <v>601</v>
      </c>
      <c r="B1124" s="1" t="s">
        <v>3</v>
      </c>
      <c r="C1124" s="10"/>
      <c r="D1124" s="190"/>
      <c r="E1124" s="190"/>
      <c r="F1124" s="190">
        <f t="shared" si="426"/>
        <v>0</v>
      </c>
      <c r="G1124" s="32" t="e">
        <f t="shared" si="427"/>
        <v>#DIV/0!</v>
      </c>
    </row>
    <row r="1125" spans="1:7" x14ac:dyDescent="0.2">
      <c r="A1125" s="186">
        <v>604</v>
      </c>
      <c r="B1125" s="1" t="s">
        <v>4</v>
      </c>
      <c r="C1125" s="10"/>
      <c r="D1125" s="190"/>
      <c r="E1125" s="190"/>
      <c r="F1125" s="190">
        <f t="shared" si="426"/>
        <v>0</v>
      </c>
      <c r="G1125" s="32" t="e">
        <f t="shared" si="427"/>
        <v>#DIV/0!</v>
      </c>
    </row>
    <row r="1126" spans="1:7" x14ac:dyDescent="0.2">
      <c r="A1126" s="186">
        <v>61</v>
      </c>
      <c r="B1126" s="1" t="s">
        <v>41</v>
      </c>
      <c r="C1126" s="10"/>
      <c r="D1126" s="190"/>
      <c r="E1126" s="190"/>
      <c r="F1126" s="190">
        <f t="shared" si="426"/>
        <v>0</v>
      </c>
      <c r="G1126" s="32" t="e">
        <f t="shared" si="427"/>
        <v>#DIV/0!</v>
      </c>
    </row>
    <row r="1127" spans="1:7" x14ac:dyDescent="0.2">
      <c r="A1127" s="186">
        <v>62</v>
      </c>
      <c r="B1127" s="2" t="s">
        <v>42</v>
      </c>
      <c r="C1127" s="11"/>
      <c r="D1127" s="39"/>
      <c r="E1127" s="39"/>
      <c r="F1127" s="190">
        <f t="shared" si="426"/>
        <v>0</v>
      </c>
      <c r="G1127" s="32" t="e">
        <f t="shared" si="427"/>
        <v>#DIV/0!</v>
      </c>
    </row>
    <row r="1128" spans="1:7" ht="25.5" x14ac:dyDescent="0.2">
      <c r="A1128" s="22"/>
      <c r="B1128" s="26" t="s">
        <v>43</v>
      </c>
      <c r="C1128" s="191"/>
      <c r="D1128" s="40">
        <f>D1122+D1126+D1127</f>
        <v>0</v>
      </c>
      <c r="E1128" s="40">
        <f>E1122+E1126+E1127</f>
        <v>0</v>
      </c>
      <c r="F1128" s="190">
        <f t="shared" si="426"/>
        <v>0</v>
      </c>
      <c r="G1128" s="32" t="e">
        <f t="shared" si="427"/>
        <v>#DIV/0!</v>
      </c>
    </row>
    <row r="1129" spans="1:7" ht="25.5" x14ac:dyDescent="0.2">
      <c r="A1129" s="22"/>
      <c r="B1129" s="26" t="s">
        <v>48</v>
      </c>
      <c r="C1129" s="191"/>
      <c r="D1129" s="40">
        <f>D1121-D1128</f>
        <v>0</v>
      </c>
      <c r="E1129" s="40">
        <f>E1121-E1128</f>
        <v>0</v>
      </c>
      <c r="F1129" s="190">
        <f t="shared" si="426"/>
        <v>0</v>
      </c>
      <c r="G1129" s="32" t="e">
        <f t="shared" si="427"/>
        <v>#DIV/0!</v>
      </c>
    </row>
    <row r="1130" spans="1:7" x14ac:dyDescent="0.2">
      <c r="A1130" s="186">
        <v>63</v>
      </c>
      <c r="B1130" s="3" t="s">
        <v>46</v>
      </c>
      <c r="C1130" s="188"/>
      <c r="D1130" s="189"/>
      <c r="E1130" s="189"/>
      <c r="F1130" s="190">
        <f t="shared" si="426"/>
        <v>0</v>
      </c>
      <c r="G1130" s="32" t="e">
        <f t="shared" si="427"/>
        <v>#DIV/0!</v>
      </c>
    </row>
    <row r="1131" spans="1:7" x14ac:dyDescent="0.2">
      <c r="A1131" s="186"/>
      <c r="B1131" s="13" t="s">
        <v>6</v>
      </c>
      <c r="C1131" s="27"/>
      <c r="D1131" s="190"/>
      <c r="E1131" s="190"/>
      <c r="F1131" s="190"/>
      <c r="G1131" s="32"/>
    </row>
    <row r="1132" spans="1:7" x14ac:dyDescent="0.2">
      <c r="A1132" s="186">
        <v>631</v>
      </c>
      <c r="B1132" s="15" t="s">
        <v>21</v>
      </c>
      <c r="C1132" s="21"/>
      <c r="D1132" s="189"/>
      <c r="E1132" s="189"/>
      <c r="F1132" s="190">
        <f t="shared" ref="F1132" si="428">(D1132-E1132)</f>
        <v>0</v>
      </c>
      <c r="G1132" s="32" t="e">
        <f t="shared" ref="G1132" si="429">F1132/E1132</f>
        <v>#DIV/0!</v>
      </c>
    </row>
    <row r="1133" spans="1:7" x14ac:dyDescent="0.2">
      <c r="A1133" s="186"/>
      <c r="B1133" s="15"/>
      <c r="C1133" s="21"/>
      <c r="D1133" s="190"/>
      <c r="E1133" s="190"/>
      <c r="F1133" s="190"/>
      <c r="G1133" s="32"/>
    </row>
    <row r="1134" spans="1:7" x14ac:dyDescent="0.2">
      <c r="A1134" s="186">
        <v>64</v>
      </c>
      <c r="B1134" s="2" t="s">
        <v>47</v>
      </c>
      <c r="C1134" s="11"/>
      <c r="D1134" s="39"/>
      <c r="E1134" s="39"/>
      <c r="F1134" s="190">
        <f t="shared" ref="F1134:F1144" si="430">(D1134-E1134)</f>
        <v>0</v>
      </c>
      <c r="G1134" s="32" t="e">
        <f t="shared" ref="G1134:G1144" si="431">F1134/E1134</f>
        <v>#DIV/0!</v>
      </c>
    </row>
    <row r="1135" spans="1:7" s="157" customFormat="1" ht="25.5" x14ac:dyDescent="0.2">
      <c r="A1135" s="22"/>
      <c r="B1135" s="26" t="s">
        <v>49</v>
      </c>
      <c r="C1135" s="191"/>
      <c r="D1135" s="190">
        <f>D1129-D1130-D1134</f>
        <v>0</v>
      </c>
      <c r="E1135" s="190">
        <f>E1129-E1130-E1134</f>
        <v>0</v>
      </c>
      <c r="F1135" s="190">
        <f t="shared" si="430"/>
        <v>0</v>
      </c>
      <c r="G1135" s="32" t="e">
        <f t="shared" si="431"/>
        <v>#DIV/0!</v>
      </c>
    </row>
    <row r="1136" spans="1:7" x14ac:dyDescent="0.2">
      <c r="A1136" s="186">
        <v>75</v>
      </c>
      <c r="B1136" s="3" t="s">
        <v>50</v>
      </c>
      <c r="C1136" s="188"/>
      <c r="D1136" s="189"/>
      <c r="E1136" s="189"/>
      <c r="F1136" s="190">
        <f t="shared" si="430"/>
        <v>0</v>
      </c>
      <c r="G1136" s="32" t="e">
        <f t="shared" si="431"/>
        <v>#DIV/0!</v>
      </c>
    </row>
    <row r="1137" spans="1:7" x14ac:dyDescent="0.2">
      <c r="A1137" s="186">
        <v>65</v>
      </c>
      <c r="B1137" s="1" t="s">
        <v>51</v>
      </c>
      <c r="C1137" s="10"/>
      <c r="D1137" s="190"/>
      <c r="E1137" s="190"/>
      <c r="F1137" s="190">
        <f t="shared" si="430"/>
        <v>0</v>
      </c>
      <c r="G1137" s="32" t="e">
        <f t="shared" si="431"/>
        <v>#DIV/0!</v>
      </c>
    </row>
    <row r="1138" spans="1:7" ht="25.5" x14ac:dyDescent="0.2">
      <c r="A1138" s="186">
        <v>68</v>
      </c>
      <c r="B1138" s="16" t="s">
        <v>52</v>
      </c>
      <c r="C1138" s="17"/>
      <c r="D1138" s="190"/>
      <c r="E1138" s="190"/>
      <c r="F1138" s="190">
        <f t="shared" si="430"/>
        <v>0</v>
      </c>
      <c r="G1138" s="32" t="e">
        <f t="shared" si="431"/>
        <v>#DIV/0!</v>
      </c>
    </row>
    <row r="1139" spans="1:7" x14ac:dyDescent="0.2">
      <c r="A1139" s="186">
        <v>78</v>
      </c>
      <c r="B1139" s="2" t="s">
        <v>53</v>
      </c>
      <c r="C1139" s="11"/>
      <c r="D1139" s="39"/>
      <c r="E1139" s="39"/>
      <c r="F1139" s="190">
        <f t="shared" si="430"/>
        <v>0</v>
      </c>
      <c r="G1139" s="32" t="e">
        <f t="shared" si="431"/>
        <v>#DIV/0!</v>
      </c>
    </row>
    <row r="1140" spans="1:7" s="157" customFormat="1" ht="25.5" x14ac:dyDescent="0.2">
      <c r="A1140" s="22"/>
      <c r="B1140" s="26" t="s">
        <v>77</v>
      </c>
      <c r="C1140" s="191"/>
      <c r="D1140" s="190">
        <f>D1135+D1136-D1137-D1138+D1139</f>
        <v>0</v>
      </c>
      <c r="E1140" s="190">
        <f>E1135+E1136-E1137-E1138+E1139</f>
        <v>0</v>
      </c>
      <c r="F1140" s="190">
        <f t="shared" si="430"/>
        <v>0</v>
      </c>
      <c r="G1140" s="32" t="e">
        <f t="shared" si="431"/>
        <v>#DIV/0!</v>
      </c>
    </row>
    <row r="1141" spans="1:7" x14ac:dyDescent="0.2">
      <c r="A1141" s="186">
        <v>76</v>
      </c>
      <c r="B1141" s="1" t="s">
        <v>54</v>
      </c>
      <c r="C1141" s="10"/>
      <c r="D1141" s="190"/>
      <c r="E1141" s="190"/>
      <c r="F1141" s="190">
        <f t="shared" si="430"/>
        <v>0</v>
      </c>
      <c r="G1141" s="32" t="e">
        <f t="shared" si="431"/>
        <v>#DIV/0!</v>
      </c>
    </row>
    <row r="1142" spans="1:7" x14ac:dyDescent="0.2">
      <c r="A1142" s="186">
        <v>66</v>
      </c>
      <c r="B1142" s="1" t="s">
        <v>55</v>
      </c>
      <c r="C1142" s="10"/>
      <c r="D1142" s="190"/>
      <c r="E1142" s="190"/>
      <c r="F1142" s="190">
        <f t="shared" si="430"/>
        <v>0</v>
      </c>
      <c r="G1142" s="32" t="e">
        <f t="shared" si="431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190">
        <f t="shared" si="430"/>
        <v>0</v>
      </c>
      <c r="G1143" s="32" t="e">
        <f t="shared" si="431"/>
        <v>#DIV/0!</v>
      </c>
    </row>
    <row r="1144" spans="1:7" s="157" customFormat="1" x14ac:dyDescent="0.2">
      <c r="A1144" s="22"/>
      <c r="B1144" s="19" t="s">
        <v>57</v>
      </c>
      <c r="C1144" s="191"/>
      <c r="D1144" s="190">
        <f>D1140+D1143</f>
        <v>0</v>
      </c>
      <c r="E1144" s="190">
        <f>E1140+E1143</f>
        <v>0</v>
      </c>
      <c r="F1144" s="190">
        <f t="shared" si="430"/>
        <v>0</v>
      </c>
      <c r="G1144" s="32" t="e">
        <f t="shared" si="431"/>
        <v>#DIV/0!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s="157" customFormat="1" x14ac:dyDescent="0.2">
      <c r="A1148" s="186">
        <v>5</v>
      </c>
      <c r="B1148" s="1" t="s">
        <v>22</v>
      </c>
      <c r="C1148" s="10"/>
      <c r="D1148" s="190"/>
      <c r="E1148" s="190"/>
      <c r="F1148" s="190">
        <f t="shared" ref="F1148" si="432">(D1148-E1148)</f>
        <v>0</v>
      </c>
      <c r="G1148" s="32" t="e">
        <f t="shared" ref="G1148" si="433">F1148/E1148</f>
        <v>#DIV/0!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86">
        <v>51</v>
      </c>
      <c r="B1152" s="20" t="s">
        <v>29</v>
      </c>
      <c r="C1152" s="30"/>
      <c r="D1152" s="190">
        <v>0</v>
      </c>
      <c r="E1152" s="190">
        <v>0</v>
      </c>
      <c r="F1152" s="190">
        <f t="shared" ref="F1152:F1153" si="434">(D1152-E1152)</f>
        <v>0</v>
      </c>
      <c r="G1152" s="32" t="e">
        <f t="shared" ref="G1152:G1153" si="435">F1152/E1152</f>
        <v>#DIV/0!</v>
      </c>
    </row>
    <row r="1153" spans="1:7" x14ac:dyDescent="0.2">
      <c r="A1153" s="186">
        <v>510</v>
      </c>
      <c r="B1153" s="1" t="s">
        <v>7</v>
      </c>
      <c r="C1153" s="10"/>
      <c r="D1153" s="190">
        <v>0</v>
      </c>
      <c r="E1153" s="190">
        <v>0</v>
      </c>
      <c r="F1153" s="190">
        <f t="shared" si="434"/>
        <v>0</v>
      </c>
      <c r="G1153" s="32" t="e">
        <f t="shared" si="435"/>
        <v>#DIV/0!</v>
      </c>
    </row>
    <row r="1154" spans="1:7" x14ac:dyDescent="0.2">
      <c r="B1154" s="3"/>
      <c r="C1154" s="28"/>
    </row>
    <row r="1155" spans="1:7" s="157" customFormat="1" x14ac:dyDescent="0.2">
      <c r="A1155" s="186">
        <v>41</v>
      </c>
      <c r="B1155" s="1" t="s">
        <v>8</v>
      </c>
      <c r="C1155" s="10"/>
      <c r="D1155" s="190">
        <f>D1159+D1160+D1161</f>
        <v>0</v>
      </c>
      <c r="E1155" s="190">
        <f>E1159+E1160+E1161</f>
        <v>0</v>
      </c>
      <c r="F1155" s="190">
        <f t="shared" ref="F1155" si="436">(D1155-E1155)</f>
        <v>0</v>
      </c>
      <c r="G1155" s="32" t="e">
        <f t="shared" ref="G1155" si="437">F1155/E1155</f>
        <v>#DIV/0!</v>
      </c>
    </row>
    <row r="1156" spans="1:7" x14ac:dyDescent="0.2">
      <c r="A1156" s="186"/>
      <c r="B1156" s="1"/>
      <c r="C1156" s="10"/>
      <c r="D1156" s="190"/>
      <c r="E1156" s="190"/>
      <c r="F1156" s="190"/>
      <c r="G1156" s="32"/>
    </row>
    <row r="1157" spans="1:7" x14ac:dyDescent="0.2">
      <c r="A1157" s="186"/>
      <c r="B1157" s="7" t="s">
        <v>6</v>
      </c>
      <c r="C1157" s="29"/>
      <c r="D1157" s="190"/>
      <c r="E1157" s="190"/>
      <c r="F1157" s="190"/>
      <c r="G1157" s="32"/>
    </row>
    <row r="1158" spans="1:7" x14ac:dyDescent="0.2">
      <c r="A1158" s="186"/>
      <c r="B1158" s="1"/>
      <c r="C1158" s="10"/>
      <c r="D1158" s="190"/>
      <c r="E1158" s="190"/>
      <c r="F1158" s="190"/>
      <c r="G1158" s="32"/>
    </row>
    <row r="1159" spans="1:7" x14ac:dyDescent="0.2">
      <c r="A1159" s="186"/>
      <c r="B1159" s="23" t="s">
        <v>23</v>
      </c>
      <c r="C1159" s="10"/>
      <c r="D1159" s="190"/>
      <c r="E1159" s="190"/>
      <c r="F1159" s="190">
        <f t="shared" ref="F1159:F1161" si="438">(D1159-E1159)</f>
        <v>0</v>
      </c>
      <c r="G1159" s="32" t="e">
        <f t="shared" ref="G1159:G1161" si="439">F1159/E1159</f>
        <v>#DIV/0!</v>
      </c>
    </row>
    <row r="1160" spans="1:7" ht="25.5" x14ac:dyDescent="0.2">
      <c r="A1160" s="186"/>
      <c r="B1160" s="24" t="s">
        <v>58</v>
      </c>
      <c r="C1160" s="17"/>
      <c r="D1160" s="190"/>
      <c r="E1160" s="190"/>
      <c r="F1160" s="190">
        <f t="shared" si="438"/>
        <v>0</v>
      </c>
      <c r="G1160" s="32" t="e">
        <f t="shared" si="439"/>
        <v>#DIV/0!</v>
      </c>
    </row>
    <row r="1161" spans="1:7" x14ac:dyDescent="0.2">
      <c r="A1161" s="186"/>
      <c r="B1161" s="23" t="s">
        <v>24</v>
      </c>
      <c r="C1161" s="10"/>
      <c r="D1161" s="190"/>
      <c r="E1161" s="190"/>
      <c r="F1161" s="190">
        <f t="shared" si="438"/>
        <v>0</v>
      </c>
      <c r="G1161" s="32" t="e">
        <f t="shared" si="439"/>
        <v>#DIV/0!</v>
      </c>
    </row>
    <row r="1162" spans="1:7" x14ac:dyDescent="0.2">
      <c r="A1162" s="186"/>
      <c r="B1162" s="1"/>
      <c r="C1162" s="10"/>
      <c r="D1162" s="190"/>
      <c r="E1162" s="190"/>
      <c r="F1162" s="190"/>
      <c r="G1162" s="32"/>
    </row>
    <row r="1163" spans="1:7" s="157" customFormat="1" x14ac:dyDescent="0.2">
      <c r="A1163" s="186"/>
      <c r="B1163" s="8" t="s">
        <v>26</v>
      </c>
      <c r="C1163" s="31"/>
      <c r="D1163" s="190"/>
      <c r="E1163" s="190"/>
      <c r="F1163" s="190">
        <f t="shared" ref="F1163" si="440">(D1163-E1163)</f>
        <v>0</v>
      </c>
      <c r="G1163" s="32" t="e">
        <f t="shared" ref="G1163" si="441">F1163/E1163</f>
        <v>#DIV/0!</v>
      </c>
    </row>
    <row r="1164" spans="1:7" x14ac:dyDescent="0.2">
      <c r="A1164" s="186"/>
      <c r="B1164" s="8"/>
      <c r="C1164" s="31"/>
      <c r="D1164" s="190"/>
      <c r="E1164" s="190"/>
      <c r="F1164" s="190"/>
      <c r="G1164" s="32"/>
    </row>
    <row r="1165" spans="1:7" s="157" customFormat="1" x14ac:dyDescent="0.2">
      <c r="A1165" s="186">
        <v>3</v>
      </c>
      <c r="B1165" s="8" t="s">
        <v>15</v>
      </c>
      <c r="C1165" s="31"/>
      <c r="D1165" s="190">
        <f>D1168+D1169+D1170+D1171</f>
        <v>0</v>
      </c>
      <c r="E1165" s="190">
        <f>E1168+E1169+E1170+E1171</f>
        <v>0</v>
      </c>
      <c r="F1165" s="190">
        <f t="shared" ref="F1165" si="442">(D1165-E1165)</f>
        <v>0</v>
      </c>
      <c r="G1165" s="32" t="e">
        <f t="shared" ref="G1165" si="443">F1165/E1165</f>
        <v>#DIV/0!</v>
      </c>
    </row>
    <row r="1166" spans="1:7" x14ac:dyDescent="0.2">
      <c r="A1166" s="186"/>
      <c r="B1166" s="7" t="s">
        <v>6</v>
      </c>
      <c r="C1166" s="29"/>
      <c r="D1166" s="190"/>
      <c r="E1166" s="190"/>
      <c r="F1166" s="190"/>
      <c r="G1166" s="32"/>
    </row>
    <row r="1167" spans="1:7" x14ac:dyDescent="0.2">
      <c r="A1167" s="186"/>
      <c r="B1167" s="8"/>
      <c r="C1167" s="31"/>
      <c r="D1167" s="190"/>
      <c r="E1167" s="190"/>
      <c r="F1167" s="190"/>
      <c r="G1167" s="32"/>
    </row>
    <row r="1168" spans="1:7" x14ac:dyDescent="0.2">
      <c r="A1168" s="186">
        <v>30</v>
      </c>
      <c r="B1168" s="25" t="s">
        <v>16</v>
      </c>
      <c r="C1168" s="31"/>
      <c r="D1168" s="190"/>
      <c r="E1168" s="190"/>
      <c r="F1168" s="190">
        <f t="shared" ref="F1168:F1171" si="444">(D1168-E1168)</f>
        <v>0</v>
      </c>
      <c r="G1168" s="32" t="e">
        <f t="shared" ref="G1168:G1171" si="445">F1168/E1168</f>
        <v>#DIV/0!</v>
      </c>
    </row>
    <row r="1169" spans="1:7" x14ac:dyDescent="0.2">
      <c r="A1169" s="186">
        <v>31</v>
      </c>
      <c r="B1169" s="25" t="s">
        <v>17</v>
      </c>
      <c r="C1169" s="31"/>
      <c r="D1169" s="190"/>
      <c r="E1169" s="190"/>
      <c r="F1169" s="190">
        <f t="shared" si="444"/>
        <v>0</v>
      </c>
      <c r="G1169" s="32" t="e">
        <f t="shared" si="445"/>
        <v>#DIV/0!</v>
      </c>
    </row>
    <row r="1170" spans="1:7" x14ac:dyDescent="0.2">
      <c r="A1170" s="186">
        <v>32</v>
      </c>
      <c r="B1170" s="25" t="s">
        <v>18</v>
      </c>
      <c r="C1170" s="31"/>
      <c r="D1170" s="190"/>
      <c r="E1170" s="190"/>
      <c r="F1170" s="190">
        <f t="shared" si="444"/>
        <v>0</v>
      </c>
      <c r="G1170" s="32" t="e">
        <f t="shared" si="445"/>
        <v>#DIV/0!</v>
      </c>
    </row>
    <row r="1171" spans="1:7" x14ac:dyDescent="0.2">
      <c r="A1171" s="186">
        <v>37</v>
      </c>
      <c r="B1171" s="25" t="s">
        <v>25</v>
      </c>
      <c r="C1171" s="31"/>
      <c r="D1171" s="190"/>
      <c r="E1171" s="190"/>
      <c r="F1171" s="190">
        <f t="shared" si="444"/>
        <v>0</v>
      </c>
      <c r="G1171" s="32" t="e">
        <f t="shared" si="44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90" t="s">
        <v>10</v>
      </c>
      <c r="E1176" s="190" t="s">
        <v>11</v>
      </c>
      <c r="F1176" s="190" t="s">
        <v>12</v>
      </c>
      <c r="G1176" s="32" t="s">
        <v>13</v>
      </c>
    </row>
    <row r="1177" spans="1:7" x14ac:dyDescent="0.2">
      <c r="A1177" s="186">
        <v>700</v>
      </c>
      <c r="B1177" s="1" t="s">
        <v>30</v>
      </c>
      <c r="C1177" s="10"/>
      <c r="D1177" s="190"/>
      <c r="E1177" s="190"/>
      <c r="F1177" s="190">
        <f>(D1177-E1177)</f>
        <v>0</v>
      </c>
      <c r="G1177" s="32" t="e">
        <f>F1177/E1177</f>
        <v>#DIV/0!</v>
      </c>
    </row>
    <row r="1178" spans="1:7" x14ac:dyDescent="0.2">
      <c r="A1178" s="186">
        <v>701</v>
      </c>
      <c r="B1178" s="1" t="s">
        <v>31</v>
      </c>
      <c r="C1178" s="10"/>
      <c r="D1178" s="190"/>
      <c r="E1178" s="190"/>
      <c r="F1178" s="190">
        <f t="shared" ref="F1178:F1180" si="446">(D1178-E1178)</f>
        <v>0</v>
      </c>
      <c r="G1178" s="32" t="e">
        <f t="shared" ref="G1178:G1180" si="447">F1178/E1178</f>
        <v>#DIV/0!</v>
      </c>
    </row>
    <row r="1179" spans="1:7" x14ac:dyDescent="0.2">
      <c r="A1179" s="186">
        <v>704</v>
      </c>
      <c r="B1179" s="1" t="s">
        <v>32</v>
      </c>
      <c r="C1179" s="10"/>
      <c r="D1179" s="190"/>
      <c r="E1179" s="190"/>
      <c r="F1179" s="190">
        <f t="shared" si="446"/>
        <v>0</v>
      </c>
      <c r="G1179" s="32" t="e">
        <f t="shared" si="447"/>
        <v>#DIV/0!</v>
      </c>
    </row>
    <row r="1180" spans="1:7" x14ac:dyDescent="0.2">
      <c r="A1180" s="186">
        <v>706</v>
      </c>
      <c r="B1180" s="1" t="s">
        <v>33</v>
      </c>
      <c r="C1180" s="10"/>
      <c r="D1180" s="190"/>
      <c r="E1180" s="190"/>
      <c r="F1180" s="190">
        <f t="shared" si="446"/>
        <v>0</v>
      </c>
      <c r="G1180" s="32" t="e">
        <f t="shared" si="447"/>
        <v>#DIV/0!</v>
      </c>
    </row>
    <row r="1181" spans="1:7" x14ac:dyDescent="0.2">
      <c r="A1181" s="186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86"/>
      <c r="B1182" s="14" t="s">
        <v>19</v>
      </c>
      <c r="C1182" s="11"/>
      <c r="D1182" s="39"/>
      <c r="E1182" s="39"/>
      <c r="F1182" s="190">
        <f t="shared" ref="F1182:F1187" si="448">(D1182-E1182)</f>
        <v>0</v>
      </c>
      <c r="G1182" s="32" t="e">
        <f t="shared" ref="G1182:G1187" si="449">F1182/E1182</f>
        <v>#DIV/0!</v>
      </c>
    </row>
    <row r="1183" spans="1:7" x14ac:dyDescent="0.2">
      <c r="A1183" s="186"/>
      <c r="B1183" s="14" t="s">
        <v>20</v>
      </c>
      <c r="C1183" s="11"/>
      <c r="D1183" s="39"/>
      <c r="E1183" s="39"/>
      <c r="F1183" s="190">
        <f t="shared" si="448"/>
        <v>0</v>
      </c>
      <c r="G1183" s="32" t="e">
        <f t="shared" si="449"/>
        <v>#DIV/0!</v>
      </c>
    </row>
    <row r="1184" spans="1:7" x14ac:dyDescent="0.2">
      <c r="A1184" s="186"/>
      <c r="B1184" s="14" t="s">
        <v>27</v>
      </c>
      <c r="C1184" s="11"/>
      <c r="D1184" s="39"/>
      <c r="E1184" s="39"/>
      <c r="F1184" s="190">
        <f t="shared" si="448"/>
        <v>0</v>
      </c>
      <c r="G1184" s="32" t="e">
        <f t="shared" si="449"/>
        <v>#DIV/0!</v>
      </c>
    </row>
    <row r="1185" spans="1:7" x14ac:dyDescent="0.2">
      <c r="A1185" s="186">
        <v>706</v>
      </c>
      <c r="B1185" s="2" t="s">
        <v>34</v>
      </c>
      <c r="C1185" s="11"/>
      <c r="D1185" s="39"/>
      <c r="E1185" s="39"/>
      <c r="F1185" s="190">
        <f t="shared" si="448"/>
        <v>0</v>
      </c>
      <c r="G1185" s="32" t="e">
        <f t="shared" si="449"/>
        <v>#DIV/0!</v>
      </c>
    </row>
    <row r="1186" spans="1:7" x14ac:dyDescent="0.2">
      <c r="A1186" s="186" t="s">
        <v>35</v>
      </c>
      <c r="B1186" s="2" t="s">
        <v>36</v>
      </c>
      <c r="C1186" s="11"/>
      <c r="D1186" s="39"/>
      <c r="E1186" s="39"/>
      <c r="F1186" s="190">
        <f t="shared" si="448"/>
        <v>0</v>
      </c>
      <c r="G1186" s="32" t="e">
        <f t="shared" si="449"/>
        <v>#DIV/0!</v>
      </c>
    </row>
    <row r="1187" spans="1:7" ht="25.5" x14ac:dyDescent="0.2">
      <c r="A1187" s="22"/>
      <c r="B1187" s="26" t="s">
        <v>45</v>
      </c>
      <c r="C1187" s="187"/>
      <c r="D1187" s="40">
        <f>D1177+D1178+D1179+D1180+D1185+D1186</f>
        <v>0</v>
      </c>
      <c r="E1187" s="40">
        <f>E1177+E1178+E1179+E1180+E1185+E1186</f>
        <v>0</v>
      </c>
      <c r="F1187" s="40">
        <f t="shared" si="448"/>
        <v>0</v>
      </c>
      <c r="G1187" s="34" t="e">
        <f t="shared" si="44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90">
        <v>0</v>
      </c>
      <c r="E1190" s="190">
        <v>0</v>
      </c>
      <c r="F1190" s="190">
        <f t="shared" ref="F1190" si="450">(D1190-E1190)</f>
        <v>0</v>
      </c>
      <c r="G1190" s="32" t="e">
        <f t="shared" ref="G1190" si="451">F1190/E1190</f>
        <v>#DIV/0!</v>
      </c>
    </row>
    <row r="1191" spans="1:7" x14ac:dyDescent="0.2">
      <c r="B1191" s="3"/>
      <c r="C1191" s="188"/>
      <c r="D1191" s="189"/>
      <c r="E1191" s="189"/>
      <c r="F1191" s="189"/>
      <c r="G1191" s="36"/>
    </row>
    <row r="1192" spans="1:7" x14ac:dyDescent="0.2">
      <c r="A1192" s="186">
        <v>72</v>
      </c>
      <c r="B1192" s="1" t="s">
        <v>37</v>
      </c>
      <c r="C1192" s="10"/>
      <c r="D1192" s="190"/>
      <c r="E1192" s="190"/>
      <c r="F1192" s="190"/>
      <c r="G1192" s="32"/>
    </row>
    <row r="1193" spans="1:7" x14ac:dyDescent="0.2">
      <c r="A1193" s="186">
        <v>73</v>
      </c>
      <c r="B1193" s="1" t="s">
        <v>38</v>
      </c>
      <c r="C1193" s="10"/>
      <c r="D1193" s="190"/>
      <c r="E1193" s="190"/>
      <c r="F1193" s="190">
        <f t="shared" ref="F1193" si="452">(D1193-E1193)</f>
        <v>0</v>
      </c>
      <c r="G1193" s="32" t="e">
        <f t="shared" ref="G1193" si="453">F1193/E1193</f>
        <v>#DIV/0!</v>
      </c>
    </row>
    <row r="1194" spans="1:7" x14ac:dyDescent="0.2">
      <c r="A1194" s="186">
        <v>74</v>
      </c>
      <c r="B1194" s="2" t="s">
        <v>39</v>
      </c>
      <c r="C1194" s="11"/>
      <c r="D1194" s="39"/>
      <c r="E1194" s="39"/>
      <c r="F1194" s="190"/>
      <c r="G1194" s="32"/>
    </row>
    <row r="1195" spans="1:7" ht="25.5" x14ac:dyDescent="0.2">
      <c r="A1195" s="22"/>
      <c r="B1195" s="26" t="s">
        <v>44</v>
      </c>
      <c r="C1195" s="191"/>
      <c r="D1195" s="40">
        <f>D1187+D1192+D1193+D1194</f>
        <v>0</v>
      </c>
      <c r="E1195" s="40">
        <f>E1187+E1192+E1193+E1194</f>
        <v>0</v>
      </c>
      <c r="F1195" s="190">
        <f t="shared" ref="F1195:F1204" si="454">(D1195-E1195)</f>
        <v>0</v>
      </c>
      <c r="G1195" s="32" t="e">
        <f t="shared" ref="G1195:G1204" si="455">F1195/E1195</f>
        <v>#DIV/0!</v>
      </c>
    </row>
    <row r="1196" spans="1:7" x14ac:dyDescent="0.2">
      <c r="A1196" s="186">
        <v>60</v>
      </c>
      <c r="B1196" s="3" t="s">
        <v>40</v>
      </c>
      <c r="C1196" s="188"/>
      <c r="D1196" s="189">
        <f>D1197+D1198+D1199</f>
        <v>0</v>
      </c>
      <c r="E1196" s="189">
        <f>E1197+E1198+E1199</f>
        <v>0</v>
      </c>
      <c r="F1196" s="190">
        <f t="shared" si="454"/>
        <v>0</v>
      </c>
      <c r="G1196" s="32" t="e">
        <f t="shared" si="455"/>
        <v>#DIV/0!</v>
      </c>
    </row>
    <row r="1197" spans="1:7" x14ac:dyDescent="0.2">
      <c r="A1197" s="186">
        <v>600</v>
      </c>
      <c r="B1197" s="1" t="s">
        <v>2</v>
      </c>
      <c r="C1197" s="10"/>
      <c r="D1197" s="190"/>
      <c r="E1197" s="190"/>
      <c r="F1197" s="190">
        <f t="shared" si="454"/>
        <v>0</v>
      </c>
      <c r="G1197" s="32" t="e">
        <f t="shared" si="455"/>
        <v>#DIV/0!</v>
      </c>
    </row>
    <row r="1198" spans="1:7" x14ac:dyDescent="0.2">
      <c r="A1198" s="186">
        <v>601</v>
      </c>
      <c r="B1198" s="1" t="s">
        <v>3</v>
      </c>
      <c r="C1198" s="10"/>
      <c r="D1198" s="190"/>
      <c r="E1198" s="190"/>
      <c r="F1198" s="190">
        <f t="shared" si="454"/>
        <v>0</v>
      </c>
      <c r="G1198" s="32" t="e">
        <f t="shared" si="455"/>
        <v>#DIV/0!</v>
      </c>
    </row>
    <row r="1199" spans="1:7" x14ac:dyDescent="0.2">
      <c r="A1199" s="186">
        <v>604</v>
      </c>
      <c r="B1199" s="1" t="s">
        <v>4</v>
      </c>
      <c r="C1199" s="10"/>
      <c r="D1199" s="190"/>
      <c r="E1199" s="190"/>
      <c r="F1199" s="190">
        <f t="shared" si="454"/>
        <v>0</v>
      </c>
      <c r="G1199" s="32" t="e">
        <f t="shared" si="455"/>
        <v>#DIV/0!</v>
      </c>
    </row>
    <row r="1200" spans="1:7" x14ac:dyDescent="0.2">
      <c r="A1200" s="186">
        <v>61</v>
      </c>
      <c r="B1200" s="1" t="s">
        <v>41</v>
      </c>
      <c r="C1200" s="10"/>
      <c r="D1200" s="190"/>
      <c r="E1200" s="190"/>
      <c r="F1200" s="190">
        <f t="shared" si="454"/>
        <v>0</v>
      </c>
      <c r="G1200" s="32" t="e">
        <f t="shared" si="455"/>
        <v>#DIV/0!</v>
      </c>
    </row>
    <row r="1201" spans="1:11" x14ac:dyDescent="0.2">
      <c r="A1201" s="186">
        <v>62</v>
      </c>
      <c r="B1201" s="2" t="s">
        <v>42</v>
      </c>
      <c r="C1201" s="11"/>
      <c r="D1201" s="39"/>
      <c r="E1201" s="39"/>
      <c r="F1201" s="190">
        <f t="shared" si="454"/>
        <v>0</v>
      </c>
      <c r="G1201" s="32" t="e">
        <f t="shared" si="455"/>
        <v>#DIV/0!</v>
      </c>
    </row>
    <row r="1202" spans="1:11" ht="25.5" x14ac:dyDescent="0.2">
      <c r="A1202" s="22"/>
      <c r="B1202" s="26" t="s">
        <v>43</v>
      </c>
      <c r="C1202" s="191"/>
      <c r="D1202" s="40">
        <f>D1196+D1200+D1201</f>
        <v>0</v>
      </c>
      <c r="E1202" s="40">
        <f>E1196+E1200+E1201</f>
        <v>0</v>
      </c>
      <c r="F1202" s="190">
        <f t="shared" si="454"/>
        <v>0</v>
      </c>
      <c r="G1202" s="32" t="e">
        <f t="shared" si="455"/>
        <v>#DIV/0!</v>
      </c>
    </row>
    <row r="1203" spans="1:11" ht="25.5" x14ac:dyDescent="0.2">
      <c r="A1203" s="22"/>
      <c r="B1203" s="26" t="s">
        <v>48</v>
      </c>
      <c r="C1203" s="191"/>
      <c r="D1203" s="40">
        <f>D1195-D1202</f>
        <v>0</v>
      </c>
      <c r="E1203" s="40">
        <f>E1195-E1202</f>
        <v>0</v>
      </c>
      <c r="F1203" s="190">
        <f t="shared" si="454"/>
        <v>0</v>
      </c>
      <c r="G1203" s="32" t="e">
        <f t="shared" si="455"/>
        <v>#DIV/0!</v>
      </c>
    </row>
    <row r="1204" spans="1:11" x14ac:dyDescent="0.2">
      <c r="A1204" s="186">
        <v>63</v>
      </c>
      <c r="B1204" s="3" t="s">
        <v>46</v>
      </c>
      <c r="C1204" s="188"/>
      <c r="D1204" s="189"/>
      <c r="E1204" s="189"/>
      <c r="F1204" s="190">
        <f t="shared" si="454"/>
        <v>0</v>
      </c>
      <c r="G1204" s="32" t="e">
        <f t="shared" si="455"/>
        <v>#DIV/0!</v>
      </c>
    </row>
    <row r="1205" spans="1:11" x14ac:dyDescent="0.2">
      <c r="A1205" s="186"/>
      <c r="B1205" s="13" t="s">
        <v>6</v>
      </c>
      <c r="C1205" s="27"/>
      <c r="D1205" s="190"/>
      <c r="E1205" s="190"/>
      <c r="F1205" s="190"/>
      <c r="G1205" s="32"/>
    </row>
    <row r="1206" spans="1:11" x14ac:dyDescent="0.2">
      <c r="A1206" s="186">
        <v>631</v>
      </c>
      <c r="B1206" s="15" t="s">
        <v>21</v>
      </c>
      <c r="C1206" s="21"/>
      <c r="D1206" s="189"/>
      <c r="E1206" s="189"/>
      <c r="F1206" s="190">
        <f t="shared" ref="F1206" si="456">(D1206-E1206)</f>
        <v>0</v>
      </c>
      <c r="G1206" s="32" t="e">
        <f t="shared" ref="G1206" si="457">F1206/E1206</f>
        <v>#DIV/0!</v>
      </c>
    </row>
    <row r="1207" spans="1:11" x14ac:dyDescent="0.2">
      <c r="A1207" s="186"/>
      <c r="B1207" s="15"/>
      <c r="C1207" s="21"/>
      <c r="D1207" s="190"/>
      <c r="E1207" s="190"/>
      <c r="F1207" s="190"/>
      <c r="G1207" s="32"/>
    </row>
    <row r="1208" spans="1:11" x14ac:dyDescent="0.2">
      <c r="A1208" s="186">
        <v>64</v>
      </c>
      <c r="B1208" s="2" t="s">
        <v>47</v>
      </c>
      <c r="C1208" s="11"/>
      <c r="D1208" s="39"/>
      <c r="E1208" s="39"/>
      <c r="F1208" s="190">
        <f t="shared" ref="F1208:F1218" si="458">(D1208-E1208)</f>
        <v>0</v>
      </c>
      <c r="G1208" s="32" t="e">
        <f t="shared" ref="G1208:G1218" si="459">F1208/E1208</f>
        <v>#DIV/0!</v>
      </c>
    </row>
    <row r="1209" spans="1:11" s="157" customFormat="1" ht="25.5" x14ac:dyDescent="0.2">
      <c r="A1209" s="22"/>
      <c r="B1209" s="26" t="s">
        <v>49</v>
      </c>
      <c r="C1209" s="191"/>
      <c r="D1209" s="190">
        <f>D1203-D1204-D1208</f>
        <v>0</v>
      </c>
      <c r="E1209" s="190">
        <f>E1203-E1204-E1208</f>
        <v>0</v>
      </c>
      <c r="F1209" s="190">
        <f t="shared" si="458"/>
        <v>0</v>
      </c>
      <c r="G1209" s="32" t="e">
        <f t="shared" si="459"/>
        <v>#DIV/0!</v>
      </c>
      <c r="K1209" s="170"/>
    </row>
    <row r="1210" spans="1:11" x14ac:dyDescent="0.2">
      <c r="A1210" s="186">
        <v>75</v>
      </c>
      <c r="B1210" s="3" t="s">
        <v>50</v>
      </c>
      <c r="C1210" s="188"/>
      <c r="D1210" s="189"/>
      <c r="E1210" s="189"/>
      <c r="F1210" s="190">
        <f t="shared" si="458"/>
        <v>0</v>
      </c>
      <c r="G1210" s="32" t="e">
        <f t="shared" si="459"/>
        <v>#DIV/0!</v>
      </c>
    </row>
    <row r="1211" spans="1:11" x14ac:dyDescent="0.2">
      <c r="A1211" s="186">
        <v>65</v>
      </c>
      <c r="B1211" s="1" t="s">
        <v>51</v>
      </c>
      <c r="C1211" s="10"/>
      <c r="D1211" s="190"/>
      <c r="E1211" s="190"/>
      <c r="F1211" s="190">
        <f t="shared" si="458"/>
        <v>0</v>
      </c>
      <c r="G1211" s="32" t="e">
        <f t="shared" si="459"/>
        <v>#DIV/0!</v>
      </c>
    </row>
    <row r="1212" spans="1:11" ht="25.5" x14ac:dyDescent="0.2">
      <c r="A1212" s="186">
        <v>68</v>
      </c>
      <c r="B1212" s="16" t="s">
        <v>52</v>
      </c>
      <c r="C1212" s="17"/>
      <c r="D1212" s="190"/>
      <c r="E1212" s="190"/>
      <c r="F1212" s="190">
        <f t="shared" si="458"/>
        <v>0</v>
      </c>
      <c r="G1212" s="32" t="e">
        <f t="shared" si="459"/>
        <v>#DIV/0!</v>
      </c>
    </row>
    <row r="1213" spans="1:11" x14ac:dyDescent="0.2">
      <c r="A1213" s="186">
        <v>78</v>
      </c>
      <c r="B1213" s="2" t="s">
        <v>53</v>
      </c>
      <c r="C1213" s="11"/>
      <c r="D1213" s="39"/>
      <c r="E1213" s="39"/>
      <c r="F1213" s="190">
        <f t="shared" si="458"/>
        <v>0</v>
      </c>
      <c r="G1213" s="32" t="e">
        <f t="shared" si="459"/>
        <v>#DIV/0!</v>
      </c>
    </row>
    <row r="1214" spans="1:11" s="157" customFormat="1" ht="25.5" x14ac:dyDescent="0.2">
      <c r="A1214" s="22"/>
      <c r="B1214" s="26" t="s">
        <v>77</v>
      </c>
      <c r="C1214" s="191"/>
      <c r="D1214" s="190">
        <f>D1209+D1210-D1211-D1212+D1213</f>
        <v>0</v>
      </c>
      <c r="E1214" s="190">
        <f>E1209+E1210-E1211-E1212+E1213</f>
        <v>0</v>
      </c>
      <c r="F1214" s="190">
        <f t="shared" si="458"/>
        <v>0</v>
      </c>
      <c r="G1214" s="32" t="e">
        <f t="shared" si="459"/>
        <v>#DIV/0!</v>
      </c>
    </row>
    <row r="1215" spans="1:11" x14ac:dyDescent="0.2">
      <c r="A1215" s="186">
        <v>76</v>
      </c>
      <c r="B1215" s="1" t="s">
        <v>54</v>
      </c>
      <c r="C1215" s="10"/>
      <c r="D1215" s="190"/>
      <c r="E1215" s="190"/>
      <c r="F1215" s="190">
        <f t="shared" si="458"/>
        <v>0</v>
      </c>
      <c r="G1215" s="32" t="e">
        <f t="shared" si="459"/>
        <v>#DIV/0!</v>
      </c>
    </row>
    <row r="1216" spans="1:11" x14ac:dyDescent="0.2">
      <c r="A1216" s="186">
        <v>66</v>
      </c>
      <c r="B1216" s="1" t="s">
        <v>55</v>
      </c>
      <c r="C1216" s="10"/>
      <c r="D1216" s="190"/>
      <c r="E1216" s="190"/>
      <c r="F1216" s="190">
        <f t="shared" si="458"/>
        <v>0</v>
      </c>
      <c r="G1216" s="32" t="e">
        <f t="shared" si="459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190">
        <f t="shared" si="458"/>
        <v>0</v>
      </c>
      <c r="G1217" s="32" t="e">
        <f t="shared" si="459"/>
        <v>#DIV/0!</v>
      </c>
    </row>
    <row r="1218" spans="1:7" s="157" customFormat="1" x14ac:dyDescent="0.2">
      <c r="A1218" s="22"/>
      <c r="B1218" s="19" t="s">
        <v>57</v>
      </c>
      <c r="C1218" s="191"/>
      <c r="D1218" s="190">
        <f>D1214+D1217</f>
        <v>0</v>
      </c>
      <c r="E1218" s="190">
        <f>E1214+E1217</f>
        <v>0</v>
      </c>
      <c r="F1218" s="190">
        <f t="shared" si="458"/>
        <v>0</v>
      </c>
      <c r="G1218" s="32" t="e">
        <f t="shared" si="459"/>
        <v>#DIV/0!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s="157" customFormat="1" x14ac:dyDescent="0.2">
      <c r="A1222" s="186">
        <v>5</v>
      </c>
      <c r="B1222" s="1" t="s">
        <v>22</v>
      </c>
      <c r="C1222" s="10"/>
      <c r="D1222" s="190"/>
      <c r="E1222" s="190"/>
      <c r="F1222" s="190">
        <f t="shared" ref="F1222" si="460">(D1222-E1222)</f>
        <v>0</v>
      </c>
      <c r="G1222" s="32" t="e">
        <f t="shared" ref="G1222" si="461">F1222/E1222</f>
        <v>#DIV/0!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86">
        <v>51</v>
      </c>
      <c r="B1226" s="20" t="s">
        <v>29</v>
      </c>
      <c r="C1226" s="30"/>
      <c r="D1226" s="190">
        <v>0</v>
      </c>
      <c r="E1226" s="190">
        <v>0</v>
      </c>
      <c r="F1226" s="190">
        <f t="shared" ref="F1226:F1227" si="462">(D1226-E1226)</f>
        <v>0</v>
      </c>
      <c r="G1226" s="32" t="e">
        <f t="shared" ref="G1226:G1227" si="463">F1226/E1226</f>
        <v>#DIV/0!</v>
      </c>
    </row>
    <row r="1227" spans="1:7" x14ac:dyDescent="0.2">
      <c r="A1227" s="186">
        <v>510</v>
      </c>
      <c r="B1227" s="1" t="s">
        <v>7</v>
      </c>
      <c r="C1227" s="10"/>
      <c r="D1227" s="190">
        <v>0</v>
      </c>
      <c r="E1227" s="190">
        <v>0</v>
      </c>
      <c r="F1227" s="190">
        <f t="shared" si="462"/>
        <v>0</v>
      </c>
      <c r="G1227" s="32" t="e">
        <f t="shared" si="463"/>
        <v>#DIV/0!</v>
      </c>
    </row>
    <row r="1228" spans="1:7" x14ac:dyDescent="0.2">
      <c r="B1228" s="3"/>
      <c r="C1228" s="28"/>
    </row>
    <row r="1229" spans="1:7" s="157" customFormat="1" x14ac:dyDescent="0.2">
      <c r="A1229" s="186">
        <v>41</v>
      </c>
      <c r="B1229" s="1" t="s">
        <v>8</v>
      </c>
      <c r="C1229" s="10"/>
      <c r="D1229" s="190">
        <f>D1233+D1234+D1235</f>
        <v>0</v>
      </c>
      <c r="E1229" s="190">
        <f>E1233+E1234+E1235</f>
        <v>0</v>
      </c>
      <c r="F1229" s="190">
        <f t="shared" ref="F1229" si="464">(D1229-E1229)</f>
        <v>0</v>
      </c>
      <c r="G1229" s="32" t="e">
        <f t="shared" ref="G1229" si="465">F1229/E1229</f>
        <v>#DIV/0!</v>
      </c>
    </row>
    <row r="1230" spans="1:7" x14ac:dyDescent="0.2">
      <c r="A1230" s="186"/>
      <c r="B1230" s="1"/>
      <c r="C1230" s="10"/>
      <c r="D1230" s="190"/>
      <c r="E1230" s="190"/>
      <c r="F1230" s="190"/>
      <c r="G1230" s="32"/>
    </row>
    <row r="1231" spans="1:7" ht="12.75" customHeight="1" x14ac:dyDescent="0.2">
      <c r="A1231" s="186"/>
      <c r="B1231" s="7" t="s">
        <v>6</v>
      </c>
      <c r="C1231" s="29"/>
      <c r="D1231" s="190"/>
      <c r="E1231" s="190"/>
      <c r="F1231" s="190"/>
      <c r="G1231" s="32"/>
    </row>
    <row r="1232" spans="1:7" x14ac:dyDescent="0.2">
      <c r="A1232" s="186"/>
      <c r="B1232" s="1"/>
      <c r="C1232" s="10"/>
      <c r="D1232" s="190"/>
      <c r="E1232" s="190"/>
      <c r="F1232" s="190"/>
      <c r="G1232" s="32"/>
    </row>
    <row r="1233" spans="1:7" x14ac:dyDescent="0.2">
      <c r="A1233" s="186"/>
      <c r="B1233" s="23" t="s">
        <v>23</v>
      </c>
      <c r="C1233" s="10"/>
      <c r="D1233" s="190"/>
      <c r="E1233" s="190"/>
      <c r="F1233" s="190">
        <f t="shared" ref="F1233:F1235" si="466">(D1233-E1233)</f>
        <v>0</v>
      </c>
      <c r="G1233" s="32" t="e">
        <f t="shared" ref="G1233:G1235" si="467">F1233/E1233</f>
        <v>#DIV/0!</v>
      </c>
    </row>
    <row r="1234" spans="1:7" ht="25.5" x14ac:dyDescent="0.2">
      <c r="A1234" s="186"/>
      <c r="B1234" s="24" t="s">
        <v>58</v>
      </c>
      <c r="C1234" s="17"/>
      <c r="D1234" s="190"/>
      <c r="E1234" s="190"/>
      <c r="F1234" s="190">
        <f t="shared" si="466"/>
        <v>0</v>
      </c>
      <c r="G1234" s="32" t="e">
        <f t="shared" si="467"/>
        <v>#DIV/0!</v>
      </c>
    </row>
    <row r="1235" spans="1:7" x14ac:dyDescent="0.2">
      <c r="A1235" s="186"/>
      <c r="B1235" s="23" t="s">
        <v>24</v>
      </c>
      <c r="C1235" s="10"/>
      <c r="D1235" s="190"/>
      <c r="E1235" s="190"/>
      <c r="F1235" s="190">
        <f t="shared" si="466"/>
        <v>0</v>
      </c>
      <c r="G1235" s="32" t="e">
        <f t="shared" si="467"/>
        <v>#DIV/0!</v>
      </c>
    </row>
    <row r="1236" spans="1:7" x14ac:dyDescent="0.2">
      <c r="A1236" s="186"/>
      <c r="B1236" s="1"/>
      <c r="C1236" s="10"/>
      <c r="D1236" s="190"/>
      <c r="E1236" s="190"/>
      <c r="F1236" s="190"/>
      <c r="G1236" s="32"/>
    </row>
    <row r="1237" spans="1:7" s="157" customFormat="1" x14ac:dyDescent="0.2">
      <c r="A1237" s="186"/>
      <c r="B1237" s="8" t="s">
        <v>26</v>
      </c>
      <c r="C1237" s="31"/>
      <c r="D1237" s="190"/>
      <c r="E1237" s="190"/>
      <c r="F1237" s="190">
        <f t="shared" ref="F1237" si="468">(D1237-E1237)</f>
        <v>0</v>
      </c>
      <c r="G1237" s="32" t="e">
        <f t="shared" ref="G1237" si="469">F1237/E1237</f>
        <v>#DIV/0!</v>
      </c>
    </row>
    <row r="1238" spans="1:7" x14ac:dyDescent="0.2">
      <c r="A1238" s="186"/>
      <c r="B1238" s="8"/>
      <c r="C1238" s="31"/>
      <c r="D1238" s="190"/>
      <c r="E1238" s="190"/>
      <c r="F1238" s="190"/>
      <c r="G1238" s="32"/>
    </row>
    <row r="1239" spans="1:7" s="157" customFormat="1" x14ac:dyDescent="0.2">
      <c r="A1239" s="186">
        <v>3</v>
      </c>
      <c r="B1239" s="8" t="s">
        <v>15</v>
      </c>
      <c r="C1239" s="31"/>
      <c r="D1239" s="190">
        <f>D1242+D1243+D1244+D1245</f>
        <v>0</v>
      </c>
      <c r="E1239" s="190">
        <f>E1242+E1243+E1244+E1245</f>
        <v>0</v>
      </c>
      <c r="F1239" s="190">
        <f t="shared" ref="F1239" si="470">(D1239-E1239)</f>
        <v>0</v>
      </c>
      <c r="G1239" s="32" t="e">
        <f t="shared" ref="G1239" si="471">F1239/E1239</f>
        <v>#DIV/0!</v>
      </c>
    </row>
    <row r="1240" spans="1:7" x14ac:dyDescent="0.2">
      <c r="A1240" s="186"/>
      <c r="B1240" s="7" t="s">
        <v>6</v>
      </c>
      <c r="C1240" s="29"/>
      <c r="D1240" s="190"/>
      <c r="E1240" s="190"/>
      <c r="F1240" s="190"/>
      <c r="G1240" s="32"/>
    </row>
    <row r="1241" spans="1:7" x14ac:dyDescent="0.2">
      <c r="A1241" s="186"/>
      <c r="B1241" s="8"/>
      <c r="C1241" s="31"/>
      <c r="D1241" s="190"/>
      <c r="E1241" s="190"/>
      <c r="F1241" s="190"/>
      <c r="G1241" s="32"/>
    </row>
    <row r="1242" spans="1:7" x14ac:dyDescent="0.2">
      <c r="A1242" s="186">
        <v>30</v>
      </c>
      <c r="B1242" s="25" t="s">
        <v>16</v>
      </c>
      <c r="C1242" s="31"/>
      <c r="D1242" s="190"/>
      <c r="E1242" s="190"/>
      <c r="F1242" s="190">
        <f t="shared" ref="F1242:F1245" si="472">(D1242-E1242)</f>
        <v>0</v>
      </c>
      <c r="G1242" s="32" t="e">
        <f t="shared" ref="G1242:G1245" si="473">F1242/E1242</f>
        <v>#DIV/0!</v>
      </c>
    </row>
    <row r="1243" spans="1:7" x14ac:dyDescent="0.2">
      <c r="A1243" s="186">
        <v>31</v>
      </c>
      <c r="B1243" s="25" t="s">
        <v>17</v>
      </c>
      <c r="C1243" s="31"/>
      <c r="D1243" s="190"/>
      <c r="E1243" s="190"/>
      <c r="F1243" s="190">
        <f t="shared" si="472"/>
        <v>0</v>
      </c>
      <c r="G1243" s="32" t="e">
        <f t="shared" si="473"/>
        <v>#DIV/0!</v>
      </c>
    </row>
    <row r="1244" spans="1:7" x14ac:dyDescent="0.2">
      <c r="A1244" s="186">
        <v>32</v>
      </c>
      <c r="B1244" s="25" t="s">
        <v>18</v>
      </c>
      <c r="C1244" s="31"/>
      <c r="D1244" s="190"/>
      <c r="E1244" s="190"/>
      <c r="F1244" s="190">
        <f t="shared" si="472"/>
        <v>0</v>
      </c>
      <c r="G1244" s="32" t="e">
        <f t="shared" si="473"/>
        <v>#DIV/0!</v>
      </c>
    </row>
    <row r="1245" spans="1:7" x14ac:dyDescent="0.2">
      <c r="A1245" s="186">
        <v>37</v>
      </c>
      <c r="B1245" s="25" t="s">
        <v>25</v>
      </c>
      <c r="C1245" s="31"/>
      <c r="D1245" s="190"/>
      <c r="E1245" s="190"/>
      <c r="F1245" s="190">
        <f t="shared" si="472"/>
        <v>0</v>
      </c>
      <c r="G1245" s="32" t="e">
        <f t="shared" si="473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90" t="s">
        <v>10</v>
      </c>
      <c r="E1249" s="190" t="s">
        <v>11</v>
      </c>
      <c r="F1249" s="190" t="s">
        <v>12</v>
      </c>
      <c r="G1249" s="32" t="s">
        <v>13</v>
      </c>
    </row>
    <row r="1250" spans="1:7" x14ac:dyDescent="0.2">
      <c r="A1250" s="186">
        <v>700</v>
      </c>
      <c r="B1250" s="1" t="s">
        <v>30</v>
      </c>
      <c r="C1250" s="10"/>
      <c r="D1250" s="190">
        <f>D4+D79+D153+D227+D300+D373+D446+D519+D592+D665+D738+D811+D884+D957+D1030+D1103+D1177</f>
        <v>0</v>
      </c>
      <c r="E1250" s="190">
        <f>E4+E79+E153+E227+E300+E373+E446+E519+E592+E665+E738+E811+E884+E957+E1030+E1103+E1177</f>
        <v>0</v>
      </c>
      <c r="F1250" s="190">
        <f>(D1250-E1250)</f>
        <v>0</v>
      </c>
      <c r="G1250" s="32" t="e">
        <f>F1250/E1250</f>
        <v>#DIV/0!</v>
      </c>
    </row>
    <row r="1251" spans="1:7" x14ac:dyDescent="0.2">
      <c r="A1251" s="186">
        <v>701</v>
      </c>
      <c r="B1251" s="1" t="s">
        <v>31</v>
      </c>
      <c r="C1251" s="10"/>
      <c r="D1251" s="190">
        <f t="shared" ref="D1251:E1253" si="474">D5+D80+D154+D228+D301+D374+D447+D520+D593+D666+D739+D812+D885+D958+D1031+D1104+D1178</f>
        <v>0</v>
      </c>
      <c r="E1251" s="190">
        <f t="shared" si="474"/>
        <v>0</v>
      </c>
      <c r="F1251" s="190">
        <f t="shared" ref="F1251:F1253" si="475">(D1251-E1251)</f>
        <v>0</v>
      </c>
      <c r="G1251" s="32" t="e">
        <f t="shared" ref="G1251:G1253" si="476">F1251/E1251</f>
        <v>#DIV/0!</v>
      </c>
    </row>
    <row r="1252" spans="1:7" x14ac:dyDescent="0.2">
      <c r="A1252" s="186">
        <v>704</v>
      </c>
      <c r="B1252" s="1" t="s">
        <v>32</v>
      </c>
      <c r="C1252" s="10"/>
      <c r="D1252" s="190">
        <f t="shared" si="474"/>
        <v>0</v>
      </c>
      <c r="E1252" s="190">
        <f t="shared" si="474"/>
        <v>0</v>
      </c>
      <c r="F1252" s="190">
        <f t="shared" si="475"/>
        <v>0</v>
      </c>
      <c r="G1252" s="32" t="e">
        <f t="shared" si="476"/>
        <v>#DIV/0!</v>
      </c>
    </row>
    <row r="1253" spans="1:7" x14ac:dyDescent="0.2">
      <c r="A1253" s="186">
        <v>706</v>
      </c>
      <c r="B1253" s="1" t="s">
        <v>33</v>
      </c>
      <c r="C1253" s="10"/>
      <c r="D1253" s="190">
        <f t="shared" si="474"/>
        <v>0</v>
      </c>
      <c r="E1253" s="190">
        <f t="shared" si="474"/>
        <v>0</v>
      </c>
      <c r="F1253" s="190">
        <f t="shared" si="475"/>
        <v>0</v>
      </c>
      <c r="G1253" s="32" t="e">
        <f t="shared" si="476"/>
        <v>#DIV/0!</v>
      </c>
    </row>
    <row r="1254" spans="1:7" x14ac:dyDescent="0.2">
      <c r="A1254" s="186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86"/>
      <c r="B1255" s="14" t="s">
        <v>19</v>
      </c>
      <c r="C1255" s="11"/>
      <c r="D1255" s="190">
        <f t="shared" ref="D1255:E1257" si="477">D9+D84+D158+D232+D305+D378+D451+D524+D597+D670+D743+D816+D889+D962+D1035+D1108</f>
        <v>0</v>
      </c>
      <c r="E1255" s="190">
        <f t="shared" si="477"/>
        <v>0</v>
      </c>
      <c r="F1255" s="190">
        <f t="shared" ref="F1255:F1260" si="478">(D1255-E1255)</f>
        <v>0</v>
      </c>
      <c r="G1255" s="32" t="e">
        <f t="shared" ref="G1255:G1260" si="479">F1255/E1255</f>
        <v>#DIV/0!</v>
      </c>
    </row>
    <row r="1256" spans="1:7" x14ac:dyDescent="0.2">
      <c r="A1256" s="186"/>
      <c r="B1256" s="14" t="s">
        <v>20</v>
      </c>
      <c r="C1256" s="11"/>
      <c r="D1256" s="190">
        <f t="shared" si="477"/>
        <v>0</v>
      </c>
      <c r="E1256" s="190">
        <f t="shared" si="477"/>
        <v>0</v>
      </c>
      <c r="F1256" s="190">
        <f t="shared" si="478"/>
        <v>0</v>
      </c>
      <c r="G1256" s="32" t="e">
        <f t="shared" si="479"/>
        <v>#DIV/0!</v>
      </c>
    </row>
    <row r="1257" spans="1:7" x14ac:dyDescent="0.2">
      <c r="A1257" s="186"/>
      <c r="B1257" s="14" t="s">
        <v>27</v>
      </c>
      <c r="C1257" s="11"/>
      <c r="D1257" s="190">
        <f t="shared" si="477"/>
        <v>0</v>
      </c>
      <c r="E1257" s="190">
        <f t="shared" si="477"/>
        <v>0</v>
      </c>
      <c r="F1257" s="190">
        <f t="shared" si="478"/>
        <v>0</v>
      </c>
      <c r="G1257" s="32" t="e">
        <f t="shared" si="479"/>
        <v>#DIV/0!</v>
      </c>
    </row>
    <row r="1258" spans="1:7" x14ac:dyDescent="0.2">
      <c r="A1258" s="186">
        <v>706</v>
      </c>
      <c r="B1258" s="2" t="s">
        <v>34</v>
      </c>
      <c r="C1258" s="11"/>
      <c r="D1258" s="190">
        <f t="shared" ref="D1258:E1259" si="480">D12+D87+D161+D235+D308+D381+D454+D527+D600+D673+D746+D819+D892+D965+D1038+D1111+D1185</f>
        <v>0</v>
      </c>
      <c r="E1258" s="190">
        <f t="shared" si="480"/>
        <v>0</v>
      </c>
      <c r="F1258" s="190">
        <f t="shared" si="478"/>
        <v>0</v>
      </c>
      <c r="G1258" s="32" t="e">
        <f t="shared" si="479"/>
        <v>#DIV/0!</v>
      </c>
    </row>
    <row r="1259" spans="1:7" x14ac:dyDescent="0.2">
      <c r="A1259" s="186" t="s">
        <v>35</v>
      </c>
      <c r="B1259" s="2" t="s">
        <v>36</v>
      </c>
      <c r="C1259" s="11"/>
      <c r="D1259" s="190">
        <f t="shared" si="480"/>
        <v>0</v>
      </c>
      <c r="E1259" s="190">
        <f t="shared" si="480"/>
        <v>0</v>
      </c>
      <c r="F1259" s="190">
        <f t="shared" si="478"/>
        <v>0</v>
      </c>
      <c r="G1259" s="32" t="e">
        <f t="shared" si="479"/>
        <v>#DIV/0!</v>
      </c>
    </row>
    <row r="1260" spans="1:7" ht="25.5" x14ac:dyDescent="0.2">
      <c r="A1260" s="22"/>
      <c r="B1260" s="26" t="s">
        <v>45</v>
      </c>
      <c r="C1260" s="187"/>
      <c r="D1260" s="40">
        <f>D1250+D1251+D1252+D1253+D1258+D1259</f>
        <v>0</v>
      </c>
      <c r="E1260" s="40">
        <f>E1250+E1251+E1252+E1253+E1258+E1259</f>
        <v>0</v>
      </c>
      <c r="F1260" s="40">
        <f t="shared" si="478"/>
        <v>0</v>
      </c>
      <c r="G1260" s="34" t="e">
        <f t="shared" si="479"/>
        <v>#DIV/0!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90">
        <f t="shared" ref="D1263:E1263" si="481">D17+D92+D166+D240+D313+D386+D459+D532+D605+D678+D751+D824+D897+D970+D1043+D1116+D1190</f>
        <v>0</v>
      </c>
      <c r="E1263" s="190">
        <f t="shared" si="481"/>
        <v>0</v>
      </c>
      <c r="F1263" s="190">
        <f t="shared" ref="F1263" si="482">(D1263-E1263)</f>
        <v>0</v>
      </c>
      <c r="G1263" s="32" t="e">
        <f t="shared" ref="G1263" si="483">F1263/E1263</f>
        <v>#DIV/0!</v>
      </c>
    </row>
    <row r="1264" spans="1:7" x14ac:dyDescent="0.2">
      <c r="B1264" s="3"/>
      <c r="C1264" s="188"/>
      <c r="D1264" s="190"/>
      <c r="E1264" s="190"/>
      <c r="F1264" s="189"/>
      <c r="G1264" s="36"/>
    </row>
    <row r="1265" spans="1:7" x14ac:dyDescent="0.2">
      <c r="A1265" s="186">
        <v>72</v>
      </c>
      <c r="B1265" s="1" t="s">
        <v>37</v>
      </c>
      <c r="C1265" s="10"/>
      <c r="D1265" s="190"/>
      <c r="E1265" s="190"/>
      <c r="F1265" s="190">
        <f t="shared" ref="F1265:F1277" si="484">(D1265-E1265)</f>
        <v>0</v>
      </c>
      <c r="G1265" s="32" t="e">
        <f t="shared" ref="G1265:G1277" si="485">F1265/E1265</f>
        <v>#DIV/0!</v>
      </c>
    </row>
    <row r="1266" spans="1:7" x14ac:dyDescent="0.2">
      <c r="A1266" s="186">
        <v>73</v>
      </c>
      <c r="B1266" s="1" t="s">
        <v>38</v>
      </c>
      <c r="C1266" s="10"/>
      <c r="D1266" s="190"/>
      <c r="E1266" s="190"/>
      <c r="F1266" s="190">
        <f t="shared" si="484"/>
        <v>0</v>
      </c>
      <c r="G1266" s="32" t="e">
        <f t="shared" si="485"/>
        <v>#DIV/0!</v>
      </c>
    </row>
    <row r="1267" spans="1:7" x14ac:dyDescent="0.2">
      <c r="A1267" s="186">
        <v>74</v>
      </c>
      <c r="B1267" s="2" t="s">
        <v>39</v>
      </c>
      <c r="C1267" s="11"/>
      <c r="D1267" s="190"/>
      <c r="E1267" s="190"/>
      <c r="F1267" s="190">
        <f t="shared" si="484"/>
        <v>0</v>
      </c>
      <c r="G1267" s="32" t="e">
        <f t="shared" si="485"/>
        <v>#DIV/0!</v>
      </c>
    </row>
    <row r="1268" spans="1:7" ht="25.5" x14ac:dyDescent="0.2">
      <c r="A1268" s="22"/>
      <c r="B1268" s="26" t="s">
        <v>44</v>
      </c>
      <c r="C1268" s="191"/>
      <c r="D1268" s="40">
        <f>D1260+D1265+D1266+D1267</f>
        <v>0</v>
      </c>
      <c r="E1268" s="40">
        <f>E1260+E1265+E1266+E1267</f>
        <v>0</v>
      </c>
      <c r="F1268" s="190">
        <f t="shared" si="484"/>
        <v>0</v>
      </c>
      <c r="G1268" s="32" t="e">
        <f t="shared" si="485"/>
        <v>#DIV/0!</v>
      </c>
    </row>
    <row r="1269" spans="1:7" x14ac:dyDescent="0.2">
      <c r="A1269" s="186">
        <v>60</v>
      </c>
      <c r="B1269" s="3" t="s">
        <v>40</v>
      </c>
      <c r="C1269" s="188"/>
      <c r="D1269" s="189">
        <f>D1270+D1271+D1272</f>
        <v>0</v>
      </c>
      <c r="E1269" s="189">
        <f>E1270+E1271+E1272</f>
        <v>0</v>
      </c>
      <c r="F1269" s="190">
        <f t="shared" si="484"/>
        <v>0</v>
      </c>
      <c r="G1269" s="32" t="e">
        <f t="shared" si="485"/>
        <v>#DIV/0!</v>
      </c>
    </row>
    <row r="1270" spans="1:7" x14ac:dyDescent="0.2">
      <c r="A1270" s="186">
        <v>600</v>
      </c>
      <c r="B1270" s="1" t="s">
        <v>2</v>
      </c>
      <c r="C1270" s="10"/>
      <c r="D1270" s="190">
        <f t="shared" ref="D1270:E1274" si="486">D24+D99+D173+D247+D320+D393+D466+D539+D612+D685+D758+D831+D904+D977+D1050+D1123+D1197</f>
        <v>0</v>
      </c>
      <c r="E1270" s="190">
        <f t="shared" si="486"/>
        <v>0</v>
      </c>
      <c r="F1270" s="190">
        <f t="shared" si="484"/>
        <v>0</v>
      </c>
      <c r="G1270" s="32" t="e">
        <f t="shared" si="485"/>
        <v>#DIV/0!</v>
      </c>
    </row>
    <row r="1271" spans="1:7" x14ac:dyDescent="0.2">
      <c r="A1271" s="186">
        <v>601</v>
      </c>
      <c r="B1271" s="1" t="s">
        <v>3</v>
      </c>
      <c r="C1271" s="10"/>
      <c r="D1271" s="190">
        <f t="shared" si="486"/>
        <v>0</v>
      </c>
      <c r="E1271" s="190">
        <f t="shared" si="486"/>
        <v>0</v>
      </c>
      <c r="F1271" s="190">
        <f t="shared" si="484"/>
        <v>0</v>
      </c>
      <c r="G1271" s="32" t="e">
        <f t="shared" si="485"/>
        <v>#DIV/0!</v>
      </c>
    </row>
    <row r="1272" spans="1:7" x14ac:dyDescent="0.2">
      <c r="A1272" s="186">
        <v>604</v>
      </c>
      <c r="B1272" s="1" t="s">
        <v>4</v>
      </c>
      <c r="C1272" s="10"/>
      <c r="D1272" s="190">
        <f t="shared" si="486"/>
        <v>0</v>
      </c>
      <c r="E1272" s="190">
        <f t="shared" si="486"/>
        <v>0</v>
      </c>
      <c r="F1272" s="190">
        <f t="shared" si="484"/>
        <v>0</v>
      </c>
      <c r="G1272" s="32" t="e">
        <f t="shared" si="485"/>
        <v>#DIV/0!</v>
      </c>
    </row>
    <row r="1273" spans="1:7" x14ac:dyDescent="0.2">
      <c r="A1273" s="186">
        <v>61</v>
      </c>
      <c r="B1273" s="1" t="s">
        <v>41</v>
      </c>
      <c r="C1273" s="10"/>
      <c r="D1273" s="190">
        <f t="shared" si="486"/>
        <v>0</v>
      </c>
      <c r="E1273" s="190">
        <f t="shared" si="486"/>
        <v>0</v>
      </c>
      <c r="F1273" s="190">
        <f t="shared" si="484"/>
        <v>0</v>
      </c>
      <c r="G1273" s="32" t="e">
        <f t="shared" si="485"/>
        <v>#DIV/0!</v>
      </c>
    </row>
    <row r="1274" spans="1:7" x14ac:dyDescent="0.2">
      <c r="A1274" s="186">
        <v>62</v>
      </c>
      <c r="B1274" s="2" t="s">
        <v>42</v>
      </c>
      <c r="C1274" s="11"/>
      <c r="D1274" s="190">
        <f t="shared" si="486"/>
        <v>0</v>
      </c>
      <c r="E1274" s="190">
        <f t="shared" si="486"/>
        <v>0</v>
      </c>
      <c r="F1274" s="190">
        <f t="shared" si="484"/>
        <v>0</v>
      </c>
      <c r="G1274" s="32" t="e">
        <f t="shared" si="485"/>
        <v>#DIV/0!</v>
      </c>
    </row>
    <row r="1275" spans="1:7" ht="25.5" x14ac:dyDescent="0.2">
      <c r="A1275" s="22"/>
      <c r="B1275" s="26" t="s">
        <v>43</v>
      </c>
      <c r="C1275" s="191"/>
      <c r="D1275" s="40">
        <f>D1269+D1273+D1274</f>
        <v>0</v>
      </c>
      <c r="E1275" s="40">
        <f>E1269+E1273+E1274</f>
        <v>0</v>
      </c>
      <c r="F1275" s="190">
        <f t="shared" si="484"/>
        <v>0</v>
      </c>
      <c r="G1275" s="32" t="e">
        <f t="shared" si="485"/>
        <v>#DIV/0!</v>
      </c>
    </row>
    <row r="1276" spans="1:7" ht="25.5" x14ac:dyDescent="0.2">
      <c r="A1276" s="22"/>
      <c r="B1276" s="26" t="s">
        <v>48</v>
      </c>
      <c r="C1276" s="191"/>
      <c r="D1276" s="40">
        <f>D1268-D1275</f>
        <v>0</v>
      </c>
      <c r="E1276" s="40">
        <f>E1268-E1275</f>
        <v>0</v>
      </c>
      <c r="F1276" s="190">
        <f t="shared" si="484"/>
        <v>0</v>
      </c>
      <c r="G1276" s="32" t="e">
        <f t="shared" si="485"/>
        <v>#DIV/0!</v>
      </c>
    </row>
    <row r="1277" spans="1:7" x14ac:dyDescent="0.2">
      <c r="A1277" s="186">
        <v>63</v>
      </c>
      <c r="B1277" s="3" t="s">
        <v>46</v>
      </c>
      <c r="C1277" s="188"/>
      <c r="D1277" s="190">
        <f t="shared" ref="D1277:E1279" si="487">D31+D106+D180+D254+D327+D400+D473+D546+D619+D692+D765+D838+D911+D984+D1057+D1130+D1204</f>
        <v>0</v>
      </c>
      <c r="E1277" s="190">
        <f t="shared" si="487"/>
        <v>0</v>
      </c>
      <c r="F1277" s="190">
        <f t="shared" si="484"/>
        <v>0</v>
      </c>
      <c r="G1277" s="32" t="e">
        <f t="shared" si="485"/>
        <v>#DIV/0!</v>
      </c>
    </row>
    <row r="1278" spans="1:7" x14ac:dyDescent="0.2">
      <c r="A1278" s="186"/>
      <c r="B1278" s="13" t="s">
        <v>6</v>
      </c>
      <c r="C1278" s="27"/>
      <c r="D1278" s="190"/>
      <c r="E1278" s="190"/>
      <c r="F1278" s="190"/>
      <c r="G1278" s="32"/>
    </row>
    <row r="1279" spans="1:7" x14ac:dyDescent="0.2">
      <c r="A1279" s="186">
        <v>631</v>
      </c>
      <c r="B1279" s="15" t="s">
        <v>21</v>
      </c>
      <c r="C1279" s="21"/>
      <c r="D1279" s="190">
        <f t="shared" si="487"/>
        <v>0</v>
      </c>
      <c r="E1279" s="190">
        <f t="shared" si="487"/>
        <v>0</v>
      </c>
      <c r="F1279" s="190">
        <f t="shared" ref="F1279" si="488">(D1279-E1279)</f>
        <v>0</v>
      </c>
      <c r="G1279" s="32" t="e">
        <f t="shared" ref="G1279" si="489">F1279/E1279</f>
        <v>#DIV/0!</v>
      </c>
    </row>
    <row r="1280" spans="1:7" x14ac:dyDescent="0.2">
      <c r="A1280" s="186"/>
      <c r="B1280" s="15"/>
      <c r="C1280" s="21"/>
      <c r="D1280" s="190"/>
      <c r="E1280" s="190"/>
      <c r="F1280" s="190"/>
      <c r="G1280" s="32"/>
    </row>
    <row r="1281" spans="1:7" x14ac:dyDescent="0.2">
      <c r="A1281" s="186">
        <v>64</v>
      </c>
      <c r="B1281" s="2" t="s">
        <v>47</v>
      </c>
      <c r="C1281" s="11"/>
      <c r="D1281" s="190">
        <f>D35+D110+D184+D258+D331+D404+D477+D550+D623+D696+D769+D842+D915+D988+D1061+D1134+D1208</f>
        <v>0</v>
      </c>
      <c r="E1281" s="190">
        <f>E35+E110+E184+E258+E331+E404+E477+E550+E623+E696+E769+E842+E915+E988+E1061+E1134+E1208</f>
        <v>0</v>
      </c>
      <c r="F1281" s="190">
        <f t="shared" ref="F1281:F1291" si="490">(D1281-E1281)</f>
        <v>0</v>
      </c>
      <c r="G1281" s="32" t="e">
        <f t="shared" ref="G1281:G1291" si="491">F1281/E1281</f>
        <v>#DIV/0!</v>
      </c>
    </row>
    <row r="1282" spans="1:7" ht="25.5" x14ac:dyDescent="0.2">
      <c r="A1282" s="22"/>
      <c r="B1282" s="26" t="s">
        <v>49</v>
      </c>
      <c r="C1282" s="191"/>
      <c r="D1282" s="190">
        <f>D1276-D1277-D1281</f>
        <v>0</v>
      </c>
      <c r="E1282" s="190">
        <f>E1276-E1277-E1281</f>
        <v>0</v>
      </c>
      <c r="F1282" s="190">
        <f t="shared" si="490"/>
        <v>0</v>
      </c>
      <c r="G1282" s="32" t="e">
        <f t="shared" si="491"/>
        <v>#DIV/0!</v>
      </c>
    </row>
    <row r="1283" spans="1:7" x14ac:dyDescent="0.2">
      <c r="A1283" s="186">
        <v>75</v>
      </c>
      <c r="B1283" s="3" t="s">
        <v>50</v>
      </c>
      <c r="C1283" s="188"/>
      <c r="D1283" s="190">
        <f t="shared" ref="D1283:E1286" si="492">D37+D112+D186+D260+D333+D406+D479+D552+D625+D698+D771+D844+D917+D990+D1063+D1136+D1210</f>
        <v>0</v>
      </c>
      <c r="E1283" s="190">
        <f t="shared" si="492"/>
        <v>0</v>
      </c>
      <c r="F1283" s="190">
        <f t="shared" si="490"/>
        <v>0</v>
      </c>
      <c r="G1283" s="32" t="e">
        <f t="shared" si="491"/>
        <v>#DIV/0!</v>
      </c>
    </row>
    <row r="1284" spans="1:7" x14ac:dyDescent="0.2">
      <c r="A1284" s="186">
        <v>65</v>
      </c>
      <c r="B1284" s="1" t="s">
        <v>51</v>
      </c>
      <c r="C1284" s="10"/>
      <c r="D1284" s="190">
        <f t="shared" si="492"/>
        <v>0</v>
      </c>
      <c r="E1284" s="190">
        <f t="shared" si="492"/>
        <v>0</v>
      </c>
      <c r="F1284" s="190">
        <f t="shared" si="490"/>
        <v>0</v>
      </c>
      <c r="G1284" s="32" t="e">
        <f t="shared" si="491"/>
        <v>#DIV/0!</v>
      </c>
    </row>
    <row r="1285" spans="1:7" ht="25.5" x14ac:dyDescent="0.2">
      <c r="A1285" s="186">
        <v>68</v>
      </c>
      <c r="B1285" s="16" t="s">
        <v>52</v>
      </c>
      <c r="C1285" s="17"/>
      <c r="D1285" s="190">
        <f t="shared" si="492"/>
        <v>0</v>
      </c>
      <c r="E1285" s="190">
        <f t="shared" si="492"/>
        <v>0</v>
      </c>
      <c r="F1285" s="190">
        <f t="shared" si="490"/>
        <v>0</v>
      </c>
      <c r="G1285" s="32" t="e">
        <f t="shared" si="491"/>
        <v>#DIV/0!</v>
      </c>
    </row>
    <row r="1286" spans="1:7" x14ac:dyDescent="0.2">
      <c r="A1286" s="186">
        <v>78</v>
      </c>
      <c r="B1286" s="2" t="s">
        <v>53</v>
      </c>
      <c r="C1286" s="11"/>
      <c r="D1286" s="190">
        <f t="shared" si="492"/>
        <v>0</v>
      </c>
      <c r="E1286" s="190">
        <f t="shared" si="492"/>
        <v>0</v>
      </c>
      <c r="F1286" s="190">
        <f t="shared" si="490"/>
        <v>0</v>
      </c>
      <c r="G1286" s="32" t="e">
        <f t="shared" si="491"/>
        <v>#DIV/0!</v>
      </c>
    </row>
    <row r="1287" spans="1:7" ht="25.5" x14ac:dyDescent="0.2">
      <c r="A1287" s="22"/>
      <c r="B1287" s="26" t="s">
        <v>77</v>
      </c>
      <c r="C1287" s="191"/>
      <c r="D1287" s="190">
        <f>D1282+D1283-D1284-D1285+D1286</f>
        <v>0</v>
      </c>
      <c r="E1287" s="190">
        <f>E1282+E1283-E1284-E1285+E1286</f>
        <v>0</v>
      </c>
      <c r="F1287" s="190">
        <f t="shared" si="490"/>
        <v>0</v>
      </c>
      <c r="G1287" s="32" t="e">
        <f t="shared" si="491"/>
        <v>#DIV/0!</v>
      </c>
    </row>
    <row r="1288" spans="1:7" x14ac:dyDescent="0.2">
      <c r="A1288" s="186">
        <v>76</v>
      </c>
      <c r="B1288" s="1" t="s">
        <v>54</v>
      </c>
      <c r="C1288" s="10"/>
      <c r="D1288" s="190">
        <f t="shared" ref="D1288:E1289" si="493">D42+D117+D191+D265+D338+D411+D484+D557+D630+D703+D776+D849+D922+D995+D1068+D1141+D1215</f>
        <v>0</v>
      </c>
      <c r="E1288" s="190">
        <f t="shared" si="493"/>
        <v>0</v>
      </c>
      <c r="F1288" s="190">
        <f t="shared" si="490"/>
        <v>0</v>
      </c>
      <c r="G1288" s="32" t="e">
        <f t="shared" si="491"/>
        <v>#DIV/0!</v>
      </c>
    </row>
    <row r="1289" spans="1:7" x14ac:dyDescent="0.2">
      <c r="A1289" s="186">
        <v>66</v>
      </c>
      <c r="B1289" s="1" t="s">
        <v>55</v>
      </c>
      <c r="C1289" s="10"/>
      <c r="D1289" s="190">
        <f t="shared" si="493"/>
        <v>0</v>
      </c>
      <c r="E1289" s="190">
        <f t="shared" si="493"/>
        <v>0</v>
      </c>
      <c r="F1289" s="190">
        <f t="shared" si="490"/>
        <v>0</v>
      </c>
      <c r="G1289" s="32" t="e">
        <f t="shared" si="491"/>
        <v>#DIV/0!</v>
      </c>
    </row>
    <row r="1290" spans="1:7" x14ac:dyDescent="0.2">
      <c r="B1290" s="2" t="s">
        <v>56</v>
      </c>
      <c r="C1290" s="11"/>
      <c r="D1290" s="39">
        <f>D1288-D1289</f>
        <v>0</v>
      </c>
      <c r="E1290" s="39">
        <f>E1288-E1289</f>
        <v>0</v>
      </c>
      <c r="F1290" s="190">
        <f t="shared" si="490"/>
        <v>0</v>
      </c>
      <c r="G1290" s="32" t="e">
        <f t="shared" si="491"/>
        <v>#DIV/0!</v>
      </c>
    </row>
    <row r="1291" spans="1:7" x14ac:dyDescent="0.2">
      <c r="A1291" s="22"/>
      <c r="B1291" s="19" t="s">
        <v>57</v>
      </c>
      <c r="C1291" s="191"/>
      <c r="D1291" s="190">
        <f>D1287+D1290</f>
        <v>0</v>
      </c>
      <c r="E1291" s="190">
        <f>E1287+E1290</f>
        <v>0</v>
      </c>
      <c r="F1291" s="190">
        <f t="shared" si="490"/>
        <v>0</v>
      </c>
      <c r="G1291" s="32" t="e">
        <f t="shared" si="491"/>
        <v>#DIV/0!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86">
        <v>5</v>
      </c>
      <c r="B1295" s="1" t="s">
        <v>22</v>
      </c>
      <c r="C1295" s="10"/>
      <c r="D1295" s="40">
        <f t="shared" ref="D1295:E1295" si="494">D49+D124+D198+D272+D345+D418+D491+D564+D637+D710+D783+D856+D929+D1002+D1075+D1148+D1222</f>
        <v>0</v>
      </c>
      <c r="E1295" s="40">
        <f t="shared" si="494"/>
        <v>0</v>
      </c>
      <c r="F1295" s="40">
        <f t="shared" ref="F1295" si="495">(D1295-E1295)</f>
        <v>0</v>
      </c>
      <c r="G1295" s="32" t="e">
        <f t="shared" ref="G1295" si="496">F1295/E1295</f>
        <v>#DIV/0!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86">
        <v>51</v>
      </c>
      <c r="B1299" s="20" t="s">
        <v>29</v>
      </c>
      <c r="C1299" s="30"/>
      <c r="D1299" s="190">
        <f t="shared" ref="D1299:E1299" si="497">D53+D128+D202+D276+D349+D422+D495+D568+D641+D714+D787+D860+D933+D1006+D1079+D1152</f>
        <v>0</v>
      </c>
      <c r="E1299" s="190">
        <f t="shared" si="497"/>
        <v>0</v>
      </c>
      <c r="F1299" s="190">
        <f t="shared" ref="F1299:F1300" si="498">(D1299-E1299)</f>
        <v>0</v>
      </c>
      <c r="G1299" s="32" t="e">
        <f t="shared" ref="G1299:G1300" si="499">F1299/E1299</f>
        <v>#DIV/0!</v>
      </c>
    </row>
    <row r="1300" spans="1:7" x14ac:dyDescent="0.2">
      <c r="A1300" s="186">
        <v>510</v>
      </c>
      <c r="B1300" s="1" t="s">
        <v>7</v>
      </c>
      <c r="C1300" s="10"/>
      <c r="D1300" s="190">
        <f t="shared" ref="D1300:E1300" si="500">D54+D129+D203+D277+D350+D423+D496+D569+D642+D715+D788+D861+D934+D1007+D1080+D1153+D1227</f>
        <v>0</v>
      </c>
      <c r="E1300" s="190">
        <f t="shared" si="500"/>
        <v>0</v>
      </c>
      <c r="F1300" s="190">
        <f t="shared" si="498"/>
        <v>0</v>
      </c>
      <c r="G1300" s="32" t="e">
        <f t="shared" si="499"/>
        <v>#DIV/0!</v>
      </c>
    </row>
    <row r="1301" spans="1:7" x14ac:dyDescent="0.2">
      <c r="B1301" s="3"/>
      <c r="C1301" s="28"/>
    </row>
    <row r="1302" spans="1:7" x14ac:dyDescent="0.2">
      <c r="A1302" s="186">
        <v>41</v>
      </c>
      <c r="B1302" s="1" t="s">
        <v>8</v>
      </c>
      <c r="C1302" s="10"/>
      <c r="D1302" s="40">
        <f>D1306+D1307+D1308</f>
        <v>0</v>
      </c>
      <c r="E1302" s="40">
        <f>E1306+E1307+E1308</f>
        <v>0</v>
      </c>
      <c r="F1302" s="40">
        <f t="shared" ref="F1302" si="501">(D1302-E1302)</f>
        <v>0</v>
      </c>
      <c r="G1302" s="32" t="e">
        <f t="shared" ref="G1302" si="502">F1302/E1302</f>
        <v>#DIV/0!</v>
      </c>
    </row>
    <row r="1303" spans="1:7" x14ac:dyDescent="0.2">
      <c r="A1303" s="186"/>
      <c r="B1303" s="1"/>
      <c r="C1303" s="10"/>
      <c r="D1303" s="190"/>
      <c r="E1303" s="190"/>
      <c r="F1303" s="190"/>
      <c r="G1303" s="32"/>
    </row>
    <row r="1304" spans="1:7" x14ac:dyDescent="0.2">
      <c r="A1304" s="186"/>
      <c r="B1304" s="7" t="s">
        <v>6</v>
      </c>
      <c r="C1304" s="29"/>
      <c r="D1304" s="190"/>
      <c r="E1304" s="190"/>
      <c r="F1304" s="190"/>
      <c r="G1304" s="32"/>
    </row>
    <row r="1305" spans="1:7" x14ac:dyDescent="0.2">
      <c r="A1305" s="186"/>
      <c r="B1305" s="1"/>
      <c r="C1305" s="10"/>
      <c r="D1305" s="190"/>
      <c r="E1305" s="190"/>
      <c r="F1305" s="190"/>
      <c r="G1305" s="32"/>
    </row>
    <row r="1306" spans="1:7" x14ac:dyDescent="0.2">
      <c r="A1306" s="186"/>
      <c r="B1306" s="23" t="s">
        <v>23</v>
      </c>
      <c r="C1306" s="10"/>
      <c r="D1306" s="190">
        <f t="shared" ref="D1306:E1308" si="503">D60+D135+D209+D283+D356+D429+D502+D575+D648+D721+D794+D867+D940+D1013+D1086+D1159+D1233</f>
        <v>0</v>
      </c>
      <c r="E1306" s="190">
        <f t="shared" si="503"/>
        <v>0</v>
      </c>
      <c r="F1306" s="190">
        <f t="shared" ref="F1306:F1308" si="504">(D1306-E1306)</f>
        <v>0</v>
      </c>
      <c r="G1306" s="32" t="e">
        <f t="shared" ref="G1306:G1308" si="505">F1306/E1306</f>
        <v>#DIV/0!</v>
      </c>
    </row>
    <row r="1307" spans="1:7" ht="25.5" x14ac:dyDescent="0.2">
      <c r="A1307" s="186"/>
      <c r="B1307" s="24" t="s">
        <v>58</v>
      </c>
      <c r="C1307" s="17"/>
      <c r="D1307" s="190">
        <f t="shared" si="503"/>
        <v>0</v>
      </c>
      <c r="E1307" s="190">
        <f t="shared" si="503"/>
        <v>0</v>
      </c>
      <c r="F1307" s="190">
        <f t="shared" si="504"/>
        <v>0</v>
      </c>
      <c r="G1307" s="32" t="e">
        <f t="shared" si="505"/>
        <v>#DIV/0!</v>
      </c>
    </row>
    <row r="1308" spans="1:7" x14ac:dyDescent="0.2">
      <c r="A1308" s="186"/>
      <c r="B1308" s="23" t="s">
        <v>24</v>
      </c>
      <c r="C1308" s="10"/>
      <c r="D1308" s="190">
        <f t="shared" si="503"/>
        <v>0</v>
      </c>
      <c r="E1308" s="190">
        <f t="shared" si="503"/>
        <v>0</v>
      </c>
      <c r="F1308" s="190">
        <f t="shared" si="504"/>
        <v>0</v>
      </c>
      <c r="G1308" s="32" t="e">
        <f t="shared" si="505"/>
        <v>#DIV/0!</v>
      </c>
    </row>
    <row r="1309" spans="1:7" x14ac:dyDescent="0.2">
      <c r="A1309" s="186"/>
      <c r="B1309" s="1"/>
      <c r="C1309" s="10"/>
      <c r="D1309" s="190"/>
      <c r="E1309" s="190"/>
      <c r="F1309" s="190"/>
      <c r="G1309" s="32"/>
    </row>
    <row r="1310" spans="1:7" x14ac:dyDescent="0.2">
      <c r="A1310" s="186"/>
      <c r="B1310" s="8" t="s">
        <v>26</v>
      </c>
      <c r="C1310" s="31"/>
      <c r="D1310" s="190">
        <f t="shared" ref="D1310:E1310" si="506">D64+D139+D213+D287+D360+D433+D506+D579+D652+D725+D798+D871+D944+D1017+D1090+D1163+D1237</f>
        <v>0</v>
      </c>
      <c r="E1310" s="190">
        <f t="shared" si="506"/>
        <v>0</v>
      </c>
      <c r="F1310" s="190">
        <f t="shared" ref="F1310" si="507">(D1310-E1310)</f>
        <v>0</v>
      </c>
      <c r="G1310" s="32" t="e">
        <f t="shared" ref="G1310" si="508">F1310/E1310</f>
        <v>#DIV/0!</v>
      </c>
    </row>
    <row r="1311" spans="1:7" x14ac:dyDescent="0.2">
      <c r="A1311" s="186"/>
      <c r="B1311" s="8"/>
      <c r="C1311" s="31"/>
      <c r="D1311" s="190"/>
      <c r="E1311" s="190"/>
      <c r="F1311" s="190"/>
      <c r="G1311" s="32"/>
    </row>
    <row r="1312" spans="1:7" x14ac:dyDescent="0.2">
      <c r="A1312" s="186">
        <v>3</v>
      </c>
      <c r="B1312" s="8" t="s">
        <v>15</v>
      </c>
      <c r="C1312" s="31"/>
      <c r="D1312" s="190">
        <f>D1315+D1316+D1317+D1318</f>
        <v>0</v>
      </c>
      <c r="E1312" s="190">
        <f>E1315+E1316+E1317+E1318</f>
        <v>0</v>
      </c>
      <c r="F1312" s="190">
        <f t="shared" ref="F1312" si="509">(D1312-E1312)</f>
        <v>0</v>
      </c>
      <c r="G1312" s="32" t="e">
        <f t="shared" ref="G1312" si="510">F1312/E1312</f>
        <v>#DIV/0!</v>
      </c>
    </row>
    <row r="1313" spans="1:7" x14ac:dyDescent="0.2">
      <c r="A1313" s="186"/>
      <c r="B1313" s="7" t="s">
        <v>6</v>
      </c>
      <c r="C1313" s="29"/>
      <c r="D1313" s="190"/>
      <c r="E1313" s="190"/>
      <c r="F1313" s="190"/>
      <c r="G1313" s="32"/>
    </row>
    <row r="1314" spans="1:7" x14ac:dyDescent="0.2">
      <c r="A1314" s="186"/>
      <c r="B1314" s="8"/>
      <c r="C1314" s="31"/>
      <c r="D1314" s="190"/>
      <c r="E1314" s="190"/>
      <c r="F1314" s="190"/>
      <c r="G1314" s="32"/>
    </row>
    <row r="1315" spans="1:7" x14ac:dyDescent="0.2">
      <c r="A1315" s="186">
        <v>30</v>
      </c>
      <c r="B1315" s="25" t="s">
        <v>16</v>
      </c>
      <c r="C1315" s="31"/>
      <c r="D1315" s="190">
        <f t="shared" ref="D1315:E1318" si="511">D69+D144+D218+D292+D365+D438+D511+D584+D657+D730+D803+D876+D949+D1022+D1095+D1168+D1242</f>
        <v>0</v>
      </c>
      <c r="E1315" s="190">
        <f t="shared" si="511"/>
        <v>0</v>
      </c>
      <c r="F1315" s="190">
        <f t="shared" ref="F1315:F1318" si="512">(D1315-E1315)</f>
        <v>0</v>
      </c>
      <c r="G1315" s="32" t="e">
        <f t="shared" ref="G1315:G1318" si="513">F1315/E1315</f>
        <v>#DIV/0!</v>
      </c>
    </row>
    <row r="1316" spans="1:7" x14ac:dyDescent="0.2">
      <c r="A1316" s="186">
        <v>31</v>
      </c>
      <c r="B1316" s="25" t="s">
        <v>17</v>
      </c>
      <c r="C1316" s="31"/>
      <c r="D1316" s="190">
        <f t="shared" si="511"/>
        <v>0</v>
      </c>
      <c r="E1316" s="190">
        <f t="shared" si="511"/>
        <v>0</v>
      </c>
      <c r="F1316" s="190">
        <f t="shared" si="512"/>
        <v>0</v>
      </c>
      <c r="G1316" s="32" t="e">
        <f t="shared" si="513"/>
        <v>#DIV/0!</v>
      </c>
    </row>
    <row r="1317" spans="1:7" x14ac:dyDescent="0.2">
      <c r="A1317" s="186">
        <v>32</v>
      </c>
      <c r="B1317" s="25" t="s">
        <v>18</v>
      </c>
      <c r="C1317" s="31"/>
      <c r="D1317" s="190">
        <f t="shared" si="511"/>
        <v>0</v>
      </c>
      <c r="E1317" s="190">
        <f t="shared" si="511"/>
        <v>0</v>
      </c>
      <c r="F1317" s="190">
        <f t="shared" si="512"/>
        <v>0</v>
      </c>
      <c r="G1317" s="32" t="e">
        <f t="shared" si="513"/>
        <v>#DIV/0!</v>
      </c>
    </row>
    <row r="1318" spans="1:7" x14ac:dyDescent="0.2">
      <c r="A1318" s="186">
        <v>37</v>
      </c>
      <c r="B1318" s="25" t="s">
        <v>25</v>
      </c>
      <c r="C1318" s="31"/>
      <c r="D1318" s="190">
        <f t="shared" si="511"/>
        <v>0</v>
      </c>
      <c r="E1318" s="190">
        <f t="shared" si="511"/>
        <v>0</v>
      </c>
      <c r="F1318" s="190">
        <f t="shared" si="512"/>
        <v>0</v>
      </c>
      <c r="G1318" s="32" t="e">
        <f t="shared" si="513"/>
        <v>#DIV/0!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mois de décembre 2020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8"/>
  <sheetViews>
    <sheetView topLeftCell="A540" workbookViewId="0">
      <selection activeCell="O81" sqref="O81"/>
    </sheetView>
  </sheetViews>
  <sheetFormatPr baseColWidth="10" defaultColWidth="5.42578125" defaultRowHeight="15.75" x14ac:dyDescent="0.25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0" width="5.42578125" style="4"/>
    <col min="11" max="11" width="6" style="4" bestFit="1" customWidth="1"/>
    <col min="12" max="12" width="5.42578125" style="4"/>
    <col min="13" max="13" width="6" style="4" bestFit="1" customWidth="1"/>
    <col min="14" max="16" width="5.42578125" style="4"/>
    <col min="17" max="18" width="8.7109375" style="192" customWidth="1"/>
    <col min="19" max="19" width="7" style="4" customWidth="1"/>
    <col min="20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5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5">
      <c r="A3" s="277"/>
      <c r="B3" s="270"/>
      <c r="C3" s="272"/>
      <c r="D3" s="134" t="s">
        <v>10</v>
      </c>
      <c r="E3" s="134" t="s">
        <v>11</v>
      </c>
      <c r="F3" s="134" t="s">
        <v>12</v>
      </c>
      <c r="G3" s="32" t="s">
        <v>13</v>
      </c>
    </row>
    <row r="4" spans="1:7" x14ac:dyDescent="0.25">
      <c r="A4" s="130">
        <v>700</v>
      </c>
      <c r="B4" s="1" t="s">
        <v>30</v>
      </c>
      <c r="C4" s="10"/>
      <c r="D4" s="134">
        <f>'CUMUL NOVE 20 '!D4+'dec 20'!D4</f>
        <v>94283.56</v>
      </c>
      <c r="E4" s="134">
        <f>'CUMUL NOVE 20 '!E4+'dec 20'!E4</f>
        <v>74290.91</v>
      </c>
      <c r="F4" s="134">
        <f>(D5-E5)</f>
        <v>-28834.700000000012</v>
      </c>
      <c r="G4" s="32">
        <f>F4/E5</f>
        <v>-6.8356804564570467E-2</v>
      </c>
    </row>
    <row r="5" spans="1:7" x14ac:dyDescent="0.25">
      <c r="A5" s="130">
        <v>701</v>
      </c>
      <c r="B5" s="1" t="s">
        <v>31</v>
      </c>
      <c r="C5" s="10"/>
      <c r="D5" s="134">
        <f>'CUMUL NOVE 20 '!D5+'dec 20'!D5</f>
        <v>392991.63</v>
      </c>
      <c r="E5" s="134">
        <f>'CUMUL NOVE 20 '!E5+'dec 20'!E5</f>
        <v>421826.33</v>
      </c>
      <c r="F5" s="134">
        <f>(D6-E6)</f>
        <v>0</v>
      </c>
      <c r="G5" s="32" t="e">
        <f>F5/E6</f>
        <v>#DIV/0!</v>
      </c>
    </row>
    <row r="6" spans="1:7" x14ac:dyDescent="0.25">
      <c r="A6" s="130">
        <v>704</v>
      </c>
      <c r="B6" s="1" t="s">
        <v>32</v>
      </c>
      <c r="C6" s="10"/>
      <c r="D6" s="134">
        <f>'CUMUL NOVE 20 '!D6+'dec 20'!D6</f>
        <v>0</v>
      </c>
      <c r="E6" s="134">
        <f>'CUMUL NOVE 20 '!E6+'dec 20'!E6</f>
        <v>0</v>
      </c>
      <c r="F6" s="134">
        <f t="shared" ref="F6" si="0">(D6-E6)</f>
        <v>0</v>
      </c>
      <c r="G6" s="32" t="e">
        <f t="shared" ref="G6:G7" si="1">F6/E6</f>
        <v>#DIV/0!</v>
      </c>
    </row>
    <row r="7" spans="1:7" x14ac:dyDescent="0.25">
      <c r="A7" s="130">
        <v>706</v>
      </c>
      <c r="B7" s="1" t="s">
        <v>33</v>
      </c>
      <c r="C7" s="10"/>
      <c r="D7" s="134">
        <f>'CUMUL NOVE 20 '!D7+'dec 20'!D7</f>
        <v>689232.96900000004</v>
      </c>
      <c r="E7" s="134">
        <f>'CUMUL NOVE 20 '!E7+'dec 20'!E7</f>
        <v>770933.54</v>
      </c>
      <c r="F7" s="134">
        <f>(D7-E7)</f>
        <v>-81700.570999999996</v>
      </c>
      <c r="G7" s="32">
        <f t="shared" si="1"/>
        <v>-0.10597615327515779</v>
      </c>
    </row>
    <row r="8" spans="1:7" x14ac:dyDescent="0.25">
      <c r="A8" s="130"/>
      <c r="B8" s="13" t="s">
        <v>6</v>
      </c>
      <c r="C8" s="27"/>
      <c r="D8" s="39"/>
      <c r="E8" s="39"/>
      <c r="F8" s="39"/>
      <c r="G8" s="33"/>
    </row>
    <row r="9" spans="1:7" x14ac:dyDescent="0.25">
      <c r="A9" s="130"/>
      <c r="B9" s="14" t="s">
        <v>19</v>
      </c>
      <c r="C9" s="11"/>
      <c r="D9" s="39"/>
      <c r="E9" s="39"/>
      <c r="F9" s="134"/>
      <c r="G9" s="32" t="e">
        <f t="shared" ref="G9:G14" si="2">F9/E9</f>
        <v>#DIV/0!</v>
      </c>
    </row>
    <row r="10" spans="1:7" x14ac:dyDescent="0.25">
      <c r="A10" s="130"/>
      <c r="B10" s="14" t="s">
        <v>20</v>
      </c>
      <c r="C10" s="11"/>
      <c r="D10" s="39"/>
      <c r="E10" s="39"/>
      <c r="F10" s="134"/>
      <c r="G10" s="32" t="e">
        <f t="shared" si="2"/>
        <v>#DIV/0!</v>
      </c>
    </row>
    <row r="11" spans="1:7" x14ac:dyDescent="0.25">
      <c r="A11" s="130"/>
      <c r="B11" s="14" t="s">
        <v>27</v>
      </c>
      <c r="C11" s="11"/>
      <c r="D11" s="39"/>
      <c r="E11" s="39"/>
      <c r="F11" s="134"/>
      <c r="G11" s="32" t="e">
        <f t="shared" si="2"/>
        <v>#DIV/0!</v>
      </c>
    </row>
    <row r="12" spans="1:7" x14ac:dyDescent="0.25">
      <c r="A12" s="130">
        <v>706</v>
      </c>
      <c r="B12" s="2" t="s">
        <v>34</v>
      </c>
      <c r="C12" s="11"/>
      <c r="D12" s="134">
        <f>'CUMUL NOVE 20 '!D12+'dec 20'!D12</f>
        <v>106878.52</v>
      </c>
      <c r="E12" s="134">
        <f>'CUMUL NOVE 20 '!E12+'dec 20'!E12</f>
        <v>144102.47999999998</v>
      </c>
      <c r="F12" s="134">
        <f t="shared" ref="F12:F14" si="3">(D12-E12)</f>
        <v>-37223.959999999977</v>
      </c>
      <c r="G12" s="32">
        <f t="shared" si="2"/>
        <v>-0.25831588741567796</v>
      </c>
    </row>
    <row r="13" spans="1:7" x14ac:dyDescent="0.25">
      <c r="A13" s="130" t="s">
        <v>35</v>
      </c>
      <c r="B13" s="2" t="s">
        <v>36</v>
      </c>
      <c r="C13" s="11"/>
      <c r="D13" s="134">
        <f>'CUMUL NOVE 20 '!D13+'dec 20'!D13</f>
        <v>0</v>
      </c>
      <c r="E13" s="134">
        <f>'CUMUL NOVE 20 '!E13+'dec 20'!E13</f>
        <v>0</v>
      </c>
      <c r="F13" s="134">
        <f t="shared" si="3"/>
        <v>0</v>
      </c>
      <c r="G13" s="32" t="e">
        <f t="shared" si="2"/>
        <v>#DIV/0!</v>
      </c>
    </row>
    <row r="14" spans="1:7" ht="26.25" x14ac:dyDescent="0.25">
      <c r="A14" s="22"/>
      <c r="B14" s="26" t="s">
        <v>45</v>
      </c>
      <c r="C14" s="131"/>
      <c r="D14" s="40">
        <f>D4+D5+D6+D7+D12+D13</f>
        <v>1283386.679</v>
      </c>
      <c r="E14" s="40">
        <f>E4+E5+E6+E7+E12+E13</f>
        <v>1411153.26</v>
      </c>
      <c r="F14" s="40">
        <f t="shared" si="3"/>
        <v>-127766.58100000001</v>
      </c>
      <c r="G14" s="34">
        <f t="shared" si="2"/>
        <v>-9.054054199612592E-2</v>
      </c>
    </row>
    <row r="15" spans="1:7" x14ac:dyDescent="0.25">
      <c r="B15" s="18"/>
      <c r="C15" s="28"/>
      <c r="D15" s="41"/>
      <c r="E15" s="42"/>
      <c r="F15" s="42"/>
      <c r="G15" s="35"/>
    </row>
    <row r="16" spans="1:7" x14ac:dyDescent="0.25">
      <c r="B16" s="13" t="s">
        <v>6</v>
      </c>
      <c r="C16" s="28"/>
      <c r="D16" s="41"/>
      <c r="E16" s="42"/>
      <c r="F16" s="42"/>
      <c r="G16" s="35"/>
    </row>
    <row r="17" spans="1:7" x14ac:dyDescent="0.25">
      <c r="B17" s="1" t="s">
        <v>28</v>
      </c>
      <c r="C17" s="10"/>
      <c r="D17" s="134">
        <f>'CUMUL NOVE 20 '!D17+'dec 20'!D17</f>
        <v>0</v>
      </c>
      <c r="E17" s="134">
        <f>'CUMUL NOVE 20 '!E17+'dec 20'!E17</f>
        <v>0</v>
      </c>
      <c r="F17" s="134">
        <f t="shared" ref="F17" si="4">(D17-E17)</f>
        <v>0</v>
      </c>
      <c r="G17" s="32" t="e">
        <f t="shared" ref="G17" si="5">F17/E17</f>
        <v>#DIV/0!</v>
      </c>
    </row>
    <row r="18" spans="1:7" x14ac:dyDescent="0.25">
      <c r="B18" s="3"/>
      <c r="C18" s="132"/>
      <c r="D18" s="133"/>
      <c r="E18" s="133"/>
      <c r="F18" s="133"/>
      <c r="G18" s="36"/>
    </row>
    <row r="19" spans="1:7" x14ac:dyDescent="0.25">
      <c r="A19" s="130">
        <v>72</v>
      </c>
      <c r="B19" s="1" t="s">
        <v>37</v>
      </c>
      <c r="C19" s="10"/>
      <c r="D19" s="134">
        <f>'CUMUL NOVE 20 '!D19+'dec 20'!D19</f>
        <v>0</v>
      </c>
      <c r="E19" s="134">
        <f>'CUMUL NOVE 20 '!E19+'dec 20'!E19</f>
        <v>0</v>
      </c>
      <c r="F19" s="134">
        <f t="shared" ref="F19:F31" si="6">(D19-E19)</f>
        <v>0</v>
      </c>
      <c r="G19" s="32" t="e">
        <f t="shared" ref="G19:G31" si="7">F19/E19</f>
        <v>#DIV/0!</v>
      </c>
    </row>
    <row r="20" spans="1:7" x14ac:dyDescent="0.25">
      <c r="A20" s="130">
        <v>73</v>
      </c>
      <c r="B20" s="1" t="s">
        <v>38</v>
      </c>
      <c r="C20" s="10"/>
      <c r="D20" s="134">
        <f>'CUMUL NOVE 20 '!D20+'dec 20'!D20</f>
        <v>0</v>
      </c>
      <c r="E20" s="134">
        <f>'CUMUL NOVE 20 '!E20+'dec 20'!E20</f>
        <v>0</v>
      </c>
      <c r="F20" s="134">
        <f t="shared" si="6"/>
        <v>0</v>
      </c>
      <c r="G20" s="32" t="e">
        <f t="shared" si="7"/>
        <v>#DIV/0!</v>
      </c>
    </row>
    <row r="21" spans="1:7" x14ac:dyDescent="0.25">
      <c r="A21" s="130">
        <v>74</v>
      </c>
      <c r="B21" s="2" t="s">
        <v>39</v>
      </c>
      <c r="C21" s="11"/>
      <c r="D21" s="134">
        <f>'CUMUL NOVE 20 '!D21+'dec 20'!D21</f>
        <v>0</v>
      </c>
      <c r="E21" s="134">
        <f>'CUMUL NOVE 20 '!E21+'dec 20'!E21</f>
        <v>0</v>
      </c>
      <c r="F21" s="134">
        <f t="shared" si="6"/>
        <v>0</v>
      </c>
      <c r="G21" s="32" t="e">
        <f t="shared" si="7"/>
        <v>#DIV/0!</v>
      </c>
    </row>
    <row r="22" spans="1:7" ht="26.25" x14ac:dyDescent="0.25">
      <c r="A22" s="22"/>
      <c r="B22" s="26" t="s">
        <v>44</v>
      </c>
      <c r="C22" s="135"/>
      <c r="D22" s="40">
        <f>D14+D19+D20+D21</f>
        <v>1283386.679</v>
      </c>
      <c r="E22" s="40">
        <f>E14+E19+E20+E21</f>
        <v>1411153.26</v>
      </c>
      <c r="F22" s="134">
        <f t="shared" si="6"/>
        <v>-127766.58100000001</v>
      </c>
      <c r="G22" s="32">
        <f t="shared" si="7"/>
        <v>-9.054054199612592E-2</v>
      </c>
    </row>
    <row r="23" spans="1:7" x14ac:dyDescent="0.25">
      <c r="A23" s="130">
        <v>60</v>
      </c>
      <c r="B23" s="3" t="s">
        <v>40</v>
      </c>
      <c r="C23" s="132"/>
      <c r="D23" s="133">
        <f>D24+D25+D26</f>
        <v>322978.63099999999</v>
      </c>
      <c r="E23" s="133">
        <f>E24+E25+E26</f>
        <v>300384.84399999998</v>
      </c>
      <c r="F23" s="134">
        <f t="shared" si="6"/>
        <v>22593.787000000011</v>
      </c>
      <c r="G23" s="32">
        <f t="shared" si="7"/>
        <v>7.521613507238073E-2</v>
      </c>
    </row>
    <row r="24" spans="1:7" x14ac:dyDescent="0.25">
      <c r="A24" s="130">
        <v>600</v>
      </c>
      <c r="B24" s="1" t="s">
        <v>2</v>
      </c>
      <c r="C24" s="10"/>
      <c r="D24" s="134">
        <f>'CUMUL NOVE 20 '!D24+'dec 20'!D24</f>
        <v>72781.254000000001</v>
      </c>
      <c r="E24" s="134">
        <f>'CUMUL NOVE 20 '!E24+'dec 20'!E24</f>
        <v>56779.479999999996</v>
      </c>
      <c r="F24" s="134">
        <f t="shared" si="6"/>
        <v>16001.774000000005</v>
      </c>
      <c r="G24" s="32">
        <f t="shared" si="7"/>
        <v>0.28182318682735391</v>
      </c>
    </row>
    <row r="25" spans="1:7" x14ac:dyDescent="0.25">
      <c r="A25" s="130">
        <v>601</v>
      </c>
      <c r="B25" s="1" t="s">
        <v>3</v>
      </c>
      <c r="C25" s="10"/>
      <c r="D25" s="134">
        <f>'CUMUL NOVE 20 '!D25+'dec 20'!D25</f>
        <v>108378.65</v>
      </c>
      <c r="E25" s="134">
        <f>'CUMUL NOVE 20 '!E25+'dec 20'!E25</f>
        <v>118074.34599999999</v>
      </c>
      <c r="F25" s="134">
        <f t="shared" si="6"/>
        <v>-9695.6959999999963</v>
      </c>
      <c r="G25" s="32">
        <f t="shared" si="7"/>
        <v>-8.2115178516423859E-2</v>
      </c>
    </row>
    <row r="26" spans="1:7" x14ac:dyDescent="0.25">
      <c r="A26" s="130">
        <v>604</v>
      </c>
      <c r="B26" s="1" t="s">
        <v>4</v>
      </c>
      <c r="C26" s="10"/>
      <c r="D26" s="134">
        <f>'CUMUL NOVE 20 '!D26+'dec 20'!D26</f>
        <v>141818.72700000001</v>
      </c>
      <c r="E26" s="134">
        <f>'CUMUL NOVE 20 '!E26+'dec 20'!E26</f>
        <v>125531.018</v>
      </c>
      <c r="F26" s="134">
        <f t="shared" si="6"/>
        <v>16287.709000000017</v>
      </c>
      <c r="G26" s="32">
        <f t="shared" si="7"/>
        <v>0.12975047330533093</v>
      </c>
    </row>
    <row r="27" spans="1:7" x14ac:dyDescent="0.25">
      <c r="A27" s="130">
        <v>61</v>
      </c>
      <c r="B27" s="1" t="s">
        <v>41</v>
      </c>
      <c r="C27" s="10"/>
      <c r="D27" s="134">
        <f>'CUMUL NOVE 20 '!D27+'dec 20'!D27</f>
        <v>105980.215</v>
      </c>
      <c r="E27" s="134">
        <f>'CUMUL NOVE 20 '!E27+'dec 20'!E27</f>
        <v>105192.641</v>
      </c>
      <c r="F27" s="134">
        <f t="shared" si="6"/>
        <v>787.57399999999325</v>
      </c>
      <c r="G27" s="32">
        <f t="shared" si="7"/>
        <v>7.4869685988774937E-3</v>
      </c>
    </row>
    <row r="28" spans="1:7" x14ac:dyDescent="0.25">
      <c r="A28" s="130">
        <v>62</v>
      </c>
      <c r="B28" s="2" t="s">
        <v>42</v>
      </c>
      <c r="C28" s="11"/>
      <c r="D28" s="134">
        <f>'CUMUL NOVE 20 '!D28+'dec 20'!D28</f>
        <v>132273.45000000001</v>
      </c>
      <c r="E28" s="134">
        <f>'CUMUL NOVE 20 '!E28+'dec 20'!E28</f>
        <v>173108.47100000002</v>
      </c>
      <c r="F28" s="134">
        <f t="shared" si="6"/>
        <v>-40835.021000000008</v>
      </c>
      <c r="G28" s="32">
        <f t="shared" si="7"/>
        <v>-0.23589267910522993</v>
      </c>
    </row>
    <row r="29" spans="1:7" ht="26.25" x14ac:dyDescent="0.25">
      <c r="A29" s="22"/>
      <c r="B29" s="26" t="s">
        <v>43</v>
      </c>
      <c r="C29" s="135"/>
      <c r="D29" s="40">
        <f>D23+D27+D28</f>
        <v>561232.29600000009</v>
      </c>
      <c r="E29" s="40">
        <f>E23+E27+E28</f>
        <v>578685.95600000001</v>
      </c>
      <c r="F29" s="134">
        <f t="shared" si="6"/>
        <v>-17453.659999999916</v>
      </c>
      <c r="G29" s="32">
        <f t="shared" si="7"/>
        <v>-3.0160849453896053E-2</v>
      </c>
    </row>
    <row r="30" spans="1:7" ht="26.25" x14ac:dyDescent="0.25">
      <c r="A30" s="22"/>
      <c r="B30" s="26" t="s">
        <v>48</v>
      </c>
      <c r="C30" s="135"/>
      <c r="D30" s="40">
        <f>D22-D29</f>
        <v>722154.38299999991</v>
      </c>
      <c r="E30" s="40">
        <f>E22-E29</f>
        <v>832467.304</v>
      </c>
      <c r="F30" s="134">
        <f t="shared" si="6"/>
        <v>-110312.92100000009</v>
      </c>
      <c r="G30" s="32">
        <f t="shared" si="7"/>
        <v>-0.13251321760019549</v>
      </c>
    </row>
    <row r="31" spans="1:7" x14ac:dyDescent="0.25">
      <c r="A31" s="130">
        <v>63</v>
      </c>
      <c r="B31" s="3" t="s">
        <v>46</v>
      </c>
      <c r="C31" s="132"/>
      <c r="D31" s="134">
        <f>'CUMUL NOVE 20 '!D31+'dec 20'!D31</f>
        <v>700567.56400000001</v>
      </c>
      <c r="E31" s="134">
        <f>'CUMUL NOVE 20 '!E31+'dec 20'!E31</f>
        <v>846235.56599999999</v>
      </c>
      <c r="F31" s="134">
        <f t="shared" si="6"/>
        <v>-145668.00199999998</v>
      </c>
      <c r="G31" s="32">
        <f t="shared" si="7"/>
        <v>-0.17213646867685536</v>
      </c>
    </row>
    <row r="32" spans="1:7" x14ac:dyDescent="0.25">
      <c r="A32" s="130"/>
      <c r="B32" s="13" t="s">
        <v>6</v>
      </c>
      <c r="C32" s="27"/>
      <c r="D32" s="134"/>
      <c r="E32" s="134"/>
      <c r="F32" s="134"/>
      <c r="G32" s="32"/>
    </row>
    <row r="33" spans="1:7" x14ac:dyDescent="0.25">
      <c r="A33" s="130">
        <v>631</v>
      </c>
      <c r="B33" s="15" t="s">
        <v>21</v>
      </c>
      <c r="C33" s="21"/>
      <c r="D33" s="134">
        <f>'CUMUL NOVE 20 '!D33+'dec 20'!D33</f>
        <v>0</v>
      </c>
      <c r="E33" s="134">
        <f>'CUMUL NOVE 20 '!E33+'dec 20'!E33</f>
        <v>0</v>
      </c>
      <c r="F33" s="134">
        <f t="shared" ref="F33" si="8">(D33-E33)</f>
        <v>0</v>
      </c>
      <c r="G33" s="32" t="e">
        <f t="shared" ref="G33" si="9">F33/E33</f>
        <v>#DIV/0!</v>
      </c>
    </row>
    <row r="34" spans="1:7" x14ac:dyDescent="0.25">
      <c r="A34" s="130"/>
      <c r="B34" s="15"/>
      <c r="C34" s="21"/>
      <c r="D34" s="134"/>
      <c r="E34" s="134"/>
      <c r="F34" s="134"/>
      <c r="G34" s="32"/>
    </row>
    <row r="35" spans="1:7" x14ac:dyDescent="0.25">
      <c r="A35" s="130">
        <v>64</v>
      </c>
      <c r="B35" s="2" t="s">
        <v>47</v>
      </c>
      <c r="C35" s="11"/>
      <c r="D35" s="134">
        <f>'CUMUL NOVE 20 '!D35+'dec 20'!D35</f>
        <v>48270.495999999999</v>
      </c>
      <c r="E35" s="134">
        <f>'CUMUL NOVE 20 '!E35+'dec 20'!E35</f>
        <v>50030.122000000003</v>
      </c>
      <c r="F35" s="134">
        <f t="shared" ref="F35:F45" si="10">(D35-E35)</f>
        <v>-1759.6260000000038</v>
      </c>
      <c r="G35" s="32">
        <f t="shared" ref="G35:G45" si="11">F35/E35</f>
        <v>-3.5171331383121625E-2</v>
      </c>
    </row>
    <row r="36" spans="1:7" ht="26.25" x14ac:dyDescent="0.25">
      <c r="A36" s="22"/>
      <c r="B36" s="26" t="s">
        <v>49</v>
      </c>
      <c r="C36" s="135"/>
      <c r="D36" s="40">
        <f>D30-D31-D35</f>
        <v>-26683.677000000098</v>
      </c>
      <c r="E36" s="40">
        <f>E30-E31-E35</f>
        <v>-63798.383999999991</v>
      </c>
      <c r="F36" s="40">
        <f t="shared" si="10"/>
        <v>37114.706999999893</v>
      </c>
      <c r="G36" s="34">
        <f t="shared" si="11"/>
        <v>-0.58174995466969659</v>
      </c>
    </row>
    <row r="37" spans="1:7" x14ac:dyDescent="0.25">
      <c r="A37" s="130">
        <v>75</v>
      </c>
      <c r="B37" s="3" t="s">
        <v>50</v>
      </c>
      <c r="C37" s="132"/>
      <c r="D37" s="134">
        <f>'CUMUL NOVE 20 '!D37+'dec 20'!D37</f>
        <v>34247.599000000002</v>
      </c>
      <c r="E37" s="134">
        <f>'CUMUL NOVE 20 '!E37+'dec 20'!E37</f>
        <v>38077.782999999996</v>
      </c>
      <c r="F37" s="134">
        <f t="shared" si="10"/>
        <v>-3830.1839999999938</v>
      </c>
      <c r="G37" s="32">
        <f t="shared" si="11"/>
        <v>-0.10058841923648744</v>
      </c>
    </row>
    <row r="38" spans="1:7" x14ac:dyDescent="0.25">
      <c r="A38" s="130">
        <v>65</v>
      </c>
      <c r="B38" s="1" t="s">
        <v>51</v>
      </c>
      <c r="C38" s="10"/>
      <c r="D38" s="134">
        <f>'CUMUL NOVE 20 '!D38+'dec 20'!D38</f>
        <v>19662.838000000003</v>
      </c>
      <c r="E38" s="134">
        <f>'CUMUL NOVE 20 '!E38+'dec 20'!E38</f>
        <v>9020.232</v>
      </c>
      <c r="F38" s="134">
        <f t="shared" si="10"/>
        <v>10642.606000000003</v>
      </c>
      <c r="G38" s="32">
        <f t="shared" si="11"/>
        <v>1.1798594537258025</v>
      </c>
    </row>
    <row r="39" spans="1:7" ht="26.25" x14ac:dyDescent="0.25">
      <c r="A39" s="130">
        <v>68</v>
      </c>
      <c r="B39" s="16" t="s">
        <v>52</v>
      </c>
      <c r="C39" s="17"/>
      <c r="D39" s="134">
        <f>'CUMUL NOVE 20 '!D39+'dec 20'!D39</f>
        <v>673720.65700000001</v>
      </c>
      <c r="E39" s="134">
        <f>'CUMUL NOVE 20 '!E39+'dec 20'!E39</f>
        <v>480244.63399999996</v>
      </c>
      <c r="F39" s="134">
        <f t="shared" si="10"/>
        <v>193476.02300000004</v>
      </c>
      <c r="G39" s="32">
        <f t="shared" si="11"/>
        <v>0.40286972368336771</v>
      </c>
    </row>
    <row r="40" spans="1:7" x14ac:dyDescent="0.25">
      <c r="A40" s="130">
        <v>78</v>
      </c>
      <c r="B40" s="2" t="s">
        <v>53</v>
      </c>
      <c r="C40" s="11"/>
      <c r="D40" s="134">
        <f>'CUMUL NOVE 20 '!D40+'dec 20'!D40</f>
        <v>100580.588</v>
      </c>
      <c r="E40" s="134">
        <f>'CUMUL NOVE 20 '!E40+'dec 20'!E40</f>
        <v>51122.289000000004</v>
      </c>
      <c r="F40" s="134">
        <f t="shared" si="10"/>
        <v>49458.298999999999</v>
      </c>
      <c r="G40" s="32">
        <f t="shared" si="11"/>
        <v>0.96745079235399645</v>
      </c>
    </row>
    <row r="41" spans="1:7" ht="26.25" x14ac:dyDescent="0.25">
      <c r="A41" s="22"/>
      <c r="B41" s="26" t="s">
        <v>77</v>
      </c>
      <c r="C41" s="135"/>
      <c r="D41" s="40">
        <f>D36+D37-D38-D39+D40</f>
        <v>-585238.9850000001</v>
      </c>
      <c r="E41" s="40">
        <f>E36+E37-E38-E39+E40</f>
        <v>-463863.17799999996</v>
      </c>
      <c r="F41" s="40">
        <f t="shared" si="10"/>
        <v>-121375.80700000015</v>
      </c>
      <c r="G41" s="34">
        <f t="shared" si="11"/>
        <v>0.26166294881030666</v>
      </c>
    </row>
    <row r="42" spans="1:7" x14ac:dyDescent="0.25">
      <c r="A42" s="130">
        <v>76</v>
      </c>
      <c r="B42" s="1" t="s">
        <v>54</v>
      </c>
      <c r="C42" s="10"/>
      <c r="D42" s="134">
        <f>'CUMUL NOVE 20 '!D42+'dec 20'!D42</f>
        <v>104042.196</v>
      </c>
      <c r="E42" s="134">
        <f>'CUMUL NOVE 20 '!E42+'dec 20'!E42</f>
        <v>402320.53399999999</v>
      </c>
      <c r="F42" s="134">
        <f t="shared" si="10"/>
        <v>-298278.33799999999</v>
      </c>
      <c r="G42" s="32">
        <f t="shared" si="11"/>
        <v>-0.74139476559752227</v>
      </c>
    </row>
    <row r="43" spans="1:7" x14ac:dyDescent="0.25">
      <c r="A43" s="130">
        <v>66</v>
      </c>
      <c r="B43" s="1" t="s">
        <v>55</v>
      </c>
      <c r="C43" s="10"/>
      <c r="D43" s="134">
        <f>'CUMUL NOVE 20 '!D43+'dec 20'!D43</f>
        <v>24015.445</v>
      </c>
      <c r="E43" s="134">
        <f>'CUMUL NOVE 20 '!E43+'dec 20'!E43</f>
        <v>5143.9549999999999</v>
      </c>
      <c r="F43" s="134">
        <f t="shared" si="10"/>
        <v>18871.489999999998</v>
      </c>
      <c r="G43" s="32">
        <f t="shared" si="11"/>
        <v>3.6686732290620734</v>
      </c>
    </row>
    <row r="44" spans="1:7" x14ac:dyDescent="0.25">
      <c r="B44" s="2" t="s">
        <v>56</v>
      </c>
      <c r="C44" s="11"/>
      <c r="D44" s="136">
        <f>D42-D43</f>
        <v>80026.750999999989</v>
      </c>
      <c r="E44" s="136">
        <f>E42-E43</f>
        <v>397176.57899999997</v>
      </c>
      <c r="F44" s="134">
        <f t="shared" si="10"/>
        <v>-317149.82799999998</v>
      </c>
      <c r="G44" s="32">
        <f t="shared" si="11"/>
        <v>-0.79851090111735923</v>
      </c>
    </row>
    <row r="45" spans="1:7" x14ac:dyDescent="0.25">
      <c r="A45" s="22"/>
      <c r="B45" s="19" t="s">
        <v>57</v>
      </c>
      <c r="C45" s="135"/>
      <c r="D45" s="40">
        <f>D41+D44</f>
        <v>-505212.23400000011</v>
      </c>
      <c r="E45" s="40">
        <f>E41+E44</f>
        <v>-66686.598999999987</v>
      </c>
      <c r="F45" s="40">
        <f t="shared" si="10"/>
        <v>-438525.63500000013</v>
      </c>
      <c r="G45" s="34">
        <f t="shared" si="11"/>
        <v>6.5759184240299948</v>
      </c>
    </row>
    <row r="47" spans="1:7" x14ac:dyDescent="0.25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5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5">
      <c r="A49" s="130">
        <v>5</v>
      </c>
      <c r="B49" s="1" t="s">
        <v>22</v>
      </c>
      <c r="C49" s="10"/>
      <c r="D49" s="40">
        <f>'dec 20'!D49</f>
        <v>0</v>
      </c>
      <c r="E49" s="40">
        <f>'dec 20'!E49</f>
        <v>0</v>
      </c>
      <c r="F49" s="40">
        <f t="shared" ref="F49" si="12">(D49-E49)</f>
        <v>0</v>
      </c>
      <c r="G49" s="34" t="e">
        <f t="shared" ref="G49" si="13">F49/E49</f>
        <v>#DIV/0!</v>
      </c>
    </row>
    <row r="50" spans="1:7" x14ac:dyDescent="0.25">
      <c r="B50" s="6"/>
      <c r="C50" s="28"/>
    </row>
    <row r="51" spans="1:7" x14ac:dyDescent="0.25">
      <c r="B51" s="7" t="s">
        <v>6</v>
      </c>
      <c r="C51" s="29"/>
    </row>
    <row r="52" spans="1:7" x14ac:dyDescent="0.25">
      <c r="B52" s="6"/>
      <c r="C52" s="28"/>
    </row>
    <row r="53" spans="1:7" x14ac:dyDescent="0.25">
      <c r="A53" s="130">
        <v>51</v>
      </c>
      <c r="B53" s="20" t="s">
        <v>29</v>
      </c>
      <c r="C53" s="30"/>
      <c r="D53" s="134"/>
      <c r="E53" s="134"/>
      <c r="F53" s="134">
        <f t="shared" ref="F53:F54" si="14">(D53-E53)</f>
        <v>0</v>
      </c>
      <c r="G53" s="32" t="e">
        <f t="shared" ref="G53:G54" si="15">F53/E53</f>
        <v>#DIV/0!</v>
      </c>
    </row>
    <row r="54" spans="1:7" x14ac:dyDescent="0.25">
      <c r="A54" s="130">
        <v>510</v>
      </c>
      <c r="B54" s="1" t="s">
        <v>7</v>
      </c>
      <c r="C54" s="10"/>
      <c r="D54" s="134"/>
      <c r="E54" s="134"/>
      <c r="F54" s="134">
        <f t="shared" si="14"/>
        <v>0</v>
      </c>
      <c r="G54" s="32" t="e">
        <f t="shared" si="15"/>
        <v>#DIV/0!</v>
      </c>
    </row>
    <row r="55" spans="1:7" x14ac:dyDescent="0.25">
      <c r="B55" s="3"/>
      <c r="C55" s="28"/>
    </row>
    <row r="56" spans="1:7" x14ac:dyDescent="0.25">
      <c r="A56" s="130">
        <v>41</v>
      </c>
      <c r="B56" s="1" t="s">
        <v>8</v>
      </c>
      <c r="C56" s="10"/>
      <c r="D56" s="134">
        <f>D60+D61+D62</f>
        <v>0</v>
      </c>
      <c r="E56" s="134">
        <f>E60+E61+E62</f>
        <v>0</v>
      </c>
      <c r="F56" s="134">
        <f t="shared" ref="F56" si="16">(D56-E56)</f>
        <v>0</v>
      </c>
      <c r="G56" s="32" t="e">
        <f t="shared" ref="G56" si="17">F56/E56</f>
        <v>#DIV/0!</v>
      </c>
    </row>
    <row r="57" spans="1:7" x14ac:dyDescent="0.25">
      <c r="A57" s="130"/>
      <c r="B57" s="1"/>
      <c r="C57" s="10"/>
      <c r="D57" s="134"/>
      <c r="E57" s="134"/>
      <c r="F57" s="134"/>
      <c r="G57" s="32"/>
    </row>
    <row r="58" spans="1:7" x14ac:dyDescent="0.25">
      <c r="A58" s="130"/>
      <c r="B58" s="7" t="s">
        <v>6</v>
      </c>
      <c r="C58" s="29"/>
      <c r="D58" s="134"/>
      <c r="E58" s="134"/>
      <c r="F58" s="134"/>
      <c r="G58" s="32"/>
    </row>
    <row r="59" spans="1:7" x14ac:dyDescent="0.25">
      <c r="A59" s="130"/>
      <c r="B59" s="1"/>
      <c r="C59" s="10"/>
      <c r="D59" s="134"/>
      <c r="E59" s="134"/>
      <c r="F59" s="134"/>
      <c r="G59" s="32"/>
    </row>
    <row r="60" spans="1:7" x14ac:dyDescent="0.25">
      <c r="A60" s="130"/>
      <c r="B60" s="23" t="s">
        <v>23</v>
      </c>
      <c r="C60" s="10"/>
      <c r="D60" s="40">
        <f>'dec 20'!D60</f>
        <v>0</v>
      </c>
      <c r="E60" s="40">
        <f>'dec 20'!E60</f>
        <v>0</v>
      </c>
      <c r="F60" s="134">
        <f t="shared" ref="F60:F62" si="18">(D60-E60)</f>
        <v>0</v>
      </c>
      <c r="G60" s="32" t="e">
        <f t="shared" ref="G60:G62" si="19">F60/E60</f>
        <v>#DIV/0!</v>
      </c>
    </row>
    <row r="61" spans="1:7" ht="26.25" x14ac:dyDescent="0.25">
      <c r="A61" s="130"/>
      <c r="B61" s="24" t="s">
        <v>58</v>
      </c>
      <c r="C61" s="17"/>
      <c r="D61" s="40">
        <f>'dec 20'!D61</f>
        <v>0</v>
      </c>
      <c r="E61" s="40">
        <f>'dec 20'!E61</f>
        <v>0</v>
      </c>
      <c r="F61" s="134">
        <f t="shared" si="18"/>
        <v>0</v>
      </c>
      <c r="G61" s="32" t="e">
        <f t="shared" si="19"/>
        <v>#DIV/0!</v>
      </c>
    </row>
    <row r="62" spans="1:7" x14ac:dyDescent="0.25">
      <c r="A62" s="130"/>
      <c r="B62" s="23" t="s">
        <v>24</v>
      </c>
      <c r="C62" s="10"/>
      <c r="D62" s="40">
        <f>'dec 20'!D62</f>
        <v>0</v>
      </c>
      <c r="E62" s="40">
        <f>'dec 20'!E62</f>
        <v>0</v>
      </c>
      <c r="F62" s="134">
        <f t="shared" si="18"/>
        <v>0</v>
      </c>
      <c r="G62" s="32" t="e">
        <f t="shared" si="19"/>
        <v>#DIV/0!</v>
      </c>
    </row>
    <row r="63" spans="1:7" x14ac:dyDescent="0.25">
      <c r="A63" s="130"/>
      <c r="B63" s="1"/>
      <c r="C63" s="10"/>
      <c r="D63" s="134"/>
      <c r="E63" s="134"/>
      <c r="F63" s="134"/>
      <c r="G63" s="32"/>
    </row>
    <row r="64" spans="1:7" x14ac:dyDescent="0.25">
      <c r="A64" s="130"/>
      <c r="B64" s="8" t="s">
        <v>26</v>
      </c>
      <c r="C64" s="31"/>
      <c r="D64" s="40">
        <f>'dec 20'!D64</f>
        <v>0</v>
      </c>
      <c r="E64" s="40">
        <f>'dec 20'!E64</f>
        <v>0</v>
      </c>
      <c r="F64" s="134">
        <f t="shared" ref="F64" si="20">(D64-E64)</f>
        <v>0</v>
      </c>
      <c r="G64" s="32" t="e">
        <f t="shared" ref="G64" si="21">F64/E64</f>
        <v>#DIV/0!</v>
      </c>
    </row>
    <row r="65" spans="1:7" x14ac:dyDescent="0.25">
      <c r="A65" s="130"/>
      <c r="B65" s="8"/>
      <c r="C65" s="31"/>
      <c r="D65" s="134"/>
      <c r="E65" s="134"/>
      <c r="F65" s="134"/>
      <c r="G65" s="32"/>
    </row>
    <row r="66" spans="1:7" x14ac:dyDescent="0.25">
      <c r="A66" s="130">
        <v>3</v>
      </c>
      <c r="B66" s="8" t="s">
        <v>15</v>
      </c>
      <c r="C66" s="31"/>
      <c r="D66" s="134">
        <f>D69+D70+D71+D72</f>
        <v>0</v>
      </c>
      <c r="E66" s="134">
        <f>E69+E70+E71+E72</f>
        <v>0</v>
      </c>
      <c r="F66" s="134">
        <f t="shared" ref="F66" si="22">(D66-E66)</f>
        <v>0</v>
      </c>
      <c r="G66" s="32" t="e">
        <f t="shared" ref="G66" si="23">F66/E66</f>
        <v>#DIV/0!</v>
      </c>
    </row>
    <row r="67" spans="1:7" x14ac:dyDescent="0.25">
      <c r="A67" s="130"/>
      <c r="B67" s="7" t="s">
        <v>6</v>
      </c>
      <c r="C67" s="29"/>
      <c r="D67" s="134"/>
      <c r="E67" s="134"/>
      <c r="F67" s="134"/>
      <c r="G67" s="32"/>
    </row>
    <row r="68" spans="1:7" x14ac:dyDescent="0.25">
      <c r="A68" s="130"/>
      <c r="B68" s="8"/>
      <c r="C68" s="31"/>
      <c r="D68" s="134"/>
      <c r="E68" s="134"/>
      <c r="F68" s="134"/>
      <c r="G68" s="32"/>
    </row>
    <row r="69" spans="1:7" x14ac:dyDescent="0.25">
      <c r="A69" s="130">
        <v>30</v>
      </c>
      <c r="B69" s="25" t="s">
        <v>16</v>
      </c>
      <c r="C69" s="31"/>
      <c r="D69" s="40">
        <f>'dec 20'!D69</f>
        <v>0</v>
      </c>
      <c r="E69" s="40">
        <f>'dec 20'!E69</f>
        <v>0</v>
      </c>
      <c r="F69" s="134">
        <f t="shared" ref="F69:F72" si="24">(D69-E69)</f>
        <v>0</v>
      </c>
      <c r="G69" s="32" t="e">
        <f t="shared" ref="G69:G72" si="25">F69/E69</f>
        <v>#DIV/0!</v>
      </c>
    </row>
    <row r="70" spans="1:7" x14ac:dyDescent="0.25">
      <c r="A70" s="130">
        <v>31</v>
      </c>
      <c r="B70" s="25" t="s">
        <v>17</v>
      </c>
      <c r="C70" s="31"/>
      <c r="D70" s="40">
        <f>'dec 20'!D70</f>
        <v>0</v>
      </c>
      <c r="E70" s="40">
        <f>'dec 20'!E70</f>
        <v>0</v>
      </c>
      <c r="F70" s="134">
        <f t="shared" si="24"/>
        <v>0</v>
      </c>
      <c r="G70" s="32" t="e">
        <f t="shared" si="25"/>
        <v>#DIV/0!</v>
      </c>
    </row>
    <row r="71" spans="1:7" x14ac:dyDescent="0.25">
      <c r="A71" s="130">
        <v>32</v>
      </c>
      <c r="B71" s="25" t="s">
        <v>18</v>
      </c>
      <c r="C71" s="31"/>
      <c r="D71" s="40">
        <f>'dec 20'!D71</f>
        <v>0</v>
      </c>
      <c r="E71" s="40">
        <f>'dec 20'!E71</f>
        <v>0</v>
      </c>
      <c r="F71" s="134">
        <f t="shared" si="24"/>
        <v>0</v>
      </c>
      <c r="G71" s="32" t="e">
        <f t="shared" si="25"/>
        <v>#DIV/0!</v>
      </c>
    </row>
    <row r="72" spans="1:7" x14ac:dyDescent="0.25">
      <c r="A72" s="130">
        <v>37</v>
      </c>
      <c r="B72" s="25" t="s">
        <v>25</v>
      </c>
      <c r="C72" s="31"/>
      <c r="D72" s="40">
        <f>'dec 20'!D72</f>
        <v>0</v>
      </c>
      <c r="E72" s="40">
        <f>'dec 20'!E72</f>
        <v>0</v>
      </c>
      <c r="F72" s="134">
        <f t="shared" si="24"/>
        <v>0</v>
      </c>
      <c r="G72" s="32" t="e">
        <f t="shared" si="25"/>
        <v>#DIV/0!</v>
      </c>
    </row>
    <row r="73" spans="1:7" x14ac:dyDescent="0.25">
      <c r="B73" s="9"/>
      <c r="C73" s="28"/>
    </row>
    <row r="75" spans="1:7" ht="16.5" thickBot="1" x14ac:dyDescent="0.3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5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5">
      <c r="A78" s="277"/>
      <c r="B78" s="270"/>
      <c r="C78" s="272"/>
      <c r="D78" s="134" t="s">
        <v>10</v>
      </c>
      <c r="E78" s="134" t="s">
        <v>11</v>
      </c>
      <c r="F78" s="134" t="s">
        <v>12</v>
      </c>
      <c r="G78" s="32" t="s">
        <v>13</v>
      </c>
    </row>
    <row r="79" spans="1:7" x14ac:dyDescent="0.25">
      <c r="A79" s="130">
        <v>700</v>
      </c>
      <c r="B79" s="1" t="s">
        <v>30</v>
      </c>
      <c r="C79" s="10"/>
      <c r="D79" s="134">
        <f>'CUMUL NOVE 20 '!D79+'dec 20'!D79</f>
        <v>80003</v>
      </c>
      <c r="E79" s="134">
        <f>'CUMUL NOVE 20 '!E79+'dec 20'!E79</f>
        <v>88308</v>
      </c>
      <c r="F79" s="134">
        <f>(D80-E80)</f>
        <v>85782</v>
      </c>
      <c r="G79" s="32">
        <f>F79/E80</f>
        <v>0.453539460396851</v>
      </c>
    </row>
    <row r="80" spans="1:7" x14ac:dyDescent="0.25">
      <c r="A80" s="130">
        <v>701</v>
      </c>
      <c r="B80" s="1" t="s">
        <v>31</v>
      </c>
      <c r="C80" s="10"/>
      <c r="D80" s="134">
        <f>'CUMUL NOVE 20 '!D80+'dec 20'!D80</f>
        <v>274921</v>
      </c>
      <c r="E80" s="134">
        <f>'CUMUL NOVE 20 '!E80+'dec 20'!E80</f>
        <v>189139</v>
      </c>
      <c r="F80" s="134">
        <f>(D81-E81)</f>
        <v>0</v>
      </c>
      <c r="G80" s="32" t="e">
        <f>F80/E81</f>
        <v>#DIV/0!</v>
      </c>
    </row>
    <row r="81" spans="1:7" x14ac:dyDescent="0.25">
      <c r="A81" s="130">
        <v>704</v>
      </c>
      <c r="B81" s="1" t="s">
        <v>32</v>
      </c>
      <c r="C81" s="10"/>
      <c r="D81" s="134">
        <f>'CUMUL NOVE 20 '!D81+'dec 20'!D81</f>
        <v>0</v>
      </c>
      <c r="E81" s="134">
        <f>'CUMUL NOVE 20 '!E81+'dec 20'!E81</f>
        <v>0</v>
      </c>
      <c r="F81" s="134">
        <f t="shared" ref="F81" si="26">(D81-E81)</f>
        <v>0</v>
      </c>
      <c r="G81" s="32" t="e">
        <f t="shared" ref="G81:G82" si="27">F81/E81</f>
        <v>#DIV/0!</v>
      </c>
    </row>
    <row r="82" spans="1:7" x14ac:dyDescent="0.25">
      <c r="A82" s="130">
        <v>706</v>
      </c>
      <c r="B82" s="1" t="s">
        <v>33</v>
      </c>
      <c r="C82" s="10"/>
      <c r="D82" s="134">
        <f>'CUMUL NOVE 20 '!D82+'dec 20'!D82</f>
        <v>0</v>
      </c>
      <c r="E82" s="134">
        <f>'CUMUL NOVE 20 '!E82+'dec 20'!E82</f>
        <v>0</v>
      </c>
      <c r="F82" s="134">
        <f>(D82-E82)</f>
        <v>0</v>
      </c>
      <c r="G82" s="32" t="e">
        <f t="shared" si="27"/>
        <v>#DIV/0!</v>
      </c>
    </row>
    <row r="83" spans="1:7" x14ac:dyDescent="0.25">
      <c r="A83" s="130"/>
      <c r="B83" s="13" t="s">
        <v>6</v>
      </c>
      <c r="C83" s="27"/>
      <c r="D83" s="39"/>
      <c r="E83" s="39"/>
      <c r="F83" s="39"/>
      <c r="G83" s="33"/>
    </row>
    <row r="84" spans="1:7" x14ac:dyDescent="0.25">
      <c r="A84" s="130"/>
      <c r="B84" s="14" t="s">
        <v>19</v>
      </c>
      <c r="C84" s="11"/>
      <c r="D84" s="39"/>
      <c r="E84" s="39"/>
      <c r="F84" s="134"/>
      <c r="G84" s="32" t="e">
        <f t="shared" ref="G84:G89" si="28">F84/E84</f>
        <v>#DIV/0!</v>
      </c>
    </row>
    <row r="85" spans="1:7" x14ac:dyDescent="0.25">
      <c r="A85" s="130"/>
      <c r="B85" s="14" t="s">
        <v>20</v>
      </c>
      <c r="C85" s="11"/>
      <c r="D85" s="39"/>
      <c r="E85" s="39"/>
      <c r="F85" s="134"/>
      <c r="G85" s="32" t="e">
        <f t="shared" si="28"/>
        <v>#DIV/0!</v>
      </c>
    </row>
    <row r="86" spans="1:7" x14ac:dyDescent="0.25">
      <c r="A86" s="130"/>
      <c r="B86" s="14" t="s">
        <v>27</v>
      </c>
      <c r="C86" s="11"/>
      <c r="D86" s="39"/>
      <c r="E86" s="39"/>
      <c r="F86" s="134"/>
      <c r="G86" s="32" t="e">
        <f t="shared" si="28"/>
        <v>#DIV/0!</v>
      </c>
    </row>
    <row r="87" spans="1:7" x14ac:dyDescent="0.25">
      <c r="A87" s="130">
        <v>706</v>
      </c>
      <c r="B87" s="2" t="s">
        <v>34</v>
      </c>
      <c r="C87" s="11"/>
      <c r="D87" s="134">
        <f>'CUMUL NOVE 20 '!D87+'dec 20'!D87</f>
        <v>387366</v>
      </c>
      <c r="E87" s="134">
        <f>'CUMUL NOVE 20 '!E87+'dec 20'!E87</f>
        <v>299438</v>
      </c>
      <c r="F87" s="134">
        <f t="shared" ref="F87:F89" si="29">(D87-E87)</f>
        <v>87928</v>
      </c>
      <c r="G87" s="32">
        <f t="shared" si="28"/>
        <v>0.29364342535015597</v>
      </c>
    </row>
    <row r="88" spans="1:7" x14ac:dyDescent="0.25">
      <c r="A88" s="130" t="s">
        <v>35</v>
      </c>
      <c r="B88" s="2" t="s">
        <v>36</v>
      </c>
      <c r="C88" s="11"/>
      <c r="D88" s="134">
        <f>'CUMUL NOVE 20 '!D88+'dec 20'!D88</f>
        <v>0</v>
      </c>
      <c r="E88" s="134">
        <f>'CUMUL NOVE 20 '!E88+'dec 20'!E88</f>
        <v>0</v>
      </c>
      <c r="F88" s="134">
        <f t="shared" si="29"/>
        <v>0</v>
      </c>
      <c r="G88" s="32" t="e">
        <f t="shared" si="28"/>
        <v>#DIV/0!</v>
      </c>
    </row>
    <row r="89" spans="1:7" ht="26.25" x14ac:dyDescent="0.25">
      <c r="A89" s="22"/>
      <c r="B89" s="26" t="s">
        <v>45</v>
      </c>
      <c r="C89" s="131"/>
      <c r="D89" s="40">
        <f>D79+D80+D81+D82+D87+D88</f>
        <v>742290</v>
      </c>
      <c r="E89" s="40">
        <f>E79+E80+E81+E82+E87+E88</f>
        <v>576885</v>
      </c>
      <c r="F89" s="40">
        <f t="shared" si="29"/>
        <v>165405</v>
      </c>
      <c r="G89" s="34">
        <f t="shared" si="28"/>
        <v>0.28672092358095636</v>
      </c>
    </row>
    <row r="90" spans="1:7" x14ac:dyDescent="0.25">
      <c r="B90" s="18"/>
      <c r="C90" s="28"/>
      <c r="D90" s="41"/>
      <c r="E90" s="42"/>
      <c r="F90" s="42"/>
      <c r="G90" s="35"/>
    </row>
    <row r="91" spans="1:7" x14ac:dyDescent="0.25">
      <c r="B91" s="13" t="s">
        <v>6</v>
      </c>
      <c r="C91" s="28"/>
      <c r="D91" s="41"/>
      <c r="E91" s="42"/>
      <c r="F91" s="42"/>
      <c r="G91" s="35"/>
    </row>
    <row r="92" spans="1:7" x14ac:dyDescent="0.25">
      <c r="B92" s="1" t="s">
        <v>28</v>
      </c>
      <c r="C92" s="10"/>
      <c r="D92" s="134">
        <f>'CUMUL NOVE 20 '!D92+'dec 20'!D92</f>
        <v>0</v>
      </c>
      <c r="E92" s="134">
        <f>'CUMUL NOVE 20 '!E92+'dec 20'!E92</f>
        <v>0</v>
      </c>
      <c r="F92" s="134">
        <f t="shared" ref="F92" si="30">(D92-E92)</f>
        <v>0</v>
      </c>
      <c r="G92" s="32" t="e">
        <f t="shared" ref="G92" si="31">F92/E92</f>
        <v>#DIV/0!</v>
      </c>
    </row>
    <row r="93" spans="1:7" x14ac:dyDescent="0.25">
      <c r="B93" s="3"/>
      <c r="C93" s="132"/>
      <c r="D93" s="133"/>
      <c r="E93" s="133"/>
      <c r="F93" s="133"/>
      <c r="G93" s="36"/>
    </row>
    <row r="94" spans="1:7" x14ac:dyDescent="0.25">
      <c r="A94" s="130">
        <v>72</v>
      </c>
      <c r="B94" s="1" t="s">
        <v>37</v>
      </c>
      <c r="C94" s="10"/>
      <c r="D94" s="134">
        <f>'CUMUL NOVE 20 '!D94+'dec 20'!D94</f>
        <v>0</v>
      </c>
      <c r="E94" s="134">
        <f>'CUMUL NOVE 20 '!E94+'dec 20'!E94</f>
        <v>0</v>
      </c>
      <c r="F94" s="134">
        <f t="shared" ref="F94:F106" si="32">(D94-E94)</f>
        <v>0</v>
      </c>
      <c r="G94" s="32" t="e">
        <f t="shared" ref="G94:G106" si="33">F94/E94</f>
        <v>#DIV/0!</v>
      </c>
    </row>
    <row r="95" spans="1:7" x14ac:dyDescent="0.25">
      <c r="A95" s="130">
        <v>73</v>
      </c>
      <c r="B95" s="1" t="s">
        <v>38</v>
      </c>
      <c r="C95" s="10"/>
      <c r="D95" s="134">
        <f>'CUMUL NOVE 20 '!D95+'dec 20'!D95</f>
        <v>0</v>
      </c>
      <c r="E95" s="134">
        <f>'CUMUL NOVE 20 '!E95+'dec 20'!E95</f>
        <v>0</v>
      </c>
      <c r="F95" s="134">
        <f t="shared" si="32"/>
        <v>0</v>
      </c>
      <c r="G95" s="32" t="e">
        <f t="shared" si="33"/>
        <v>#DIV/0!</v>
      </c>
    </row>
    <row r="96" spans="1:7" x14ac:dyDescent="0.25">
      <c r="A96" s="130">
        <v>74</v>
      </c>
      <c r="B96" s="2" t="s">
        <v>39</v>
      </c>
      <c r="C96" s="11"/>
      <c r="D96" s="134">
        <f>'CUMUL NOVE 20 '!D96+'dec 20'!D96</f>
        <v>0</v>
      </c>
      <c r="E96" s="134">
        <f>'CUMUL NOVE 20 '!E96+'dec 20'!E96</f>
        <v>0</v>
      </c>
      <c r="F96" s="134">
        <f t="shared" si="32"/>
        <v>0</v>
      </c>
      <c r="G96" s="32" t="e">
        <f t="shared" si="33"/>
        <v>#DIV/0!</v>
      </c>
    </row>
    <row r="97" spans="1:7" ht="26.25" x14ac:dyDescent="0.25">
      <c r="A97" s="22"/>
      <c r="B97" s="26" t="s">
        <v>44</v>
      </c>
      <c r="C97" s="135"/>
      <c r="D97" s="40">
        <f>D89+D94+D95+D96</f>
        <v>742290</v>
      </c>
      <c r="E97" s="40">
        <f>E89+E94+E95+E96</f>
        <v>576885</v>
      </c>
      <c r="F97" s="134">
        <f t="shared" si="32"/>
        <v>165405</v>
      </c>
      <c r="G97" s="32">
        <f t="shared" si="33"/>
        <v>0.28672092358095636</v>
      </c>
    </row>
    <row r="98" spans="1:7" x14ac:dyDescent="0.25">
      <c r="A98" s="130">
        <v>60</v>
      </c>
      <c r="B98" s="3" t="s">
        <v>40</v>
      </c>
      <c r="C98" s="132"/>
      <c r="D98" s="133">
        <f>D99+D100+D101</f>
        <v>196370</v>
      </c>
      <c r="E98" s="133">
        <f>E99+E100+E101</f>
        <v>147227</v>
      </c>
      <c r="F98" s="134">
        <f t="shared" si="32"/>
        <v>49143</v>
      </c>
      <c r="G98" s="32">
        <f t="shared" si="33"/>
        <v>0.33379067698180359</v>
      </c>
    </row>
    <row r="99" spans="1:7" x14ac:dyDescent="0.25">
      <c r="A99" s="130">
        <v>600</v>
      </c>
      <c r="B99" s="1" t="s">
        <v>2</v>
      </c>
      <c r="C99" s="10"/>
      <c r="D99" s="134">
        <f>'CUMUL NOVE 20 '!D99+'dec 20'!D99</f>
        <v>23566</v>
      </c>
      <c r="E99" s="134">
        <f>'CUMUL NOVE 20 '!E99+'dec 20'!E99</f>
        <v>22732</v>
      </c>
      <c r="F99" s="134">
        <f t="shared" si="32"/>
        <v>834</v>
      </c>
      <c r="G99" s="32">
        <f t="shared" si="33"/>
        <v>3.668836881928559E-2</v>
      </c>
    </row>
    <row r="100" spans="1:7" x14ac:dyDescent="0.25">
      <c r="A100" s="130">
        <v>601</v>
      </c>
      <c r="B100" s="1" t="s">
        <v>3</v>
      </c>
      <c r="C100" s="10"/>
      <c r="D100" s="134">
        <f>'CUMUL NOVE 20 '!D100+'dec 20'!D100</f>
        <v>172804</v>
      </c>
      <c r="E100" s="134">
        <f>'CUMUL NOVE 20 '!E100+'dec 20'!E100</f>
        <v>124495</v>
      </c>
      <c r="F100" s="134">
        <f t="shared" si="32"/>
        <v>48309</v>
      </c>
      <c r="G100" s="32">
        <f t="shared" si="33"/>
        <v>0.3880396803084461</v>
      </c>
    </row>
    <row r="101" spans="1:7" x14ac:dyDescent="0.25">
      <c r="A101" s="130">
        <v>604</v>
      </c>
      <c r="B101" s="1" t="s">
        <v>4</v>
      </c>
      <c r="C101" s="10"/>
      <c r="D101" s="134">
        <f>'CUMUL NOVE 20 '!D101+'dec 20'!D101</f>
        <v>0</v>
      </c>
      <c r="E101" s="134">
        <f>'CUMUL NOVE 20 '!E101+'dec 20'!E101</f>
        <v>0</v>
      </c>
      <c r="F101" s="134">
        <f t="shared" si="32"/>
        <v>0</v>
      </c>
      <c r="G101" s="32" t="e">
        <f t="shared" si="33"/>
        <v>#DIV/0!</v>
      </c>
    </row>
    <row r="102" spans="1:7" x14ac:dyDescent="0.25">
      <c r="A102" s="130">
        <v>61</v>
      </c>
      <c r="B102" s="1" t="s">
        <v>41</v>
      </c>
      <c r="C102" s="10"/>
      <c r="D102" s="134">
        <f>'CUMUL NOVE 20 '!D102+'dec 20'!D102</f>
        <v>0</v>
      </c>
      <c r="E102" s="134">
        <f>'CUMUL NOVE 20 '!E102+'dec 20'!E102</f>
        <v>0</v>
      </c>
      <c r="F102" s="134">
        <f t="shared" si="32"/>
        <v>0</v>
      </c>
      <c r="G102" s="32" t="e">
        <f t="shared" si="33"/>
        <v>#DIV/0!</v>
      </c>
    </row>
    <row r="103" spans="1:7" x14ac:dyDescent="0.25">
      <c r="A103" s="130">
        <v>62</v>
      </c>
      <c r="B103" s="2" t="s">
        <v>42</v>
      </c>
      <c r="C103" s="11"/>
      <c r="D103" s="134">
        <f>'CUMUL NOVE 20 '!D103+'dec 20'!D103</f>
        <v>64156</v>
      </c>
      <c r="E103" s="134">
        <f>'CUMUL NOVE 20 '!E103+'dec 20'!E103</f>
        <v>86292</v>
      </c>
      <c r="F103" s="134">
        <f t="shared" si="32"/>
        <v>-22136</v>
      </c>
      <c r="G103" s="32">
        <f t="shared" si="33"/>
        <v>-0.25652435915264449</v>
      </c>
    </row>
    <row r="104" spans="1:7" ht="26.25" x14ac:dyDescent="0.25">
      <c r="A104" s="22"/>
      <c r="B104" s="26" t="s">
        <v>43</v>
      </c>
      <c r="C104" s="135"/>
      <c r="D104" s="40">
        <f>D98+D102+D103</f>
        <v>260526</v>
      </c>
      <c r="E104" s="40">
        <f>E98+E102+E103</f>
        <v>233519</v>
      </c>
      <c r="F104" s="134">
        <f t="shared" si="32"/>
        <v>27007</v>
      </c>
      <c r="G104" s="32">
        <f t="shared" si="33"/>
        <v>0.11565225955917934</v>
      </c>
    </row>
    <row r="105" spans="1:7" ht="26.25" x14ac:dyDescent="0.25">
      <c r="A105" s="22"/>
      <c r="B105" s="26" t="s">
        <v>48</v>
      </c>
      <c r="C105" s="135"/>
      <c r="D105" s="40">
        <f>D97-D104</f>
        <v>481764</v>
      </c>
      <c r="E105" s="40">
        <f>E97-E104</f>
        <v>343366</v>
      </c>
      <c r="F105" s="134">
        <f t="shared" si="32"/>
        <v>138398</v>
      </c>
      <c r="G105" s="32">
        <f t="shared" si="33"/>
        <v>0.40306262122632991</v>
      </c>
    </row>
    <row r="106" spans="1:7" x14ac:dyDescent="0.25">
      <c r="A106" s="130">
        <v>63</v>
      </c>
      <c r="B106" s="3" t="s">
        <v>46</v>
      </c>
      <c r="C106" s="132"/>
      <c r="D106" s="134">
        <f>'CUMUL NOVE 20 '!D106+'dec 20'!D106</f>
        <v>436426</v>
      </c>
      <c r="E106" s="134">
        <f>'CUMUL NOVE 20 '!E106+'dec 20'!E106</f>
        <v>462694</v>
      </c>
      <c r="F106" s="134">
        <f t="shared" si="32"/>
        <v>-26268</v>
      </c>
      <c r="G106" s="32">
        <f t="shared" si="33"/>
        <v>-5.6771862181052707E-2</v>
      </c>
    </row>
    <row r="107" spans="1:7" x14ac:dyDescent="0.25">
      <c r="A107" s="130"/>
      <c r="B107" s="13" t="s">
        <v>6</v>
      </c>
      <c r="C107" s="27"/>
      <c r="D107" s="134"/>
      <c r="E107" s="134"/>
      <c r="F107" s="134"/>
      <c r="G107" s="32"/>
    </row>
    <row r="108" spans="1:7" x14ac:dyDescent="0.25">
      <c r="A108" s="130">
        <v>631</v>
      </c>
      <c r="B108" s="15" t="s">
        <v>21</v>
      </c>
      <c r="C108" s="21"/>
      <c r="D108" s="134">
        <f>'CUMUL NOVE 20 '!D108+'dec 20'!D108</f>
        <v>0</v>
      </c>
      <c r="E108" s="134">
        <f>'CUMUL NOVE 20 '!E108+'dec 20'!E108</f>
        <v>0</v>
      </c>
      <c r="F108" s="134">
        <f t="shared" ref="F108" si="34">(D108-E108)</f>
        <v>0</v>
      </c>
      <c r="G108" s="32" t="e">
        <f t="shared" ref="G108" si="35">F108/E108</f>
        <v>#DIV/0!</v>
      </c>
    </row>
    <row r="109" spans="1:7" x14ac:dyDescent="0.25">
      <c r="A109" s="130"/>
      <c r="B109" s="15"/>
      <c r="C109" s="21"/>
      <c r="D109" s="134"/>
      <c r="E109" s="134"/>
      <c r="F109" s="134"/>
      <c r="G109" s="32"/>
    </row>
    <row r="110" spans="1:7" x14ac:dyDescent="0.25">
      <c r="A110" s="130">
        <v>64</v>
      </c>
      <c r="B110" s="2" t="s">
        <v>47</v>
      </c>
      <c r="C110" s="11"/>
      <c r="D110" s="134">
        <f>'CUMUL NOVE 20 '!D110+'dec 20'!D110</f>
        <v>18656</v>
      </c>
      <c r="E110" s="134">
        <f>'CUMUL NOVE 20 '!E110+'dec 20'!E110</f>
        <v>13725</v>
      </c>
      <c r="F110" s="134">
        <f t="shared" ref="F110:F120" si="36">(D110-E110)</f>
        <v>4931</v>
      </c>
      <c r="G110" s="32">
        <f t="shared" ref="G110:G120" si="37">F110/E110</f>
        <v>0.3592714025500911</v>
      </c>
    </row>
    <row r="111" spans="1:7" ht="26.25" x14ac:dyDescent="0.25">
      <c r="A111" s="22"/>
      <c r="B111" s="26" t="s">
        <v>49</v>
      </c>
      <c r="C111" s="135"/>
      <c r="D111" s="40">
        <f>D105-D106-D110</f>
        <v>26682</v>
      </c>
      <c r="E111" s="40">
        <f>E105-E106-E110</f>
        <v>-133053</v>
      </c>
      <c r="F111" s="40">
        <f t="shared" si="36"/>
        <v>159735</v>
      </c>
      <c r="G111" s="34">
        <f t="shared" si="37"/>
        <v>-1.2005366282609187</v>
      </c>
    </row>
    <row r="112" spans="1:7" x14ac:dyDescent="0.25">
      <c r="A112" s="130">
        <v>75</v>
      </c>
      <c r="B112" s="3" t="s">
        <v>50</v>
      </c>
      <c r="C112" s="132"/>
      <c r="D112" s="134">
        <f>'CUMUL NOVE 20 '!D112+'dec 20'!D112</f>
        <v>0</v>
      </c>
      <c r="E112" s="134">
        <f>'CUMUL NOVE 20 '!E112+'dec 20'!E112</f>
        <v>0</v>
      </c>
      <c r="F112" s="134">
        <f t="shared" si="36"/>
        <v>0</v>
      </c>
      <c r="G112" s="32" t="e">
        <f t="shared" si="37"/>
        <v>#DIV/0!</v>
      </c>
    </row>
    <row r="113" spans="1:7" x14ac:dyDescent="0.25">
      <c r="A113" s="130">
        <v>65</v>
      </c>
      <c r="B113" s="1" t="s">
        <v>51</v>
      </c>
      <c r="C113" s="10"/>
      <c r="D113" s="134">
        <f>'CUMUL NOVE 20 '!D113+'dec 20'!D113</f>
        <v>4250</v>
      </c>
      <c r="E113" s="134">
        <f>'CUMUL NOVE 20 '!E113+'dec 20'!E113</f>
        <v>46512</v>
      </c>
      <c r="F113" s="134">
        <f t="shared" si="36"/>
        <v>-42262</v>
      </c>
      <c r="G113" s="32">
        <f t="shared" si="37"/>
        <v>-0.908625730994152</v>
      </c>
    </row>
    <row r="114" spans="1:7" ht="26.25" x14ac:dyDescent="0.25">
      <c r="A114" s="130">
        <v>68</v>
      </c>
      <c r="B114" s="16" t="s">
        <v>52</v>
      </c>
      <c r="C114" s="17"/>
      <c r="D114" s="134">
        <f>'CUMUL NOVE 20 '!D114+'dec 20'!D114</f>
        <v>638887</v>
      </c>
      <c r="E114" s="134">
        <f>'CUMUL NOVE 20 '!E114+'dec 20'!E114</f>
        <v>725767</v>
      </c>
      <c r="F114" s="134">
        <f t="shared" si="36"/>
        <v>-86880</v>
      </c>
      <c r="G114" s="32">
        <f t="shared" si="37"/>
        <v>-0.11970784011948739</v>
      </c>
    </row>
    <row r="115" spans="1:7" x14ac:dyDescent="0.25">
      <c r="A115" s="130">
        <v>78</v>
      </c>
      <c r="B115" s="2" t="s">
        <v>53</v>
      </c>
      <c r="C115" s="11"/>
      <c r="D115" s="134">
        <f>'CUMUL NOVE 20 '!D115+'dec 20'!D115</f>
        <v>0</v>
      </c>
      <c r="E115" s="134">
        <f>'CUMUL NOVE 20 '!E115+'dec 20'!E115</f>
        <v>0</v>
      </c>
      <c r="F115" s="134">
        <f t="shared" si="36"/>
        <v>0</v>
      </c>
      <c r="G115" s="32" t="e">
        <f t="shared" si="37"/>
        <v>#DIV/0!</v>
      </c>
    </row>
    <row r="116" spans="1:7" ht="26.25" x14ac:dyDescent="0.25">
      <c r="A116" s="22"/>
      <c r="B116" s="26" t="s">
        <v>77</v>
      </c>
      <c r="C116" s="135"/>
      <c r="D116" s="40">
        <f>D111+D112-D113-D114+D115</f>
        <v>-616455</v>
      </c>
      <c r="E116" s="40">
        <f>E111+E112-E113-E114+E115</f>
        <v>-905332</v>
      </c>
      <c r="F116" s="40">
        <f t="shared" si="36"/>
        <v>288877</v>
      </c>
      <c r="G116" s="34">
        <f t="shared" si="37"/>
        <v>-0.31908404872466672</v>
      </c>
    </row>
    <row r="117" spans="1:7" x14ac:dyDescent="0.25">
      <c r="A117" s="130">
        <v>76</v>
      </c>
      <c r="B117" s="1" t="s">
        <v>54</v>
      </c>
      <c r="C117" s="10"/>
      <c r="D117" s="134">
        <f>'CUMUL NOVE 20 '!D117+'dec 20'!D117</f>
        <v>0</v>
      </c>
      <c r="E117" s="134">
        <f>'CUMUL NOVE 20 '!E117+'dec 20'!E117</f>
        <v>0</v>
      </c>
      <c r="F117" s="134">
        <f t="shared" si="36"/>
        <v>0</v>
      </c>
      <c r="G117" s="32" t="e">
        <f t="shared" si="37"/>
        <v>#DIV/0!</v>
      </c>
    </row>
    <row r="118" spans="1:7" x14ac:dyDescent="0.25">
      <c r="A118" s="130">
        <v>66</v>
      </c>
      <c r="B118" s="1" t="s">
        <v>55</v>
      </c>
      <c r="C118" s="10"/>
      <c r="D118" s="134">
        <f>'CUMUL NOVE 20 '!D118+'dec 20'!D118</f>
        <v>7295</v>
      </c>
      <c r="E118" s="134">
        <f>'CUMUL NOVE 20 '!E118+'dec 20'!E118</f>
        <v>48795</v>
      </c>
      <c r="F118" s="134">
        <f t="shared" si="36"/>
        <v>-41500</v>
      </c>
      <c r="G118" s="32">
        <f t="shared" si="37"/>
        <v>-0.85049697714929806</v>
      </c>
    </row>
    <row r="119" spans="1:7" x14ac:dyDescent="0.25">
      <c r="B119" s="2" t="s">
        <v>56</v>
      </c>
      <c r="C119" s="11"/>
      <c r="D119" s="136">
        <f>D117-D118</f>
        <v>-7295</v>
      </c>
      <c r="E119" s="136">
        <f>E117-E118</f>
        <v>-48795</v>
      </c>
      <c r="F119" s="134">
        <f t="shared" si="36"/>
        <v>41500</v>
      </c>
      <c r="G119" s="32">
        <f t="shared" si="37"/>
        <v>-0.85049697714929806</v>
      </c>
    </row>
    <row r="120" spans="1:7" x14ac:dyDescent="0.25">
      <c r="A120" s="22"/>
      <c r="B120" s="19" t="s">
        <v>57</v>
      </c>
      <c r="C120" s="135"/>
      <c r="D120" s="40">
        <f>D116+D119</f>
        <v>-623750</v>
      </c>
      <c r="E120" s="40">
        <f>E116+E119</f>
        <v>-954127</v>
      </c>
      <c r="F120" s="40">
        <f t="shared" si="36"/>
        <v>330377</v>
      </c>
      <c r="G120" s="34">
        <f t="shared" si="37"/>
        <v>-0.34626103233636613</v>
      </c>
    </row>
    <row r="122" spans="1:7" x14ac:dyDescent="0.25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5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5">
      <c r="A124" s="130">
        <v>5</v>
      </c>
      <c r="B124" s="1" t="s">
        <v>22</v>
      </c>
      <c r="C124" s="10"/>
      <c r="D124" s="40">
        <f>'dec 20'!D124</f>
        <v>0</v>
      </c>
      <c r="E124" s="40">
        <f>'dec 20'!E124</f>
        <v>0</v>
      </c>
      <c r="F124" s="40">
        <f t="shared" ref="F124" si="38">(D124-E124)</f>
        <v>0</v>
      </c>
      <c r="G124" s="34" t="e">
        <f t="shared" ref="G124" si="39">F124/E124</f>
        <v>#DIV/0!</v>
      </c>
    </row>
    <row r="125" spans="1:7" x14ac:dyDescent="0.25">
      <c r="B125" s="6"/>
      <c r="C125" s="28"/>
    </row>
    <row r="126" spans="1:7" x14ac:dyDescent="0.25">
      <c r="B126" s="7" t="s">
        <v>6</v>
      </c>
      <c r="C126" s="29"/>
    </row>
    <row r="127" spans="1:7" x14ac:dyDescent="0.25">
      <c r="B127" s="6"/>
      <c r="C127" s="28"/>
    </row>
    <row r="128" spans="1:7" x14ac:dyDescent="0.25">
      <c r="A128" s="130">
        <v>51</v>
      </c>
      <c r="B128" s="20" t="s">
        <v>29</v>
      </c>
      <c r="C128" s="30"/>
      <c r="D128" s="134"/>
      <c r="E128" s="134"/>
      <c r="F128" s="134">
        <f t="shared" ref="F128:F129" si="40">(D128-E128)</f>
        <v>0</v>
      </c>
      <c r="G128" s="32" t="e">
        <f t="shared" ref="G128:G129" si="41">F128/E128</f>
        <v>#DIV/0!</v>
      </c>
    </row>
    <row r="129" spans="1:7" x14ac:dyDescent="0.25">
      <c r="A129" s="130">
        <v>510</v>
      </c>
      <c r="B129" s="1" t="s">
        <v>7</v>
      </c>
      <c r="C129" s="10"/>
      <c r="D129" s="134"/>
      <c r="E129" s="134"/>
      <c r="F129" s="134">
        <f t="shared" si="40"/>
        <v>0</v>
      </c>
      <c r="G129" s="32" t="e">
        <f t="shared" si="41"/>
        <v>#DIV/0!</v>
      </c>
    </row>
    <row r="130" spans="1:7" x14ac:dyDescent="0.25">
      <c r="B130" s="3"/>
      <c r="C130" s="28"/>
    </row>
    <row r="131" spans="1:7" x14ac:dyDescent="0.25">
      <c r="A131" s="130">
        <v>41</v>
      </c>
      <c r="B131" s="1" t="s">
        <v>8</v>
      </c>
      <c r="C131" s="10"/>
      <c r="D131" s="134">
        <f>D135+D136+D137</f>
        <v>0</v>
      </c>
      <c r="E131" s="134">
        <f>E135+E136+E137</f>
        <v>0</v>
      </c>
      <c r="F131" s="134">
        <f t="shared" ref="F131" si="42">(D131-E131)</f>
        <v>0</v>
      </c>
      <c r="G131" s="32" t="e">
        <f t="shared" ref="G131" si="43">F131/E131</f>
        <v>#DIV/0!</v>
      </c>
    </row>
    <row r="132" spans="1:7" x14ac:dyDescent="0.25">
      <c r="A132" s="130"/>
      <c r="B132" s="1"/>
      <c r="C132" s="10"/>
      <c r="D132" s="134"/>
      <c r="E132" s="134"/>
      <c r="F132" s="134"/>
      <c r="G132" s="32"/>
    </row>
    <row r="133" spans="1:7" x14ac:dyDescent="0.25">
      <c r="A133" s="130"/>
      <c r="B133" s="7" t="s">
        <v>6</v>
      </c>
      <c r="C133" s="29"/>
      <c r="D133" s="134"/>
      <c r="E133" s="134"/>
      <c r="F133" s="134"/>
      <c r="G133" s="32"/>
    </row>
    <row r="134" spans="1:7" x14ac:dyDescent="0.25">
      <c r="A134" s="130"/>
      <c r="B134" s="1"/>
      <c r="C134" s="10"/>
      <c r="D134" s="134"/>
      <c r="E134" s="134"/>
      <c r="F134" s="134"/>
      <c r="G134" s="32"/>
    </row>
    <row r="135" spans="1:7" x14ac:dyDescent="0.25">
      <c r="A135" s="130"/>
      <c r="B135" s="23" t="s">
        <v>23</v>
      </c>
      <c r="C135" s="10"/>
      <c r="D135" s="40">
        <f>'dec 20'!D135</f>
        <v>0</v>
      </c>
      <c r="E135" s="40">
        <f>'dec 20'!E135</f>
        <v>0</v>
      </c>
      <c r="F135" s="134">
        <f t="shared" ref="F135:F137" si="44">(D135-E135)</f>
        <v>0</v>
      </c>
      <c r="G135" s="32" t="e">
        <f t="shared" ref="G135:G137" si="45">F135/E135</f>
        <v>#DIV/0!</v>
      </c>
    </row>
    <row r="136" spans="1:7" ht="26.25" x14ac:dyDescent="0.25">
      <c r="A136" s="130"/>
      <c r="B136" s="24" t="s">
        <v>58</v>
      </c>
      <c r="C136" s="17"/>
      <c r="D136" s="40">
        <f>'dec 20'!D136</f>
        <v>0</v>
      </c>
      <c r="E136" s="40">
        <f>'dec 20'!E136</f>
        <v>0</v>
      </c>
      <c r="F136" s="134">
        <f t="shared" si="44"/>
        <v>0</v>
      </c>
      <c r="G136" s="32" t="e">
        <f t="shared" si="45"/>
        <v>#DIV/0!</v>
      </c>
    </row>
    <row r="137" spans="1:7" x14ac:dyDescent="0.25">
      <c r="A137" s="130"/>
      <c r="B137" s="23" t="s">
        <v>24</v>
      </c>
      <c r="C137" s="10"/>
      <c r="D137" s="40">
        <f>'dec 20'!D137</f>
        <v>0</v>
      </c>
      <c r="E137" s="40">
        <f>'dec 20'!E137</f>
        <v>0</v>
      </c>
      <c r="F137" s="134">
        <f t="shared" si="44"/>
        <v>0</v>
      </c>
      <c r="G137" s="32" t="e">
        <f t="shared" si="45"/>
        <v>#DIV/0!</v>
      </c>
    </row>
    <row r="138" spans="1:7" x14ac:dyDescent="0.25">
      <c r="A138" s="130"/>
      <c r="B138" s="1"/>
      <c r="C138" s="10"/>
      <c r="D138" s="134"/>
      <c r="E138" s="134"/>
      <c r="F138" s="134"/>
      <c r="G138" s="32"/>
    </row>
    <row r="139" spans="1:7" x14ac:dyDescent="0.25">
      <c r="A139" s="130"/>
      <c r="B139" s="8" t="s">
        <v>26</v>
      </c>
      <c r="C139" s="31"/>
      <c r="D139" s="40">
        <f>'dec 20'!D139</f>
        <v>0</v>
      </c>
      <c r="E139" s="40">
        <f>'dec 20'!E139</f>
        <v>0</v>
      </c>
      <c r="F139" s="134">
        <f t="shared" ref="F139" si="46">(D139-E139)</f>
        <v>0</v>
      </c>
      <c r="G139" s="32" t="e">
        <f t="shared" ref="G139" si="47">F139/E139</f>
        <v>#DIV/0!</v>
      </c>
    </row>
    <row r="140" spans="1:7" x14ac:dyDescent="0.25">
      <c r="A140" s="130"/>
      <c r="B140" s="8"/>
      <c r="C140" s="31"/>
      <c r="D140" s="134"/>
      <c r="E140" s="134"/>
      <c r="F140" s="134"/>
      <c r="G140" s="32"/>
    </row>
    <row r="141" spans="1:7" x14ac:dyDescent="0.25">
      <c r="A141" s="130">
        <v>3</v>
      </c>
      <c r="B141" s="8" t="s">
        <v>15</v>
      </c>
      <c r="C141" s="31"/>
      <c r="D141" s="134">
        <f>D144+D145+D146+D147</f>
        <v>0</v>
      </c>
      <c r="E141" s="134">
        <f>E144+E145+E146+E147</f>
        <v>0</v>
      </c>
      <c r="F141" s="134">
        <f t="shared" ref="F141" si="48">(D141-E141)</f>
        <v>0</v>
      </c>
      <c r="G141" s="32" t="e">
        <f t="shared" ref="G141" si="49">F141/E141</f>
        <v>#DIV/0!</v>
      </c>
    </row>
    <row r="142" spans="1:7" x14ac:dyDescent="0.25">
      <c r="A142" s="130"/>
      <c r="B142" s="7" t="s">
        <v>6</v>
      </c>
      <c r="C142" s="29"/>
      <c r="D142" s="134"/>
      <c r="E142" s="134"/>
      <c r="F142" s="134"/>
      <c r="G142" s="32"/>
    </row>
    <row r="143" spans="1:7" x14ac:dyDescent="0.25">
      <c r="A143" s="130"/>
      <c r="B143" s="8"/>
      <c r="C143" s="31"/>
      <c r="D143" s="134"/>
      <c r="E143" s="134"/>
      <c r="F143" s="134"/>
      <c r="G143" s="32"/>
    </row>
    <row r="144" spans="1:7" x14ac:dyDescent="0.25">
      <c r="A144" s="130">
        <v>30</v>
      </c>
      <c r="B144" s="25" t="s">
        <v>16</v>
      </c>
      <c r="C144" s="31"/>
      <c r="D144" s="40">
        <f>'dec 20'!D144</f>
        <v>0</v>
      </c>
      <c r="E144" s="40">
        <f>'dec 20'!E144</f>
        <v>0</v>
      </c>
      <c r="F144" s="134">
        <f t="shared" ref="F144:F147" si="50">(D144-E144)</f>
        <v>0</v>
      </c>
      <c r="G144" s="32" t="e">
        <f t="shared" ref="G144:G147" si="51">F144/E144</f>
        <v>#DIV/0!</v>
      </c>
    </row>
    <row r="145" spans="1:7" x14ac:dyDescent="0.25">
      <c r="A145" s="130">
        <v>31</v>
      </c>
      <c r="B145" s="25" t="s">
        <v>17</v>
      </c>
      <c r="C145" s="31"/>
      <c r="D145" s="40">
        <f>'dec 20'!D145</f>
        <v>0</v>
      </c>
      <c r="E145" s="40">
        <f>'dec 20'!E145</f>
        <v>0</v>
      </c>
      <c r="F145" s="134">
        <f t="shared" si="50"/>
        <v>0</v>
      </c>
      <c r="G145" s="32" t="e">
        <f t="shared" si="51"/>
        <v>#DIV/0!</v>
      </c>
    </row>
    <row r="146" spans="1:7" x14ac:dyDescent="0.25">
      <c r="A146" s="130">
        <v>32</v>
      </c>
      <c r="B146" s="25" t="s">
        <v>18</v>
      </c>
      <c r="C146" s="31"/>
      <c r="D146" s="40">
        <f>'dec 20'!D146</f>
        <v>0</v>
      </c>
      <c r="E146" s="40">
        <f>'dec 20'!E146</f>
        <v>0</v>
      </c>
      <c r="F146" s="134">
        <f t="shared" si="50"/>
        <v>0</v>
      </c>
      <c r="G146" s="32" t="e">
        <f t="shared" si="51"/>
        <v>#DIV/0!</v>
      </c>
    </row>
    <row r="147" spans="1:7" x14ac:dyDescent="0.25">
      <c r="A147" s="130">
        <v>37</v>
      </c>
      <c r="B147" s="25" t="s">
        <v>25</v>
      </c>
      <c r="C147" s="31"/>
      <c r="D147" s="40">
        <f>'dec 20'!D147</f>
        <v>0</v>
      </c>
      <c r="E147" s="40">
        <f>'dec 20'!E147</f>
        <v>0</v>
      </c>
      <c r="F147" s="134">
        <f t="shared" si="50"/>
        <v>0</v>
      </c>
      <c r="G147" s="32" t="e">
        <f t="shared" si="51"/>
        <v>#DIV/0!</v>
      </c>
    </row>
    <row r="148" spans="1:7" x14ac:dyDescent="0.25">
      <c r="B148" s="9"/>
      <c r="C148" s="28"/>
    </row>
    <row r="149" spans="1:7" ht="16.5" thickBot="1" x14ac:dyDescent="0.3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5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5">
      <c r="A152" s="277"/>
      <c r="B152" s="270"/>
      <c r="C152" s="272"/>
      <c r="D152" s="134" t="s">
        <v>10</v>
      </c>
      <c r="E152" s="134" t="s">
        <v>11</v>
      </c>
      <c r="F152" s="134" t="s">
        <v>12</v>
      </c>
      <c r="G152" s="32" t="s">
        <v>13</v>
      </c>
    </row>
    <row r="153" spans="1:7" x14ac:dyDescent="0.25">
      <c r="A153" s="130">
        <v>700</v>
      </c>
      <c r="B153" s="1" t="s">
        <v>30</v>
      </c>
      <c r="C153" s="10"/>
      <c r="D153" s="134">
        <f>'CUMUL NOVE 20 '!D153+'dec 20'!D153</f>
        <v>103370</v>
      </c>
      <c r="E153" s="134">
        <f>'CUMUL NOVE 20 '!E153+'dec 20'!E153</f>
        <v>140472</v>
      </c>
      <c r="F153" s="134">
        <f>(D154-E154)</f>
        <v>4287</v>
      </c>
      <c r="G153" s="32">
        <f>F153/E154</f>
        <v>1.9301420930358203E-2</v>
      </c>
    </row>
    <row r="154" spans="1:7" x14ac:dyDescent="0.25">
      <c r="A154" s="130">
        <v>701</v>
      </c>
      <c r="B154" s="1" t="s">
        <v>31</v>
      </c>
      <c r="C154" s="10"/>
      <c r="D154" s="134">
        <f>'CUMUL NOVE 20 '!D154+'dec 20'!D154</f>
        <v>226395</v>
      </c>
      <c r="E154" s="134">
        <f>'CUMUL NOVE 20 '!E154+'dec 20'!E154</f>
        <v>222108</v>
      </c>
      <c r="F154" s="134">
        <f>(D155-E155)</f>
        <v>0</v>
      </c>
      <c r="G154" s="32" t="e">
        <f>F154/E155</f>
        <v>#DIV/0!</v>
      </c>
    </row>
    <row r="155" spans="1:7" x14ac:dyDescent="0.25">
      <c r="A155" s="130">
        <v>704</v>
      </c>
      <c r="B155" s="1" t="s">
        <v>32</v>
      </c>
      <c r="C155" s="10"/>
      <c r="D155" s="134">
        <f>'CUMUL NOVE 20 '!D155+'dec 20'!D155</f>
        <v>0</v>
      </c>
      <c r="E155" s="134">
        <f>'CUMUL NOVE 20 '!E155+'dec 20'!E155</f>
        <v>0</v>
      </c>
      <c r="F155" s="134">
        <f t="shared" ref="F155" si="52">(D155-E155)</f>
        <v>0</v>
      </c>
      <c r="G155" s="32" t="e">
        <f t="shared" ref="G155:G156" si="53">F155/E155</f>
        <v>#DIV/0!</v>
      </c>
    </row>
    <row r="156" spans="1:7" x14ac:dyDescent="0.25">
      <c r="A156" s="130">
        <v>706</v>
      </c>
      <c r="B156" s="1" t="s">
        <v>33</v>
      </c>
      <c r="C156" s="10"/>
      <c r="D156" s="134">
        <f>'CUMUL NOVE 20 '!D156+'dec 20'!D156</f>
        <v>242880</v>
      </c>
      <c r="E156" s="134">
        <f>'CUMUL NOVE 20 '!E156+'dec 20'!E156</f>
        <v>163612</v>
      </c>
      <c r="F156" s="134">
        <f>(D156-E156)</f>
        <v>79268</v>
      </c>
      <c r="G156" s="32">
        <f t="shared" si="53"/>
        <v>0.48448769038945799</v>
      </c>
    </row>
    <row r="157" spans="1:7" x14ac:dyDescent="0.25">
      <c r="A157" s="130"/>
      <c r="B157" s="13" t="s">
        <v>6</v>
      </c>
      <c r="C157" s="27"/>
      <c r="D157" s="39"/>
      <c r="E157" s="39"/>
      <c r="F157" s="39"/>
      <c r="G157" s="33"/>
    </row>
    <row r="158" spans="1:7" x14ac:dyDescent="0.25">
      <c r="A158" s="130"/>
      <c r="B158" s="14" t="s">
        <v>19</v>
      </c>
      <c r="C158" s="11"/>
      <c r="D158" s="39"/>
      <c r="E158" s="39"/>
      <c r="F158" s="134"/>
      <c r="G158" s="32" t="e">
        <f t="shared" ref="G158:G163" si="54">F158/E158</f>
        <v>#DIV/0!</v>
      </c>
    </row>
    <row r="159" spans="1:7" x14ac:dyDescent="0.25">
      <c r="A159" s="130"/>
      <c r="B159" s="14" t="s">
        <v>20</v>
      </c>
      <c r="C159" s="11"/>
      <c r="D159" s="39"/>
      <c r="E159" s="39"/>
      <c r="F159" s="134"/>
      <c r="G159" s="32" t="e">
        <f t="shared" si="54"/>
        <v>#DIV/0!</v>
      </c>
    </row>
    <row r="160" spans="1:7" x14ac:dyDescent="0.25">
      <c r="A160" s="130"/>
      <c r="B160" s="14" t="s">
        <v>27</v>
      </c>
      <c r="C160" s="11"/>
      <c r="D160" s="39"/>
      <c r="E160" s="39"/>
      <c r="F160" s="134"/>
      <c r="G160" s="32" t="e">
        <f t="shared" si="54"/>
        <v>#DIV/0!</v>
      </c>
    </row>
    <row r="161" spans="1:7" x14ac:dyDescent="0.25">
      <c r="A161" s="130">
        <v>706</v>
      </c>
      <c r="B161" s="2" t="s">
        <v>34</v>
      </c>
      <c r="C161" s="11"/>
      <c r="D161" s="134">
        <f>'CUMUL NOVE 20 '!D161+'dec 20'!D161</f>
        <v>0</v>
      </c>
      <c r="E161" s="134">
        <f>'CUMUL NOVE 20 '!E161+'dec 20'!E161</f>
        <v>0</v>
      </c>
      <c r="F161" s="134">
        <f t="shared" ref="F161:F163" si="55">(D161-E161)</f>
        <v>0</v>
      </c>
      <c r="G161" s="32" t="e">
        <f t="shared" si="54"/>
        <v>#DIV/0!</v>
      </c>
    </row>
    <row r="162" spans="1:7" x14ac:dyDescent="0.25">
      <c r="A162" s="130" t="s">
        <v>35</v>
      </c>
      <c r="B162" s="2" t="s">
        <v>36</v>
      </c>
      <c r="C162" s="11"/>
      <c r="D162" s="134">
        <f>'CUMUL NOVE 20 '!D162+'dec 20'!D162</f>
        <v>0</v>
      </c>
      <c r="E162" s="134">
        <f>'CUMUL NOVE 20 '!E162+'dec 20'!E162</f>
        <v>0</v>
      </c>
      <c r="F162" s="134">
        <f t="shared" si="55"/>
        <v>0</v>
      </c>
      <c r="G162" s="32" t="e">
        <f t="shared" si="54"/>
        <v>#DIV/0!</v>
      </c>
    </row>
    <row r="163" spans="1:7" ht="26.25" x14ac:dyDescent="0.25">
      <c r="A163" s="22"/>
      <c r="B163" s="26" t="s">
        <v>45</v>
      </c>
      <c r="C163" s="131"/>
      <c r="D163" s="40">
        <f>D153+D154+D155+D156+D161+D162</f>
        <v>572645</v>
      </c>
      <c r="E163" s="40">
        <f>E153+E154+E155+E156+E161+E162</f>
        <v>526192</v>
      </c>
      <c r="F163" s="40">
        <f t="shared" si="55"/>
        <v>46453</v>
      </c>
      <c r="G163" s="34">
        <f t="shared" si="54"/>
        <v>8.8281463800285828E-2</v>
      </c>
    </row>
    <row r="164" spans="1:7" x14ac:dyDescent="0.25">
      <c r="B164" s="18"/>
      <c r="C164" s="28"/>
      <c r="D164" s="41"/>
      <c r="E164" s="42"/>
      <c r="F164" s="42"/>
      <c r="G164" s="35"/>
    </row>
    <row r="165" spans="1:7" x14ac:dyDescent="0.25">
      <c r="B165" s="13" t="s">
        <v>6</v>
      </c>
      <c r="C165" s="28"/>
      <c r="D165" s="41"/>
      <c r="E165" s="42"/>
      <c r="F165" s="42"/>
      <c r="G165" s="35"/>
    </row>
    <row r="166" spans="1:7" x14ac:dyDescent="0.25">
      <c r="B166" s="1" t="s">
        <v>28</v>
      </c>
      <c r="C166" s="10"/>
      <c r="D166" s="134">
        <f>'CUMUL NOVE 20 '!D166+'dec 20'!D166</f>
        <v>0</v>
      </c>
      <c r="E166" s="134">
        <f>'CUMUL NOVE 20 '!E166+'dec 20'!E166</f>
        <v>0</v>
      </c>
      <c r="F166" s="134">
        <f t="shared" ref="F166" si="56">(D166-E166)</f>
        <v>0</v>
      </c>
      <c r="G166" s="32" t="e">
        <f t="shared" ref="G166" si="57">F166/E166</f>
        <v>#DIV/0!</v>
      </c>
    </row>
    <row r="167" spans="1:7" x14ac:dyDescent="0.25">
      <c r="B167" s="3"/>
      <c r="C167" s="132"/>
      <c r="D167" s="133"/>
      <c r="E167" s="133"/>
      <c r="F167" s="133"/>
      <c r="G167" s="36"/>
    </row>
    <row r="168" spans="1:7" x14ac:dyDescent="0.25">
      <c r="A168" s="130">
        <v>72</v>
      </c>
      <c r="B168" s="1" t="s">
        <v>37</v>
      </c>
      <c r="C168" s="10"/>
      <c r="D168" s="134">
        <f>'CUMUL NOVE 20 '!D168+'dec 20'!D168</f>
        <v>0</v>
      </c>
      <c r="E168" s="134">
        <f>'CUMUL NOVE 20 '!E168+'dec 20'!E168</f>
        <v>0</v>
      </c>
      <c r="F168" s="134">
        <f t="shared" ref="F168:F180" si="58">(D168-E168)</f>
        <v>0</v>
      </c>
      <c r="G168" s="32" t="e">
        <f t="shared" ref="G168:G180" si="59">F168/E168</f>
        <v>#DIV/0!</v>
      </c>
    </row>
    <row r="169" spans="1:7" x14ac:dyDescent="0.25">
      <c r="A169" s="130">
        <v>73</v>
      </c>
      <c r="B169" s="1" t="s">
        <v>38</v>
      </c>
      <c r="C169" s="10"/>
      <c r="D169" s="134">
        <f>'CUMUL NOVE 20 '!D169+'dec 20'!D169</f>
        <v>0</v>
      </c>
      <c r="E169" s="134">
        <f>'CUMUL NOVE 20 '!E169+'dec 20'!E169</f>
        <v>0</v>
      </c>
      <c r="F169" s="134">
        <f t="shared" si="58"/>
        <v>0</v>
      </c>
      <c r="G169" s="32" t="e">
        <f t="shared" si="59"/>
        <v>#DIV/0!</v>
      </c>
    </row>
    <row r="170" spans="1:7" x14ac:dyDescent="0.25">
      <c r="A170" s="130">
        <v>74</v>
      </c>
      <c r="B170" s="2" t="s">
        <v>39</v>
      </c>
      <c r="C170" s="11"/>
      <c r="D170" s="134">
        <f>'CUMUL NOVE 20 '!D170+'dec 20'!D170</f>
        <v>0</v>
      </c>
      <c r="E170" s="134">
        <f>'CUMUL NOVE 20 '!E170+'dec 20'!E170</f>
        <v>0</v>
      </c>
      <c r="F170" s="134">
        <f t="shared" si="58"/>
        <v>0</v>
      </c>
      <c r="G170" s="32" t="e">
        <f t="shared" si="59"/>
        <v>#DIV/0!</v>
      </c>
    </row>
    <row r="171" spans="1:7" ht="26.25" x14ac:dyDescent="0.25">
      <c r="A171" s="22"/>
      <c r="B171" s="26" t="s">
        <v>44</v>
      </c>
      <c r="C171" s="135"/>
      <c r="D171" s="40">
        <f>D163+D168+D169+D170</f>
        <v>572645</v>
      </c>
      <c r="E171" s="40">
        <f>E163+E168+E169+E170</f>
        <v>526192</v>
      </c>
      <c r="F171" s="134">
        <f t="shared" si="58"/>
        <v>46453</v>
      </c>
      <c r="G171" s="32">
        <f t="shared" si="59"/>
        <v>8.8281463800285828E-2</v>
      </c>
    </row>
    <row r="172" spans="1:7" x14ac:dyDescent="0.25">
      <c r="A172" s="130">
        <v>60</v>
      </c>
      <c r="B172" s="3" t="s">
        <v>40</v>
      </c>
      <c r="C172" s="132"/>
      <c r="D172" s="133">
        <f>D173+D174+D175</f>
        <v>119233</v>
      </c>
      <c r="E172" s="133">
        <f>E173+E174+E175</f>
        <v>159598</v>
      </c>
      <c r="F172" s="134">
        <f t="shared" si="58"/>
        <v>-40365</v>
      </c>
      <c r="G172" s="32">
        <f t="shared" si="59"/>
        <v>-0.25291670321683229</v>
      </c>
    </row>
    <row r="173" spans="1:7" x14ac:dyDescent="0.25">
      <c r="A173" s="130">
        <v>600</v>
      </c>
      <c r="B173" s="1" t="s">
        <v>2</v>
      </c>
      <c r="C173" s="10"/>
      <c r="D173" s="134">
        <f>'CUMUL NOVE 20 '!D173+'dec 20'!D173</f>
        <v>14097</v>
      </c>
      <c r="E173" s="134">
        <f>'CUMUL NOVE 20 '!E173+'dec 20'!E173</f>
        <v>24841</v>
      </c>
      <c r="F173" s="134">
        <f t="shared" si="58"/>
        <v>-10744</v>
      </c>
      <c r="G173" s="32">
        <f t="shared" si="59"/>
        <v>-0.43251076848758102</v>
      </c>
    </row>
    <row r="174" spans="1:7" x14ac:dyDescent="0.25">
      <c r="A174" s="130">
        <v>601</v>
      </c>
      <c r="B174" s="1" t="s">
        <v>3</v>
      </c>
      <c r="C174" s="10"/>
      <c r="D174" s="134">
        <f>'CUMUL NOVE 20 '!D174+'dec 20'!D174</f>
        <v>54889</v>
      </c>
      <c r="E174" s="134">
        <f>'CUMUL NOVE 20 '!E174+'dec 20'!E174</f>
        <v>73865</v>
      </c>
      <c r="F174" s="134">
        <f t="shared" si="58"/>
        <v>-18976</v>
      </c>
      <c r="G174" s="32">
        <f t="shared" si="59"/>
        <v>-0.2569011033642456</v>
      </c>
    </row>
    <row r="175" spans="1:7" x14ac:dyDescent="0.25">
      <c r="A175" s="130">
        <v>604</v>
      </c>
      <c r="B175" s="1" t="s">
        <v>4</v>
      </c>
      <c r="C175" s="10"/>
      <c r="D175" s="134">
        <f>'CUMUL NOVE 20 '!D175+'dec 20'!D175</f>
        <v>50247</v>
      </c>
      <c r="E175" s="134">
        <f>'CUMUL NOVE 20 '!E175+'dec 20'!E175</f>
        <v>60892</v>
      </c>
      <c r="F175" s="134">
        <f t="shared" si="58"/>
        <v>-10645</v>
      </c>
      <c r="G175" s="32">
        <f t="shared" si="59"/>
        <v>-0.17481771004401234</v>
      </c>
    </row>
    <row r="176" spans="1:7" x14ac:dyDescent="0.25">
      <c r="A176" s="130">
        <v>61</v>
      </c>
      <c r="B176" s="1" t="s">
        <v>41</v>
      </c>
      <c r="C176" s="10"/>
      <c r="D176" s="134">
        <f>'CUMUL NOVE 20 '!D176+'dec 20'!D176</f>
        <v>5222</v>
      </c>
      <c r="E176" s="134">
        <f>'CUMUL NOVE 20 '!E176+'dec 20'!E176</f>
        <v>18579</v>
      </c>
      <c r="F176" s="134">
        <f t="shared" si="58"/>
        <v>-13357</v>
      </c>
      <c r="G176" s="32">
        <f t="shared" si="59"/>
        <v>-0.71892997470262121</v>
      </c>
    </row>
    <row r="177" spans="1:7" x14ac:dyDescent="0.25">
      <c r="A177" s="130">
        <v>62</v>
      </c>
      <c r="B177" s="2" t="s">
        <v>42</v>
      </c>
      <c r="C177" s="11"/>
      <c r="D177" s="134">
        <f>'CUMUL NOVE 20 '!D177+'dec 20'!D177</f>
        <v>10703</v>
      </c>
      <c r="E177" s="134">
        <f>'CUMUL NOVE 20 '!E177+'dec 20'!E177</f>
        <v>45731</v>
      </c>
      <c r="F177" s="134">
        <f t="shared" si="58"/>
        <v>-35028</v>
      </c>
      <c r="G177" s="32">
        <f t="shared" si="59"/>
        <v>-0.76595744680851063</v>
      </c>
    </row>
    <row r="178" spans="1:7" ht="26.25" x14ac:dyDescent="0.25">
      <c r="A178" s="22"/>
      <c r="B178" s="26" t="s">
        <v>43</v>
      </c>
      <c r="C178" s="135"/>
      <c r="D178" s="40">
        <f>D172+D176+D177</f>
        <v>135158</v>
      </c>
      <c r="E178" s="40">
        <f>E172+E176+E177</f>
        <v>223908</v>
      </c>
      <c r="F178" s="134">
        <f t="shared" si="58"/>
        <v>-88750</v>
      </c>
      <c r="G178" s="32">
        <f t="shared" si="59"/>
        <v>-0.39636815120495916</v>
      </c>
    </row>
    <row r="179" spans="1:7" ht="26.25" x14ac:dyDescent="0.25">
      <c r="A179" s="22"/>
      <c r="B179" s="26" t="s">
        <v>48</v>
      </c>
      <c r="C179" s="135"/>
      <c r="D179" s="40">
        <f>D171-D178</f>
        <v>437487</v>
      </c>
      <c r="E179" s="40">
        <f>E171-E178</f>
        <v>302284</v>
      </c>
      <c r="F179" s="134">
        <f t="shared" si="58"/>
        <v>135203</v>
      </c>
      <c r="G179" s="32">
        <f t="shared" si="59"/>
        <v>0.44727144010268488</v>
      </c>
    </row>
    <row r="180" spans="1:7" x14ac:dyDescent="0.25">
      <c r="A180" s="130">
        <v>63</v>
      </c>
      <c r="B180" s="3" t="s">
        <v>46</v>
      </c>
      <c r="C180" s="132"/>
      <c r="D180" s="134">
        <f>'CUMUL NOVE 20 '!D180+'dec 20'!D180</f>
        <v>498013</v>
      </c>
      <c r="E180" s="134">
        <f>'CUMUL NOVE 20 '!E180+'dec 20'!E180</f>
        <v>507492</v>
      </c>
      <c r="F180" s="134">
        <f t="shared" si="58"/>
        <v>-9479</v>
      </c>
      <c r="G180" s="32">
        <f t="shared" si="59"/>
        <v>-1.867812694584348E-2</v>
      </c>
    </row>
    <row r="181" spans="1:7" x14ac:dyDescent="0.25">
      <c r="A181" s="130"/>
      <c r="B181" s="13" t="s">
        <v>6</v>
      </c>
      <c r="C181" s="27"/>
      <c r="D181" s="134"/>
      <c r="E181" s="134"/>
      <c r="F181" s="134"/>
      <c r="G181" s="32"/>
    </row>
    <row r="182" spans="1:7" x14ac:dyDescent="0.25">
      <c r="A182" s="130">
        <v>631</v>
      </c>
      <c r="B182" s="15" t="s">
        <v>21</v>
      </c>
      <c r="C182" s="21"/>
      <c r="D182" s="134">
        <f>'CUMUL NOVE 20 '!D182+'dec 20'!D182</f>
        <v>0</v>
      </c>
      <c r="E182" s="134">
        <f>'CUMUL NOVE 20 '!E182+'dec 20'!E182</f>
        <v>0</v>
      </c>
      <c r="F182" s="134">
        <f t="shared" ref="F182" si="60">(D182-E182)</f>
        <v>0</v>
      </c>
      <c r="G182" s="32" t="e">
        <f t="shared" ref="G182" si="61">F182/E182</f>
        <v>#DIV/0!</v>
      </c>
    </row>
    <row r="183" spans="1:7" x14ac:dyDescent="0.25">
      <c r="A183" s="130"/>
      <c r="B183" s="15"/>
      <c r="C183" s="21"/>
      <c r="D183" s="134"/>
      <c r="E183" s="134"/>
      <c r="F183" s="134"/>
      <c r="G183" s="32"/>
    </row>
    <row r="184" spans="1:7" x14ac:dyDescent="0.25">
      <c r="A184" s="130">
        <v>64</v>
      </c>
      <c r="B184" s="2" t="s">
        <v>47</v>
      </c>
      <c r="C184" s="11"/>
      <c r="D184" s="134">
        <f>'CUMUL NOVE 20 '!D184+'dec 20'!D184</f>
        <v>25011</v>
      </c>
      <c r="E184" s="134">
        <f>'CUMUL NOVE 20 '!E184+'dec 20'!E184</f>
        <v>19527</v>
      </c>
      <c r="F184" s="134">
        <f t="shared" ref="F184:F194" si="62">(D184-E184)</f>
        <v>5484</v>
      </c>
      <c r="G184" s="32">
        <f t="shared" ref="G184:G194" si="63">F184/E184</f>
        <v>0.28084191119987711</v>
      </c>
    </row>
    <row r="185" spans="1:7" ht="26.25" x14ac:dyDescent="0.25">
      <c r="A185" s="22"/>
      <c r="B185" s="26" t="s">
        <v>49</v>
      </c>
      <c r="C185" s="135"/>
      <c r="D185" s="40">
        <f>D179-D180-D184</f>
        <v>-85537</v>
      </c>
      <c r="E185" s="40">
        <f>E179-E180-E184</f>
        <v>-224735</v>
      </c>
      <c r="F185" s="40">
        <f t="shared" si="62"/>
        <v>139198</v>
      </c>
      <c r="G185" s="34">
        <f t="shared" si="63"/>
        <v>-0.61938727835005669</v>
      </c>
    </row>
    <row r="186" spans="1:7" x14ac:dyDescent="0.25">
      <c r="A186" s="130">
        <v>75</v>
      </c>
      <c r="B186" s="3" t="s">
        <v>50</v>
      </c>
      <c r="C186" s="132"/>
      <c r="D186" s="134">
        <f>'CUMUL NOVE 20 '!D186+'dec 20'!D186</f>
        <v>491</v>
      </c>
      <c r="E186" s="134">
        <f>'CUMUL NOVE 20 '!E186+'dec 20'!E186</f>
        <v>2723</v>
      </c>
      <c r="F186" s="134">
        <f t="shared" si="62"/>
        <v>-2232</v>
      </c>
      <c r="G186" s="32">
        <f t="shared" si="63"/>
        <v>-0.81968417186926179</v>
      </c>
    </row>
    <row r="187" spans="1:7" x14ac:dyDescent="0.25">
      <c r="A187" s="130">
        <v>65</v>
      </c>
      <c r="B187" s="1" t="s">
        <v>51</v>
      </c>
      <c r="C187" s="10"/>
      <c r="D187" s="134">
        <f>'CUMUL NOVE 20 '!D187+'dec 20'!D187</f>
        <v>3423</v>
      </c>
      <c r="E187" s="134">
        <f>'CUMUL NOVE 20 '!E187+'dec 20'!E187</f>
        <v>10354</v>
      </c>
      <c r="F187" s="134">
        <f t="shared" si="62"/>
        <v>-6931</v>
      </c>
      <c r="G187" s="32">
        <f t="shared" si="63"/>
        <v>-0.66940312922542011</v>
      </c>
    </row>
    <row r="188" spans="1:7" ht="26.25" x14ac:dyDescent="0.25">
      <c r="A188" s="130">
        <v>68</v>
      </c>
      <c r="B188" s="16" t="s">
        <v>52</v>
      </c>
      <c r="C188" s="17"/>
      <c r="D188" s="134">
        <f>'CUMUL NOVE 20 '!D188+'dec 20'!D188</f>
        <v>475232</v>
      </c>
      <c r="E188" s="134">
        <f>'CUMUL NOVE 20 '!E188+'dec 20'!E188</f>
        <v>480051</v>
      </c>
      <c r="F188" s="134">
        <f t="shared" si="62"/>
        <v>-4819</v>
      </c>
      <c r="G188" s="32">
        <f t="shared" si="63"/>
        <v>-1.003851674092961E-2</v>
      </c>
    </row>
    <row r="189" spans="1:7" x14ac:dyDescent="0.25">
      <c r="A189" s="130">
        <v>78</v>
      </c>
      <c r="B189" s="2" t="s">
        <v>53</v>
      </c>
      <c r="C189" s="11"/>
      <c r="D189" s="134">
        <f>'CUMUL NOVE 20 '!D189+'dec 20'!D189</f>
        <v>0</v>
      </c>
      <c r="E189" s="134">
        <f>'CUMUL NOVE 20 '!E189+'dec 20'!E189</f>
        <v>0</v>
      </c>
      <c r="F189" s="134">
        <f t="shared" si="62"/>
        <v>0</v>
      </c>
      <c r="G189" s="32" t="e">
        <f t="shared" si="63"/>
        <v>#DIV/0!</v>
      </c>
    </row>
    <row r="190" spans="1:7" ht="26.25" x14ac:dyDescent="0.25">
      <c r="A190" s="22"/>
      <c r="B190" s="26" t="s">
        <v>77</v>
      </c>
      <c r="C190" s="135"/>
      <c r="D190" s="40">
        <f>D185+D186-D187-D188+D189</f>
        <v>-563701</v>
      </c>
      <c r="E190" s="40">
        <f>E185+E186-E187-E188+E189</f>
        <v>-712417</v>
      </c>
      <c r="F190" s="40">
        <f t="shared" si="62"/>
        <v>148716</v>
      </c>
      <c r="G190" s="34">
        <f t="shared" si="63"/>
        <v>-0.20874852789868856</v>
      </c>
    </row>
    <row r="191" spans="1:7" x14ac:dyDescent="0.25">
      <c r="A191" s="130">
        <v>76</v>
      </c>
      <c r="B191" s="1" t="s">
        <v>54</v>
      </c>
      <c r="C191" s="10"/>
      <c r="D191" s="134">
        <f>'CUMUL NOVE 20 '!D191+'dec 20'!D191</f>
        <v>18973</v>
      </c>
      <c r="E191" s="134">
        <f>'CUMUL NOVE 20 '!E191+'dec 20'!E191</f>
        <v>16420</v>
      </c>
      <c r="F191" s="134">
        <f t="shared" si="62"/>
        <v>2553</v>
      </c>
      <c r="G191" s="32">
        <f t="shared" si="63"/>
        <v>0.15548112058465285</v>
      </c>
    </row>
    <row r="192" spans="1:7" x14ac:dyDescent="0.25">
      <c r="A192" s="130">
        <v>66</v>
      </c>
      <c r="B192" s="1" t="s">
        <v>55</v>
      </c>
      <c r="C192" s="10"/>
      <c r="D192" s="134">
        <f>'CUMUL NOVE 20 '!D192+'dec 20'!D192</f>
        <v>6858</v>
      </c>
      <c r="E192" s="134">
        <f>'CUMUL NOVE 20 '!E192+'dec 20'!E192</f>
        <v>11524</v>
      </c>
      <c r="F192" s="134">
        <f t="shared" si="62"/>
        <v>-4666</v>
      </c>
      <c r="G192" s="32">
        <f t="shared" si="63"/>
        <v>-0.40489413398125651</v>
      </c>
    </row>
    <row r="193" spans="1:7" x14ac:dyDescent="0.25">
      <c r="B193" s="2" t="s">
        <v>56</v>
      </c>
      <c r="C193" s="11"/>
      <c r="D193" s="136">
        <f>D191-D192</f>
        <v>12115</v>
      </c>
      <c r="E193" s="136">
        <f>E191-E192</f>
        <v>4896</v>
      </c>
      <c r="F193" s="134">
        <f t="shared" si="62"/>
        <v>7219</v>
      </c>
      <c r="G193" s="32">
        <f t="shared" si="63"/>
        <v>1.474468954248366</v>
      </c>
    </row>
    <row r="194" spans="1:7" x14ac:dyDescent="0.25">
      <c r="A194" s="22"/>
      <c r="B194" s="19" t="s">
        <v>57</v>
      </c>
      <c r="C194" s="135"/>
      <c r="D194" s="40">
        <f>D190+D193</f>
        <v>-551586</v>
      </c>
      <c r="E194" s="40">
        <f>E190+E193</f>
        <v>-707521</v>
      </c>
      <c r="F194" s="40">
        <f t="shared" si="62"/>
        <v>155935</v>
      </c>
      <c r="G194" s="34">
        <f t="shared" si="63"/>
        <v>-0.22039628505726333</v>
      </c>
    </row>
    <row r="196" spans="1:7" x14ac:dyDescent="0.25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5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5">
      <c r="A198" s="130">
        <v>5</v>
      </c>
      <c r="B198" s="1" t="s">
        <v>22</v>
      </c>
      <c r="C198" s="10"/>
      <c r="D198" s="40">
        <f>'dec 20'!D198</f>
        <v>0</v>
      </c>
      <c r="E198" s="40">
        <f>'dec 20'!E198</f>
        <v>0</v>
      </c>
      <c r="F198" s="40">
        <f t="shared" ref="F198" si="64">(D198-E198)</f>
        <v>0</v>
      </c>
      <c r="G198" s="34" t="e">
        <f t="shared" ref="G198" si="65">F198/E198</f>
        <v>#DIV/0!</v>
      </c>
    </row>
    <row r="199" spans="1:7" x14ac:dyDescent="0.25">
      <c r="B199" s="6"/>
      <c r="C199" s="28"/>
    </row>
    <row r="200" spans="1:7" x14ac:dyDescent="0.25">
      <c r="B200" s="7" t="s">
        <v>6</v>
      </c>
      <c r="C200" s="29"/>
    </row>
    <row r="201" spans="1:7" x14ac:dyDescent="0.25">
      <c r="B201" s="6"/>
      <c r="C201" s="28"/>
    </row>
    <row r="202" spans="1:7" x14ac:dyDescent="0.25">
      <c r="A202" s="130">
        <v>51</v>
      </c>
      <c r="B202" s="20" t="s">
        <v>29</v>
      </c>
      <c r="C202" s="30"/>
      <c r="D202" s="134"/>
      <c r="E202" s="134"/>
      <c r="F202" s="134">
        <f t="shared" ref="F202:F203" si="66">(D202-E202)</f>
        <v>0</v>
      </c>
      <c r="G202" s="32" t="e">
        <f t="shared" ref="G202:G203" si="67">F202/E202</f>
        <v>#DIV/0!</v>
      </c>
    </row>
    <row r="203" spans="1:7" x14ac:dyDescent="0.25">
      <c r="A203" s="130">
        <v>510</v>
      </c>
      <c r="B203" s="1" t="s">
        <v>7</v>
      </c>
      <c r="C203" s="10"/>
      <c r="D203" s="134"/>
      <c r="E203" s="134"/>
      <c r="F203" s="134">
        <f t="shared" si="66"/>
        <v>0</v>
      </c>
      <c r="G203" s="32" t="e">
        <f t="shared" si="67"/>
        <v>#DIV/0!</v>
      </c>
    </row>
    <row r="204" spans="1:7" x14ac:dyDescent="0.25">
      <c r="B204" s="3"/>
      <c r="C204" s="28"/>
    </row>
    <row r="205" spans="1:7" x14ac:dyDescent="0.25">
      <c r="A205" s="130">
        <v>41</v>
      </c>
      <c r="B205" s="1" t="s">
        <v>8</v>
      </c>
      <c r="C205" s="10"/>
      <c r="D205" s="134">
        <f>D209+D210+D211</f>
        <v>0</v>
      </c>
      <c r="E205" s="134">
        <f>E209+E210+E211</f>
        <v>0</v>
      </c>
      <c r="F205" s="134">
        <f t="shared" ref="F205" si="68">(D205-E205)</f>
        <v>0</v>
      </c>
      <c r="G205" s="32" t="e">
        <f t="shared" ref="G205" si="69">F205/E205</f>
        <v>#DIV/0!</v>
      </c>
    </row>
    <row r="206" spans="1:7" x14ac:dyDescent="0.25">
      <c r="A206" s="130"/>
      <c r="B206" s="1"/>
      <c r="C206" s="10"/>
      <c r="D206" s="134"/>
      <c r="E206" s="134"/>
      <c r="F206" s="134"/>
      <c r="G206" s="32"/>
    </row>
    <row r="207" spans="1:7" x14ac:dyDescent="0.25">
      <c r="A207" s="130"/>
      <c r="B207" s="7" t="s">
        <v>6</v>
      </c>
      <c r="C207" s="29"/>
      <c r="D207" s="134"/>
      <c r="E207" s="134"/>
      <c r="F207" s="134"/>
      <c r="G207" s="32"/>
    </row>
    <row r="208" spans="1:7" x14ac:dyDescent="0.25">
      <c r="A208" s="130"/>
      <c r="B208" s="1"/>
      <c r="C208" s="10"/>
      <c r="D208" s="134"/>
      <c r="E208" s="134"/>
      <c r="F208" s="134"/>
      <c r="G208" s="32"/>
    </row>
    <row r="209" spans="1:7" x14ac:dyDescent="0.25">
      <c r="A209" s="130"/>
      <c r="B209" s="23" t="s">
        <v>23</v>
      </c>
      <c r="C209" s="10"/>
      <c r="D209" s="40">
        <f>'dec 20'!D209</f>
        <v>0</v>
      </c>
      <c r="E209" s="40">
        <f>'dec 20'!E209</f>
        <v>0</v>
      </c>
      <c r="F209" s="134">
        <f t="shared" ref="F209:F211" si="70">(D209-E209)</f>
        <v>0</v>
      </c>
      <c r="G209" s="32" t="e">
        <f t="shared" ref="G209:G211" si="71">F209/E209</f>
        <v>#DIV/0!</v>
      </c>
    </row>
    <row r="210" spans="1:7" ht="26.25" x14ac:dyDescent="0.25">
      <c r="A210" s="130"/>
      <c r="B210" s="24" t="s">
        <v>58</v>
      </c>
      <c r="C210" s="17"/>
      <c r="D210" s="40">
        <f>'dec 20'!D210</f>
        <v>0</v>
      </c>
      <c r="E210" s="40">
        <f>'dec 20'!E210</f>
        <v>0</v>
      </c>
      <c r="F210" s="134">
        <f t="shared" si="70"/>
        <v>0</v>
      </c>
      <c r="G210" s="32" t="e">
        <f t="shared" si="71"/>
        <v>#DIV/0!</v>
      </c>
    </row>
    <row r="211" spans="1:7" x14ac:dyDescent="0.25">
      <c r="A211" s="130"/>
      <c r="B211" s="23" t="s">
        <v>24</v>
      </c>
      <c r="C211" s="10"/>
      <c r="D211" s="40">
        <f>'dec 20'!D211</f>
        <v>0</v>
      </c>
      <c r="E211" s="40">
        <f>'dec 20'!E211</f>
        <v>0</v>
      </c>
      <c r="F211" s="134">
        <f t="shared" si="70"/>
        <v>0</v>
      </c>
      <c r="G211" s="32" t="e">
        <f t="shared" si="71"/>
        <v>#DIV/0!</v>
      </c>
    </row>
    <row r="212" spans="1:7" x14ac:dyDescent="0.25">
      <c r="A212" s="130"/>
      <c r="B212" s="1"/>
      <c r="C212" s="10"/>
      <c r="D212" s="134"/>
      <c r="E212" s="134"/>
      <c r="F212" s="134"/>
      <c r="G212" s="32"/>
    </row>
    <row r="213" spans="1:7" x14ac:dyDescent="0.25">
      <c r="A213" s="130"/>
      <c r="B213" s="8" t="s">
        <v>26</v>
      </c>
      <c r="C213" s="31"/>
      <c r="D213" s="40">
        <f>'dec 20'!D213</f>
        <v>0</v>
      </c>
      <c r="E213" s="40">
        <f>'dec 20'!E213</f>
        <v>0</v>
      </c>
      <c r="F213" s="134">
        <f t="shared" ref="F213" si="72">(D213-E213)</f>
        <v>0</v>
      </c>
      <c r="G213" s="32" t="e">
        <f t="shared" ref="G213" si="73">F213/E213</f>
        <v>#DIV/0!</v>
      </c>
    </row>
    <row r="214" spans="1:7" x14ac:dyDescent="0.25">
      <c r="A214" s="130"/>
      <c r="B214" s="8"/>
      <c r="C214" s="31"/>
      <c r="D214" s="134"/>
      <c r="E214" s="134"/>
      <c r="F214" s="134"/>
      <c r="G214" s="32"/>
    </row>
    <row r="215" spans="1:7" x14ac:dyDescent="0.25">
      <c r="A215" s="130">
        <v>3</v>
      </c>
      <c r="B215" s="8" t="s">
        <v>15</v>
      </c>
      <c r="C215" s="31"/>
      <c r="D215" s="134">
        <f>D218+D219+D220+D221</f>
        <v>0</v>
      </c>
      <c r="E215" s="134">
        <f>E218+E219+E220+E221</f>
        <v>0</v>
      </c>
      <c r="F215" s="134">
        <f t="shared" ref="F215" si="74">(D215-E215)</f>
        <v>0</v>
      </c>
      <c r="G215" s="32" t="e">
        <f t="shared" ref="G215" si="75">F215/E215</f>
        <v>#DIV/0!</v>
      </c>
    </row>
    <row r="216" spans="1:7" x14ac:dyDescent="0.25">
      <c r="A216" s="130"/>
      <c r="B216" s="7" t="s">
        <v>6</v>
      </c>
      <c r="C216" s="29"/>
      <c r="D216" s="134"/>
      <c r="E216" s="134"/>
      <c r="F216" s="134"/>
      <c r="G216" s="32"/>
    </row>
    <row r="217" spans="1:7" x14ac:dyDescent="0.25">
      <c r="A217" s="130"/>
      <c r="B217" s="8"/>
      <c r="C217" s="31"/>
      <c r="D217" s="134"/>
      <c r="E217" s="134"/>
      <c r="F217" s="134"/>
      <c r="G217" s="32"/>
    </row>
    <row r="218" spans="1:7" x14ac:dyDescent="0.25">
      <c r="A218" s="130">
        <v>30</v>
      </c>
      <c r="B218" s="25" t="s">
        <v>16</v>
      </c>
      <c r="C218" s="31"/>
      <c r="D218" s="40">
        <f>'dec 20'!D218</f>
        <v>0</v>
      </c>
      <c r="E218" s="40">
        <f>'dec 20'!E218</f>
        <v>0</v>
      </c>
      <c r="F218" s="134">
        <f t="shared" ref="F218:F221" si="76">(D218-E218)</f>
        <v>0</v>
      </c>
      <c r="G218" s="32" t="e">
        <f t="shared" ref="G218:G221" si="77">F218/E218</f>
        <v>#DIV/0!</v>
      </c>
    </row>
    <row r="219" spans="1:7" x14ac:dyDescent="0.25">
      <c r="A219" s="130">
        <v>31</v>
      </c>
      <c r="B219" s="25" t="s">
        <v>17</v>
      </c>
      <c r="C219" s="31"/>
      <c r="D219" s="40">
        <f>'dec 20'!D219</f>
        <v>0</v>
      </c>
      <c r="E219" s="40">
        <f>'dec 20'!E219</f>
        <v>0</v>
      </c>
      <c r="F219" s="134">
        <f t="shared" si="76"/>
        <v>0</v>
      </c>
      <c r="G219" s="32" t="e">
        <f t="shared" si="77"/>
        <v>#DIV/0!</v>
      </c>
    </row>
    <row r="220" spans="1:7" x14ac:dyDescent="0.25">
      <c r="A220" s="130">
        <v>32</v>
      </c>
      <c r="B220" s="25" t="s">
        <v>18</v>
      </c>
      <c r="C220" s="31"/>
      <c r="D220" s="40">
        <f>'dec 20'!D220</f>
        <v>0</v>
      </c>
      <c r="E220" s="40">
        <f>'dec 20'!E220</f>
        <v>0</v>
      </c>
      <c r="F220" s="134">
        <f t="shared" si="76"/>
        <v>0</v>
      </c>
      <c r="G220" s="32" t="e">
        <f t="shared" si="77"/>
        <v>#DIV/0!</v>
      </c>
    </row>
    <row r="221" spans="1:7" x14ac:dyDescent="0.25">
      <c r="A221" s="130">
        <v>37</v>
      </c>
      <c r="B221" s="25" t="s">
        <v>25</v>
      </c>
      <c r="C221" s="31"/>
      <c r="D221" s="40">
        <f>'dec 20'!D221</f>
        <v>0</v>
      </c>
      <c r="E221" s="40">
        <f>'dec 20'!E221</f>
        <v>0</v>
      </c>
      <c r="F221" s="134">
        <f t="shared" si="76"/>
        <v>0</v>
      </c>
      <c r="G221" s="32" t="e">
        <f t="shared" si="77"/>
        <v>#DIV/0!</v>
      </c>
    </row>
    <row r="223" spans="1:7" ht="16.5" thickBot="1" x14ac:dyDescent="0.3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5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5">
      <c r="A226" s="277"/>
      <c r="B226" s="270"/>
      <c r="C226" s="272"/>
      <c r="D226" s="134" t="s">
        <v>10</v>
      </c>
      <c r="E226" s="134" t="s">
        <v>11</v>
      </c>
      <c r="F226" s="134" t="s">
        <v>12</v>
      </c>
      <c r="G226" s="32" t="s">
        <v>13</v>
      </c>
    </row>
    <row r="227" spans="1:7" x14ac:dyDescent="0.25">
      <c r="A227" s="130">
        <v>700</v>
      </c>
      <c r="B227" s="1" t="s">
        <v>30</v>
      </c>
      <c r="C227" s="10"/>
      <c r="D227" s="134">
        <f>'CUMUL NOVE 20 '!D227+'dec 20'!D227</f>
        <v>0</v>
      </c>
      <c r="E227" s="134">
        <f>'CUMUL NOVE 20 '!E227+'dec 20'!E227</f>
        <v>0</v>
      </c>
      <c r="F227" s="134">
        <f>(D228-E228)</f>
        <v>0</v>
      </c>
      <c r="G227" s="32" t="e">
        <f>F227/E228</f>
        <v>#DIV/0!</v>
      </c>
    </row>
    <row r="228" spans="1:7" x14ac:dyDescent="0.25">
      <c r="A228" s="130">
        <v>701</v>
      </c>
      <c r="B228" s="1" t="s">
        <v>31</v>
      </c>
      <c r="C228" s="10"/>
      <c r="D228" s="134">
        <f>'CUMUL NOVE 20 '!D228+'dec 20'!D228</f>
        <v>0</v>
      </c>
      <c r="E228" s="134">
        <f>'CUMUL NOVE 20 '!E228+'dec 20'!E228</f>
        <v>0</v>
      </c>
      <c r="F228" s="134">
        <f>(D229-E229)</f>
        <v>0</v>
      </c>
      <c r="G228" s="32" t="e">
        <f>F228/E229</f>
        <v>#DIV/0!</v>
      </c>
    </row>
    <row r="229" spans="1:7" x14ac:dyDescent="0.25">
      <c r="A229" s="130">
        <v>704</v>
      </c>
      <c r="B229" s="1" t="s">
        <v>32</v>
      </c>
      <c r="C229" s="10"/>
      <c r="D229" s="134">
        <f>'CUMUL NOVE 20 '!D229+'dec 20'!D229</f>
        <v>0</v>
      </c>
      <c r="E229" s="134">
        <f>'CUMUL NOVE 20 '!E229+'dec 20'!E229</f>
        <v>0</v>
      </c>
      <c r="F229" s="134">
        <f t="shared" ref="F229" si="78">(D229-E229)</f>
        <v>0</v>
      </c>
      <c r="G229" s="32" t="e">
        <f t="shared" ref="G229:G230" si="79">F229/E229</f>
        <v>#DIV/0!</v>
      </c>
    </row>
    <row r="230" spans="1:7" x14ac:dyDescent="0.25">
      <c r="A230" s="130">
        <v>706</v>
      </c>
      <c r="B230" s="1" t="s">
        <v>33</v>
      </c>
      <c r="C230" s="10"/>
      <c r="D230" s="134">
        <f>'CUMUL NOVE 20 '!D230+'dec 20'!D230</f>
        <v>280148</v>
      </c>
      <c r="E230" s="134">
        <f>'CUMUL NOVE 20 '!E230+'dec 20'!E230</f>
        <v>199118</v>
      </c>
      <c r="F230" s="134">
        <f>(D230-E230)</f>
        <v>81030</v>
      </c>
      <c r="G230" s="32">
        <f t="shared" si="79"/>
        <v>0.40694462579977703</v>
      </c>
    </row>
    <row r="231" spans="1:7" x14ac:dyDescent="0.25">
      <c r="A231" s="130"/>
      <c r="B231" s="13" t="s">
        <v>6</v>
      </c>
      <c r="C231" s="27"/>
      <c r="D231" s="39"/>
      <c r="E231" s="39"/>
      <c r="F231" s="39"/>
      <c r="G231" s="33"/>
    </row>
    <row r="232" spans="1:7" x14ac:dyDescent="0.25">
      <c r="A232" s="130"/>
      <c r="B232" s="14" t="s">
        <v>19</v>
      </c>
      <c r="C232" s="11"/>
      <c r="D232" s="39"/>
      <c r="E232" s="39"/>
      <c r="F232" s="134"/>
      <c r="G232" s="32" t="e">
        <f t="shared" ref="G232:G237" si="80">F232/E232</f>
        <v>#DIV/0!</v>
      </c>
    </row>
    <row r="233" spans="1:7" x14ac:dyDescent="0.25">
      <c r="A233" s="130"/>
      <c r="B233" s="14" t="s">
        <v>20</v>
      </c>
      <c r="C233" s="11"/>
      <c r="D233" s="39"/>
      <c r="E233" s="39"/>
      <c r="F233" s="134"/>
      <c r="G233" s="32" t="e">
        <f t="shared" si="80"/>
        <v>#DIV/0!</v>
      </c>
    </row>
    <row r="234" spans="1:7" x14ac:dyDescent="0.25">
      <c r="A234" s="130"/>
      <c r="B234" s="14" t="s">
        <v>27</v>
      </c>
      <c r="C234" s="11"/>
      <c r="D234" s="39"/>
      <c r="E234" s="39"/>
      <c r="F234" s="134"/>
      <c r="G234" s="32" t="e">
        <f t="shared" si="80"/>
        <v>#DIV/0!</v>
      </c>
    </row>
    <row r="235" spans="1:7" x14ac:dyDescent="0.25">
      <c r="A235" s="130">
        <v>706</v>
      </c>
      <c r="B235" s="2" t="s">
        <v>34</v>
      </c>
      <c r="C235" s="11"/>
      <c r="D235" s="134">
        <f>'CUMUL NOVE 20 '!D235+'dec 20'!D235</f>
        <v>0</v>
      </c>
      <c r="E235" s="134">
        <f>'CUMUL NOVE 20 '!E235+'dec 20'!E235</f>
        <v>0</v>
      </c>
      <c r="F235" s="134">
        <f t="shared" ref="F235:F237" si="81">(D235-E235)</f>
        <v>0</v>
      </c>
      <c r="G235" s="32" t="e">
        <f t="shared" si="80"/>
        <v>#DIV/0!</v>
      </c>
    </row>
    <row r="236" spans="1:7" x14ac:dyDescent="0.25">
      <c r="A236" s="130" t="s">
        <v>35</v>
      </c>
      <c r="B236" s="2" t="s">
        <v>36</v>
      </c>
      <c r="C236" s="11"/>
      <c r="D236" s="134">
        <f>'CUMUL NOVE 20 '!D236+'dec 20'!D236</f>
        <v>0</v>
      </c>
      <c r="E236" s="134">
        <f>'CUMUL NOVE 20 '!E236+'dec 20'!E236</f>
        <v>0</v>
      </c>
      <c r="F236" s="134">
        <f t="shared" si="81"/>
        <v>0</v>
      </c>
      <c r="G236" s="32" t="e">
        <f t="shared" si="80"/>
        <v>#DIV/0!</v>
      </c>
    </row>
    <row r="237" spans="1:7" ht="26.25" x14ac:dyDescent="0.25">
      <c r="A237" s="22"/>
      <c r="B237" s="26" t="s">
        <v>45</v>
      </c>
      <c r="C237" s="131"/>
      <c r="D237" s="40">
        <f>D227+D228+D229+D230+D235+D236</f>
        <v>280148</v>
      </c>
      <c r="E237" s="40">
        <f>E227+E228+E229+E230+E235+E236</f>
        <v>199118</v>
      </c>
      <c r="F237" s="40">
        <f t="shared" si="81"/>
        <v>81030</v>
      </c>
      <c r="G237" s="34">
        <f t="shared" si="80"/>
        <v>0.40694462579977703</v>
      </c>
    </row>
    <row r="238" spans="1:7" x14ac:dyDescent="0.25">
      <c r="B238" s="18"/>
      <c r="C238" s="28"/>
      <c r="D238" s="41"/>
      <c r="E238" s="42"/>
      <c r="F238" s="42"/>
      <c r="G238" s="35"/>
    </row>
    <row r="239" spans="1:7" x14ac:dyDescent="0.25">
      <c r="B239" s="13" t="s">
        <v>6</v>
      </c>
      <c r="C239" s="28"/>
      <c r="D239" s="41"/>
      <c r="E239" s="42"/>
      <c r="F239" s="42"/>
      <c r="G239" s="35"/>
    </row>
    <row r="240" spans="1:7" x14ac:dyDescent="0.25">
      <c r="B240" s="1" t="s">
        <v>28</v>
      </c>
      <c r="C240" s="10"/>
      <c r="D240" s="134">
        <f>'CUMUL NOVE 20 '!D240+'dec 20'!D240</f>
        <v>0</v>
      </c>
      <c r="E240" s="134">
        <f>'CUMUL NOVE 20 '!E240+'dec 20'!E240</f>
        <v>0</v>
      </c>
      <c r="F240" s="134">
        <f t="shared" ref="F240" si="82">(D240-E240)</f>
        <v>0</v>
      </c>
      <c r="G240" s="32" t="e">
        <f t="shared" ref="G240" si="83">F240/E240</f>
        <v>#DIV/0!</v>
      </c>
    </row>
    <row r="241" spans="1:7" x14ac:dyDescent="0.25">
      <c r="B241" s="3"/>
      <c r="C241" s="132"/>
      <c r="D241" s="133"/>
      <c r="E241" s="133"/>
      <c r="F241" s="133"/>
      <c r="G241" s="36"/>
    </row>
    <row r="242" spans="1:7" x14ac:dyDescent="0.25">
      <c r="A242" s="130">
        <v>72</v>
      </c>
      <c r="B242" s="1" t="s">
        <v>37</v>
      </c>
      <c r="C242" s="10"/>
      <c r="D242" s="134">
        <f>'CUMUL NOVE 20 '!D242+'dec 20'!D242</f>
        <v>0</v>
      </c>
      <c r="E242" s="134">
        <f>'CUMUL NOVE 20 '!E242+'dec 20'!E242</f>
        <v>0</v>
      </c>
      <c r="F242" s="134">
        <f t="shared" ref="F242:F254" si="84">(D242-E242)</f>
        <v>0</v>
      </c>
      <c r="G242" s="32" t="e">
        <f t="shared" ref="G242:G254" si="85">F242/E242</f>
        <v>#DIV/0!</v>
      </c>
    </row>
    <row r="243" spans="1:7" x14ac:dyDescent="0.25">
      <c r="A243" s="130">
        <v>73</v>
      </c>
      <c r="B243" s="1" t="s">
        <v>38</v>
      </c>
      <c r="C243" s="10"/>
      <c r="D243" s="134">
        <f>'CUMUL NOVE 20 '!D243+'dec 20'!D243</f>
        <v>0</v>
      </c>
      <c r="E243" s="134">
        <f>'CUMUL NOVE 20 '!E243+'dec 20'!E243</f>
        <v>0</v>
      </c>
      <c r="F243" s="134">
        <f t="shared" si="84"/>
        <v>0</v>
      </c>
      <c r="G243" s="32" t="e">
        <f t="shared" si="85"/>
        <v>#DIV/0!</v>
      </c>
    </row>
    <row r="244" spans="1:7" x14ac:dyDescent="0.25">
      <c r="A244" s="130">
        <v>74</v>
      </c>
      <c r="B244" s="2" t="s">
        <v>39</v>
      </c>
      <c r="C244" s="11"/>
      <c r="D244" s="134">
        <f>'CUMUL NOVE 20 '!D244+'dec 20'!D244</f>
        <v>0</v>
      </c>
      <c r="E244" s="134">
        <f>'CUMUL NOVE 20 '!E244+'dec 20'!E244</f>
        <v>0</v>
      </c>
      <c r="F244" s="134">
        <f t="shared" si="84"/>
        <v>0</v>
      </c>
      <c r="G244" s="32" t="e">
        <f t="shared" si="85"/>
        <v>#DIV/0!</v>
      </c>
    </row>
    <row r="245" spans="1:7" ht="26.25" x14ac:dyDescent="0.25">
      <c r="A245" s="22"/>
      <c r="B245" s="26" t="s">
        <v>44</v>
      </c>
      <c r="C245" s="135"/>
      <c r="D245" s="40">
        <f>D237+D242+D243+D244</f>
        <v>280148</v>
      </c>
      <c r="E245" s="40">
        <f>E237+E242+E243+E244</f>
        <v>199118</v>
      </c>
      <c r="F245" s="134">
        <f t="shared" si="84"/>
        <v>81030</v>
      </c>
      <c r="G245" s="32">
        <f t="shared" si="85"/>
        <v>0.40694462579977703</v>
      </c>
    </row>
    <row r="246" spans="1:7" x14ac:dyDescent="0.25">
      <c r="A246" s="130">
        <v>60</v>
      </c>
      <c r="B246" s="3" t="s">
        <v>40</v>
      </c>
      <c r="C246" s="132"/>
      <c r="D246" s="133">
        <f>D247+D248+D249</f>
        <v>64661</v>
      </c>
      <c r="E246" s="133">
        <f>E247+E248+E249</f>
        <v>51382</v>
      </c>
      <c r="F246" s="134">
        <f t="shared" si="84"/>
        <v>13279</v>
      </c>
      <c r="G246" s="32">
        <f t="shared" si="85"/>
        <v>0.25843680666381225</v>
      </c>
    </row>
    <row r="247" spans="1:7" x14ac:dyDescent="0.25">
      <c r="A247" s="130">
        <v>600</v>
      </c>
      <c r="B247" s="1" t="s">
        <v>2</v>
      </c>
      <c r="C247" s="10"/>
      <c r="D247" s="134">
        <f>'CUMUL NOVE 20 '!D247+'dec 20'!D247</f>
        <v>0</v>
      </c>
      <c r="E247" s="134">
        <f>'CUMUL NOVE 20 '!E247+'dec 20'!E247</f>
        <v>0</v>
      </c>
      <c r="F247" s="134">
        <f t="shared" si="84"/>
        <v>0</v>
      </c>
      <c r="G247" s="32" t="e">
        <f t="shared" si="85"/>
        <v>#DIV/0!</v>
      </c>
    </row>
    <row r="248" spans="1:7" x14ac:dyDescent="0.25">
      <c r="A248" s="130">
        <v>601</v>
      </c>
      <c r="B248" s="1" t="s">
        <v>3</v>
      </c>
      <c r="C248" s="10"/>
      <c r="D248" s="134">
        <f>'CUMUL NOVE 20 '!D248+'dec 20'!D248</f>
        <v>64661</v>
      </c>
      <c r="E248" s="134">
        <f>'CUMUL NOVE 20 '!E248+'dec 20'!E248</f>
        <v>51382</v>
      </c>
      <c r="F248" s="134">
        <f t="shared" si="84"/>
        <v>13279</v>
      </c>
      <c r="G248" s="32">
        <f t="shared" si="85"/>
        <v>0.25843680666381225</v>
      </c>
    </row>
    <row r="249" spans="1:7" x14ac:dyDescent="0.25">
      <c r="A249" s="130">
        <v>604</v>
      </c>
      <c r="B249" s="1" t="s">
        <v>4</v>
      </c>
      <c r="C249" s="10"/>
      <c r="D249" s="134">
        <f>'CUMUL NOVE 20 '!D249+'dec 20'!D249</f>
        <v>0</v>
      </c>
      <c r="E249" s="134">
        <f>'CUMUL NOVE 20 '!E249+'dec 20'!E249</f>
        <v>0</v>
      </c>
      <c r="F249" s="134">
        <f t="shared" si="84"/>
        <v>0</v>
      </c>
      <c r="G249" s="32" t="e">
        <f t="shared" si="85"/>
        <v>#DIV/0!</v>
      </c>
    </row>
    <row r="250" spans="1:7" x14ac:dyDescent="0.25">
      <c r="A250" s="130">
        <v>61</v>
      </c>
      <c r="B250" s="1" t="s">
        <v>41</v>
      </c>
      <c r="C250" s="10"/>
      <c r="D250" s="134">
        <f>'CUMUL NOVE 20 '!D250+'dec 20'!D250</f>
        <v>4106</v>
      </c>
      <c r="E250" s="134">
        <f>'CUMUL NOVE 20 '!E250+'dec 20'!E250</f>
        <v>3181</v>
      </c>
      <c r="F250" s="134">
        <f t="shared" si="84"/>
        <v>925</v>
      </c>
      <c r="G250" s="32">
        <f t="shared" si="85"/>
        <v>0.29078906004401134</v>
      </c>
    </row>
    <row r="251" spans="1:7" x14ac:dyDescent="0.25">
      <c r="A251" s="130">
        <v>62</v>
      </c>
      <c r="B251" s="2" t="s">
        <v>42</v>
      </c>
      <c r="C251" s="11"/>
      <c r="D251" s="134">
        <f>'CUMUL NOVE 20 '!D251+'dec 20'!D251</f>
        <v>8415</v>
      </c>
      <c r="E251" s="134">
        <f>'CUMUL NOVE 20 '!E251+'dec 20'!E251</f>
        <v>10113</v>
      </c>
      <c r="F251" s="134">
        <f t="shared" si="84"/>
        <v>-1698</v>
      </c>
      <c r="G251" s="32">
        <f t="shared" si="85"/>
        <v>-0.16790269949569861</v>
      </c>
    </row>
    <row r="252" spans="1:7" ht="26.25" x14ac:dyDescent="0.25">
      <c r="A252" s="22"/>
      <c r="B252" s="26" t="s">
        <v>43</v>
      </c>
      <c r="C252" s="135"/>
      <c r="D252" s="40">
        <f>D246+D250+D251</f>
        <v>77182</v>
      </c>
      <c r="E252" s="40">
        <f>E246+E250+E251</f>
        <v>64676</v>
      </c>
      <c r="F252" s="134">
        <f t="shared" si="84"/>
        <v>12506</v>
      </c>
      <c r="G252" s="32">
        <f t="shared" si="85"/>
        <v>0.19336384439359267</v>
      </c>
    </row>
    <row r="253" spans="1:7" ht="26.25" x14ac:dyDescent="0.25">
      <c r="A253" s="22"/>
      <c r="B253" s="26" t="s">
        <v>48</v>
      </c>
      <c r="C253" s="135"/>
      <c r="D253" s="40">
        <f>D245-D252</f>
        <v>202966</v>
      </c>
      <c r="E253" s="40">
        <f>E245-E252</f>
        <v>134442</v>
      </c>
      <c r="F253" s="134">
        <f t="shared" si="84"/>
        <v>68524</v>
      </c>
      <c r="G253" s="32">
        <f t="shared" si="85"/>
        <v>0.50969191175376738</v>
      </c>
    </row>
    <row r="254" spans="1:7" x14ac:dyDescent="0.25">
      <c r="A254" s="130">
        <v>63</v>
      </c>
      <c r="B254" s="3" t="s">
        <v>46</v>
      </c>
      <c r="C254" s="132"/>
      <c r="D254" s="134">
        <f>'CUMUL NOVE 20 '!D254+'dec 20'!D254</f>
        <v>221509</v>
      </c>
      <c r="E254" s="134">
        <f>'CUMUL NOVE 20 '!E254+'dec 20'!E254</f>
        <v>221569</v>
      </c>
      <c r="F254" s="134">
        <f t="shared" si="84"/>
        <v>-60</v>
      </c>
      <c r="G254" s="32">
        <f t="shared" si="85"/>
        <v>-2.7079600485627501E-4</v>
      </c>
    </row>
    <row r="255" spans="1:7" x14ac:dyDescent="0.25">
      <c r="A255" s="130"/>
      <c r="B255" s="13" t="s">
        <v>6</v>
      </c>
      <c r="C255" s="27"/>
      <c r="D255" s="134"/>
      <c r="E255" s="134"/>
      <c r="F255" s="134"/>
      <c r="G255" s="32"/>
    </row>
    <row r="256" spans="1:7" x14ac:dyDescent="0.25">
      <c r="A256" s="130">
        <v>631</v>
      </c>
      <c r="B256" s="15" t="s">
        <v>21</v>
      </c>
      <c r="C256" s="21"/>
      <c r="D256" s="134">
        <f>'CUMUL NOVE 20 '!D256+'dec 20'!D256</f>
        <v>0</v>
      </c>
      <c r="E256" s="134">
        <f>'CUMUL NOVE 20 '!E256+'dec 20'!E256</f>
        <v>0</v>
      </c>
      <c r="F256" s="134">
        <f t="shared" ref="F256" si="86">(D256-E256)</f>
        <v>0</v>
      </c>
      <c r="G256" s="32" t="e">
        <f t="shared" ref="G256" si="87">F256/E256</f>
        <v>#DIV/0!</v>
      </c>
    </row>
    <row r="257" spans="1:7" x14ac:dyDescent="0.25">
      <c r="A257" s="130"/>
      <c r="B257" s="15"/>
      <c r="C257" s="21"/>
      <c r="D257" s="134"/>
      <c r="E257" s="134"/>
      <c r="F257" s="134"/>
      <c r="G257" s="32"/>
    </row>
    <row r="258" spans="1:7" x14ac:dyDescent="0.25">
      <c r="A258" s="130">
        <v>64</v>
      </c>
      <c r="B258" s="2" t="s">
        <v>47</v>
      </c>
      <c r="C258" s="11"/>
      <c r="D258" s="134">
        <f>'CUMUL NOVE 20 '!D258+'dec 20'!D258</f>
        <v>7853</v>
      </c>
      <c r="E258" s="134">
        <f>'CUMUL NOVE 20 '!E258+'dec 20'!E258</f>
        <v>5461</v>
      </c>
      <c r="F258" s="134">
        <f t="shared" ref="F258:F268" si="88">(D258-E258)</f>
        <v>2392</v>
      </c>
      <c r="G258" s="32">
        <f t="shared" ref="G258:G268" si="89">F258/E258</f>
        <v>0.43801501556491484</v>
      </c>
    </row>
    <row r="259" spans="1:7" ht="26.25" x14ac:dyDescent="0.25">
      <c r="A259" s="22"/>
      <c r="B259" s="26" t="s">
        <v>49</v>
      </c>
      <c r="C259" s="135"/>
      <c r="D259" s="40">
        <f>D253-D254-D258</f>
        <v>-26396</v>
      </c>
      <c r="E259" s="40">
        <f>E253-E254-E258</f>
        <v>-92588</v>
      </c>
      <c r="F259" s="40">
        <f t="shared" si="88"/>
        <v>66192</v>
      </c>
      <c r="G259" s="34">
        <f t="shared" si="89"/>
        <v>-0.71490905948935068</v>
      </c>
    </row>
    <row r="260" spans="1:7" x14ac:dyDescent="0.25">
      <c r="A260" s="130">
        <v>75</v>
      </c>
      <c r="B260" s="3" t="s">
        <v>50</v>
      </c>
      <c r="C260" s="132"/>
      <c r="D260" s="134">
        <f>'CUMUL NOVE 20 '!D260+'dec 20'!D260</f>
        <v>0</v>
      </c>
      <c r="E260" s="134">
        <f>'CUMUL NOVE 20 '!E260+'dec 20'!E260</f>
        <v>1434</v>
      </c>
      <c r="F260" s="134">
        <f t="shared" si="88"/>
        <v>-1434</v>
      </c>
      <c r="G260" s="32">
        <f t="shared" si="89"/>
        <v>-1</v>
      </c>
    </row>
    <row r="261" spans="1:7" x14ac:dyDescent="0.25">
      <c r="A261" s="130">
        <v>65</v>
      </c>
      <c r="B261" s="1" t="s">
        <v>51</v>
      </c>
      <c r="C261" s="10"/>
      <c r="D261" s="134">
        <f>'CUMUL NOVE 20 '!D261+'dec 20'!D261</f>
        <v>3034</v>
      </c>
      <c r="E261" s="134">
        <f>'CUMUL NOVE 20 '!E261+'dec 20'!E261</f>
        <v>2110</v>
      </c>
      <c r="F261" s="134">
        <f t="shared" si="88"/>
        <v>924</v>
      </c>
      <c r="G261" s="32">
        <f t="shared" si="89"/>
        <v>0.43791469194312799</v>
      </c>
    </row>
    <row r="262" spans="1:7" ht="26.25" x14ac:dyDescent="0.25">
      <c r="A262" s="130">
        <v>68</v>
      </c>
      <c r="B262" s="16" t="s">
        <v>52</v>
      </c>
      <c r="C262" s="17"/>
      <c r="D262" s="134">
        <f>'CUMUL NOVE 20 '!D262+'dec 20'!D262</f>
        <v>55941</v>
      </c>
      <c r="E262" s="134">
        <f>'CUMUL NOVE 20 '!E262+'dec 20'!E262</f>
        <v>50984</v>
      </c>
      <c r="F262" s="134">
        <f t="shared" si="88"/>
        <v>4957</v>
      </c>
      <c r="G262" s="32">
        <f t="shared" si="89"/>
        <v>9.7226580888121764E-2</v>
      </c>
    </row>
    <row r="263" spans="1:7" x14ac:dyDescent="0.25">
      <c r="A263" s="130">
        <v>78</v>
      </c>
      <c r="B263" s="2" t="s">
        <v>53</v>
      </c>
      <c r="C263" s="11"/>
      <c r="D263" s="134">
        <f>'CUMUL NOVE 20 '!D263+'dec 20'!D263</f>
        <v>0</v>
      </c>
      <c r="E263" s="134">
        <f>'CUMUL NOVE 20 '!E263+'dec 20'!E263</f>
        <v>0</v>
      </c>
      <c r="F263" s="134">
        <f t="shared" si="88"/>
        <v>0</v>
      </c>
      <c r="G263" s="32" t="e">
        <f t="shared" si="89"/>
        <v>#DIV/0!</v>
      </c>
    </row>
    <row r="264" spans="1:7" ht="26.25" x14ac:dyDescent="0.25">
      <c r="A264" s="22"/>
      <c r="B264" s="26" t="s">
        <v>77</v>
      </c>
      <c r="C264" s="135"/>
      <c r="D264" s="40">
        <f>D259+D260-D261-D262+D263</f>
        <v>-85371</v>
      </c>
      <c r="E264" s="40">
        <f>E259+E260-E261-E262+E263</f>
        <v>-144248</v>
      </c>
      <c r="F264" s="40">
        <f t="shared" si="88"/>
        <v>58877</v>
      </c>
      <c r="G264" s="34">
        <f t="shared" si="89"/>
        <v>-0.40816510454217736</v>
      </c>
    </row>
    <row r="265" spans="1:7" x14ac:dyDescent="0.25">
      <c r="A265" s="130">
        <v>76</v>
      </c>
      <c r="B265" s="1" t="s">
        <v>54</v>
      </c>
      <c r="C265" s="10"/>
      <c r="D265" s="134">
        <f>'CUMUL NOVE 20 '!D265+'dec 20'!D265</f>
        <v>0</v>
      </c>
      <c r="E265" s="134">
        <f>'CUMUL NOVE 20 '!E265+'dec 20'!E265</f>
        <v>0</v>
      </c>
      <c r="F265" s="134">
        <f t="shared" si="88"/>
        <v>0</v>
      </c>
      <c r="G265" s="32" t="e">
        <f t="shared" si="89"/>
        <v>#DIV/0!</v>
      </c>
    </row>
    <row r="266" spans="1:7" x14ac:dyDescent="0.25">
      <c r="A266" s="130">
        <v>66</v>
      </c>
      <c r="B266" s="1" t="s">
        <v>55</v>
      </c>
      <c r="C266" s="10"/>
      <c r="D266" s="134">
        <f>'CUMUL NOVE 20 '!D266+'dec 20'!D266</f>
        <v>0</v>
      </c>
      <c r="E266" s="134">
        <f>'CUMUL NOVE 20 '!E266+'dec 20'!E266</f>
        <v>0</v>
      </c>
      <c r="F266" s="134">
        <f t="shared" si="88"/>
        <v>0</v>
      </c>
      <c r="G266" s="32" t="e">
        <f t="shared" si="89"/>
        <v>#DIV/0!</v>
      </c>
    </row>
    <row r="267" spans="1:7" x14ac:dyDescent="0.25">
      <c r="B267" s="2" t="s">
        <v>56</v>
      </c>
      <c r="C267" s="11"/>
      <c r="D267" s="136">
        <f>D265-D266</f>
        <v>0</v>
      </c>
      <c r="E267" s="136">
        <f>E265-E266</f>
        <v>0</v>
      </c>
      <c r="F267" s="134">
        <f t="shared" si="88"/>
        <v>0</v>
      </c>
      <c r="G267" s="32" t="e">
        <f t="shared" si="89"/>
        <v>#DIV/0!</v>
      </c>
    </row>
    <row r="268" spans="1:7" x14ac:dyDescent="0.25">
      <c r="A268" s="22"/>
      <c r="B268" s="19" t="s">
        <v>57</v>
      </c>
      <c r="C268" s="135"/>
      <c r="D268" s="40">
        <f>D264+D267</f>
        <v>-85371</v>
      </c>
      <c r="E268" s="40">
        <f>E264+E267</f>
        <v>-144248</v>
      </c>
      <c r="F268" s="40">
        <f t="shared" si="88"/>
        <v>58877</v>
      </c>
      <c r="G268" s="34">
        <f t="shared" si="89"/>
        <v>-0.40816510454217736</v>
      </c>
    </row>
    <row r="270" spans="1:7" x14ac:dyDescent="0.25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5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5">
      <c r="A272" s="130">
        <v>5</v>
      </c>
      <c r="B272" s="1" t="s">
        <v>22</v>
      </c>
      <c r="C272" s="10"/>
      <c r="D272" s="40">
        <f>'dec 20'!D272</f>
        <v>0</v>
      </c>
      <c r="E272" s="40">
        <f>'dec 20'!E272</f>
        <v>0</v>
      </c>
      <c r="F272" s="40">
        <f t="shared" ref="F272" si="90">(D272-E272)</f>
        <v>0</v>
      </c>
      <c r="G272" s="34" t="e">
        <f t="shared" ref="G272" si="91">F272/E272</f>
        <v>#DIV/0!</v>
      </c>
    </row>
    <row r="273" spans="1:7" x14ac:dyDescent="0.25">
      <c r="B273" s="6"/>
      <c r="C273" s="28"/>
    </row>
    <row r="274" spans="1:7" x14ac:dyDescent="0.25">
      <c r="B274" s="7" t="s">
        <v>6</v>
      </c>
      <c r="C274" s="29"/>
    </row>
    <row r="275" spans="1:7" x14ac:dyDescent="0.25">
      <c r="B275" s="6"/>
      <c r="C275" s="28"/>
    </row>
    <row r="276" spans="1:7" x14ac:dyDescent="0.25">
      <c r="A276" s="130">
        <v>51</v>
      </c>
      <c r="B276" s="20" t="s">
        <v>29</v>
      </c>
      <c r="C276" s="30"/>
      <c r="D276" s="134"/>
      <c r="E276" s="134"/>
      <c r="F276" s="134">
        <f t="shared" ref="F276:F277" si="92">(D276-E276)</f>
        <v>0</v>
      </c>
      <c r="G276" s="32" t="e">
        <f t="shared" ref="G276:G277" si="93">F276/E276</f>
        <v>#DIV/0!</v>
      </c>
    </row>
    <row r="277" spans="1:7" x14ac:dyDescent="0.25">
      <c r="A277" s="130">
        <v>510</v>
      </c>
      <c r="B277" s="1" t="s">
        <v>7</v>
      </c>
      <c r="C277" s="10"/>
      <c r="D277" s="134"/>
      <c r="E277" s="134"/>
      <c r="F277" s="134">
        <f t="shared" si="92"/>
        <v>0</v>
      </c>
      <c r="G277" s="32" t="e">
        <f t="shared" si="93"/>
        <v>#DIV/0!</v>
      </c>
    </row>
    <row r="278" spans="1:7" x14ac:dyDescent="0.25">
      <c r="B278" s="3"/>
      <c r="C278" s="28"/>
    </row>
    <row r="279" spans="1:7" x14ac:dyDescent="0.25">
      <c r="A279" s="130">
        <v>41</v>
      </c>
      <c r="B279" s="1" t="s">
        <v>8</v>
      </c>
      <c r="C279" s="10"/>
      <c r="D279" s="134">
        <f>D283+D284+D285</f>
        <v>0</v>
      </c>
      <c r="E279" s="134">
        <f>E283+E284+E285</f>
        <v>0</v>
      </c>
      <c r="F279" s="134">
        <f t="shared" ref="F279" si="94">(D279-E279)</f>
        <v>0</v>
      </c>
      <c r="G279" s="32" t="e">
        <f t="shared" ref="G279" si="95">F279/E279</f>
        <v>#DIV/0!</v>
      </c>
    </row>
    <row r="280" spans="1:7" x14ac:dyDescent="0.25">
      <c r="A280" s="130"/>
      <c r="B280" s="1"/>
      <c r="C280" s="10"/>
      <c r="D280" s="134"/>
      <c r="E280" s="134"/>
      <c r="F280" s="134"/>
      <c r="G280" s="32"/>
    </row>
    <row r="281" spans="1:7" x14ac:dyDescent="0.25">
      <c r="A281" s="130"/>
      <c r="B281" s="7" t="s">
        <v>6</v>
      </c>
      <c r="C281" s="29"/>
      <c r="D281" s="134"/>
      <c r="E281" s="134"/>
      <c r="F281" s="134"/>
      <c r="G281" s="32"/>
    </row>
    <row r="282" spans="1:7" x14ac:dyDescent="0.25">
      <c r="A282" s="130"/>
      <c r="B282" s="1"/>
      <c r="C282" s="10"/>
      <c r="D282" s="134"/>
      <c r="E282" s="134"/>
      <c r="F282" s="134"/>
      <c r="G282" s="32"/>
    </row>
    <row r="283" spans="1:7" x14ac:dyDescent="0.25">
      <c r="A283" s="130"/>
      <c r="B283" s="23" t="s">
        <v>23</v>
      </c>
      <c r="C283" s="10"/>
      <c r="D283" s="40">
        <f>'dec 20'!D283</f>
        <v>0</v>
      </c>
      <c r="E283" s="40">
        <f>'dec 20'!E283</f>
        <v>0</v>
      </c>
      <c r="F283" s="134">
        <f t="shared" ref="F283:F285" si="96">(D283-E283)</f>
        <v>0</v>
      </c>
      <c r="G283" s="32" t="e">
        <f t="shared" ref="G283:G285" si="97">F283/E283</f>
        <v>#DIV/0!</v>
      </c>
    </row>
    <row r="284" spans="1:7" ht="26.25" x14ac:dyDescent="0.25">
      <c r="A284" s="130"/>
      <c r="B284" s="24" t="s">
        <v>58</v>
      </c>
      <c r="C284" s="17"/>
      <c r="D284" s="40">
        <f>'dec 20'!D284</f>
        <v>0</v>
      </c>
      <c r="E284" s="40">
        <f>'dec 20'!E284</f>
        <v>0</v>
      </c>
      <c r="F284" s="134">
        <f t="shared" si="96"/>
        <v>0</v>
      </c>
      <c r="G284" s="32" t="e">
        <f t="shared" si="97"/>
        <v>#DIV/0!</v>
      </c>
    </row>
    <row r="285" spans="1:7" x14ac:dyDescent="0.25">
      <c r="A285" s="130"/>
      <c r="B285" s="23" t="s">
        <v>24</v>
      </c>
      <c r="C285" s="10"/>
      <c r="D285" s="40">
        <f>'dec 20'!D285</f>
        <v>0</v>
      </c>
      <c r="E285" s="40">
        <f>'dec 20'!E285</f>
        <v>0</v>
      </c>
      <c r="F285" s="134">
        <f t="shared" si="96"/>
        <v>0</v>
      </c>
      <c r="G285" s="32" t="e">
        <f t="shared" si="97"/>
        <v>#DIV/0!</v>
      </c>
    </row>
    <row r="286" spans="1:7" x14ac:dyDescent="0.25">
      <c r="A286" s="130"/>
      <c r="B286" s="1"/>
      <c r="C286" s="10"/>
      <c r="D286" s="134"/>
      <c r="E286" s="134"/>
      <c r="F286" s="134"/>
      <c r="G286" s="32"/>
    </row>
    <row r="287" spans="1:7" x14ac:dyDescent="0.25">
      <c r="A287" s="130"/>
      <c r="B287" s="8" t="s">
        <v>26</v>
      </c>
      <c r="C287" s="31"/>
      <c r="D287" s="40">
        <f>'dec 20'!D287</f>
        <v>0</v>
      </c>
      <c r="E287" s="40">
        <f>'dec 20'!E287</f>
        <v>0</v>
      </c>
      <c r="F287" s="134">
        <f t="shared" ref="F287" si="98">(D287-E287)</f>
        <v>0</v>
      </c>
      <c r="G287" s="32" t="e">
        <f t="shared" ref="G287" si="99">F287/E287</f>
        <v>#DIV/0!</v>
      </c>
    </row>
    <row r="288" spans="1:7" x14ac:dyDescent="0.25">
      <c r="A288" s="130"/>
      <c r="B288" s="8"/>
      <c r="C288" s="31"/>
      <c r="D288" s="134"/>
      <c r="E288" s="134"/>
      <c r="F288" s="134"/>
      <c r="G288" s="32"/>
    </row>
    <row r="289" spans="1:7" x14ac:dyDescent="0.25">
      <c r="A289" s="130">
        <v>3</v>
      </c>
      <c r="B289" s="8" t="s">
        <v>15</v>
      </c>
      <c r="C289" s="31"/>
      <c r="D289" s="134">
        <f>D292+D293+D294+D295</f>
        <v>0</v>
      </c>
      <c r="E289" s="134">
        <f>E292+E293+E294+E295</f>
        <v>0</v>
      </c>
      <c r="F289" s="134">
        <f t="shared" ref="F289" si="100">(D289-E289)</f>
        <v>0</v>
      </c>
      <c r="G289" s="32" t="e">
        <f t="shared" ref="G289" si="101">F289/E289</f>
        <v>#DIV/0!</v>
      </c>
    </row>
    <row r="290" spans="1:7" x14ac:dyDescent="0.25">
      <c r="A290" s="130"/>
      <c r="B290" s="7" t="s">
        <v>6</v>
      </c>
      <c r="C290" s="29"/>
      <c r="D290" s="134"/>
      <c r="E290" s="134"/>
      <c r="F290" s="134"/>
      <c r="G290" s="32"/>
    </row>
    <row r="291" spans="1:7" x14ac:dyDescent="0.25">
      <c r="A291" s="130"/>
      <c r="B291" s="8"/>
      <c r="C291" s="31"/>
      <c r="D291" s="134"/>
      <c r="E291" s="134"/>
      <c r="F291" s="134"/>
      <c r="G291" s="32"/>
    </row>
    <row r="292" spans="1:7" x14ac:dyDescent="0.25">
      <c r="A292" s="130">
        <v>30</v>
      </c>
      <c r="B292" s="25" t="s">
        <v>16</v>
      </c>
      <c r="C292" s="31"/>
      <c r="D292" s="40">
        <f>'dec 20'!D292</f>
        <v>0</v>
      </c>
      <c r="E292" s="40">
        <f>'dec 20'!E292</f>
        <v>0</v>
      </c>
      <c r="F292" s="134">
        <f t="shared" ref="F292:F295" si="102">(D292-E292)</f>
        <v>0</v>
      </c>
      <c r="G292" s="32" t="e">
        <f t="shared" ref="G292:G295" si="103">F292/E292</f>
        <v>#DIV/0!</v>
      </c>
    </row>
    <row r="293" spans="1:7" x14ac:dyDescent="0.25">
      <c r="A293" s="130">
        <v>31</v>
      </c>
      <c r="B293" s="25" t="s">
        <v>17</v>
      </c>
      <c r="C293" s="31"/>
      <c r="D293" s="40">
        <f>'dec 20'!D293</f>
        <v>0</v>
      </c>
      <c r="E293" s="40">
        <f>'dec 20'!E293</f>
        <v>0</v>
      </c>
      <c r="F293" s="134">
        <f t="shared" si="102"/>
        <v>0</v>
      </c>
      <c r="G293" s="32" t="e">
        <f t="shared" si="103"/>
        <v>#DIV/0!</v>
      </c>
    </row>
    <row r="294" spans="1:7" x14ac:dyDescent="0.25">
      <c r="A294" s="130">
        <v>32</v>
      </c>
      <c r="B294" s="25" t="s">
        <v>18</v>
      </c>
      <c r="C294" s="31"/>
      <c r="D294" s="40">
        <f>'dec 20'!D294</f>
        <v>0</v>
      </c>
      <c r="E294" s="40">
        <f>'dec 20'!E294</f>
        <v>0</v>
      </c>
      <c r="F294" s="134">
        <f t="shared" si="102"/>
        <v>0</v>
      </c>
      <c r="G294" s="32" t="e">
        <f t="shared" si="103"/>
        <v>#DIV/0!</v>
      </c>
    </row>
    <row r="295" spans="1:7" x14ac:dyDescent="0.25">
      <c r="A295" s="130">
        <v>37</v>
      </c>
      <c r="B295" s="25" t="s">
        <v>25</v>
      </c>
      <c r="C295" s="31"/>
      <c r="D295" s="40">
        <f>'dec 20'!D295</f>
        <v>0</v>
      </c>
      <c r="E295" s="40">
        <f>'dec 20'!E295</f>
        <v>0</v>
      </c>
      <c r="F295" s="134">
        <f t="shared" si="102"/>
        <v>0</v>
      </c>
      <c r="G295" s="32" t="e">
        <f t="shared" si="103"/>
        <v>#DIV/0!</v>
      </c>
    </row>
    <row r="296" spans="1:7" ht="16.5" thickBot="1" x14ac:dyDescent="0.3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5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5">
      <c r="A299" s="277"/>
      <c r="B299" s="270"/>
      <c r="C299" s="272"/>
      <c r="D299" s="134" t="s">
        <v>10</v>
      </c>
      <c r="E299" s="134" t="s">
        <v>11</v>
      </c>
      <c r="F299" s="134" t="s">
        <v>12</v>
      </c>
      <c r="G299" s="32" t="s">
        <v>13</v>
      </c>
    </row>
    <row r="300" spans="1:7" ht="12.75" customHeight="1" x14ac:dyDescent="0.25">
      <c r="A300" s="130">
        <v>700</v>
      </c>
      <c r="B300" s="1" t="s">
        <v>30</v>
      </c>
      <c r="C300" s="10"/>
      <c r="D300" s="134">
        <f>'CUMUL NOVE 20 '!D300+'dec 20'!D300</f>
        <v>11792</v>
      </c>
      <c r="E300" s="134">
        <f>'CUMUL NOVE 20 '!E300+'dec 20'!E300</f>
        <v>16271</v>
      </c>
      <c r="F300" s="134">
        <f>(D301-E301)</f>
        <v>-4455</v>
      </c>
      <c r="G300" s="32">
        <f>F300/E301</f>
        <v>-3.8713882250706058E-2</v>
      </c>
    </row>
    <row r="301" spans="1:7" x14ac:dyDescent="0.25">
      <c r="A301" s="130">
        <v>701</v>
      </c>
      <c r="B301" s="1" t="s">
        <v>31</v>
      </c>
      <c r="C301" s="10"/>
      <c r="D301" s="134">
        <f>'CUMUL NOVE 20 '!D301+'dec 20'!D301</f>
        <v>110620</v>
      </c>
      <c r="E301" s="134">
        <f>'CUMUL NOVE 20 '!E301+'dec 20'!E301</f>
        <v>115075</v>
      </c>
      <c r="F301" s="134">
        <f>(D302-E302)</f>
        <v>12127</v>
      </c>
      <c r="G301" s="32">
        <f>F301/E302</f>
        <v>0.40531417112299467</v>
      </c>
    </row>
    <row r="302" spans="1:7" x14ac:dyDescent="0.25">
      <c r="A302" s="130">
        <v>704</v>
      </c>
      <c r="B302" s="1" t="s">
        <v>32</v>
      </c>
      <c r="C302" s="10"/>
      <c r="D302" s="134">
        <f>'CUMUL NOVE 20 '!D302+'dec 20'!D302</f>
        <v>42047</v>
      </c>
      <c r="E302" s="134">
        <f>'CUMUL NOVE 20 '!E302+'dec 20'!E302</f>
        <v>29920</v>
      </c>
      <c r="F302" s="134">
        <f t="shared" ref="F302" si="104">(D302-E302)</f>
        <v>12127</v>
      </c>
      <c r="G302" s="32">
        <f t="shared" ref="G302:G303" si="105">F302/E302</f>
        <v>0.40531417112299467</v>
      </c>
    </row>
    <row r="303" spans="1:7" x14ac:dyDescent="0.25">
      <c r="A303" s="130">
        <v>706</v>
      </c>
      <c r="B303" s="1" t="s">
        <v>33</v>
      </c>
      <c r="C303" s="10"/>
      <c r="D303" s="134">
        <f>'CUMUL NOVE 20 '!D303+'dec 20'!D303</f>
        <v>111962</v>
      </c>
      <c r="E303" s="134">
        <f>'CUMUL NOVE 20 '!E303+'dec 20'!E303</f>
        <v>96440</v>
      </c>
      <c r="F303" s="134">
        <f>(D303-E303)</f>
        <v>15522</v>
      </c>
      <c r="G303" s="32">
        <f t="shared" si="105"/>
        <v>0.16094981335545416</v>
      </c>
    </row>
    <row r="304" spans="1:7" x14ac:dyDescent="0.25">
      <c r="A304" s="130"/>
      <c r="B304" s="13" t="s">
        <v>6</v>
      </c>
      <c r="C304" s="27"/>
      <c r="D304" s="39"/>
      <c r="E304" s="39"/>
      <c r="F304" s="39"/>
      <c r="G304" s="33"/>
    </row>
    <row r="305" spans="1:7" x14ac:dyDescent="0.25">
      <c r="A305" s="130"/>
      <c r="B305" s="14" t="s">
        <v>19</v>
      </c>
      <c r="C305" s="11"/>
      <c r="D305" s="39"/>
      <c r="E305" s="39"/>
      <c r="F305" s="134"/>
      <c r="G305" s="32" t="e">
        <f t="shared" ref="G305:G310" si="106">F305/E305</f>
        <v>#DIV/0!</v>
      </c>
    </row>
    <row r="306" spans="1:7" x14ac:dyDescent="0.25">
      <c r="A306" s="130"/>
      <c r="B306" s="14" t="s">
        <v>20</v>
      </c>
      <c r="C306" s="11"/>
      <c r="D306" s="39"/>
      <c r="E306" s="39"/>
      <c r="F306" s="134"/>
      <c r="G306" s="32" t="e">
        <f t="shared" si="106"/>
        <v>#DIV/0!</v>
      </c>
    </row>
    <row r="307" spans="1:7" x14ac:dyDescent="0.25">
      <c r="A307" s="130"/>
      <c r="B307" s="14" t="s">
        <v>27</v>
      </c>
      <c r="C307" s="11"/>
      <c r="D307" s="39"/>
      <c r="E307" s="39"/>
      <c r="F307" s="134"/>
      <c r="G307" s="32" t="e">
        <f t="shared" si="106"/>
        <v>#DIV/0!</v>
      </c>
    </row>
    <row r="308" spans="1:7" x14ac:dyDescent="0.25">
      <c r="A308" s="130">
        <v>706</v>
      </c>
      <c r="B308" s="2" t="s">
        <v>34</v>
      </c>
      <c r="C308" s="11"/>
      <c r="D308" s="134">
        <f>'CUMUL NOVE 20 '!D308+'dec 20'!D308</f>
        <v>308</v>
      </c>
      <c r="E308" s="134">
        <f>'CUMUL NOVE 20 '!E308+'dec 20'!E308</f>
        <v>16</v>
      </c>
      <c r="F308" s="134">
        <f t="shared" ref="F308:F310" si="107">(D308-E308)</f>
        <v>292</v>
      </c>
      <c r="G308" s="32">
        <f t="shared" si="106"/>
        <v>18.25</v>
      </c>
    </row>
    <row r="309" spans="1:7" x14ac:dyDescent="0.25">
      <c r="A309" s="130" t="s">
        <v>35</v>
      </c>
      <c r="B309" s="2" t="s">
        <v>36</v>
      </c>
      <c r="C309" s="11"/>
      <c r="D309" s="134">
        <f>'CUMUL NOVE 20 '!D309+'dec 20'!D309</f>
        <v>0</v>
      </c>
      <c r="E309" s="134">
        <f>'CUMUL NOVE 20 '!E309+'dec 20'!E309</f>
        <v>0</v>
      </c>
      <c r="F309" s="134">
        <f t="shared" si="107"/>
        <v>0</v>
      </c>
      <c r="G309" s="32" t="e">
        <f t="shared" si="106"/>
        <v>#DIV/0!</v>
      </c>
    </row>
    <row r="310" spans="1:7" ht="26.25" x14ac:dyDescent="0.25">
      <c r="A310" s="22"/>
      <c r="B310" s="26" t="s">
        <v>45</v>
      </c>
      <c r="C310" s="131"/>
      <c r="D310" s="40">
        <f>D300+D301+D302+D303+D308+D309</f>
        <v>276729</v>
      </c>
      <c r="E310" s="40">
        <f>E300+E301+E302+E303+E308+E309</f>
        <v>257722</v>
      </c>
      <c r="F310" s="40">
        <f t="shared" si="107"/>
        <v>19007</v>
      </c>
      <c r="G310" s="34">
        <f t="shared" si="106"/>
        <v>7.3750009700374819E-2</v>
      </c>
    </row>
    <row r="311" spans="1:7" x14ac:dyDescent="0.25">
      <c r="B311" s="18"/>
      <c r="C311" s="28"/>
      <c r="D311" s="41"/>
      <c r="E311" s="42"/>
      <c r="F311" s="42"/>
      <c r="G311" s="35"/>
    </row>
    <row r="312" spans="1:7" x14ac:dyDescent="0.25">
      <c r="B312" s="13" t="s">
        <v>6</v>
      </c>
      <c r="C312" s="28"/>
      <c r="D312" s="41"/>
      <c r="E312" s="42"/>
      <c r="F312" s="42"/>
      <c r="G312" s="35"/>
    </row>
    <row r="313" spans="1:7" x14ac:dyDescent="0.25">
      <c r="B313" s="1" t="s">
        <v>28</v>
      </c>
      <c r="C313" s="10"/>
      <c r="D313" s="134">
        <f>'CUMUL NOVE 20 '!D313+'dec 20'!D313</f>
        <v>0</v>
      </c>
      <c r="E313" s="134">
        <f>'CUMUL NOVE 20 '!E313+'dec 20'!E313</f>
        <v>0</v>
      </c>
      <c r="F313" s="134">
        <f t="shared" ref="F313" si="108">(D313-E313)</f>
        <v>0</v>
      </c>
      <c r="G313" s="32" t="e">
        <f t="shared" ref="G313" si="109">F313/E313</f>
        <v>#DIV/0!</v>
      </c>
    </row>
    <row r="314" spans="1:7" x14ac:dyDescent="0.25">
      <c r="B314" s="3"/>
      <c r="C314" s="132"/>
      <c r="D314" s="133"/>
      <c r="E314" s="133"/>
      <c r="F314" s="133"/>
      <c r="G314" s="36"/>
    </row>
    <row r="315" spans="1:7" x14ac:dyDescent="0.25">
      <c r="A315" s="130">
        <v>72</v>
      </c>
      <c r="B315" s="1" t="s">
        <v>37</v>
      </c>
      <c r="C315" s="10"/>
      <c r="D315" s="134">
        <f>'CUMUL NOVE 20 '!D315+'dec 20'!D315</f>
        <v>0</v>
      </c>
      <c r="E315" s="134">
        <f>'CUMUL NOVE 20 '!E315+'dec 20'!E315</f>
        <v>0</v>
      </c>
      <c r="F315" s="134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5">
      <c r="A316" s="130">
        <v>73</v>
      </c>
      <c r="B316" s="1" t="s">
        <v>38</v>
      </c>
      <c r="C316" s="10"/>
      <c r="D316" s="134">
        <f>'CUMUL NOVE 20 '!D316+'dec 20'!D316</f>
        <v>0</v>
      </c>
      <c r="E316" s="134">
        <f>'CUMUL NOVE 20 '!E316+'dec 20'!E316</f>
        <v>0</v>
      </c>
      <c r="F316" s="134">
        <f t="shared" si="110"/>
        <v>0</v>
      </c>
      <c r="G316" s="32" t="e">
        <f t="shared" si="111"/>
        <v>#DIV/0!</v>
      </c>
    </row>
    <row r="317" spans="1:7" x14ac:dyDescent="0.25">
      <c r="A317" s="130">
        <v>74</v>
      </c>
      <c r="B317" s="2" t="s">
        <v>39</v>
      </c>
      <c r="C317" s="11"/>
      <c r="D317" s="134">
        <f>'CUMUL NOVE 20 '!D317+'dec 20'!D317</f>
        <v>0</v>
      </c>
      <c r="E317" s="134">
        <f>'CUMUL NOVE 20 '!E317+'dec 20'!E317</f>
        <v>0</v>
      </c>
      <c r="F317" s="134">
        <f t="shared" si="110"/>
        <v>0</v>
      </c>
      <c r="G317" s="32" t="e">
        <f t="shared" si="111"/>
        <v>#DIV/0!</v>
      </c>
    </row>
    <row r="318" spans="1:7" ht="26.25" x14ac:dyDescent="0.25">
      <c r="A318" s="22"/>
      <c r="B318" s="26" t="s">
        <v>44</v>
      </c>
      <c r="C318" s="135"/>
      <c r="D318" s="40">
        <f>D310+D315+D316+D317</f>
        <v>276729</v>
      </c>
      <c r="E318" s="40">
        <f>E310+E315+E316+E317</f>
        <v>257722</v>
      </c>
      <c r="F318" s="134">
        <f t="shared" si="110"/>
        <v>19007</v>
      </c>
      <c r="G318" s="32">
        <f t="shared" si="111"/>
        <v>7.3750009700374819E-2</v>
      </c>
    </row>
    <row r="319" spans="1:7" x14ac:dyDescent="0.25">
      <c r="A319" s="130">
        <v>60</v>
      </c>
      <c r="B319" s="3" t="s">
        <v>40</v>
      </c>
      <c r="C319" s="132"/>
      <c r="D319" s="133">
        <f>D320+D321+D322</f>
        <v>78560</v>
      </c>
      <c r="E319" s="133">
        <f>E320+E321+E322</f>
        <v>69796</v>
      </c>
      <c r="F319" s="134">
        <f t="shared" si="110"/>
        <v>8764</v>
      </c>
      <c r="G319" s="32">
        <f t="shared" si="111"/>
        <v>0.12556593501060231</v>
      </c>
    </row>
    <row r="320" spans="1:7" x14ac:dyDescent="0.25">
      <c r="A320" s="130">
        <v>600</v>
      </c>
      <c r="B320" s="1" t="s">
        <v>2</v>
      </c>
      <c r="C320" s="10"/>
      <c r="D320" s="134">
        <f>'CUMUL NOVE 20 '!D320+'dec 20'!D320</f>
        <v>5068</v>
      </c>
      <c r="E320" s="134">
        <f>'CUMUL NOVE 20 '!E320+'dec 20'!E320</f>
        <v>5874</v>
      </c>
      <c r="F320" s="134">
        <f t="shared" si="110"/>
        <v>-806</v>
      </c>
      <c r="G320" s="32">
        <f t="shared" si="111"/>
        <v>-0.13721484508001361</v>
      </c>
    </row>
    <row r="321" spans="1:7" x14ac:dyDescent="0.25">
      <c r="A321" s="130">
        <v>601</v>
      </c>
      <c r="B321" s="1" t="s">
        <v>3</v>
      </c>
      <c r="C321" s="10"/>
      <c r="D321" s="134">
        <f>'CUMUL NOVE 20 '!D321+'dec 20'!D321</f>
        <v>43684</v>
      </c>
      <c r="E321" s="134">
        <f>'CUMUL NOVE 20 '!E321+'dec 20'!E321</f>
        <v>35583</v>
      </c>
      <c r="F321" s="134">
        <f t="shared" si="110"/>
        <v>8101</v>
      </c>
      <c r="G321" s="32">
        <f t="shared" si="111"/>
        <v>0.22766489615827784</v>
      </c>
    </row>
    <row r="322" spans="1:7" x14ac:dyDescent="0.25">
      <c r="A322" s="130">
        <v>604</v>
      </c>
      <c r="B322" s="1" t="s">
        <v>4</v>
      </c>
      <c r="C322" s="10"/>
      <c r="D322" s="134">
        <f>'CUMUL NOVE 20 '!D322+'dec 20'!D322</f>
        <v>29808</v>
      </c>
      <c r="E322" s="134">
        <f>'CUMUL NOVE 20 '!E322+'dec 20'!E322</f>
        <v>28339</v>
      </c>
      <c r="F322" s="134">
        <f t="shared" si="110"/>
        <v>1469</v>
      </c>
      <c r="G322" s="32">
        <f t="shared" si="111"/>
        <v>5.1836691485232365E-2</v>
      </c>
    </row>
    <row r="323" spans="1:7" x14ac:dyDescent="0.25">
      <c r="A323" s="130">
        <v>61</v>
      </c>
      <c r="B323" s="1" t="s">
        <v>41</v>
      </c>
      <c r="C323" s="10"/>
      <c r="D323" s="134">
        <f>'CUMUL NOVE 20 '!D323+'dec 20'!D323</f>
        <v>5940</v>
      </c>
      <c r="E323" s="134">
        <f>'CUMUL NOVE 20 '!E323+'dec 20'!E323</f>
        <v>3404</v>
      </c>
      <c r="F323" s="134">
        <f t="shared" si="110"/>
        <v>2536</v>
      </c>
      <c r="G323" s="32">
        <f t="shared" si="111"/>
        <v>0.74500587544065799</v>
      </c>
    </row>
    <row r="324" spans="1:7" x14ac:dyDescent="0.25">
      <c r="A324" s="130">
        <v>62</v>
      </c>
      <c r="B324" s="2" t="s">
        <v>42</v>
      </c>
      <c r="C324" s="11"/>
      <c r="D324" s="134">
        <f>'CUMUL NOVE 20 '!D324+'dec 20'!D324</f>
        <v>1725</v>
      </c>
      <c r="E324" s="134">
        <f>'CUMUL NOVE 20 '!E324+'dec 20'!E324</f>
        <v>1985</v>
      </c>
      <c r="F324" s="134">
        <f t="shared" si="110"/>
        <v>-260</v>
      </c>
      <c r="G324" s="32">
        <f t="shared" si="111"/>
        <v>-0.13098236775818639</v>
      </c>
    </row>
    <row r="325" spans="1:7" ht="26.25" x14ac:dyDescent="0.25">
      <c r="A325" s="22"/>
      <c r="B325" s="26" t="s">
        <v>43</v>
      </c>
      <c r="C325" s="135"/>
      <c r="D325" s="40">
        <f>D319+D323+D324</f>
        <v>86225</v>
      </c>
      <c r="E325" s="40">
        <f>E319+E323+E324</f>
        <v>75185</v>
      </c>
      <c r="F325" s="134">
        <f t="shared" si="110"/>
        <v>11040</v>
      </c>
      <c r="G325" s="32">
        <f t="shared" si="111"/>
        <v>0.14683780009310368</v>
      </c>
    </row>
    <row r="326" spans="1:7" ht="26.25" x14ac:dyDescent="0.25">
      <c r="A326" s="22"/>
      <c r="B326" s="26" t="s">
        <v>48</v>
      </c>
      <c r="C326" s="135"/>
      <c r="D326" s="40">
        <f>D318-D325</f>
        <v>190504</v>
      </c>
      <c r="E326" s="40">
        <f>E318-E325</f>
        <v>182537</v>
      </c>
      <c r="F326" s="134">
        <f t="shared" si="110"/>
        <v>7967</v>
      </c>
      <c r="G326" s="32">
        <f t="shared" si="111"/>
        <v>4.3645945753463679E-2</v>
      </c>
    </row>
    <row r="327" spans="1:7" x14ac:dyDescent="0.25">
      <c r="A327" s="130">
        <v>63</v>
      </c>
      <c r="B327" s="3" t="s">
        <v>46</v>
      </c>
      <c r="C327" s="132"/>
      <c r="D327" s="134">
        <f>'CUMUL NOVE 20 '!D327+'dec 20'!D327</f>
        <v>186804</v>
      </c>
      <c r="E327" s="134">
        <f>'CUMUL NOVE 20 '!E327+'dec 20'!E327</f>
        <v>228914</v>
      </c>
      <c r="F327" s="134">
        <f t="shared" si="110"/>
        <v>-42110</v>
      </c>
      <c r="G327" s="32">
        <f t="shared" si="111"/>
        <v>-0.18395554662449654</v>
      </c>
    </row>
    <row r="328" spans="1:7" x14ac:dyDescent="0.25">
      <c r="A328" s="130"/>
      <c r="B328" s="13" t="s">
        <v>6</v>
      </c>
      <c r="C328" s="27"/>
      <c r="D328" s="134"/>
      <c r="E328" s="134"/>
      <c r="F328" s="134"/>
      <c r="G328" s="32"/>
    </row>
    <row r="329" spans="1:7" x14ac:dyDescent="0.25">
      <c r="A329" s="130">
        <v>631</v>
      </c>
      <c r="B329" s="15" t="s">
        <v>21</v>
      </c>
      <c r="C329" s="21"/>
      <c r="D329" s="134">
        <f>'CUMUL NOVE 20 '!D329+'dec 20'!D329</f>
        <v>0</v>
      </c>
      <c r="E329" s="134">
        <f>'CUMUL NOVE 20 '!E329+'dec 20'!E329</f>
        <v>0</v>
      </c>
      <c r="F329" s="134">
        <f t="shared" ref="F329" si="112">(D329-E329)</f>
        <v>0</v>
      </c>
      <c r="G329" s="32" t="e">
        <f t="shared" ref="G329" si="113">F329/E329</f>
        <v>#DIV/0!</v>
      </c>
    </row>
    <row r="330" spans="1:7" x14ac:dyDescent="0.25">
      <c r="A330" s="130"/>
      <c r="B330" s="15"/>
      <c r="C330" s="21"/>
      <c r="D330" s="134"/>
      <c r="E330" s="134"/>
      <c r="F330" s="134"/>
      <c r="G330" s="32"/>
    </row>
    <row r="331" spans="1:7" x14ac:dyDescent="0.25">
      <c r="A331" s="130">
        <v>64</v>
      </c>
      <c r="B331" s="2" t="s">
        <v>47</v>
      </c>
      <c r="C331" s="11"/>
      <c r="D331" s="134">
        <f>'CUMUL NOVE 20 '!D331+'dec 20'!D331</f>
        <v>8952</v>
      </c>
      <c r="E331" s="134">
        <f>'CUMUL NOVE 20 '!E331+'dec 20'!E331</f>
        <v>8140</v>
      </c>
      <c r="F331" s="134">
        <f t="shared" ref="F331:F341" si="114">(D331-E331)</f>
        <v>812</v>
      </c>
      <c r="G331" s="32">
        <f t="shared" ref="G331:G341" si="115">F331/E331</f>
        <v>9.9754299754299752E-2</v>
      </c>
    </row>
    <row r="332" spans="1:7" ht="26.25" x14ac:dyDescent="0.25">
      <c r="A332" s="22"/>
      <c r="B332" s="26" t="s">
        <v>49</v>
      </c>
      <c r="C332" s="135"/>
      <c r="D332" s="40">
        <f>D326-D327-D331</f>
        <v>-5252</v>
      </c>
      <c r="E332" s="40">
        <f>E326-E327-E331</f>
        <v>-54517</v>
      </c>
      <c r="F332" s="40">
        <f t="shared" si="114"/>
        <v>49265</v>
      </c>
      <c r="G332" s="34">
        <f t="shared" si="115"/>
        <v>-0.90366307757213349</v>
      </c>
    </row>
    <row r="333" spans="1:7" x14ac:dyDescent="0.25">
      <c r="A333" s="130">
        <v>75</v>
      </c>
      <c r="B333" s="3" t="s">
        <v>50</v>
      </c>
      <c r="C333" s="132"/>
      <c r="D333" s="134">
        <f>'CUMUL NOVE 20 '!D333+'dec 20'!D333</f>
        <v>400</v>
      </c>
      <c r="E333" s="134">
        <f>'CUMUL NOVE 20 '!E333+'dec 20'!E333</f>
        <v>1467</v>
      </c>
      <c r="F333" s="134">
        <f t="shared" si="114"/>
        <v>-1067</v>
      </c>
      <c r="G333" s="32">
        <f t="shared" si="115"/>
        <v>-0.72733469665985007</v>
      </c>
    </row>
    <row r="334" spans="1:7" x14ac:dyDescent="0.25">
      <c r="A334" s="130">
        <v>65</v>
      </c>
      <c r="B334" s="1" t="s">
        <v>51</v>
      </c>
      <c r="C334" s="10"/>
      <c r="D334" s="134">
        <f>'CUMUL NOVE 20 '!D334+'dec 20'!D334</f>
        <v>1505</v>
      </c>
      <c r="E334" s="134">
        <f>'CUMUL NOVE 20 '!E334+'dec 20'!E334</f>
        <v>962</v>
      </c>
      <c r="F334" s="134">
        <f t="shared" si="114"/>
        <v>543</v>
      </c>
      <c r="G334" s="32">
        <f t="shared" si="115"/>
        <v>0.5644490644490644</v>
      </c>
    </row>
    <row r="335" spans="1:7" ht="26.25" x14ac:dyDescent="0.25">
      <c r="A335" s="130">
        <v>68</v>
      </c>
      <c r="B335" s="16" t="s">
        <v>52</v>
      </c>
      <c r="C335" s="17"/>
      <c r="D335" s="134">
        <f>'CUMUL NOVE 20 '!D335+'dec 20'!D335</f>
        <v>22500</v>
      </c>
      <c r="E335" s="134">
        <f>'CUMUL NOVE 20 '!E335+'dec 20'!E335</f>
        <v>27599</v>
      </c>
      <c r="F335" s="134">
        <f t="shared" si="114"/>
        <v>-5099</v>
      </c>
      <c r="G335" s="32">
        <f t="shared" si="115"/>
        <v>-0.18475307076343345</v>
      </c>
    </row>
    <row r="336" spans="1:7" x14ac:dyDescent="0.25">
      <c r="A336" s="130">
        <v>78</v>
      </c>
      <c r="B336" s="2" t="s">
        <v>53</v>
      </c>
      <c r="C336" s="11"/>
      <c r="D336" s="134">
        <f>'CUMUL NOVE 20 '!D336+'dec 20'!D336</f>
        <v>0</v>
      </c>
      <c r="E336" s="134">
        <f>'CUMUL NOVE 20 '!E336+'dec 20'!E336</f>
        <v>0</v>
      </c>
      <c r="F336" s="134">
        <f t="shared" si="114"/>
        <v>0</v>
      </c>
      <c r="G336" s="32" t="e">
        <f t="shared" si="115"/>
        <v>#DIV/0!</v>
      </c>
    </row>
    <row r="337" spans="1:7" ht="26.25" x14ac:dyDescent="0.25">
      <c r="A337" s="22"/>
      <c r="B337" s="26" t="s">
        <v>77</v>
      </c>
      <c r="C337" s="135"/>
      <c r="D337" s="40">
        <f>D332+D333-D334-D335+D336</f>
        <v>-28857</v>
      </c>
      <c r="E337" s="40">
        <f>E332+E333-E334-E335+E336</f>
        <v>-81611</v>
      </c>
      <c r="F337" s="40">
        <f t="shared" si="114"/>
        <v>52754</v>
      </c>
      <c r="G337" s="34">
        <f t="shared" si="115"/>
        <v>-0.64640795971131337</v>
      </c>
    </row>
    <row r="338" spans="1:7" x14ac:dyDescent="0.25">
      <c r="A338" s="130">
        <v>76</v>
      </c>
      <c r="B338" s="1" t="s">
        <v>54</v>
      </c>
      <c r="C338" s="10"/>
      <c r="D338" s="134">
        <f>'CUMUL NOVE 20 '!D338+'dec 20'!D338</f>
        <v>0</v>
      </c>
      <c r="E338" s="134">
        <f>'CUMUL NOVE 20 '!E338+'dec 20'!E338</f>
        <v>0</v>
      </c>
      <c r="F338" s="134">
        <f t="shared" si="114"/>
        <v>0</v>
      </c>
      <c r="G338" s="32" t="e">
        <f t="shared" si="115"/>
        <v>#DIV/0!</v>
      </c>
    </row>
    <row r="339" spans="1:7" x14ac:dyDescent="0.25">
      <c r="A339" s="130">
        <v>66</v>
      </c>
      <c r="B339" s="1" t="s">
        <v>55</v>
      </c>
      <c r="C339" s="10"/>
      <c r="D339" s="134">
        <f>'CUMUL NOVE 20 '!D339+'dec 20'!D339</f>
        <v>0</v>
      </c>
      <c r="E339" s="134">
        <f>'CUMUL NOVE 20 '!E339+'dec 20'!E339</f>
        <v>0</v>
      </c>
      <c r="F339" s="134">
        <f t="shared" si="114"/>
        <v>0</v>
      </c>
      <c r="G339" s="32" t="e">
        <f t="shared" si="115"/>
        <v>#DIV/0!</v>
      </c>
    </row>
    <row r="340" spans="1:7" x14ac:dyDescent="0.25">
      <c r="B340" s="2" t="s">
        <v>56</v>
      </c>
      <c r="C340" s="11"/>
      <c r="D340" s="136">
        <f>D338-D339</f>
        <v>0</v>
      </c>
      <c r="E340" s="136">
        <f>E338-E339</f>
        <v>0</v>
      </c>
      <c r="F340" s="134">
        <f t="shared" si="114"/>
        <v>0</v>
      </c>
      <c r="G340" s="32" t="e">
        <f t="shared" si="115"/>
        <v>#DIV/0!</v>
      </c>
    </row>
    <row r="341" spans="1:7" x14ac:dyDescent="0.25">
      <c r="A341" s="22"/>
      <c r="B341" s="19" t="s">
        <v>57</v>
      </c>
      <c r="C341" s="135"/>
      <c r="D341" s="40">
        <f>D337+D340</f>
        <v>-28857</v>
      </c>
      <c r="E341" s="40">
        <f>E337+E340</f>
        <v>-81611</v>
      </c>
      <c r="F341" s="40">
        <f t="shared" si="114"/>
        <v>52754</v>
      </c>
      <c r="G341" s="34">
        <f t="shared" si="115"/>
        <v>-0.64640795971131337</v>
      </c>
    </row>
    <row r="343" spans="1:7" x14ac:dyDescent="0.25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5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5">
      <c r="A345" s="130">
        <v>5</v>
      </c>
      <c r="B345" s="1" t="s">
        <v>22</v>
      </c>
      <c r="C345" s="10"/>
      <c r="D345" s="40">
        <f>'dec 20'!D345</f>
        <v>0</v>
      </c>
      <c r="E345" s="40">
        <f>'dec 20'!E345</f>
        <v>0</v>
      </c>
      <c r="F345" s="40">
        <f t="shared" ref="F345" si="116">(D345-E345)</f>
        <v>0</v>
      </c>
      <c r="G345" s="34" t="e">
        <f t="shared" ref="G345" si="117">F345/E345</f>
        <v>#DIV/0!</v>
      </c>
    </row>
    <row r="346" spans="1:7" x14ac:dyDescent="0.25">
      <c r="B346" s="6"/>
      <c r="C346" s="28"/>
    </row>
    <row r="347" spans="1:7" x14ac:dyDescent="0.25">
      <c r="B347" s="7" t="s">
        <v>6</v>
      </c>
      <c r="C347" s="29"/>
    </row>
    <row r="348" spans="1:7" x14ac:dyDescent="0.25">
      <c r="B348" s="6"/>
      <c r="C348" s="28"/>
    </row>
    <row r="349" spans="1:7" x14ac:dyDescent="0.25">
      <c r="A349" s="130">
        <v>51</v>
      </c>
      <c r="B349" s="20" t="s">
        <v>29</v>
      </c>
      <c r="C349" s="30"/>
      <c r="D349" s="134"/>
      <c r="E349" s="134"/>
      <c r="F349" s="134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5">
      <c r="A350" s="130">
        <v>510</v>
      </c>
      <c r="B350" s="1" t="s">
        <v>7</v>
      </c>
      <c r="C350" s="10"/>
      <c r="D350" s="134"/>
      <c r="E350" s="134"/>
      <c r="F350" s="134">
        <f t="shared" si="118"/>
        <v>0</v>
      </c>
      <c r="G350" s="32" t="e">
        <f t="shared" si="119"/>
        <v>#DIV/0!</v>
      </c>
    </row>
    <row r="351" spans="1:7" x14ac:dyDescent="0.25">
      <c r="B351" s="3"/>
      <c r="C351" s="28"/>
    </row>
    <row r="352" spans="1:7" x14ac:dyDescent="0.25">
      <c r="A352" s="130">
        <v>41</v>
      </c>
      <c r="B352" s="1" t="s">
        <v>8</v>
      </c>
      <c r="C352" s="10"/>
      <c r="D352" s="134">
        <f>D356+D357+D358</f>
        <v>0</v>
      </c>
      <c r="E352" s="134">
        <f>E356+E357+E358</f>
        <v>0</v>
      </c>
      <c r="F352" s="134">
        <f t="shared" ref="F352" si="120">(D352-E352)</f>
        <v>0</v>
      </c>
      <c r="G352" s="32" t="e">
        <f t="shared" ref="G352" si="121">F352/E352</f>
        <v>#DIV/0!</v>
      </c>
    </row>
    <row r="353" spans="1:7" x14ac:dyDescent="0.25">
      <c r="A353" s="130"/>
      <c r="B353" s="1"/>
      <c r="C353" s="10"/>
      <c r="D353" s="134"/>
      <c r="E353" s="134"/>
      <c r="F353" s="134"/>
      <c r="G353" s="32"/>
    </row>
    <row r="354" spans="1:7" x14ac:dyDescent="0.25">
      <c r="A354" s="130"/>
      <c r="B354" s="7" t="s">
        <v>6</v>
      </c>
      <c r="C354" s="29"/>
      <c r="D354" s="134"/>
      <c r="E354" s="134"/>
      <c r="F354" s="134"/>
      <c r="G354" s="32"/>
    </row>
    <row r="355" spans="1:7" x14ac:dyDescent="0.25">
      <c r="A355" s="130"/>
      <c r="B355" s="1"/>
      <c r="C355" s="10"/>
      <c r="D355" s="134"/>
      <c r="E355" s="134"/>
      <c r="F355" s="134"/>
      <c r="G355" s="32"/>
    </row>
    <row r="356" spans="1:7" x14ac:dyDescent="0.25">
      <c r="A356" s="130"/>
      <c r="B356" s="23" t="s">
        <v>23</v>
      </c>
      <c r="C356" s="10"/>
      <c r="D356" s="40">
        <f>'dec 20'!D356</f>
        <v>0</v>
      </c>
      <c r="E356" s="40">
        <f>'dec 20'!E356</f>
        <v>0</v>
      </c>
      <c r="F356" s="134">
        <f t="shared" ref="F356:F358" si="122">(D356-E356)</f>
        <v>0</v>
      </c>
      <c r="G356" s="32" t="e">
        <f t="shared" ref="G356:G358" si="123">F356/E356</f>
        <v>#DIV/0!</v>
      </c>
    </row>
    <row r="357" spans="1:7" ht="26.25" x14ac:dyDescent="0.25">
      <c r="A357" s="130"/>
      <c r="B357" s="24" t="s">
        <v>58</v>
      </c>
      <c r="C357" s="17"/>
      <c r="D357" s="40">
        <f>'dec 20'!D357</f>
        <v>0</v>
      </c>
      <c r="E357" s="40">
        <f>'dec 20'!E357</f>
        <v>0</v>
      </c>
      <c r="F357" s="134">
        <f t="shared" si="122"/>
        <v>0</v>
      </c>
      <c r="G357" s="32" t="e">
        <f t="shared" si="123"/>
        <v>#DIV/0!</v>
      </c>
    </row>
    <row r="358" spans="1:7" x14ac:dyDescent="0.25">
      <c r="A358" s="130"/>
      <c r="B358" s="23" t="s">
        <v>24</v>
      </c>
      <c r="C358" s="10"/>
      <c r="D358" s="40">
        <f>'dec 20'!D358</f>
        <v>0</v>
      </c>
      <c r="E358" s="40">
        <f>'dec 20'!E358</f>
        <v>0</v>
      </c>
      <c r="F358" s="134">
        <f t="shared" si="122"/>
        <v>0</v>
      </c>
      <c r="G358" s="32" t="e">
        <f t="shared" si="123"/>
        <v>#DIV/0!</v>
      </c>
    </row>
    <row r="359" spans="1:7" x14ac:dyDescent="0.25">
      <c r="A359" s="130"/>
      <c r="B359" s="1"/>
      <c r="C359" s="10"/>
      <c r="D359" s="134"/>
      <c r="E359" s="134"/>
      <c r="F359" s="134"/>
      <c r="G359" s="32"/>
    </row>
    <row r="360" spans="1:7" x14ac:dyDescent="0.25">
      <c r="A360" s="130"/>
      <c r="B360" s="8" t="s">
        <v>26</v>
      </c>
      <c r="C360" s="31"/>
      <c r="D360" s="40">
        <f>'dec 20'!D360</f>
        <v>0</v>
      </c>
      <c r="E360" s="40">
        <f>'dec 20'!E360</f>
        <v>0</v>
      </c>
      <c r="F360" s="134">
        <f t="shared" ref="F360" si="124">(D360-E360)</f>
        <v>0</v>
      </c>
      <c r="G360" s="32" t="e">
        <f t="shared" ref="G360" si="125">F360/E360</f>
        <v>#DIV/0!</v>
      </c>
    </row>
    <row r="361" spans="1:7" x14ac:dyDescent="0.25">
      <c r="A361" s="130"/>
      <c r="B361" s="8"/>
      <c r="C361" s="31"/>
      <c r="D361" s="134"/>
      <c r="E361" s="134"/>
      <c r="F361" s="134"/>
      <c r="G361" s="32"/>
    </row>
    <row r="362" spans="1:7" x14ac:dyDescent="0.25">
      <c r="A362" s="130">
        <v>3</v>
      </c>
      <c r="B362" s="8" t="s">
        <v>15</v>
      </c>
      <c r="C362" s="31"/>
      <c r="D362" s="134">
        <f>D365+D366+D367+D368</f>
        <v>0</v>
      </c>
      <c r="E362" s="134">
        <f>E365+E366+E367+E368</f>
        <v>0</v>
      </c>
      <c r="F362" s="134">
        <f t="shared" ref="F362" si="126">(D362-E362)</f>
        <v>0</v>
      </c>
      <c r="G362" s="32" t="e">
        <f t="shared" ref="G362" si="127">F362/E362</f>
        <v>#DIV/0!</v>
      </c>
    </row>
    <row r="363" spans="1:7" x14ac:dyDescent="0.25">
      <c r="A363" s="130"/>
      <c r="B363" s="7" t="s">
        <v>6</v>
      </c>
      <c r="C363" s="29"/>
      <c r="D363" s="134"/>
      <c r="E363" s="134"/>
      <c r="F363" s="134"/>
      <c r="G363" s="32"/>
    </row>
    <row r="364" spans="1:7" x14ac:dyDescent="0.25">
      <c r="A364" s="130"/>
      <c r="B364" s="8"/>
      <c r="C364" s="31"/>
      <c r="D364" s="134"/>
      <c r="E364" s="134"/>
      <c r="F364" s="134"/>
      <c r="G364" s="32"/>
    </row>
    <row r="365" spans="1:7" x14ac:dyDescent="0.25">
      <c r="A365" s="130">
        <v>30</v>
      </c>
      <c r="B365" s="25" t="s">
        <v>16</v>
      </c>
      <c r="C365" s="31"/>
      <c r="D365" s="40">
        <f>'dec 20'!D365</f>
        <v>0</v>
      </c>
      <c r="E365" s="40">
        <f>'dec 20'!E365</f>
        <v>0</v>
      </c>
      <c r="F365" s="134">
        <f t="shared" ref="F365:F368" si="128">(D365-E365)</f>
        <v>0</v>
      </c>
      <c r="G365" s="32" t="e">
        <f t="shared" ref="G365:G368" si="129">F365/E365</f>
        <v>#DIV/0!</v>
      </c>
    </row>
    <row r="366" spans="1:7" x14ac:dyDescent="0.25">
      <c r="A366" s="130">
        <v>31</v>
      </c>
      <c r="B366" s="25" t="s">
        <v>17</v>
      </c>
      <c r="C366" s="31"/>
      <c r="D366" s="40">
        <f>'dec 20'!D366</f>
        <v>0</v>
      </c>
      <c r="E366" s="40">
        <f>'dec 20'!E366</f>
        <v>0</v>
      </c>
      <c r="F366" s="134">
        <f t="shared" si="128"/>
        <v>0</v>
      </c>
      <c r="G366" s="32" t="e">
        <f t="shared" si="129"/>
        <v>#DIV/0!</v>
      </c>
    </row>
    <row r="367" spans="1:7" x14ac:dyDescent="0.25">
      <c r="A367" s="130">
        <v>32</v>
      </c>
      <c r="B367" s="25" t="s">
        <v>18</v>
      </c>
      <c r="C367" s="31"/>
      <c r="D367" s="40">
        <f>'dec 20'!D367</f>
        <v>0</v>
      </c>
      <c r="E367" s="40">
        <f>'dec 20'!E367</f>
        <v>0</v>
      </c>
      <c r="F367" s="134">
        <f t="shared" si="128"/>
        <v>0</v>
      </c>
      <c r="G367" s="32" t="e">
        <f t="shared" si="129"/>
        <v>#DIV/0!</v>
      </c>
    </row>
    <row r="368" spans="1:7" x14ac:dyDescent="0.25">
      <c r="A368" s="130">
        <v>37</v>
      </c>
      <c r="B368" s="25" t="s">
        <v>25</v>
      </c>
      <c r="C368" s="31"/>
      <c r="D368" s="40">
        <f>'dec 20'!D368</f>
        <v>0</v>
      </c>
      <c r="E368" s="40">
        <f>'dec 20'!E368</f>
        <v>0</v>
      </c>
      <c r="F368" s="134">
        <f t="shared" si="128"/>
        <v>0</v>
      </c>
      <c r="G368" s="32" t="e">
        <f t="shared" si="129"/>
        <v>#DIV/0!</v>
      </c>
    </row>
    <row r="369" spans="1:7" ht="16.5" thickBot="1" x14ac:dyDescent="0.3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5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5">
      <c r="A372" s="277"/>
      <c r="B372" s="270"/>
      <c r="C372" s="272"/>
      <c r="D372" s="134" t="s">
        <v>10</v>
      </c>
      <c r="E372" s="134" t="s">
        <v>11</v>
      </c>
      <c r="F372" s="134" t="s">
        <v>12</v>
      </c>
      <c r="G372" s="32" t="s">
        <v>13</v>
      </c>
    </row>
    <row r="373" spans="1:7" x14ac:dyDescent="0.25">
      <c r="A373" s="130">
        <v>700</v>
      </c>
      <c r="B373" s="1" t="s">
        <v>30</v>
      </c>
      <c r="C373" s="10"/>
      <c r="D373" s="134">
        <f>'CUMUL NOVE 20 '!D373+'dec 20'!D373</f>
        <v>32920</v>
      </c>
      <c r="E373" s="134">
        <f>'CUMUL NOVE 20 '!E373+'dec 20'!E373</f>
        <v>27917</v>
      </c>
      <c r="F373" s="134">
        <f>(D374-E374)</f>
        <v>45583</v>
      </c>
      <c r="G373" s="32">
        <f>F373/E374</f>
        <v>0.25707791914816819</v>
      </c>
    </row>
    <row r="374" spans="1:7" x14ac:dyDescent="0.25">
      <c r="A374" s="130">
        <v>701</v>
      </c>
      <c r="B374" s="1" t="s">
        <v>31</v>
      </c>
      <c r="C374" s="10"/>
      <c r="D374" s="134">
        <f>'CUMUL NOVE 20 '!D374+'dec 20'!D374</f>
        <v>222895</v>
      </c>
      <c r="E374" s="134">
        <f>'CUMUL NOVE 20 '!E374+'dec 20'!E374</f>
        <v>177312</v>
      </c>
      <c r="F374" s="134">
        <f>(D375-E375)</f>
        <v>0</v>
      </c>
      <c r="G374" s="32" t="e">
        <f>F374/E375</f>
        <v>#DIV/0!</v>
      </c>
    </row>
    <row r="375" spans="1:7" x14ac:dyDescent="0.25">
      <c r="A375" s="130">
        <v>704</v>
      </c>
      <c r="B375" s="1" t="s">
        <v>32</v>
      </c>
      <c r="C375" s="10"/>
      <c r="D375" s="134">
        <f>'CUMUL NOVE 20 '!D375+'dec 20'!D375</f>
        <v>0</v>
      </c>
      <c r="E375" s="134">
        <f>'CUMUL NOVE 20 '!E375+'dec 20'!E375</f>
        <v>0</v>
      </c>
      <c r="F375" s="134">
        <f t="shared" ref="F375" si="130">(D375-E375)</f>
        <v>0</v>
      </c>
      <c r="G375" s="32" t="e">
        <f t="shared" ref="G375:G376" si="131">F375/E375</f>
        <v>#DIV/0!</v>
      </c>
    </row>
    <row r="376" spans="1:7" x14ac:dyDescent="0.25">
      <c r="A376" s="130">
        <v>706</v>
      </c>
      <c r="B376" s="1" t="s">
        <v>33</v>
      </c>
      <c r="C376" s="10"/>
      <c r="D376" s="134">
        <f>'CUMUL NOVE 20 '!D376+'dec 20'!D376</f>
        <v>266767</v>
      </c>
      <c r="E376" s="134">
        <f>'CUMUL NOVE 20 '!E376+'dec 20'!E376</f>
        <v>302474</v>
      </c>
      <c r="F376" s="134">
        <f>(D376-E376)</f>
        <v>-35707</v>
      </c>
      <c r="G376" s="32">
        <f t="shared" si="131"/>
        <v>-0.11804981585194099</v>
      </c>
    </row>
    <row r="377" spans="1:7" x14ac:dyDescent="0.25">
      <c r="A377" s="130"/>
      <c r="B377" s="13" t="s">
        <v>6</v>
      </c>
      <c r="C377" s="27"/>
      <c r="D377" s="39"/>
      <c r="E377" s="39"/>
      <c r="F377" s="39"/>
      <c r="G377" s="33"/>
    </row>
    <row r="378" spans="1:7" x14ac:dyDescent="0.25">
      <c r="A378" s="130"/>
      <c r="B378" s="14" t="s">
        <v>19</v>
      </c>
      <c r="C378" s="11"/>
      <c r="D378" s="39"/>
      <c r="E378" s="39"/>
      <c r="F378" s="134"/>
      <c r="G378" s="32" t="e">
        <f t="shared" ref="G378:G383" si="132">F378/E378</f>
        <v>#DIV/0!</v>
      </c>
    </row>
    <row r="379" spans="1:7" x14ac:dyDescent="0.25">
      <c r="A379" s="130"/>
      <c r="B379" s="14" t="s">
        <v>20</v>
      </c>
      <c r="C379" s="11"/>
      <c r="D379" s="39"/>
      <c r="E379" s="39"/>
      <c r="F379" s="134"/>
      <c r="G379" s="32" t="e">
        <f t="shared" si="132"/>
        <v>#DIV/0!</v>
      </c>
    </row>
    <row r="380" spans="1:7" x14ac:dyDescent="0.25">
      <c r="A380" s="130"/>
      <c r="B380" s="14" t="s">
        <v>27</v>
      </c>
      <c r="C380" s="11"/>
      <c r="D380" s="39"/>
      <c r="E380" s="39"/>
      <c r="F380" s="134"/>
      <c r="G380" s="32" t="e">
        <f t="shared" si="132"/>
        <v>#DIV/0!</v>
      </c>
    </row>
    <row r="381" spans="1:7" x14ac:dyDescent="0.25">
      <c r="A381" s="130">
        <v>706</v>
      </c>
      <c r="B381" s="2" t="s">
        <v>34</v>
      </c>
      <c r="C381" s="11"/>
      <c r="D381" s="134">
        <f>'CUMUL NOVE 20 '!D381+'dec 20'!D381</f>
        <v>0</v>
      </c>
      <c r="E381" s="134">
        <f>'CUMUL NOVE 20 '!E381+'dec 20'!E381</f>
        <v>0</v>
      </c>
      <c r="F381" s="134">
        <f t="shared" ref="F381:F383" si="133">(D381-E381)</f>
        <v>0</v>
      </c>
      <c r="G381" s="32" t="e">
        <f t="shared" si="132"/>
        <v>#DIV/0!</v>
      </c>
    </row>
    <row r="382" spans="1:7" x14ac:dyDescent="0.25">
      <c r="A382" s="130" t="s">
        <v>35</v>
      </c>
      <c r="B382" s="2" t="s">
        <v>36</v>
      </c>
      <c r="C382" s="11"/>
      <c r="D382" s="134">
        <f>'CUMUL NOVE 20 '!D382+'dec 20'!D382</f>
        <v>0</v>
      </c>
      <c r="E382" s="134">
        <f>'CUMUL NOVE 20 '!E382+'dec 20'!E382</f>
        <v>0</v>
      </c>
      <c r="F382" s="134">
        <f t="shared" si="133"/>
        <v>0</v>
      </c>
      <c r="G382" s="32" t="e">
        <f t="shared" si="132"/>
        <v>#DIV/0!</v>
      </c>
    </row>
    <row r="383" spans="1:7" ht="26.25" x14ac:dyDescent="0.25">
      <c r="A383" s="22"/>
      <c r="B383" s="26" t="s">
        <v>45</v>
      </c>
      <c r="C383" s="131"/>
      <c r="D383" s="40">
        <f>D373+D374+D375+D376+D381+D382</f>
        <v>522582</v>
      </c>
      <c r="E383" s="40">
        <f>E373+E374+E375+E376+E381+E382</f>
        <v>507703</v>
      </c>
      <c r="F383" s="40">
        <f t="shared" si="133"/>
        <v>14879</v>
      </c>
      <c r="G383" s="34">
        <f t="shared" si="132"/>
        <v>2.9306503999385468E-2</v>
      </c>
    </row>
    <row r="384" spans="1:7" x14ac:dyDescent="0.25">
      <c r="B384" s="18"/>
      <c r="C384" s="28"/>
      <c r="D384" s="41"/>
      <c r="E384" s="42"/>
      <c r="F384" s="42"/>
      <c r="G384" s="35"/>
    </row>
    <row r="385" spans="1:7" x14ac:dyDescent="0.25">
      <c r="B385" s="13" t="s">
        <v>6</v>
      </c>
      <c r="C385" s="28"/>
      <c r="D385" s="41"/>
      <c r="E385" s="42"/>
      <c r="F385" s="42"/>
      <c r="G385" s="35"/>
    </row>
    <row r="386" spans="1:7" x14ac:dyDescent="0.25">
      <c r="B386" s="1" t="s">
        <v>28</v>
      </c>
      <c r="C386" s="10"/>
      <c r="D386" s="134">
        <f>'CUMUL NOVE 20 '!D386+'dec 20'!D386</f>
        <v>0</v>
      </c>
      <c r="E386" s="134">
        <f>'CUMUL NOVE 20 '!E386+'dec 20'!E386</f>
        <v>0</v>
      </c>
      <c r="F386" s="134">
        <f t="shared" ref="F386" si="134">(D386-E386)</f>
        <v>0</v>
      </c>
      <c r="G386" s="32" t="e">
        <f t="shared" ref="G386" si="135">F386/E386</f>
        <v>#DIV/0!</v>
      </c>
    </row>
    <row r="387" spans="1:7" x14ac:dyDescent="0.25">
      <c r="B387" s="3"/>
      <c r="C387" s="132"/>
      <c r="D387" s="133"/>
      <c r="E387" s="133"/>
      <c r="F387" s="133"/>
      <c r="G387" s="36"/>
    </row>
    <row r="388" spans="1:7" x14ac:dyDescent="0.25">
      <c r="A388" s="130">
        <v>72</v>
      </c>
      <c r="B388" s="1" t="s">
        <v>37</v>
      </c>
      <c r="C388" s="10"/>
      <c r="D388" s="134">
        <f>'CUMUL NOVE 20 '!D388+'dec 20'!D388</f>
        <v>0</v>
      </c>
      <c r="E388" s="134">
        <f>'CUMUL NOVE 20 '!E388+'dec 20'!E388</f>
        <v>0</v>
      </c>
      <c r="F388" s="134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5">
      <c r="A389" s="130">
        <v>73</v>
      </c>
      <c r="B389" s="1" t="s">
        <v>38</v>
      </c>
      <c r="C389" s="10"/>
      <c r="D389" s="134">
        <f>'CUMUL NOVE 20 '!D389+'dec 20'!D389</f>
        <v>0</v>
      </c>
      <c r="E389" s="134">
        <f>'CUMUL NOVE 20 '!E389+'dec 20'!E389</f>
        <v>0</v>
      </c>
      <c r="F389" s="134">
        <f t="shared" si="136"/>
        <v>0</v>
      </c>
      <c r="G389" s="32" t="e">
        <f t="shared" si="137"/>
        <v>#DIV/0!</v>
      </c>
    </row>
    <row r="390" spans="1:7" x14ac:dyDescent="0.25">
      <c r="A390" s="130">
        <v>74</v>
      </c>
      <c r="B390" s="2" t="s">
        <v>39</v>
      </c>
      <c r="C390" s="11"/>
      <c r="D390" s="134">
        <f>'CUMUL NOVE 20 '!D390+'dec 20'!D390</f>
        <v>0</v>
      </c>
      <c r="E390" s="134">
        <f>'CUMUL NOVE 20 '!E390+'dec 20'!E390</f>
        <v>0</v>
      </c>
      <c r="F390" s="134">
        <f t="shared" si="136"/>
        <v>0</v>
      </c>
      <c r="G390" s="32" t="e">
        <f t="shared" si="137"/>
        <v>#DIV/0!</v>
      </c>
    </row>
    <row r="391" spans="1:7" ht="26.25" x14ac:dyDescent="0.25">
      <c r="A391" s="22"/>
      <c r="B391" s="26" t="s">
        <v>44</v>
      </c>
      <c r="C391" s="135"/>
      <c r="D391" s="40">
        <f>D383+D388+D389+D390</f>
        <v>522582</v>
      </c>
      <c r="E391" s="40">
        <f>E383+E388+E389+E390</f>
        <v>507703</v>
      </c>
      <c r="F391" s="134">
        <f t="shared" si="136"/>
        <v>14879</v>
      </c>
      <c r="G391" s="32">
        <f t="shared" si="137"/>
        <v>2.9306503999385468E-2</v>
      </c>
    </row>
    <row r="392" spans="1:7" x14ac:dyDescent="0.25">
      <c r="A392" s="130">
        <v>60</v>
      </c>
      <c r="B392" s="3" t="s">
        <v>40</v>
      </c>
      <c r="C392" s="132"/>
      <c r="D392" s="133">
        <f>D393+D394+D395</f>
        <v>64669</v>
      </c>
      <c r="E392" s="133">
        <f>E393+E394+E395</f>
        <v>54190</v>
      </c>
      <c r="F392" s="134">
        <f t="shared" si="136"/>
        <v>10479</v>
      </c>
      <c r="G392" s="32">
        <f t="shared" si="137"/>
        <v>0.19337516146890571</v>
      </c>
    </row>
    <row r="393" spans="1:7" x14ac:dyDescent="0.25">
      <c r="A393" s="130">
        <v>600</v>
      </c>
      <c r="B393" s="1" t="s">
        <v>2</v>
      </c>
      <c r="C393" s="10"/>
      <c r="D393" s="134">
        <f>'CUMUL NOVE 20 '!D393+'dec 20'!D393</f>
        <v>7698</v>
      </c>
      <c r="E393" s="134">
        <f>'CUMUL NOVE 20 '!E393+'dec 20'!E393</f>
        <v>6772</v>
      </c>
      <c r="F393" s="134">
        <f t="shared" si="136"/>
        <v>926</v>
      </c>
      <c r="G393" s="32">
        <f t="shared" si="137"/>
        <v>0.13673951565268755</v>
      </c>
    </row>
    <row r="394" spans="1:7" x14ac:dyDescent="0.25">
      <c r="A394" s="130">
        <v>601</v>
      </c>
      <c r="B394" s="1" t="s">
        <v>3</v>
      </c>
      <c r="C394" s="10"/>
      <c r="D394" s="134">
        <f>'CUMUL NOVE 20 '!D394+'dec 20'!D394</f>
        <v>56971</v>
      </c>
      <c r="E394" s="134">
        <f>'CUMUL NOVE 20 '!E394+'dec 20'!E394</f>
        <v>47418</v>
      </c>
      <c r="F394" s="134">
        <f t="shared" si="136"/>
        <v>9553</v>
      </c>
      <c r="G394" s="32">
        <f t="shared" si="137"/>
        <v>0.20146357923151545</v>
      </c>
    </row>
    <row r="395" spans="1:7" x14ac:dyDescent="0.25">
      <c r="A395" s="130">
        <v>604</v>
      </c>
      <c r="B395" s="1" t="s">
        <v>4</v>
      </c>
      <c r="C395" s="10"/>
      <c r="D395" s="134">
        <f>'CUMUL NOVE 20 '!D395+'dec 20'!D395</f>
        <v>0</v>
      </c>
      <c r="E395" s="134">
        <f>'CUMUL NOVE 20 '!E395+'dec 20'!E395</f>
        <v>0</v>
      </c>
      <c r="F395" s="134">
        <f t="shared" si="136"/>
        <v>0</v>
      </c>
      <c r="G395" s="32" t="e">
        <f t="shared" si="137"/>
        <v>#DIV/0!</v>
      </c>
    </row>
    <row r="396" spans="1:7" x14ac:dyDescent="0.25">
      <c r="A396" s="130">
        <v>61</v>
      </c>
      <c r="B396" s="1" t="s">
        <v>41</v>
      </c>
      <c r="C396" s="10"/>
      <c r="D396" s="134">
        <f>'CUMUL NOVE 20 '!D396+'dec 20'!D396</f>
        <v>25004</v>
      </c>
      <c r="E396" s="134">
        <f>'CUMUL NOVE 20 '!E396+'dec 20'!E396</f>
        <v>17286</v>
      </c>
      <c r="F396" s="134">
        <f t="shared" si="136"/>
        <v>7718</v>
      </c>
      <c r="G396" s="32">
        <f t="shared" si="137"/>
        <v>0.44648848779359018</v>
      </c>
    </row>
    <row r="397" spans="1:7" x14ac:dyDescent="0.25">
      <c r="A397" s="130">
        <v>62</v>
      </c>
      <c r="B397" s="2" t="s">
        <v>42</v>
      </c>
      <c r="C397" s="11"/>
      <c r="D397" s="134">
        <f>'CUMUL NOVE 20 '!D397+'dec 20'!D397</f>
        <v>8962</v>
      </c>
      <c r="E397" s="134">
        <f>'CUMUL NOVE 20 '!E397+'dec 20'!E397</f>
        <v>15166</v>
      </c>
      <c r="F397" s="134">
        <f t="shared" si="136"/>
        <v>-6204</v>
      </c>
      <c r="G397" s="32">
        <f t="shared" si="137"/>
        <v>-0.40907292628247394</v>
      </c>
    </row>
    <row r="398" spans="1:7" ht="26.25" x14ac:dyDescent="0.25">
      <c r="A398" s="22"/>
      <c r="B398" s="26" t="s">
        <v>43</v>
      </c>
      <c r="C398" s="135"/>
      <c r="D398" s="40">
        <f>D392+D396+D397</f>
        <v>98635</v>
      </c>
      <c r="E398" s="40">
        <f>E392+E396+E397</f>
        <v>86642</v>
      </c>
      <c r="F398" s="134">
        <f t="shared" si="136"/>
        <v>11993</v>
      </c>
      <c r="G398" s="32">
        <f t="shared" si="137"/>
        <v>0.13842016573947971</v>
      </c>
    </row>
    <row r="399" spans="1:7" ht="26.25" x14ac:dyDescent="0.25">
      <c r="A399" s="22"/>
      <c r="B399" s="26" t="s">
        <v>48</v>
      </c>
      <c r="C399" s="135"/>
      <c r="D399" s="40">
        <f>D391-D398</f>
        <v>423947</v>
      </c>
      <c r="E399" s="40">
        <f>E391-E398</f>
        <v>421061</v>
      </c>
      <c r="F399" s="134">
        <f t="shared" si="136"/>
        <v>2886</v>
      </c>
      <c r="G399" s="32">
        <f t="shared" si="137"/>
        <v>6.854113774488732E-3</v>
      </c>
    </row>
    <row r="400" spans="1:7" x14ac:dyDescent="0.25">
      <c r="A400" s="130">
        <v>63</v>
      </c>
      <c r="B400" s="3" t="s">
        <v>46</v>
      </c>
      <c r="C400" s="132"/>
      <c r="D400" s="134">
        <f>'CUMUL NOVE 20 '!D400+'dec 20'!D400</f>
        <v>384044</v>
      </c>
      <c r="E400" s="134">
        <f>'CUMUL NOVE 20 '!E400+'dec 20'!E400</f>
        <v>334310</v>
      </c>
      <c r="F400" s="134">
        <f t="shared" si="136"/>
        <v>49734</v>
      </c>
      <c r="G400" s="32">
        <f t="shared" si="137"/>
        <v>0.14876611528222308</v>
      </c>
    </row>
    <row r="401" spans="1:7" x14ac:dyDescent="0.25">
      <c r="A401" s="130"/>
      <c r="B401" s="13" t="s">
        <v>6</v>
      </c>
      <c r="C401" s="27"/>
      <c r="D401" s="134"/>
      <c r="E401" s="134"/>
      <c r="F401" s="134"/>
      <c r="G401" s="32"/>
    </row>
    <row r="402" spans="1:7" x14ac:dyDescent="0.25">
      <c r="A402" s="130">
        <v>631</v>
      </c>
      <c r="B402" s="15" t="s">
        <v>21</v>
      </c>
      <c r="C402" s="21"/>
      <c r="D402" s="134">
        <f>'CUMUL NOVE 20 '!D402+'dec 20'!D402</f>
        <v>0</v>
      </c>
      <c r="E402" s="134">
        <f>'CUMUL NOVE 20 '!E402+'dec 20'!E402</f>
        <v>0</v>
      </c>
      <c r="F402" s="134">
        <f t="shared" ref="F402" si="138">(D402-E402)</f>
        <v>0</v>
      </c>
      <c r="G402" s="32" t="e">
        <f t="shared" ref="G402" si="139">F402/E402</f>
        <v>#DIV/0!</v>
      </c>
    </row>
    <row r="403" spans="1:7" x14ac:dyDescent="0.25">
      <c r="A403" s="130"/>
      <c r="B403" s="15"/>
      <c r="C403" s="21"/>
      <c r="D403" s="134"/>
      <c r="E403" s="134"/>
      <c r="F403" s="134"/>
      <c r="G403" s="32"/>
    </row>
    <row r="404" spans="1:7" x14ac:dyDescent="0.25">
      <c r="A404" s="130">
        <v>64</v>
      </c>
      <c r="B404" s="2" t="s">
        <v>47</v>
      </c>
      <c r="C404" s="11"/>
      <c r="D404" s="134">
        <f>'CUMUL NOVE 20 '!D404+'dec 20'!D404</f>
        <v>15535</v>
      </c>
      <c r="E404" s="134">
        <f>'CUMUL NOVE 20 '!E404+'dec 20'!E404</f>
        <v>20171</v>
      </c>
      <c r="F404" s="134">
        <f t="shared" ref="F404:F414" si="140">(D404-E404)</f>
        <v>-4636</v>
      </c>
      <c r="G404" s="32">
        <f t="shared" ref="G404:G414" si="141">F404/E404</f>
        <v>-0.22983491150661842</v>
      </c>
    </row>
    <row r="405" spans="1:7" ht="26.25" x14ac:dyDescent="0.25">
      <c r="A405" s="22"/>
      <c r="B405" s="26" t="s">
        <v>49</v>
      </c>
      <c r="C405" s="135"/>
      <c r="D405" s="40">
        <f>D399-D400-D404</f>
        <v>24368</v>
      </c>
      <c r="E405" s="40">
        <f>E399-E400-E404</f>
        <v>66580</v>
      </c>
      <c r="F405" s="40">
        <f t="shared" si="140"/>
        <v>-42212</v>
      </c>
      <c r="G405" s="34">
        <f t="shared" si="141"/>
        <v>-0.63400420546710723</v>
      </c>
    </row>
    <row r="406" spans="1:7" x14ac:dyDescent="0.25">
      <c r="A406" s="130">
        <v>75</v>
      </c>
      <c r="B406" s="3" t="s">
        <v>50</v>
      </c>
      <c r="C406" s="132"/>
      <c r="D406" s="134">
        <f>'CUMUL NOVE 20 '!D406+'dec 20'!D406</f>
        <v>0</v>
      </c>
      <c r="E406" s="134">
        <f>'CUMUL NOVE 20 '!E406+'dec 20'!E406</f>
        <v>0</v>
      </c>
      <c r="F406" s="134">
        <f t="shared" si="140"/>
        <v>0</v>
      </c>
      <c r="G406" s="32" t="e">
        <f t="shared" si="141"/>
        <v>#DIV/0!</v>
      </c>
    </row>
    <row r="407" spans="1:7" x14ac:dyDescent="0.25">
      <c r="A407" s="130">
        <v>65</v>
      </c>
      <c r="B407" s="1" t="s">
        <v>51</v>
      </c>
      <c r="C407" s="10"/>
      <c r="D407" s="134">
        <f>'CUMUL NOVE 20 '!D407+'dec 20'!D407</f>
        <v>0</v>
      </c>
      <c r="E407" s="134">
        <f>'CUMUL NOVE 20 '!E407+'dec 20'!E407</f>
        <v>0</v>
      </c>
      <c r="F407" s="134">
        <f t="shared" si="140"/>
        <v>0</v>
      </c>
      <c r="G407" s="32" t="e">
        <f t="shared" si="141"/>
        <v>#DIV/0!</v>
      </c>
    </row>
    <row r="408" spans="1:7" ht="26.25" x14ac:dyDescent="0.25">
      <c r="A408" s="130">
        <v>68</v>
      </c>
      <c r="B408" s="16" t="s">
        <v>52</v>
      </c>
      <c r="C408" s="17"/>
      <c r="D408" s="134">
        <f>'CUMUL NOVE 20 '!D408+'dec 20'!D408</f>
        <v>89500</v>
      </c>
      <c r="E408" s="134">
        <f>'CUMUL NOVE 20 '!E408+'dec 20'!E408</f>
        <v>70000</v>
      </c>
      <c r="F408" s="134">
        <f t="shared" si="140"/>
        <v>19500</v>
      </c>
      <c r="G408" s="32">
        <f t="shared" si="141"/>
        <v>0.27857142857142858</v>
      </c>
    </row>
    <row r="409" spans="1:7" x14ac:dyDescent="0.25">
      <c r="A409" s="130">
        <v>78</v>
      </c>
      <c r="B409" s="2" t="s">
        <v>53</v>
      </c>
      <c r="C409" s="11"/>
      <c r="D409" s="134">
        <f>'CUMUL NOVE 20 '!D409+'dec 20'!D409</f>
        <v>0</v>
      </c>
      <c r="E409" s="134">
        <f>'CUMUL NOVE 20 '!E409+'dec 20'!E409</f>
        <v>0</v>
      </c>
      <c r="F409" s="134">
        <f t="shared" si="140"/>
        <v>0</v>
      </c>
      <c r="G409" s="32" t="e">
        <f t="shared" si="141"/>
        <v>#DIV/0!</v>
      </c>
    </row>
    <row r="410" spans="1:7" ht="26.25" x14ac:dyDescent="0.25">
      <c r="A410" s="22"/>
      <c r="B410" s="26" t="s">
        <v>77</v>
      </c>
      <c r="C410" s="135"/>
      <c r="D410" s="40">
        <f>D405+D406-D407-D408+D409</f>
        <v>-65132</v>
      </c>
      <c r="E410" s="40">
        <f>E405+E406-E407-E408+E409</f>
        <v>-3420</v>
      </c>
      <c r="F410" s="40">
        <f t="shared" si="140"/>
        <v>-61712</v>
      </c>
      <c r="G410" s="34">
        <f t="shared" si="141"/>
        <v>18.044444444444444</v>
      </c>
    </row>
    <row r="411" spans="1:7" x14ac:dyDescent="0.25">
      <c r="A411" s="130">
        <v>76</v>
      </c>
      <c r="B411" s="1" t="s">
        <v>54</v>
      </c>
      <c r="C411" s="10"/>
      <c r="D411" s="134">
        <f>'CUMUL NOVE 20 '!D411+'dec 20'!D411</f>
        <v>0</v>
      </c>
      <c r="E411" s="134">
        <f>'CUMUL NOVE 20 '!E411+'dec 20'!E411</f>
        <v>0</v>
      </c>
      <c r="F411" s="134">
        <f t="shared" si="140"/>
        <v>0</v>
      </c>
      <c r="G411" s="32" t="e">
        <f t="shared" si="141"/>
        <v>#DIV/0!</v>
      </c>
    </row>
    <row r="412" spans="1:7" x14ac:dyDescent="0.25">
      <c r="A412" s="130">
        <v>66</v>
      </c>
      <c r="B412" s="1" t="s">
        <v>55</v>
      </c>
      <c r="C412" s="10"/>
      <c r="D412" s="134">
        <f>'CUMUL NOVE 20 '!D412+'dec 20'!D412</f>
        <v>1000</v>
      </c>
      <c r="E412" s="134">
        <f>'CUMUL NOVE 20 '!E412+'dec 20'!E412</f>
        <v>1000</v>
      </c>
      <c r="F412" s="134">
        <f t="shared" si="140"/>
        <v>0</v>
      </c>
      <c r="G412" s="32">
        <f t="shared" si="141"/>
        <v>0</v>
      </c>
    </row>
    <row r="413" spans="1:7" x14ac:dyDescent="0.25">
      <c r="B413" s="2" t="s">
        <v>56</v>
      </c>
      <c r="C413" s="11"/>
      <c r="D413" s="136">
        <f>D411-D412</f>
        <v>-1000</v>
      </c>
      <c r="E413" s="136">
        <f>E411-E412</f>
        <v>-1000</v>
      </c>
      <c r="F413" s="134">
        <f t="shared" si="140"/>
        <v>0</v>
      </c>
      <c r="G413" s="32">
        <f t="shared" si="141"/>
        <v>0</v>
      </c>
    </row>
    <row r="414" spans="1:7" x14ac:dyDescent="0.25">
      <c r="A414" s="22"/>
      <c r="B414" s="19" t="s">
        <v>57</v>
      </c>
      <c r="C414" s="135"/>
      <c r="D414" s="40">
        <f>D410+D413</f>
        <v>-66132</v>
      </c>
      <c r="E414" s="40">
        <f>E410+E413</f>
        <v>-4420</v>
      </c>
      <c r="F414" s="40">
        <f t="shared" si="140"/>
        <v>-61712</v>
      </c>
      <c r="G414" s="34">
        <f t="shared" si="141"/>
        <v>13.961990950226244</v>
      </c>
    </row>
    <row r="416" spans="1:7" x14ac:dyDescent="0.25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5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5">
      <c r="A418" s="130">
        <v>5</v>
      </c>
      <c r="B418" s="1" t="s">
        <v>22</v>
      </c>
      <c r="C418" s="10"/>
      <c r="D418" s="40">
        <f>'dec 20'!D418</f>
        <v>0</v>
      </c>
      <c r="E418" s="40">
        <f>'dec 20'!E418</f>
        <v>0</v>
      </c>
      <c r="F418" s="40">
        <f t="shared" ref="F418" si="142">(D418-E418)</f>
        <v>0</v>
      </c>
      <c r="G418" s="34" t="e">
        <f t="shared" ref="G418" si="143">F418/E418</f>
        <v>#DIV/0!</v>
      </c>
    </row>
    <row r="419" spans="1:7" x14ac:dyDescent="0.25">
      <c r="B419" s="6"/>
      <c r="C419" s="28"/>
    </row>
    <row r="420" spans="1:7" x14ac:dyDescent="0.25">
      <c r="B420" s="7" t="s">
        <v>6</v>
      </c>
      <c r="C420" s="29"/>
    </row>
    <row r="421" spans="1:7" x14ac:dyDescent="0.25">
      <c r="B421" s="6"/>
      <c r="C421" s="28"/>
    </row>
    <row r="422" spans="1:7" x14ac:dyDescent="0.25">
      <c r="A422" s="130">
        <v>51</v>
      </c>
      <c r="B422" s="20" t="s">
        <v>29</v>
      </c>
      <c r="C422" s="30"/>
      <c r="D422" s="134"/>
      <c r="E422" s="134"/>
      <c r="F422" s="134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5">
      <c r="A423" s="130">
        <v>510</v>
      </c>
      <c r="B423" s="1" t="s">
        <v>7</v>
      </c>
      <c r="C423" s="10"/>
      <c r="D423" s="134"/>
      <c r="E423" s="134"/>
      <c r="F423" s="134">
        <f t="shared" si="144"/>
        <v>0</v>
      </c>
      <c r="G423" s="32" t="e">
        <f t="shared" si="145"/>
        <v>#DIV/0!</v>
      </c>
    </row>
    <row r="424" spans="1:7" x14ac:dyDescent="0.25">
      <c r="B424" s="3"/>
      <c r="C424" s="28"/>
    </row>
    <row r="425" spans="1:7" x14ac:dyDescent="0.25">
      <c r="A425" s="130">
        <v>41</v>
      </c>
      <c r="B425" s="1" t="s">
        <v>8</v>
      </c>
      <c r="C425" s="10"/>
      <c r="D425" s="134">
        <f>D429+D430+D431</f>
        <v>0</v>
      </c>
      <c r="E425" s="134">
        <f>E429+E430+E431</f>
        <v>0</v>
      </c>
      <c r="F425" s="134">
        <f t="shared" ref="F425" si="146">(D425-E425)</f>
        <v>0</v>
      </c>
      <c r="G425" s="32" t="e">
        <f t="shared" ref="G425" si="147">F425/E425</f>
        <v>#DIV/0!</v>
      </c>
    </row>
    <row r="426" spans="1:7" x14ac:dyDescent="0.25">
      <c r="A426" s="130"/>
      <c r="B426" s="1"/>
      <c r="C426" s="10"/>
      <c r="D426" s="134"/>
      <c r="E426" s="134"/>
      <c r="F426" s="134"/>
      <c r="G426" s="32"/>
    </row>
    <row r="427" spans="1:7" x14ac:dyDescent="0.25">
      <c r="A427" s="130"/>
      <c r="B427" s="7" t="s">
        <v>6</v>
      </c>
      <c r="C427" s="29"/>
      <c r="D427" s="134"/>
      <c r="E427" s="134"/>
      <c r="F427" s="134"/>
      <c r="G427" s="32"/>
    </row>
    <row r="428" spans="1:7" x14ac:dyDescent="0.25">
      <c r="A428" s="130"/>
      <c r="B428" s="1"/>
      <c r="C428" s="10"/>
      <c r="D428" s="134"/>
      <c r="E428" s="134"/>
      <c r="F428" s="134"/>
      <c r="G428" s="32"/>
    </row>
    <row r="429" spans="1:7" x14ac:dyDescent="0.25">
      <c r="A429" s="130"/>
      <c r="B429" s="23" t="s">
        <v>23</v>
      </c>
      <c r="C429" s="10"/>
      <c r="D429" s="40">
        <f>'dec 20'!D429</f>
        <v>0</v>
      </c>
      <c r="E429" s="40">
        <f>'dec 20'!E429</f>
        <v>0</v>
      </c>
      <c r="F429" s="134">
        <f t="shared" ref="F429:F431" si="148">(D429-E429)</f>
        <v>0</v>
      </c>
      <c r="G429" s="32" t="e">
        <f t="shared" ref="G429:G431" si="149">F429/E429</f>
        <v>#DIV/0!</v>
      </c>
    </row>
    <row r="430" spans="1:7" ht="26.25" x14ac:dyDescent="0.25">
      <c r="A430" s="130"/>
      <c r="B430" s="24" t="s">
        <v>58</v>
      </c>
      <c r="C430" s="17"/>
      <c r="D430" s="40">
        <f>'dec 20'!D430</f>
        <v>0</v>
      </c>
      <c r="E430" s="40">
        <f>'dec 20'!E430</f>
        <v>0</v>
      </c>
      <c r="F430" s="134">
        <f t="shared" si="148"/>
        <v>0</v>
      </c>
      <c r="G430" s="32" t="e">
        <f t="shared" si="149"/>
        <v>#DIV/0!</v>
      </c>
    </row>
    <row r="431" spans="1:7" x14ac:dyDescent="0.25">
      <c r="A431" s="130"/>
      <c r="B431" s="23" t="s">
        <v>24</v>
      </c>
      <c r="C431" s="10"/>
      <c r="D431" s="40">
        <f>'dec 20'!D431</f>
        <v>0</v>
      </c>
      <c r="E431" s="40">
        <f>'dec 20'!E431</f>
        <v>0</v>
      </c>
      <c r="F431" s="134">
        <f t="shared" si="148"/>
        <v>0</v>
      </c>
      <c r="G431" s="32" t="e">
        <f t="shared" si="149"/>
        <v>#DIV/0!</v>
      </c>
    </row>
    <row r="432" spans="1:7" x14ac:dyDescent="0.25">
      <c r="A432" s="130"/>
      <c r="B432" s="1"/>
      <c r="C432" s="10"/>
      <c r="D432" s="134"/>
      <c r="E432" s="134"/>
      <c r="F432" s="134"/>
      <c r="G432" s="32"/>
    </row>
    <row r="433" spans="1:7" x14ac:dyDescent="0.25">
      <c r="A433" s="130"/>
      <c r="B433" s="8" t="s">
        <v>26</v>
      </c>
      <c r="C433" s="31"/>
      <c r="D433" s="40">
        <f>'dec 20'!D433</f>
        <v>0</v>
      </c>
      <c r="E433" s="40">
        <f>'dec 20'!E433</f>
        <v>0</v>
      </c>
      <c r="F433" s="134">
        <f t="shared" ref="F433" si="150">(D433-E433)</f>
        <v>0</v>
      </c>
      <c r="G433" s="32" t="e">
        <f t="shared" ref="G433" si="151">F433/E433</f>
        <v>#DIV/0!</v>
      </c>
    </row>
    <row r="434" spans="1:7" x14ac:dyDescent="0.25">
      <c r="A434" s="130"/>
      <c r="B434" s="8"/>
      <c r="C434" s="31"/>
      <c r="D434" s="134"/>
      <c r="E434" s="134"/>
      <c r="F434" s="134"/>
      <c r="G434" s="32"/>
    </row>
    <row r="435" spans="1:7" x14ac:dyDescent="0.25">
      <c r="A435" s="130">
        <v>3</v>
      </c>
      <c r="B435" s="8" t="s">
        <v>15</v>
      </c>
      <c r="C435" s="31"/>
      <c r="D435" s="134">
        <f>D438+D439+D440+D441</f>
        <v>0</v>
      </c>
      <c r="E435" s="134">
        <f>E438+E439+E440+E441</f>
        <v>0</v>
      </c>
      <c r="F435" s="134">
        <f t="shared" ref="F435" si="152">(D435-E435)</f>
        <v>0</v>
      </c>
      <c r="G435" s="32" t="e">
        <f t="shared" ref="G435" si="153">F435/E435</f>
        <v>#DIV/0!</v>
      </c>
    </row>
    <row r="436" spans="1:7" x14ac:dyDescent="0.25">
      <c r="A436" s="130"/>
      <c r="B436" s="7" t="s">
        <v>6</v>
      </c>
      <c r="C436" s="29"/>
      <c r="D436" s="134"/>
      <c r="E436" s="134"/>
      <c r="F436" s="134"/>
      <c r="G436" s="32"/>
    </row>
    <row r="437" spans="1:7" x14ac:dyDescent="0.25">
      <c r="A437" s="130"/>
      <c r="B437" s="8"/>
      <c r="C437" s="31"/>
      <c r="D437" s="134"/>
      <c r="E437" s="134"/>
      <c r="F437" s="134"/>
      <c r="G437" s="32"/>
    </row>
    <row r="438" spans="1:7" x14ac:dyDescent="0.25">
      <c r="A438" s="130">
        <v>30</v>
      </c>
      <c r="B438" s="25" t="s">
        <v>16</v>
      </c>
      <c r="C438" s="31"/>
      <c r="D438" s="40">
        <f>'dec 20'!D438</f>
        <v>0</v>
      </c>
      <c r="E438" s="40">
        <f>'dec 20'!E438</f>
        <v>0</v>
      </c>
      <c r="F438" s="134">
        <f t="shared" ref="F438:F441" si="154">(D438-E438)</f>
        <v>0</v>
      </c>
      <c r="G438" s="32" t="e">
        <f t="shared" ref="G438:G441" si="155">F438/E438</f>
        <v>#DIV/0!</v>
      </c>
    </row>
    <row r="439" spans="1:7" x14ac:dyDescent="0.25">
      <c r="A439" s="130">
        <v>31</v>
      </c>
      <c r="B439" s="25" t="s">
        <v>17</v>
      </c>
      <c r="C439" s="31"/>
      <c r="D439" s="40">
        <f>'dec 20'!D439</f>
        <v>0</v>
      </c>
      <c r="E439" s="40">
        <f>'dec 20'!E439</f>
        <v>0</v>
      </c>
      <c r="F439" s="134">
        <f t="shared" si="154"/>
        <v>0</v>
      </c>
      <c r="G439" s="32" t="e">
        <f t="shared" si="155"/>
        <v>#DIV/0!</v>
      </c>
    </row>
    <row r="440" spans="1:7" x14ac:dyDescent="0.25">
      <c r="A440" s="130">
        <v>32</v>
      </c>
      <c r="B440" s="25" t="s">
        <v>18</v>
      </c>
      <c r="C440" s="31"/>
      <c r="D440" s="40">
        <f>'dec 20'!D440</f>
        <v>0</v>
      </c>
      <c r="E440" s="40">
        <f>'dec 20'!E440</f>
        <v>0</v>
      </c>
      <c r="F440" s="134">
        <f t="shared" si="154"/>
        <v>0</v>
      </c>
      <c r="G440" s="32" t="e">
        <f t="shared" si="155"/>
        <v>#DIV/0!</v>
      </c>
    </row>
    <row r="441" spans="1:7" x14ac:dyDescent="0.25">
      <c r="A441" s="130">
        <v>37</v>
      </c>
      <c r="B441" s="25" t="s">
        <v>25</v>
      </c>
      <c r="C441" s="31"/>
      <c r="D441" s="40">
        <f>'dec 20'!D441</f>
        <v>0</v>
      </c>
      <c r="E441" s="40">
        <f>'dec 20'!E441</f>
        <v>0</v>
      </c>
      <c r="F441" s="134">
        <f t="shared" si="154"/>
        <v>0</v>
      </c>
      <c r="G441" s="32" t="e">
        <f t="shared" si="155"/>
        <v>#DIV/0!</v>
      </c>
    </row>
    <row r="442" spans="1:7" ht="16.5" thickBot="1" x14ac:dyDescent="0.3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5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5">
      <c r="A445" s="277"/>
      <c r="B445" s="270"/>
      <c r="C445" s="272"/>
      <c r="D445" s="134" t="s">
        <v>10</v>
      </c>
      <c r="E445" s="134" t="s">
        <v>11</v>
      </c>
      <c r="F445" s="134" t="s">
        <v>12</v>
      </c>
      <c r="G445" s="32" t="s">
        <v>13</v>
      </c>
    </row>
    <row r="446" spans="1:7" x14ac:dyDescent="0.25">
      <c r="A446" s="130">
        <v>700</v>
      </c>
      <c r="B446" s="1" t="s">
        <v>30</v>
      </c>
      <c r="C446" s="10"/>
      <c r="D446" s="134">
        <f>'CUMUL NOVE 20 '!D446+'dec 20'!D446</f>
        <v>15561</v>
      </c>
      <c r="E446" s="134">
        <f>'CUMUL NOVE 20 '!E446+'dec 20'!E446</f>
        <v>36747</v>
      </c>
      <c r="F446" s="134">
        <f>(D447-E447)</f>
        <v>-185253</v>
      </c>
      <c r="G446" s="32">
        <f>F446/E447</f>
        <v>-0.54823340011659949</v>
      </c>
    </row>
    <row r="447" spans="1:7" x14ac:dyDescent="0.25">
      <c r="A447" s="130">
        <v>701</v>
      </c>
      <c r="B447" s="1" t="s">
        <v>31</v>
      </c>
      <c r="C447" s="10"/>
      <c r="D447" s="134">
        <f>'CUMUL NOVE 20 '!D447+'dec 20'!D447</f>
        <v>152656</v>
      </c>
      <c r="E447" s="134">
        <f>'CUMUL NOVE 20 '!E447+'dec 20'!E447</f>
        <v>337909</v>
      </c>
      <c r="F447" s="134">
        <f>(D448-E448)</f>
        <v>0</v>
      </c>
      <c r="G447" s="32" t="e">
        <f>F447/E448</f>
        <v>#DIV/0!</v>
      </c>
    </row>
    <row r="448" spans="1:7" x14ac:dyDescent="0.25">
      <c r="A448" s="130">
        <v>704</v>
      </c>
      <c r="B448" s="1" t="s">
        <v>32</v>
      </c>
      <c r="C448" s="10"/>
      <c r="D448" s="134">
        <f>'CUMUL NOVE 20 '!D448+'dec 20'!D448</f>
        <v>0</v>
      </c>
      <c r="E448" s="134">
        <f>'CUMUL NOVE 20 '!E448+'dec 20'!E448</f>
        <v>0</v>
      </c>
      <c r="F448" s="134">
        <f t="shared" ref="F448" si="156">(D448-E448)</f>
        <v>0</v>
      </c>
      <c r="G448" s="32" t="e">
        <f t="shared" ref="G448:G449" si="157">F448/E448</f>
        <v>#DIV/0!</v>
      </c>
    </row>
    <row r="449" spans="1:7" x14ac:dyDescent="0.25">
      <c r="A449" s="130">
        <v>706</v>
      </c>
      <c r="B449" s="1" t="s">
        <v>33</v>
      </c>
      <c r="C449" s="10"/>
      <c r="D449" s="134">
        <f>'CUMUL NOVE 20 '!D449+'dec 20'!D449</f>
        <v>117601</v>
      </c>
      <c r="E449" s="134">
        <f>'CUMUL NOVE 20 '!E449+'dec 20'!E449</f>
        <v>301152</v>
      </c>
      <c r="F449" s="134">
        <f>(D449-E449)</f>
        <v>-183551</v>
      </c>
      <c r="G449" s="32">
        <f t="shared" si="157"/>
        <v>-0.60949620125385184</v>
      </c>
    </row>
    <row r="450" spans="1:7" x14ac:dyDescent="0.25">
      <c r="A450" s="130"/>
      <c r="B450" s="13" t="s">
        <v>6</v>
      </c>
      <c r="C450" s="27"/>
      <c r="D450" s="39"/>
      <c r="E450" s="39"/>
      <c r="F450" s="39"/>
      <c r="G450" s="33"/>
    </row>
    <row r="451" spans="1:7" x14ac:dyDescent="0.25">
      <c r="A451" s="130"/>
      <c r="B451" s="14" t="s">
        <v>19</v>
      </c>
      <c r="C451" s="11"/>
      <c r="D451" s="39"/>
      <c r="E451" s="39"/>
      <c r="F451" s="134"/>
      <c r="G451" s="32" t="e">
        <f t="shared" ref="G451:G456" si="158">F451/E451</f>
        <v>#DIV/0!</v>
      </c>
    </row>
    <row r="452" spans="1:7" x14ac:dyDescent="0.25">
      <c r="A452" s="130"/>
      <c r="B452" s="14" t="s">
        <v>20</v>
      </c>
      <c r="C452" s="11"/>
      <c r="D452" s="39"/>
      <c r="E452" s="39"/>
      <c r="F452" s="134"/>
      <c r="G452" s="32" t="e">
        <f t="shared" si="158"/>
        <v>#DIV/0!</v>
      </c>
    </row>
    <row r="453" spans="1:7" x14ac:dyDescent="0.25">
      <c r="A453" s="130"/>
      <c r="B453" s="14" t="s">
        <v>27</v>
      </c>
      <c r="C453" s="11"/>
      <c r="D453" s="39"/>
      <c r="E453" s="39"/>
      <c r="F453" s="134"/>
      <c r="G453" s="32" t="e">
        <f t="shared" si="158"/>
        <v>#DIV/0!</v>
      </c>
    </row>
    <row r="454" spans="1:7" x14ac:dyDescent="0.25">
      <c r="A454" s="130">
        <v>706</v>
      </c>
      <c r="B454" s="2" t="s">
        <v>34</v>
      </c>
      <c r="C454" s="11"/>
      <c r="D454" s="134">
        <f>'CUMUL NOVE 20 '!D454+'dec 20'!D454</f>
        <v>0</v>
      </c>
      <c r="E454" s="134">
        <f>'CUMUL NOVE 20 '!E454+'dec 20'!E454</f>
        <v>0</v>
      </c>
      <c r="F454" s="134">
        <f t="shared" ref="F454:F456" si="159">(D454-E454)</f>
        <v>0</v>
      </c>
      <c r="G454" s="32" t="e">
        <f t="shared" si="158"/>
        <v>#DIV/0!</v>
      </c>
    </row>
    <row r="455" spans="1:7" x14ac:dyDescent="0.25">
      <c r="A455" s="130" t="s">
        <v>35</v>
      </c>
      <c r="B455" s="2" t="s">
        <v>36</v>
      </c>
      <c r="C455" s="11"/>
      <c r="D455" s="134">
        <f>'CUMUL NOVE 20 '!D455+'dec 20'!D455</f>
        <v>0</v>
      </c>
      <c r="E455" s="134">
        <f>'CUMUL NOVE 20 '!E455+'dec 20'!E455</f>
        <v>0</v>
      </c>
      <c r="F455" s="134">
        <f t="shared" si="159"/>
        <v>0</v>
      </c>
      <c r="G455" s="32" t="e">
        <f t="shared" si="158"/>
        <v>#DIV/0!</v>
      </c>
    </row>
    <row r="456" spans="1:7" ht="26.25" x14ac:dyDescent="0.25">
      <c r="A456" s="22"/>
      <c r="B456" s="26" t="s">
        <v>45</v>
      </c>
      <c r="C456" s="131"/>
      <c r="D456" s="40">
        <f>D446+D447+D448+D449+D454+D455</f>
        <v>285818</v>
      </c>
      <c r="E456" s="40">
        <f>E446+E447+E448+E449+E454+E455</f>
        <v>675808</v>
      </c>
      <c r="F456" s="40">
        <f t="shared" si="159"/>
        <v>-389990</v>
      </c>
      <c r="G456" s="34">
        <f t="shared" si="158"/>
        <v>-0.57707218618305789</v>
      </c>
    </row>
    <row r="457" spans="1:7" x14ac:dyDescent="0.25">
      <c r="B457" s="18"/>
      <c r="C457" s="28"/>
      <c r="D457" s="41"/>
      <c r="E457" s="42"/>
      <c r="F457" s="42"/>
      <c r="G457" s="35"/>
    </row>
    <row r="458" spans="1:7" x14ac:dyDescent="0.25">
      <c r="B458" s="13" t="s">
        <v>6</v>
      </c>
      <c r="C458" s="28"/>
      <c r="D458" s="41"/>
      <c r="E458" s="42"/>
      <c r="F458" s="42"/>
      <c r="G458" s="35"/>
    </row>
    <row r="459" spans="1:7" x14ac:dyDescent="0.25">
      <c r="B459" s="1" t="s">
        <v>28</v>
      </c>
      <c r="C459" s="10"/>
      <c r="D459" s="134">
        <f>'CUMUL NOVE 20 '!D459+'dec 20'!D459</f>
        <v>0</v>
      </c>
      <c r="E459" s="134">
        <f>'CUMUL NOVE 20 '!E459+'dec 20'!E459</f>
        <v>0</v>
      </c>
      <c r="F459" s="134">
        <f t="shared" ref="F459" si="160">(D459-E459)</f>
        <v>0</v>
      </c>
      <c r="G459" s="32" t="e">
        <f t="shared" ref="G459" si="161">F459/E459</f>
        <v>#DIV/0!</v>
      </c>
    </row>
    <row r="460" spans="1:7" x14ac:dyDescent="0.25">
      <c r="B460" s="3"/>
      <c r="C460" s="132"/>
      <c r="D460" s="133"/>
      <c r="E460" s="133"/>
      <c r="F460" s="133"/>
      <c r="G460" s="36"/>
    </row>
    <row r="461" spans="1:7" x14ac:dyDescent="0.25">
      <c r="A461" s="130">
        <v>72</v>
      </c>
      <c r="B461" s="1" t="s">
        <v>37</v>
      </c>
      <c r="C461" s="10"/>
      <c r="D461" s="134">
        <f>'CUMUL NOVE 20 '!D461+'dec 20'!D461</f>
        <v>0</v>
      </c>
      <c r="E461" s="134">
        <f>'CUMUL NOVE 20 '!E461+'dec 20'!E461</f>
        <v>0</v>
      </c>
      <c r="F461" s="134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5">
      <c r="A462" s="130">
        <v>73</v>
      </c>
      <c r="B462" s="1" t="s">
        <v>38</v>
      </c>
      <c r="C462" s="10"/>
      <c r="D462" s="134">
        <f>'CUMUL NOVE 20 '!D462+'dec 20'!D462</f>
        <v>0</v>
      </c>
      <c r="E462" s="134">
        <f>'CUMUL NOVE 20 '!E462+'dec 20'!E462</f>
        <v>0</v>
      </c>
      <c r="F462" s="134">
        <f t="shared" si="162"/>
        <v>0</v>
      </c>
      <c r="G462" s="32" t="e">
        <f t="shared" si="163"/>
        <v>#DIV/0!</v>
      </c>
    </row>
    <row r="463" spans="1:7" x14ac:dyDescent="0.25">
      <c r="A463" s="130">
        <v>74</v>
      </c>
      <c r="B463" s="2" t="s">
        <v>39</v>
      </c>
      <c r="C463" s="11"/>
      <c r="D463" s="134">
        <f>'CUMUL NOVE 20 '!D463+'dec 20'!D463</f>
        <v>0</v>
      </c>
      <c r="E463" s="134">
        <f>'CUMUL NOVE 20 '!E463+'dec 20'!E463</f>
        <v>0</v>
      </c>
      <c r="F463" s="134">
        <f t="shared" si="162"/>
        <v>0</v>
      </c>
      <c r="G463" s="32" t="e">
        <f t="shared" si="163"/>
        <v>#DIV/0!</v>
      </c>
    </row>
    <row r="464" spans="1:7" ht="26.25" x14ac:dyDescent="0.25">
      <c r="A464" s="22"/>
      <c r="B464" s="26" t="s">
        <v>44</v>
      </c>
      <c r="C464" s="135"/>
      <c r="D464" s="40">
        <f>D456+D461+D462+D463</f>
        <v>285818</v>
      </c>
      <c r="E464" s="40">
        <f>E456+E461+E462+E463</f>
        <v>675808</v>
      </c>
      <c r="F464" s="134">
        <f t="shared" si="162"/>
        <v>-389990</v>
      </c>
      <c r="G464" s="32">
        <f t="shared" si="163"/>
        <v>-0.57707218618305789</v>
      </c>
    </row>
    <row r="465" spans="1:7" x14ac:dyDescent="0.25">
      <c r="A465" s="130">
        <v>60</v>
      </c>
      <c r="B465" s="3" t="s">
        <v>40</v>
      </c>
      <c r="C465" s="132"/>
      <c r="D465" s="133">
        <f>D466+D467+D468</f>
        <v>94044.822</v>
      </c>
      <c r="E465" s="133">
        <f>E466+E467+E468</f>
        <v>113699.28</v>
      </c>
      <c r="F465" s="134">
        <f t="shared" si="162"/>
        <v>-19654.457999999999</v>
      </c>
      <c r="G465" s="32">
        <f t="shared" si="163"/>
        <v>-0.17286352209090505</v>
      </c>
    </row>
    <row r="466" spans="1:7" x14ac:dyDescent="0.25">
      <c r="A466" s="130">
        <v>600</v>
      </c>
      <c r="B466" s="1" t="s">
        <v>2</v>
      </c>
      <c r="C466" s="10"/>
      <c r="D466" s="134">
        <f>'CUMUL NOVE 20 '!D466+'dec 20'!D466</f>
        <v>3964.8739999999998</v>
      </c>
      <c r="E466" s="134">
        <f>'CUMUL NOVE 20 '!E466+'dec 20'!E466</f>
        <v>5735.5</v>
      </c>
      <c r="F466" s="134">
        <f t="shared" si="162"/>
        <v>-1770.6260000000002</v>
      </c>
      <c r="G466" s="32">
        <f t="shared" si="163"/>
        <v>-0.30871345131200423</v>
      </c>
    </row>
    <row r="467" spans="1:7" x14ac:dyDescent="0.25">
      <c r="A467" s="130">
        <v>601</v>
      </c>
      <c r="B467" s="1" t="s">
        <v>3</v>
      </c>
      <c r="C467" s="10"/>
      <c r="D467" s="134">
        <f>'CUMUL NOVE 20 '!D467+'dec 20'!D467</f>
        <v>44989.948000000004</v>
      </c>
      <c r="E467" s="134">
        <f>'CUMUL NOVE 20 '!E467+'dec 20'!E467</f>
        <v>59334.78</v>
      </c>
      <c r="F467" s="134">
        <f t="shared" si="162"/>
        <v>-14344.831999999995</v>
      </c>
      <c r="G467" s="32">
        <f t="shared" si="163"/>
        <v>-0.24176093684007921</v>
      </c>
    </row>
    <row r="468" spans="1:7" x14ac:dyDescent="0.25">
      <c r="A468" s="130">
        <v>604</v>
      </c>
      <c r="B468" s="1" t="s">
        <v>4</v>
      </c>
      <c r="C468" s="10"/>
      <c r="D468" s="134">
        <f>'CUMUL NOVE 20 '!D468+'dec 20'!D468</f>
        <v>45090</v>
      </c>
      <c r="E468" s="134">
        <f>'CUMUL NOVE 20 '!E468+'dec 20'!E468</f>
        <v>48629</v>
      </c>
      <c r="F468" s="134">
        <f t="shared" si="162"/>
        <v>-3539</v>
      </c>
      <c r="G468" s="32">
        <f t="shared" si="163"/>
        <v>-7.2775504328692758E-2</v>
      </c>
    </row>
    <row r="469" spans="1:7" x14ac:dyDescent="0.25">
      <c r="A469" s="130">
        <v>61</v>
      </c>
      <c r="B469" s="1" t="s">
        <v>41</v>
      </c>
      <c r="C469" s="10"/>
      <c r="D469" s="134">
        <f>'CUMUL NOVE 20 '!D469+'dec 20'!D469</f>
        <v>12860</v>
      </c>
      <c r="E469" s="134">
        <f>'CUMUL NOVE 20 '!E469+'dec 20'!E469</f>
        <v>10321</v>
      </c>
      <c r="F469" s="134">
        <f t="shared" si="162"/>
        <v>2539</v>
      </c>
      <c r="G469" s="32">
        <f t="shared" si="163"/>
        <v>0.24600329425443271</v>
      </c>
    </row>
    <row r="470" spans="1:7" x14ac:dyDescent="0.25">
      <c r="A470" s="130">
        <v>62</v>
      </c>
      <c r="B470" s="2" t="s">
        <v>42</v>
      </c>
      <c r="C470" s="11"/>
      <c r="D470" s="134">
        <f>'CUMUL NOVE 20 '!D470+'dec 20'!D470</f>
        <v>11886</v>
      </c>
      <c r="E470" s="134">
        <f>'CUMUL NOVE 20 '!E470+'dec 20'!E470</f>
        <v>5791</v>
      </c>
      <c r="F470" s="134">
        <f t="shared" si="162"/>
        <v>6095</v>
      </c>
      <c r="G470" s="32">
        <f t="shared" si="163"/>
        <v>1.0524952512519428</v>
      </c>
    </row>
    <row r="471" spans="1:7" ht="26.25" x14ac:dyDescent="0.25">
      <c r="A471" s="22"/>
      <c r="B471" s="26" t="s">
        <v>43</v>
      </c>
      <c r="C471" s="135"/>
      <c r="D471" s="40">
        <f>D465+D469+D470</f>
        <v>118790.822</v>
      </c>
      <c r="E471" s="40">
        <f>E465+E469+E470</f>
        <v>129811.28</v>
      </c>
      <c r="F471" s="134">
        <f t="shared" si="162"/>
        <v>-11020.457999999999</v>
      </c>
      <c r="G471" s="32">
        <f t="shared" si="163"/>
        <v>-8.4895996711533847E-2</v>
      </c>
    </row>
    <row r="472" spans="1:7" ht="26.25" x14ac:dyDescent="0.25">
      <c r="A472" s="22"/>
      <c r="B472" s="26" t="s">
        <v>48</v>
      </c>
      <c r="C472" s="135"/>
      <c r="D472" s="40">
        <f>D464-D471</f>
        <v>167027.17800000001</v>
      </c>
      <c r="E472" s="40">
        <f>E464-E471</f>
        <v>545996.72</v>
      </c>
      <c r="F472" s="134">
        <f t="shared" si="162"/>
        <v>-378969.54199999996</v>
      </c>
      <c r="G472" s="32">
        <f t="shared" si="163"/>
        <v>-0.69408757986678016</v>
      </c>
    </row>
    <row r="473" spans="1:7" x14ac:dyDescent="0.25">
      <c r="A473" s="130">
        <v>63</v>
      </c>
      <c r="B473" s="3" t="s">
        <v>46</v>
      </c>
      <c r="C473" s="132"/>
      <c r="D473" s="134">
        <f>'CUMUL NOVE 20 '!D473+'dec 20'!D473</f>
        <v>325398</v>
      </c>
      <c r="E473" s="134">
        <f>'CUMUL NOVE 20 '!E473+'dec 20'!E473</f>
        <v>301506</v>
      </c>
      <c r="F473" s="134">
        <f t="shared" si="162"/>
        <v>23892</v>
      </c>
      <c r="G473" s="32">
        <f t="shared" si="163"/>
        <v>7.9242204135241093E-2</v>
      </c>
    </row>
    <row r="474" spans="1:7" x14ac:dyDescent="0.25">
      <c r="A474" s="130"/>
      <c r="B474" s="13" t="s">
        <v>6</v>
      </c>
      <c r="C474" s="27"/>
      <c r="D474" s="134"/>
      <c r="E474" s="134"/>
      <c r="F474" s="134"/>
      <c r="G474" s="32"/>
    </row>
    <row r="475" spans="1:7" x14ac:dyDescent="0.25">
      <c r="A475" s="130">
        <v>631</v>
      </c>
      <c r="B475" s="15" t="s">
        <v>21</v>
      </c>
      <c r="C475" s="21"/>
      <c r="D475" s="134">
        <f>'CUMUL NOVE 20 '!D475+'dec 20'!D475</f>
        <v>0</v>
      </c>
      <c r="E475" s="134">
        <f>'CUMUL NOVE 20 '!E475+'dec 20'!E475</f>
        <v>0</v>
      </c>
      <c r="F475" s="134">
        <f t="shared" ref="F475" si="164">(D475-E475)</f>
        <v>0</v>
      </c>
      <c r="G475" s="32" t="e">
        <f t="shared" ref="G475" si="165">F475/E475</f>
        <v>#DIV/0!</v>
      </c>
    </row>
    <row r="476" spans="1:7" x14ac:dyDescent="0.25">
      <c r="A476" s="130"/>
      <c r="B476" s="15"/>
      <c r="C476" s="21"/>
      <c r="D476" s="134"/>
      <c r="E476" s="134"/>
      <c r="F476" s="134"/>
      <c r="G476" s="32"/>
    </row>
    <row r="477" spans="1:7" x14ac:dyDescent="0.25">
      <c r="A477" s="130">
        <v>64</v>
      </c>
      <c r="B477" s="2" t="s">
        <v>47</v>
      </c>
      <c r="C477" s="11"/>
      <c r="D477" s="134">
        <f>'CUMUL NOVE 20 '!D477+'dec 20'!D477</f>
        <v>12666</v>
      </c>
      <c r="E477" s="134">
        <f>'CUMUL NOVE 20 '!E477+'dec 20'!E477</f>
        <v>20429</v>
      </c>
      <c r="F477" s="134">
        <f t="shared" ref="F477:F487" si="166">(D477-E477)</f>
        <v>-7763</v>
      </c>
      <c r="G477" s="32">
        <f t="shared" ref="G477:G487" si="167">F477/E477</f>
        <v>-0.37999902099955946</v>
      </c>
    </row>
    <row r="478" spans="1:7" ht="26.25" x14ac:dyDescent="0.25">
      <c r="A478" s="22"/>
      <c r="B478" s="26" t="s">
        <v>49</v>
      </c>
      <c r="C478" s="135"/>
      <c r="D478" s="40">
        <f>D472-D473-D477</f>
        <v>-171036.82199999999</v>
      </c>
      <c r="E478" s="40">
        <f>E472-E473-E477</f>
        <v>224061.71999999997</v>
      </c>
      <c r="F478" s="40">
        <f t="shared" si="166"/>
        <v>-395098.54199999996</v>
      </c>
      <c r="G478" s="34">
        <f t="shared" si="167"/>
        <v>-1.7633469117348559</v>
      </c>
    </row>
    <row r="479" spans="1:7" x14ac:dyDescent="0.25">
      <c r="A479" s="130">
        <v>75</v>
      </c>
      <c r="B479" s="3" t="s">
        <v>50</v>
      </c>
      <c r="C479" s="132"/>
      <c r="D479" s="134">
        <f>'CUMUL NOVE 20 '!D479+'dec 20'!D479</f>
        <v>8034</v>
      </c>
      <c r="E479" s="134">
        <f>'CUMUL NOVE 20 '!E479+'dec 20'!E479</f>
        <v>10074</v>
      </c>
      <c r="F479" s="134">
        <f t="shared" si="166"/>
        <v>-2040</v>
      </c>
      <c r="G479" s="32">
        <f t="shared" si="167"/>
        <v>-0.20250148898153664</v>
      </c>
    </row>
    <row r="480" spans="1:7" x14ac:dyDescent="0.25">
      <c r="A480" s="130">
        <v>65</v>
      </c>
      <c r="B480" s="1" t="s">
        <v>51</v>
      </c>
      <c r="C480" s="10"/>
      <c r="D480" s="134">
        <f>'CUMUL NOVE 20 '!D480+'dec 20'!D480</f>
        <v>15838</v>
      </c>
      <c r="E480" s="134">
        <f>'CUMUL NOVE 20 '!E480+'dec 20'!E480</f>
        <v>14508</v>
      </c>
      <c r="F480" s="134">
        <f t="shared" si="166"/>
        <v>1330</v>
      </c>
      <c r="G480" s="32">
        <f t="shared" si="167"/>
        <v>9.1673559415494904E-2</v>
      </c>
    </row>
    <row r="481" spans="1:7" ht="26.25" x14ac:dyDescent="0.25">
      <c r="A481" s="130">
        <v>68</v>
      </c>
      <c r="B481" s="16" t="s">
        <v>52</v>
      </c>
      <c r="C481" s="17"/>
      <c r="D481" s="134">
        <f>'CUMUL NOVE 20 '!D481+'dec 20'!D481</f>
        <v>233782</v>
      </c>
      <c r="E481" s="134">
        <f>'CUMUL NOVE 20 '!E481+'dec 20'!E481</f>
        <v>203562</v>
      </c>
      <c r="F481" s="134">
        <f t="shared" si="166"/>
        <v>30220</v>
      </c>
      <c r="G481" s="32">
        <f t="shared" si="167"/>
        <v>0.14845599866379777</v>
      </c>
    </row>
    <row r="482" spans="1:7" x14ac:dyDescent="0.25">
      <c r="A482" s="130">
        <v>78</v>
      </c>
      <c r="B482" s="2" t="s">
        <v>53</v>
      </c>
      <c r="C482" s="11"/>
      <c r="D482" s="134">
        <f>'CUMUL NOVE 20 '!D482+'dec 20'!D482</f>
        <v>0</v>
      </c>
      <c r="E482" s="134">
        <f>'CUMUL NOVE 20 '!E482+'dec 20'!E482</f>
        <v>0</v>
      </c>
      <c r="F482" s="134">
        <f t="shared" si="166"/>
        <v>0</v>
      </c>
      <c r="G482" s="32" t="e">
        <f t="shared" si="167"/>
        <v>#DIV/0!</v>
      </c>
    </row>
    <row r="483" spans="1:7" ht="26.25" x14ac:dyDescent="0.25">
      <c r="A483" s="22"/>
      <c r="B483" s="26" t="s">
        <v>77</v>
      </c>
      <c r="C483" s="135"/>
      <c r="D483" s="40">
        <f>D478+D479-D480-D481+D482</f>
        <v>-412622.82199999999</v>
      </c>
      <c r="E483" s="40">
        <f>E478+E479-E480-E481+E482</f>
        <v>16065.719999999972</v>
      </c>
      <c r="F483" s="40">
        <f t="shared" si="166"/>
        <v>-428688.54199999996</v>
      </c>
      <c r="G483" s="34">
        <f t="shared" si="167"/>
        <v>-26.683431679377001</v>
      </c>
    </row>
    <row r="484" spans="1:7" x14ac:dyDescent="0.25">
      <c r="A484" s="130">
        <v>76</v>
      </c>
      <c r="B484" s="1" t="s">
        <v>54</v>
      </c>
      <c r="C484" s="10"/>
      <c r="D484" s="134">
        <f>'CUMUL NOVE 20 '!D484+'dec 20'!D484</f>
        <v>0</v>
      </c>
      <c r="E484" s="134">
        <f>'CUMUL NOVE 20 '!E484+'dec 20'!E484</f>
        <v>23788</v>
      </c>
      <c r="F484" s="134">
        <f t="shared" si="166"/>
        <v>-23788</v>
      </c>
      <c r="G484" s="32">
        <f t="shared" si="167"/>
        <v>-1</v>
      </c>
    </row>
    <row r="485" spans="1:7" x14ac:dyDescent="0.25">
      <c r="A485" s="130">
        <v>66</v>
      </c>
      <c r="B485" s="1" t="s">
        <v>55</v>
      </c>
      <c r="C485" s="10"/>
      <c r="D485" s="134">
        <f>'CUMUL NOVE 20 '!D485+'dec 20'!D485</f>
        <v>0</v>
      </c>
      <c r="E485" s="134">
        <f>'CUMUL NOVE 20 '!E485+'dec 20'!E485</f>
        <v>0</v>
      </c>
      <c r="F485" s="134">
        <f t="shared" si="166"/>
        <v>0</v>
      </c>
      <c r="G485" s="32" t="e">
        <f t="shared" si="167"/>
        <v>#DIV/0!</v>
      </c>
    </row>
    <row r="486" spans="1:7" x14ac:dyDescent="0.25">
      <c r="B486" s="2" t="s">
        <v>56</v>
      </c>
      <c r="C486" s="11"/>
      <c r="D486" s="136">
        <f>D484-D485</f>
        <v>0</v>
      </c>
      <c r="E486" s="136">
        <f>E484-E485</f>
        <v>23788</v>
      </c>
      <c r="F486" s="134">
        <f t="shared" si="166"/>
        <v>-23788</v>
      </c>
      <c r="G486" s="32">
        <f t="shared" si="167"/>
        <v>-1</v>
      </c>
    </row>
    <row r="487" spans="1:7" x14ac:dyDescent="0.25">
      <c r="A487" s="22"/>
      <c r="B487" s="19" t="s">
        <v>57</v>
      </c>
      <c r="C487" s="135"/>
      <c r="D487" s="40">
        <f>D483+D486</f>
        <v>-412622.82199999999</v>
      </c>
      <c r="E487" s="40">
        <f>E483+E486</f>
        <v>39853.719999999972</v>
      </c>
      <c r="F487" s="40">
        <f t="shared" si="166"/>
        <v>-452476.54199999996</v>
      </c>
      <c r="G487" s="34">
        <f t="shared" si="167"/>
        <v>-11.353433054680975</v>
      </c>
    </row>
    <row r="489" spans="1:7" x14ac:dyDescent="0.25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5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5">
      <c r="A491" s="130">
        <v>5</v>
      </c>
      <c r="B491" s="1" t="s">
        <v>22</v>
      </c>
      <c r="C491" s="10"/>
      <c r="D491" s="40">
        <f>'dec 20'!D491</f>
        <v>0</v>
      </c>
      <c r="E491" s="40">
        <f>'dec 20'!E491</f>
        <v>0</v>
      </c>
      <c r="F491" s="40">
        <f t="shared" ref="F491" si="168">(D491-E491)</f>
        <v>0</v>
      </c>
      <c r="G491" s="34" t="e">
        <f t="shared" ref="G491" si="169">F491/E491</f>
        <v>#DIV/0!</v>
      </c>
    </row>
    <row r="492" spans="1:7" x14ac:dyDescent="0.25">
      <c r="B492" s="6"/>
      <c r="C492" s="28"/>
    </row>
    <row r="493" spans="1:7" x14ac:dyDescent="0.25">
      <c r="B493" s="7" t="s">
        <v>6</v>
      </c>
      <c r="C493" s="29"/>
    </row>
    <row r="494" spans="1:7" x14ac:dyDescent="0.25">
      <c r="B494" s="6"/>
      <c r="C494" s="28"/>
    </row>
    <row r="495" spans="1:7" x14ac:dyDescent="0.25">
      <c r="A495" s="130">
        <v>51</v>
      </c>
      <c r="B495" s="20" t="s">
        <v>29</v>
      </c>
      <c r="C495" s="30"/>
      <c r="D495" s="134"/>
      <c r="E495" s="134"/>
      <c r="F495" s="134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5">
      <c r="A496" s="130">
        <v>510</v>
      </c>
      <c r="B496" s="1" t="s">
        <v>7</v>
      </c>
      <c r="C496" s="10"/>
      <c r="D496" s="134"/>
      <c r="E496" s="134"/>
      <c r="F496" s="134">
        <f t="shared" si="170"/>
        <v>0</v>
      </c>
      <c r="G496" s="32" t="e">
        <f t="shared" si="171"/>
        <v>#DIV/0!</v>
      </c>
    </row>
    <row r="497" spans="1:7" x14ac:dyDescent="0.25">
      <c r="B497" s="3"/>
      <c r="C497" s="28"/>
    </row>
    <row r="498" spans="1:7" x14ac:dyDescent="0.25">
      <c r="A498" s="130">
        <v>41</v>
      </c>
      <c r="B498" s="1" t="s">
        <v>8</v>
      </c>
      <c r="C498" s="10"/>
      <c r="D498" s="134">
        <f>D502+D503+D504</f>
        <v>0</v>
      </c>
      <c r="E498" s="134">
        <f>E502+E503+E504</f>
        <v>0</v>
      </c>
      <c r="F498" s="134">
        <f t="shared" ref="F498" si="172">(D498-E498)</f>
        <v>0</v>
      </c>
      <c r="G498" s="32" t="e">
        <f t="shared" ref="G498" si="173">F498/E498</f>
        <v>#DIV/0!</v>
      </c>
    </row>
    <row r="499" spans="1:7" x14ac:dyDescent="0.25">
      <c r="A499" s="130"/>
      <c r="B499" s="1"/>
      <c r="C499" s="10"/>
      <c r="D499" s="134"/>
      <c r="E499" s="134"/>
      <c r="F499" s="134"/>
      <c r="G499" s="32"/>
    </row>
    <row r="500" spans="1:7" x14ac:dyDescent="0.25">
      <c r="A500" s="130"/>
      <c r="B500" s="7" t="s">
        <v>6</v>
      </c>
      <c r="C500" s="29"/>
      <c r="D500" s="134"/>
      <c r="E500" s="134"/>
      <c r="F500" s="134"/>
      <c r="G500" s="32"/>
    </row>
    <row r="501" spans="1:7" x14ac:dyDescent="0.25">
      <c r="A501" s="130"/>
      <c r="B501" s="1"/>
      <c r="C501" s="10"/>
      <c r="D501" s="134"/>
      <c r="E501" s="134"/>
      <c r="F501" s="134"/>
      <c r="G501" s="32"/>
    </row>
    <row r="502" spans="1:7" x14ac:dyDescent="0.25">
      <c r="A502" s="130"/>
      <c r="B502" s="23" t="s">
        <v>23</v>
      </c>
      <c r="C502" s="10"/>
      <c r="D502" s="40">
        <f>'dec 20'!D502</f>
        <v>0</v>
      </c>
      <c r="E502" s="40">
        <f>'dec 20'!E502</f>
        <v>0</v>
      </c>
      <c r="F502" s="134">
        <f t="shared" ref="F502:F504" si="174">(D502-E502)</f>
        <v>0</v>
      </c>
      <c r="G502" s="32" t="e">
        <f t="shared" ref="G502:G504" si="175">F502/E502</f>
        <v>#DIV/0!</v>
      </c>
    </row>
    <row r="503" spans="1:7" ht="26.25" x14ac:dyDescent="0.25">
      <c r="A503" s="130"/>
      <c r="B503" s="24" t="s">
        <v>58</v>
      </c>
      <c r="C503" s="17"/>
      <c r="D503" s="40">
        <f>'dec 20'!D503</f>
        <v>0</v>
      </c>
      <c r="E503" s="40">
        <f>'dec 20'!E503</f>
        <v>0</v>
      </c>
      <c r="F503" s="134">
        <f t="shared" si="174"/>
        <v>0</v>
      </c>
      <c r="G503" s="32" t="e">
        <f t="shared" si="175"/>
        <v>#DIV/0!</v>
      </c>
    </row>
    <row r="504" spans="1:7" x14ac:dyDescent="0.25">
      <c r="A504" s="130"/>
      <c r="B504" s="23" t="s">
        <v>24</v>
      </c>
      <c r="C504" s="10"/>
      <c r="D504" s="40">
        <f>'dec 20'!D504</f>
        <v>0</v>
      </c>
      <c r="E504" s="40">
        <f>'dec 20'!E504</f>
        <v>0</v>
      </c>
      <c r="F504" s="134">
        <f t="shared" si="174"/>
        <v>0</v>
      </c>
      <c r="G504" s="32" t="e">
        <f t="shared" si="175"/>
        <v>#DIV/0!</v>
      </c>
    </row>
    <row r="505" spans="1:7" x14ac:dyDescent="0.25">
      <c r="A505" s="130"/>
      <c r="B505" s="1"/>
      <c r="C505" s="10"/>
      <c r="D505" s="134"/>
      <c r="E505" s="134"/>
      <c r="F505" s="134"/>
      <c r="G505" s="32"/>
    </row>
    <row r="506" spans="1:7" x14ac:dyDescent="0.25">
      <c r="A506" s="130"/>
      <c r="B506" s="8" t="s">
        <v>26</v>
      </c>
      <c r="C506" s="31"/>
      <c r="D506" s="40">
        <f>'dec 20'!D506</f>
        <v>0</v>
      </c>
      <c r="E506" s="40">
        <f>'dec 20'!E506</f>
        <v>0</v>
      </c>
      <c r="F506" s="134">
        <f t="shared" ref="F506" si="176">(D506-E506)</f>
        <v>0</v>
      </c>
      <c r="G506" s="32" t="e">
        <f t="shared" ref="G506" si="177">F506/E506</f>
        <v>#DIV/0!</v>
      </c>
    </row>
    <row r="507" spans="1:7" x14ac:dyDescent="0.25">
      <c r="A507" s="130"/>
      <c r="B507" s="8"/>
      <c r="C507" s="31"/>
      <c r="D507" s="134"/>
      <c r="E507" s="134"/>
      <c r="F507" s="134"/>
      <c r="G507" s="32"/>
    </row>
    <row r="508" spans="1:7" x14ac:dyDescent="0.25">
      <c r="A508" s="130">
        <v>3</v>
      </c>
      <c r="B508" s="8" t="s">
        <v>15</v>
      </c>
      <c r="C508" s="31"/>
      <c r="D508" s="134">
        <f>D511+D512+D513+D514</f>
        <v>0</v>
      </c>
      <c r="E508" s="134">
        <f>E511+E512+E513+E514</f>
        <v>0</v>
      </c>
      <c r="F508" s="134">
        <f t="shared" ref="F508" si="178">(D508-E508)</f>
        <v>0</v>
      </c>
      <c r="G508" s="32" t="e">
        <f t="shared" ref="G508" si="179">F508/E508</f>
        <v>#DIV/0!</v>
      </c>
    </row>
    <row r="509" spans="1:7" x14ac:dyDescent="0.25">
      <c r="A509" s="130"/>
      <c r="B509" s="7" t="s">
        <v>6</v>
      </c>
      <c r="C509" s="29"/>
      <c r="D509" s="134"/>
      <c r="E509" s="134"/>
      <c r="F509" s="134"/>
      <c r="G509" s="32"/>
    </row>
    <row r="510" spans="1:7" x14ac:dyDescent="0.25">
      <c r="A510" s="130"/>
      <c r="B510" s="8"/>
      <c r="C510" s="31"/>
      <c r="D510" s="134"/>
      <c r="E510" s="134"/>
      <c r="F510" s="134"/>
      <c r="G510" s="32"/>
    </row>
    <row r="511" spans="1:7" x14ac:dyDescent="0.25">
      <c r="A511" s="130">
        <v>30</v>
      </c>
      <c r="B511" s="25" t="s">
        <v>16</v>
      </c>
      <c r="C511" s="31"/>
      <c r="D511" s="40">
        <f>'dec 20'!D511</f>
        <v>0</v>
      </c>
      <c r="E511" s="40">
        <f>'dec 20'!E511</f>
        <v>0</v>
      </c>
      <c r="F511" s="134">
        <f t="shared" ref="F511:F514" si="180">(D511-E511)</f>
        <v>0</v>
      </c>
      <c r="G511" s="32" t="e">
        <f t="shared" ref="G511:G514" si="181">F511/E511</f>
        <v>#DIV/0!</v>
      </c>
    </row>
    <row r="512" spans="1:7" x14ac:dyDescent="0.25">
      <c r="A512" s="130">
        <v>31</v>
      </c>
      <c r="B512" s="25" t="s">
        <v>17</v>
      </c>
      <c r="C512" s="31"/>
      <c r="D512" s="40">
        <f>'dec 20'!D512</f>
        <v>0</v>
      </c>
      <c r="E512" s="40">
        <f>'dec 20'!E512</f>
        <v>0</v>
      </c>
      <c r="F512" s="134">
        <f t="shared" si="180"/>
        <v>0</v>
      </c>
      <c r="G512" s="32" t="e">
        <f t="shared" si="181"/>
        <v>#DIV/0!</v>
      </c>
    </row>
    <row r="513" spans="1:7" x14ac:dyDescent="0.25">
      <c r="A513" s="130">
        <v>32</v>
      </c>
      <c r="B513" s="25" t="s">
        <v>18</v>
      </c>
      <c r="C513" s="31"/>
      <c r="D513" s="40">
        <f>'dec 20'!D513</f>
        <v>0</v>
      </c>
      <c r="E513" s="40">
        <f>'dec 20'!E513</f>
        <v>0</v>
      </c>
      <c r="F513" s="134">
        <f t="shared" si="180"/>
        <v>0</v>
      </c>
      <c r="G513" s="32" t="e">
        <f t="shared" si="181"/>
        <v>#DIV/0!</v>
      </c>
    </row>
    <row r="514" spans="1:7" x14ac:dyDescent="0.25">
      <c r="A514" s="130">
        <v>37</v>
      </c>
      <c r="B514" s="25" t="s">
        <v>25</v>
      </c>
      <c r="C514" s="31"/>
      <c r="D514" s="40">
        <f>'dec 20'!D514</f>
        <v>0</v>
      </c>
      <c r="E514" s="40">
        <f>'dec 20'!E514</f>
        <v>0</v>
      </c>
      <c r="F514" s="134">
        <f t="shared" si="180"/>
        <v>0</v>
      </c>
      <c r="G514" s="32" t="e">
        <f t="shared" si="181"/>
        <v>#DIV/0!</v>
      </c>
    </row>
    <row r="515" spans="1:7" ht="16.5" thickBot="1" x14ac:dyDescent="0.3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5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5">
      <c r="A518" s="277"/>
      <c r="B518" s="270"/>
      <c r="C518" s="272"/>
      <c r="D518" s="134" t="s">
        <v>10</v>
      </c>
      <c r="E518" s="134" t="s">
        <v>11</v>
      </c>
      <c r="F518" s="134" t="s">
        <v>12</v>
      </c>
      <c r="G518" s="32" t="s">
        <v>13</v>
      </c>
    </row>
    <row r="519" spans="1:7" x14ac:dyDescent="0.25">
      <c r="A519" s="130">
        <v>700</v>
      </c>
      <c r="B519" s="1" t="s">
        <v>30</v>
      </c>
      <c r="C519" s="10"/>
      <c r="D519" s="134">
        <f>'CUMUL NOVE 20 '!D519+'dec 20'!D519</f>
        <v>29977</v>
      </c>
      <c r="E519" s="134">
        <f>'CUMUL NOVE 20 '!E519+'dec 20'!E519</f>
        <v>8065</v>
      </c>
      <c r="F519" s="134">
        <f>(D520-E520)</f>
        <v>70173</v>
      </c>
      <c r="G519" s="32">
        <f>F519/E520</f>
        <v>1.3114487553263063</v>
      </c>
    </row>
    <row r="520" spans="1:7" x14ac:dyDescent="0.25">
      <c r="A520" s="130">
        <v>701</v>
      </c>
      <c r="B520" s="1" t="s">
        <v>31</v>
      </c>
      <c r="C520" s="10"/>
      <c r="D520" s="134">
        <f>'CUMUL NOVE 20 '!D520+'dec 20'!D520</f>
        <v>123681</v>
      </c>
      <c r="E520" s="134">
        <f>'CUMUL NOVE 20 '!E520+'dec 20'!E520</f>
        <v>53508</v>
      </c>
      <c r="F520" s="134">
        <f>(D521-E521)</f>
        <v>0</v>
      </c>
      <c r="G520" s="32" t="e">
        <f>F520/E521</f>
        <v>#DIV/0!</v>
      </c>
    </row>
    <row r="521" spans="1:7" x14ac:dyDescent="0.25">
      <c r="A521" s="130">
        <v>704</v>
      </c>
      <c r="B521" s="1" t="s">
        <v>32</v>
      </c>
      <c r="C521" s="10"/>
      <c r="D521" s="134">
        <f>'CUMUL NOVE 20 '!D521+'dec 20'!D521</f>
        <v>0</v>
      </c>
      <c r="E521" s="134">
        <f>'CUMUL NOVE 20 '!E521+'dec 20'!E521</f>
        <v>0</v>
      </c>
      <c r="F521" s="134">
        <f t="shared" ref="F521" si="182">(D521-E521)</f>
        <v>0</v>
      </c>
      <c r="G521" s="32" t="e">
        <f t="shared" ref="G521:G522" si="183">F521/E521</f>
        <v>#DIV/0!</v>
      </c>
    </row>
    <row r="522" spans="1:7" x14ac:dyDescent="0.25">
      <c r="A522" s="130">
        <v>706</v>
      </c>
      <c r="B522" s="1" t="s">
        <v>33</v>
      </c>
      <c r="C522" s="10"/>
      <c r="D522" s="134">
        <f>'CUMUL NOVE 20 '!D522+'dec 20'!D522</f>
        <v>234631</v>
      </c>
      <c r="E522" s="134">
        <f>'CUMUL NOVE 20 '!E522+'dec 20'!E522</f>
        <v>72526</v>
      </c>
      <c r="F522" s="134">
        <f>(D522-E522)</f>
        <v>162105</v>
      </c>
      <c r="G522" s="32">
        <f t="shared" si="183"/>
        <v>2.2351294708104681</v>
      </c>
    </row>
    <row r="523" spans="1:7" x14ac:dyDescent="0.25">
      <c r="A523" s="130"/>
      <c r="B523" s="13" t="s">
        <v>6</v>
      </c>
      <c r="C523" s="27"/>
      <c r="D523" s="39"/>
      <c r="E523" s="39"/>
      <c r="F523" s="39"/>
      <c r="G523" s="33"/>
    </row>
    <row r="524" spans="1:7" x14ac:dyDescent="0.25">
      <c r="A524" s="130"/>
      <c r="B524" s="14" t="s">
        <v>19</v>
      </c>
      <c r="C524" s="11"/>
      <c r="D524" s="39"/>
      <c r="E524" s="39"/>
      <c r="F524" s="134"/>
      <c r="G524" s="32" t="e">
        <f t="shared" ref="G524:G529" si="184">F524/E524</f>
        <v>#DIV/0!</v>
      </c>
    </row>
    <row r="525" spans="1:7" x14ac:dyDescent="0.25">
      <c r="A525" s="130"/>
      <c r="B525" s="14" t="s">
        <v>20</v>
      </c>
      <c r="C525" s="11"/>
      <c r="D525" s="39"/>
      <c r="E525" s="39"/>
      <c r="F525" s="134"/>
      <c r="G525" s="32" t="e">
        <f t="shared" si="184"/>
        <v>#DIV/0!</v>
      </c>
    </row>
    <row r="526" spans="1:7" x14ac:dyDescent="0.25">
      <c r="A526" s="130"/>
      <c r="B526" s="14" t="s">
        <v>27</v>
      </c>
      <c r="C526" s="11"/>
      <c r="D526" s="39"/>
      <c r="E526" s="39"/>
      <c r="F526" s="134"/>
      <c r="G526" s="32" t="e">
        <f t="shared" si="184"/>
        <v>#DIV/0!</v>
      </c>
    </row>
    <row r="527" spans="1:7" x14ac:dyDescent="0.25">
      <c r="A527" s="130">
        <v>706</v>
      </c>
      <c r="B527" s="2" t="s">
        <v>34</v>
      </c>
      <c r="C527" s="11"/>
      <c r="D527" s="134">
        <f>'CUMUL NOVE 20 '!D527+'dec 20'!D527</f>
        <v>0</v>
      </c>
      <c r="E527" s="134">
        <f>'CUMUL NOVE 20 '!E527+'dec 20'!E527</f>
        <v>0</v>
      </c>
      <c r="F527" s="134">
        <f t="shared" ref="F527:F529" si="185">(D527-E527)</f>
        <v>0</v>
      </c>
      <c r="G527" s="32" t="e">
        <f t="shared" si="184"/>
        <v>#DIV/0!</v>
      </c>
    </row>
    <row r="528" spans="1:7" x14ac:dyDescent="0.25">
      <c r="A528" s="130" t="s">
        <v>35</v>
      </c>
      <c r="B528" s="2" t="s">
        <v>36</v>
      </c>
      <c r="C528" s="11"/>
      <c r="D528" s="134">
        <f>'CUMUL NOVE 20 '!D528+'dec 20'!D528</f>
        <v>0</v>
      </c>
      <c r="E528" s="134">
        <f>'CUMUL NOVE 20 '!E528+'dec 20'!E528</f>
        <v>0</v>
      </c>
      <c r="F528" s="134">
        <f t="shared" si="185"/>
        <v>0</v>
      </c>
      <c r="G528" s="32" t="e">
        <f t="shared" si="184"/>
        <v>#DIV/0!</v>
      </c>
    </row>
    <row r="529" spans="1:7" ht="26.25" x14ac:dyDescent="0.25">
      <c r="A529" s="22"/>
      <c r="B529" s="26" t="s">
        <v>45</v>
      </c>
      <c r="C529" s="131"/>
      <c r="D529" s="40">
        <f>D519+D520+D521+D522+D527+D528</f>
        <v>388289</v>
      </c>
      <c r="E529" s="40">
        <f>E519+E520+E521+E522+E527+E528</f>
        <v>134099</v>
      </c>
      <c r="F529" s="40">
        <f t="shared" si="185"/>
        <v>254190</v>
      </c>
      <c r="G529" s="34">
        <f t="shared" si="184"/>
        <v>1.8955398623405095</v>
      </c>
    </row>
    <row r="530" spans="1:7" x14ac:dyDescent="0.25">
      <c r="B530" s="18"/>
      <c r="C530" s="28"/>
      <c r="D530" s="41"/>
      <c r="E530" s="42"/>
      <c r="F530" s="42"/>
      <c r="G530" s="35"/>
    </row>
    <row r="531" spans="1:7" x14ac:dyDescent="0.25">
      <c r="B531" s="13" t="s">
        <v>6</v>
      </c>
      <c r="C531" s="28"/>
      <c r="D531" s="41"/>
      <c r="E531" s="42"/>
      <c r="F531" s="42"/>
      <c r="G531" s="35"/>
    </row>
    <row r="532" spans="1:7" x14ac:dyDescent="0.25">
      <c r="B532" s="1" t="s">
        <v>28</v>
      </c>
      <c r="C532" s="10"/>
      <c r="D532" s="134">
        <f>'CUMUL NOVE 20 '!D532+'dec 20'!D532</f>
        <v>0</v>
      </c>
      <c r="E532" s="134">
        <f>'CUMUL NOVE 20 '!E532+'dec 20'!E532</f>
        <v>0</v>
      </c>
      <c r="F532" s="134">
        <f t="shared" ref="F532" si="186">(D532-E532)</f>
        <v>0</v>
      </c>
      <c r="G532" s="32" t="e">
        <f t="shared" ref="G532" si="187">F532/E532</f>
        <v>#DIV/0!</v>
      </c>
    </row>
    <row r="533" spans="1:7" x14ac:dyDescent="0.25">
      <c r="B533" s="3"/>
      <c r="C533" s="132"/>
      <c r="D533" s="133"/>
      <c r="E533" s="133"/>
      <c r="F533" s="133"/>
      <c r="G533" s="36"/>
    </row>
    <row r="534" spans="1:7" x14ac:dyDescent="0.25">
      <c r="A534" s="130">
        <v>72</v>
      </c>
      <c r="B534" s="1" t="s">
        <v>37</v>
      </c>
      <c r="C534" s="10"/>
      <c r="D534" s="134">
        <f>'CUMUL NOVE 20 '!D534+'dec 20'!D534</f>
        <v>0</v>
      </c>
      <c r="E534" s="134">
        <f>'CUMUL NOVE 20 '!E534+'dec 20'!E534</f>
        <v>0</v>
      </c>
      <c r="F534" s="134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5">
      <c r="A535" s="130">
        <v>73</v>
      </c>
      <c r="B535" s="1" t="s">
        <v>38</v>
      </c>
      <c r="C535" s="10"/>
      <c r="D535" s="134">
        <f>'CUMUL NOVE 20 '!D535+'dec 20'!D535</f>
        <v>0</v>
      </c>
      <c r="E535" s="134">
        <f>'CUMUL NOVE 20 '!E535+'dec 20'!E535</f>
        <v>0</v>
      </c>
      <c r="F535" s="134">
        <f t="shared" si="188"/>
        <v>0</v>
      </c>
      <c r="G535" s="32" t="e">
        <f t="shared" si="189"/>
        <v>#DIV/0!</v>
      </c>
    </row>
    <row r="536" spans="1:7" x14ac:dyDescent="0.25">
      <c r="A536" s="130">
        <v>74</v>
      </c>
      <c r="B536" s="2" t="s">
        <v>39</v>
      </c>
      <c r="C536" s="11"/>
      <c r="D536" s="134">
        <f>'CUMUL NOVE 20 '!D536+'dec 20'!D536</f>
        <v>0</v>
      </c>
      <c r="E536" s="134">
        <f>'CUMUL NOVE 20 '!E536+'dec 20'!E536</f>
        <v>0</v>
      </c>
      <c r="F536" s="134">
        <f t="shared" si="188"/>
        <v>0</v>
      </c>
      <c r="G536" s="32" t="e">
        <f t="shared" si="189"/>
        <v>#DIV/0!</v>
      </c>
    </row>
    <row r="537" spans="1:7" ht="26.25" x14ac:dyDescent="0.25">
      <c r="A537" s="22"/>
      <c r="B537" s="26" t="s">
        <v>44</v>
      </c>
      <c r="C537" s="135"/>
      <c r="D537" s="40">
        <f>D529+D534+D535+D536</f>
        <v>388289</v>
      </c>
      <c r="E537" s="40">
        <f>E529+E534+E535+E536</f>
        <v>134099</v>
      </c>
      <c r="F537" s="134">
        <f t="shared" si="188"/>
        <v>254190</v>
      </c>
      <c r="G537" s="32">
        <f t="shared" si="189"/>
        <v>1.8955398623405095</v>
      </c>
    </row>
    <row r="538" spans="1:7" x14ac:dyDescent="0.25">
      <c r="A538" s="130">
        <v>60</v>
      </c>
      <c r="B538" s="3" t="s">
        <v>40</v>
      </c>
      <c r="C538" s="132"/>
      <c r="D538" s="133">
        <f>D539+D540+D541</f>
        <v>66890</v>
      </c>
      <c r="E538" s="133">
        <f>E539+E540+E541</f>
        <v>18921</v>
      </c>
      <c r="F538" s="134">
        <f t="shared" si="188"/>
        <v>47969</v>
      </c>
      <c r="G538" s="32">
        <f t="shared" si="189"/>
        <v>2.5352254109190846</v>
      </c>
    </row>
    <row r="539" spans="1:7" x14ac:dyDescent="0.25">
      <c r="A539" s="130">
        <v>600</v>
      </c>
      <c r="B539" s="1" t="s">
        <v>2</v>
      </c>
      <c r="C539" s="10"/>
      <c r="D539" s="134">
        <f>'CUMUL NOVE 20 '!D539+'dec 20'!D539</f>
        <v>6595</v>
      </c>
      <c r="E539" s="134">
        <f>'CUMUL NOVE 20 '!E539+'dec 20'!E539</f>
        <v>1113</v>
      </c>
      <c r="F539" s="134">
        <f t="shared" si="188"/>
        <v>5482</v>
      </c>
      <c r="G539" s="32">
        <f t="shared" si="189"/>
        <v>4.9254267744833786</v>
      </c>
    </row>
    <row r="540" spans="1:7" x14ac:dyDescent="0.25">
      <c r="A540" s="130">
        <v>601</v>
      </c>
      <c r="B540" s="1" t="s">
        <v>3</v>
      </c>
      <c r="C540" s="10"/>
      <c r="D540" s="134">
        <f>'CUMUL NOVE 20 '!D540+'dec 20'!D540</f>
        <v>39814</v>
      </c>
      <c r="E540" s="134">
        <f>'CUMUL NOVE 20 '!E540+'dec 20'!E540</f>
        <v>12756</v>
      </c>
      <c r="F540" s="134">
        <f t="shared" si="188"/>
        <v>27058</v>
      </c>
      <c r="G540" s="32">
        <f t="shared" si="189"/>
        <v>2.1211978676701162</v>
      </c>
    </row>
    <row r="541" spans="1:7" x14ac:dyDescent="0.25">
      <c r="A541" s="130">
        <v>604</v>
      </c>
      <c r="B541" s="1" t="s">
        <v>4</v>
      </c>
      <c r="C541" s="10"/>
      <c r="D541" s="134">
        <f>'CUMUL NOVE 20 '!D541+'dec 20'!D541</f>
        <v>20481</v>
      </c>
      <c r="E541" s="134">
        <f>'CUMUL NOVE 20 '!E541+'dec 20'!E541</f>
        <v>5052</v>
      </c>
      <c r="F541" s="134">
        <f t="shared" si="188"/>
        <v>15429</v>
      </c>
      <c r="G541" s="32">
        <f t="shared" si="189"/>
        <v>3.0540380047505939</v>
      </c>
    </row>
    <row r="542" spans="1:7" x14ac:dyDescent="0.25">
      <c r="A542" s="130">
        <v>61</v>
      </c>
      <c r="B542" s="1" t="s">
        <v>41</v>
      </c>
      <c r="C542" s="10"/>
      <c r="D542" s="134">
        <f>'CUMUL NOVE 20 '!D542+'dec 20'!D542</f>
        <v>6442</v>
      </c>
      <c r="E542" s="134">
        <f>'CUMUL NOVE 20 '!E542+'dec 20'!E542</f>
        <v>3582</v>
      </c>
      <c r="F542" s="134">
        <f t="shared" si="188"/>
        <v>2860</v>
      </c>
      <c r="G542" s="32">
        <f t="shared" si="189"/>
        <v>0.79843662758235623</v>
      </c>
    </row>
    <row r="543" spans="1:7" x14ac:dyDescent="0.25">
      <c r="A543" s="130">
        <v>62</v>
      </c>
      <c r="B543" s="2" t="s">
        <v>42</v>
      </c>
      <c r="C543" s="11"/>
      <c r="D543" s="134">
        <f>'CUMUL NOVE 20 '!D543+'dec 20'!D543</f>
        <v>8003</v>
      </c>
      <c r="E543" s="134">
        <f>'CUMUL NOVE 20 '!E543+'dec 20'!E543</f>
        <v>4781</v>
      </c>
      <c r="F543" s="134">
        <f t="shared" si="188"/>
        <v>3222</v>
      </c>
      <c r="G543" s="32">
        <f t="shared" si="189"/>
        <v>0.67391759046224642</v>
      </c>
    </row>
    <row r="544" spans="1:7" ht="26.25" x14ac:dyDescent="0.25">
      <c r="A544" s="22"/>
      <c r="B544" s="26" t="s">
        <v>43</v>
      </c>
      <c r="C544" s="135"/>
      <c r="D544" s="40">
        <f>D538+D542+D543</f>
        <v>81335</v>
      </c>
      <c r="E544" s="40">
        <f>E538+E542+E543</f>
        <v>27284</v>
      </c>
      <c r="F544" s="134">
        <f t="shared" si="188"/>
        <v>54051</v>
      </c>
      <c r="G544" s="32">
        <f t="shared" si="189"/>
        <v>1.9810511655182526</v>
      </c>
    </row>
    <row r="545" spans="1:7" ht="26.25" x14ac:dyDescent="0.25">
      <c r="A545" s="22"/>
      <c r="B545" s="26" t="s">
        <v>48</v>
      </c>
      <c r="C545" s="135"/>
      <c r="D545" s="40">
        <f>D537-D544</f>
        <v>306954</v>
      </c>
      <c r="E545" s="40">
        <f>E537-E544</f>
        <v>106815</v>
      </c>
      <c r="F545" s="134">
        <f t="shared" si="188"/>
        <v>200139</v>
      </c>
      <c r="G545" s="32">
        <f t="shared" si="189"/>
        <v>1.8736975143940457</v>
      </c>
    </row>
    <row r="546" spans="1:7" x14ac:dyDescent="0.25">
      <c r="A546" s="130">
        <v>63</v>
      </c>
      <c r="B546" s="3" t="s">
        <v>46</v>
      </c>
      <c r="C546" s="132"/>
      <c r="D546" s="134">
        <f>'CUMUL NOVE 20 '!D546+'dec 20'!D546</f>
        <v>222873</v>
      </c>
      <c r="E546" s="134">
        <f>'CUMUL NOVE 20 '!E546+'dec 20'!E546</f>
        <v>166367</v>
      </c>
      <c r="F546" s="134">
        <f t="shared" si="188"/>
        <v>56506</v>
      </c>
      <c r="G546" s="32">
        <f t="shared" si="189"/>
        <v>0.33964668473916099</v>
      </c>
    </row>
    <row r="547" spans="1:7" x14ac:dyDescent="0.25">
      <c r="A547" s="130"/>
      <c r="B547" s="13" t="s">
        <v>6</v>
      </c>
      <c r="C547" s="27"/>
      <c r="D547" s="134"/>
      <c r="E547" s="134"/>
      <c r="F547" s="134"/>
      <c r="G547" s="32"/>
    </row>
    <row r="548" spans="1:7" x14ac:dyDescent="0.25">
      <c r="A548" s="130">
        <v>631</v>
      </c>
      <c r="B548" s="15" t="s">
        <v>21</v>
      </c>
      <c r="C548" s="21"/>
      <c r="D548" s="134">
        <f>'CUMUL NOVE 20 '!D548+'dec 20'!D548</f>
        <v>0</v>
      </c>
      <c r="E548" s="134">
        <f>'CUMUL NOVE 20 '!E548+'dec 20'!E548</f>
        <v>0</v>
      </c>
      <c r="F548" s="134">
        <f t="shared" ref="F548" si="190">(D548-E548)</f>
        <v>0</v>
      </c>
      <c r="G548" s="32" t="e">
        <f t="shared" ref="G548" si="191">F548/E548</f>
        <v>#DIV/0!</v>
      </c>
    </row>
    <row r="549" spans="1:7" x14ac:dyDescent="0.25">
      <c r="A549" s="130"/>
      <c r="B549" s="15"/>
      <c r="C549" s="21"/>
      <c r="D549" s="134"/>
      <c r="E549" s="134"/>
      <c r="F549" s="134"/>
      <c r="G549" s="32"/>
    </row>
    <row r="550" spans="1:7" x14ac:dyDescent="0.25">
      <c r="A550" s="130">
        <v>64</v>
      </c>
      <c r="B550" s="2" t="s">
        <v>47</v>
      </c>
      <c r="C550" s="11"/>
      <c r="D550" s="134">
        <f>'CUMUL NOVE 20 '!D550+'dec 20'!D550</f>
        <v>12614</v>
      </c>
      <c r="E550" s="134">
        <f>'CUMUL NOVE 20 '!E550+'dec 20'!E550</f>
        <v>4169</v>
      </c>
      <c r="F550" s="134">
        <f t="shared" ref="F550:F560" si="192">(D550-E550)</f>
        <v>8445</v>
      </c>
      <c r="G550" s="32">
        <f t="shared" ref="G550:G560" si="193">F550/E550</f>
        <v>2.0256656272487406</v>
      </c>
    </row>
    <row r="551" spans="1:7" ht="26.25" x14ac:dyDescent="0.25">
      <c r="A551" s="22"/>
      <c r="B551" s="26" t="s">
        <v>49</v>
      </c>
      <c r="C551" s="135"/>
      <c r="D551" s="40">
        <f>D545-D546-D550</f>
        <v>71467</v>
      </c>
      <c r="E551" s="40">
        <f>E545-E546-E550</f>
        <v>-63721</v>
      </c>
      <c r="F551" s="40">
        <f t="shared" si="192"/>
        <v>135188</v>
      </c>
      <c r="G551" s="34">
        <f t="shared" si="193"/>
        <v>-2.1215611807724297</v>
      </c>
    </row>
    <row r="552" spans="1:7" x14ac:dyDescent="0.25">
      <c r="A552" s="130">
        <v>75</v>
      </c>
      <c r="B552" s="3" t="s">
        <v>50</v>
      </c>
      <c r="C552" s="132"/>
      <c r="D552" s="134">
        <f>'CUMUL NOVE 20 '!D552+'dec 20'!D552</f>
        <v>12</v>
      </c>
      <c r="E552" s="134">
        <f>'CUMUL NOVE 20 '!E552+'dec 20'!E552</f>
        <v>82</v>
      </c>
      <c r="F552" s="134">
        <f t="shared" si="192"/>
        <v>-70</v>
      </c>
      <c r="G552" s="32">
        <f t="shared" si="193"/>
        <v>-0.85365853658536583</v>
      </c>
    </row>
    <row r="553" spans="1:7" x14ac:dyDescent="0.25">
      <c r="A553" s="130">
        <v>65</v>
      </c>
      <c r="B553" s="1" t="s">
        <v>51</v>
      </c>
      <c r="C553" s="10"/>
      <c r="D553" s="134">
        <f>'CUMUL NOVE 20 '!D553+'dec 20'!D553</f>
        <v>211</v>
      </c>
      <c r="E553" s="134">
        <f>'CUMUL NOVE 20 '!E553+'dec 20'!E553</f>
        <v>834</v>
      </c>
      <c r="F553" s="134">
        <f t="shared" si="192"/>
        <v>-623</v>
      </c>
      <c r="G553" s="32">
        <f t="shared" si="193"/>
        <v>-0.74700239808153479</v>
      </c>
    </row>
    <row r="554" spans="1:7" ht="26.25" x14ac:dyDescent="0.25">
      <c r="A554" s="130">
        <v>68</v>
      </c>
      <c r="B554" s="16" t="s">
        <v>52</v>
      </c>
      <c r="C554" s="17"/>
      <c r="D554" s="134">
        <f>'CUMUL NOVE 20 '!D554+'dec 20'!D554</f>
        <v>22933</v>
      </c>
      <c r="E554" s="134">
        <f>'CUMUL NOVE 20 '!E554+'dec 20'!E554</f>
        <v>11045</v>
      </c>
      <c r="F554" s="134">
        <f t="shared" si="192"/>
        <v>11888</v>
      </c>
      <c r="G554" s="32">
        <f t="shared" si="193"/>
        <v>1.0763241285649616</v>
      </c>
    </row>
    <row r="555" spans="1:7" x14ac:dyDescent="0.25">
      <c r="A555" s="130">
        <v>78</v>
      </c>
      <c r="B555" s="2" t="s">
        <v>53</v>
      </c>
      <c r="C555" s="11"/>
      <c r="D555" s="134">
        <f>'CUMUL NOVE 20 '!D555+'dec 20'!D555</f>
        <v>284</v>
      </c>
      <c r="E555" s="134">
        <f>'CUMUL NOVE 20 '!E555+'dec 20'!E555</f>
        <v>5785</v>
      </c>
      <c r="F555" s="134">
        <f t="shared" si="192"/>
        <v>-5501</v>
      </c>
      <c r="G555" s="32">
        <f t="shared" si="193"/>
        <v>-0.95090751944684526</v>
      </c>
    </row>
    <row r="556" spans="1:7" ht="26.25" x14ac:dyDescent="0.25">
      <c r="A556" s="22"/>
      <c r="B556" s="26" t="s">
        <v>77</v>
      </c>
      <c r="C556" s="135"/>
      <c r="D556" s="40">
        <f>D551+D552-D553-D554+D555</f>
        <v>48619</v>
      </c>
      <c r="E556" s="40">
        <f>E551+E552-E553-E554+E555</f>
        <v>-69733</v>
      </c>
      <c r="F556" s="40">
        <f t="shared" si="192"/>
        <v>118352</v>
      </c>
      <c r="G556" s="34">
        <f t="shared" si="193"/>
        <v>-1.6972165258916152</v>
      </c>
    </row>
    <row r="557" spans="1:7" x14ac:dyDescent="0.25">
      <c r="A557" s="130">
        <v>76</v>
      </c>
      <c r="B557" s="1" t="s">
        <v>54</v>
      </c>
      <c r="C557" s="10"/>
      <c r="D557" s="134">
        <f>'CUMUL NOVE 20 '!D557+'dec 20'!D557</f>
        <v>0</v>
      </c>
      <c r="E557" s="134">
        <f>'CUMUL NOVE 20 '!E557+'dec 20'!E557</f>
        <v>0</v>
      </c>
      <c r="F557" s="134">
        <f t="shared" si="192"/>
        <v>0</v>
      </c>
      <c r="G557" s="32" t="e">
        <f t="shared" si="193"/>
        <v>#DIV/0!</v>
      </c>
    </row>
    <row r="558" spans="1:7" x14ac:dyDescent="0.25">
      <c r="A558" s="130">
        <v>66</v>
      </c>
      <c r="B558" s="1" t="s">
        <v>55</v>
      </c>
      <c r="C558" s="10"/>
      <c r="D558" s="134">
        <f>'CUMUL NOVE 20 '!D558+'dec 20'!D558</f>
        <v>0</v>
      </c>
      <c r="E558" s="134">
        <f>'CUMUL NOVE 20 '!E558+'dec 20'!E558</f>
        <v>0</v>
      </c>
      <c r="F558" s="134">
        <f t="shared" si="192"/>
        <v>0</v>
      </c>
      <c r="G558" s="32" t="e">
        <f t="shared" si="193"/>
        <v>#DIV/0!</v>
      </c>
    </row>
    <row r="559" spans="1:7" x14ac:dyDescent="0.25">
      <c r="B559" s="2" t="s">
        <v>56</v>
      </c>
      <c r="C559" s="11"/>
      <c r="D559" s="136">
        <f>D557-D558</f>
        <v>0</v>
      </c>
      <c r="E559" s="136">
        <f>E557-E558</f>
        <v>0</v>
      </c>
      <c r="F559" s="134">
        <f t="shared" si="192"/>
        <v>0</v>
      </c>
      <c r="G559" s="32" t="e">
        <f t="shared" si="193"/>
        <v>#DIV/0!</v>
      </c>
    </row>
    <row r="560" spans="1:7" x14ac:dyDescent="0.25">
      <c r="A560" s="22"/>
      <c r="B560" s="19" t="s">
        <v>57</v>
      </c>
      <c r="C560" s="135"/>
      <c r="D560" s="40">
        <f>D556+D559</f>
        <v>48619</v>
      </c>
      <c r="E560" s="40">
        <f>E556+E559</f>
        <v>-69733</v>
      </c>
      <c r="F560" s="40">
        <f t="shared" si="192"/>
        <v>118352</v>
      </c>
      <c r="G560" s="34">
        <f t="shared" si="193"/>
        <v>-1.6972165258916152</v>
      </c>
    </row>
    <row r="562" spans="1:7" x14ac:dyDescent="0.25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5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5">
      <c r="A564" s="130">
        <v>5</v>
      </c>
      <c r="B564" s="1" t="s">
        <v>22</v>
      </c>
      <c r="C564" s="10"/>
      <c r="D564" s="40">
        <f>'dec 20'!D564</f>
        <v>0</v>
      </c>
      <c r="E564" s="40">
        <f>'dec 20'!E564</f>
        <v>0</v>
      </c>
      <c r="F564" s="40">
        <f t="shared" ref="F564" si="194">(D564-E564)</f>
        <v>0</v>
      </c>
      <c r="G564" s="34" t="e">
        <f t="shared" ref="G564" si="195">F564/E564</f>
        <v>#DIV/0!</v>
      </c>
    </row>
    <row r="565" spans="1:7" x14ac:dyDescent="0.25">
      <c r="B565" s="6"/>
      <c r="C565" s="28"/>
    </row>
    <row r="566" spans="1:7" x14ac:dyDescent="0.25">
      <c r="B566" s="7" t="s">
        <v>6</v>
      </c>
      <c r="C566" s="29"/>
    </row>
    <row r="567" spans="1:7" x14ac:dyDescent="0.25">
      <c r="B567" s="6"/>
      <c r="C567" s="28"/>
    </row>
    <row r="568" spans="1:7" x14ac:dyDescent="0.25">
      <c r="A568" s="130">
        <v>51</v>
      </c>
      <c r="B568" s="20" t="s">
        <v>29</v>
      </c>
      <c r="C568" s="30"/>
      <c r="D568" s="134"/>
      <c r="E568" s="134"/>
      <c r="F568" s="134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5">
      <c r="A569" s="130">
        <v>510</v>
      </c>
      <c r="B569" s="1" t="s">
        <v>7</v>
      </c>
      <c r="C569" s="10"/>
      <c r="D569" s="134"/>
      <c r="E569" s="134"/>
      <c r="F569" s="134">
        <f t="shared" si="196"/>
        <v>0</v>
      </c>
      <c r="G569" s="32" t="e">
        <f t="shared" si="197"/>
        <v>#DIV/0!</v>
      </c>
    </row>
    <row r="570" spans="1:7" x14ac:dyDescent="0.25">
      <c r="B570" s="3"/>
      <c r="C570" s="28"/>
    </row>
    <row r="571" spans="1:7" x14ac:dyDescent="0.25">
      <c r="A571" s="130">
        <v>41</v>
      </c>
      <c r="B571" s="1" t="s">
        <v>8</v>
      </c>
      <c r="C571" s="10"/>
      <c r="D571" s="134">
        <f>D575+D576+D577</f>
        <v>0</v>
      </c>
      <c r="E571" s="134">
        <f>E575+E576+E577</f>
        <v>0</v>
      </c>
      <c r="F571" s="134">
        <f t="shared" ref="F571" si="198">(D571-E571)</f>
        <v>0</v>
      </c>
      <c r="G571" s="32" t="e">
        <f t="shared" ref="G571" si="199">F571/E571</f>
        <v>#DIV/0!</v>
      </c>
    </row>
    <row r="572" spans="1:7" x14ac:dyDescent="0.25">
      <c r="A572" s="130"/>
      <c r="B572" s="1"/>
      <c r="C572" s="10"/>
      <c r="D572" s="134"/>
      <c r="E572" s="134"/>
      <c r="F572" s="134"/>
      <c r="G572" s="32"/>
    </row>
    <row r="573" spans="1:7" x14ac:dyDescent="0.25">
      <c r="A573" s="130"/>
      <c r="B573" s="7" t="s">
        <v>6</v>
      </c>
      <c r="C573" s="29"/>
      <c r="D573" s="134"/>
      <c r="E573" s="134"/>
      <c r="F573" s="134"/>
      <c r="G573" s="32"/>
    </row>
    <row r="574" spans="1:7" x14ac:dyDescent="0.25">
      <c r="A574" s="130"/>
      <c r="B574" s="1"/>
      <c r="C574" s="10"/>
      <c r="D574" s="134"/>
      <c r="E574" s="134"/>
      <c r="F574" s="134"/>
      <c r="G574" s="32"/>
    </row>
    <row r="575" spans="1:7" x14ac:dyDescent="0.25">
      <c r="A575" s="130"/>
      <c r="B575" s="23" t="s">
        <v>23</v>
      </c>
      <c r="C575" s="10"/>
      <c r="D575" s="40">
        <f>'dec 20'!D575</f>
        <v>0</v>
      </c>
      <c r="E575" s="40">
        <f>'dec 20'!E575</f>
        <v>0</v>
      </c>
      <c r="F575" s="134">
        <f t="shared" ref="F575:F577" si="200">(D575-E575)</f>
        <v>0</v>
      </c>
      <c r="G575" s="32" t="e">
        <f t="shared" ref="G575:G577" si="201">F575/E575</f>
        <v>#DIV/0!</v>
      </c>
    </row>
    <row r="576" spans="1:7" ht="26.25" x14ac:dyDescent="0.25">
      <c r="A576" s="130"/>
      <c r="B576" s="24" t="s">
        <v>58</v>
      </c>
      <c r="C576" s="17"/>
      <c r="D576" s="40">
        <f>'dec 20'!D576</f>
        <v>0</v>
      </c>
      <c r="E576" s="40">
        <f>'dec 20'!E576</f>
        <v>0</v>
      </c>
      <c r="F576" s="134">
        <f t="shared" si="200"/>
        <v>0</v>
      </c>
      <c r="G576" s="32" t="e">
        <f t="shared" si="201"/>
        <v>#DIV/0!</v>
      </c>
    </row>
    <row r="577" spans="1:7" x14ac:dyDescent="0.25">
      <c r="A577" s="130"/>
      <c r="B577" s="23" t="s">
        <v>24</v>
      </c>
      <c r="C577" s="10"/>
      <c r="D577" s="40">
        <f>'dec 20'!D577</f>
        <v>0</v>
      </c>
      <c r="E577" s="40">
        <f>'dec 20'!E577</f>
        <v>0</v>
      </c>
      <c r="F577" s="134">
        <f t="shared" si="200"/>
        <v>0</v>
      </c>
      <c r="G577" s="32" t="e">
        <f t="shared" si="201"/>
        <v>#DIV/0!</v>
      </c>
    </row>
    <row r="578" spans="1:7" x14ac:dyDescent="0.25">
      <c r="A578" s="130"/>
      <c r="B578" s="1"/>
      <c r="C578" s="10"/>
      <c r="D578" s="134"/>
      <c r="E578" s="134"/>
      <c r="F578" s="134"/>
      <c r="G578" s="32"/>
    </row>
    <row r="579" spans="1:7" x14ac:dyDescent="0.25">
      <c r="A579" s="130"/>
      <c r="B579" s="8" t="s">
        <v>26</v>
      </c>
      <c r="C579" s="31"/>
      <c r="D579" s="40">
        <f>'dec 20'!D579</f>
        <v>0</v>
      </c>
      <c r="E579" s="40">
        <f>'dec 20'!E579</f>
        <v>0</v>
      </c>
      <c r="F579" s="134">
        <f t="shared" ref="F579" si="202">(D579-E579)</f>
        <v>0</v>
      </c>
      <c r="G579" s="32" t="e">
        <f t="shared" ref="G579" si="203">F579/E579</f>
        <v>#DIV/0!</v>
      </c>
    </row>
    <row r="580" spans="1:7" x14ac:dyDescent="0.25">
      <c r="A580" s="130"/>
      <c r="B580" s="8"/>
      <c r="C580" s="31"/>
      <c r="D580" s="134"/>
      <c r="E580" s="134"/>
      <c r="F580" s="134"/>
      <c r="G580" s="32"/>
    </row>
    <row r="581" spans="1:7" x14ac:dyDescent="0.25">
      <c r="A581" s="130">
        <v>3</v>
      </c>
      <c r="B581" s="8" t="s">
        <v>15</v>
      </c>
      <c r="C581" s="31"/>
      <c r="D581" s="134">
        <f>D584+D585+D586+D587</f>
        <v>0</v>
      </c>
      <c r="E581" s="134">
        <f>E584+E585+E586+E587</f>
        <v>0</v>
      </c>
      <c r="F581" s="134">
        <f t="shared" ref="F581" si="204">(D581-E581)</f>
        <v>0</v>
      </c>
      <c r="G581" s="32" t="e">
        <f t="shared" ref="G581" si="205">F581/E581</f>
        <v>#DIV/0!</v>
      </c>
    </row>
    <row r="582" spans="1:7" x14ac:dyDescent="0.25">
      <c r="A582" s="130"/>
      <c r="B582" s="7" t="s">
        <v>6</v>
      </c>
      <c r="C582" s="29"/>
      <c r="D582" s="134"/>
      <c r="E582" s="134"/>
      <c r="F582" s="134"/>
      <c r="G582" s="32"/>
    </row>
    <row r="583" spans="1:7" x14ac:dyDescent="0.25">
      <c r="A583" s="130"/>
      <c r="B583" s="8"/>
      <c r="C583" s="31"/>
      <c r="D583" s="134"/>
      <c r="E583" s="134"/>
      <c r="F583" s="134"/>
      <c r="G583" s="32"/>
    </row>
    <row r="584" spans="1:7" x14ac:dyDescent="0.25">
      <c r="A584" s="130">
        <v>30</v>
      </c>
      <c r="B584" s="25" t="s">
        <v>16</v>
      </c>
      <c r="C584" s="31"/>
      <c r="D584" s="40">
        <f>'dec 20'!D584</f>
        <v>0</v>
      </c>
      <c r="E584" s="40">
        <f>'dec 20'!E584</f>
        <v>0</v>
      </c>
      <c r="F584" s="134">
        <f t="shared" ref="F584:F587" si="206">(D584-E584)</f>
        <v>0</v>
      </c>
      <c r="G584" s="32" t="e">
        <f t="shared" ref="G584:G587" si="207">F584/E584</f>
        <v>#DIV/0!</v>
      </c>
    </row>
    <row r="585" spans="1:7" x14ac:dyDescent="0.25">
      <c r="A585" s="130">
        <v>31</v>
      </c>
      <c r="B585" s="25" t="s">
        <v>17</v>
      </c>
      <c r="C585" s="31"/>
      <c r="D585" s="40">
        <f>'dec 20'!D585</f>
        <v>0</v>
      </c>
      <c r="E585" s="40">
        <f>'dec 20'!E585</f>
        <v>0</v>
      </c>
      <c r="F585" s="134">
        <f t="shared" si="206"/>
        <v>0</v>
      </c>
      <c r="G585" s="32" t="e">
        <f t="shared" si="207"/>
        <v>#DIV/0!</v>
      </c>
    </row>
    <row r="586" spans="1:7" x14ac:dyDescent="0.25">
      <c r="A586" s="130">
        <v>32</v>
      </c>
      <c r="B586" s="25" t="s">
        <v>18</v>
      </c>
      <c r="C586" s="31"/>
      <c r="D586" s="40">
        <f>'dec 20'!D586</f>
        <v>0</v>
      </c>
      <c r="E586" s="40">
        <f>'dec 20'!E586</f>
        <v>0</v>
      </c>
      <c r="F586" s="134">
        <f t="shared" si="206"/>
        <v>0</v>
      </c>
      <c r="G586" s="32" t="e">
        <f t="shared" si="207"/>
        <v>#DIV/0!</v>
      </c>
    </row>
    <row r="587" spans="1:7" x14ac:dyDescent="0.25">
      <c r="A587" s="130">
        <v>37</v>
      </c>
      <c r="B587" s="25" t="s">
        <v>25</v>
      </c>
      <c r="C587" s="31"/>
      <c r="D587" s="40">
        <f>'dec 20'!D587</f>
        <v>0</v>
      </c>
      <c r="E587" s="40">
        <f>'dec 20'!E587</f>
        <v>0</v>
      </c>
      <c r="F587" s="134">
        <f t="shared" si="206"/>
        <v>0</v>
      </c>
      <c r="G587" s="32" t="e">
        <f t="shared" si="207"/>
        <v>#DIV/0!</v>
      </c>
    </row>
    <row r="588" spans="1:7" ht="16.5" thickBot="1" x14ac:dyDescent="0.3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5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5">
      <c r="A591" s="277"/>
      <c r="B591" s="270"/>
      <c r="C591" s="272"/>
      <c r="D591" s="134" t="s">
        <v>10</v>
      </c>
      <c r="E591" s="134" t="s">
        <v>11</v>
      </c>
      <c r="F591" s="134" t="s">
        <v>12</v>
      </c>
      <c r="G591" s="32" t="s">
        <v>13</v>
      </c>
    </row>
    <row r="592" spans="1:7" x14ac:dyDescent="0.25">
      <c r="A592" s="130">
        <v>700</v>
      </c>
      <c r="B592" s="1" t="s">
        <v>30</v>
      </c>
      <c r="C592" s="10"/>
      <c r="D592" s="134">
        <f>'CUMUL NOVE 20 '!D592+'dec 20'!D592</f>
        <v>7734</v>
      </c>
      <c r="E592" s="134">
        <f>'CUMUL NOVE 20 '!E592+'dec 20'!E592</f>
        <v>4885</v>
      </c>
      <c r="F592" s="134">
        <f>(D593-E593)</f>
        <v>32514</v>
      </c>
      <c r="G592" s="32">
        <f>F592/E593</f>
        <v>0.19263103638270265</v>
      </c>
    </row>
    <row r="593" spans="1:7" x14ac:dyDescent="0.25">
      <c r="A593" s="130">
        <v>701</v>
      </c>
      <c r="B593" s="1" t="s">
        <v>31</v>
      </c>
      <c r="C593" s="10"/>
      <c r="D593" s="134">
        <f>'CUMUL NOVE 20 '!D593+'dec 20'!D593</f>
        <v>201303</v>
      </c>
      <c r="E593" s="134">
        <f>'CUMUL NOVE 20 '!E593+'dec 20'!E593</f>
        <v>168789</v>
      </c>
      <c r="F593" s="134">
        <f>(D594-E594)</f>
        <v>0</v>
      </c>
      <c r="G593" s="32" t="e">
        <f>F593/E594</f>
        <v>#DIV/0!</v>
      </c>
    </row>
    <row r="594" spans="1:7" x14ac:dyDescent="0.25">
      <c r="A594" s="130">
        <v>704</v>
      </c>
      <c r="B594" s="1" t="s">
        <v>32</v>
      </c>
      <c r="C594" s="10"/>
      <c r="D594" s="134">
        <f>'CUMUL NOVE 20 '!D594+'dec 20'!D594</f>
        <v>0</v>
      </c>
      <c r="E594" s="134">
        <f>'CUMUL NOVE 20 '!E594+'dec 20'!E594</f>
        <v>0</v>
      </c>
      <c r="F594" s="134">
        <f t="shared" ref="F594" si="208">(D594-E594)</f>
        <v>0</v>
      </c>
      <c r="G594" s="32" t="e">
        <f t="shared" ref="G594:G595" si="209">F594/E594</f>
        <v>#DIV/0!</v>
      </c>
    </row>
    <row r="595" spans="1:7" x14ac:dyDescent="0.25">
      <c r="A595" s="130">
        <v>706</v>
      </c>
      <c r="B595" s="1" t="s">
        <v>33</v>
      </c>
      <c r="C595" s="10"/>
      <c r="D595" s="134">
        <f>'CUMUL NOVE 20 '!D595+'dec 20'!D595</f>
        <v>291755</v>
      </c>
      <c r="E595" s="134">
        <f>'CUMUL NOVE 20 '!E595+'dec 20'!E595</f>
        <v>227765</v>
      </c>
      <c r="F595" s="134">
        <f>(D595-E595)</f>
        <v>63990</v>
      </c>
      <c r="G595" s="32">
        <f t="shared" si="209"/>
        <v>0.28094746778477819</v>
      </c>
    </row>
    <row r="596" spans="1:7" x14ac:dyDescent="0.25">
      <c r="A596" s="130"/>
      <c r="B596" s="13" t="s">
        <v>6</v>
      </c>
      <c r="C596" s="27"/>
      <c r="D596" s="39"/>
      <c r="E596" s="39"/>
      <c r="F596" s="39"/>
      <c r="G596" s="33"/>
    </row>
    <row r="597" spans="1:7" x14ac:dyDescent="0.25">
      <c r="A597" s="130"/>
      <c r="B597" s="14" t="s">
        <v>19</v>
      </c>
      <c r="C597" s="11"/>
      <c r="D597" s="39"/>
      <c r="E597" s="39"/>
      <c r="F597" s="134"/>
      <c r="G597" s="32" t="e">
        <f t="shared" ref="G597:G602" si="210">F597/E597</f>
        <v>#DIV/0!</v>
      </c>
    </row>
    <row r="598" spans="1:7" x14ac:dyDescent="0.25">
      <c r="A598" s="130"/>
      <c r="B598" s="14" t="s">
        <v>20</v>
      </c>
      <c r="C598" s="11"/>
      <c r="D598" s="39"/>
      <c r="E598" s="39"/>
      <c r="F598" s="134"/>
      <c r="G598" s="32" t="e">
        <f t="shared" si="210"/>
        <v>#DIV/0!</v>
      </c>
    </row>
    <row r="599" spans="1:7" x14ac:dyDescent="0.25">
      <c r="A599" s="130"/>
      <c r="B599" s="14" t="s">
        <v>27</v>
      </c>
      <c r="C599" s="11"/>
      <c r="D599" s="39"/>
      <c r="E599" s="39"/>
      <c r="F599" s="134"/>
      <c r="G599" s="32" t="e">
        <f t="shared" si="210"/>
        <v>#DIV/0!</v>
      </c>
    </row>
    <row r="600" spans="1:7" x14ac:dyDescent="0.25">
      <c r="A600" s="130">
        <v>706</v>
      </c>
      <c r="B600" s="2" t="s">
        <v>34</v>
      </c>
      <c r="C600" s="11"/>
      <c r="D600" s="134">
        <f>'CUMUL NOVE 20 '!D600+'dec 20'!D600</f>
        <v>255</v>
      </c>
      <c r="E600" s="134">
        <f>'CUMUL NOVE 20 '!E600+'dec 20'!E600</f>
        <v>0</v>
      </c>
      <c r="F600" s="134">
        <f t="shared" ref="F600:F602" si="211">(D600-E600)</f>
        <v>255</v>
      </c>
      <c r="G600" s="32" t="e">
        <f t="shared" si="210"/>
        <v>#DIV/0!</v>
      </c>
    </row>
    <row r="601" spans="1:7" x14ac:dyDescent="0.25">
      <c r="A601" s="130" t="s">
        <v>35</v>
      </c>
      <c r="B601" s="2" t="s">
        <v>36</v>
      </c>
      <c r="C601" s="11"/>
      <c r="D601" s="134">
        <f>'CUMUL NOVE 20 '!D601+'dec 20'!D601</f>
        <v>0</v>
      </c>
      <c r="E601" s="134">
        <f>'CUMUL NOVE 20 '!E601+'dec 20'!E601</f>
        <v>0</v>
      </c>
      <c r="F601" s="134">
        <f t="shared" si="211"/>
        <v>0</v>
      </c>
      <c r="G601" s="32" t="e">
        <f t="shared" si="210"/>
        <v>#DIV/0!</v>
      </c>
    </row>
    <row r="602" spans="1:7" ht="26.25" x14ac:dyDescent="0.25">
      <c r="A602" s="22"/>
      <c r="B602" s="26" t="s">
        <v>45</v>
      </c>
      <c r="C602" s="131"/>
      <c r="D602" s="40">
        <f>D592+D593+D594+D595+D600+D601</f>
        <v>501047</v>
      </c>
      <c r="E602" s="40">
        <f>E592+E593+E594+E595+E600+E601</f>
        <v>401439</v>
      </c>
      <c r="F602" s="40">
        <f t="shared" si="211"/>
        <v>99608</v>
      </c>
      <c r="G602" s="34">
        <f t="shared" si="210"/>
        <v>0.24812736181586742</v>
      </c>
    </row>
    <row r="603" spans="1:7" x14ac:dyDescent="0.25">
      <c r="B603" s="18"/>
      <c r="C603" s="28"/>
      <c r="D603" s="41"/>
      <c r="E603" s="42"/>
      <c r="F603" s="42"/>
      <c r="G603" s="35"/>
    </row>
    <row r="604" spans="1:7" x14ac:dyDescent="0.25">
      <c r="B604" s="13" t="s">
        <v>6</v>
      </c>
      <c r="C604" s="28"/>
      <c r="D604" s="41"/>
      <c r="E604" s="42"/>
      <c r="F604" s="42"/>
      <c r="G604" s="35"/>
    </row>
    <row r="605" spans="1:7" x14ac:dyDescent="0.25">
      <c r="B605" s="1" t="s">
        <v>28</v>
      </c>
      <c r="C605" s="10"/>
      <c r="D605" s="134">
        <f>'CUMUL NOVE 20 '!D605+'dec 20'!D605</f>
        <v>0</v>
      </c>
      <c r="E605" s="134">
        <f>'CUMUL NOVE 20 '!E605+'dec 20'!E605</f>
        <v>0</v>
      </c>
      <c r="F605" s="134">
        <f t="shared" ref="F605" si="212">(D605-E605)</f>
        <v>0</v>
      </c>
      <c r="G605" s="32" t="e">
        <f t="shared" ref="G605" si="213">F605/E605</f>
        <v>#DIV/0!</v>
      </c>
    </row>
    <row r="606" spans="1:7" x14ac:dyDescent="0.25">
      <c r="B606" s="3"/>
      <c r="C606" s="132"/>
      <c r="D606" s="133"/>
      <c r="E606" s="133"/>
      <c r="F606" s="133"/>
      <c r="G606" s="36"/>
    </row>
    <row r="607" spans="1:7" x14ac:dyDescent="0.25">
      <c r="A607" s="130">
        <v>72</v>
      </c>
      <c r="B607" s="1" t="s">
        <v>37</v>
      </c>
      <c r="C607" s="10"/>
      <c r="D607" s="134">
        <f>'CUMUL NOVE 20 '!D607+'dec 20'!D607</f>
        <v>0</v>
      </c>
      <c r="E607" s="134">
        <f>'CUMUL NOVE 20 '!E607+'dec 20'!E607</f>
        <v>0</v>
      </c>
      <c r="F607" s="134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5">
      <c r="A608" s="130">
        <v>73</v>
      </c>
      <c r="B608" s="1" t="s">
        <v>38</v>
      </c>
      <c r="C608" s="10"/>
      <c r="D608" s="134">
        <f>'CUMUL NOVE 20 '!D608+'dec 20'!D608</f>
        <v>0</v>
      </c>
      <c r="E608" s="134">
        <f>'CUMUL NOVE 20 '!E608+'dec 20'!E608</f>
        <v>0</v>
      </c>
      <c r="F608" s="134">
        <f t="shared" si="214"/>
        <v>0</v>
      </c>
      <c r="G608" s="32" t="e">
        <f t="shared" si="215"/>
        <v>#DIV/0!</v>
      </c>
    </row>
    <row r="609" spans="1:7" x14ac:dyDescent="0.25">
      <c r="A609" s="130">
        <v>74</v>
      </c>
      <c r="B609" s="2" t="s">
        <v>39</v>
      </c>
      <c r="C609" s="11"/>
      <c r="D609" s="134">
        <f>'CUMUL NOVE 20 '!D609+'dec 20'!D609</f>
        <v>0</v>
      </c>
      <c r="E609" s="134">
        <f>'CUMUL NOVE 20 '!E609+'dec 20'!E609</f>
        <v>0</v>
      </c>
      <c r="F609" s="134">
        <f t="shared" si="214"/>
        <v>0</v>
      </c>
      <c r="G609" s="32" t="e">
        <f t="shared" si="215"/>
        <v>#DIV/0!</v>
      </c>
    </row>
    <row r="610" spans="1:7" ht="26.25" x14ac:dyDescent="0.25">
      <c r="A610" s="22"/>
      <c r="B610" s="26" t="s">
        <v>44</v>
      </c>
      <c r="C610" s="135"/>
      <c r="D610" s="40">
        <f>D602+D607+D608+D609</f>
        <v>501047</v>
      </c>
      <c r="E610" s="40">
        <f>E602+E607+E608+E609</f>
        <v>401439</v>
      </c>
      <c r="F610" s="134">
        <f t="shared" si="214"/>
        <v>99608</v>
      </c>
      <c r="G610" s="32">
        <f t="shared" si="215"/>
        <v>0.24812736181586742</v>
      </c>
    </row>
    <row r="611" spans="1:7" x14ac:dyDescent="0.25">
      <c r="A611" s="130">
        <v>60</v>
      </c>
      <c r="B611" s="3" t="s">
        <v>40</v>
      </c>
      <c r="C611" s="132"/>
      <c r="D611" s="133">
        <f>D612+D613+D614</f>
        <v>97367</v>
      </c>
      <c r="E611" s="133">
        <f>E612+E613+E614</f>
        <v>55708</v>
      </c>
      <c r="F611" s="134">
        <f t="shared" si="214"/>
        <v>41659</v>
      </c>
      <c r="G611" s="32">
        <f t="shared" si="215"/>
        <v>0.74781000933438646</v>
      </c>
    </row>
    <row r="612" spans="1:7" x14ac:dyDescent="0.25">
      <c r="A612" s="130">
        <v>600</v>
      </c>
      <c r="B612" s="1" t="s">
        <v>2</v>
      </c>
      <c r="C612" s="10"/>
      <c r="D612" s="134">
        <f>'CUMUL NOVE 20 '!D612+'dec 20'!D612</f>
        <v>15342</v>
      </c>
      <c r="E612" s="134">
        <f>'CUMUL NOVE 20 '!E612+'dec 20'!E612</f>
        <v>2467</v>
      </c>
      <c r="F612" s="134">
        <f t="shared" si="214"/>
        <v>12875</v>
      </c>
      <c r="G612" s="32">
        <f t="shared" si="215"/>
        <v>5.2188893392784763</v>
      </c>
    </row>
    <row r="613" spans="1:7" x14ac:dyDescent="0.25">
      <c r="A613" s="130">
        <v>601</v>
      </c>
      <c r="B613" s="1" t="s">
        <v>3</v>
      </c>
      <c r="C613" s="10"/>
      <c r="D613" s="134">
        <f>'CUMUL NOVE 20 '!D613+'dec 20'!D613</f>
        <v>79112</v>
      </c>
      <c r="E613" s="134">
        <f>'CUMUL NOVE 20 '!E613+'dec 20'!E613</f>
        <v>53241</v>
      </c>
      <c r="F613" s="134">
        <f t="shared" si="214"/>
        <v>25871</v>
      </c>
      <c r="G613" s="32">
        <f t="shared" si="215"/>
        <v>0.4859225033338968</v>
      </c>
    </row>
    <row r="614" spans="1:7" x14ac:dyDescent="0.25">
      <c r="A614" s="130">
        <v>604</v>
      </c>
      <c r="B614" s="1" t="s">
        <v>4</v>
      </c>
      <c r="C614" s="10"/>
      <c r="D614" s="134">
        <f>'CUMUL NOVE 20 '!D614+'dec 20'!D614</f>
        <v>2913</v>
      </c>
      <c r="E614" s="134">
        <f>'CUMUL NOVE 20 '!E614+'dec 20'!E614</f>
        <v>0</v>
      </c>
      <c r="F614" s="134">
        <f t="shared" si="214"/>
        <v>2913</v>
      </c>
      <c r="G614" s="32" t="e">
        <f t="shared" si="215"/>
        <v>#DIV/0!</v>
      </c>
    </row>
    <row r="615" spans="1:7" x14ac:dyDescent="0.25">
      <c r="A615" s="130">
        <v>61</v>
      </c>
      <c r="B615" s="1" t="s">
        <v>41</v>
      </c>
      <c r="C615" s="10"/>
      <c r="D615" s="134">
        <f>'CUMUL NOVE 20 '!D615+'dec 20'!D615</f>
        <v>18427</v>
      </c>
      <c r="E615" s="134">
        <f>'CUMUL NOVE 20 '!E615+'dec 20'!E615</f>
        <v>18949</v>
      </c>
      <c r="F615" s="134">
        <f t="shared" si="214"/>
        <v>-522</v>
      </c>
      <c r="G615" s="32">
        <f t="shared" si="215"/>
        <v>-2.7547627843157951E-2</v>
      </c>
    </row>
    <row r="616" spans="1:7" x14ac:dyDescent="0.25">
      <c r="A616" s="130">
        <v>62</v>
      </c>
      <c r="B616" s="2" t="s">
        <v>42</v>
      </c>
      <c r="C616" s="11"/>
      <c r="D616" s="134">
        <f>'CUMUL NOVE 20 '!D616+'dec 20'!D616</f>
        <v>11938</v>
      </c>
      <c r="E616" s="134">
        <f>'CUMUL NOVE 20 '!E616+'dec 20'!E616</f>
        <v>30317</v>
      </c>
      <c r="F616" s="134">
        <f t="shared" si="214"/>
        <v>-18379</v>
      </c>
      <c r="G616" s="32">
        <f t="shared" si="215"/>
        <v>-0.60622752910908073</v>
      </c>
    </row>
    <row r="617" spans="1:7" ht="26.25" x14ac:dyDescent="0.25">
      <c r="A617" s="22"/>
      <c r="B617" s="26" t="s">
        <v>43</v>
      </c>
      <c r="C617" s="135"/>
      <c r="D617" s="40">
        <f>D611+D615+D616</f>
        <v>127732</v>
      </c>
      <c r="E617" s="40">
        <f>E611+E615+E616</f>
        <v>104974</v>
      </c>
      <c r="F617" s="134">
        <f t="shared" si="214"/>
        <v>22758</v>
      </c>
      <c r="G617" s="32">
        <f t="shared" si="215"/>
        <v>0.21679654009564273</v>
      </c>
    </row>
    <row r="618" spans="1:7" ht="26.25" x14ac:dyDescent="0.25">
      <c r="A618" s="22"/>
      <c r="B618" s="26" t="s">
        <v>48</v>
      </c>
      <c r="C618" s="135"/>
      <c r="D618" s="40">
        <f>D610-D617</f>
        <v>373315</v>
      </c>
      <c r="E618" s="40">
        <f>E610-E617</f>
        <v>296465</v>
      </c>
      <c r="F618" s="134">
        <f t="shared" si="214"/>
        <v>76850</v>
      </c>
      <c r="G618" s="32">
        <f t="shared" si="215"/>
        <v>0.25922115595432849</v>
      </c>
    </row>
    <row r="619" spans="1:7" x14ac:dyDescent="0.25">
      <c r="A619" s="130">
        <v>63</v>
      </c>
      <c r="B619" s="3" t="s">
        <v>46</v>
      </c>
      <c r="C619" s="132"/>
      <c r="D619" s="134">
        <f>'CUMUL NOVE 20 '!D619+'dec 20'!D619</f>
        <v>157893</v>
      </c>
      <c r="E619" s="134">
        <f>'CUMUL NOVE 20 '!E619+'dec 20'!E619</f>
        <v>134773</v>
      </c>
      <c r="F619" s="134">
        <f t="shared" si="214"/>
        <v>23120</v>
      </c>
      <c r="G619" s="32">
        <f t="shared" si="215"/>
        <v>0.1715477135628056</v>
      </c>
    </row>
    <row r="620" spans="1:7" x14ac:dyDescent="0.25">
      <c r="A620" s="130"/>
      <c r="B620" s="13" t="s">
        <v>6</v>
      </c>
      <c r="C620" s="27"/>
      <c r="D620" s="134"/>
      <c r="E620" s="134"/>
      <c r="F620" s="134"/>
      <c r="G620" s="32"/>
    </row>
    <row r="621" spans="1:7" x14ac:dyDescent="0.25">
      <c r="A621" s="130">
        <v>631</v>
      </c>
      <c r="B621" s="15" t="s">
        <v>21</v>
      </c>
      <c r="C621" s="21"/>
      <c r="D621" s="134">
        <f>'CUMUL NOVE 20 '!D621+'dec 20'!D621</f>
        <v>0</v>
      </c>
      <c r="E621" s="134">
        <f>'CUMUL NOVE 20 '!E621+'dec 20'!E621</f>
        <v>0</v>
      </c>
      <c r="F621" s="134">
        <f t="shared" ref="F621" si="216">(D621-E621)</f>
        <v>0</v>
      </c>
      <c r="G621" s="32" t="e">
        <f t="shared" ref="G621" si="217">F621/E621</f>
        <v>#DIV/0!</v>
      </c>
    </row>
    <row r="622" spans="1:7" x14ac:dyDescent="0.25">
      <c r="A622" s="130"/>
      <c r="B622" s="15"/>
      <c r="C622" s="21"/>
      <c r="D622" s="134"/>
      <c r="E622" s="134"/>
      <c r="F622" s="134"/>
      <c r="G622" s="32"/>
    </row>
    <row r="623" spans="1:7" x14ac:dyDescent="0.25">
      <c r="A623" s="130">
        <v>64</v>
      </c>
      <c r="B623" s="2" t="s">
        <v>47</v>
      </c>
      <c r="C623" s="11"/>
      <c r="D623" s="134">
        <f>'CUMUL NOVE 20 '!D623+'dec 20'!D623</f>
        <v>14779</v>
      </c>
      <c r="E623" s="134">
        <f>'CUMUL NOVE 20 '!E623+'dec 20'!E623</f>
        <v>12234</v>
      </c>
      <c r="F623" s="134">
        <f t="shared" ref="F623:F633" si="218">(D623-E623)</f>
        <v>2545</v>
      </c>
      <c r="G623" s="32">
        <f t="shared" ref="G623:G633" si="219">F623/E623</f>
        <v>0.20802681052803662</v>
      </c>
    </row>
    <row r="624" spans="1:7" ht="26.25" x14ac:dyDescent="0.25">
      <c r="A624" s="22"/>
      <c r="B624" s="26" t="s">
        <v>49</v>
      </c>
      <c r="C624" s="135"/>
      <c r="D624" s="40">
        <f>D618-D619-D623</f>
        <v>200643</v>
      </c>
      <c r="E624" s="40">
        <f>E618-E619-E623</f>
        <v>149458</v>
      </c>
      <c r="F624" s="40">
        <f t="shared" si="218"/>
        <v>51185</v>
      </c>
      <c r="G624" s="34">
        <f t="shared" si="219"/>
        <v>0.3424707944706874</v>
      </c>
    </row>
    <row r="625" spans="1:7" x14ac:dyDescent="0.25">
      <c r="A625" s="130">
        <v>75</v>
      </c>
      <c r="B625" s="3" t="s">
        <v>50</v>
      </c>
      <c r="C625" s="132"/>
      <c r="D625" s="134">
        <f>'CUMUL NOVE 20 '!D625+'dec 20'!D625</f>
        <v>4298</v>
      </c>
      <c r="E625" s="134">
        <f>'CUMUL NOVE 20 '!E625+'dec 20'!E625</f>
        <v>1419</v>
      </c>
      <c r="F625" s="134">
        <f t="shared" si="218"/>
        <v>2879</v>
      </c>
      <c r="G625" s="32">
        <f t="shared" si="219"/>
        <v>2.0288935870331217</v>
      </c>
    </row>
    <row r="626" spans="1:7" x14ac:dyDescent="0.25">
      <c r="A626" s="130">
        <v>65</v>
      </c>
      <c r="B626" s="1" t="s">
        <v>51</v>
      </c>
      <c r="C626" s="10"/>
      <c r="D626" s="134">
        <f>'CUMUL NOVE 20 '!D626+'dec 20'!D626</f>
        <v>4380</v>
      </c>
      <c r="E626" s="134">
        <f>'CUMUL NOVE 20 '!E626+'dec 20'!E626</f>
        <v>2369</v>
      </c>
      <c r="F626" s="134">
        <f t="shared" si="218"/>
        <v>2011</v>
      </c>
      <c r="G626" s="32">
        <f t="shared" si="219"/>
        <v>0.84888138455044326</v>
      </c>
    </row>
    <row r="627" spans="1:7" ht="26.25" x14ac:dyDescent="0.25">
      <c r="A627" s="130">
        <v>68</v>
      </c>
      <c r="B627" s="16" t="s">
        <v>52</v>
      </c>
      <c r="C627" s="17"/>
      <c r="D627" s="134">
        <f>'CUMUL NOVE 20 '!D627+'dec 20'!D627</f>
        <v>49959</v>
      </c>
      <c r="E627" s="134">
        <f>'CUMUL NOVE 20 '!E627+'dec 20'!E627</f>
        <v>70722</v>
      </c>
      <c r="F627" s="134">
        <f t="shared" si="218"/>
        <v>-20763</v>
      </c>
      <c r="G627" s="32">
        <f t="shared" si="219"/>
        <v>-0.2935861542377195</v>
      </c>
    </row>
    <row r="628" spans="1:7" x14ac:dyDescent="0.25">
      <c r="A628" s="130">
        <v>78</v>
      </c>
      <c r="B628" s="2" t="s">
        <v>53</v>
      </c>
      <c r="C628" s="11"/>
      <c r="D628" s="134">
        <f>'CUMUL NOVE 20 '!D628+'dec 20'!D628</f>
        <v>0</v>
      </c>
      <c r="E628" s="134">
        <f>'CUMUL NOVE 20 '!E628+'dec 20'!E628</f>
        <v>0</v>
      </c>
      <c r="F628" s="134">
        <f t="shared" si="218"/>
        <v>0</v>
      </c>
      <c r="G628" s="32" t="e">
        <f t="shared" si="219"/>
        <v>#DIV/0!</v>
      </c>
    </row>
    <row r="629" spans="1:7" ht="26.25" x14ac:dyDescent="0.25">
      <c r="A629" s="22"/>
      <c r="B629" s="26" t="s">
        <v>77</v>
      </c>
      <c r="C629" s="135"/>
      <c r="D629" s="40">
        <f>D624+D625-D626-D627+D628</f>
        <v>150602</v>
      </c>
      <c r="E629" s="40">
        <f>E624+E625-E626-E627+E628</f>
        <v>77786</v>
      </c>
      <c r="F629" s="40">
        <f t="shared" si="218"/>
        <v>72816</v>
      </c>
      <c r="G629" s="34">
        <f t="shared" si="219"/>
        <v>0.93610675442881752</v>
      </c>
    </row>
    <row r="630" spans="1:7" x14ac:dyDescent="0.25">
      <c r="A630" s="130">
        <v>76</v>
      </c>
      <c r="B630" s="1" t="s">
        <v>54</v>
      </c>
      <c r="C630" s="10"/>
      <c r="D630" s="134">
        <f>'CUMUL NOVE 20 '!D630+'dec 20'!D630</f>
        <v>0</v>
      </c>
      <c r="E630" s="134">
        <f>'CUMUL NOVE 20 '!E630+'dec 20'!E630</f>
        <v>0</v>
      </c>
      <c r="F630" s="134">
        <f t="shared" si="218"/>
        <v>0</v>
      </c>
      <c r="G630" s="32" t="e">
        <f t="shared" si="219"/>
        <v>#DIV/0!</v>
      </c>
    </row>
    <row r="631" spans="1:7" x14ac:dyDescent="0.25">
      <c r="A631" s="130">
        <v>66</v>
      </c>
      <c r="B631" s="1" t="s">
        <v>55</v>
      </c>
      <c r="C631" s="10"/>
      <c r="D631" s="134">
        <f>'CUMUL NOVE 20 '!D631+'dec 20'!D631</f>
        <v>0</v>
      </c>
      <c r="E631" s="134">
        <f>'CUMUL NOVE 20 '!E631+'dec 20'!E631</f>
        <v>0</v>
      </c>
      <c r="F631" s="134">
        <f t="shared" si="218"/>
        <v>0</v>
      </c>
      <c r="G631" s="32" t="e">
        <f t="shared" si="219"/>
        <v>#DIV/0!</v>
      </c>
    </row>
    <row r="632" spans="1:7" x14ac:dyDescent="0.25">
      <c r="B632" s="2" t="s">
        <v>56</v>
      </c>
      <c r="C632" s="11"/>
      <c r="D632" s="136">
        <f>D630-D631</f>
        <v>0</v>
      </c>
      <c r="E632" s="136">
        <f>E630-E631</f>
        <v>0</v>
      </c>
      <c r="F632" s="134">
        <f t="shared" si="218"/>
        <v>0</v>
      </c>
      <c r="G632" s="32" t="e">
        <f t="shared" si="219"/>
        <v>#DIV/0!</v>
      </c>
    </row>
    <row r="633" spans="1:7" x14ac:dyDescent="0.25">
      <c r="A633" s="22"/>
      <c r="B633" s="19" t="s">
        <v>57</v>
      </c>
      <c r="C633" s="135"/>
      <c r="D633" s="40">
        <f>D629+D632</f>
        <v>150602</v>
      </c>
      <c r="E633" s="40">
        <f>E629+E632</f>
        <v>77786</v>
      </c>
      <c r="F633" s="40">
        <f t="shared" si="218"/>
        <v>72816</v>
      </c>
      <c r="G633" s="34">
        <f t="shared" si="219"/>
        <v>0.93610675442881752</v>
      </c>
    </row>
    <row r="635" spans="1:7" x14ac:dyDescent="0.25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5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5">
      <c r="A637" s="130">
        <v>5</v>
      </c>
      <c r="B637" s="1" t="s">
        <v>22</v>
      </c>
      <c r="C637" s="10"/>
      <c r="D637" s="40">
        <f>'dec 20'!D637</f>
        <v>0</v>
      </c>
      <c r="E637" s="40">
        <f>'dec 20'!E637</f>
        <v>0</v>
      </c>
      <c r="F637" s="40">
        <f t="shared" ref="F637" si="220">(D637-E637)</f>
        <v>0</v>
      </c>
      <c r="G637" s="34" t="e">
        <f t="shared" ref="G637" si="221">F637/E637</f>
        <v>#DIV/0!</v>
      </c>
    </row>
    <row r="638" spans="1:7" x14ac:dyDescent="0.25">
      <c r="B638" s="6"/>
      <c r="C638" s="28"/>
    </row>
    <row r="639" spans="1:7" x14ac:dyDescent="0.25">
      <c r="B639" s="7" t="s">
        <v>6</v>
      </c>
      <c r="C639" s="29"/>
    </row>
    <row r="640" spans="1:7" x14ac:dyDescent="0.25">
      <c r="B640" s="6"/>
      <c r="C640" s="28"/>
    </row>
    <row r="641" spans="1:7" x14ac:dyDescent="0.25">
      <c r="A641" s="130">
        <v>51</v>
      </c>
      <c r="B641" s="20" t="s">
        <v>29</v>
      </c>
      <c r="C641" s="30"/>
      <c r="D641" s="134"/>
      <c r="E641" s="134"/>
      <c r="F641" s="134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5">
      <c r="A642" s="130">
        <v>510</v>
      </c>
      <c r="B642" s="1" t="s">
        <v>7</v>
      </c>
      <c r="C642" s="10"/>
      <c r="D642" s="134"/>
      <c r="E642" s="134"/>
      <c r="F642" s="134">
        <f t="shared" si="222"/>
        <v>0</v>
      </c>
      <c r="G642" s="32" t="e">
        <f t="shared" si="223"/>
        <v>#DIV/0!</v>
      </c>
    </row>
    <row r="643" spans="1:7" x14ac:dyDescent="0.25">
      <c r="B643" s="3"/>
      <c r="C643" s="28"/>
    </row>
    <row r="644" spans="1:7" x14ac:dyDescent="0.25">
      <c r="A644" s="130">
        <v>41</v>
      </c>
      <c r="B644" s="1" t="s">
        <v>8</v>
      </c>
      <c r="C644" s="10"/>
      <c r="D644" s="134">
        <f>D648+D649+D650</f>
        <v>0</v>
      </c>
      <c r="E644" s="134">
        <f>E648+E649+E650</f>
        <v>0</v>
      </c>
      <c r="F644" s="134">
        <f t="shared" ref="F644" si="224">(D644-E644)</f>
        <v>0</v>
      </c>
      <c r="G644" s="32" t="e">
        <f t="shared" ref="G644" si="225">F644/E644</f>
        <v>#DIV/0!</v>
      </c>
    </row>
    <row r="645" spans="1:7" x14ac:dyDescent="0.25">
      <c r="A645" s="130"/>
      <c r="B645" s="1"/>
      <c r="C645" s="10"/>
      <c r="D645" s="134"/>
      <c r="E645" s="134"/>
      <c r="F645" s="134"/>
      <c r="G645" s="32"/>
    </row>
    <row r="646" spans="1:7" x14ac:dyDescent="0.25">
      <c r="A646" s="130"/>
      <c r="B646" s="7" t="s">
        <v>6</v>
      </c>
      <c r="C646" s="29"/>
      <c r="D646" s="134"/>
      <c r="E646" s="134"/>
      <c r="F646" s="134"/>
      <c r="G646" s="32"/>
    </row>
    <row r="647" spans="1:7" x14ac:dyDescent="0.25">
      <c r="A647" s="130"/>
      <c r="B647" s="1"/>
      <c r="C647" s="10"/>
      <c r="D647" s="134"/>
      <c r="E647" s="134"/>
      <c r="F647" s="134"/>
      <c r="G647" s="32"/>
    </row>
    <row r="648" spans="1:7" x14ac:dyDescent="0.25">
      <c r="A648" s="130"/>
      <c r="B648" s="23" t="s">
        <v>23</v>
      </c>
      <c r="C648" s="10"/>
      <c r="D648" s="40">
        <f>'dec 20'!D648</f>
        <v>0</v>
      </c>
      <c r="E648" s="40">
        <f>'dec 20'!E648</f>
        <v>0</v>
      </c>
      <c r="F648" s="134">
        <f t="shared" ref="F648:F650" si="226">(D648-E648)</f>
        <v>0</v>
      </c>
      <c r="G648" s="32" t="e">
        <f t="shared" ref="G648:G650" si="227">F648/E648</f>
        <v>#DIV/0!</v>
      </c>
    </row>
    <row r="649" spans="1:7" ht="26.25" x14ac:dyDescent="0.25">
      <c r="A649" s="130"/>
      <c r="B649" s="24" t="s">
        <v>58</v>
      </c>
      <c r="C649" s="17"/>
      <c r="D649" s="40">
        <f>'dec 20'!D649</f>
        <v>0</v>
      </c>
      <c r="E649" s="40">
        <f>'dec 20'!E649</f>
        <v>0</v>
      </c>
      <c r="F649" s="134">
        <f t="shared" si="226"/>
        <v>0</v>
      </c>
      <c r="G649" s="32" t="e">
        <f t="shared" si="227"/>
        <v>#DIV/0!</v>
      </c>
    </row>
    <row r="650" spans="1:7" x14ac:dyDescent="0.25">
      <c r="A650" s="130"/>
      <c r="B650" s="23" t="s">
        <v>24</v>
      </c>
      <c r="C650" s="10"/>
      <c r="D650" s="40">
        <f>'dec 20'!D650</f>
        <v>0</v>
      </c>
      <c r="E650" s="40">
        <f>'dec 20'!E650</f>
        <v>0</v>
      </c>
      <c r="F650" s="134">
        <f t="shared" si="226"/>
        <v>0</v>
      </c>
      <c r="G650" s="32" t="e">
        <f t="shared" si="227"/>
        <v>#DIV/0!</v>
      </c>
    </row>
    <row r="651" spans="1:7" x14ac:dyDescent="0.25">
      <c r="A651" s="130"/>
      <c r="B651" s="1"/>
      <c r="C651" s="10"/>
      <c r="D651" s="134"/>
      <c r="E651" s="134"/>
      <c r="F651" s="134"/>
      <c r="G651" s="32"/>
    </row>
    <row r="652" spans="1:7" x14ac:dyDescent="0.25">
      <c r="A652" s="130"/>
      <c r="B652" s="8" t="s">
        <v>26</v>
      </c>
      <c r="C652" s="31"/>
      <c r="D652" s="40">
        <f>'dec 20'!D652</f>
        <v>0</v>
      </c>
      <c r="E652" s="40">
        <f>'dec 20'!E652</f>
        <v>0</v>
      </c>
      <c r="F652" s="134">
        <f t="shared" ref="F652" si="228">(D652-E652)</f>
        <v>0</v>
      </c>
      <c r="G652" s="32" t="e">
        <f t="shared" ref="G652" si="229">F652/E652</f>
        <v>#DIV/0!</v>
      </c>
    </row>
    <row r="653" spans="1:7" x14ac:dyDescent="0.25">
      <c r="A653" s="130"/>
      <c r="B653" s="8"/>
      <c r="C653" s="31"/>
      <c r="D653" s="134"/>
      <c r="E653" s="134"/>
      <c r="F653" s="134"/>
      <c r="G653" s="32"/>
    </row>
    <row r="654" spans="1:7" x14ac:dyDescent="0.25">
      <c r="A654" s="130">
        <v>3</v>
      </c>
      <c r="B654" s="8" t="s">
        <v>15</v>
      </c>
      <c r="C654" s="31"/>
      <c r="D654" s="134">
        <f>D657+D658+D659+D660</f>
        <v>0</v>
      </c>
      <c r="E654" s="134">
        <f>E657+E658+E659+E660</f>
        <v>0</v>
      </c>
      <c r="F654" s="134">
        <f t="shared" ref="F654" si="230">(D654-E654)</f>
        <v>0</v>
      </c>
      <c r="G654" s="32" t="e">
        <f t="shared" ref="G654" si="231">F654/E654</f>
        <v>#DIV/0!</v>
      </c>
    </row>
    <row r="655" spans="1:7" x14ac:dyDescent="0.25">
      <c r="A655" s="130"/>
      <c r="B655" s="7" t="s">
        <v>6</v>
      </c>
      <c r="C655" s="29"/>
      <c r="D655" s="134"/>
      <c r="E655" s="134"/>
      <c r="F655" s="134"/>
      <c r="G655" s="32"/>
    </row>
    <row r="656" spans="1:7" x14ac:dyDescent="0.25">
      <c r="A656" s="130"/>
      <c r="B656" s="8"/>
      <c r="C656" s="31"/>
      <c r="D656" s="134"/>
      <c r="E656" s="134"/>
      <c r="F656" s="134"/>
      <c r="G656" s="32"/>
    </row>
    <row r="657" spans="1:7" x14ac:dyDescent="0.25">
      <c r="A657" s="130">
        <v>30</v>
      </c>
      <c r="B657" s="25" t="s">
        <v>16</v>
      </c>
      <c r="C657" s="31"/>
      <c r="D657" s="40">
        <f>'dec 20'!D657</f>
        <v>0</v>
      </c>
      <c r="E657" s="40">
        <f>'dec 20'!E657</f>
        <v>0</v>
      </c>
      <c r="F657" s="134">
        <f t="shared" ref="F657:F660" si="232">(D657-E657)</f>
        <v>0</v>
      </c>
      <c r="G657" s="32" t="e">
        <f t="shared" ref="G657:G660" si="233">F657/E657</f>
        <v>#DIV/0!</v>
      </c>
    </row>
    <row r="658" spans="1:7" x14ac:dyDescent="0.25">
      <c r="A658" s="130">
        <v>31</v>
      </c>
      <c r="B658" s="25" t="s">
        <v>17</v>
      </c>
      <c r="C658" s="31"/>
      <c r="D658" s="40">
        <f>'dec 20'!D658</f>
        <v>0</v>
      </c>
      <c r="E658" s="40">
        <f>'dec 20'!E658</f>
        <v>0</v>
      </c>
      <c r="F658" s="134">
        <f t="shared" si="232"/>
        <v>0</v>
      </c>
      <c r="G658" s="32" t="e">
        <f t="shared" si="233"/>
        <v>#DIV/0!</v>
      </c>
    </row>
    <row r="659" spans="1:7" x14ac:dyDescent="0.25">
      <c r="A659" s="130">
        <v>32</v>
      </c>
      <c r="B659" s="25" t="s">
        <v>18</v>
      </c>
      <c r="C659" s="31"/>
      <c r="D659" s="40">
        <f>'dec 20'!D659</f>
        <v>0</v>
      </c>
      <c r="E659" s="40">
        <f>'dec 20'!E659</f>
        <v>0</v>
      </c>
      <c r="F659" s="134">
        <f t="shared" si="232"/>
        <v>0</v>
      </c>
      <c r="G659" s="32" t="e">
        <f t="shared" si="233"/>
        <v>#DIV/0!</v>
      </c>
    </row>
    <row r="660" spans="1:7" x14ac:dyDescent="0.25">
      <c r="A660" s="130">
        <v>37</v>
      </c>
      <c r="B660" s="25" t="s">
        <v>25</v>
      </c>
      <c r="C660" s="31"/>
      <c r="D660" s="40">
        <f>'dec 20'!D660</f>
        <v>0</v>
      </c>
      <c r="E660" s="40">
        <f>'dec 20'!E660</f>
        <v>0</v>
      </c>
      <c r="F660" s="134">
        <f t="shared" si="232"/>
        <v>0</v>
      </c>
      <c r="G660" s="32" t="e">
        <f t="shared" si="233"/>
        <v>#DIV/0!</v>
      </c>
    </row>
    <row r="661" spans="1:7" ht="16.5" thickBot="1" x14ac:dyDescent="0.3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5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5">
      <c r="A664" s="277"/>
      <c r="B664" s="270"/>
      <c r="C664" s="272"/>
      <c r="D664" s="134" t="s">
        <v>10</v>
      </c>
      <c r="E664" s="134" t="s">
        <v>11</v>
      </c>
      <c r="F664" s="134" t="s">
        <v>12</v>
      </c>
      <c r="G664" s="32" t="s">
        <v>13</v>
      </c>
    </row>
    <row r="665" spans="1:7" x14ac:dyDescent="0.25">
      <c r="A665" s="130">
        <v>700</v>
      </c>
      <c r="B665" s="1" t="s">
        <v>30</v>
      </c>
      <c r="C665" s="10"/>
      <c r="D665" s="134">
        <f>'CUMUL NOVE 20 '!D665+'dec 20'!D665</f>
        <v>0</v>
      </c>
      <c r="E665" s="134">
        <f>'CUMUL NOVE 20 '!E665+'dec 20'!E665</f>
        <v>0</v>
      </c>
      <c r="F665" s="134">
        <f>(D666-E666)</f>
        <v>0</v>
      </c>
      <c r="G665" s="32" t="e">
        <f>F665/E666</f>
        <v>#DIV/0!</v>
      </c>
    </row>
    <row r="666" spans="1:7" x14ac:dyDescent="0.25">
      <c r="A666" s="130">
        <v>701</v>
      </c>
      <c r="B666" s="1" t="s">
        <v>31</v>
      </c>
      <c r="C666" s="10"/>
      <c r="D666" s="134">
        <f>'CUMUL NOVE 20 '!D666+'dec 20'!D666</f>
        <v>0</v>
      </c>
      <c r="E666" s="134">
        <f>'CUMUL NOVE 20 '!E666+'dec 20'!E666</f>
        <v>0</v>
      </c>
      <c r="F666" s="134">
        <f>(D667-E667)</f>
        <v>0</v>
      </c>
      <c r="G666" s="32" t="e">
        <f>F666/E667</f>
        <v>#DIV/0!</v>
      </c>
    </row>
    <row r="667" spans="1:7" x14ac:dyDescent="0.25">
      <c r="A667" s="130">
        <v>704</v>
      </c>
      <c r="B667" s="1" t="s">
        <v>32</v>
      </c>
      <c r="C667" s="10"/>
      <c r="D667" s="134">
        <f>'CUMUL NOVE 20 '!D667+'dec 20'!D667</f>
        <v>0</v>
      </c>
      <c r="E667" s="134">
        <f>'CUMUL NOVE 20 '!E667+'dec 20'!E667</f>
        <v>0</v>
      </c>
      <c r="F667" s="134">
        <f t="shared" ref="F667" si="234">(D667-E667)</f>
        <v>0</v>
      </c>
      <c r="G667" s="32" t="e">
        <f t="shared" ref="G667:G668" si="235">F667/E667</f>
        <v>#DIV/0!</v>
      </c>
    </row>
    <row r="668" spans="1:7" x14ac:dyDescent="0.25">
      <c r="A668" s="130">
        <v>706</v>
      </c>
      <c r="B668" s="1" t="s">
        <v>33</v>
      </c>
      <c r="C668" s="10"/>
      <c r="D668" s="134">
        <f>'CUMUL NOVE 20 '!D668+'dec 20'!D668</f>
        <v>365807</v>
      </c>
      <c r="E668" s="134">
        <f>'CUMUL NOVE 20 '!E668+'dec 20'!E668</f>
        <v>327972</v>
      </c>
      <c r="F668" s="134">
        <f>(D668-E668)</f>
        <v>37835</v>
      </c>
      <c r="G668" s="32">
        <f t="shared" si="235"/>
        <v>0.11536045760003903</v>
      </c>
    </row>
    <row r="669" spans="1:7" x14ac:dyDescent="0.25">
      <c r="A669" s="130"/>
      <c r="B669" s="13" t="s">
        <v>6</v>
      </c>
      <c r="C669" s="27"/>
      <c r="D669" s="39"/>
      <c r="E669" s="39"/>
      <c r="F669" s="39"/>
      <c r="G669" s="33"/>
    </row>
    <row r="670" spans="1:7" x14ac:dyDescent="0.25">
      <c r="A670" s="130"/>
      <c r="B670" s="14" t="s">
        <v>19</v>
      </c>
      <c r="C670" s="11"/>
      <c r="D670" s="39"/>
      <c r="E670" s="39"/>
      <c r="F670" s="134"/>
      <c r="G670" s="32" t="e">
        <f t="shared" ref="G670:G675" si="236">F670/E670</f>
        <v>#DIV/0!</v>
      </c>
    </row>
    <row r="671" spans="1:7" x14ac:dyDescent="0.25">
      <c r="A671" s="130"/>
      <c r="B671" s="14" t="s">
        <v>20</v>
      </c>
      <c r="C671" s="11"/>
      <c r="D671" s="39"/>
      <c r="E671" s="39"/>
      <c r="F671" s="134"/>
      <c r="G671" s="32" t="e">
        <f t="shared" si="236"/>
        <v>#DIV/0!</v>
      </c>
    </row>
    <row r="672" spans="1:7" x14ac:dyDescent="0.25">
      <c r="A672" s="130"/>
      <c r="B672" s="14" t="s">
        <v>27</v>
      </c>
      <c r="C672" s="11"/>
      <c r="D672" s="39"/>
      <c r="E672" s="39"/>
      <c r="F672" s="134"/>
      <c r="G672" s="32" t="e">
        <f t="shared" si="236"/>
        <v>#DIV/0!</v>
      </c>
    </row>
    <row r="673" spans="1:7" x14ac:dyDescent="0.25">
      <c r="A673" s="130">
        <v>706</v>
      </c>
      <c r="B673" s="2" t="s">
        <v>34</v>
      </c>
      <c r="C673" s="11"/>
      <c r="D673" s="134">
        <f>'CUMUL NOVE 20 '!D673+'dec 20'!D673</f>
        <v>0</v>
      </c>
      <c r="E673" s="134">
        <f>'CUMUL NOVE 20 '!E673+'dec 20'!E673</f>
        <v>0</v>
      </c>
      <c r="F673" s="134">
        <f t="shared" ref="F673:F675" si="237">(D673-E673)</f>
        <v>0</v>
      </c>
      <c r="G673" s="32" t="e">
        <f t="shared" si="236"/>
        <v>#DIV/0!</v>
      </c>
    </row>
    <row r="674" spans="1:7" x14ac:dyDescent="0.25">
      <c r="A674" s="130" t="s">
        <v>35</v>
      </c>
      <c r="B674" s="2" t="s">
        <v>36</v>
      </c>
      <c r="C674" s="11"/>
      <c r="D674" s="134">
        <f>'CUMUL NOVE 20 '!D674+'dec 20'!D674</f>
        <v>0</v>
      </c>
      <c r="E674" s="134">
        <f>'CUMUL NOVE 20 '!E674+'dec 20'!E674</f>
        <v>0</v>
      </c>
      <c r="F674" s="134">
        <f t="shared" si="237"/>
        <v>0</v>
      </c>
      <c r="G674" s="32" t="e">
        <f t="shared" si="236"/>
        <v>#DIV/0!</v>
      </c>
    </row>
    <row r="675" spans="1:7" ht="26.25" x14ac:dyDescent="0.25">
      <c r="A675" s="22"/>
      <c r="B675" s="26" t="s">
        <v>45</v>
      </c>
      <c r="C675" s="131"/>
      <c r="D675" s="40">
        <f>D665+D666+D667+D668+D673+D674</f>
        <v>365807</v>
      </c>
      <c r="E675" s="40">
        <f>E665+E666+E667+E668+E673+E674</f>
        <v>327972</v>
      </c>
      <c r="F675" s="40">
        <f t="shared" si="237"/>
        <v>37835</v>
      </c>
      <c r="G675" s="34">
        <f t="shared" si="236"/>
        <v>0.11536045760003903</v>
      </c>
    </row>
    <row r="676" spans="1:7" x14ac:dyDescent="0.25">
      <c r="B676" s="18"/>
      <c r="C676" s="28"/>
      <c r="D676" s="41"/>
      <c r="E676" s="42"/>
      <c r="F676" s="42"/>
      <c r="G676" s="35"/>
    </row>
    <row r="677" spans="1:7" x14ac:dyDescent="0.25">
      <c r="B677" s="13" t="s">
        <v>6</v>
      </c>
      <c r="C677" s="28"/>
      <c r="D677" s="41"/>
      <c r="E677" s="42"/>
      <c r="F677" s="42"/>
      <c r="G677" s="35"/>
    </row>
    <row r="678" spans="1:7" x14ac:dyDescent="0.25">
      <c r="B678" s="1" t="s">
        <v>28</v>
      </c>
      <c r="C678" s="10"/>
      <c r="D678" s="134">
        <f>'CUMUL NOVE 20 '!D678+'dec 20'!D678</f>
        <v>0</v>
      </c>
      <c r="E678" s="134">
        <f>'CUMUL NOVE 20 '!E678+'dec 20'!E678</f>
        <v>0</v>
      </c>
      <c r="F678" s="134">
        <f t="shared" ref="F678" si="238">(D678-E678)</f>
        <v>0</v>
      </c>
      <c r="G678" s="32" t="e">
        <f t="shared" ref="G678" si="239">F678/E678</f>
        <v>#DIV/0!</v>
      </c>
    </row>
    <row r="679" spans="1:7" x14ac:dyDescent="0.25">
      <c r="B679" s="3"/>
      <c r="C679" s="132"/>
      <c r="D679" s="133"/>
      <c r="E679" s="133"/>
      <c r="F679" s="133"/>
      <c r="G679" s="36"/>
    </row>
    <row r="680" spans="1:7" x14ac:dyDescent="0.25">
      <c r="A680" s="130">
        <v>72</v>
      </c>
      <c r="B680" s="1" t="s">
        <v>37</v>
      </c>
      <c r="C680" s="10"/>
      <c r="D680" s="134">
        <f>'CUMUL NOVE 20 '!D680+'dec 20'!D680</f>
        <v>0</v>
      </c>
      <c r="E680" s="134">
        <f>'CUMUL NOVE 20 '!E680+'dec 20'!E680</f>
        <v>0</v>
      </c>
      <c r="F680" s="134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5">
      <c r="A681" s="130">
        <v>73</v>
      </c>
      <c r="B681" s="1" t="s">
        <v>38</v>
      </c>
      <c r="C681" s="10"/>
      <c r="D681" s="134">
        <f>'CUMUL NOVE 20 '!D681+'dec 20'!D681</f>
        <v>0</v>
      </c>
      <c r="E681" s="134">
        <f>'CUMUL NOVE 20 '!E681+'dec 20'!E681</f>
        <v>0</v>
      </c>
      <c r="F681" s="134">
        <f t="shared" si="240"/>
        <v>0</v>
      </c>
      <c r="G681" s="32" t="e">
        <f t="shared" si="241"/>
        <v>#DIV/0!</v>
      </c>
    </row>
    <row r="682" spans="1:7" x14ac:dyDescent="0.25">
      <c r="A682" s="130">
        <v>74</v>
      </c>
      <c r="B682" s="2" t="s">
        <v>39</v>
      </c>
      <c r="C682" s="11"/>
      <c r="D682" s="134">
        <f>'CUMUL NOVE 20 '!D682+'dec 20'!D682</f>
        <v>0</v>
      </c>
      <c r="E682" s="134">
        <f>'CUMUL NOVE 20 '!E682+'dec 20'!E682</f>
        <v>0</v>
      </c>
      <c r="F682" s="134">
        <f t="shared" si="240"/>
        <v>0</v>
      </c>
      <c r="G682" s="32" t="e">
        <f t="shared" si="241"/>
        <v>#DIV/0!</v>
      </c>
    </row>
    <row r="683" spans="1:7" ht="26.25" x14ac:dyDescent="0.25">
      <c r="A683" s="22"/>
      <c r="B683" s="26" t="s">
        <v>44</v>
      </c>
      <c r="C683" s="135"/>
      <c r="D683" s="40">
        <f>D675+D680+D681+D682</f>
        <v>365807</v>
      </c>
      <c r="E683" s="40">
        <f>E675+E680+E681+E682</f>
        <v>327972</v>
      </c>
      <c r="F683" s="134">
        <f t="shared" si="240"/>
        <v>37835</v>
      </c>
      <c r="G683" s="32">
        <f t="shared" si="241"/>
        <v>0.11536045760003903</v>
      </c>
    </row>
    <row r="684" spans="1:7" x14ac:dyDescent="0.25">
      <c r="A684" s="130">
        <v>60</v>
      </c>
      <c r="B684" s="3" t="s">
        <v>40</v>
      </c>
      <c r="C684" s="132"/>
      <c r="D684" s="133">
        <f>D685+D686+D687</f>
        <v>96981</v>
      </c>
      <c r="E684" s="133">
        <f>E685+E686+E687</f>
        <v>83187</v>
      </c>
      <c r="F684" s="134">
        <f t="shared" si="240"/>
        <v>13794</v>
      </c>
      <c r="G684" s="32">
        <f t="shared" si="241"/>
        <v>0.16581917847740632</v>
      </c>
    </row>
    <row r="685" spans="1:7" x14ac:dyDescent="0.25">
      <c r="A685" s="130">
        <v>600</v>
      </c>
      <c r="B685" s="1" t="s">
        <v>2</v>
      </c>
      <c r="C685" s="10"/>
      <c r="D685" s="134">
        <f>'CUMUL NOVE 20 '!D685+'dec 20'!D685</f>
        <v>0</v>
      </c>
      <c r="E685" s="134">
        <f>'CUMUL NOVE 20 '!E685+'dec 20'!E685</f>
        <v>0</v>
      </c>
      <c r="F685" s="134">
        <f t="shared" si="240"/>
        <v>0</v>
      </c>
      <c r="G685" s="32" t="e">
        <f t="shared" si="241"/>
        <v>#DIV/0!</v>
      </c>
    </row>
    <row r="686" spans="1:7" x14ac:dyDescent="0.25">
      <c r="A686" s="130">
        <v>601</v>
      </c>
      <c r="B686" s="1" t="s">
        <v>3</v>
      </c>
      <c r="C686" s="10"/>
      <c r="D686" s="134">
        <f>'CUMUL NOVE 20 '!D686+'dec 20'!D686</f>
        <v>96981</v>
      </c>
      <c r="E686" s="134">
        <f>'CUMUL NOVE 20 '!E686+'dec 20'!E686</f>
        <v>83187</v>
      </c>
      <c r="F686" s="134">
        <f t="shared" si="240"/>
        <v>13794</v>
      </c>
      <c r="G686" s="32">
        <f t="shared" si="241"/>
        <v>0.16581917847740632</v>
      </c>
    </row>
    <row r="687" spans="1:7" x14ac:dyDescent="0.25">
      <c r="A687" s="130">
        <v>604</v>
      </c>
      <c r="B687" s="1" t="s">
        <v>4</v>
      </c>
      <c r="C687" s="10"/>
      <c r="D687" s="134">
        <f>'CUMUL NOVE 20 '!D687+'dec 20'!D687</f>
        <v>0</v>
      </c>
      <c r="E687" s="134">
        <f>'CUMUL NOVE 20 '!E687+'dec 20'!E687</f>
        <v>0</v>
      </c>
      <c r="F687" s="134">
        <f t="shared" si="240"/>
        <v>0</v>
      </c>
      <c r="G687" s="32" t="e">
        <f t="shared" si="241"/>
        <v>#DIV/0!</v>
      </c>
    </row>
    <row r="688" spans="1:7" x14ac:dyDescent="0.25">
      <c r="A688" s="130">
        <v>61</v>
      </c>
      <c r="B688" s="1" t="s">
        <v>41</v>
      </c>
      <c r="C688" s="10"/>
      <c r="D688" s="134">
        <f>'CUMUL NOVE 20 '!D688+'dec 20'!D688</f>
        <v>4440</v>
      </c>
      <c r="E688" s="134">
        <f>'CUMUL NOVE 20 '!E688+'dec 20'!E688</f>
        <v>5029</v>
      </c>
      <c r="F688" s="134">
        <f t="shared" si="240"/>
        <v>-589</v>
      </c>
      <c r="G688" s="32">
        <f t="shared" si="241"/>
        <v>-0.11712069994034599</v>
      </c>
    </row>
    <row r="689" spans="1:7" x14ac:dyDescent="0.25">
      <c r="A689" s="130">
        <v>62</v>
      </c>
      <c r="B689" s="2" t="s">
        <v>42</v>
      </c>
      <c r="C689" s="11"/>
      <c r="D689" s="134">
        <f>'CUMUL NOVE 20 '!D689+'dec 20'!D689</f>
        <v>6665</v>
      </c>
      <c r="E689" s="134">
        <f>'CUMUL NOVE 20 '!E689+'dec 20'!E689</f>
        <v>5067</v>
      </c>
      <c r="F689" s="134">
        <f t="shared" si="240"/>
        <v>1598</v>
      </c>
      <c r="G689" s="32">
        <f t="shared" si="241"/>
        <v>0.31537398855338467</v>
      </c>
    </row>
    <row r="690" spans="1:7" ht="26.25" x14ac:dyDescent="0.25">
      <c r="A690" s="22"/>
      <c r="B690" s="26" t="s">
        <v>43</v>
      </c>
      <c r="C690" s="135"/>
      <c r="D690" s="40">
        <f>D684+D688+D689</f>
        <v>108086</v>
      </c>
      <c r="E690" s="40">
        <f>E684+E688+E689</f>
        <v>93283</v>
      </c>
      <c r="F690" s="134">
        <f t="shared" si="240"/>
        <v>14803</v>
      </c>
      <c r="G690" s="32">
        <f t="shared" si="241"/>
        <v>0.15868915022029736</v>
      </c>
    </row>
    <row r="691" spans="1:7" ht="26.25" x14ac:dyDescent="0.25">
      <c r="A691" s="22"/>
      <c r="B691" s="26" t="s">
        <v>48</v>
      </c>
      <c r="C691" s="135"/>
      <c r="D691" s="40">
        <f>D683-D690</f>
        <v>257721</v>
      </c>
      <c r="E691" s="40">
        <f>E683-E690</f>
        <v>234689</v>
      </c>
      <c r="F691" s="134">
        <f t="shared" si="240"/>
        <v>23032</v>
      </c>
      <c r="G691" s="32">
        <f t="shared" si="241"/>
        <v>9.8138387397790267E-2</v>
      </c>
    </row>
    <row r="692" spans="1:7" x14ac:dyDescent="0.25">
      <c r="A692" s="130">
        <v>63</v>
      </c>
      <c r="B692" s="3" t="s">
        <v>46</v>
      </c>
      <c r="C692" s="132"/>
      <c r="D692" s="134">
        <f>'CUMUL NOVE 20 '!D692+'dec 20'!D692</f>
        <v>230895</v>
      </c>
      <c r="E692" s="134">
        <f>'CUMUL NOVE 20 '!E692+'dec 20'!E692</f>
        <v>229808</v>
      </c>
      <c r="F692" s="134">
        <f t="shared" si="240"/>
        <v>1087</v>
      </c>
      <c r="G692" s="32">
        <f t="shared" si="241"/>
        <v>4.7300355079022485E-3</v>
      </c>
    </row>
    <row r="693" spans="1:7" x14ac:dyDescent="0.25">
      <c r="A693" s="130"/>
      <c r="B693" s="13" t="s">
        <v>6</v>
      </c>
      <c r="C693" s="27"/>
      <c r="D693" s="134"/>
      <c r="E693" s="134"/>
      <c r="F693" s="134"/>
      <c r="G693" s="32"/>
    </row>
    <row r="694" spans="1:7" x14ac:dyDescent="0.25">
      <c r="A694" s="130">
        <v>631</v>
      </c>
      <c r="B694" s="15" t="s">
        <v>21</v>
      </c>
      <c r="C694" s="21"/>
      <c r="D694" s="134">
        <f>'CUMUL NOVE 20 '!D694+'dec 20'!D694</f>
        <v>0</v>
      </c>
      <c r="E694" s="134">
        <f>'CUMUL NOVE 20 '!E694+'dec 20'!E694</f>
        <v>0</v>
      </c>
      <c r="F694" s="134">
        <f t="shared" ref="F694" si="242">(D694-E694)</f>
        <v>0</v>
      </c>
      <c r="G694" s="32" t="e">
        <f t="shared" ref="G694" si="243">F694/E694</f>
        <v>#DIV/0!</v>
      </c>
    </row>
    <row r="695" spans="1:7" x14ac:dyDescent="0.25">
      <c r="A695" s="130"/>
      <c r="B695" s="15"/>
      <c r="C695" s="21"/>
      <c r="D695" s="134"/>
      <c r="E695" s="134"/>
      <c r="F695" s="134"/>
      <c r="G695" s="32"/>
    </row>
    <row r="696" spans="1:7" x14ac:dyDescent="0.25">
      <c r="A696" s="130">
        <v>64</v>
      </c>
      <c r="B696" s="2" t="s">
        <v>47</v>
      </c>
      <c r="C696" s="11"/>
      <c r="D696" s="134">
        <f>'CUMUL NOVE 20 '!D696+'dec 20'!D696</f>
        <v>11791</v>
      </c>
      <c r="E696" s="134">
        <f>'CUMUL NOVE 20 '!E696+'dec 20'!E696</f>
        <v>10567</v>
      </c>
      <c r="F696" s="134">
        <f t="shared" ref="F696:F706" si="244">(D696-E696)</f>
        <v>1224</v>
      </c>
      <c r="G696" s="32">
        <f t="shared" ref="G696:G706" si="245">F696/E696</f>
        <v>0.1158323081290811</v>
      </c>
    </row>
    <row r="697" spans="1:7" ht="26.25" x14ac:dyDescent="0.25">
      <c r="A697" s="22"/>
      <c r="B697" s="26" t="s">
        <v>49</v>
      </c>
      <c r="C697" s="135"/>
      <c r="D697" s="40">
        <f>D691-D692-D696</f>
        <v>15035</v>
      </c>
      <c r="E697" s="40">
        <f>E691-E692-E696</f>
        <v>-5686</v>
      </c>
      <c r="F697" s="40">
        <f t="shared" si="244"/>
        <v>20721</v>
      </c>
      <c r="G697" s="34">
        <f t="shared" si="245"/>
        <v>-3.6442138586000703</v>
      </c>
    </row>
    <row r="698" spans="1:7" x14ac:dyDescent="0.25">
      <c r="A698" s="130">
        <v>75</v>
      </c>
      <c r="B698" s="3" t="s">
        <v>50</v>
      </c>
      <c r="C698" s="132"/>
      <c r="D698" s="134">
        <f>'CUMUL NOVE 20 '!D698+'dec 20'!D698</f>
        <v>319</v>
      </c>
      <c r="E698" s="134">
        <f>'CUMUL NOVE 20 '!E698+'dec 20'!E698</f>
        <v>201</v>
      </c>
      <c r="F698" s="134">
        <f t="shared" si="244"/>
        <v>118</v>
      </c>
      <c r="G698" s="32">
        <f t="shared" si="245"/>
        <v>0.58706467661691542</v>
      </c>
    </row>
    <row r="699" spans="1:7" x14ac:dyDescent="0.25">
      <c r="A699" s="130">
        <v>65</v>
      </c>
      <c r="B699" s="1" t="s">
        <v>51</v>
      </c>
      <c r="C699" s="10"/>
      <c r="D699" s="134">
        <f>'CUMUL NOVE 20 '!D699+'dec 20'!D699</f>
        <v>2536</v>
      </c>
      <c r="E699" s="134">
        <f>'CUMUL NOVE 20 '!E699+'dec 20'!E699</f>
        <v>1209</v>
      </c>
      <c r="F699" s="134">
        <f t="shared" si="244"/>
        <v>1327</v>
      </c>
      <c r="G699" s="32">
        <f t="shared" si="245"/>
        <v>1.0976013234077751</v>
      </c>
    </row>
    <row r="700" spans="1:7" ht="26.25" x14ac:dyDescent="0.25">
      <c r="A700" s="130">
        <v>68</v>
      </c>
      <c r="B700" s="16" t="s">
        <v>52</v>
      </c>
      <c r="C700" s="17"/>
      <c r="D700" s="134">
        <f>'CUMUL NOVE 20 '!D700+'dec 20'!D700</f>
        <v>56756</v>
      </c>
      <c r="E700" s="134">
        <f>'CUMUL NOVE 20 '!E700+'dec 20'!E700</f>
        <v>68550</v>
      </c>
      <c r="F700" s="134">
        <f t="shared" si="244"/>
        <v>-11794</v>
      </c>
      <c r="G700" s="32">
        <f t="shared" si="245"/>
        <v>-0.17204959883296864</v>
      </c>
    </row>
    <row r="701" spans="1:7" x14ac:dyDescent="0.25">
      <c r="A701" s="130">
        <v>78</v>
      </c>
      <c r="B701" s="2" t="s">
        <v>53</v>
      </c>
      <c r="C701" s="11"/>
      <c r="D701" s="134">
        <f>'CUMUL NOVE 20 '!D701+'dec 20'!D701</f>
        <v>0</v>
      </c>
      <c r="E701" s="134">
        <f>'CUMUL NOVE 20 '!E701+'dec 20'!E701</f>
        <v>2044</v>
      </c>
      <c r="F701" s="134">
        <f t="shared" si="244"/>
        <v>-2044</v>
      </c>
      <c r="G701" s="32">
        <f t="shared" si="245"/>
        <v>-1</v>
      </c>
    </row>
    <row r="702" spans="1:7" ht="26.25" x14ac:dyDescent="0.25">
      <c r="A702" s="22"/>
      <c r="B702" s="26" t="s">
        <v>77</v>
      </c>
      <c r="C702" s="135"/>
      <c r="D702" s="40">
        <f>D697+D698-D699-D700+D701</f>
        <v>-43938</v>
      </c>
      <c r="E702" s="40">
        <f>E697+E698-E699-E700+E701</f>
        <v>-73200</v>
      </c>
      <c r="F702" s="40">
        <f t="shared" si="244"/>
        <v>29262</v>
      </c>
      <c r="G702" s="34">
        <f t="shared" si="245"/>
        <v>-0.39975409836065573</v>
      </c>
    </row>
    <row r="703" spans="1:7" x14ac:dyDescent="0.25">
      <c r="A703" s="130">
        <v>76</v>
      </c>
      <c r="B703" s="1" t="s">
        <v>54</v>
      </c>
      <c r="C703" s="10"/>
      <c r="D703" s="134">
        <f>'CUMUL NOVE 20 '!D703+'dec 20'!D703</f>
        <v>12945</v>
      </c>
      <c r="E703" s="134">
        <f>'CUMUL NOVE 20 '!E703+'dec 20'!E703</f>
        <v>14711</v>
      </c>
      <c r="F703" s="134">
        <f t="shared" si="244"/>
        <v>-1766</v>
      </c>
      <c r="G703" s="32">
        <f t="shared" si="245"/>
        <v>-0.1200462239140779</v>
      </c>
    </row>
    <row r="704" spans="1:7" x14ac:dyDescent="0.25">
      <c r="A704" s="130">
        <v>66</v>
      </c>
      <c r="B704" s="1" t="s">
        <v>55</v>
      </c>
      <c r="C704" s="10"/>
      <c r="D704" s="134">
        <f>'CUMUL NOVE 20 '!D704+'dec 20'!D704</f>
        <v>0</v>
      </c>
      <c r="E704" s="134">
        <f>'CUMUL NOVE 20 '!E704+'dec 20'!E704</f>
        <v>0</v>
      </c>
      <c r="F704" s="134">
        <f t="shared" si="244"/>
        <v>0</v>
      </c>
      <c r="G704" s="32" t="e">
        <f t="shared" si="245"/>
        <v>#DIV/0!</v>
      </c>
    </row>
    <row r="705" spans="1:7" x14ac:dyDescent="0.25">
      <c r="B705" s="2" t="s">
        <v>56</v>
      </c>
      <c r="C705" s="11"/>
      <c r="D705" s="136">
        <f>D703-D704</f>
        <v>12945</v>
      </c>
      <c r="E705" s="136">
        <f>E703-E704</f>
        <v>14711</v>
      </c>
      <c r="F705" s="134">
        <f t="shared" si="244"/>
        <v>-1766</v>
      </c>
      <c r="G705" s="32">
        <f t="shared" si="245"/>
        <v>-0.1200462239140779</v>
      </c>
    </row>
    <row r="706" spans="1:7" x14ac:dyDescent="0.25">
      <c r="A706" s="22"/>
      <c r="B706" s="19" t="s">
        <v>57</v>
      </c>
      <c r="C706" s="135"/>
      <c r="D706" s="40">
        <f>D702+D705</f>
        <v>-30993</v>
      </c>
      <c r="E706" s="40">
        <f>E702+E705</f>
        <v>-58489</v>
      </c>
      <c r="F706" s="40">
        <f t="shared" si="244"/>
        <v>27496</v>
      </c>
      <c r="G706" s="34">
        <f t="shared" si="245"/>
        <v>-0.47010548992118179</v>
      </c>
    </row>
    <row r="708" spans="1:7" x14ac:dyDescent="0.25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5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5">
      <c r="A710" s="130">
        <v>5</v>
      </c>
      <c r="B710" s="1" t="s">
        <v>22</v>
      </c>
      <c r="C710" s="10"/>
      <c r="D710" s="40">
        <f>'dec 20'!D710</f>
        <v>0</v>
      </c>
      <c r="E710" s="40">
        <f>'dec 20'!E710</f>
        <v>0</v>
      </c>
      <c r="F710" s="40">
        <f t="shared" ref="F710" si="246">(D710-E710)</f>
        <v>0</v>
      </c>
      <c r="G710" s="34" t="e">
        <f t="shared" ref="G710" si="247">F710/E710</f>
        <v>#DIV/0!</v>
      </c>
    </row>
    <row r="711" spans="1:7" x14ac:dyDescent="0.25">
      <c r="B711" s="6"/>
      <c r="C711" s="28"/>
    </row>
    <row r="712" spans="1:7" x14ac:dyDescent="0.25">
      <c r="B712" s="7" t="s">
        <v>6</v>
      </c>
      <c r="C712" s="29"/>
    </row>
    <row r="713" spans="1:7" x14ac:dyDescent="0.25">
      <c r="B713" s="6"/>
      <c r="C713" s="28"/>
    </row>
    <row r="714" spans="1:7" x14ac:dyDescent="0.25">
      <c r="A714" s="130">
        <v>51</v>
      </c>
      <c r="B714" s="20" t="s">
        <v>29</v>
      </c>
      <c r="C714" s="30"/>
      <c r="D714" s="134"/>
      <c r="E714" s="134"/>
      <c r="F714" s="134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5">
      <c r="A715" s="130">
        <v>510</v>
      </c>
      <c r="B715" s="1" t="s">
        <v>7</v>
      </c>
      <c r="C715" s="10"/>
      <c r="D715" s="134"/>
      <c r="E715" s="134"/>
      <c r="F715" s="134">
        <f t="shared" si="248"/>
        <v>0</v>
      </c>
      <c r="G715" s="32" t="e">
        <f t="shared" si="249"/>
        <v>#DIV/0!</v>
      </c>
    </row>
    <row r="716" spans="1:7" x14ac:dyDescent="0.25">
      <c r="B716" s="3"/>
      <c r="C716" s="28"/>
    </row>
    <row r="717" spans="1:7" x14ac:dyDescent="0.25">
      <c r="A717" s="130">
        <v>41</v>
      </c>
      <c r="B717" s="1" t="s">
        <v>8</v>
      </c>
      <c r="C717" s="10"/>
      <c r="D717" s="134">
        <f>D721+D722+D723</f>
        <v>0</v>
      </c>
      <c r="E717" s="134">
        <f>E721+E722+E723</f>
        <v>0</v>
      </c>
      <c r="F717" s="134">
        <f t="shared" ref="F717" si="250">(D717-E717)</f>
        <v>0</v>
      </c>
      <c r="G717" s="32" t="e">
        <f t="shared" ref="G717" si="251">F717/E717</f>
        <v>#DIV/0!</v>
      </c>
    </row>
    <row r="718" spans="1:7" x14ac:dyDescent="0.25">
      <c r="A718" s="130"/>
      <c r="B718" s="1"/>
      <c r="C718" s="10"/>
      <c r="D718" s="134"/>
      <c r="E718" s="134"/>
      <c r="F718" s="134"/>
      <c r="G718" s="32"/>
    </row>
    <row r="719" spans="1:7" x14ac:dyDescent="0.25">
      <c r="A719" s="130"/>
      <c r="B719" s="7" t="s">
        <v>6</v>
      </c>
      <c r="C719" s="29"/>
      <c r="D719" s="134"/>
      <c r="E719" s="134"/>
      <c r="F719" s="134"/>
      <c r="G719" s="32"/>
    </row>
    <row r="720" spans="1:7" x14ac:dyDescent="0.25">
      <c r="A720" s="130"/>
      <c r="B720" s="1"/>
      <c r="C720" s="10"/>
      <c r="D720" s="134"/>
      <c r="E720" s="134"/>
      <c r="F720" s="134"/>
      <c r="G720" s="32"/>
    </row>
    <row r="721" spans="1:7" x14ac:dyDescent="0.25">
      <c r="A721" s="130"/>
      <c r="B721" s="23" t="s">
        <v>23</v>
      </c>
      <c r="C721" s="10"/>
      <c r="D721" s="40">
        <f>'dec 20'!D721</f>
        <v>0</v>
      </c>
      <c r="E721" s="40">
        <f>'dec 20'!E721</f>
        <v>0</v>
      </c>
      <c r="F721" s="134">
        <f t="shared" ref="F721:F723" si="252">(D721-E721)</f>
        <v>0</v>
      </c>
      <c r="G721" s="32" t="e">
        <f t="shared" ref="G721:G723" si="253">F721/E721</f>
        <v>#DIV/0!</v>
      </c>
    </row>
    <row r="722" spans="1:7" ht="26.25" x14ac:dyDescent="0.25">
      <c r="A722" s="130"/>
      <c r="B722" s="24" t="s">
        <v>58</v>
      </c>
      <c r="C722" s="17"/>
      <c r="D722" s="40">
        <f>'dec 20'!D722</f>
        <v>0</v>
      </c>
      <c r="E722" s="40">
        <f>'dec 20'!E722</f>
        <v>0</v>
      </c>
      <c r="F722" s="134">
        <f t="shared" si="252"/>
        <v>0</v>
      </c>
      <c r="G722" s="32" t="e">
        <f t="shared" si="253"/>
        <v>#DIV/0!</v>
      </c>
    </row>
    <row r="723" spans="1:7" x14ac:dyDescent="0.25">
      <c r="A723" s="130"/>
      <c r="B723" s="23" t="s">
        <v>24</v>
      </c>
      <c r="C723" s="10"/>
      <c r="D723" s="40">
        <f>'dec 20'!D723</f>
        <v>0</v>
      </c>
      <c r="E723" s="40">
        <f>'dec 20'!E723</f>
        <v>0</v>
      </c>
      <c r="F723" s="134">
        <f t="shared" si="252"/>
        <v>0</v>
      </c>
      <c r="G723" s="32" t="e">
        <f t="shared" si="253"/>
        <v>#DIV/0!</v>
      </c>
    </row>
    <row r="724" spans="1:7" x14ac:dyDescent="0.25">
      <c r="A724" s="130"/>
      <c r="B724" s="1"/>
      <c r="C724" s="10"/>
      <c r="D724" s="134"/>
      <c r="E724" s="134"/>
      <c r="F724" s="134"/>
      <c r="G724" s="32"/>
    </row>
    <row r="725" spans="1:7" x14ac:dyDescent="0.25">
      <c r="A725" s="130"/>
      <c r="B725" s="8" t="s">
        <v>26</v>
      </c>
      <c r="C725" s="31"/>
      <c r="D725" s="40">
        <f>'dec 20'!D725</f>
        <v>0</v>
      </c>
      <c r="E725" s="40">
        <f>'dec 20'!E725</f>
        <v>0</v>
      </c>
      <c r="F725" s="134">
        <f t="shared" ref="F725" si="254">(D725-E725)</f>
        <v>0</v>
      </c>
      <c r="G725" s="32" t="e">
        <f t="shared" ref="G725" si="255">F725/E725</f>
        <v>#DIV/0!</v>
      </c>
    </row>
    <row r="726" spans="1:7" x14ac:dyDescent="0.25">
      <c r="A726" s="130"/>
      <c r="B726" s="8"/>
      <c r="C726" s="31"/>
      <c r="D726" s="134"/>
      <c r="E726" s="134"/>
      <c r="F726" s="134"/>
      <c r="G726" s="32"/>
    </row>
    <row r="727" spans="1:7" x14ac:dyDescent="0.25">
      <c r="A727" s="130">
        <v>3</v>
      </c>
      <c r="B727" s="8" t="s">
        <v>15</v>
      </c>
      <c r="C727" s="31"/>
      <c r="D727" s="134">
        <f>D730+D731+D732+D733</f>
        <v>0</v>
      </c>
      <c r="E727" s="134">
        <f>E730+E731+E732+E733</f>
        <v>0</v>
      </c>
      <c r="F727" s="134">
        <f t="shared" ref="F727" si="256">(D727-E727)</f>
        <v>0</v>
      </c>
      <c r="G727" s="32" t="e">
        <f t="shared" ref="G727" si="257">F727/E727</f>
        <v>#DIV/0!</v>
      </c>
    </row>
    <row r="728" spans="1:7" x14ac:dyDescent="0.25">
      <c r="A728" s="130"/>
      <c r="B728" s="7" t="s">
        <v>6</v>
      </c>
      <c r="C728" s="29"/>
      <c r="D728" s="134"/>
      <c r="E728" s="134"/>
      <c r="F728" s="134"/>
      <c r="G728" s="32"/>
    </row>
    <row r="729" spans="1:7" x14ac:dyDescent="0.25">
      <c r="A729" s="130"/>
      <c r="B729" s="8"/>
      <c r="C729" s="31"/>
      <c r="D729" s="134"/>
      <c r="E729" s="134"/>
      <c r="F729" s="134"/>
      <c r="G729" s="32"/>
    </row>
    <row r="730" spans="1:7" x14ac:dyDescent="0.25">
      <c r="A730" s="130">
        <v>30</v>
      </c>
      <c r="B730" s="25" t="s">
        <v>16</v>
      </c>
      <c r="C730" s="31"/>
      <c r="D730" s="40">
        <f>'dec 20'!D730</f>
        <v>0</v>
      </c>
      <c r="E730" s="40">
        <f>'dec 20'!E730</f>
        <v>0</v>
      </c>
      <c r="F730" s="134">
        <f t="shared" ref="F730:F733" si="258">(D730-E730)</f>
        <v>0</v>
      </c>
      <c r="G730" s="32" t="e">
        <f t="shared" ref="G730:G733" si="259">F730/E730</f>
        <v>#DIV/0!</v>
      </c>
    </row>
    <row r="731" spans="1:7" x14ac:dyDescent="0.25">
      <c r="A731" s="130">
        <v>31</v>
      </c>
      <c r="B731" s="25" t="s">
        <v>17</v>
      </c>
      <c r="C731" s="31"/>
      <c r="D731" s="40">
        <f>'dec 20'!D731</f>
        <v>0</v>
      </c>
      <c r="E731" s="40">
        <f>'dec 20'!E731</f>
        <v>0</v>
      </c>
      <c r="F731" s="134">
        <f t="shared" si="258"/>
        <v>0</v>
      </c>
      <c r="G731" s="32" t="e">
        <f t="shared" si="259"/>
        <v>#DIV/0!</v>
      </c>
    </row>
    <row r="732" spans="1:7" x14ac:dyDescent="0.25">
      <c r="A732" s="130">
        <v>32</v>
      </c>
      <c r="B732" s="25" t="s">
        <v>18</v>
      </c>
      <c r="C732" s="31"/>
      <c r="D732" s="40">
        <f>'dec 20'!D732</f>
        <v>0</v>
      </c>
      <c r="E732" s="40">
        <f>'dec 20'!E732</f>
        <v>0</v>
      </c>
      <c r="F732" s="134">
        <f t="shared" si="258"/>
        <v>0</v>
      </c>
      <c r="G732" s="32" t="e">
        <f t="shared" si="259"/>
        <v>#DIV/0!</v>
      </c>
    </row>
    <row r="733" spans="1:7" x14ac:dyDescent="0.25">
      <c r="A733" s="130">
        <v>37</v>
      </c>
      <c r="B733" s="25" t="s">
        <v>25</v>
      </c>
      <c r="C733" s="31"/>
      <c r="D733" s="40">
        <f>'dec 20'!D733</f>
        <v>0</v>
      </c>
      <c r="E733" s="40">
        <f>'dec 20'!E733</f>
        <v>0</v>
      </c>
      <c r="F733" s="134">
        <f t="shared" si="258"/>
        <v>0</v>
      </c>
      <c r="G733" s="32" t="e">
        <f t="shared" si="259"/>
        <v>#DIV/0!</v>
      </c>
    </row>
    <row r="734" spans="1:7" ht="16.5" thickBot="1" x14ac:dyDescent="0.3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5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5">
      <c r="A737" s="277"/>
      <c r="B737" s="270"/>
      <c r="C737" s="272"/>
      <c r="D737" s="134" t="s">
        <v>10</v>
      </c>
      <c r="E737" s="134" t="s">
        <v>11</v>
      </c>
      <c r="F737" s="134" t="s">
        <v>12</v>
      </c>
      <c r="G737" s="32" t="s">
        <v>13</v>
      </c>
    </row>
    <row r="738" spans="1:7" x14ac:dyDescent="0.25">
      <c r="A738" s="130">
        <v>700</v>
      </c>
      <c r="B738" s="1" t="s">
        <v>30</v>
      </c>
      <c r="C738" s="10"/>
      <c r="D738" s="134">
        <f>'CUMUL NOVE 20 '!D738+'dec 20'!D738</f>
        <v>53523</v>
      </c>
      <c r="E738" s="134">
        <f>'CUMUL NOVE 20 '!E738+'dec 20'!E738</f>
        <v>39500</v>
      </c>
      <c r="F738" s="134">
        <f>(D739-E739)</f>
        <v>27227</v>
      </c>
      <c r="G738" s="32">
        <f>F738/E739</f>
        <v>0.46906710310965632</v>
      </c>
    </row>
    <row r="739" spans="1:7" x14ac:dyDescent="0.25">
      <c r="A739" s="130">
        <v>701</v>
      </c>
      <c r="B739" s="1" t="s">
        <v>31</v>
      </c>
      <c r="C739" s="10"/>
      <c r="D739" s="134">
        <f>'CUMUL NOVE 20 '!D739+'dec 20'!D739</f>
        <v>85272</v>
      </c>
      <c r="E739" s="134">
        <f>'CUMUL NOVE 20 '!E739+'dec 20'!E739</f>
        <v>58045</v>
      </c>
      <c r="F739" s="134">
        <f>(D740-E740)</f>
        <v>0</v>
      </c>
      <c r="G739" s="32" t="e">
        <f>F739/E740</f>
        <v>#DIV/0!</v>
      </c>
    </row>
    <row r="740" spans="1:7" x14ac:dyDescent="0.25">
      <c r="A740" s="130">
        <v>704</v>
      </c>
      <c r="B740" s="1" t="s">
        <v>32</v>
      </c>
      <c r="C740" s="10"/>
      <c r="D740" s="134">
        <f>'CUMUL NOVE 20 '!D740+'dec 20'!D740</f>
        <v>0</v>
      </c>
      <c r="E740" s="134">
        <f>'CUMUL NOVE 20 '!E740+'dec 20'!E740</f>
        <v>0</v>
      </c>
      <c r="F740" s="134">
        <f t="shared" ref="F740" si="260">(D740-E740)</f>
        <v>0</v>
      </c>
      <c r="G740" s="32" t="e">
        <f t="shared" ref="G740:G741" si="261">F740/E740</f>
        <v>#DIV/0!</v>
      </c>
    </row>
    <row r="741" spans="1:7" x14ac:dyDescent="0.25">
      <c r="A741" s="130">
        <v>706</v>
      </c>
      <c r="B741" s="1" t="s">
        <v>33</v>
      </c>
      <c r="C741" s="10"/>
      <c r="D741" s="134">
        <f>'CUMUL NOVE 20 '!D741+'dec 20'!D741</f>
        <v>142636</v>
      </c>
      <c r="E741" s="134">
        <f>'CUMUL NOVE 20 '!E741+'dec 20'!E741</f>
        <v>57496</v>
      </c>
      <c r="F741" s="134">
        <f>(D741-E741)</f>
        <v>85140</v>
      </c>
      <c r="G741" s="32">
        <f t="shared" si="261"/>
        <v>1.4807986642549047</v>
      </c>
    </row>
    <row r="742" spans="1:7" x14ac:dyDescent="0.25">
      <c r="A742" s="130"/>
      <c r="B742" s="13" t="s">
        <v>6</v>
      </c>
      <c r="C742" s="27"/>
      <c r="D742" s="39"/>
      <c r="E742" s="39"/>
      <c r="F742" s="39"/>
      <c r="G742" s="33"/>
    </row>
    <row r="743" spans="1:7" x14ac:dyDescent="0.25">
      <c r="A743" s="130"/>
      <c r="B743" s="14" t="s">
        <v>19</v>
      </c>
      <c r="C743" s="11"/>
      <c r="D743" s="39"/>
      <c r="E743" s="39"/>
      <c r="F743" s="134"/>
      <c r="G743" s="32" t="e">
        <f t="shared" ref="G743:G748" si="262">F743/E743</f>
        <v>#DIV/0!</v>
      </c>
    </row>
    <row r="744" spans="1:7" x14ac:dyDescent="0.25">
      <c r="A744" s="130"/>
      <c r="B744" s="14" t="s">
        <v>20</v>
      </c>
      <c r="C744" s="11"/>
      <c r="D744" s="39"/>
      <c r="E744" s="39"/>
      <c r="F744" s="134"/>
      <c r="G744" s="32" t="e">
        <f t="shared" si="262"/>
        <v>#DIV/0!</v>
      </c>
    </row>
    <row r="745" spans="1:7" x14ac:dyDescent="0.25">
      <c r="A745" s="130"/>
      <c r="B745" s="14" t="s">
        <v>27</v>
      </c>
      <c r="C745" s="11"/>
      <c r="D745" s="39"/>
      <c r="E745" s="39"/>
      <c r="F745" s="134"/>
      <c r="G745" s="32" t="e">
        <f t="shared" si="262"/>
        <v>#DIV/0!</v>
      </c>
    </row>
    <row r="746" spans="1:7" x14ac:dyDescent="0.25">
      <c r="A746" s="130">
        <v>706</v>
      </c>
      <c r="B746" s="2" t="s">
        <v>34</v>
      </c>
      <c r="C746" s="11"/>
      <c r="D746" s="134">
        <f>'CUMUL NOVE 20 '!D746+'dec 20'!D746</f>
        <v>26751</v>
      </c>
      <c r="E746" s="134">
        <f>'CUMUL NOVE 20 '!E746+'dec 20'!E746</f>
        <v>1345</v>
      </c>
      <c r="F746" s="134">
        <f t="shared" ref="F746:F748" si="263">(D746-E746)</f>
        <v>25406</v>
      </c>
      <c r="G746" s="32">
        <f t="shared" si="262"/>
        <v>18.889219330855017</v>
      </c>
    </row>
    <row r="747" spans="1:7" x14ac:dyDescent="0.25">
      <c r="A747" s="130" t="s">
        <v>35</v>
      </c>
      <c r="B747" s="2" t="s">
        <v>36</v>
      </c>
      <c r="C747" s="11"/>
      <c r="D747" s="134">
        <f>'CUMUL NOVE 20 '!D747+'dec 20'!D747</f>
        <v>0</v>
      </c>
      <c r="E747" s="134">
        <f>'CUMUL NOVE 20 '!E747+'dec 20'!E747</f>
        <v>0</v>
      </c>
      <c r="F747" s="134">
        <f t="shared" si="263"/>
        <v>0</v>
      </c>
      <c r="G747" s="32" t="e">
        <f t="shared" si="262"/>
        <v>#DIV/0!</v>
      </c>
    </row>
    <row r="748" spans="1:7" ht="26.25" x14ac:dyDescent="0.25">
      <c r="A748" s="22"/>
      <c r="B748" s="26" t="s">
        <v>45</v>
      </c>
      <c r="C748" s="131"/>
      <c r="D748" s="40">
        <f>D738+D739+D740+D741+D746+D747</f>
        <v>308182</v>
      </c>
      <c r="E748" s="40">
        <f>E738+E739+E740+E741+E746+E747</f>
        <v>156386</v>
      </c>
      <c r="F748" s="40">
        <f t="shared" si="263"/>
        <v>151796</v>
      </c>
      <c r="G748" s="34">
        <f t="shared" si="262"/>
        <v>0.97064954663460923</v>
      </c>
    </row>
    <row r="749" spans="1:7" x14ac:dyDescent="0.25">
      <c r="B749" s="18"/>
      <c r="C749" s="28"/>
      <c r="D749" s="41"/>
      <c r="E749" s="42"/>
      <c r="F749" s="42"/>
      <c r="G749" s="35"/>
    </row>
    <row r="750" spans="1:7" x14ac:dyDescent="0.25">
      <c r="B750" s="13" t="s">
        <v>6</v>
      </c>
      <c r="C750" s="28"/>
      <c r="D750" s="41"/>
      <c r="E750" s="42"/>
      <c r="F750" s="42"/>
      <c r="G750" s="35"/>
    </row>
    <row r="751" spans="1:7" x14ac:dyDescent="0.25">
      <c r="B751" s="1" t="s">
        <v>28</v>
      </c>
      <c r="C751" s="10"/>
      <c r="D751" s="134">
        <f>'CUMUL NOVE 20 '!D751+'dec 20'!D751</f>
        <v>0</v>
      </c>
      <c r="E751" s="134">
        <f>'CUMUL NOVE 20 '!E751+'dec 20'!E751</f>
        <v>0</v>
      </c>
      <c r="F751" s="134">
        <f t="shared" ref="F751" si="264">(D751-E751)</f>
        <v>0</v>
      </c>
      <c r="G751" s="32" t="e">
        <f t="shared" ref="G751" si="265">F751/E751</f>
        <v>#DIV/0!</v>
      </c>
    </row>
    <row r="752" spans="1:7" x14ac:dyDescent="0.25">
      <c r="B752" s="3"/>
      <c r="C752" s="132"/>
      <c r="D752" s="133"/>
      <c r="E752" s="133"/>
      <c r="F752" s="133"/>
      <c r="G752" s="36"/>
    </row>
    <row r="753" spans="1:7" x14ac:dyDescent="0.25">
      <c r="A753" s="130">
        <v>72</v>
      </c>
      <c r="B753" s="1" t="s">
        <v>37</v>
      </c>
      <c r="C753" s="10"/>
      <c r="D753" s="134">
        <f>'CUMUL NOVE 20 '!D753+'dec 20'!D753</f>
        <v>0</v>
      </c>
      <c r="E753" s="134">
        <f>'CUMUL NOVE 20 '!E753+'dec 20'!E753</f>
        <v>0</v>
      </c>
      <c r="F753" s="134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5">
      <c r="A754" s="130">
        <v>73</v>
      </c>
      <c r="B754" s="1" t="s">
        <v>38</v>
      </c>
      <c r="C754" s="10"/>
      <c r="D754" s="134">
        <f>'CUMUL NOVE 20 '!D754+'dec 20'!D754</f>
        <v>0</v>
      </c>
      <c r="E754" s="134">
        <f>'CUMUL NOVE 20 '!E754+'dec 20'!E754</f>
        <v>0</v>
      </c>
      <c r="F754" s="134">
        <f t="shared" si="266"/>
        <v>0</v>
      </c>
      <c r="G754" s="32" t="e">
        <f t="shared" si="267"/>
        <v>#DIV/0!</v>
      </c>
    </row>
    <row r="755" spans="1:7" x14ac:dyDescent="0.25">
      <c r="A755" s="130">
        <v>74</v>
      </c>
      <c r="B755" s="2" t="s">
        <v>39</v>
      </c>
      <c r="C755" s="11"/>
      <c r="D755" s="134">
        <f>'CUMUL NOVE 20 '!D755+'dec 20'!D755</f>
        <v>0</v>
      </c>
      <c r="E755" s="134">
        <f>'CUMUL NOVE 20 '!E755+'dec 20'!E755</f>
        <v>0</v>
      </c>
      <c r="F755" s="134">
        <f t="shared" si="266"/>
        <v>0</v>
      </c>
      <c r="G755" s="32" t="e">
        <f t="shared" si="267"/>
        <v>#DIV/0!</v>
      </c>
    </row>
    <row r="756" spans="1:7" ht="26.25" x14ac:dyDescent="0.25">
      <c r="A756" s="22"/>
      <c r="B756" s="26" t="s">
        <v>44</v>
      </c>
      <c r="C756" s="135"/>
      <c r="D756" s="40">
        <f>D748+D753+D754+D755</f>
        <v>308182</v>
      </c>
      <c r="E756" s="40">
        <f>E748+E753+E754+E755</f>
        <v>156386</v>
      </c>
      <c r="F756" s="134">
        <f t="shared" si="266"/>
        <v>151796</v>
      </c>
      <c r="G756" s="32">
        <f t="shared" si="267"/>
        <v>0.97064954663460923</v>
      </c>
    </row>
    <row r="757" spans="1:7" x14ac:dyDescent="0.25">
      <c r="A757" s="130">
        <v>60</v>
      </c>
      <c r="B757" s="3" t="s">
        <v>40</v>
      </c>
      <c r="C757" s="132"/>
      <c r="D757" s="133">
        <f>D758+D759+D760</f>
        <v>65777</v>
      </c>
      <c r="E757" s="133">
        <f>E758+E759+E760</f>
        <v>39985</v>
      </c>
      <c r="F757" s="134">
        <f t="shared" si="266"/>
        <v>25792</v>
      </c>
      <c r="G757" s="32">
        <f t="shared" si="267"/>
        <v>0.64504189070901585</v>
      </c>
    </row>
    <row r="758" spans="1:7" x14ac:dyDescent="0.25">
      <c r="A758" s="130">
        <v>600</v>
      </c>
      <c r="B758" s="1" t="s">
        <v>2</v>
      </c>
      <c r="C758" s="10"/>
      <c r="D758" s="134">
        <f>'CUMUL NOVE 20 '!D758+'dec 20'!D758</f>
        <v>13872</v>
      </c>
      <c r="E758" s="134">
        <f>'CUMUL NOVE 20 '!E758+'dec 20'!E758</f>
        <v>9881</v>
      </c>
      <c r="F758" s="134">
        <f t="shared" si="266"/>
        <v>3991</v>
      </c>
      <c r="G758" s="32">
        <f t="shared" si="267"/>
        <v>0.40390648719765204</v>
      </c>
    </row>
    <row r="759" spans="1:7" x14ac:dyDescent="0.25">
      <c r="A759" s="130">
        <v>601</v>
      </c>
      <c r="B759" s="1" t="s">
        <v>3</v>
      </c>
      <c r="C759" s="10"/>
      <c r="D759" s="134">
        <f>'CUMUL NOVE 20 '!D759+'dec 20'!D759</f>
        <v>51905</v>
      </c>
      <c r="E759" s="134">
        <f>'CUMUL NOVE 20 '!E759+'dec 20'!E759</f>
        <v>30104</v>
      </c>
      <c r="F759" s="134">
        <f t="shared" si="266"/>
        <v>21801</v>
      </c>
      <c r="G759" s="32">
        <f t="shared" si="267"/>
        <v>0.72418947648153065</v>
      </c>
    </row>
    <row r="760" spans="1:7" x14ac:dyDescent="0.25">
      <c r="A760" s="130">
        <v>604</v>
      </c>
      <c r="B760" s="1" t="s">
        <v>4</v>
      </c>
      <c r="C760" s="10"/>
      <c r="D760" s="134">
        <f>'CUMUL NOVE 20 '!D760+'dec 20'!D760</f>
        <v>0</v>
      </c>
      <c r="E760" s="134">
        <f>'CUMUL NOVE 20 '!E760+'dec 20'!E760</f>
        <v>0</v>
      </c>
      <c r="F760" s="134">
        <f t="shared" si="266"/>
        <v>0</v>
      </c>
      <c r="G760" s="32" t="e">
        <f t="shared" si="267"/>
        <v>#DIV/0!</v>
      </c>
    </row>
    <row r="761" spans="1:7" x14ac:dyDescent="0.25">
      <c r="A761" s="130">
        <v>61</v>
      </c>
      <c r="B761" s="1" t="s">
        <v>41</v>
      </c>
      <c r="C761" s="10"/>
      <c r="D761" s="134">
        <f>'CUMUL NOVE 20 '!D761+'dec 20'!D761</f>
        <v>16581</v>
      </c>
      <c r="E761" s="134">
        <f>'CUMUL NOVE 20 '!E761+'dec 20'!E761</f>
        <v>6154</v>
      </c>
      <c r="F761" s="134">
        <f t="shared" si="266"/>
        <v>10427</v>
      </c>
      <c r="G761" s="32">
        <f t="shared" si="267"/>
        <v>1.6943451413714656</v>
      </c>
    </row>
    <row r="762" spans="1:7" x14ac:dyDescent="0.25">
      <c r="A762" s="130">
        <v>62</v>
      </c>
      <c r="B762" s="2" t="s">
        <v>42</v>
      </c>
      <c r="C762" s="11"/>
      <c r="D762" s="134">
        <f>'CUMUL NOVE 20 '!D762+'dec 20'!D762</f>
        <v>22775</v>
      </c>
      <c r="E762" s="134">
        <f>'CUMUL NOVE 20 '!E762+'dec 20'!E762</f>
        <v>5387</v>
      </c>
      <c r="F762" s="134">
        <f t="shared" si="266"/>
        <v>17388</v>
      </c>
      <c r="G762" s="32">
        <f t="shared" si="267"/>
        <v>3.2277705587525523</v>
      </c>
    </row>
    <row r="763" spans="1:7" ht="26.25" x14ac:dyDescent="0.25">
      <c r="A763" s="22"/>
      <c r="B763" s="26" t="s">
        <v>43</v>
      </c>
      <c r="C763" s="135"/>
      <c r="D763" s="40">
        <f>D757+D761+D762</f>
        <v>105133</v>
      </c>
      <c r="E763" s="40">
        <f>E757+E761+E762</f>
        <v>51526</v>
      </c>
      <c r="F763" s="134">
        <f t="shared" si="266"/>
        <v>53607</v>
      </c>
      <c r="G763" s="32">
        <f t="shared" si="267"/>
        <v>1.0403873772464387</v>
      </c>
    </row>
    <row r="764" spans="1:7" ht="26.25" x14ac:dyDescent="0.25">
      <c r="A764" s="22"/>
      <c r="B764" s="26" t="s">
        <v>48</v>
      </c>
      <c r="C764" s="135"/>
      <c r="D764" s="40">
        <f>D756-D763</f>
        <v>203049</v>
      </c>
      <c r="E764" s="40">
        <f>E756-E763</f>
        <v>104860</v>
      </c>
      <c r="F764" s="134">
        <f t="shared" si="266"/>
        <v>98189</v>
      </c>
      <c r="G764" s="32">
        <f t="shared" si="267"/>
        <v>0.93638184245660883</v>
      </c>
    </row>
    <row r="765" spans="1:7" x14ac:dyDescent="0.25">
      <c r="A765" s="130">
        <v>63</v>
      </c>
      <c r="B765" s="3" t="s">
        <v>46</v>
      </c>
      <c r="C765" s="132"/>
      <c r="D765" s="134">
        <f>'CUMUL NOVE 20 '!D765+'dec 20'!D765</f>
        <v>160879</v>
      </c>
      <c r="E765" s="134">
        <f>'CUMUL NOVE 20 '!E765+'dec 20'!E765</f>
        <v>115136</v>
      </c>
      <c r="F765" s="134">
        <f t="shared" si="266"/>
        <v>45743</v>
      </c>
      <c r="G765" s="32">
        <f t="shared" si="267"/>
        <v>0.39729537242912727</v>
      </c>
    </row>
    <row r="766" spans="1:7" x14ac:dyDescent="0.25">
      <c r="A766" s="130"/>
      <c r="B766" s="13" t="s">
        <v>6</v>
      </c>
      <c r="C766" s="27"/>
      <c r="D766" s="134"/>
      <c r="E766" s="134"/>
      <c r="F766" s="134"/>
      <c r="G766" s="32"/>
    </row>
    <row r="767" spans="1:7" x14ac:dyDescent="0.25">
      <c r="A767" s="130">
        <v>631</v>
      </c>
      <c r="B767" s="15" t="s">
        <v>21</v>
      </c>
      <c r="C767" s="21"/>
      <c r="D767" s="134">
        <f>'CUMUL NOVE 20 '!D767+'dec 20'!D767</f>
        <v>0</v>
      </c>
      <c r="E767" s="134">
        <f>'CUMUL NOVE 20 '!E767+'dec 20'!E767</f>
        <v>0</v>
      </c>
      <c r="F767" s="134">
        <f t="shared" ref="F767" si="268">(D767-E767)</f>
        <v>0</v>
      </c>
      <c r="G767" s="32" t="e">
        <f t="shared" ref="G767" si="269">F767/E767</f>
        <v>#DIV/0!</v>
      </c>
    </row>
    <row r="768" spans="1:7" x14ac:dyDescent="0.25">
      <c r="A768" s="130"/>
      <c r="B768" s="15"/>
      <c r="C768" s="21"/>
      <c r="D768" s="134"/>
      <c r="E768" s="134"/>
      <c r="F768" s="134"/>
      <c r="G768" s="32"/>
    </row>
    <row r="769" spans="1:7" x14ac:dyDescent="0.25">
      <c r="A769" s="130">
        <v>64</v>
      </c>
      <c r="B769" s="2" t="s">
        <v>47</v>
      </c>
      <c r="C769" s="11"/>
      <c r="D769" s="134">
        <f>'CUMUL NOVE 20 '!D769+'dec 20'!D769</f>
        <v>10169</v>
      </c>
      <c r="E769" s="134">
        <f>'CUMUL NOVE 20 '!E769+'dec 20'!E769</f>
        <v>6871</v>
      </c>
      <c r="F769" s="134">
        <f t="shared" ref="F769:F779" si="270">(D769-E769)</f>
        <v>3298</v>
      </c>
      <c r="G769" s="32">
        <f t="shared" ref="G769:G779" si="271">F769/E769</f>
        <v>0.47998835686217434</v>
      </c>
    </row>
    <row r="770" spans="1:7" ht="26.25" x14ac:dyDescent="0.25">
      <c r="A770" s="22"/>
      <c r="B770" s="26" t="s">
        <v>49</v>
      </c>
      <c r="C770" s="135"/>
      <c r="D770" s="40">
        <f>D764-D765-D769</f>
        <v>32001</v>
      </c>
      <c r="E770" s="40">
        <f>E764-E765-E769</f>
        <v>-17147</v>
      </c>
      <c r="F770" s="40">
        <f t="shared" si="270"/>
        <v>49148</v>
      </c>
      <c r="G770" s="34">
        <f t="shared" si="271"/>
        <v>-2.8662739837872513</v>
      </c>
    </row>
    <row r="771" spans="1:7" x14ac:dyDescent="0.25">
      <c r="A771" s="130">
        <v>75</v>
      </c>
      <c r="B771" s="3" t="s">
        <v>50</v>
      </c>
      <c r="C771" s="132"/>
      <c r="D771" s="134">
        <f>'CUMUL NOVE 20 '!D771+'dec 20'!D771</f>
        <v>7983</v>
      </c>
      <c r="E771" s="134">
        <f>'CUMUL NOVE 20 '!E771+'dec 20'!E771</f>
        <v>5649</v>
      </c>
      <c r="F771" s="134">
        <f t="shared" si="270"/>
        <v>2334</v>
      </c>
      <c r="G771" s="32">
        <f t="shared" si="271"/>
        <v>0.41317047265002654</v>
      </c>
    </row>
    <row r="772" spans="1:7" x14ac:dyDescent="0.25">
      <c r="A772" s="130">
        <v>65</v>
      </c>
      <c r="B772" s="1" t="s">
        <v>51</v>
      </c>
      <c r="C772" s="10"/>
      <c r="D772" s="134">
        <f>'CUMUL NOVE 20 '!D772+'dec 20'!D772</f>
        <v>10733</v>
      </c>
      <c r="E772" s="134">
        <f>'CUMUL NOVE 20 '!E772+'dec 20'!E772</f>
        <v>4780</v>
      </c>
      <c r="F772" s="134">
        <f t="shared" si="270"/>
        <v>5953</v>
      </c>
      <c r="G772" s="32">
        <f t="shared" si="271"/>
        <v>1.245397489539749</v>
      </c>
    </row>
    <row r="773" spans="1:7" ht="26.25" x14ac:dyDescent="0.25">
      <c r="A773" s="130">
        <v>68</v>
      </c>
      <c r="B773" s="16" t="s">
        <v>52</v>
      </c>
      <c r="C773" s="17"/>
      <c r="D773" s="134">
        <f>'CUMUL NOVE 20 '!D773+'dec 20'!D773</f>
        <v>94784</v>
      </c>
      <c r="E773" s="134">
        <f>'CUMUL NOVE 20 '!E773+'dec 20'!E773</f>
        <v>58297</v>
      </c>
      <c r="F773" s="134">
        <f t="shared" si="270"/>
        <v>36487</v>
      </c>
      <c r="G773" s="32">
        <f t="shared" si="271"/>
        <v>0.62588126318678494</v>
      </c>
    </row>
    <row r="774" spans="1:7" x14ac:dyDescent="0.25">
      <c r="A774" s="130">
        <v>78</v>
      </c>
      <c r="B774" s="2" t="s">
        <v>53</v>
      </c>
      <c r="C774" s="11"/>
      <c r="D774" s="134">
        <f>'CUMUL NOVE 20 '!D774+'dec 20'!D774</f>
        <v>4101</v>
      </c>
      <c r="E774" s="134">
        <f>'CUMUL NOVE 20 '!E774+'dec 20'!E774</f>
        <v>0</v>
      </c>
      <c r="F774" s="134">
        <f t="shared" si="270"/>
        <v>4101</v>
      </c>
      <c r="G774" s="32" t="e">
        <f t="shared" si="271"/>
        <v>#DIV/0!</v>
      </c>
    </row>
    <row r="775" spans="1:7" ht="26.25" x14ac:dyDescent="0.25">
      <c r="A775" s="22"/>
      <c r="B775" s="26" t="s">
        <v>77</v>
      </c>
      <c r="C775" s="135"/>
      <c r="D775" s="40">
        <f>D770+D771-D772-D773+D774</f>
        <v>-61432</v>
      </c>
      <c r="E775" s="40">
        <f>E770+E771-E772-E773+E774</f>
        <v>-74575</v>
      </c>
      <c r="F775" s="40">
        <f t="shared" si="270"/>
        <v>13143</v>
      </c>
      <c r="G775" s="34">
        <f t="shared" si="271"/>
        <v>-0.17623868588669125</v>
      </c>
    </row>
    <row r="776" spans="1:7" x14ac:dyDescent="0.25">
      <c r="A776" s="130">
        <v>76</v>
      </c>
      <c r="B776" s="1" t="s">
        <v>54</v>
      </c>
      <c r="C776" s="10"/>
      <c r="D776" s="134">
        <f>'CUMUL NOVE 20 '!D776+'dec 20'!D776</f>
        <v>0</v>
      </c>
      <c r="E776" s="134">
        <f>'CUMUL NOVE 20 '!E776+'dec 20'!E776</f>
        <v>0</v>
      </c>
      <c r="F776" s="134">
        <f t="shared" si="270"/>
        <v>0</v>
      </c>
      <c r="G776" s="32" t="e">
        <f t="shared" si="271"/>
        <v>#DIV/0!</v>
      </c>
    </row>
    <row r="777" spans="1:7" x14ac:dyDescent="0.25">
      <c r="A777" s="130">
        <v>66</v>
      </c>
      <c r="B777" s="1" t="s">
        <v>55</v>
      </c>
      <c r="C777" s="10"/>
      <c r="D777" s="134">
        <f>'CUMUL NOVE 20 '!D777+'dec 20'!D777</f>
        <v>3095</v>
      </c>
      <c r="E777" s="134">
        <f>'CUMUL NOVE 20 '!E777+'dec 20'!E777</f>
        <v>0</v>
      </c>
      <c r="F777" s="134">
        <f t="shared" si="270"/>
        <v>3095</v>
      </c>
      <c r="G777" s="32" t="e">
        <f t="shared" si="271"/>
        <v>#DIV/0!</v>
      </c>
    </row>
    <row r="778" spans="1:7" x14ac:dyDescent="0.25">
      <c r="B778" s="2" t="s">
        <v>56</v>
      </c>
      <c r="C778" s="11"/>
      <c r="D778" s="136">
        <f>D776-D777</f>
        <v>-3095</v>
      </c>
      <c r="E778" s="136">
        <f>E776-E777</f>
        <v>0</v>
      </c>
      <c r="F778" s="134">
        <f t="shared" si="270"/>
        <v>-3095</v>
      </c>
      <c r="G778" s="32" t="e">
        <f t="shared" si="271"/>
        <v>#DIV/0!</v>
      </c>
    </row>
    <row r="779" spans="1:7" x14ac:dyDescent="0.25">
      <c r="A779" s="22"/>
      <c r="B779" s="19" t="s">
        <v>57</v>
      </c>
      <c r="C779" s="135"/>
      <c r="D779" s="40">
        <f>D775+D778</f>
        <v>-64527</v>
      </c>
      <c r="E779" s="40">
        <f>E775+E778</f>
        <v>-74575</v>
      </c>
      <c r="F779" s="40">
        <f t="shared" si="270"/>
        <v>10048</v>
      </c>
      <c r="G779" s="34">
        <f t="shared" si="271"/>
        <v>-0.13473684210526315</v>
      </c>
    </row>
    <row r="781" spans="1:7" x14ac:dyDescent="0.25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5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5">
      <c r="A783" s="130">
        <v>5</v>
      </c>
      <c r="B783" s="1" t="s">
        <v>22</v>
      </c>
      <c r="C783" s="10"/>
      <c r="D783" s="40">
        <f>'dec 20'!D783</f>
        <v>0</v>
      </c>
      <c r="E783" s="40">
        <f>'dec 20'!E783</f>
        <v>0</v>
      </c>
      <c r="F783" s="40">
        <f t="shared" ref="F783" si="272">(D783-E783)</f>
        <v>0</v>
      </c>
      <c r="G783" s="34" t="e">
        <f t="shared" ref="G783" si="273">F783/E783</f>
        <v>#DIV/0!</v>
      </c>
    </row>
    <row r="784" spans="1:7" x14ac:dyDescent="0.25">
      <c r="B784" s="6"/>
      <c r="C784" s="28"/>
    </row>
    <row r="785" spans="1:7" x14ac:dyDescent="0.25">
      <c r="B785" s="7" t="s">
        <v>6</v>
      </c>
      <c r="C785" s="29"/>
    </row>
    <row r="786" spans="1:7" x14ac:dyDescent="0.25">
      <c r="B786" s="6"/>
      <c r="C786" s="28"/>
    </row>
    <row r="787" spans="1:7" x14ac:dyDescent="0.25">
      <c r="A787" s="130">
        <v>51</v>
      </c>
      <c r="B787" s="20" t="s">
        <v>29</v>
      </c>
      <c r="C787" s="30"/>
      <c r="D787" s="134"/>
      <c r="E787" s="134"/>
      <c r="F787" s="134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5">
      <c r="A788" s="130">
        <v>510</v>
      </c>
      <c r="B788" s="1" t="s">
        <v>7</v>
      </c>
      <c r="C788" s="10"/>
      <c r="D788" s="134"/>
      <c r="E788" s="134"/>
      <c r="F788" s="134">
        <f t="shared" si="274"/>
        <v>0</v>
      </c>
      <c r="G788" s="32" t="e">
        <f t="shared" si="275"/>
        <v>#DIV/0!</v>
      </c>
    </row>
    <row r="789" spans="1:7" x14ac:dyDescent="0.25">
      <c r="B789" s="3"/>
      <c r="C789" s="28"/>
    </row>
    <row r="790" spans="1:7" x14ac:dyDescent="0.25">
      <c r="A790" s="130">
        <v>41</v>
      </c>
      <c r="B790" s="1" t="s">
        <v>8</v>
      </c>
      <c r="C790" s="10"/>
      <c r="D790" s="134">
        <f>D794+D795+D796</f>
        <v>0</v>
      </c>
      <c r="E790" s="134">
        <f>E794+E795+E796</f>
        <v>0</v>
      </c>
      <c r="F790" s="134">
        <f t="shared" ref="F790" si="276">(D790-E790)</f>
        <v>0</v>
      </c>
      <c r="G790" s="32" t="e">
        <f t="shared" ref="G790" si="277">F790/E790</f>
        <v>#DIV/0!</v>
      </c>
    </row>
    <row r="791" spans="1:7" x14ac:dyDescent="0.25">
      <c r="A791" s="130"/>
      <c r="B791" s="1"/>
      <c r="C791" s="10"/>
      <c r="D791" s="134"/>
      <c r="E791" s="134"/>
      <c r="F791" s="134"/>
      <c r="G791" s="32"/>
    </row>
    <row r="792" spans="1:7" x14ac:dyDescent="0.25">
      <c r="A792" s="130"/>
      <c r="B792" s="7" t="s">
        <v>6</v>
      </c>
      <c r="C792" s="29"/>
      <c r="D792" s="134"/>
      <c r="E792" s="134"/>
      <c r="F792" s="134"/>
      <c r="G792" s="32"/>
    </row>
    <row r="793" spans="1:7" x14ac:dyDescent="0.25">
      <c r="A793" s="130"/>
      <c r="B793" s="1"/>
      <c r="C793" s="10"/>
      <c r="D793" s="134"/>
      <c r="E793" s="134"/>
      <c r="F793" s="134"/>
      <c r="G793" s="32"/>
    </row>
    <row r="794" spans="1:7" x14ac:dyDescent="0.25">
      <c r="A794" s="130"/>
      <c r="B794" s="23" t="s">
        <v>23</v>
      </c>
      <c r="C794" s="10"/>
      <c r="D794" s="40">
        <f>'dec 20'!D794</f>
        <v>0</v>
      </c>
      <c r="E794" s="40">
        <f>'dec 20'!E794</f>
        <v>0</v>
      </c>
      <c r="F794" s="134">
        <f t="shared" ref="F794:F796" si="278">(D794-E794)</f>
        <v>0</v>
      </c>
      <c r="G794" s="32" t="e">
        <f t="shared" ref="G794:G796" si="279">F794/E794</f>
        <v>#DIV/0!</v>
      </c>
    </row>
    <row r="795" spans="1:7" ht="26.25" x14ac:dyDescent="0.25">
      <c r="A795" s="130"/>
      <c r="B795" s="24" t="s">
        <v>58</v>
      </c>
      <c r="C795" s="17"/>
      <c r="D795" s="40">
        <f>'dec 20'!D795</f>
        <v>0</v>
      </c>
      <c r="E795" s="40">
        <f>'dec 20'!E795</f>
        <v>0</v>
      </c>
      <c r="F795" s="134">
        <f t="shared" si="278"/>
        <v>0</v>
      </c>
      <c r="G795" s="32" t="e">
        <f t="shared" si="279"/>
        <v>#DIV/0!</v>
      </c>
    </row>
    <row r="796" spans="1:7" x14ac:dyDescent="0.25">
      <c r="A796" s="130"/>
      <c r="B796" s="23" t="s">
        <v>24</v>
      </c>
      <c r="C796" s="10"/>
      <c r="D796" s="40">
        <f>'dec 20'!D796</f>
        <v>0</v>
      </c>
      <c r="E796" s="40">
        <f>'dec 20'!E796</f>
        <v>0</v>
      </c>
      <c r="F796" s="134">
        <f t="shared" si="278"/>
        <v>0</v>
      </c>
      <c r="G796" s="32" t="e">
        <f t="shared" si="279"/>
        <v>#DIV/0!</v>
      </c>
    </row>
    <row r="797" spans="1:7" x14ac:dyDescent="0.25">
      <c r="A797" s="130"/>
      <c r="B797" s="1"/>
      <c r="C797" s="10"/>
      <c r="D797" s="134"/>
      <c r="E797" s="134"/>
      <c r="F797" s="134"/>
      <c r="G797" s="32"/>
    </row>
    <row r="798" spans="1:7" x14ac:dyDescent="0.25">
      <c r="A798" s="130"/>
      <c r="B798" s="8" t="s">
        <v>26</v>
      </c>
      <c r="C798" s="31"/>
      <c r="D798" s="40">
        <f>'dec 20'!D798</f>
        <v>0</v>
      </c>
      <c r="E798" s="40">
        <f>'dec 20'!E798</f>
        <v>0</v>
      </c>
      <c r="F798" s="134">
        <f t="shared" ref="F798" si="280">(D798-E798)</f>
        <v>0</v>
      </c>
      <c r="G798" s="32" t="e">
        <f t="shared" ref="G798" si="281">F798/E798</f>
        <v>#DIV/0!</v>
      </c>
    </row>
    <row r="799" spans="1:7" x14ac:dyDescent="0.25">
      <c r="A799" s="130"/>
      <c r="B799" s="8"/>
      <c r="C799" s="31"/>
      <c r="D799" s="134"/>
      <c r="E799" s="134"/>
      <c r="F799" s="134"/>
      <c r="G799" s="32"/>
    </row>
    <row r="800" spans="1:7" x14ac:dyDescent="0.25">
      <c r="A800" s="130">
        <v>3</v>
      </c>
      <c r="B800" s="8" t="s">
        <v>15</v>
      </c>
      <c r="C800" s="31"/>
      <c r="D800" s="134">
        <f>D803+D804+D805+D806</f>
        <v>0</v>
      </c>
      <c r="E800" s="134">
        <f>E803+E804+E805+E806</f>
        <v>0</v>
      </c>
      <c r="F800" s="134">
        <f t="shared" ref="F800" si="282">(D800-E800)</f>
        <v>0</v>
      </c>
      <c r="G800" s="32" t="e">
        <f t="shared" ref="G800" si="283">F800/E800</f>
        <v>#DIV/0!</v>
      </c>
    </row>
    <row r="801" spans="1:7" x14ac:dyDescent="0.25">
      <c r="A801" s="130"/>
      <c r="B801" s="7" t="s">
        <v>6</v>
      </c>
      <c r="C801" s="29"/>
      <c r="D801" s="134"/>
      <c r="E801" s="134"/>
      <c r="F801" s="134"/>
      <c r="G801" s="32"/>
    </row>
    <row r="802" spans="1:7" x14ac:dyDescent="0.25">
      <c r="A802" s="130"/>
      <c r="B802" s="8"/>
      <c r="C802" s="31"/>
      <c r="D802" s="134"/>
      <c r="E802" s="134"/>
      <c r="F802" s="134"/>
      <c r="G802" s="32"/>
    </row>
    <row r="803" spans="1:7" x14ac:dyDescent="0.25">
      <c r="A803" s="130">
        <v>30</v>
      </c>
      <c r="B803" s="25" t="s">
        <v>16</v>
      </c>
      <c r="C803" s="31"/>
      <c r="D803" s="40">
        <f>'dec 20'!D803</f>
        <v>0</v>
      </c>
      <c r="E803" s="40">
        <f>'dec 20'!E803</f>
        <v>0</v>
      </c>
      <c r="F803" s="134">
        <f t="shared" ref="F803:F806" si="284">(D803-E803)</f>
        <v>0</v>
      </c>
      <c r="G803" s="32" t="e">
        <f t="shared" ref="G803:G806" si="285">F803/E803</f>
        <v>#DIV/0!</v>
      </c>
    </row>
    <row r="804" spans="1:7" x14ac:dyDescent="0.25">
      <c r="A804" s="130">
        <v>31</v>
      </c>
      <c r="B804" s="25" t="s">
        <v>17</v>
      </c>
      <c r="C804" s="31"/>
      <c r="D804" s="40">
        <f>'dec 20'!D804</f>
        <v>0</v>
      </c>
      <c r="E804" s="40">
        <f>'dec 20'!E804</f>
        <v>0</v>
      </c>
      <c r="F804" s="134">
        <f t="shared" si="284"/>
        <v>0</v>
      </c>
      <c r="G804" s="32" t="e">
        <f t="shared" si="285"/>
        <v>#DIV/0!</v>
      </c>
    </row>
    <row r="805" spans="1:7" x14ac:dyDescent="0.25">
      <c r="A805" s="130">
        <v>32</v>
      </c>
      <c r="B805" s="25" t="s">
        <v>18</v>
      </c>
      <c r="C805" s="31"/>
      <c r="D805" s="40">
        <f>'dec 20'!D805</f>
        <v>0</v>
      </c>
      <c r="E805" s="40">
        <f>'dec 20'!E805</f>
        <v>0</v>
      </c>
      <c r="F805" s="134">
        <f t="shared" si="284"/>
        <v>0</v>
      </c>
      <c r="G805" s="32" t="e">
        <f t="shared" si="285"/>
        <v>#DIV/0!</v>
      </c>
    </row>
    <row r="806" spans="1:7" x14ac:dyDescent="0.25">
      <c r="A806" s="130">
        <v>37</v>
      </c>
      <c r="B806" s="25" t="s">
        <v>25</v>
      </c>
      <c r="C806" s="31"/>
      <c r="D806" s="40">
        <f>'dec 20'!D806</f>
        <v>0</v>
      </c>
      <c r="E806" s="40">
        <f>'dec 20'!E806</f>
        <v>0</v>
      </c>
      <c r="F806" s="134">
        <f t="shared" si="284"/>
        <v>0</v>
      </c>
      <c r="G806" s="32" t="e">
        <f t="shared" si="285"/>
        <v>#DIV/0!</v>
      </c>
    </row>
    <row r="807" spans="1:7" ht="16.5" thickBot="1" x14ac:dyDescent="0.3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5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5">
      <c r="A810" s="277"/>
      <c r="B810" s="270"/>
      <c r="C810" s="272"/>
      <c r="D810" s="134" t="s">
        <v>10</v>
      </c>
      <c r="E810" s="134" t="s">
        <v>11</v>
      </c>
      <c r="F810" s="134" t="s">
        <v>12</v>
      </c>
      <c r="G810" s="32" t="s">
        <v>13</v>
      </c>
    </row>
    <row r="811" spans="1:7" x14ac:dyDescent="0.25">
      <c r="A811" s="130">
        <v>700</v>
      </c>
      <c r="B811" s="1" t="s">
        <v>30</v>
      </c>
      <c r="C811" s="10"/>
      <c r="D811" s="134">
        <f>'CUMUL NOVE 20 '!D811+'dec 20'!D811</f>
        <v>52921</v>
      </c>
      <c r="E811" s="134">
        <f>'CUMUL NOVE 20 '!E811+'dec 20'!E811</f>
        <v>61257</v>
      </c>
      <c r="F811" s="134">
        <f>(D812-E812)</f>
        <v>-45019</v>
      </c>
      <c r="G811" s="32">
        <f>F811/E812</f>
        <v>-0.77288490591951653</v>
      </c>
    </row>
    <row r="812" spans="1:7" x14ac:dyDescent="0.25">
      <c r="A812" s="130">
        <v>701</v>
      </c>
      <c r="B812" s="1" t="s">
        <v>31</v>
      </c>
      <c r="C812" s="10"/>
      <c r="D812" s="134">
        <f>'CUMUL NOVE 20 '!D812+'dec 20'!D812</f>
        <v>13229</v>
      </c>
      <c r="E812" s="134">
        <f>'CUMUL NOVE 20 '!E812+'dec 20'!E812</f>
        <v>58248</v>
      </c>
      <c r="F812" s="134">
        <f>(D813-E813)</f>
        <v>0</v>
      </c>
      <c r="G812" s="32" t="e">
        <f>F812/E813</f>
        <v>#DIV/0!</v>
      </c>
    </row>
    <row r="813" spans="1:7" x14ac:dyDescent="0.25">
      <c r="A813" s="130">
        <v>704</v>
      </c>
      <c r="B813" s="1" t="s">
        <v>32</v>
      </c>
      <c r="C813" s="10"/>
      <c r="D813" s="134">
        <f>'CUMUL NOVE 20 '!D813+'dec 20'!D813</f>
        <v>0</v>
      </c>
      <c r="E813" s="134">
        <f>'CUMUL NOVE 20 '!E813+'dec 20'!E813</f>
        <v>0</v>
      </c>
      <c r="F813" s="134">
        <f t="shared" ref="F813" si="286">(D813-E813)</f>
        <v>0</v>
      </c>
      <c r="G813" s="32" t="e">
        <f t="shared" ref="G813:G814" si="287">F813/E813</f>
        <v>#DIV/0!</v>
      </c>
    </row>
    <row r="814" spans="1:7" x14ac:dyDescent="0.25">
      <c r="A814" s="130">
        <v>706</v>
      </c>
      <c r="B814" s="1" t="s">
        <v>33</v>
      </c>
      <c r="C814" s="10"/>
      <c r="D814" s="134">
        <f>'CUMUL NOVE 20 '!D814+'dec 20'!D814</f>
        <v>8424</v>
      </c>
      <c r="E814" s="134">
        <f>'CUMUL NOVE 20 '!E814+'dec 20'!E814</f>
        <v>26779</v>
      </c>
      <c r="F814" s="134">
        <f>(D814-E814)</f>
        <v>-18355</v>
      </c>
      <c r="G814" s="32">
        <f t="shared" si="287"/>
        <v>-0.68542514657007358</v>
      </c>
    </row>
    <row r="815" spans="1:7" x14ac:dyDescent="0.25">
      <c r="A815" s="130"/>
      <c r="B815" s="13" t="s">
        <v>6</v>
      </c>
      <c r="C815" s="27"/>
      <c r="D815" s="39"/>
      <c r="E815" s="39"/>
      <c r="F815" s="39"/>
      <c r="G815" s="33"/>
    </row>
    <row r="816" spans="1:7" x14ac:dyDescent="0.25">
      <c r="A816" s="130"/>
      <c r="B816" s="14" t="s">
        <v>19</v>
      </c>
      <c r="C816" s="11"/>
      <c r="D816" s="39"/>
      <c r="E816" s="39"/>
      <c r="F816" s="134"/>
      <c r="G816" s="32" t="e">
        <f t="shared" ref="G816:G821" si="288">F816/E816</f>
        <v>#DIV/0!</v>
      </c>
    </row>
    <row r="817" spans="1:7" x14ac:dyDescent="0.25">
      <c r="A817" s="130"/>
      <c r="B817" s="14" t="s">
        <v>20</v>
      </c>
      <c r="C817" s="11"/>
      <c r="D817" s="39"/>
      <c r="E817" s="39"/>
      <c r="F817" s="134"/>
      <c r="G817" s="32" t="e">
        <f t="shared" si="288"/>
        <v>#DIV/0!</v>
      </c>
    </row>
    <row r="818" spans="1:7" x14ac:dyDescent="0.25">
      <c r="A818" s="130"/>
      <c r="B818" s="14" t="s">
        <v>27</v>
      </c>
      <c r="C818" s="11"/>
      <c r="D818" s="39"/>
      <c r="E818" s="39"/>
      <c r="F818" s="134"/>
      <c r="G818" s="32" t="e">
        <f t="shared" si="288"/>
        <v>#DIV/0!</v>
      </c>
    </row>
    <row r="819" spans="1:7" x14ac:dyDescent="0.25">
      <c r="A819" s="130">
        <v>706</v>
      </c>
      <c r="B819" s="2" t="s">
        <v>34</v>
      </c>
      <c r="C819" s="11"/>
      <c r="D819" s="134">
        <f>'CUMUL NOVE 20 '!D819+'dec 20'!D819</f>
        <v>0</v>
      </c>
      <c r="E819" s="134">
        <f>'CUMUL NOVE 20 '!E819+'dec 20'!E819</f>
        <v>0</v>
      </c>
      <c r="F819" s="134">
        <f t="shared" ref="F819:F821" si="289">(D819-E819)</f>
        <v>0</v>
      </c>
      <c r="G819" s="32" t="e">
        <f t="shared" si="288"/>
        <v>#DIV/0!</v>
      </c>
    </row>
    <row r="820" spans="1:7" x14ac:dyDescent="0.25">
      <c r="A820" s="130" t="s">
        <v>35</v>
      </c>
      <c r="B820" s="2" t="s">
        <v>36</v>
      </c>
      <c r="C820" s="11"/>
      <c r="D820" s="134">
        <f>'CUMUL NOVE 20 '!D820+'dec 20'!D820</f>
        <v>0</v>
      </c>
      <c r="E820" s="134">
        <f>'CUMUL NOVE 20 '!E820+'dec 20'!E820</f>
        <v>0</v>
      </c>
      <c r="F820" s="134">
        <f t="shared" si="289"/>
        <v>0</v>
      </c>
      <c r="G820" s="32" t="e">
        <f t="shared" si="288"/>
        <v>#DIV/0!</v>
      </c>
    </row>
    <row r="821" spans="1:7" ht="26.25" x14ac:dyDescent="0.25">
      <c r="A821" s="22"/>
      <c r="B821" s="26" t="s">
        <v>45</v>
      </c>
      <c r="C821" s="131"/>
      <c r="D821" s="40">
        <f>D811+D812+D813+D814+D819+D820</f>
        <v>74574</v>
      </c>
      <c r="E821" s="40">
        <f>E811+E812+E813+E814+E819+E820</f>
        <v>146284</v>
      </c>
      <c r="F821" s="40">
        <f t="shared" si="289"/>
        <v>-71710</v>
      </c>
      <c r="G821" s="34">
        <f t="shared" si="288"/>
        <v>-0.49021082278307948</v>
      </c>
    </row>
    <row r="822" spans="1:7" x14ac:dyDescent="0.25">
      <c r="B822" s="18"/>
      <c r="C822" s="28"/>
      <c r="D822" s="41"/>
      <c r="E822" s="42"/>
      <c r="F822" s="42"/>
      <c r="G822" s="35"/>
    </row>
    <row r="823" spans="1:7" x14ac:dyDescent="0.25">
      <c r="B823" s="13" t="s">
        <v>6</v>
      </c>
      <c r="C823" s="28"/>
      <c r="D823" s="41"/>
      <c r="E823" s="42"/>
      <c r="F823" s="42"/>
      <c r="G823" s="35"/>
    </row>
    <row r="824" spans="1:7" x14ac:dyDescent="0.25">
      <c r="B824" s="1" t="s">
        <v>28</v>
      </c>
      <c r="C824" s="10"/>
      <c r="D824" s="134">
        <f>'CUMUL NOVE 20 '!D824+'dec 20'!D824</f>
        <v>0</v>
      </c>
      <c r="E824" s="134">
        <f>'CUMUL NOVE 20 '!E824+'dec 20'!E824</f>
        <v>0</v>
      </c>
      <c r="F824" s="134">
        <f t="shared" ref="F824" si="290">(D824-E824)</f>
        <v>0</v>
      </c>
      <c r="G824" s="32" t="e">
        <f t="shared" ref="G824" si="291">F824/E824</f>
        <v>#DIV/0!</v>
      </c>
    </row>
    <row r="825" spans="1:7" x14ac:dyDescent="0.25">
      <c r="B825" s="3"/>
      <c r="C825" s="132"/>
      <c r="D825" s="133"/>
      <c r="E825" s="133"/>
      <c r="F825" s="133"/>
      <c r="G825" s="36"/>
    </row>
    <row r="826" spans="1:7" x14ac:dyDescent="0.25">
      <c r="A826" s="130">
        <v>72</v>
      </c>
      <c r="B826" s="1" t="s">
        <v>37</v>
      </c>
      <c r="C826" s="10"/>
      <c r="D826" s="134">
        <f>'CUMUL NOVE 20 '!D826+'dec 20'!D826</f>
        <v>0</v>
      </c>
      <c r="E826" s="134">
        <f>'CUMUL NOVE 20 '!E826+'dec 20'!E826</f>
        <v>0</v>
      </c>
      <c r="F826" s="134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5">
      <c r="A827" s="130">
        <v>73</v>
      </c>
      <c r="B827" s="1" t="s">
        <v>38</v>
      </c>
      <c r="C827" s="10"/>
      <c r="D827" s="134">
        <f>'CUMUL NOVE 20 '!D827+'dec 20'!D827</f>
        <v>0</v>
      </c>
      <c r="E827" s="134">
        <f>'CUMUL NOVE 20 '!E827+'dec 20'!E827</f>
        <v>0</v>
      </c>
      <c r="F827" s="134">
        <f t="shared" si="292"/>
        <v>0</v>
      </c>
      <c r="G827" s="32" t="e">
        <f t="shared" si="293"/>
        <v>#DIV/0!</v>
      </c>
    </row>
    <row r="828" spans="1:7" x14ac:dyDescent="0.25">
      <c r="A828" s="130">
        <v>74</v>
      </c>
      <c r="B828" s="2" t="s">
        <v>39</v>
      </c>
      <c r="C828" s="11"/>
      <c r="D828" s="134">
        <f>'CUMUL NOVE 20 '!D828+'dec 20'!D828</f>
        <v>0</v>
      </c>
      <c r="E828" s="134">
        <f>'CUMUL NOVE 20 '!E828+'dec 20'!E828</f>
        <v>0</v>
      </c>
      <c r="F828" s="134">
        <f t="shared" si="292"/>
        <v>0</v>
      </c>
      <c r="G828" s="32" t="e">
        <f t="shared" si="293"/>
        <v>#DIV/0!</v>
      </c>
    </row>
    <row r="829" spans="1:7" ht="26.25" x14ac:dyDescent="0.25">
      <c r="A829" s="22"/>
      <c r="B829" s="26" t="s">
        <v>44</v>
      </c>
      <c r="C829" s="135"/>
      <c r="D829" s="40">
        <f>D821+D826+D827+D828</f>
        <v>74574</v>
      </c>
      <c r="E829" s="40">
        <f>E821+E826+E827+E828</f>
        <v>146284</v>
      </c>
      <c r="F829" s="134">
        <f t="shared" si="292"/>
        <v>-71710</v>
      </c>
      <c r="G829" s="32">
        <f t="shared" si="293"/>
        <v>-0.49021082278307948</v>
      </c>
    </row>
    <row r="830" spans="1:7" x14ac:dyDescent="0.25">
      <c r="A830" s="130">
        <v>60</v>
      </c>
      <c r="B830" s="3" t="s">
        <v>40</v>
      </c>
      <c r="C830" s="132"/>
      <c r="D830" s="133">
        <f>D831+D832+D833</f>
        <v>25950</v>
      </c>
      <c r="E830" s="133">
        <f>E831+E832+E833</f>
        <v>37941</v>
      </c>
      <c r="F830" s="134">
        <f t="shared" si="292"/>
        <v>-11991</v>
      </c>
      <c r="G830" s="32">
        <f t="shared" si="293"/>
        <v>-0.31604333043409505</v>
      </c>
    </row>
    <row r="831" spans="1:7" x14ac:dyDescent="0.25">
      <c r="A831" s="130">
        <v>600</v>
      </c>
      <c r="B831" s="1" t="s">
        <v>2</v>
      </c>
      <c r="C831" s="10"/>
      <c r="D831" s="134">
        <f>'CUMUL NOVE 20 '!D831+'dec 20'!D831</f>
        <v>22996</v>
      </c>
      <c r="E831" s="134">
        <f>'CUMUL NOVE 20 '!E831+'dec 20'!E831</f>
        <v>32762</v>
      </c>
      <c r="F831" s="134">
        <f t="shared" si="292"/>
        <v>-9766</v>
      </c>
      <c r="G831" s="32">
        <f t="shared" si="293"/>
        <v>-0.29808924974055306</v>
      </c>
    </row>
    <row r="832" spans="1:7" x14ac:dyDescent="0.25">
      <c r="A832" s="130">
        <v>601</v>
      </c>
      <c r="B832" s="1" t="s">
        <v>3</v>
      </c>
      <c r="C832" s="10"/>
      <c r="D832" s="134">
        <f>'CUMUL NOVE 20 '!D832+'dec 20'!D832</f>
        <v>351</v>
      </c>
      <c r="E832" s="134">
        <f>'CUMUL NOVE 20 '!E832+'dec 20'!E832</f>
        <v>499</v>
      </c>
      <c r="F832" s="134">
        <f t="shared" si="292"/>
        <v>-148</v>
      </c>
      <c r="G832" s="32">
        <f t="shared" si="293"/>
        <v>-0.29659318637274551</v>
      </c>
    </row>
    <row r="833" spans="1:7" x14ac:dyDescent="0.25">
      <c r="A833" s="130">
        <v>604</v>
      </c>
      <c r="B833" s="1" t="s">
        <v>4</v>
      </c>
      <c r="C833" s="10"/>
      <c r="D833" s="134">
        <f>'CUMUL NOVE 20 '!D833+'dec 20'!D833</f>
        <v>2603</v>
      </c>
      <c r="E833" s="134">
        <f>'CUMUL NOVE 20 '!E833+'dec 20'!E833</f>
        <v>4680</v>
      </c>
      <c r="F833" s="134">
        <f t="shared" si="292"/>
        <v>-2077</v>
      </c>
      <c r="G833" s="32">
        <f t="shared" si="293"/>
        <v>-0.44380341880341878</v>
      </c>
    </row>
    <row r="834" spans="1:7" x14ac:dyDescent="0.25">
      <c r="A834" s="130">
        <v>61</v>
      </c>
      <c r="B834" s="1" t="s">
        <v>41</v>
      </c>
      <c r="C834" s="10"/>
      <c r="D834" s="134">
        <f>'CUMUL NOVE 20 '!D834+'dec 20'!D834</f>
        <v>944</v>
      </c>
      <c r="E834" s="134">
        <f>'CUMUL NOVE 20 '!E834+'dec 20'!E834</f>
        <v>1816</v>
      </c>
      <c r="F834" s="134">
        <f t="shared" si="292"/>
        <v>-872</v>
      </c>
      <c r="G834" s="32">
        <f t="shared" si="293"/>
        <v>-0.48017621145374451</v>
      </c>
    </row>
    <row r="835" spans="1:7" x14ac:dyDescent="0.25">
      <c r="A835" s="130">
        <v>62</v>
      </c>
      <c r="B835" s="2" t="s">
        <v>42</v>
      </c>
      <c r="C835" s="11"/>
      <c r="D835" s="134">
        <f>'CUMUL NOVE 20 '!D835+'dec 20'!D835</f>
        <v>2095</v>
      </c>
      <c r="E835" s="134">
        <f>'CUMUL NOVE 20 '!E835+'dec 20'!E835</f>
        <v>3986</v>
      </c>
      <c r="F835" s="134">
        <f t="shared" si="292"/>
        <v>-1891</v>
      </c>
      <c r="G835" s="32">
        <f t="shared" si="293"/>
        <v>-0.47441043652784748</v>
      </c>
    </row>
    <row r="836" spans="1:7" ht="26.25" x14ac:dyDescent="0.25">
      <c r="A836" s="22"/>
      <c r="B836" s="26" t="s">
        <v>43</v>
      </c>
      <c r="C836" s="135"/>
      <c r="D836" s="40">
        <f>D830+D834+D835</f>
        <v>28989</v>
      </c>
      <c r="E836" s="40">
        <f>E830+E834+E835</f>
        <v>43743</v>
      </c>
      <c r="F836" s="134">
        <f t="shared" si="292"/>
        <v>-14754</v>
      </c>
      <c r="G836" s="32">
        <f t="shared" si="293"/>
        <v>-0.33728825183457922</v>
      </c>
    </row>
    <row r="837" spans="1:7" ht="26.25" x14ac:dyDescent="0.25">
      <c r="A837" s="22"/>
      <c r="B837" s="26" t="s">
        <v>48</v>
      </c>
      <c r="C837" s="135"/>
      <c r="D837" s="40">
        <f>D829-D836</f>
        <v>45585</v>
      </c>
      <c r="E837" s="40">
        <f>E829-E836</f>
        <v>102541</v>
      </c>
      <c r="F837" s="134">
        <f t="shared" si="292"/>
        <v>-56956</v>
      </c>
      <c r="G837" s="32">
        <f t="shared" si="293"/>
        <v>-0.55544611423723189</v>
      </c>
    </row>
    <row r="838" spans="1:7" x14ac:dyDescent="0.25">
      <c r="A838" s="130">
        <v>63</v>
      </c>
      <c r="B838" s="3" t="s">
        <v>46</v>
      </c>
      <c r="C838" s="132"/>
      <c r="D838" s="134">
        <f>'CUMUL NOVE 20 '!D838+'dec 20'!D838</f>
        <v>59763</v>
      </c>
      <c r="E838" s="134">
        <f>'CUMUL NOVE 20 '!E838+'dec 20'!E838</f>
        <v>65489</v>
      </c>
      <c r="F838" s="134">
        <f t="shared" si="292"/>
        <v>-5726</v>
      </c>
      <c r="G838" s="32">
        <f t="shared" si="293"/>
        <v>-8.743453098993724E-2</v>
      </c>
    </row>
    <row r="839" spans="1:7" x14ac:dyDescent="0.25">
      <c r="A839" s="130"/>
      <c r="B839" s="13" t="s">
        <v>6</v>
      </c>
      <c r="C839" s="27"/>
      <c r="D839" s="134"/>
      <c r="E839" s="134"/>
      <c r="F839" s="134"/>
      <c r="G839" s="32"/>
    </row>
    <row r="840" spans="1:7" x14ac:dyDescent="0.25">
      <c r="A840" s="130">
        <v>631</v>
      </c>
      <c r="B840" s="15" t="s">
        <v>21</v>
      </c>
      <c r="C840" s="21"/>
      <c r="D840" s="134">
        <f>'CUMUL NOVE 20 '!D840+'dec 20'!D840</f>
        <v>0</v>
      </c>
      <c r="E840" s="134">
        <f>'CUMUL NOVE 20 '!E840+'dec 20'!E840</f>
        <v>0</v>
      </c>
      <c r="F840" s="134">
        <f t="shared" ref="F840" si="294">(D840-E840)</f>
        <v>0</v>
      </c>
      <c r="G840" s="32" t="e">
        <f t="shared" ref="G840" si="295">F840/E840</f>
        <v>#DIV/0!</v>
      </c>
    </row>
    <row r="841" spans="1:7" x14ac:dyDescent="0.25">
      <c r="A841" s="130"/>
      <c r="B841" s="15"/>
      <c r="C841" s="21"/>
      <c r="D841" s="134"/>
      <c r="E841" s="134"/>
      <c r="F841" s="134"/>
      <c r="G841" s="32"/>
    </row>
    <row r="842" spans="1:7" x14ac:dyDescent="0.25">
      <c r="A842" s="130">
        <v>64</v>
      </c>
      <c r="B842" s="2" t="s">
        <v>47</v>
      </c>
      <c r="C842" s="11"/>
      <c r="D842" s="134">
        <f>'CUMUL NOVE 20 '!D842+'dec 20'!D842</f>
        <v>1571</v>
      </c>
      <c r="E842" s="134">
        <f>'CUMUL NOVE 20 '!E842+'dec 20'!E842</f>
        <v>3292</v>
      </c>
      <c r="F842" s="134">
        <f t="shared" ref="F842:F852" si="296">(D842-E842)</f>
        <v>-1721</v>
      </c>
      <c r="G842" s="32">
        <f t="shared" ref="G842:G852" si="297">F842/E842</f>
        <v>-0.52278250303766705</v>
      </c>
    </row>
    <row r="843" spans="1:7" ht="26.25" x14ac:dyDescent="0.25">
      <c r="A843" s="22"/>
      <c r="B843" s="26" t="s">
        <v>49</v>
      </c>
      <c r="C843" s="135"/>
      <c r="D843" s="40">
        <f>D837-D838-D842</f>
        <v>-15749</v>
      </c>
      <c r="E843" s="40">
        <f>E837-E838-E842</f>
        <v>33760</v>
      </c>
      <c r="F843" s="40">
        <f t="shared" si="296"/>
        <v>-49509</v>
      </c>
      <c r="G843" s="34">
        <f t="shared" si="297"/>
        <v>-1.4664988151658769</v>
      </c>
    </row>
    <row r="844" spans="1:7" x14ac:dyDescent="0.25">
      <c r="A844" s="130">
        <v>75</v>
      </c>
      <c r="B844" s="3" t="s">
        <v>50</v>
      </c>
      <c r="C844" s="132"/>
      <c r="D844" s="134">
        <f>'CUMUL NOVE 20 '!D844+'dec 20'!D844</f>
        <v>0</v>
      </c>
      <c r="E844" s="134">
        <f>'CUMUL NOVE 20 '!E844+'dec 20'!E844</f>
        <v>930</v>
      </c>
      <c r="F844" s="134">
        <f t="shared" si="296"/>
        <v>-930</v>
      </c>
      <c r="G844" s="32">
        <f t="shared" si="297"/>
        <v>-1</v>
      </c>
    </row>
    <row r="845" spans="1:7" x14ac:dyDescent="0.25">
      <c r="A845" s="130">
        <v>65</v>
      </c>
      <c r="B845" s="1" t="s">
        <v>51</v>
      </c>
      <c r="C845" s="10"/>
      <c r="D845" s="134">
        <f>'CUMUL NOVE 20 '!D845+'dec 20'!D845</f>
        <v>1296</v>
      </c>
      <c r="E845" s="134">
        <f>'CUMUL NOVE 20 '!E845+'dec 20'!E845</f>
        <v>1144</v>
      </c>
      <c r="F845" s="134">
        <f t="shared" si="296"/>
        <v>152</v>
      </c>
      <c r="G845" s="32">
        <f t="shared" si="297"/>
        <v>0.13286713286713286</v>
      </c>
    </row>
    <row r="846" spans="1:7" ht="26.25" x14ac:dyDescent="0.25">
      <c r="A846" s="130">
        <v>68</v>
      </c>
      <c r="B846" s="16" t="s">
        <v>52</v>
      </c>
      <c r="C846" s="17"/>
      <c r="D846" s="134">
        <f>'CUMUL NOVE 20 '!D846+'dec 20'!D846</f>
        <v>8342</v>
      </c>
      <c r="E846" s="134">
        <f>'CUMUL NOVE 20 '!E846+'dec 20'!E846</f>
        <v>8305</v>
      </c>
      <c r="F846" s="134">
        <f t="shared" si="296"/>
        <v>37</v>
      </c>
      <c r="G846" s="32">
        <f t="shared" si="297"/>
        <v>4.4551475015051174E-3</v>
      </c>
    </row>
    <row r="847" spans="1:7" x14ac:dyDescent="0.25">
      <c r="A847" s="130">
        <v>78</v>
      </c>
      <c r="B847" s="2" t="s">
        <v>53</v>
      </c>
      <c r="C847" s="11"/>
      <c r="D847" s="134">
        <f>'CUMUL NOVE 20 '!D847+'dec 20'!D847</f>
        <v>2651</v>
      </c>
      <c r="E847" s="134">
        <f>'CUMUL NOVE 20 '!E847+'dec 20'!E847</f>
        <v>2629</v>
      </c>
      <c r="F847" s="134">
        <f t="shared" si="296"/>
        <v>22</v>
      </c>
      <c r="G847" s="32">
        <f t="shared" si="297"/>
        <v>8.368200836820083E-3</v>
      </c>
    </row>
    <row r="848" spans="1:7" ht="26.25" x14ac:dyDescent="0.25">
      <c r="A848" s="22"/>
      <c r="B848" s="26" t="s">
        <v>77</v>
      </c>
      <c r="C848" s="135"/>
      <c r="D848" s="40">
        <f>D843+D844-D845-D846+D847</f>
        <v>-22736</v>
      </c>
      <c r="E848" s="40">
        <f>E843+E844-E845-E846+E847</f>
        <v>27870</v>
      </c>
      <c r="F848" s="40">
        <f t="shared" si="296"/>
        <v>-50606</v>
      </c>
      <c r="G848" s="34">
        <f t="shared" si="297"/>
        <v>-1.8157875852170793</v>
      </c>
    </row>
    <row r="849" spans="1:7" x14ac:dyDescent="0.25">
      <c r="A849" s="130">
        <v>76</v>
      </c>
      <c r="B849" s="1" t="s">
        <v>54</v>
      </c>
      <c r="C849" s="10"/>
      <c r="D849" s="134">
        <f>'CUMUL NOVE 20 '!D849+'dec 20'!D849</f>
        <v>0</v>
      </c>
      <c r="E849" s="134">
        <f>'CUMUL NOVE 20 '!E849+'dec 20'!E849</f>
        <v>0</v>
      </c>
      <c r="F849" s="134">
        <f t="shared" si="296"/>
        <v>0</v>
      </c>
      <c r="G849" s="32" t="e">
        <f t="shared" si="297"/>
        <v>#DIV/0!</v>
      </c>
    </row>
    <row r="850" spans="1:7" x14ac:dyDescent="0.25">
      <c r="A850" s="130">
        <v>66</v>
      </c>
      <c r="B850" s="1" t="s">
        <v>55</v>
      </c>
      <c r="C850" s="10"/>
      <c r="D850" s="134">
        <f>'CUMUL NOVE 20 '!D850+'dec 20'!D850</f>
        <v>0</v>
      </c>
      <c r="E850" s="134">
        <f>'CUMUL NOVE 20 '!E850+'dec 20'!E850</f>
        <v>3005</v>
      </c>
      <c r="F850" s="134">
        <f t="shared" si="296"/>
        <v>-3005</v>
      </c>
      <c r="G850" s="32">
        <f t="shared" si="297"/>
        <v>-1</v>
      </c>
    </row>
    <row r="851" spans="1:7" x14ac:dyDescent="0.25">
      <c r="B851" s="2" t="s">
        <v>56</v>
      </c>
      <c r="C851" s="11"/>
      <c r="D851" s="136">
        <f>D849-D850</f>
        <v>0</v>
      </c>
      <c r="E851" s="136">
        <f>E849-E850</f>
        <v>-3005</v>
      </c>
      <c r="F851" s="134">
        <f t="shared" si="296"/>
        <v>3005</v>
      </c>
      <c r="G851" s="32">
        <f t="shared" si="297"/>
        <v>-1</v>
      </c>
    </row>
    <row r="852" spans="1:7" x14ac:dyDescent="0.25">
      <c r="A852" s="22"/>
      <c r="B852" s="19" t="s">
        <v>57</v>
      </c>
      <c r="C852" s="135"/>
      <c r="D852" s="40">
        <f>D848+D851</f>
        <v>-22736</v>
      </c>
      <c r="E852" s="40">
        <f>E848+E851</f>
        <v>24865</v>
      </c>
      <c r="F852" s="40">
        <f t="shared" si="296"/>
        <v>-47601</v>
      </c>
      <c r="G852" s="34">
        <f t="shared" si="297"/>
        <v>-1.9143776392519607</v>
      </c>
    </row>
    <row r="854" spans="1:7" x14ac:dyDescent="0.25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5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5">
      <c r="A856" s="130">
        <v>5</v>
      </c>
      <c r="B856" s="1" t="s">
        <v>22</v>
      </c>
      <c r="C856" s="10"/>
      <c r="D856" s="40">
        <f>'dec 20'!D856</f>
        <v>0</v>
      </c>
      <c r="E856" s="40">
        <f>'dec 20'!E856</f>
        <v>0</v>
      </c>
      <c r="F856" s="40">
        <f t="shared" ref="F856" si="298">(D856-E856)</f>
        <v>0</v>
      </c>
      <c r="G856" s="34" t="e">
        <f t="shared" ref="G856" si="299">F856/E856</f>
        <v>#DIV/0!</v>
      </c>
    </row>
    <row r="857" spans="1:7" x14ac:dyDescent="0.25">
      <c r="B857" s="6"/>
      <c r="C857" s="28"/>
    </row>
    <row r="858" spans="1:7" x14ac:dyDescent="0.25">
      <c r="B858" s="7" t="s">
        <v>6</v>
      </c>
      <c r="C858" s="29"/>
    </row>
    <row r="859" spans="1:7" x14ac:dyDescent="0.25">
      <c r="B859" s="6"/>
      <c r="C859" s="28"/>
    </row>
    <row r="860" spans="1:7" x14ac:dyDescent="0.25">
      <c r="A860" s="130">
        <v>51</v>
      </c>
      <c r="B860" s="20" t="s">
        <v>29</v>
      </c>
      <c r="C860" s="30"/>
      <c r="D860" s="134"/>
      <c r="E860" s="134"/>
      <c r="F860" s="134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5">
      <c r="A861" s="130">
        <v>510</v>
      </c>
      <c r="B861" s="1" t="s">
        <v>7</v>
      </c>
      <c r="C861" s="10"/>
      <c r="D861" s="134"/>
      <c r="E861" s="134"/>
      <c r="F861" s="134">
        <f t="shared" si="300"/>
        <v>0</v>
      </c>
      <c r="G861" s="32" t="e">
        <f t="shared" si="301"/>
        <v>#DIV/0!</v>
      </c>
    </row>
    <row r="862" spans="1:7" x14ac:dyDescent="0.25">
      <c r="B862" s="3"/>
      <c r="C862" s="28"/>
    </row>
    <row r="863" spans="1:7" x14ac:dyDescent="0.25">
      <c r="A863" s="130">
        <v>41</v>
      </c>
      <c r="B863" s="1" t="s">
        <v>8</v>
      </c>
      <c r="C863" s="10"/>
      <c r="D863" s="134">
        <f>D867+D868+D869</f>
        <v>0</v>
      </c>
      <c r="E863" s="134">
        <f>E867+E868+E869</f>
        <v>0</v>
      </c>
      <c r="F863" s="134">
        <f t="shared" ref="F863" si="302">(D863-E863)</f>
        <v>0</v>
      </c>
      <c r="G863" s="32" t="e">
        <f t="shared" ref="G863" si="303">F863/E863</f>
        <v>#DIV/0!</v>
      </c>
    </row>
    <row r="864" spans="1:7" x14ac:dyDescent="0.25">
      <c r="A864" s="130"/>
      <c r="B864" s="1"/>
      <c r="C864" s="10"/>
      <c r="D864" s="134"/>
      <c r="E864" s="134"/>
      <c r="F864" s="134"/>
      <c r="G864" s="32"/>
    </row>
    <row r="865" spans="1:7" x14ac:dyDescent="0.25">
      <c r="A865" s="130"/>
      <c r="B865" s="7" t="s">
        <v>6</v>
      </c>
      <c r="C865" s="29"/>
      <c r="D865" s="134"/>
      <c r="E865" s="134"/>
      <c r="F865" s="134"/>
      <c r="G865" s="32"/>
    </row>
    <row r="866" spans="1:7" x14ac:dyDescent="0.25">
      <c r="A866" s="130"/>
      <c r="B866" s="1"/>
      <c r="C866" s="10"/>
      <c r="D866" s="134"/>
      <c r="E866" s="134"/>
      <c r="F866" s="134"/>
      <c r="G866" s="32"/>
    </row>
    <row r="867" spans="1:7" x14ac:dyDescent="0.25">
      <c r="A867" s="130"/>
      <c r="B867" s="23" t="s">
        <v>23</v>
      </c>
      <c r="C867" s="10"/>
      <c r="D867" s="40">
        <f>'dec 20'!D867</f>
        <v>0</v>
      </c>
      <c r="E867" s="40">
        <f>'dec 20'!E867</f>
        <v>0</v>
      </c>
      <c r="F867" s="134">
        <f t="shared" ref="F867:F869" si="304">(D867-E867)</f>
        <v>0</v>
      </c>
      <c r="G867" s="32" t="e">
        <f t="shared" ref="G867:G869" si="305">F867/E867</f>
        <v>#DIV/0!</v>
      </c>
    </row>
    <row r="868" spans="1:7" ht="26.25" x14ac:dyDescent="0.25">
      <c r="A868" s="130"/>
      <c r="B868" s="24" t="s">
        <v>58</v>
      </c>
      <c r="C868" s="17"/>
      <c r="D868" s="40">
        <f>'dec 20'!D868</f>
        <v>0</v>
      </c>
      <c r="E868" s="40">
        <f>'dec 20'!E868</f>
        <v>0</v>
      </c>
      <c r="F868" s="134">
        <f t="shared" si="304"/>
        <v>0</v>
      </c>
      <c r="G868" s="32" t="e">
        <f t="shared" si="305"/>
        <v>#DIV/0!</v>
      </c>
    </row>
    <row r="869" spans="1:7" x14ac:dyDescent="0.25">
      <c r="A869" s="130"/>
      <c r="B869" s="23" t="s">
        <v>24</v>
      </c>
      <c r="C869" s="10"/>
      <c r="D869" s="40">
        <f>'dec 20'!D869</f>
        <v>0</v>
      </c>
      <c r="E869" s="40">
        <f>'dec 20'!E869</f>
        <v>0</v>
      </c>
      <c r="F869" s="134">
        <f t="shared" si="304"/>
        <v>0</v>
      </c>
      <c r="G869" s="32" t="e">
        <f t="shared" si="305"/>
        <v>#DIV/0!</v>
      </c>
    </row>
    <row r="870" spans="1:7" x14ac:dyDescent="0.25">
      <c r="A870" s="130"/>
      <c r="B870" s="1"/>
      <c r="C870" s="10"/>
      <c r="D870" s="134"/>
      <c r="E870" s="134"/>
      <c r="F870" s="134"/>
      <c r="G870" s="32"/>
    </row>
    <row r="871" spans="1:7" x14ac:dyDescent="0.25">
      <c r="A871" s="130"/>
      <c r="B871" s="8" t="s">
        <v>26</v>
      </c>
      <c r="C871" s="31"/>
      <c r="D871" s="40">
        <f>'dec 20'!D871</f>
        <v>0</v>
      </c>
      <c r="E871" s="40">
        <f>'dec 20'!E871</f>
        <v>0</v>
      </c>
      <c r="F871" s="134">
        <f t="shared" ref="F871" si="306">(D871-E871)</f>
        <v>0</v>
      </c>
      <c r="G871" s="32" t="e">
        <f t="shared" ref="G871" si="307">F871/E871</f>
        <v>#DIV/0!</v>
      </c>
    </row>
    <row r="872" spans="1:7" x14ac:dyDescent="0.25">
      <c r="A872" s="130"/>
      <c r="B872" s="8"/>
      <c r="C872" s="31"/>
      <c r="D872" s="134"/>
      <c r="E872" s="134"/>
      <c r="F872" s="134"/>
      <c r="G872" s="32"/>
    </row>
    <row r="873" spans="1:7" x14ac:dyDescent="0.25">
      <c r="A873" s="130">
        <v>3</v>
      </c>
      <c r="B873" s="8" t="s">
        <v>15</v>
      </c>
      <c r="C873" s="31"/>
      <c r="D873" s="134">
        <f>D876+D877+D878+D879</f>
        <v>0</v>
      </c>
      <c r="E873" s="134">
        <f>E876+E877+E878+E879</f>
        <v>0</v>
      </c>
      <c r="F873" s="134">
        <f t="shared" ref="F873" si="308">(D873-E873)</f>
        <v>0</v>
      </c>
      <c r="G873" s="32" t="e">
        <f t="shared" ref="G873" si="309">F873/E873</f>
        <v>#DIV/0!</v>
      </c>
    </row>
    <row r="874" spans="1:7" x14ac:dyDescent="0.25">
      <c r="A874" s="130"/>
      <c r="B874" s="7" t="s">
        <v>6</v>
      </c>
      <c r="C874" s="29"/>
      <c r="D874" s="134"/>
      <c r="E874" s="134"/>
      <c r="F874" s="134"/>
      <c r="G874" s="32"/>
    </row>
    <row r="875" spans="1:7" x14ac:dyDescent="0.25">
      <c r="A875" s="130"/>
      <c r="B875" s="8"/>
      <c r="C875" s="31"/>
      <c r="D875" s="134"/>
      <c r="E875" s="134"/>
      <c r="F875" s="134"/>
      <c r="G875" s="32"/>
    </row>
    <row r="876" spans="1:7" x14ac:dyDescent="0.25">
      <c r="A876" s="130">
        <v>30</v>
      </c>
      <c r="B876" s="25" t="s">
        <v>16</v>
      </c>
      <c r="C876" s="31"/>
      <c r="D876" s="40">
        <f>'dec 20'!D876</f>
        <v>0</v>
      </c>
      <c r="E876" s="40">
        <f>'dec 20'!E876</f>
        <v>0</v>
      </c>
      <c r="F876" s="134">
        <f t="shared" ref="F876:F879" si="310">(D876-E876)</f>
        <v>0</v>
      </c>
      <c r="G876" s="32" t="e">
        <f t="shared" ref="G876:G879" si="311">F876/E876</f>
        <v>#DIV/0!</v>
      </c>
    </row>
    <row r="877" spans="1:7" x14ac:dyDescent="0.25">
      <c r="A877" s="130">
        <v>31</v>
      </c>
      <c r="B877" s="25" t="s">
        <v>17</v>
      </c>
      <c r="C877" s="31"/>
      <c r="D877" s="40">
        <f>'dec 20'!D877</f>
        <v>0</v>
      </c>
      <c r="E877" s="40">
        <f>'dec 20'!E877</f>
        <v>0</v>
      </c>
      <c r="F877" s="134">
        <f t="shared" si="310"/>
        <v>0</v>
      </c>
      <c r="G877" s="32" t="e">
        <f t="shared" si="311"/>
        <v>#DIV/0!</v>
      </c>
    </row>
    <row r="878" spans="1:7" x14ac:dyDescent="0.25">
      <c r="A878" s="130">
        <v>32</v>
      </c>
      <c r="B878" s="25" t="s">
        <v>18</v>
      </c>
      <c r="C878" s="31"/>
      <c r="D878" s="40">
        <f>'dec 20'!D878</f>
        <v>0</v>
      </c>
      <c r="E878" s="40">
        <f>'dec 20'!E878</f>
        <v>0</v>
      </c>
      <c r="F878" s="134">
        <f t="shared" si="310"/>
        <v>0</v>
      </c>
      <c r="G878" s="32" t="e">
        <f t="shared" si="311"/>
        <v>#DIV/0!</v>
      </c>
    </row>
    <row r="879" spans="1:7" x14ac:dyDescent="0.25">
      <c r="A879" s="130">
        <v>37</v>
      </c>
      <c r="B879" s="25" t="s">
        <v>25</v>
      </c>
      <c r="C879" s="31"/>
      <c r="D879" s="40">
        <f>'dec 20'!D879</f>
        <v>0</v>
      </c>
      <c r="E879" s="40">
        <f>'dec 20'!E879</f>
        <v>0</v>
      </c>
      <c r="F879" s="134">
        <f t="shared" si="310"/>
        <v>0</v>
      </c>
      <c r="G879" s="32" t="e">
        <f t="shared" si="311"/>
        <v>#DIV/0!</v>
      </c>
    </row>
    <row r="880" spans="1:7" ht="16.5" thickBot="1" x14ac:dyDescent="0.3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5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5">
      <c r="A883" s="277"/>
      <c r="B883" s="270"/>
      <c r="C883" s="272"/>
      <c r="D883" s="134" t="s">
        <v>10</v>
      </c>
      <c r="E883" s="134" t="s">
        <v>11</v>
      </c>
      <c r="F883" s="134" t="s">
        <v>12</v>
      </c>
      <c r="G883" s="32" t="s">
        <v>13</v>
      </c>
    </row>
    <row r="884" spans="1:7" x14ac:dyDescent="0.25">
      <c r="A884" s="130">
        <v>700</v>
      </c>
      <c r="B884" s="1" t="s">
        <v>30</v>
      </c>
      <c r="C884" s="10"/>
      <c r="D884" s="134">
        <f>'CUMUL NOVE 20 '!D884+'dec 20'!D884</f>
        <v>0</v>
      </c>
      <c r="E884" s="134">
        <f>'CUMUL NOVE 20 '!E884+'dec 20'!E884</f>
        <v>0</v>
      </c>
      <c r="F884" s="134">
        <f>(D885-E885)</f>
        <v>0</v>
      </c>
      <c r="G884" s="32" t="e">
        <f>F884/E885</f>
        <v>#DIV/0!</v>
      </c>
    </row>
    <row r="885" spans="1:7" x14ac:dyDescent="0.25">
      <c r="A885" s="130">
        <v>701</v>
      </c>
      <c r="B885" s="1" t="s">
        <v>31</v>
      </c>
      <c r="C885" s="10"/>
      <c r="D885" s="134">
        <f>'CUMUL NOVE 20 '!D885+'dec 20'!D885</f>
        <v>0</v>
      </c>
      <c r="E885" s="134">
        <f>'CUMUL NOVE 20 '!E885+'dec 20'!E885</f>
        <v>0</v>
      </c>
      <c r="F885" s="134">
        <f>(D886-E886)</f>
        <v>0</v>
      </c>
      <c r="G885" s="32" t="e">
        <f>F885/E886</f>
        <v>#DIV/0!</v>
      </c>
    </row>
    <row r="886" spans="1:7" x14ac:dyDescent="0.25">
      <c r="A886" s="130">
        <v>704</v>
      </c>
      <c r="B886" s="1" t="s">
        <v>32</v>
      </c>
      <c r="C886" s="10"/>
      <c r="D886" s="134">
        <f>'CUMUL NOVE 20 '!D886+'dec 20'!D886</f>
        <v>0</v>
      </c>
      <c r="E886" s="134">
        <f>'CUMUL NOVE 20 '!E886+'dec 20'!E886</f>
        <v>0</v>
      </c>
      <c r="F886" s="134">
        <f t="shared" ref="F886" si="312">(D886-E886)</f>
        <v>0</v>
      </c>
      <c r="G886" s="32" t="e">
        <f t="shared" ref="G886:G887" si="313">F886/E886</f>
        <v>#DIV/0!</v>
      </c>
    </row>
    <row r="887" spans="1:7" x14ac:dyDescent="0.25">
      <c r="A887" s="130">
        <v>706</v>
      </c>
      <c r="B887" s="1" t="s">
        <v>33</v>
      </c>
      <c r="C887" s="10"/>
      <c r="D887" s="134">
        <f>'CUMUL NOVE 20 '!D887+'dec 20'!D887</f>
        <v>191994</v>
      </c>
      <c r="E887" s="134">
        <f>'CUMUL NOVE 20 '!E887+'dec 20'!E887</f>
        <v>262249</v>
      </c>
      <c r="F887" s="134">
        <f>(D887-E887)</f>
        <v>-70255</v>
      </c>
      <c r="G887" s="32">
        <f t="shared" si="313"/>
        <v>-0.26789425317160409</v>
      </c>
    </row>
    <row r="888" spans="1:7" x14ac:dyDescent="0.25">
      <c r="A888" s="130"/>
      <c r="B888" s="13" t="s">
        <v>6</v>
      </c>
      <c r="C888" s="27"/>
      <c r="D888" s="39"/>
      <c r="E888" s="39"/>
      <c r="F888" s="39"/>
      <c r="G888" s="33"/>
    </row>
    <row r="889" spans="1:7" x14ac:dyDescent="0.25">
      <c r="A889" s="130"/>
      <c r="B889" s="14" t="s">
        <v>19</v>
      </c>
      <c r="C889" s="11"/>
      <c r="D889" s="39"/>
      <c r="E889" s="39"/>
      <c r="F889" s="134"/>
      <c r="G889" s="32" t="e">
        <f t="shared" ref="G889:G894" si="314">F889/E889</f>
        <v>#DIV/0!</v>
      </c>
    </row>
    <row r="890" spans="1:7" x14ac:dyDescent="0.25">
      <c r="A890" s="130"/>
      <c r="B890" s="14" t="s">
        <v>20</v>
      </c>
      <c r="C890" s="11"/>
      <c r="D890" s="39"/>
      <c r="E890" s="39"/>
      <c r="F890" s="134"/>
      <c r="G890" s="32" t="e">
        <f t="shared" si="314"/>
        <v>#DIV/0!</v>
      </c>
    </row>
    <row r="891" spans="1:7" x14ac:dyDescent="0.25">
      <c r="A891" s="130"/>
      <c r="B891" s="14" t="s">
        <v>27</v>
      </c>
      <c r="C891" s="11"/>
      <c r="D891" s="39"/>
      <c r="E891" s="39"/>
      <c r="F891" s="134"/>
      <c r="G891" s="32" t="e">
        <f t="shared" si="314"/>
        <v>#DIV/0!</v>
      </c>
    </row>
    <row r="892" spans="1:7" x14ac:dyDescent="0.25">
      <c r="A892" s="130">
        <v>706</v>
      </c>
      <c r="B892" s="2" t="s">
        <v>34</v>
      </c>
      <c r="C892" s="11"/>
      <c r="D892" s="134">
        <f>'CUMUL NOVE 20 '!D892+'dec 20'!D892</f>
        <v>0</v>
      </c>
      <c r="E892" s="134">
        <f>'CUMUL NOVE 20 '!E892+'dec 20'!E892</f>
        <v>0</v>
      </c>
      <c r="F892" s="134">
        <f t="shared" ref="F892:F894" si="315">(D892-E892)</f>
        <v>0</v>
      </c>
      <c r="G892" s="32" t="e">
        <f t="shared" si="314"/>
        <v>#DIV/0!</v>
      </c>
    </row>
    <row r="893" spans="1:7" x14ac:dyDescent="0.25">
      <c r="A893" s="130" t="s">
        <v>35</v>
      </c>
      <c r="B893" s="2" t="s">
        <v>36</v>
      </c>
      <c r="C893" s="11"/>
      <c r="D893" s="134">
        <f>'CUMUL NOVE 20 '!D893+'dec 20'!D893</f>
        <v>0</v>
      </c>
      <c r="E893" s="134">
        <f>'CUMUL NOVE 20 '!E893+'dec 20'!E893</f>
        <v>0</v>
      </c>
      <c r="F893" s="134">
        <f t="shared" si="315"/>
        <v>0</v>
      </c>
      <c r="G893" s="32" t="e">
        <f t="shared" si="314"/>
        <v>#DIV/0!</v>
      </c>
    </row>
    <row r="894" spans="1:7" ht="26.25" x14ac:dyDescent="0.25">
      <c r="A894" s="22"/>
      <c r="B894" s="26" t="s">
        <v>45</v>
      </c>
      <c r="C894" s="131"/>
      <c r="D894" s="40">
        <f>D884+D885+D886+D887+D892+D893</f>
        <v>191994</v>
      </c>
      <c r="E894" s="40">
        <f>E884+E885+E886+E887+E892+E893</f>
        <v>262249</v>
      </c>
      <c r="F894" s="40">
        <f t="shared" si="315"/>
        <v>-70255</v>
      </c>
      <c r="G894" s="34">
        <f t="shared" si="314"/>
        <v>-0.26789425317160409</v>
      </c>
    </row>
    <row r="895" spans="1:7" x14ac:dyDescent="0.25">
      <c r="B895" s="18"/>
      <c r="C895" s="28"/>
      <c r="D895" s="41"/>
      <c r="E895" s="42"/>
      <c r="F895" s="42"/>
      <c r="G895" s="35"/>
    </row>
    <row r="896" spans="1:7" x14ac:dyDescent="0.25">
      <c r="B896" s="13" t="s">
        <v>6</v>
      </c>
      <c r="C896" s="28"/>
      <c r="D896" s="41"/>
      <c r="E896" s="42"/>
      <c r="F896" s="42"/>
      <c r="G896" s="35"/>
    </row>
    <row r="897" spans="1:7" x14ac:dyDescent="0.25">
      <c r="B897" s="1" t="s">
        <v>28</v>
      </c>
      <c r="C897" s="10"/>
      <c r="D897" s="134">
        <f>'CUMUL NOVE 20 '!D897+'dec 20'!D897</f>
        <v>0</v>
      </c>
      <c r="E897" s="134">
        <f>'CUMUL NOVE 20 '!E897+'dec 20'!E897</f>
        <v>0</v>
      </c>
      <c r="F897" s="134">
        <f t="shared" ref="F897" si="316">(D897-E897)</f>
        <v>0</v>
      </c>
      <c r="G897" s="32" t="e">
        <f t="shared" ref="G897" si="317">F897/E897</f>
        <v>#DIV/0!</v>
      </c>
    </row>
    <row r="898" spans="1:7" x14ac:dyDescent="0.25">
      <c r="B898" s="3"/>
      <c r="C898" s="132"/>
      <c r="D898" s="133"/>
      <c r="E898" s="133"/>
      <c r="F898" s="133"/>
      <c r="G898" s="36"/>
    </row>
    <row r="899" spans="1:7" x14ac:dyDescent="0.25">
      <c r="A899" s="130">
        <v>72</v>
      </c>
      <c r="B899" s="1" t="s">
        <v>37</v>
      </c>
      <c r="C899" s="10"/>
      <c r="D899" s="134">
        <f>'CUMUL NOVE 20 '!D899+'dec 20'!D899</f>
        <v>0</v>
      </c>
      <c r="E899" s="134">
        <f>'CUMUL NOVE 20 '!E899+'dec 20'!E899</f>
        <v>0</v>
      </c>
      <c r="F899" s="134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5">
      <c r="A900" s="130">
        <v>73</v>
      </c>
      <c r="B900" s="1" t="s">
        <v>38</v>
      </c>
      <c r="C900" s="10"/>
      <c r="D900" s="134">
        <f>'CUMUL NOVE 20 '!D900+'dec 20'!D900</f>
        <v>0</v>
      </c>
      <c r="E900" s="134">
        <f>'CUMUL NOVE 20 '!E900+'dec 20'!E900</f>
        <v>0</v>
      </c>
      <c r="F900" s="134">
        <f t="shared" si="318"/>
        <v>0</v>
      </c>
      <c r="G900" s="32" t="e">
        <f t="shared" si="319"/>
        <v>#DIV/0!</v>
      </c>
    </row>
    <row r="901" spans="1:7" x14ac:dyDescent="0.25">
      <c r="A901" s="130">
        <v>74</v>
      </c>
      <c r="B901" s="2" t="s">
        <v>39</v>
      </c>
      <c r="C901" s="11"/>
      <c r="D901" s="134">
        <f>'CUMUL NOVE 20 '!D901+'dec 20'!D901</f>
        <v>0</v>
      </c>
      <c r="E901" s="134">
        <f>'CUMUL NOVE 20 '!E901+'dec 20'!E901</f>
        <v>0</v>
      </c>
      <c r="F901" s="134">
        <f t="shared" si="318"/>
        <v>0</v>
      </c>
      <c r="G901" s="32" t="e">
        <f t="shared" si="319"/>
        <v>#DIV/0!</v>
      </c>
    </row>
    <row r="902" spans="1:7" ht="26.25" x14ac:dyDescent="0.25">
      <c r="A902" s="22"/>
      <c r="B902" s="26" t="s">
        <v>44</v>
      </c>
      <c r="C902" s="135"/>
      <c r="D902" s="40">
        <f>D894+D899+D900+D901</f>
        <v>191994</v>
      </c>
      <c r="E902" s="40">
        <f>E894+E899+E900+E901</f>
        <v>262249</v>
      </c>
      <c r="F902" s="134">
        <f t="shared" si="318"/>
        <v>-70255</v>
      </c>
      <c r="G902" s="32">
        <f t="shared" si="319"/>
        <v>-0.26789425317160409</v>
      </c>
    </row>
    <row r="903" spans="1:7" x14ac:dyDescent="0.25">
      <c r="A903" s="130">
        <v>60</v>
      </c>
      <c r="B903" s="3" t="s">
        <v>40</v>
      </c>
      <c r="C903" s="132"/>
      <c r="D903" s="133">
        <f>D904+D905+D906</f>
        <v>56147</v>
      </c>
      <c r="E903" s="133">
        <f>E904+E905+E906</f>
        <v>59614</v>
      </c>
      <c r="F903" s="134">
        <f t="shared" si="318"/>
        <v>-3467</v>
      </c>
      <c r="G903" s="32">
        <f t="shared" si="319"/>
        <v>-5.8157479786627303E-2</v>
      </c>
    </row>
    <row r="904" spans="1:7" x14ac:dyDescent="0.25">
      <c r="A904" s="130">
        <v>600</v>
      </c>
      <c r="B904" s="1" t="s">
        <v>2</v>
      </c>
      <c r="C904" s="10"/>
      <c r="D904" s="134">
        <f>'CUMUL NOVE 20 '!D904+'dec 20'!D904</f>
        <v>0</v>
      </c>
      <c r="E904" s="134">
        <f>'CUMUL NOVE 20 '!E904+'dec 20'!E904</f>
        <v>0</v>
      </c>
      <c r="F904" s="134">
        <f t="shared" si="318"/>
        <v>0</v>
      </c>
      <c r="G904" s="32" t="e">
        <f t="shared" si="319"/>
        <v>#DIV/0!</v>
      </c>
    </row>
    <row r="905" spans="1:7" x14ac:dyDescent="0.25">
      <c r="A905" s="130">
        <v>601</v>
      </c>
      <c r="B905" s="1" t="s">
        <v>3</v>
      </c>
      <c r="C905" s="10"/>
      <c r="D905" s="134">
        <f>'CUMUL NOVE 20 '!D905+'dec 20'!D905</f>
        <v>56147</v>
      </c>
      <c r="E905" s="134">
        <f>'CUMUL NOVE 20 '!E905+'dec 20'!E905</f>
        <v>59614</v>
      </c>
      <c r="F905" s="134">
        <f t="shared" si="318"/>
        <v>-3467</v>
      </c>
      <c r="G905" s="32">
        <f t="shared" si="319"/>
        <v>-5.8157479786627303E-2</v>
      </c>
    </row>
    <row r="906" spans="1:7" x14ac:dyDescent="0.25">
      <c r="A906" s="130">
        <v>604</v>
      </c>
      <c r="B906" s="1" t="s">
        <v>4</v>
      </c>
      <c r="C906" s="10"/>
      <c r="D906" s="134">
        <f>'CUMUL NOVE 20 '!D906+'dec 20'!D906</f>
        <v>0</v>
      </c>
      <c r="E906" s="134">
        <f>'CUMUL NOVE 20 '!E906+'dec 20'!E906</f>
        <v>0</v>
      </c>
      <c r="F906" s="134">
        <f t="shared" si="318"/>
        <v>0</v>
      </c>
      <c r="G906" s="32" t="e">
        <f t="shared" si="319"/>
        <v>#DIV/0!</v>
      </c>
    </row>
    <row r="907" spans="1:7" x14ac:dyDescent="0.25">
      <c r="A907" s="130">
        <v>61</v>
      </c>
      <c r="B907" s="1" t="s">
        <v>41</v>
      </c>
      <c r="C907" s="10"/>
      <c r="D907" s="134">
        <f>'CUMUL NOVE 20 '!D907+'dec 20'!D907</f>
        <v>2282</v>
      </c>
      <c r="E907" s="134">
        <f>'CUMUL NOVE 20 '!E907+'dec 20'!E907</f>
        <v>3656</v>
      </c>
      <c r="F907" s="134">
        <f t="shared" si="318"/>
        <v>-1374</v>
      </c>
      <c r="G907" s="32">
        <f t="shared" si="319"/>
        <v>-0.37582056892778992</v>
      </c>
    </row>
    <row r="908" spans="1:7" x14ac:dyDescent="0.25">
      <c r="A908" s="130">
        <v>62</v>
      </c>
      <c r="B908" s="2" t="s">
        <v>42</v>
      </c>
      <c r="C908" s="11"/>
      <c r="D908" s="134">
        <f>'CUMUL NOVE 20 '!D908+'dec 20'!D908</f>
        <v>4858</v>
      </c>
      <c r="E908" s="134">
        <f>'CUMUL NOVE 20 '!E908+'dec 20'!E908</f>
        <v>3753</v>
      </c>
      <c r="F908" s="134">
        <f t="shared" si="318"/>
        <v>1105</v>
      </c>
      <c r="G908" s="32">
        <f t="shared" si="319"/>
        <v>0.29443112176925129</v>
      </c>
    </row>
    <row r="909" spans="1:7" ht="26.25" x14ac:dyDescent="0.25">
      <c r="A909" s="22"/>
      <c r="B909" s="26" t="s">
        <v>43</v>
      </c>
      <c r="C909" s="135"/>
      <c r="D909" s="40">
        <f>D903+D907+D908</f>
        <v>63287</v>
      </c>
      <c r="E909" s="40">
        <f>E903+E907+E908</f>
        <v>67023</v>
      </c>
      <c r="F909" s="134">
        <f t="shared" si="318"/>
        <v>-3736</v>
      </c>
      <c r="G909" s="32">
        <f t="shared" si="319"/>
        <v>-5.5742058696268443E-2</v>
      </c>
    </row>
    <row r="910" spans="1:7" ht="26.25" x14ac:dyDescent="0.25">
      <c r="A910" s="22"/>
      <c r="B910" s="26" t="s">
        <v>48</v>
      </c>
      <c r="C910" s="135"/>
      <c r="D910" s="40">
        <f>D902-D909</f>
        <v>128707</v>
      </c>
      <c r="E910" s="40">
        <f>E902-E909</f>
        <v>195226</v>
      </c>
      <c r="F910" s="134">
        <f t="shared" si="318"/>
        <v>-66519</v>
      </c>
      <c r="G910" s="32">
        <f t="shared" si="319"/>
        <v>-0.34072818169711</v>
      </c>
    </row>
    <row r="911" spans="1:7" x14ac:dyDescent="0.25">
      <c r="A911" s="130">
        <v>63</v>
      </c>
      <c r="B911" s="3" t="s">
        <v>46</v>
      </c>
      <c r="C911" s="132"/>
      <c r="D911" s="134">
        <f>'CUMUL NOVE 20 '!D911+'dec 20'!D911</f>
        <v>112713</v>
      </c>
      <c r="E911" s="134">
        <f>'CUMUL NOVE 20 '!E911+'dec 20'!E911</f>
        <v>102633</v>
      </c>
      <c r="F911" s="134">
        <f t="shared" si="318"/>
        <v>10080</v>
      </c>
      <c r="G911" s="32">
        <f t="shared" si="319"/>
        <v>9.8214024728888363E-2</v>
      </c>
    </row>
    <row r="912" spans="1:7" x14ac:dyDescent="0.25">
      <c r="A912" s="130"/>
      <c r="B912" s="13" t="s">
        <v>6</v>
      </c>
      <c r="C912" s="27"/>
      <c r="D912" s="134"/>
      <c r="E912" s="134"/>
      <c r="F912" s="134"/>
      <c r="G912" s="32"/>
    </row>
    <row r="913" spans="1:7" x14ac:dyDescent="0.25">
      <c r="A913" s="130">
        <v>631</v>
      </c>
      <c r="B913" s="15" t="s">
        <v>21</v>
      </c>
      <c r="C913" s="21"/>
      <c r="D913" s="134">
        <f>'CUMUL NOVE 20 '!D913+'dec 20'!D913</f>
        <v>0</v>
      </c>
      <c r="E913" s="134">
        <f>'CUMUL NOVE 20 '!E913+'dec 20'!E913</f>
        <v>0</v>
      </c>
      <c r="F913" s="134">
        <f t="shared" ref="F913" si="320">(D913-E913)</f>
        <v>0</v>
      </c>
      <c r="G913" s="32" t="e">
        <f t="shared" ref="G913" si="321">F913/E913</f>
        <v>#DIV/0!</v>
      </c>
    </row>
    <row r="914" spans="1:7" x14ac:dyDescent="0.25">
      <c r="A914" s="130"/>
      <c r="B914" s="15"/>
      <c r="C914" s="21"/>
      <c r="D914" s="134"/>
      <c r="E914" s="134"/>
      <c r="F914" s="134"/>
      <c r="G914" s="32"/>
    </row>
    <row r="915" spans="1:7" x14ac:dyDescent="0.25">
      <c r="A915" s="130">
        <v>64</v>
      </c>
      <c r="B915" s="2" t="s">
        <v>47</v>
      </c>
      <c r="C915" s="11"/>
      <c r="D915" s="134">
        <f>'CUMUL NOVE 20 '!D915+'dec 20'!D915</f>
        <v>7462</v>
      </c>
      <c r="E915" s="134">
        <f>'CUMUL NOVE 20 '!E915+'dec 20'!E915</f>
        <v>9538</v>
      </c>
      <c r="F915" s="134">
        <f t="shared" ref="F915:F925" si="322">(D915-E915)</f>
        <v>-2076</v>
      </c>
      <c r="G915" s="32">
        <f t="shared" ref="G915:G925" si="323">F915/E915</f>
        <v>-0.21765569301740406</v>
      </c>
    </row>
    <row r="916" spans="1:7" ht="26.25" x14ac:dyDescent="0.25">
      <c r="A916" s="22"/>
      <c r="B916" s="26" t="s">
        <v>49</v>
      </c>
      <c r="C916" s="135"/>
      <c r="D916" s="40">
        <f>D910-D911-D915</f>
        <v>8532</v>
      </c>
      <c r="E916" s="40">
        <f>E910-E911-E915</f>
        <v>83055</v>
      </c>
      <c r="F916" s="40">
        <f t="shared" si="322"/>
        <v>-74523</v>
      </c>
      <c r="G916" s="34">
        <f t="shared" si="323"/>
        <v>-0.89727289145746791</v>
      </c>
    </row>
    <row r="917" spans="1:7" x14ac:dyDescent="0.25">
      <c r="A917" s="130">
        <v>75</v>
      </c>
      <c r="B917" s="3" t="s">
        <v>50</v>
      </c>
      <c r="C917" s="132"/>
      <c r="D917" s="134">
        <f>'CUMUL NOVE 20 '!D917+'dec 20'!D917</f>
        <v>66</v>
      </c>
      <c r="E917" s="134">
        <f>'CUMUL NOVE 20 '!E917+'dec 20'!E917</f>
        <v>858</v>
      </c>
      <c r="F917" s="134">
        <f t="shared" si="322"/>
        <v>-792</v>
      </c>
      <c r="G917" s="32">
        <f t="shared" si="323"/>
        <v>-0.92307692307692313</v>
      </c>
    </row>
    <row r="918" spans="1:7" x14ac:dyDescent="0.25">
      <c r="A918" s="130">
        <v>65</v>
      </c>
      <c r="B918" s="1" t="s">
        <v>51</v>
      </c>
      <c r="C918" s="10"/>
      <c r="D918" s="134">
        <f>'CUMUL NOVE 20 '!D918+'dec 20'!D918</f>
        <v>13888</v>
      </c>
      <c r="E918" s="134">
        <f>'CUMUL NOVE 20 '!E918+'dec 20'!E918</f>
        <v>678</v>
      </c>
      <c r="F918" s="134">
        <f t="shared" si="322"/>
        <v>13210</v>
      </c>
      <c r="G918" s="32">
        <f t="shared" si="323"/>
        <v>19.483775811209441</v>
      </c>
    </row>
    <row r="919" spans="1:7" ht="26.25" x14ac:dyDescent="0.25">
      <c r="A919" s="130">
        <v>68</v>
      </c>
      <c r="B919" s="16" t="s">
        <v>52</v>
      </c>
      <c r="C919" s="17"/>
      <c r="D919" s="134">
        <f>'CUMUL NOVE 20 '!D919+'dec 20'!D919</f>
        <v>48443</v>
      </c>
      <c r="E919" s="134">
        <f>'CUMUL NOVE 20 '!E919+'dec 20'!E919</f>
        <v>14</v>
      </c>
      <c r="F919" s="134">
        <f t="shared" si="322"/>
        <v>48429</v>
      </c>
      <c r="G919" s="32">
        <f t="shared" si="323"/>
        <v>3459.2142857142858</v>
      </c>
    </row>
    <row r="920" spans="1:7" x14ac:dyDescent="0.25">
      <c r="A920" s="130">
        <v>78</v>
      </c>
      <c r="B920" s="2" t="s">
        <v>53</v>
      </c>
      <c r="C920" s="11"/>
      <c r="D920" s="134">
        <f>'CUMUL NOVE 20 '!D920+'dec 20'!D920</f>
        <v>12329</v>
      </c>
      <c r="E920" s="134">
        <f>'CUMUL NOVE 20 '!E920+'dec 20'!E920</f>
        <v>2709</v>
      </c>
      <c r="F920" s="134">
        <f t="shared" si="322"/>
        <v>9620</v>
      </c>
      <c r="G920" s="32">
        <f t="shared" si="323"/>
        <v>3.551125876707272</v>
      </c>
    </row>
    <row r="921" spans="1:7" ht="26.25" x14ac:dyDescent="0.25">
      <c r="A921" s="22"/>
      <c r="B921" s="26" t="s">
        <v>77</v>
      </c>
      <c r="C921" s="135"/>
      <c r="D921" s="40">
        <f>D916+D917-D918-D919+D920</f>
        <v>-41404</v>
      </c>
      <c r="E921" s="40">
        <f>E916+E917-E918-E919+E920</f>
        <v>85930</v>
      </c>
      <c r="F921" s="40">
        <f t="shared" si="322"/>
        <v>-127334</v>
      </c>
      <c r="G921" s="34">
        <f t="shared" si="323"/>
        <v>-1.4818340509717212</v>
      </c>
    </row>
    <row r="922" spans="1:7" x14ac:dyDescent="0.25">
      <c r="A922" s="130">
        <v>76</v>
      </c>
      <c r="B922" s="1" t="s">
        <v>54</v>
      </c>
      <c r="C922" s="10"/>
      <c r="D922" s="134">
        <f>'CUMUL NOVE 20 '!D922+'dec 20'!D922</f>
        <v>0</v>
      </c>
      <c r="E922" s="134">
        <f>'CUMUL NOVE 20 '!E922+'dec 20'!E922</f>
        <v>20</v>
      </c>
      <c r="F922" s="134">
        <f t="shared" si="322"/>
        <v>-20</v>
      </c>
      <c r="G922" s="32">
        <f t="shared" si="323"/>
        <v>-1</v>
      </c>
    </row>
    <row r="923" spans="1:7" x14ac:dyDescent="0.25">
      <c r="A923" s="130">
        <v>66</v>
      </c>
      <c r="B923" s="1" t="s">
        <v>55</v>
      </c>
      <c r="C923" s="10"/>
      <c r="D923" s="134">
        <f>'CUMUL NOVE 20 '!D923+'dec 20'!D923</f>
        <v>0</v>
      </c>
      <c r="E923" s="134">
        <f>'CUMUL NOVE 20 '!E923+'dec 20'!E923</f>
        <v>0</v>
      </c>
      <c r="F923" s="134">
        <f t="shared" si="322"/>
        <v>0</v>
      </c>
      <c r="G923" s="32" t="e">
        <f t="shared" si="323"/>
        <v>#DIV/0!</v>
      </c>
    </row>
    <row r="924" spans="1:7" x14ac:dyDescent="0.25">
      <c r="B924" s="2" t="s">
        <v>56</v>
      </c>
      <c r="C924" s="11"/>
      <c r="D924" s="136">
        <f>D922-D923</f>
        <v>0</v>
      </c>
      <c r="E924" s="136">
        <f>E922-E923</f>
        <v>20</v>
      </c>
      <c r="F924" s="134">
        <f t="shared" si="322"/>
        <v>-20</v>
      </c>
      <c r="G924" s="32">
        <f t="shared" si="323"/>
        <v>-1</v>
      </c>
    </row>
    <row r="925" spans="1:7" x14ac:dyDescent="0.25">
      <c r="A925" s="22"/>
      <c r="B925" s="19" t="s">
        <v>57</v>
      </c>
      <c r="C925" s="135"/>
      <c r="D925" s="40">
        <f>D921+D924</f>
        <v>-41404</v>
      </c>
      <c r="E925" s="40">
        <f>E921+E924</f>
        <v>85950</v>
      </c>
      <c r="F925" s="40">
        <f t="shared" si="322"/>
        <v>-127354</v>
      </c>
      <c r="G925" s="34">
        <f t="shared" si="323"/>
        <v>-1.4817219313554393</v>
      </c>
    </row>
    <row r="927" spans="1:7" x14ac:dyDescent="0.25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5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5">
      <c r="A929" s="130">
        <v>5</v>
      </c>
      <c r="B929" s="1" t="s">
        <v>22</v>
      </c>
      <c r="C929" s="10"/>
      <c r="D929" s="40">
        <f>'dec 20'!D929</f>
        <v>0</v>
      </c>
      <c r="E929" s="40">
        <f>'dec 20'!E929</f>
        <v>0</v>
      </c>
      <c r="F929" s="40">
        <f t="shared" ref="F929" si="324">(D929-E929)</f>
        <v>0</v>
      </c>
      <c r="G929" s="34" t="e">
        <f t="shared" ref="G929" si="325">F929/E929</f>
        <v>#DIV/0!</v>
      </c>
    </row>
    <row r="930" spans="1:7" x14ac:dyDescent="0.25">
      <c r="B930" s="6"/>
      <c r="C930" s="28"/>
    </row>
    <row r="931" spans="1:7" x14ac:dyDescent="0.25">
      <c r="B931" s="7" t="s">
        <v>6</v>
      </c>
      <c r="C931" s="29"/>
    </row>
    <row r="932" spans="1:7" x14ac:dyDescent="0.25">
      <c r="B932" s="6"/>
      <c r="C932" s="28"/>
    </row>
    <row r="933" spans="1:7" x14ac:dyDescent="0.25">
      <c r="A933" s="130">
        <v>51</v>
      </c>
      <c r="B933" s="20" t="s">
        <v>29</v>
      </c>
      <c r="C933" s="30"/>
      <c r="D933" s="134"/>
      <c r="E933" s="134"/>
      <c r="F933" s="134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5">
      <c r="A934" s="130">
        <v>510</v>
      </c>
      <c r="B934" s="1" t="s">
        <v>7</v>
      </c>
      <c r="C934" s="10"/>
      <c r="D934" s="134"/>
      <c r="E934" s="134"/>
      <c r="F934" s="134">
        <f t="shared" si="326"/>
        <v>0</v>
      </c>
      <c r="G934" s="32" t="e">
        <f t="shared" si="327"/>
        <v>#DIV/0!</v>
      </c>
    </row>
    <row r="935" spans="1:7" x14ac:dyDescent="0.25">
      <c r="B935" s="3"/>
      <c r="C935" s="28"/>
    </row>
    <row r="936" spans="1:7" x14ac:dyDescent="0.25">
      <c r="A936" s="130">
        <v>41</v>
      </c>
      <c r="B936" s="1" t="s">
        <v>8</v>
      </c>
      <c r="C936" s="10"/>
      <c r="D936" s="134">
        <f>D940+D941+D942</f>
        <v>0</v>
      </c>
      <c r="E936" s="134">
        <f>E940+E941+E942</f>
        <v>0</v>
      </c>
      <c r="F936" s="134">
        <f t="shared" ref="F936" si="328">(D936-E936)</f>
        <v>0</v>
      </c>
      <c r="G936" s="32" t="e">
        <f t="shared" ref="G936" si="329">F936/E936</f>
        <v>#DIV/0!</v>
      </c>
    </row>
    <row r="937" spans="1:7" x14ac:dyDescent="0.25">
      <c r="A937" s="130"/>
      <c r="B937" s="1"/>
      <c r="C937" s="10"/>
      <c r="D937" s="134"/>
      <c r="E937" s="134"/>
      <c r="F937" s="134"/>
      <c r="G937" s="32"/>
    </row>
    <row r="938" spans="1:7" x14ac:dyDescent="0.25">
      <c r="A938" s="130"/>
      <c r="B938" s="7" t="s">
        <v>6</v>
      </c>
      <c r="C938" s="29"/>
      <c r="D938" s="134"/>
      <c r="E938" s="134"/>
      <c r="F938" s="134"/>
      <c r="G938" s="32"/>
    </row>
    <row r="939" spans="1:7" x14ac:dyDescent="0.25">
      <c r="A939" s="130"/>
      <c r="B939" s="1"/>
      <c r="C939" s="10"/>
      <c r="D939" s="134"/>
      <c r="E939" s="134"/>
      <c r="F939" s="134"/>
      <c r="G939" s="32"/>
    </row>
    <row r="940" spans="1:7" x14ac:dyDescent="0.25">
      <c r="A940" s="130"/>
      <c r="B940" s="23" t="s">
        <v>23</v>
      </c>
      <c r="C940" s="10"/>
      <c r="D940" s="40">
        <f>'dec 20'!D940</f>
        <v>0</v>
      </c>
      <c r="E940" s="40">
        <f>'dec 20'!E940</f>
        <v>0</v>
      </c>
      <c r="F940" s="134">
        <f t="shared" ref="F940:F942" si="330">(D940-E940)</f>
        <v>0</v>
      </c>
      <c r="G940" s="32" t="e">
        <f t="shared" ref="G940:G942" si="331">F940/E940</f>
        <v>#DIV/0!</v>
      </c>
    </row>
    <row r="941" spans="1:7" ht="26.25" x14ac:dyDescent="0.25">
      <c r="A941" s="130"/>
      <c r="B941" s="24" t="s">
        <v>58</v>
      </c>
      <c r="C941" s="17"/>
      <c r="D941" s="40">
        <f>'dec 20'!D941</f>
        <v>0</v>
      </c>
      <c r="E941" s="40">
        <f>'dec 20'!E941</f>
        <v>0</v>
      </c>
      <c r="F941" s="134">
        <f t="shared" si="330"/>
        <v>0</v>
      </c>
      <c r="G941" s="32" t="e">
        <f t="shared" si="331"/>
        <v>#DIV/0!</v>
      </c>
    </row>
    <row r="942" spans="1:7" x14ac:dyDescent="0.25">
      <c r="A942" s="130"/>
      <c r="B942" s="23" t="s">
        <v>24</v>
      </c>
      <c r="C942" s="10"/>
      <c r="D942" s="40">
        <f>'dec 20'!D942</f>
        <v>0</v>
      </c>
      <c r="E942" s="40">
        <f>'dec 20'!E942</f>
        <v>0</v>
      </c>
      <c r="F942" s="134">
        <f t="shared" si="330"/>
        <v>0</v>
      </c>
      <c r="G942" s="32" t="e">
        <f t="shared" si="331"/>
        <v>#DIV/0!</v>
      </c>
    </row>
    <row r="943" spans="1:7" x14ac:dyDescent="0.25">
      <c r="A943" s="130"/>
      <c r="B943" s="1"/>
      <c r="C943" s="10"/>
      <c r="D943" s="134"/>
      <c r="E943" s="134"/>
      <c r="F943" s="134"/>
      <c r="G943" s="32"/>
    </row>
    <row r="944" spans="1:7" x14ac:dyDescent="0.25">
      <c r="A944" s="130"/>
      <c r="B944" s="8" t="s">
        <v>26</v>
      </c>
      <c r="C944" s="31"/>
      <c r="D944" s="40">
        <f>'dec 20'!D944</f>
        <v>0</v>
      </c>
      <c r="E944" s="40">
        <f>'dec 20'!E944</f>
        <v>0</v>
      </c>
      <c r="F944" s="134">
        <f t="shared" ref="F944" si="332">(D944-E944)</f>
        <v>0</v>
      </c>
      <c r="G944" s="32" t="e">
        <f t="shared" ref="G944" si="333">F944/E944</f>
        <v>#DIV/0!</v>
      </c>
    </row>
    <row r="945" spans="1:7" x14ac:dyDescent="0.25">
      <c r="A945" s="130"/>
      <c r="B945" s="8"/>
      <c r="C945" s="31"/>
      <c r="D945" s="134"/>
      <c r="E945" s="134"/>
      <c r="F945" s="134"/>
      <c r="G945" s="32"/>
    </row>
    <row r="946" spans="1:7" x14ac:dyDescent="0.25">
      <c r="A946" s="130">
        <v>3</v>
      </c>
      <c r="B946" s="8" t="s">
        <v>15</v>
      </c>
      <c r="C946" s="31"/>
      <c r="D946" s="134">
        <f>D949+D950+D951+D952</f>
        <v>0</v>
      </c>
      <c r="E946" s="134">
        <f>E949+E950+E951+E952</f>
        <v>0</v>
      </c>
      <c r="F946" s="134">
        <f t="shared" ref="F946" si="334">(D946-E946)</f>
        <v>0</v>
      </c>
      <c r="G946" s="32" t="e">
        <f t="shared" ref="G946" si="335">F946/E946</f>
        <v>#DIV/0!</v>
      </c>
    </row>
    <row r="947" spans="1:7" x14ac:dyDescent="0.25">
      <c r="A947" s="130"/>
      <c r="B947" s="7" t="s">
        <v>6</v>
      </c>
      <c r="C947" s="29"/>
      <c r="D947" s="134"/>
      <c r="E947" s="134"/>
      <c r="F947" s="134"/>
      <c r="G947" s="32"/>
    </row>
    <row r="948" spans="1:7" x14ac:dyDescent="0.25">
      <c r="A948" s="130"/>
      <c r="B948" s="8"/>
      <c r="C948" s="31"/>
      <c r="D948" s="134"/>
      <c r="E948" s="134"/>
      <c r="F948" s="134"/>
      <c r="G948" s="32"/>
    </row>
    <row r="949" spans="1:7" x14ac:dyDescent="0.25">
      <c r="A949" s="130">
        <v>30</v>
      </c>
      <c r="B949" s="25" t="s">
        <v>16</v>
      </c>
      <c r="C949" s="31"/>
      <c r="D949" s="40">
        <f>'dec 20'!D949</f>
        <v>0</v>
      </c>
      <c r="E949" s="40">
        <f>'dec 20'!E949</f>
        <v>0</v>
      </c>
      <c r="F949" s="134">
        <f t="shared" ref="F949:F952" si="336">(D949-E949)</f>
        <v>0</v>
      </c>
      <c r="G949" s="32" t="e">
        <f t="shared" ref="G949:G952" si="337">F949/E949</f>
        <v>#DIV/0!</v>
      </c>
    </row>
    <row r="950" spans="1:7" x14ac:dyDescent="0.25">
      <c r="A950" s="130">
        <v>31</v>
      </c>
      <c r="B950" s="25" t="s">
        <v>17</v>
      </c>
      <c r="C950" s="31"/>
      <c r="D950" s="40">
        <f>'dec 20'!D950</f>
        <v>0</v>
      </c>
      <c r="E950" s="40">
        <f>'dec 20'!E950</f>
        <v>0</v>
      </c>
      <c r="F950" s="134">
        <f t="shared" si="336"/>
        <v>0</v>
      </c>
      <c r="G950" s="32" t="e">
        <f t="shared" si="337"/>
        <v>#DIV/0!</v>
      </c>
    </row>
    <row r="951" spans="1:7" x14ac:dyDescent="0.25">
      <c r="A951" s="130">
        <v>32</v>
      </c>
      <c r="B951" s="25" t="s">
        <v>18</v>
      </c>
      <c r="C951" s="31"/>
      <c r="D951" s="40">
        <f>'dec 20'!D951</f>
        <v>0</v>
      </c>
      <c r="E951" s="40">
        <f>'dec 20'!E951</f>
        <v>0</v>
      </c>
      <c r="F951" s="134">
        <f t="shared" si="336"/>
        <v>0</v>
      </c>
      <c r="G951" s="32" t="e">
        <f t="shared" si="337"/>
        <v>#DIV/0!</v>
      </c>
    </row>
    <row r="952" spans="1:7" x14ac:dyDescent="0.25">
      <c r="A952" s="130">
        <v>37</v>
      </c>
      <c r="B952" s="25" t="s">
        <v>25</v>
      </c>
      <c r="C952" s="31"/>
      <c r="D952" s="40">
        <f>'dec 20'!D952</f>
        <v>0</v>
      </c>
      <c r="E952" s="40">
        <f>'dec 20'!E952</f>
        <v>0</v>
      </c>
      <c r="F952" s="134">
        <f t="shared" si="336"/>
        <v>0</v>
      </c>
      <c r="G952" s="32" t="e">
        <f t="shared" si="337"/>
        <v>#DIV/0!</v>
      </c>
    </row>
    <row r="953" spans="1:7" ht="16.5" thickBot="1" x14ac:dyDescent="0.3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5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5">
      <c r="A956" s="277"/>
      <c r="B956" s="270"/>
      <c r="C956" s="272"/>
      <c r="D956" s="134" t="s">
        <v>10</v>
      </c>
      <c r="E956" s="134" t="s">
        <v>11</v>
      </c>
      <c r="F956" s="134" t="s">
        <v>12</v>
      </c>
      <c r="G956" s="32" t="s">
        <v>13</v>
      </c>
    </row>
    <row r="957" spans="1:7" x14ac:dyDescent="0.25">
      <c r="A957" s="130">
        <v>700</v>
      </c>
      <c r="B957" s="1" t="s">
        <v>30</v>
      </c>
      <c r="C957" s="10"/>
      <c r="D957" s="134">
        <f>'CUMUL NOVE 20 '!D957+'dec 20'!D957</f>
        <v>17811</v>
      </c>
      <c r="E957" s="134">
        <f>'CUMUL NOVE 20 '!E957+'dec 20'!E957</f>
        <v>10404</v>
      </c>
      <c r="F957" s="134">
        <f>(D958-E958)</f>
        <v>0</v>
      </c>
      <c r="G957" s="32" t="e">
        <f>F957/E958</f>
        <v>#DIV/0!</v>
      </c>
    </row>
    <row r="958" spans="1:7" x14ac:dyDescent="0.25">
      <c r="A958" s="130">
        <v>701</v>
      </c>
      <c r="B958" s="1" t="s">
        <v>31</v>
      </c>
      <c r="C958" s="10"/>
      <c r="D958" s="134">
        <f>'CUMUL NOVE 20 '!D958+'dec 20'!D958</f>
        <v>0</v>
      </c>
      <c r="E958" s="134">
        <f>'CUMUL NOVE 20 '!E958+'dec 20'!E958</f>
        <v>0</v>
      </c>
      <c r="F958" s="134">
        <f>(D959-E959)</f>
        <v>0</v>
      </c>
      <c r="G958" s="32" t="e">
        <f>F958/E959</f>
        <v>#DIV/0!</v>
      </c>
    </row>
    <row r="959" spans="1:7" x14ac:dyDescent="0.25">
      <c r="A959" s="130">
        <v>704</v>
      </c>
      <c r="B959" s="1" t="s">
        <v>32</v>
      </c>
      <c r="C959" s="10"/>
      <c r="D959" s="134">
        <f>'CUMUL NOVE 20 '!D959+'dec 20'!D959</f>
        <v>0</v>
      </c>
      <c r="E959" s="134">
        <f>'CUMUL NOVE 20 '!E959+'dec 20'!E959</f>
        <v>0</v>
      </c>
      <c r="F959" s="134">
        <f t="shared" ref="F959" si="338">(D959-E959)</f>
        <v>0</v>
      </c>
      <c r="G959" s="32" t="e">
        <f t="shared" ref="G959:G960" si="339">F959/E959</f>
        <v>#DIV/0!</v>
      </c>
    </row>
    <row r="960" spans="1:7" x14ac:dyDescent="0.25">
      <c r="A960" s="130">
        <v>706</v>
      </c>
      <c r="B960" s="1" t="s">
        <v>33</v>
      </c>
      <c r="C960" s="10"/>
      <c r="D960" s="134">
        <f>'CUMUL NOVE 20 '!D960+'dec 20'!D960</f>
        <v>533116</v>
      </c>
      <c r="E960" s="134">
        <f>'CUMUL NOVE 20 '!E960+'dec 20'!E960</f>
        <v>504676</v>
      </c>
      <c r="F960" s="134">
        <f>(D960-E960)</f>
        <v>28440</v>
      </c>
      <c r="G960" s="32">
        <f t="shared" si="339"/>
        <v>5.6352986866821483E-2</v>
      </c>
    </row>
    <row r="961" spans="1:7" x14ac:dyDescent="0.25">
      <c r="A961" s="130"/>
      <c r="B961" s="13" t="s">
        <v>6</v>
      </c>
      <c r="C961" s="27"/>
      <c r="D961" s="39"/>
      <c r="E961" s="39"/>
      <c r="F961" s="39"/>
      <c r="G961" s="33"/>
    </row>
    <row r="962" spans="1:7" x14ac:dyDescent="0.25">
      <c r="A962" s="130"/>
      <c r="B962" s="14" t="s">
        <v>19</v>
      </c>
      <c r="C962" s="11"/>
      <c r="D962" s="39"/>
      <c r="E962" s="39"/>
      <c r="F962" s="134"/>
      <c r="G962" s="32" t="e">
        <f t="shared" ref="G962:G967" si="340">F962/E962</f>
        <v>#DIV/0!</v>
      </c>
    </row>
    <row r="963" spans="1:7" x14ac:dyDescent="0.25">
      <c r="A963" s="130"/>
      <c r="B963" s="14" t="s">
        <v>20</v>
      </c>
      <c r="C963" s="11"/>
      <c r="D963" s="39"/>
      <c r="E963" s="39"/>
      <c r="F963" s="134"/>
      <c r="G963" s="32" t="e">
        <f t="shared" si="340"/>
        <v>#DIV/0!</v>
      </c>
    </row>
    <row r="964" spans="1:7" x14ac:dyDescent="0.25">
      <c r="A964" s="130"/>
      <c r="B964" s="14" t="s">
        <v>27</v>
      </c>
      <c r="C964" s="11"/>
      <c r="D964" s="39"/>
      <c r="E964" s="39"/>
      <c r="F964" s="134"/>
      <c r="G964" s="32" t="e">
        <f t="shared" si="340"/>
        <v>#DIV/0!</v>
      </c>
    </row>
    <row r="965" spans="1:7" x14ac:dyDescent="0.25">
      <c r="A965" s="130">
        <v>706</v>
      </c>
      <c r="B965" s="2" t="s">
        <v>34</v>
      </c>
      <c r="C965" s="11"/>
      <c r="D965" s="134">
        <f>'CUMUL NOVE 20 '!D965+'dec 20'!D965</f>
        <v>311</v>
      </c>
      <c r="E965" s="134">
        <f>'CUMUL NOVE 20 '!E965+'dec 20'!E965</f>
        <v>360</v>
      </c>
      <c r="F965" s="134">
        <f t="shared" ref="F965:F967" si="341">(D965-E965)</f>
        <v>-49</v>
      </c>
      <c r="G965" s="32">
        <f t="shared" si="340"/>
        <v>-0.1361111111111111</v>
      </c>
    </row>
    <row r="966" spans="1:7" x14ac:dyDescent="0.25">
      <c r="A966" s="130" t="s">
        <v>35</v>
      </c>
      <c r="B966" s="2" t="s">
        <v>36</v>
      </c>
      <c r="C966" s="11"/>
      <c r="D966" s="134">
        <f>'CUMUL NOVE 20 '!D966+'dec 20'!D966</f>
        <v>0</v>
      </c>
      <c r="E966" s="134">
        <f>'CUMUL NOVE 20 '!E966+'dec 20'!E966</f>
        <v>0</v>
      </c>
      <c r="F966" s="134">
        <f t="shared" si="341"/>
        <v>0</v>
      </c>
      <c r="G966" s="32" t="e">
        <f t="shared" si="340"/>
        <v>#DIV/0!</v>
      </c>
    </row>
    <row r="967" spans="1:7" ht="26.25" x14ac:dyDescent="0.25">
      <c r="A967" s="22"/>
      <c r="B967" s="26" t="s">
        <v>45</v>
      </c>
      <c r="C967" s="131"/>
      <c r="D967" s="40">
        <f>D957+D958+D959+D960+D965+D966</f>
        <v>551238</v>
      </c>
      <c r="E967" s="40">
        <f>E957+E958+E959+E960+E965+E966</f>
        <v>515440</v>
      </c>
      <c r="F967" s="40">
        <f t="shared" si="341"/>
        <v>35798</v>
      </c>
      <c r="G967" s="34">
        <f t="shared" si="340"/>
        <v>6.9451342542293959E-2</v>
      </c>
    </row>
    <row r="968" spans="1:7" x14ac:dyDescent="0.25">
      <c r="B968" s="18"/>
      <c r="C968" s="28"/>
      <c r="D968" s="41"/>
      <c r="E968" s="42"/>
      <c r="F968" s="42"/>
      <c r="G968" s="35"/>
    </row>
    <row r="969" spans="1:7" x14ac:dyDescent="0.25">
      <c r="B969" s="13" t="s">
        <v>6</v>
      </c>
      <c r="C969" s="28"/>
      <c r="D969" s="41"/>
      <c r="E969" s="42"/>
      <c r="F969" s="42"/>
      <c r="G969" s="35"/>
    </row>
    <row r="970" spans="1:7" x14ac:dyDescent="0.25">
      <c r="B970" s="1" t="s">
        <v>28</v>
      </c>
      <c r="C970" s="10"/>
      <c r="D970" s="134">
        <f>'CUMUL NOVE 20 '!D970+'dec 20'!D970</f>
        <v>0</v>
      </c>
      <c r="E970" s="134">
        <f>'CUMUL NOVE 20 '!E970+'dec 20'!E970</f>
        <v>0</v>
      </c>
      <c r="F970" s="134">
        <f t="shared" ref="F970" si="342">(D970-E970)</f>
        <v>0</v>
      </c>
      <c r="G970" s="32" t="e">
        <f t="shared" ref="G970" si="343">F970/E970</f>
        <v>#DIV/0!</v>
      </c>
    </row>
    <row r="971" spans="1:7" x14ac:dyDescent="0.25">
      <c r="B971" s="3"/>
      <c r="C971" s="132"/>
      <c r="D971" s="133"/>
      <c r="E971" s="133"/>
      <c r="F971" s="133"/>
      <c r="G971" s="36"/>
    </row>
    <row r="972" spans="1:7" x14ac:dyDescent="0.25">
      <c r="A972" s="130">
        <v>72</v>
      </c>
      <c r="B972" s="1" t="s">
        <v>37</v>
      </c>
      <c r="C972" s="10"/>
      <c r="D972" s="134">
        <f>'CUMUL NOVE 20 '!D972+'dec 20'!D972</f>
        <v>0</v>
      </c>
      <c r="E972" s="134">
        <f>'CUMUL NOVE 20 '!E972+'dec 20'!E972</f>
        <v>0</v>
      </c>
      <c r="F972" s="134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5">
      <c r="A973" s="130">
        <v>73</v>
      </c>
      <c r="B973" s="1" t="s">
        <v>38</v>
      </c>
      <c r="C973" s="10"/>
      <c r="D973" s="134">
        <f>'CUMUL NOVE 20 '!D973+'dec 20'!D973</f>
        <v>0</v>
      </c>
      <c r="E973" s="134">
        <f>'CUMUL NOVE 20 '!E973+'dec 20'!E973</f>
        <v>0</v>
      </c>
      <c r="F973" s="134">
        <f t="shared" si="344"/>
        <v>0</v>
      </c>
      <c r="G973" s="32" t="e">
        <f t="shared" si="345"/>
        <v>#DIV/0!</v>
      </c>
    </row>
    <row r="974" spans="1:7" x14ac:dyDescent="0.25">
      <c r="A974" s="130">
        <v>74</v>
      </c>
      <c r="B974" s="2" t="s">
        <v>39</v>
      </c>
      <c r="C974" s="11"/>
      <c r="D974" s="134">
        <f>'CUMUL NOVE 20 '!D974+'dec 20'!D974</f>
        <v>0</v>
      </c>
      <c r="E974" s="134">
        <f>'CUMUL NOVE 20 '!E974+'dec 20'!E974</f>
        <v>0</v>
      </c>
      <c r="F974" s="134">
        <f t="shared" si="344"/>
        <v>0</v>
      </c>
      <c r="G974" s="32" t="e">
        <f t="shared" si="345"/>
        <v>#DIV/0!</v>
      </c>
    </row>
    <row r="975" spans="1:7" ht="26.25" x14ac:dyDescent="0.25">
      <c r="A975" s="22"/>
      <c r="B975" s="26" t="s">
        <v>44</v>
      </c>
      <c r="C975" s="135"/>
      <c r="D975" s="40">
        <f>D967+D972+D973+D974</f>
        <v>551238</v>
      </c>
      <c r="E975" s="40">
        <f>E967+E972+E973+E974</f>
        <v>515440</v>
      </c>
      <c r="F975" s="134">
        <f t="shared" si="344"/>
        <v>35798</v>
      </c>
      <c r="G975" s="32">
        <f t="shared" si="345"/>
        <v>6.9451342542293959E-2</v>
      </c>
    </row>
    <row r="976" spans="1:7" x14ac:dyDescent="0.25">
      <c r="A976" s="130">
        <v>60</v>
      </c>
      <c r="B976" s="3" t="s">
        <v>40</v>
      </c>
      <c r="C976" s="132"/>
      <c r="D976" s="133">
        <f>D977+D978+D979</f>
        <v>136354</v>
      </c>
      <c r="E976" s="133">
        <f>E977+E978+E979</f>
        <v>118686</v>
      </c>
      <c r="F976" s="134">
        <f t="shared" si="344"/>
        <v>17668</v>
      </c>
      <c r="G976" s="32">
        <f t="shared" si="345"/>
        <v>0.14886338742564414</v>
      </c>
    </row>
    <row r="977" spans="1:7" x14ac:dyDescent="0.25">
      <c r="A977" s="130">
        <v>600</v>
      </c>
      <c r="B977" s="1" t="s">
        <v>2</v>
      </c>
      <c r="C977" s="10"/>
      <c r="D977" s="134">
        <f>'CUMUL NOVE 20 '!D977+'dec 20'!D977</f>
        <v>8625</v>
      </c>
      <c r="E977" s="134">
        <f>'CUMUL NOVE 20 '!E977+'dec 20'!E977</f>
        <v>8249</v>
      </c>
      <c r="F977" s="134">
        <f t="shared" si="344"/>
        <v>376</v>
      </c>
      <c r="G977" s="32">
        <f t="shared" si="345"/>
        <v>4.5581282579706631E-2</v>
      </c>
    </row>
    <row r="978" spans="1:7" x14ac:dyDescent="0.25">
      <c r="A978" s="130">
        <v>601</v>
      </c>
      <c r="B978" s="1" t="s">
        <v>3</v>
      </c>
      <c r="C978" s="10"/>
      <c r="D978" s="134">
        <f>'CUMUL NOVE 20 '!D978+'dec 20'!D978</f>
        <v>91332</v>
      </c>
      <c r="E978" s="134">
        <f>'CUMUL NOVE 20 '!E978+'dec 20'!E978</f>
        <v>81207</v>
      </c>
      <c r="F978" s="134">
        <f t="shared" si="344"/>
        <v>10125</v>
      </c>
      <c r="G978" s="32">
        <f t="shared" si="345"/>
        <v>0.12468136983264989</v>
      </c>
    </row>
    <row r="979" spans="1:7" x14ac:dyDescent="0.25">
      <c r="A979" s="130">
        <v>604</v>
      </c>
      <c r="B979" s="1" t="s">
        <v>4</v>
      </c>
      <c r="C979" s="10"/>
      <c r="D979" s="134">
        <f>'CUMUL NOVE 20 '!D979+'dec 20'!D979</f>
        <v>36397</v>
      </c>
      <c r="E979" s="134">
        <f>'CUMUL NOVE 20 '!E979+'dec 20'!E979</f>
        <v>29230</v>
      </c>
      <c r="F979" s="134">
        <f t="shared" si="344"/>
        <v>7167</v>
      </c>
      <c r="G979" s="32">
        <f t="shared" si="345"/>
        <v>0.24519329456038316</v>
      </c>
    </row>
    <row r="980" spans="1:7" x14ac:dyDescent="0.25">
      <c r="A980" s="130">
        <v>61</v>
      </c>
      <c r="B980" s="1" t="s">
        <v>41</v>
      </c>
      <c r="C980" s="10"/>
      <c r="D980" s="134">
        <f>'CUMUL NOVE 20 '!D980+'dec 20'!D980</f>
        <v>8131</v>
      </c>
      <c r="E980" s="134">
        <f>'CUMUL NOVE 20 '!E980+'dec 20'!E980</f>
        <v>8594</v>
      </c>
      <c r="F980" s="134">
        <f t="shared" si="344"/>
        <v>-463</v>
      </c>
      <c r="G980" s="32">
        <f t="shared" si="345"/>
        <v>-5.3874796369560156E-2</v>
      </c>
    </row>
    <row r="981" spans="1:7" x14ac:dyDescent="0.25">
      <c r="A981" s="130">
        <v>62</v>
      </c>
      <c r="B981" s="2" t="s">
        <v>42</v>
      </c>
      <c r="C981" s="11"/>
      <c r="D981" s="134">
        <f>'CUMUL NOVE 20 '!D981+'dec 20'!D981</f>
        <v>16701</v>
      </c>
      <c r="E981" s="134">
        <f>'CUMUL NOVE 20 '!E981+'dec 20'!E981</f>
        <v>15195</v>
      </c>
      <c r="F981" s="134">
        <f t="shared" si="344"/>
        <v>1506</v>
      </c>
      <c r="G981" s="32">
        <f t="shared" si="345"/>
        <v>9.9111549851924982E-2</v>
      </c>
    </row>
    <row r="982" spans="1:7" ht="26.25" x14ac:dyDescent="0.25">
      <c r="A982" s="22"/>
      <c r="B982" s="26" t="s">
        <v>43</v>
      </c>
      <c r="C982" s="135"/>
      <c r="D982" s="40">
        <f>D976+D980+D981</f>
        <v>161186</v>
      </c>
      <c r="E982" s="40">
        <f>E976+E980+E981</f>
        <v>142475</v>
      </c>
      <c r="F982" s="134">
        <f t="shared" si="344"/>
        <v>18711</v>
      </c>
      <c r="G982" s="32">
        <f t="shared" si="345"/>
        <v>0.13132830321108965</v>
      </c>
    </row>
    <row r="983" spans="1:7" ht="26.25" x14ac:dyDescent="0.25">
      <c r="A983" s="22"/>
      <c r="B983" s="26" t="s">
        <v>48</v>
      </c>
      <c r="C983" s="135"/>
      <c r="D983" s="40">
        <f>D975-D982</f>
        <v>390052</v>
      </c>
      <c r="E983" s="40">
        <f>E975-E982</f>
        <v>372965</v>
      </c>
      <c r="F983" s="134">
        <f t="shared" si="344"/>
        <v>17087</v>
      </c>
      <c r="G983" s="32">
        <f t="shared" si="345"/>
        <v>4.5813950370678216E-2</v>
      </c>
    </row>
    <row r="984" spans="1:7" x14ac:dyDescent="0.25">
      <c r="A984" s="130">
        <v>63</v>
      </c>
      <c r="B984" s="3" t="s">
        <v>46</v>
      </c>
      <c r="C984" s="132"/>
      <c r="D984" s="134">
        <f>'CUMUL NOVE 20 '!D984+'dec 20'!D984</f>
        <v>475803</v>
      </c>
      <c r="E984" s="134">
        <f>'CUMUL NOVE 20 '!E984+'dec 20'!E984</f>
        <v>477523</v>
      </c>
      <c r="F984" s="134">
        <f t="shared" si="344"/>
        <v>-1720</v>
      </c>
      <c r="G984" s="32">
        <f t="shared" si="345"/>
        <v>-3.6019207451787661E-3</v>
      </c>
    </row>
    <row r="985" spans="1:7" x14ac:dyDescent="0.25">
      <c r="A985" s="130"/>
      <c r="B985" s="13" t="s">
        <v>6</v>
      </c>
      <c r="C985" s="27"/>
      <c r="D985" s="134"/>
      <c r="E985" s="134"/>
      <c r="F985" s="134"/>
      <c r="G985" s="32"/>
    </row>
    <row r="986" spans="1:7" x14ac:dyDescent="0.25">
      <c r="A986" s="130">
        <v>631</v>
      </c>
      <c r="B986" s="15" t="s">
        <v>21</v>
      </c>
      <c r="C986" s="21"/>
      <c r="D986" s="134">
        <f>'CUMUL NOVE 20 '!D986+'dec 20'!D986</f>
        <v>0</v>
      </c>
      <c r="E986" s="134">
        <f>'CUMUL NOVE 20 '!E986+'dec 20'!E986</f>
        <v>0</v>
      </c>
      <c r="F986" s="134">
        <f t="shared" ref="F986" si="346">(D986-E986)</f>
        <v>0</v>
      </c>
      <c r="G986" s="32" t="e">
        <f t="shared" ref="G986" si="347">F986/E986</f>
        <v>#DIV/0!</v>
      </c>
    </row>
    <row r="987" spans="1:7" x14ac:dyDescent="0.25">
      <c r="A987" s="130"/>
      <c r="B987" s="15"/>
      <c r="C987" s="21"/>
      <c r="D987" s="134"/>
      <c r="E987" s="134"/>
      <c r="F987" s="134"/>
      <c r="G987" s="32"/>
    </row>
    <row r="988" spans="1:7" x14ac:dyDescent="0.25">
      <c r="A988" s="130">
        <v>64</v>
      </c>
      <c r="B988" s="2" t="s">
        <v>47</v>
      </c>
      <c r="C988" s="11"/>
      <c r="D988" s="134">
        <f>'CUMUL NOVE 20 '!D988+'dec 20'!D988</f>
        <v>20275</v>
      </c>
      <c r="E988" s="134">
        <f>'CUMUL NOVE 20 '!E988+'dec 20'!E988</f>
        <v>17748</v>
      </c>
      <c r="F988" s="134">
        <f t="shared" ref="F988:F998" si="348">(D988-E988)</f>
        <v>2527</v>
      </c>
      <c r="G988" s="32">
        <f t="shared" ref="G988:G998" si="349">F988/E988</f>
        <v>0.1423822402524228</v>
      </c>
    </row>
    <row r="989" spans="1:7" ht="26.25" x14ac:dyDescent="0.25">
      <c r="A989" s="22"/>
      <c r="B989" s="26" t="s">
        <v>49</v>
      </c>
      <c r="C989" s="135"/>
      <c r="D989" s="40">
        <f>D983-D984-D988</f>
        <v>-106026</v>
      </c>
      <c r="E989" s="40">
        <f>E983-E984-E988</f>
        <v>-122306</v>
      </c>
      <c r="F989" s="40">
        <f t="shared" si="348"/>
        <v>16280</v>
      </c>
      <c r="G989" s="34">
        <f t="shared" si="349"/>
        <v>-0.13310875999542132</v>
      </c>
    </row>
    <row r="990" spans="1:7" x14ac:dyDescent="0.25">
      <c r="A990" s="130">
        <v>75</v>
      </c>
      <c r="B990" s="3" t="s">
        <v>50</v>
      </c>
      <c r="C990" s="132"/>
      <c r="D990" s="134">
        <f>'CUMUL NOVE 20 '!D990+'dec 20'!D990</f>
        <v>3277</v>
      </c>
      <c r="E990" s="134">
        <f>'CUMUL NOVE 20 '!E990+'dec 20'!E990</f>
        <v>5705</v>
      </c>
      <c r="F990" s="134">
        <f t="shared" si="348"/>
        <v>-2428</v>
      </c>
      <c r="G990" s="32">
        <f t="shared" si="349"/>
        <v>-0.42559158632778266</v>
      </c>
    </row>
    <row r="991" spans="1:7" x14ac:dyDescent="0.25">
      <c r="A991" s="130">
        <v>65</v>
      </c>
      <c r="B991" s="1" t="s">
        <v>51</v>
      </c>
      <c r="C991" s="10"/>
      <c r="D991" s="134">
        <f>'CUMUL NOVE 20 '!D991+'dec 20'!D991</f>
        <v>7307</v>
      </c>
      <c r="E991" s="134">
        <f>'CUMUL NOVE 20 '!E991+'dec 20'!E991</f>
        <v>6979</v>
      </c>
      <c r="F991" s="134">
        <f t="shared" si="348"/>
        <v>328</v>
      </c>
      <c r="G991" s="32">
        <f t="shared" si="349"/>
        <v>4.6998137268949705E-2</v>
      </c>
    </row>
    <row r="992" spans="1:7" ht="26.25" x14ac:dyDescent="0.25">
      <c r="A992" s="130">
        <v>68</v>
      </c>
      <c r="B992" s="16" t="s">
        <v>52</v>
      </c>
      <c r="C992" s="17"/>
      <c r="D992" s="134">
        <f>'CUMUL NOVE 20 '!D992+'dec 20'!D992</f>
        <v>103342</v>
      </c>
      <c r="E992" s="134">
        <f>'CUMUL NOVE 20 '!E992+'dec 20'!E992</f>
        <v>144992</v>
      </c>
      <c r="F992" s="134">
        <f t="shared" si="348"/>
        <v>-41650</v>
      </c>
      <c r="G992" s="32">
        <f t="shared" si="349"/>
        <v>-0.28725722798499226</v>
      </c>
    </row>
    <row r="993" spans="1:7" x14ac:dyDescent="0.25">
      <c r="A993" s="130">
        <v>78</v>
      </c>
      <c r="B993" s="2" t="s">
        <v>53</v>
      </c>
      <c r="C993" s="11"/>
      <c r="D993" s="134">
        <f>'CUMUL NOVE 20 '!D993+'dec 20'!D993</f>
        <v>31662</v>
      </c>
      <c r="E993" s="134">
        <f>'CUMUL NOVE 20 '!E993+'dec 20'!E993</f>
        <v>45805</v>
      </c>
      <c r="F993" s="134">
        <f t="shared" si="348"/>
        <v>-14143</v>
      </c>
      <c r="G993" s="32">
        <f t="shared" si="349"/>
        <v>-0.30876541862242113</v>
      </c>
    </row>
    <row r="994" spans="1:7" ht="26.25" x14ac:dyDescent="0.25">
      <c r="A994" s="22"/>
      <c r="B994" s="26" t="s">
        <v>77</v>
      </c>
      <c r="C994" s="135"/>
      <c r="D994" s="40">
        <f>D989+D990-D991-D992+D993</f>
        <v>-181736</v>
      </c>
      <c r="E994" s="40">
        <f>E989+E990-E991-E992+E993</f>
        <v>-222767</v>
      </c>
      <c r="F994" s="40">
        <f t="shared" si="348"/>
        <v>41031</v>
      </c>
      <c r="G994" s="34">
        <f t="shared" si="349"/>
        <v>-0.18418796320819511</v>
      </c>
    </row>
    <row r="995" spans="1:7" x14ac:dyDescent="0.25">
      <c r="A995" s="130">
        <v>76</v>
      </c>
      <c r="B995" s="1" t="s">
        <v>54</v>
      </c>
      <c r="C995" s="10"/>
      <c r="D995" s="134">
        <f>'CUMUL NOVE 20 '!D995+'dec 20'!D995</f>
        <v>0</v>
      </c>
      <c r="E995" s="134">
        <f>'CUMUL NOVE 20 '!E995+'dec 20'!E995</f>
        <v>0</v>
      </c>
      <c r="F995" s="134">
        <f t="shared" si="348"/>
        <v>0</v>
      </c>
      <c r="G995" s="32" t="e">
        <f t="shared" si="349"/>
        <v>#DIV/0!</v>
      </c>
    </row>
    <row r="996" spans="1:7" x14ac:dyDescent="0.25">
      <c r="A996" s="130">
        <v>66</v>
      </c>
      <c r="B996" s="1" t="s">
        <v>55</v>
      </c>
      <c r="C996" s="10"/>
      <c r="D996" s="134">
        <f>'CUMUL NOVE 20 '!D996+'dec 20'!D996</f>
        <v>-1670</v>
      </c>
      <c r="E996" s="134">
        <f>'CUMUL NOVE 20 '!E996+'dec 20'!E996</f>
        <v>321</v>
      </c>
      <c r="F996" s="134">
        <f t="shared" si="348"/>
        <v>-1991</v>
      </c>
      <c r="G996" s="32">
        <f t="shared" si="349"/>
        <v>-6.2024922118380061</v>
      </c>
    </row>
    <row r="997" spans="1:7" x14ac:dyDescent="0.25">
      <c r="B997" s="2" t="s">
        <v>56</v>
      </c>
      <c r="C997" s="11"/>
      <c r="D997" s="136">
        <f>D995-D996</f>
        <v>1670</v>
      </c>
      <c r="E997" s="136">
        <f>E995-E996</f>
        <v>-321</v>
      </c>
      <c r="F997" s="134">
        <f t="shared" si="348"/>
        <v>1991</v>
      </c>
      <c r="G997" s="32">
        <f t="shared" si="349"/>
        <v>-6.2024922118380061</v>
      </c>
    </row>
    <row r="998" spans="1:7" x14ac:dyDescent="0.25">
      <c r="A998" s="22"/>
      <c r="B998" s="19" t="s">
        <v>57</v>
      </c>
      <c r="C998" s="135"/>
      <c r="D998" s="40">
        <f>D994+D997</f>
        <v>-180066</v>
      </c>
      <c r="E998" s="40">
        <f>E994+E997</f>
        <v>-223088</v>
      </c>
      <c r="F998" s="40">
        <f t="shared" si="348"/>
        <v>43022</v>
      </c>
      <c r="G998" s="34">
        <f t="shared" si="349"/>
        <v>-0.19284766549523058</v>
      </c>
    </row>
    <row r="1000" spans="1:7" x14ac:dyDescent="0.25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5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5">
      <c r="A1002" s="130">
        <v>5</v>
      </c>
      <c r="B1002" s="1" t="s">
        <v>22</v>
      </c>
      <c r="C1002" s="10"/>
      <c r="D1002" s="40">
        <f>'dec 20'!D1002</f>
        <v>0</v>
      </c>
      <c r="E1002" s="40">
        <f>'dec 20'!E1002</f>
        <v>0</v>
      </c>
      <c r="F1002" s="40">
        <f t="shared" ref="F1002" si="350">(D1002-E1002)</f>
        <v>0</v>
      </c>
      <c r="G1002" s="34" t="e">
        <f t="shared" ref="G1002" si="351">F1002/E1002</f>
        <v>#DIV/0!</v>
      </c>
    </row>
    <row r="1003" spans="1:7" x14ac:dyDescent="0.25">
      <c r="B1003" s="6"/>
      <c r="C1003" s="28"/>
    </row>
    <row r="1004" spans="1:7" x14ac:dyDescent="0.25">
      <c r="B1004" s="7" t="s">
        <v>6</v>
      </c>
      <c r="C1004" s="29"/>
    </row>
    <row r="1005" spans="1:7" x14ac:dyDescent="0.25">
      <c r="B1005" s="6"/>
      <c r="C1005" s="28"/>
    </row>
    <row r="1006" spans="1:7" x14ac:dyDescent="0.25">
      <c r="A1006" s="130">
        <v>51</v>
      </c>
      <c r="B1006" s="20" t="s">
        <v>29</v>
      </c>
      <c r="C1006" s="30"/>
      <c r="D1006" s="134"/>
      <c r="E1006" s="134"/>
      <c r="F1006" s="134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5">
      <c r="A1007" s="130">
        <v>510</v>
      </c>
      <c r="B1007" s="1" t="s">
        <v>7</v>
      </c>
      <c r="C1007" s="10"/>
      <c r="D1007" s="134"/>
      <c r="E1007" s="134"/>
      <c r="F1007" s="134">
        <f t="shared" si="352"/>
        <v>0</v>
      </c>
      <c r="G1007" s="32" t="e">
        <f t="shared" si="353"/>
        <v>#DIV/0!</v>
      </c>
    </row>
    <row r="1008" spans="1:7" x14ac:dyDescent="0.25">
      <c r="B1008" s="3"/>
      <c r="C1008" s="28"/>
    </row>
    <row r="1009" spans="1:7" x14ac:dyDescent="0.25">
      <c r="A1009" s="130">
        <v>41</v>
      </c>
      <c r="B1009" s="1" t="s">
        <v>8</v>
      </c>
      <c r="C1009" s="10"/>
      <c r="D1009" s="134">
        <f>D1013+D1014+D1015</f>
        <v>0</v>
      </c>
      <c r="E1009" s="134">
        <f>E1013+E1014+E1015</f>
        <v>0</v>
      </c>
      <c r="F1009" s="134">
        <f t="shared" ref="F1009" si="354">(D1009-E1009)</f>
        <v>0</v>
      </c>
      <c r="G1009" s="32" t="e">
        <f t="shared" ref="G1009" si="355">F1009/E1009</f>
        <v>#DIV/0!</v>
      </c>
    </row>
    <row r="1010" spans="1:7" x14ac:dyDescent="0.25">
      <c r="A1010" s="130"/>
      <c r="B1010" s="1"/>
      <c r="C1010" s="10"/>
      <c r="D1010" s="134"/>
      <c r="E1010" s="134"/>
      <c r="F1010" s="134"/>
      <c r="G1010" s="32"/>
    </row>
    <row r="1011" spans="1:7" x14ac:dyDescent="0.25">
      <c r="A1011" s="130"/>
      <c r="B1011" s="7" t="s">
        <v>6</v>
      </c>
      <c r="C1011" s="29"/>
      <c r="D1011" s="134"/>
      <c r="E1011" s="134"/>
      <c r="F1011" s="134"/>
      <c r="G1011" s="32"/>
    </row>
    <row r="1012" spans="1:7" x14ac:dyDescent="0.25">
      <c r="A1012" s="130"/>
      <c r="B1012" s="1"/>
      <c r="C1012" s="10"/>
      <c r="D1012" s="134"/>
      <c r="E1012" s="134"/>
      <c r="F1012" s="134"/>
      <c r="G1012" s="32"/>
    </row>
    <row r="1013" spans="1:7" x14ac:dyDescent="0.25">
      <c r="A1013" s="130"/>
      <c r="B1013" s="23" t="s">
        <v>23</v>
      </c>
      <c r="C1013" s="10"/>
      <c r="D1013" s="40">
        <f>'dec 20'!D1013</f>
        <v>0</v>
      </c>
      <c r="E1013" s="40">
        <f>'dec 20'!E1013</f>
        <v>0</v>
      </c>
      <c r="F1013" s="134">
        <f t="shared" ref="F1013:F1015" si="356">(D1013-E1013)</f>
        <v>0</v>
      </c>
      <c r="G1013" s="32" t="e">
        <f t="shared" ref="G1013:G1015" si="357">F1013/E1013</f>
        <v>#DIV/0!</v>
      </c>
    </row>
    <row r="1014" spans="1:7" ht="26.25" x14ac:dyDescent="0.25">
      <c r="A1014" s="130"/>
      <c r="B1014" s="24" t="s">
        <v>58</v>
      </c>
      <c r="C1014" s="17"/>
      <c r="D1014" s="40">
        <f>'dec 20'!D1014</f>
        <v>0</v>
      </c>
      <c r="E1014" s="40">
        <f>'dec 20'!E1014</f>
        <v>0</v>
      </c>
      <c r="F1014" s="134">
        <f t="shared" si="356"/>
        <v>0</v>
      </c>
      <c r="G1014" s="32" t="e">
        <f t="shared" si="357"/>
        <v>#DIV/0!</v>
      </c>
    </row>
    <row r="1015" spans="1:7" x14ac:dyDescent="0.25">
      <c r="A1015" s="130"/>
      <c r="B1015" s="23" t="s">
        <v>24</v>
      </c>
      <c r="C1015" s="10"/>
      <c r="D1015" s="40">
        <f>'dec 20'!D1015</f>
        <v>0</v>
      </c>
      <c r="E1015" s="40">
        <f>'dec 20'!E1015</f>
        <v>0</v>
      </c>
      <c r="F1015" s="134">
        <f t="shared" si="356"/>
        <v>0</v>
      </c>
      <c r="G1015" s="32" t="e">
        <f t="shared" si="357"/>
        <v>#DIV/0!</v>
      </c>
    </row>
    <row r="1016" spans="1:7" x14ac:dyDescent="0.25">
      <c r="A1016" s="130"/>
      <c r="B1016" s="1"/>
      <c r="C1016" s="10"/>
      <c r="D1016" s="134"/>
      <c r="E1016" s="134"/>
      <c r="F1016" s="134"/>
      <c r="G1016" s="32"/>
    </row>
    <row r="1017" spans="1:7" x14ac:dyDescent="0.25">
      <c r="A1017" s="130"/>
      <c r="B1017" s="8" t="s">
        <v>26</v>
      </c>
      <c r="C1017" s="31"/>
      <c r="D1017" s="40">
        <f>'dec 20'!D1017</f>
        <v>0</v>
      </c>
      <c r="E1017" s="40">
        <f>'dec 20'!E1017</f>
        <v>0</v>
      </c>
      <c r="F1017" s="134">
        <f t="shared" ref="F1017" si="358">(D1017-E1017)</f>
        <v>0</v>
      </c>
      <c r="G1017" s="32" t="e">
        <f t="shared" ref="G1017" si="359">F1017/E1017</f>
        <v>#DIV/0!</v>
      </c>
    </row>
    <row r="1018" spans="1:7" x14ac:dyDescent="0.25">
      <c r="A1018" s="130"/>
      <c r="B1018" s="8"/>
      <c r="C1018" s="31"/>
      <c r="D1018" s="134"/>
      <c r="E1018" s="134"/>
      <c r="F1018" s="134"/>
      <c r="G1018" s="32"/>
    </row>
    <row r="1019" spans="1:7" x14ac:dyDescent="0.25">
      <c r="A1019" s="130">
        <v>3</v>
      </c>
      <c r="B1019" s="8" t="s">
        <v>15</v>
      </c>
      <c r="C1019" s="31"/>
      <c r="D1019" s="134">
        <f>D1022+D1023+D1024+D1025</f>
        <v>0</v>
      </c>
      <c r="E1019" s="134">
        <f>E1022+E1023+E1024+E1025</f>
        <v>0</v>
      </c>
      <c r="F1019" s="134">
        <f t="shared" ref="F1019" si="360">(D1019-E1019)</f>
        <v>0</v>
      </c>
      <c r="G1019" s="32" t="e">
        <f t="shared" ref="G1019" si="361">F1019/E1019</f>
        <v>#DIV/0!</v>
      </c>
    </row>
    <row r="1020" spans="1:7" x14ac:dyDescent="0.25">
      <c r="A1020" s="130"/>
      <c r="B1020" s="7" t="s">
        <v>6</v>
      </c>
      <c r="C1020" s="29"/>
      <c r="D1020" s="134"/>
      <c r="E1020" s="134"/>
      <c r="F1020" s="134"/>
      <c r="G1020" s="32"/>
    </row>
    <row r="1021" spans="1:7" x14ac:dyDescent="0.25">
      <c r="A1021" s="130"/>
      <c r="B1021" s="8"/>
      <c r="C1021" s="31"/>
      <c r="D1021" s="134"/>
      <c r="E1021" s="134"/>
      <c r="F1021" s="134"/>
      <c r="G1021" s="32"/>
    </row>
    <row r="1022" spans="1:7" x14ac:dyDescent="0.25">
      <c r="A1022" s="130">
        <v>30</v>
      </c>
      <c r="B1022" s="25" t="s">
        <v>16</v>
      </c>
      <c r="C1022" s="31"/>
      <c r="D1022" s="40">
        <f>'dec 20'!D1022</f>
        <v>0</v>
      </c>
      <c r="E1022" s="40">
        <f>'dec 20'!E1022</f>
        <v>0</v>
      </c>
      <c r="F1022" s="134">
        <f t="shared" ref="F1022:F1025" si="362">(D1022-E1022)</f>
        <v>0</v>
      </c>
      <c r="G1022" s="32" t="e">
        <f t="shared" ref="G1022:G1025" si="363">F1022/E1022</f>
        <v>#DIV/0!</v>
      </c>
    </row>
    <row r="1023" spans="1:7" x14ac:dyDescent="0.25">
      <c r="A1023" s="130">
        <v>31</v>
      </c>
      <c r="B1023" s="25" t="s">
        <v>17</v>
      </c>
      <c r="C1023" s="31"/>
      <c r="D1023" s="40">
        <f>'dec 20'!D1023</f>
        <v>0</v>
      </c>
      <c r="E1023" s="40">
        <f>'dec 20'!E1023</f>
        <v>0</v>
      </c>
      <c r="F1023" s="134">
        <f t="shared" si="362"/>
        <v>0</v>
      </c>
      <c r="G1023" s="32" t="e">
        <f t="shared" si="363"/>
        <v>#DIV/0!</v>
      </c>
    </row>
    <row r="1024" spans="1:7" x14ac:dyDescent="0.25">
      <c r="A1024" s="130">
        <v>32</v>
      </c>
      <c r="B1024" s="25" t="s">
        <v>18</v>
      </c>
      <c r="C1024" s="31"/>
      <c r="D1024" s="40">
        <f>'dec 20'!D1024</f>
        <v>0</v>
      </c>
      <c r="E1024" s="40">
        <f>'dec 20'!E1024</f>
        <v>0</v>
      </c>
      <c r="F1024" s="134">
        <f t="shared" si="362"/>
        <v>0</v>
      </c>
      <c r="G1024" s="32" t="e">
        <f t="shared" si="363"/>
        <v>#DIV/0!</v>
      </c>
    </row>
    <row r="1025" spans="1:7" x14ac:dyDescent="0.25">
      <c r="A1025" s="130">
        <v>37</v>
      </c>
      <c r="B1025" s="25" t="s">
        <v>25</v>
      </c>
      <c r="C1025" s="31"/>
      <c r="D1025" s="40">
        <f>'dec 20'!D1025</f>
        <v>0</v>
      </c>
      <c r="E1025" s="40">
        <f>'dec 20'!E1025</f>
        <v>0</v>
      </c>
      <c r="F1025" s="134">
        <f t="shared" si="362"/>
        <v>0</v>
      </c>
      <c r="G1025" s="32" t="e">
        <f t="shared" si="363"/>
        <v>#DIV/0!</v>
      </c>
    </row>
    <row r="1026" spans="1:7" ht="16.5" thickBot="1" x14ac:dyDescent="0.3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5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5">
      <c r="A1029" s="277"/>
      <c r="B1029" s="270"/>
      <c r="C1029" s="272"/>
      <c r="D1029" s="134" t="s">
        <v>10</v>
      </c>
      <c r="E1029" s="134" t="s">
        <v>11</v>
      </c>
      <c r="F1029" s="134" t="s">
        <v>12</v>
      </c>
      <c r="G1029" s="32" t="s">
        <v>13</v>
      </c>
    </row>
    <row r="1030" spans="1:7" x14ac:dyDescent="0.25">
      <c r="A1030" s="130">
        <v>700</v>
      </c>
      <c r="B1030" s="1" t="s">
        <v>30</v>
      </c>
      <c r="C1030" s="10"/>
      <c r="D1030" s="134">
        <f>'CUMUL NOVE 20 '!D1030+'dec 20'!D1030</f>
        <v>5845</v>
      </c>
      <c r="E1030" s="134">
        <f>'CUMUL NOVE 20 '!E1030+'dec 20'!E1030</f>
        <v>1630</v>
      </c>
      <c r="F1030" s="134">
        <f>(D1031-E1031)</f>
        <v>0</v>
      </c>
      <c r="G1030" s="32" t="e">
        <f>F1030/E1031</f>
        <v>#DIV/0!</v>
      </c>
    </row>
    <row r="1031" spans="1:7" x14ac:dyDescent="0.25">
      <c r="A1031" s="130">
        <v>701</v>
      </c>
      <c r="B1031" s="1" t="s">
        <v>31</v>
      </c>
      <c r="C1031" s="10"/>
      <c r="D1031" s="134">
        <f>'CUMUL NOVE 20 '!D1031+'dec 20'!D1031</f>
        <v>0</v>
      </c>
      <c r="E1031" s="134">
        <f>'CUMUL NOVE 20 '!E1031+'dec 20'!E1031</f>
        <v>0</v>
      </c>
      <c r="F1031" s="134">
        <f>(D1032-E1032)</f>
        <v>0</v>
      </c>
      <c r="G1031" s="32" t="e">
        <f>F1031/E1032</f>
        <v>#DIV/0!</v>
      </c>
    </row>
    <row r="1032" spans="1:7" x14ac:dyDescent="0.25">
      <c r="A1032" s="130">
        <v>704</v>
      </c>
      <c r="B1032" s="1" t="s">
        <v>32</v>
      </c>
      <c r="C1032" s="10"/>
      <c r="D1032" s="134">
        <f>'CUMUL NOVE 20 '!D1032+'dec 20'!D1032</f>
        <v>0</v>
      </c>
      <c r="E1032" s="134">
        <f>'CUMUL NOVE 20 '!E1032+'dec 20'!E1032</f>
        <v>0</v>
      </c>
      <c r="F1032" s="134">
        <f t="shared" ref="F1032" si="364">(D1032-E1032)</f>
        <v>0</v>
      </c>
      <c r="G1032" s="32" t="e">
        <f t="shared" ref="G1032:G1033" si="365">F1032/E1032</f>
        <v>#DIV/0!</v>
      </c>
    </row>
    <row r="1033" spans="1:7" x14ac:dyDescent="0.25">
      <c r="A1033" s="130">
        <v>706</v>
      </c>
      <c r="B1033" s="1" t="s">
        <v>33</v>
      </c>
      <c r="C1033" s="10"/>
      <c r="D1033" s="134">
        <f>'CUMUL NOVE 20 '!D1033+'dec 20'!D1033</f>
        <v>38760</v>
      </c>
      <c r="E1033" s="134">
        <f>'CUMUL NOVE 20 '!E1033+'dec 20'!E1033</f>
        <v>32285</v>
      </c>
      <c r="F1033" s="134">
        <f>(D1033-E1033)</f>
        <v>6475</v>
      </c>
      <c r="G1033" s="32">
        <f t="shared" si="365"/>
        <v>0.20055753445872695</v>
      </c>
    </row>
    <row r="1034" spans="1:7" x14ac:dyDescent="0.25">
      <c r="A1034" s="130"/>
      <c r="B1034" s="13" t="s">
        <v>6</v>
      </c>
      <c r="C1034" s="27"/>
      <c r="D1034" s="39"/>
      <c r="E1034" s="39"/>
      <c r="F1034" s="39"/>
      <c r="G1034" s="33"/>
    </row>
    <row r="1035" spans="1:7" x14ac:dyDescent="0.25">
      <c r="A1035" s="130"/>
      <c r="B1035" s="14" t="s">
        <v>19</v>
      </c>
      <c r="C1035" s="11"/>
      <c r="D1035" s="39"/>
      <c r="E1035" s="39"/>
      <c r="F1035" s="134"/>
      <c r="G1035" s="32" t="e">
        <f t="shared" ref="G1035:G1040" si="366">F1035/E1035</f>
        <v>#DIV/0!</v>
      </c>
    </row>
    <row r="1036" spans="1:7" x14ac:dyDescent="0.25">
      <c r="A1036" s="130"/>
      <c r="B1036" s="14" t="s">
        <v>20</v>
      </c>
      <c r="C1036" s="11"/>
      <c r="D1036" s="39"/>
      <c r="E1036" s="39"/>
      <c r="F1036" s="134"/>
      <c r="G1036" s="32" t="e">
        <f t="shared" si="366"/>
        <v>#DIV/0!</v>
      </c>
    </row>
    <row r="1037" spans="1:7" x14ac:dyDescent="0.25">
      <c r="A1037" s="130"/>
      <c r="B1037" s="14" t="s">
        <v>27</v>
      </c>
      <c r="C1037" s="11"/>
      <c r="D1037" s="39"/>
      <c r="E1037" s="39"/>
      <c r="F1037" s="134"/>
      <c r="G1037" s="32" t="e">
        <f t="shared" si="366"/>
        <v>#DIV/0!</v>
      </c>
    </row>
    <row r="1038" spans="1:7" x14ac:dyDescent="0.25">
      <c r="A1038" s="130">
        <v>706</v>
      </c>
      <c r="B1038" s="2" t="s">
        <v>34</v>
      </c>
      <c r="C1038" s="11"/>
      <c r="D1038" s="134">
        <f>'CUMUL NOVE 20 '!D1038+'dec 20'!D1038</f>
        <v>282622</v>
      </c>
      <c r="E1038" s="134">
        <f>'CUMUL NOVE 20 '!E1038+'dec 20'!E1038</f>
        <v>198734</v>
      </c>
      <c r="F1038" s="134">
        <f t="shared" ref="F1038:F1040" si="367">(D1038-E1038)</f>
        <v>83888</v>
      </c>
      <c r="G1038" s="32">
        <f t="shared" si="366"/>
        <v>0.42211196876226514</v>
      </c>
    </row>
    <row r="1039" spans="1:7" ht="15.75" customHeight="1" x14ac:dyDescent="0.25">
      <c r="A1039" s="130" t="s">
        <v>35</v>
      </c>
      <c r="B1039" s="2" t="s">
        <v>36</v>
      </c>
      <c r="C1039" s="11"/>
      <c r="D1039" s="134">
        <f>'CUMUL NOVE 20 '!D1039+'dec 20'!D1039</f>
        <v>0</v>
      </c>
      <c r="E1039" s="134">
        <f>'CUMUL NOVE 20 '!E1039+'dec 20'!E1039</f>
        <v>0</v>
      </c>
      <c r="F1039" s="134">
        <f t="shared" si="367"/>
        <v>0</v>
      </c>
      <c r="G1039" s="32" t="e">
        <f t="shared" si="366"/>
        <v>#DIV/0!</v>
      </c>
    </row>
    <row r="1040" spans="1:7" ht="26.25" x14ac:dyDescent="0.25">
      <c r="A1040" s="22"/>
      <c r="B1040" s="26" t="s">
        <v>45</v>
      </c>
      <c r="C1040" s="131"/>
      <c r="D1040" s="40">
        <f>D1030+D1031+D1032+D1033+D1038+D1039</f>
        <v>327227</v>
      </c>
      <c r="E1040" s="40">
        <f>E1030+E1031+E1032+E1033+E1038+E1039</f>
        <v>232649</v>
      </c>
      <c r="F1040" s="40">
        <f t="shared" si="367"/>
        <v>94578</v>
      </c>
      <c r="G1040" s="34">
        <f t="shared" si="366"/>
        <v>0.406526570069074</v>
      </c>
    </row>
    <row r="1041" spans="1:7" x14ac:dyDescent="0.25">
      <c r="B1041" s="18"/>
      <c r="C1041" s="28"/>
      <c r="D1041" s="41"/>
      <c r="E1041" s="42"/>
      <c r="F1041" s="42"/>
      <c r="G1041" s="35"/>
    </row>
    <row r="1042" spans="1:7" x14ac:dyDescent="0.25">
      <c r="B1042" s="13" t="s">
        <v>6</v>
      </c>
      <c r="C1042" s="28"/>
      <c r="D1042" s="41"/>
      <c r="E1042" s="42"/>
      <c r="F1042" s="42"/>
      <c r="G1042" s="35"/>
    </row>
    <row r="1043" spans="1:7" x14ac:dyDescent="0.25">
      <c r="B1043" s="1" t="s">
        <v>28</v>
      </c>
      <c r="C1043" s="10"/>
      <c r="D1043" s="134">
        <f>'CUMUL NOVE 20 '!D1043+'dec 20'!D1043</f>
        <v>0</v>
      </c>
      <c r="E1043" s="134">
        <f>'CUMUL NOVE 20 '!E1043+'dec 20'!E1043</f>
        <v>0</v>
      </c>
      <c r="F1043" s="134">
        <f t="shared" ref="F1043" si="368">(D1043-E1043)</f>
        <v>0</v>
      </c>
      <c r="G1043" s="32" t="e">
        <f t="shared" ref="G1043" si="369">F1043/E1043</f>
        <v>#DIV/0!</v>
      </c>
    </row>
    <row r="1044" spans="1:7" x14ac:dyDescent="0.25">
      <c r="B1044" s="3"/>
      <c r="C1044" s="132"/>
      <c r="D1044" s="133"/>
      <c r="E1044" s="133"/>
      <c r="F1044" s="133"/>
      <c r="G1044" s="36"/>
    </row>
    <row r="1045" spans="1:7" x14ac:dyDescent="0.25">
      <c r="A1045" s="130">
        <v>72</v>
      </c>
      <c r="B1045" s="1" t="s">
        <v>37</v>
      </c>
      <c r="C1045" s="10"/>
      <c r="D1045" s="134">
        <f>'CUMUL NOVE 20 '!D1045+'dec 20'!D1045</f>
        <v>0</v>
      </c>
      <c r="E1045" s="134">
        <f>'CUMUL NOVE 20 '!E1045+'dec 20'!E1045</f>
        <v>0</v>
      </c>
      <c r="F1045" s="134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5">
      <c r="A1046" s="130">
        <v>73</v>
      </c>
      <c r="B1046" s="1" t="s">
        <v>38</v>
      </c>
      <c r="C1046" s="10"/>
      <c r="D1046" s="134">
        <f>'CUMUL NOVE 20 '!D1046+'dec 20'!D1046</f>
        <v>0</v>
      </c>
      <c r="E1046" s="134">
        <f>'CUMUL NOVE 20 '!E1046+'dec 20'!E1046</f>
        <v>0</v>
      </c>
      <c r="F1046" s="134">
        <f t="shared" si="370"/>
        <v>0</v>
      </c>
      <c r="G1046" s="32" t="e">
        <f t="shared" si="371"/>
        <v>#DIV/0!</v>
      </c>
    </row>
    <row r="1047" spans="1:7" x14ac:dyDescent="0.25">
      <c r="A1047" s="130">
        <v>74</v>
      </c>
      <c r="B1047" s="2" t="s">
        <v>39</v>
      </c>
      <c r="C1047" s="11"/>
      <c r="D1047" s="134">
        <f>'CUMUL NOVE 20 '!D1047+'dec 20'!D1047</f>
        <v>0</v>
      </c>
      <c r="E1047" s="134">
        <f>'CUMUL NOVE 20 '!E1047+'dec 20'!E1047</f>
        <v>0</v>
      </c>
      <c r="F1047" s="134">
        <f t="shared" si="370"/>
        <v>0</v>
      </c>
      <c r="G1047" s="32" t="e">
        <f t="shared" si="371"/>
        <v>#DIV/0!</v>
      </c>
    </row>
    <row r="1048" spans="1:7" ht="26.25" x14ac:dyDescent="0.25">
      <c r="A1048" s="22"/>
      <c r="B1048" s="26" t="s">
        <v>44</v>
      </c>
      <c r="C1048" s="135"/>
      <c r="D1048" s="40">
        <f>D1040+D1045+D1046+D1047</f>
        <v>327227</v>
      </c>
      <c r="E1048" s="40">
        <f>E1040+E1045+E1046+E1047</f>
        <v>232649</v>
      </c>
      <c r="F1048" s="134">
        <f t="shared" si="370"/>
        <v>94578</v>
      </c>
      <c r="G1048" s="32">
        <f t="shared" si="371"/>
        <v>0.406526570069074</v>
      </c>
    </row>
    <row r="1049" spans="1:7" x14ac:dyDescent="0.25">
      <c r="A1049" s="130">
        <v>60</v>
      </c>
      <c r="B1049" s="3" t="s">
        <v>40</v>
      </c>
      <c r="C1049" s="132"/>
      <c r="D1049" s="133">
        <f>D1050+D1051+D1052</f>
        <v>70206</v>
      </c>
      <c r="E1049" s="133">
        <f>E1050+E1051+E1052</f>
        <v>36433</v>
      </c>
      <c r="F1049" s="134">
        <f t="shared" si="370"/>
        <v>33773</v>
      </c>
      <c r="G1049" s="32">
        <f t="shared" si="371"/>
        <v>0.92698926797134462</v>
      </c>
    </row>
    <row r="1050" spans="1:7" x14ac:dyDescent="0.25">
      <c r="A1050" s="130">
        <v>600</v>
      </c>
      <c r="B1050" s="1" t="s">
        <v>2</v>
      </c>
      <c r="C1050" s="10"/>
      <c r="D1050" s="134">
        <f>'CUMUL NOVE 20 '!D1050+'dec 20'!D1050</f>
        <v>2431</v>
      </c>
      <c r="E1050" s="134">
        <f>'CUMUL NOVE 20 '!E1050+'dec 20'!E1050</f>
        <v>1245</v>
      </c>
      <c r="F1050" s="134">
        <f t="shared" si="370"/>
        <v>1186</v>
      </c>
      <c r="G1050" s="32">
        <f t="shared" si="371"/>
        <v>0.95261044176706833</v>
      </c>
    </row>
    <row r="1051" spans="1:7" x14ac:dyDescent="0.25">
      <c r="A1051" s="130">
        <v>601</v>
      </c>
      <c r="B1051" s="1" t="s">
        <v>3</v>
      </c>
      <c r="C1051" s="10"/>
      <c r="D1051" s="134">
        <f>'CUMUL NOVE 20 '!D1051+'dec 20'!D1051</f>
        <v>35675</v>
      </c>
      <c r="E1051" s="134">
        <f>'CUMUL NOVE 20 '!E1051+'dec 20'!E1051</f>
        <v>17266</v>
      </c>
      <c r="F1051" s="134">
        <f t="shared" si="370"/>
        <v>18409</v>
      </c>
      <c r="G1051" s="32">
        <f t="shared" si="371"/>
        <v>1.0661994671608943</v>
      </c>
    </row>
    <row r="1052" spans="1:7" x14ac:dyDescent="0.25">
      <c r="A1052" s="130">
        <v>604</v>
      </c>
      <c r="B1052" s="1" t="s">
        <v>4</v>
      </c>
      <c r="C1052" s="10"/>
      <c r="D1052" s="134">
        <f>'CUMUL NOVE 20 '!D1052+'dec 20'!D1052</f>
        <v>32100</v>
      </c>
      <c r="E1052" s="134">
        <f>'CUMUL NOVE 20 '!E1052+'dec 20'!E1052</f>
        <v>17922</v>
      </c>
      <c r="F1052" s="134">
        <f t="shared" si="370"/>
        <v>14178</v>
      </c>
      <c r="G1052" s="32">
        <f t="shared" si="371"/>
        <v>0.79109474389019085</v>
      </c>
    </row>
    <row r="1053" spans="1:7" x14ac:dyDescent="0.25">
      <c r="A1053" s="130">
        <v>61</v>
      </c>
      <c r="B1053" s="1" t="s">
        <v>41</v>
      </c>
      <c r="C1053" s="10"/>
      <c r="D1053" s="134">
        <f>'CUMUL NOVE 20 '!D1053+'dec 20'!D1053</f>
        <v>11548</v>
      </c>
      <c r="E1053" s="134">
        <f>'CUMUL NOVE 20 '!E1053+'dec 20'!E1053</f>
        <v>5071</v>
      </c>
      <c r="F1053" s="134">
        <f t="shared" si="370"/>
        <v>6477</v>
      </c>
      <c r="G1053" s="32">
        <f t="shared" si="371"/>
        <v>1.2772628672845592</v>
      </c>
    </row>
    <row r="1054" spans="1:7" x14ac:dyDescent="0.25">
      <c r="A1054" s="130">
        <v>62</v>
      </c>
      <c r="B1054" s="2" t="s">
        <v>42</v>
      </c>
      <c r="C1054" s="11"/>
      <c r="D1054" s="134">
        <f>'CUMUL NOVE 20 '!D1054+'dec 20'!D1054</f>
        <v>8844</v>
      </c>
      <c r="E1054" s="134">
        <f>'CUMUL NOVE 20 '!E1054+'dec 20'!E1054</f>
        <v>4451</v>
      </c>
      <c r="F1054" s="134">
        <f t="shared" si="370"/>
        <v>4393</v>
      </c>
      <c r="G1054" s="32">
        <f t="shared" si="371"/>
        <v>0.98696922039991009</v>
      </c>
    </row>
    <row r="1055" spans="1:7" ht="26.25" x14ac:dyDescent="0.25">
      <c r="A1055" s="22"/>
      <c r="B1055" s="26" t="s">
        <v>43</v>
      </c>
      <c r="C1055" s="135"/>
      <c r="D1055" s="40">
        <f>D1049+D1053+D1054</f>
        <v>90598</v>
      </c>
      <c r="E1055" s="40">
        <f>E1049+E1053+E1054</f>
        <v>45955</v>
      </c>
      <c r="F1055" s="134">
        <f t="shared" si="370"/>
        <v>44643</v>
      </c>
      <c r="G1055" s="32">
        <f t="shared" si="371"/>
        <v>0.97145033184637142</v>
      </c>
    </row>
    <row r="1056" spans="1:7" ht="26.25" x14ac:dyDescent="0.25">
      <c r="A1056" s="22"/>
      <c r="B1056" s="26" t="s">
        <v>48</v>
      </c>
      <c r="C1056" s="135"/>
      <c r="D1056" s="40">
        <f>D1048-D1055</f>
        <v>236629</v>
      </c>
      <c r="E1056" s="40">
        <f>E1048-E1055</f>
        <v>186694</v>
      </c>
      <c r="F1056" s="134">
        <f t="shared" si="370"/>
        <v>49935</v>
      </c>
      <c r="G1056" s="32">
        <f t="shared" si="371"/>
        <v>0.26746976335608003</v>
      </c>
    </row>
    <row r="1057" spans="1:7" x14ac:dyDescent="0.25">
      <c r="A1057" s="130">
        <v>63</v>
      </c>
      <c r="B1057" s="3" t="s">
        <v>46</v>
      </c>
      <c r="C1057" s="132"/>
      <c r="D1057" s="134">
        <f>'CUMUL NOVE 20 '!D1057+'dec 20'!D1057</f>
        <v>190388</v>
      </c>
      <c r="E1057" s="134">
        <f>'CUMUL NOVE 20 '!E1057+'dec 20'!E1057</f>
        <v>140562</v>
      </c>
      <c r="F1057" s="134">
        <f t="shared" si="370"/>
        <v>49826</v>
      </c>
      <c r="G1057" s="32">
        <f t="shared" si="371"/>
        <v>0.35447702793073521</v>
      </c>
    </row>
    <row r="1058" spans="1:7" x14ac:dyDescent="0.25">
      <c r="A1058" s="130"/>
      <c r="B1058" s="13" t="s">
        <v>6</v>
      </c>
      <c r="C1058" s="27"/>
      <c r="D1058" s="134"/>
      <c r="E1058" s="134"/>
      <c r="F1058" s="134"/>
      <c r="G1058" s="32"/>
    </row>
    <row r="1059" spans="1:7" x14ac:dyDescent="0.25">
      <c r="A1059" s="130">
        <v>631</v>
      </c>
      <c r="B1059" s="15" t="s">
        <v>21</v>
      </c>
      <c r="C1059" s="21"/>
      <c r="D1059" s="134">
        <f>'CUMUL NOVE 20 '!D1059+'dec 20'!D1059</f>
        <v>0</v>
      </c>
      <c r="E1059" s="134">
        <f>'CUMUL NOVE 20 '!E1059+'dec 20'!E1059</f>
        <v>0</v>
      </c>
      <c r="F1059" s="134">
        <f t="shared" ref="F1059" si="372">(D1059-E1059)</f>
        <v>0</v>
      </c>
      <c r="G1059" s="32" t="e">
        <f t="shared" ref="G1059" si="373">F1059/E1059</f>
        <v>#DIV/0!</v>
      </c>
    </row>
    <row r="1060" spans="1:7" x14ac:dyDescent="0.25">
      <c r="A1060" s="130"/>
      <c r="B1060" s="15"/>
      <c r="C1060" s="21"/>
      <c r="D1060" s="134"/>
      <c r="E1060" s="134"/>
      <c r="F1060" s="134"/>
      <c r="G1060" s="32"/>
    </row>
    <row r="1061" spans="1:7" x14ac:dyDescent="0.25">
      <c r="A1061" s="130">
        <v>64</v>
      </c>
      <c r="B1061" s="2" t="s">
        <v>47</v>
      </c>
      <c r="C1061" s="11"/>
      <c r="D1061" s="134">
        <f>'CUMUL NOVE 20 '!D1061+'dec 20'!D1061</f>
        <v>1639</v>
      </c>
      <c r="E1061" s="134">
        <f>'CUMUL NOVE 20 '!E1061+'dec 20'!E1061</f>
        <v>10199</v>
      </c>
      <c r="F1061" s="134">
        <f t="shared" ref="F1061:F1071" si="374">(D1061-E1061)</f>
        <v>-8560</v>
      </c>
      <c r="G1061" s="32">
        <f t="shared" ref="G1061:G1071" si="375">F1061/E1061</f>
        <v>-0.8392979703892538</v>
      </c>
    </row>
    <row r="1062" spans="1:7" ht="26.25" x14ac:dyDescent="0.25">
      <c r="A1062" s="22"/>
      <c r="B1062" s="26" t="s">
        <v>49</v>
      </c>
      <c r="C1062" s="135"/>
      <c r="D1062" s="40">
        <f>D1056-D1057-D1061</f>
        <v>44602</v>
      </c>
      <c r="E1062" s="40">
        <f>E1056-E1057-E1061</f>
        <v>35933</v>
      </c>
      <c r="F1062" s="40">
        <f t="shared" si="374"/>
        <v>8669</v>
      </c>
      <c r="G1062" s="34">
        <f t="shared" si="375"/>
        <v>0.24125455709236635</v>
      </c>
    </row>
    <row r="1063" spans="1:7" x14ac:dyDescent="0.25">
      <c r="A1063" s="130">
        <v>75</v>
      </c>
      <c r="B1063" s="3" t="s">
        <v>50</v>
      </c>
      <c r="C1063" s="132"/>
      <c r="D1063" s="134">
        <f>'CUMUL NOVE 20 '!D1063+'dec 20'!D1063</f>
        <v>11</v>
      </c>
      <c r="E1063" s="134">
        <f>'CUMUL NOVE 20 '!E1063+'dec 20'!E1063</f>
        <v>4642</v>
      </c>
      <c r="F1063" s="134">
        <f t="shared" si="374"/>
        <v>-4631</v>
      </c>
      <c r="G1063" s="32">
        <f t="shared" si="375"/>
        <v>-0.99763033175355453</v>
      </c>
    </row>
    <row r="1064" spans="1:7" x14ac:dyDescent="0.25">
      <c r="A1064" s="130">
        <v>65</v>
      </c>
      <c r="B1064" s="1" t="s">
        <v>51</v>
      </c>
      <c r="C1064" s="10"/>
      <c r="D1064" s="134">
        <f>'CUMUL NOVE 20 '!D1064+'dec 20'!D1064</f>
        <v>944</v>
      </c>
      <c r="E1064" s="134">
        <f>'CUMUL NOVE 20 '!E1064+'dec 20'!E1064</f>
        <v>2168</v>
      </c>
      <c r="F1064" s="134">
        <f t="shared" si="374"/>
        <v>-1224</v>
      </c>
      <c r="G1064" s="32">
        <f t="shared" si="375"/>
        <v>-0.56457564575645758</v>
      </c>
    </row>
    <row r="1065" spans="1:7" ht="26.25" x14ac:dyDescent="0.25">
      <c r="A1065" s="130">
        <v>68</v>
      </c>
      <c r="B1065" s="16" t="s">
        <v>52</v>
      </c>
      <c r="C1065" s="17"/>
      <c r="D1065" s="134">
        <f>'CUMUL NOVE 20 '!D1065+'dec 20'!D1065</f>
        <v>216481</v>
      </c>
      <c r="E1065" s="134">
        <f>'CUMUL NOVE 20 '!E1065+'dec 20'!E1065</f>
        <v>116934</v>
      </c>
      <c r="F1065" s="134">
        <f t="shared" si="374"/>
        <v>99547</v>
      </c>
      <c r="G1065" s="32">
        <f t="shared" si="375"/>
        <v>0.85130928557989982</v>
      </c>
    </row>
    <row r="1066" spans="1:7" x14ac:dyDescent="0.25">
      <c r="A1066" s="130">
        <v>78</v>
      </c>
      <c r="B1066" s="2" t="s">
        <v>53</v>
      </c>
      <c r="C1066" s="11"/>
      <c r="D1066" s="134">
        <f>'CUMUL NOVE 20 '!D1066+'dec 20'!D1066</f>
        <v>0</v>
      </c>
      <c r="E1066" s="134">
        <f>'CUMUL NOVE 20 '!E1066+'dec 20'!E1066</f>
        <v>0</v>
      </c>
      <c r="F1066" s="134">
        <f t="shared" si="374"/>
        <v>0</v>
      </c>
      <c r="G1066" s="32" t="e">
        <f t="shared" si="375"/>
        <v>#DIV/0!</v>
      </c>
    </row>
    <row r="1067" spans="1:7" ht="26.25" x14ac:dyDescent="0.25">
      <c r="A1067" s="22"/>
      <c r="B1067" s="26" t="s">
        <v>77</v>
      </c>
      <c r="C1067" s="135"/>
      <c r="D1067" s="40">
        <f>D1062+D1063-D1064-D1065+D1066</f>
        <v>-172812</v>
      </c>
      <c r="E1067" s="40">
        <f>E1062+E1063-E1064-E1065+E1066</f>
        <v>-78527</v>
      </c>
      <c r="F1067" s="40">
        <f t="shared" si="374"/>
        <v>-94285</v>
      </c>
      <c r="G1067" s="34">
        <f t="shared" si="375"/>
        <v>1.200669833305742</v>
      </c>
    </row>
    <row r="1068" spans="1:7" x14ac:dyDescent="0.25">
      <c r="A1068" s="130">
        <v>76</v>
      </c>
      <c r="B1068" s="1" t="s">
        <v>54</v>
      </c>
      <c r="C1068" s="10"/>
      <c r="D1068" s="134">
        <f>'CUMUL NOVE 20 '!D1068+'dec 20'!D1068</f>
        <v>0</v>
      </c>
      <c r="E1068" s="134">
        <f>'CUMUL NOVE 20 '!E1068+'dec 20'!E1068</f>
        <v>0</v>
      </c>
      <c r="F1068" s="134">
        <f t="shared" si="374"/>
        <v>0</v>
      </c>
      <c r="G1068" s="32" t="e">
        <f t="shared" si="375"/>
        <v>#DIV/0!</v>
      </c>
    </row>
    <row r="1069" spans="1:7" x14ac:dyDescent="0.25">
      <c r="A1069" s="130">
        <v>66</v>
      </c>
      <c r="B1069" s="1" t="s">
        <v>55</v>
      </c>
      <c r="C1069" s="10"/>
      <c r="D1069" s="134">
        <f>'CUMUL NOVE 20 '!D1069+'dec 20'!D1069</f>
        <v>0</v>
      </c>
      <c r="E1069" s="134">
        <f>'CUMUL NOVE 20 '!E1069+'dec 20'!E1069</f>
        <v>0</v>
      </c>
      <c r="F1069" s="134">
        <f t="shared" si="374"/>
        <v>0</v>
      </c>
      <c r="G1069" s="32" t="e">
        <f t="shared" si="375"/>
        <v>#DIV/0!</v>
      </c>
    </row>
    <row r="1070" spans="1:7" x14ac:dyDescent="0.25">
      <c r="B1070" s="2" t="s">
        <v>56</v>
      </c>
      <c r="C1070" s="11"/>
      <c r="D1070" s="136">
        <f>D1068-D1069</f>
        <v>0</v>
      </c>
      <c r="E1070" s="136">
        <f>E1068-E1069</f>
        <v>0</v>
      </c>
      <c r="F1070" s="134">
        <f t="shared" si="374"/>
        <v>0</v>
      </c>
      <c r="G1070" s="32" t="e">
        <f t="shared" si="375"/>
        <v>#DIV/0!</v>
      </c>
    </row>
    <row r="1071" spans="1:7" x14ac:dyDescent="0.25">
      <c r="A1071" s="22"/>
      <c r="B1071" s="19" t="s">
        <v>57</v>
      </c>
      <c r="C1071" s="135"/>
      <c r="D1071" s="40">
        <f>D1067+D1070</f>
        <v>-172812</v>
      </c>
      <c r="E1071" s="40">
        <f>E1067+E1070</f>
        <v>-78527</v>
      </c>
      <c r="F1071" s="40">
        <f t="shared" si="374"/>
        <v>-94285</v>
      </c>
      <c r="G1071" s="34">
        <f t="shared" si="375"/>
        <v>1.200669833305742</v>
      </c>
    </row>
    <row r="1073" spans="1:7" x14ac:dyDescent="0.25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7" x14ac:dyDescent="0.25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7" x14ac:dyDescent="0.25">
      <c r="A1075" s="130">
        <v>5</v>
      </c>
      <c r="B1075" s="1" t="s">
        <v>22</v>
      </c>
      <c r="C1075" s="10"/>
      <c r="D1075" s="40">
        <f>'dec 20'!D1075</f>
        <v>0</v>
      </c>
      <c r="E1075" s="40">
        <f>'dec 20'!E1075</f>
        <v>0</v>
      </c>
      <c r="F1075" s="40">
        <f t="shared" ref="F1075" si="376">(D1075-E1075)</f>
        <v>0</v>
      </c>
      <c r="G1075" s="34" t="e">
        <f t="shared" ref="G1075" si="377">F1075/E1075</f>
        <v>#DIV/0!</v>
      </c>
    </row>
    <row r="1076" spans="1:7" x14ac:dyDescent="0.25">
      <c r="B1076" s="6"/>
      <c r="C1076" s="28"/>
    </row>
    <row r="1077" spans="1:7" x14ac:dyDescent="0.25">
      <c r="B1077" s="7" t="s">
        <v>6</v>
      </c>
      <c r="C1077" s="29"/>
    </row>
    <row r="1078" spans="1:7" x14ac:dyDescent="0.25">
      <c r="B1078" s="6"/>
      <c r="C1078" s="28"/>
    </row>
    <row r="1079" spans="1:7" x14ac:dyDescent="0.25">
      <c r="A1079" s="130">
        <v>51</v>
      </c>
      <c r="B1079" s="20" t="s">
        <v>29</v>
      </c>
      <c r="C1079" s="30"/>
      <c r="D1079" s="134"/>
      <c r="E1079" s="134"/>
      <c r="F1079" s="134">
        <f t="shared" ref="F1079:F1080" si="378">(D1079-E1079)</f>
        <v>0</v>
      </c>
      <c r="G1079" s="32" t="e">
        <f t="shared" ref="G1079:G1080" si="379">F1079/E1079</f>
        <v>#DIV/0!</v>
      </c>
    </row>
    <row r="1080" spans="1:7" x14ac:dyDescent="0.25">
      <c r="A1080" s="130">
        <v>510</v>
      </c>
      <c r="B1080" s="1" t="s">
        <v>7</v>
      </c>
      <c r="C1080" s="10"/>
      <c r="D1080" s="134"/>
      <c r="E1080" s="134"/>
      <c r="F1080" s="134">
        <f t="shared" si="378"/>
        <v>0</v>
      </c>
      <c r="G1080" s="32" t="e">
        <f t="shared" si="379"/>
        <v>#DIV/0!</v>
      </c>
    </row>
    <row r="1081" spans="1:7" x14ac:dyDescent="0.25">
      <c r="B1081" s="3"/>
      <c r="C1081" s="28"/>
    </row>
    <row r="1082" spans="1:7" x14ac:dyDescent="0.25">
      <c r="A1082" s="130">
        <v>41</v>
      </c>
      <c r="B1082" s="1" t="s">
        <v>8</v>
      </c>
      <c r="C1082" s="10"/>
      <c r="D1082" s="134">
        <f>D1086+D1087+D1088</f>
        <v>0</v>
      </c>
      <c r="E1082" s="134">
        <f>E1086+E1087+E1088</f>
        <v>0</v>
      </c>
      <c r="F1082" s="134">
        <f t="shared" ref="F1082" si="380">(D1082-E1082)</f>
        <v>0</v>
      </c>
      <c r="G1082" s="32" t="e">
        <f t="shared" ref="G1082" si="381">F1082/E1082</f>
        <v>#DIV/0!</v>
      </c>
    </row>
    <row r="1083" spans="1:7" x14ac:dyDescent="0.25">
      <c r="A1083" s="130"/>
      <c r="B1083" s="1"/>
      <c r="C1083" s="10"/>
      <c r="D1083" s="134"/>
      <c r="E1083" s="134"/>
      <c r="F1083" s="134"/>
      <c r="G1083" s="32"/>
    </row>
    <row r="1084" spans="1:7" x14ac:dyDescent="0.25">
      <c r="A1084" s="130"/>
      <c r="B1084" s="7" t="s">
        <v>6</v>
      </c>
      <c r="C1084" s="29"/>
      <c r="D1084" s="134"/>
      <c r="E1084" s="134"/>
      <c r="F1084" s="134"/>
      <c r="G1084" s="32"/>
    </row>
    <row r="1085" spans="1:7" x14ac:dyDescent="0.25">
      <c r="A1085" s="130"/>
      <c r="B1085" s="1"/>
      <c r="C1085" s="10"/>
      <c r="D1085" s="134"/>
      <c r="E1085" s="134"/>
      <c r="F1085" s="134"/>
      <c r="G1085" s="32"/>
    </row>
    <row r="1086" spans="1:7" x14ac:dyDescent="0.25">
      <c r="A1086" s="130"/>
      <c r="B1086" s="23" t="s">
        <v>23</v>
      </c>
      <c r="C1086" s="10"/>
      <c r="D1086" s="40">
        <f>'dec 20'!D1086</f>
        <v>0</v>
      </c>
      <c r="E1086" s="40">
        <f>'dec 20'!E1086</f>
        <v>0</v>
      </c>
      <c r="F1086" s="134">
        <f t="shared" ref="F1086:F1088" si="382">(D1086-E1086)</f>
        <v>0</v>
      </c>
      <c r="G1086" s="32" t="e">
        <f t="shared" ref="G1086:G1088" si="383">F1086/E1086</f>
        <v>#DIV/0!</v>
      </c>
    </row>
    <row r="1087" spans="1:7" ht="26.25" x14ac:dyDescent="0.25">
      <c r="A1087" s="130"/>
      <c r="B1087" s="24" t="s">
        <v>58</v>
      </c>
      <c r="C1087" s="17"/>
      <c r="D1087" s="40">
        <f>'dec 20'!D1087</f>
        <v>0</v>
      </c>
      <c r="E1087" s="40">
        <f>'dec 20'!E1087</f>
        <v>0</v>
      </c>
      <c r="F1087" s="134">
        <f t="shared" si="382"/>
        <v>0</v>
      </c>
      <c r="G1087" s="32" t="e">
        <f t="shared" si="383"/>
        <v>#DIV/0!</v>
      </c>
    </row>
    <row r="1088" spans="1:7" x14ac:dyDescent="0.25">
      <c r="A1088" s="130"/>
      <c r="B1088" s="23" t="s">
        <v>24</v>
      </c>
      <c r="C1088" s="10"/>
      <c r="D1088" s="40">
        <f>'dec 20'!D1088</f>
        <v>0</v>
      </c>
      <c r="E1088" s="40">
        <f>'dec 20'!E1088</f>
        <v>0</v>
      </c>
      <c r="F1088" s="134">
        <f t="shared" si="382"/>
        <v>0</v>
      </c>
      <c r="G1088" s="32" t="e">
        <f t="shared" si="383"/>
        <v>#DIV/0!</v>
      </c>
    </row>
    <row r="1089" spans="1:7" x14ac:dyDescent="0.25">
      <c r="A1089" s="130"/>
      <c r="B1089" s="1"/>
      <c r="C1089" s="10"/>
      <c r="D1089" s="134"/>
      <c r="E1089" s="134"/>
      <c r="F1089" s="134"/>
      <c r="G1089" s="32"/>
    </row>
    <row r="1090" spans="1:7" x14ac:dyDescent="0.25">
      <c r="A1090" s="130"/>
      <c r="B1090" s="8" t="s">
        <v>26</v>
      </c>
      <c r="C1090" s="31"/>
      <c r="D1090" s="40">
        <f>'dec 20'!D1090</f>
        <v>0</v>
      </c>
      <c r="E1090" s="40">
        <f>'dec 20'!E1090</f>
        <v>0</v>
      </c>
      <c r="F1090" s="134">
        <f t="shared" ref="F1090" si="384">(D1090-E1090)</f>
        <v>0</v>
      </c>
      <c r="G1090" s="32" t="e">
        <f t="shared" ref="G1090" si="385">F1090/E1090</f>
        <v>#DIV/0!</v>
      </c>
    </row>
    <row r="1091" spans="1:7" x14ac:dyDescent="0.25">
      <c r="A1091" s="130"/>
      <c r="B1091" s="8"/>
      <c r="C1091" s="31"/>
      <c r="D1091" s="134"/>
      <c r="E1091" s="134"/>
      <c r="F1091" s="134"/>
      <c r="G1091" s="32"/>
    </row>
    <row r="1092" spans="1:7" x14ac:dyDescent="0.25">
      <c r="A1092" s="130">
        <v>3</v>
      </c>
      <c r="B1092" s="8" t="s">
        <v>15</v>
      </c>
      <c r="C1092" s="31"/>
      <c r="D1092" s="134">
        <f>D1095+D1096+D1097+D1098</f>
        <v>0</v>
      </c>
      <c r="E1092" s="134">
        <f>E1095+E1096+E1097+E1098</f>
        <v>0</v>
      </c>
      <c r="F1092" s="134">
        <f t="shared" ref="F1092" si="386">(D1092-E1092)</f>
        <v>0</v>
      </c>
      <c r="G1092" s="32" t="e">
        <f t="shared" ref="G1092" si="387">F1092/E1092</f>
        <v>#DIV/0!</v>
      </c>
    </row>
    <row r="1093" spans="1:7" x14ac:dyDescent="0.25">
      <c r="A1093" s="130"/>
      <c r="B1093" s="7" t="s">
        <v>6</v>
      </c>
      <c r="C1093" s="29"/>
      <c r="D1093" s="134"/>
      <c r="E1093" s="134"/>
      <c r="F1093" s="134"/>
      <c r="G1093" s="32"/>
    </row>
    <row r="1094" spans="1:7" x14ac:dyDescent="0.25">
      <c r="A1094" s="130"/>
      <c r="B1094" s="8"/>
      <c r="C1094" s="31"/>
      <c r="D1094" s="134"/>
      <c r="E1094" s="134"/>
      <c r="F1094" s="134"/>
      <c r="G1094" s="32"/>
    </row>
    <row r="1095" spans="1:7" x14ac:dyDescent="0.25">
      <c r="A1095" s="130">
        <v>30</v>
      </c>
      <c r="B1095" s="25" t="s">
        <v>16</v>
      </c>
      <c r="C1095" s="31"/>
      <c r="D1095" s="40">
        <f>'dec 20'!D1095</f>
        <v>0</v>
      </c>
      <c r="E1095" s="40">
        <f>'dec 20'!E1095</f>
        <v>0</v>
      </c>
      <c r="F1095" s="134">
        <f t="shared" ref="F1095:F1098" si="388">(D1095-E1095)</f>
        <v>0</v>
      </c>
      <c r="G1095" s="32" t="e">
        <f t="shared" ref="G1095:G1098" si="389">F1095/E1095</f>
        <v>#DIV/0!</v>
      </c>
    </row>
    <row r="1096" spans="1:7" x14ac:dyDescent="0.25">
      <c r="A1096" s="130">
        <v>31</v>
      </c>
      <c r="B1096" s="25" t="s">
        <v>17</v>
      </c>
      <c r="C1096" s="31"/>
      <c r="D1096" s="40">
        <f>'dec 20'!D1096</f>
        <v>0</v>
      </c>
      <c r="E1096" s="40">
        <f>'dec 20'!E1096</f>
        <v>0</v>
      </c>
      <c r="F1096" s="134">
        <f t="shared" si="388"/>
        <v>0</v>
      </c>
      <c r="G1096" s="32" t="e">
        <f t="shared" si="389"/>
        <v>#DIV/0!</v>
      </c>
    </row>
    <row r="1097" spans="1:7" x14ac:dyDescent="0.25">
      <c r="A1097" s="130">
        <v>32</v>
      </c>
      <c r="B1097" s="25" t="s">
        <v>18</v>
      </c>
      <c r="C1097" s="31"/>
      <c r="D1097" s="40">
        <f>'dec 20'!D1097</f>
        <v>0</v>
      </c>
      <c r="E1097" s="40">
        <f>'dec 20'!E1097</f>
        <v>0</v>
      </c>
      <c r="F1097" s="134">
        <f t="shared" si="388"/>
        <v>0</v>
      </c>
      <c r="G1097" s="32" t="e">
        <f t="shared" si="389"/>
        <v>#DIV/0!</v>
      </c>
    </row>
    <row r="1098" spans="1:7" x14ac:dyDescent="0.25">
      <c r="A1098" s="130">
        <v>37</v>
      </c>
      <c r="B1098" s="25" t="s">
        <v>25</v>
      </c>
      <c r="C1098" s="31"/>
      <c r="D1098" s="40">
        <f>'dec 20'!D1098</f>
        <v>0</v>
      </c>
      <c r="E1098" s="40">
        <f>'dec 20'!E1098</f>
        <v>0</v>
      </c>
      <c r="F1098" s="134">
        <f t="shared" si="388"/>
        <v>0</v>
      </c>
      <c r="G1098" s="32" t="e">
        <f t="shared" si="389"/>
        <v>#DIV/0!</v>
      </c>
    </row>
    <row r="1099" spans="1:7" ht="16.5" thickBot="1" x14ac:dyDescent="0.3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5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5">
      <c r="A1102" s="277"/>
      <c r="B1102" s="270"/>
      <c r="C1102" s="272"/>
      <c r="D1102" s="134" t="s">
        <v>10</v>
      </c>
      <c r="E1102" s="134" t="s">
        <v>11</v>
      </c>
      <c r="F1102" s="134" t="s">
        <v>12</v>
      </c>
      <c r="G1102" s="32" t="s">
        <v>13</v>
      </c>
    </row>
    <row r="1103" spans="1:7" x14ac:dyDescent="0.25">
      <c r="A1103" s="130">
        <v>700</v>
      </c>
      <c r="B1103" s="1" t="s">
        <v>30</v>
      </c>
      <c r="C1103" s="10"/>
      <c r="D1103" s="134">
        <f>'CUMUL NOVE 20 '!D1103+'dec 20'!D1103</f>
        <v>4329</v>
      </c>
      <c r="E1103" s="134">
        <f>'CUMUL NOVE 20 '!E1103+'dec 20'!E1103</f>
        <v>3115</v>
      </c>
      <c r="F1103" s="134">
        <f>(D1104-E1104)</f>
        <v>-4170</v>
      </c>
      <c r="G1103" s="32">
        <f>F1103/E1104</f>
        <v>-0.12639427740058196</v>
      </c>
    </row>
    <row r="1104" spans="1:7" x14ac:dyDescent="0.25">
      <c r="A1104" s="130">
        <v>701</v>
      </c>
      <c r="B1104" s="1" t="s">
        <v>31</v>
      </c>
      <c r="C1104" s="10"/>
      <c r="D1104" s="134">
        <f>'CUMUL NOVE 20 '!D1104+'dec 20'!D1104</f>
        <v>28822</v>
      </c>
      <c r="E1104" s="134">
        <f>'CUMUL NOVE 20 '!E1104+'dec 20'!E1104</f>
        <v>32992</v>
      </c>
      <c r="F1104" s="134">
        <f>(D1105-E1105)</f>
        <v>0</v>
      </c>
      <c r="G1104" s="32" t="e">
        <f>F1104/E1105</f>
        <v>#DIV/0!</v>
      </c>
    </row>
    <row r="1105" spans="1:7" x14ac:dyDescent="0.25">
      <c r="A1105" s="130">
        <v>704</v>
      </c>
      <c r="B1105" s="1" t="s">
        <v>32</v>
      </c>
      <c r="C1105" s="10"/>
      <c r="D1105" s="134">
        <f>'CUMUL NOVE 20 '!D1105+'dec 20'!D1105</f>
        <v>0</v>
      </c>
      <c r="E1105" s="134">
        <f>'CUMUL NOVE 20 '!E1105+'dec 20'!E1105</f>
        <v>0</v>
      </c>
      <c r="F1105" s="134">
        <f t="shared" ref="F1105" si="390">(D1105-E1105)</f>
        <v>0</v>
      </c>
      <c r="G1105" s="32" t="e">
        <f t="shared" ref="G1105:G1106" si="391">F1105/E1105</f>
        <v>#DIV/0!</v>
      </c>
    </row>
    <row r="1106" spans="1:7" x14ac:dyDescent="0.25">
      <c r="A1106" s="130">
        <v>706</v>
      </c>
      <c r="B1106" s="1" t="s">
        <v>33</v>
      </c>
      <c r="C1106" s="10"/>
      <c r="D1106" s="134">
        <f>'CUMUL NOVE 20 '!D1106+'dec 20'!D1106</f>
        <v>89516</v>
      </c>
      <c r="E1106" s="134">
        <f>'CUMUL NOVE 20 '!E1106+'dec 20'!E1106</f>
        <v>49494</v>
      </c>
      <c r="F1106" s="134">
        <f>(D1106-E1106)</f>
        <v>40022</v>
      </c>
      <c r="G1106" s="32">
        <f t="shared" si="391"/>
        <v>0.80862326746676361</v>
      </c>
    </row>
    <row r="1107" spans="1:7" x14ac:dyDescent="0.25">
      <c r="A1107" s="130"/>
      <c r="B1107" s="13" t="s">
        <v>6</v>
      </c>
      <c r="C1107" s="27"/>
      <c r="D1107" s="39"/>
      <c r="E1107" s="39"/>
      <c r="F1107" s="39"/>
      <c r="G1107" s="33"/>
    </row>
    <row r="1108" spans="1:7" x14ac:dyDescent="0.25">
      <c r="A1108" s="130"/>
      <c r="B1108" s="14" t="s">
        <v>19</v>
      </c>
      <c r="C1108" s="11"/>
      <c r="D1108" s="39"/>
      <c r="E1108" s="39"/>
      <c r="F1108" s="134"/>
      <c r="G1108" s="32" t="e">
        <f t="shared" ref="G1108:G1113" si="392">F1108/E1108</f>
        <v>#DIV/0!</v>
      </c>
    </row>
    <row r="1109" spans="1:7" x14ac:dyDescent="0.25">
      <c r="A1109" s="130"/>
      <c r="B1109" s="14" t="s">
        <v>20</v>
      </c>
      <c r="C1109" s="11"/>
      <c r="D1109" s="39"/>
      <c r="E1109" s="39"/>
      <c r="F1109" s="134"/>
      <c r="G1109" s="32" t="e">
        <f t="shared" si="392"/>
        <v>#DIV/0!</v>
      </c>
    </row>
    <row r="1110" spans="1:7" x14ac:dyDescent="0.25">
      <c r="A1110" s="130"/>
      <c r="B1110" s="14" t="s">
        <v>27</v>
      </c>
      <c r="C1110" s="11"/>
      <c r="D1110" s="39"/>
      <c r="E1110" s="39"/>
      <c r="F1110" s="134"/>
      <c r="G1110" s="32" t="e">
        <f t="shared" si="392"/>
        <v>#DIV/0!</v>
      </c>
    </row>
    <row r="1111" spans="1:7" x14ac:dyDescent="0.25">
      <c r="A1111" s="130">
        <v>706</v>
      </c>
      <c r="B1111" s="2" t="s">
        <v>34</v>
      </c>
      <c r="C1111" s="11"/>
      <c r="D1111" s="134">
        <f>'CUMUL NOVE 20 '!D1111+'dec 20'!D1111</f>
        <v>0</v>
      </c>
      <c r="E1111" s="134">
        <f>'CUMUL NOVE 20 '!E1111+'dec 20'!E1111</f>
        <v>0</v>
      </c>
      <c r="F1111" s="134">
        <f t="shared" ref="F1111:F1113" si="393">(D1111-E1111)</f>
        <v>0</v>
      </c>
      <c r="G1111" s="32" t="e">
        <f t="shared" si="392"/>
        <v>#DIV/0!</v>
      </c>
    </row>
    <row r="1112" spans="1:7" x14ac:dyDescent="0.25">
      <c r="A1112" s="130" t="s">
        <v>35</v>
      </c>
      <c r="B1112" s="2" t="s">
        <v>36</v>
      </c>
      <c r="C1112" s="11"/>
      <c r="D1112" s="134">
        <f>'CUMUL NOVE 20 '!D1112+'dec 20'!D1112</f>
        <v>0</v>
      </c>
      <c r="E1112" s="134">
        <f>'CUMUL NOVE 20 '!E1112+'dec 20'!E1112</f>
        <v>0</v>
      </c>
      <c r="F1112" s="134">
        <f t="shared" si="393"/>
        <v>0</v>
      </c>
      <c r="G1112" s="32" t="e">
        <f t="shared" si="392"/>
        <v>#DIV/0!</v>
      </c>
    </row>
    <row r="1113" spans="1:7" ht="26.25" x14ac:dyDescent="0.25">
      <c r="A1113" s="22"/>
      <c r="B1113" s="26" t="s">
        <v>45</v>
      </c>
      <c r="C1113" s="131"/>
      <c r="D1113" s="40">
        <f>D1103+D1104+D1105+D1106+D1111+D1112</f>
        <v>122667</v>
      </c>
      <c r="E1113" s="40">
        <f>E1103+E1104+E1105+E1106+E1111+E1112</f>
        <v>85601</v>
      </c>
      <c r="F1113" s="40">
        <f t="shared" si="393"/>
        <v>37066</v>
      </c>
      <c r="G1113" s="34">
        <f t="shared" si="392"/>
        <v>0.4330089601756989</v>
      </c>
    </row>
    <row r="1114" spans="1:7" x14ac:dyDescent="0.25">
      <c r="B1114" s="18"/>
      <c r="C1114" s="28"/>
      <c r="D1114" s="41"/>
      <c r="E1114" s="42"/>
      <c r="F1114" s="42"/>
      <c r="G1114" s="35"/>
    </row>
    <row r="1115" spans="1:7" x14ac:dyDescent="0.25">
      <c r="B1115" s="13" t="s">
        <v>6</v>
      </c>
      <c r="C1115" s="28"/>
      <c r="D1115" s="41"/>
      <c r="E1115" s="42"/>
      <c r="F1115" s="42"/>
      <c r="G1115" s="35"/>
    </row>
    <row r="1116" spans="1:7" x14ac:dyDescent="0.25">
      <c r="B1116" s="1" t="s">
        <v>28</v>
      </c>
      <c r="C1116" s="10"/>
      <c r="D1116" s="134">
        <f>'CUMUL NOVE 20 '!D1116+'dec 20'!D1116</f>
        <v>0</v>
      </c>
      <c r="E1116" s="134">
        <f>'CUMUL NOVE 20 '!E1116+'dec 20'!E1116</f>
        <v>0</v>
      </c>
      <c r="F1116" s="134">
        <f t="shared" ref="F1116" si="394">(D1116-E1116)</f>
        <v>0</v>
      </c>
      <c r="G1116" s="32" t="e">
        <f t="shared" ref="G1116" si="395">F1116/E1116</f>
        <v>#DIV/0!</v>
      </c>
    </row>
    <row r="1117" spans="1:7" x14ac:dyDescent="0.25">
      <c r="B1117" s="3"/>
      <c r="C1117" s="132"/>
      <c r="D1117" s="133"/>
      <c r="E1117" s="133"/>
      <c r="F1117" s="133"/>
      <c r="G1117" s="36"/>
    </row>
    <row r="1118" spans="1:7" x14ac:dyDescent="0.25">
      <c r="A1118" s="130">
        <v>72</v>
      </c>
      <c r="B1118" s="1" t="s">
        <v>37</v>
      </c>
      <c r="C1118" s="10"/>
      <c r="D1118" s="134">
        <f>'CUMUL NOVE 20 '!D1118+'dec 20'!D1118</f>
        <v>0</v>
      </c>
      <c r="E1118" s="134">
        <f>'CUMUL NOVE 20 '!E1118+'dec 20'!E1118</f>
        <v>0</v>
      </c>
      <c r="F1118" s="134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5">
      <c r="A1119" s="130">
        <v>73</v>
      </c>
      <c r="B1119" s="1" t="s">
        <v>38</v>
      </c>
      <c r="C1119" s="10"/>
      <c r="D1119" s="134">
        <f>'CUMUL NOVE 20 '!D1119+'dec 20'!D1119</f>
        <v>0</v>
      </c>
      <c r="E1119" s="134">
        <f>'CUMUL NOVE 20 '!E1119+'dec 20'!E1119</f>
        <v>0</v>
      </c>
      <c r="F1119" s="134">
        <f t="shared" si="396"/>
        <v>0</v>
      </c>
      <c r="G1119" s="32" t="e">
        <f t="shared" si="397"/>
        <v>#DIV/0!</v>
      </c>
    </row>
    <row r="1120" spans="1:7" x14ac:dyDescent="0.25">
      <c r="A1120" s="130">
        <v>74</v>
      </c>
      <c r="B1120" s="2" t="s">
        <v>39</v>
      </c>
      <c r="C1120" s="11"/>
      <c r="D1120" s="134">
        <f>'CUMUL NOVE 20 '!D1120+'dec 20'!D1120</f>
        <v>0</v>
      </c>
      <c r="E1120" s="134">
        <f>'CUMUL NOVE 20 '!E1120+'dec 20'!E1120</f>
        <v>0</v>
      </c>
      <c r="F1120" s="134">
        <f t="shared" si="396"/>
        <v>0</v>
      </c>
      <c r="G1120" s="32" t="e">
        <f t="shared" si="397"/>
        <v>#DIV/0!</v>
      </c>
    </row>
    <row r="1121" spans="1:7" ht="26.25" x14ac:dyDescent="0.25">
      <c r="A1121" s="22"/>
      <c r="B1121" s="26" t="s">
        <v>44</v>
      </c>
      <c r="C1121" s="135"/>
      <c r="D1121" s="40">
        <f>D1113+D1118+D1119+D1120</f>
        <v>122667</v>
      </c>
      <c r="E1121" s="40">
        <f>E1113+E1118+E1119+E1120</f>
        <v>85601</v>
      </c>
      <c r="F1121" s="134">
        <f t="shared" si="396"/>
        <v>37066</v>
      </c>
      <c r="G1121" s="32">
        <f t="shared" si="397"/>
        <v>0.4330089601756989</v>
      </c>
    </row>
    <row r="1122" spans="1:7" x14ac:dyDescent="0.25">
      <c r="A1122" s="130">
        <v>60</v>
      </c>
      <c r="B1122" s="3" t="s">
        <v>40</v>
      </c>
      <c r="C1122" s="132"/>
      <c r="D1122" s="133">
        <f>D1123+D1124+D1125</f>
        <v>32521</v>
      </c>
      <c r="E1122" s="133">
        <f>E1123+E1124+E1125</f>
        <v>25859</v>
      </c>
      <c r="F1122" s="134">
        <f t="shared" si="396"/>
        <v>6662</v>
      </c>
      <c r="G1122" s="32">
        <f t="shared" si="397"/>
        <v>0.25762790517808115</v>
      </c>
    </row>
    <row r="1123" spans="1:7" x14ac:dyDescent="0.25">
      <c r="A1123" s="130">
        <v>600</v>
      </c>
      <c r="B1123" s="1" t="s">
        <v>2</v>
      </c>
      <c r="C1123" s="10"/>
      <c r="D1123" s="134">
        <f>'CUMUL NOVE 20 '!D1123+'dec 20'!D1123</f>
        <v>6965</v>
      </c>
      <c r="E1123" s="134">
        <f>'CUMUL NOVE 20 '!E1123+'dec 20'!E1123</f>
        <v>1889</v>
      </c>
      <c r="F1123" s="134">
        <f t="shared" si="396"/>
        <v>5076</v>
      </c>
      <c r="G1123" s="32">
        <f t="shared" si="397"/>
        <v>2.68713605082054</v>
      </c>
    </row>
    <row r="1124" spans="1:7" x14ac:dyDescent="0.25">
      <c r="A1124" s="130">
        <v>601</v>
      </c>
      <c r="B1124" s="1" t="s">
        <v>3</v>
      </c>
      <c r="C1124" s="10"/>
      <c r="D1124" s="134">
        <f>'CUMUL NOVE 20 '!D1124+'dec 20'!D1124</f>
        <v>25556</v>
      </c>
      <c r="E1124" s="134">
        <f>'CUMUL NOVE 20 '!E1124+'dec 20'!E1124</f>
        <v>23970</v>
      </c>
      <c r="F1124" s="134">
        <f t="shared" si="396"/>
        <v>1586</v>
      </c>
      <c r="G1124" s="32">
        <f t="shared" si="397"/>
        <v>6.6166040884438879E-2</v>
      </c>
    </row>
    <row r="1125" spans="1:7" x14ac:dyDescent="0.25">
      <c r="A1125" s="130">
        <v>604</v>
      </c>
      <c r="B1125" s="1" t="s">
        <v>4</v>
      </c>
      <c r="C1125" s="10"/>
      <c r="D1125" s="134">
        <f>'CUMUL NOVE 20 '!D1125+'dec 20'!D1125</f>
        <v>0</v>
      </c>
      <c r="E1125" s="134">
        <f>'CUMUL NOVE 20 '!E1125+'dec 20'!E1125</f>
        <v>0</v>
      </c>
      <c r="F1125" s="134">
        <f t="shared" si="396"/>
        <v>0</v>
      </c>
      <c r="G1125" s="32" t="e">
        <f t="shared" si="397"/>
        <v>#DIV/0!</v>
      </c>
    </row>
    <row r="1126" spans="1:7" x14ac:dyDescent="0.25">
      <c r="A1126" s="130">
        <v>61</v>
      </c>
      <c r="B1126" s="1" t="s">
        <v>41</v>
      </c>
      <c r="C1126" s="10"/>
      <c r="D1126" s="134">
        <f>'CUMUL NOVE 20 '!D1126+'dec 20'!D1126</f>
        <v>5535</v>
      </c>
      <c r="E1126" s="134">
        <f>'CUMUL NOVE 20 '!E1126+'dec 20'!E1126</f>
        <v>3177</v>
      </c>
      <c r="F1126" s="134">
        <f t="shared" si="396"/>
        <v>2358</v>
      </c>
      <c r="G1126" s="32">
        <f t="shared" si="397"/>
        <v>0.74220963172804533</v>
      </c>
    </row>
    <row r="1127" spans="1:7" x14ac:dyDescent="0.25">
      <c r="A1127" s="130">
        <v>62</v>
      </c>
      <c r="B1127" s="2" t="s">
        <v>42</v>
      </c>
      <c r="C1127" s="11"/>
      <c r="D1127" s="134">
        <f>'CUMUL NOVE 20 '!D1127+'dec 20'!D1127</f>
        <v>6396</v>
      </c>
      <c r="E1127" s="134">
        <f>'CUMUL NOVE 20 '!E1127+'dec 20'!E1127</f>
        <v>3202</v>
      </c>
      <c r="F1127" s="134">
        <f t="shared" si="396"/>
        <v>3194</v>
      </c>
      <c r="G1127" s="32">
        <f t="shared" si="397"/>
        <v>0.99750156152404745</v>
      </c>
    </row>
    <row r="1128" spans="1:7" ht="26.25" x14ac:dyDescent="0.25">
      <c r="A1128" s="22"/>
      <c r="B1128" s="26" t="s">
        <v>43</v>
      </c>
      <c r="C1128" s="135"/>
      <c r="D1128" s="40">
        <f>D1122+D1126+D1127</f>
        <v>44452</v>
      </c>
      <c r="E1128" s="40">
        <f>E1122+E1126+E1127</f>
        <v>32238</v>
      </c>
      <c r="F1128" s="134">
        <f t="shared" si="396"/>
        <v>12214</v>
      </c>
      <c r="G1128" s="32">
        <f t="shared" si="397"/>
        <v>0.37886965692660834</v>
      </c>
    </row>
    <row r="1129" spans="1:7" ht="26.25" x14ac:dyDescent="0.25">
      <c r="A1129" s="22"/>
      <c r="B1129" s="26" t="s">
        <v>48</v>
      </c>
      <c r="C1129" s="135"/>
      <c r="D1129" s="40">
        <f>D1121-D1128</f>
        <v>78215</v>
      </c>
      <c r="E1129" s="40">
        <f>E1121-E1128</f>
        <v>53363</v>
      </c>
      <c r="F1129" s="134">
        <f t="shared" si="396"/>
        <v>24852</v>
      </c>
      <c r="G1129" s="32">
        <f t="shared" si="397"/>
        <v>0.46571594550531265</v>
      </c>
    </row>
    <row r="1130" spans="1:7" x14ac:dyDescent="0.25">
      <c r="A1130" s="130">
        <v>63</v>
      </c>
      <c r="B1130" s="3" t="s">
        <v>46</v>
      </c>
      <c r="C1130" s="132"/>
      <c r="D1130" s="134">
        <f>'CUMUL NOVE 20 '!D1130+'dec 20'!D1130</f>
        <v>86516</v>
      </c>
      <c r="E1130" s="134">
        <f>'CUMUL NOVE 20 '!E1130+'dec 20'!E1130</f>
        <v>84723</v>
      </c>
      <c r="F1130" s="134">
        <f t="shared" si="396"/>
        <v>1793</v>
      </c>
      <c r="G1130" s="32">
        <f t="shared" si="397"/>
        <v>2.1163084404471042E-2</v>
      </c>
    </row>
    <row r="1131" spans="1:7" x14ac:dyDescent="0.25">
      <c r="A1131" s="130"/>
      <c r="B1131" s="13" t="s">
        <v>6</v>
      </c>
      <c r="C1131" s="27"/>
      <c r="D1131" s="134"/>
      <c r="E1131" s="134"/>
      <c r="F1131" s="134"/>
      <c r="G1131" s="32"/>
    </row>
    <row r="1132" spans="1:7" x14ac:dyDescent="0.25">
      <c r="A1132" s="130">
        <v>631</v>
      </c>
      <c r="B1132" s="15" t="s">
        <v>21</v>
      </c>
      <c r="C1132" s="21"/>
      <c r="D1132" s="134">
        <f>'CUMUL NOVE 20 '!D1132+'dec 20'!D1132</f>
        <v>0</v>
      </c>
      <c r="E1132" s="134">
        <f>'CUMUL NOVE 20 '!E1132+'dec 20'!E1132</f>
        <v>0</v>
      </c>
      <c r="F1132" s="134">
        <f t="shared" ref="F1132" si="398">(D1132-E1132)</f>
        <v>0</v>
      </c>
      <c r="G1132" s="32" t="e">
        <f t="shared" ref="G1132" si="399">F1132/E1132</f>
        <v>#DIV/0!</v>
      </c>
    </row>
    <row r="1133" spans="1:7" x14ac:dyDescent="0.25">
      <c r="A1133" s="130"/>
      <c r="B1133" s="15"/>
      <c r="C1133" s="21"/>
      <c r="D1133" s="134"/>
      <c r="E1133" s="134"/>
      <c r="F1133" s="134"/>
      <c r="G1133" s="32"/>
    </row>
    <row r="1134" spans="1:7" x14ac:dyDescent="0.25">
      <c r="A1134" s="130">
        <v>64</v>
      </c>
      <c r="B1134" s="2" t="s">
        <v>47</v>
      </c>
      <c r="C1134" s="11"/>
      <c r="D1134" s="134">
        <f>'CUMUL NOVE 20 '!D1134+'dec 20'!D1134</f>
        <v>4738</v>
      </c>
      <c r="E1134" s="134">
        <f>'CUMUL NOVE 20 '!E1134+'dec 20'!E1134</f>
        <v>4534</v>
      </c>
      <c r="F1134" s="134">
        <f t="shared" ref="F1134:F1144" si="400">(D1134-E1134)</f>
        <v>204</v>
      </c>
      <c r="G1134" s="32">
        <f t="shared" ref="G1134:G1144" si="401">F1134/E1134</f>
        <v>4.4993383325981476E-2</v>
      </c>
    </row>
    <row r="1135" spans="1:7" ht="26.25" x14ac:dyDescent="0.25">
      <c r="A1135" s="22"/>
      <c r="B1135" s="26" t="s">
        <v>49</v>
      </c>
      <c r="C1135" s="135"/>
      <c r="D1135" s="40">
        <f>D1129-D1130-D1134</f>
        <v>-13039</v>
      </c>
      <c r="E1135" s="40">
        <f>E1129-E1130-E1134</f>
        <v>-35894</v>
      </c>
      <c r="F1135" s="40">
        <f t="shared" si="400"/>
        <v>22855</v>
      </c>
      <c r="G1135" s="34">
        <f t="shared" si="401"/>
        <v>-0.63673594472613804</v>
      </c>
    </row>
    <row r="1136" spans="1:7" x14ac:dyDescent="0.25">
      <c r="A1136" s="130">
        <v>75</v>
      </c>
      <c r="B1136" s="3" t="s">
        <v>50</v>
      </c>
      <c r="C1136" s="132"/>
      <c r="D1136" s="134">
        <f>'CUMUL NOVE 20 '!D1136+'dec 20'!D1136</f>
        <v>5116</v>
      </c>
      <c r="E1136" s="134">
        <f>'CUMUL NOVE 20 '!E1136+'dec 20'!E1136</f>
        <v>0</v>
      </c>
      <c r="F1136" s="134">
        <f t="shared" si="400"/>
        <v>5116</v>
      </c>
      <c r="G1136" s="32" t="e">
        <f t="shared" si="401"/>
        <v>#DIV/0!</v>
      </c>
    </row>
    <row r="1137" spans="1:7" x14ac:dyDescent="0.25">
      <c r="A1137" s="130">
        <v>65</v>
      </c>
      <c r="B1137" s="1" t="s">
        <v>51</v>
      </c>
      <c r="C1137" s="10"/>
      <c r="D1137" s="134">
        <f>'CUMUL NOVE 20 '!D1137+'dec 20'!D1137</f>
        <v>37533</v>
      </c>
      <c r="E1137" s="134">
        <f>'CUMUL NOVE 20 '!E1137+'dec 20'!E1137</f>
        <v>19030</v>
      </c>
      <c r="F1137" s="134">
        <f t="shared" si="400"/>
        <v>18503</v>
      </c>
      <c r="G1137" s="32">
        <f t="shared" si="401"/>
        <v>0.97230688386757746</v>
      </c>
    </row>
    <row r="1138" spans="1:7" ht="26.25" x14ac:dyDescent="0.25">
      <c r="A1138" s="130">
        <v>68</v>
      </c>
      <c r="B1138" s="16" t="s">
        <v>52</v>
      </c>
      <c r="C1138" s="17"/>
      <c r="D1138" s="134">
        <f>'CUMUL NOVE 20 '!D1138+'dec 20'!D1138</f>
        <v>16444</v>
      </c>
      <c r="E1138" s="134">
        <f>'CUMUL NOVE 20 '!E1138+'dec 20'!E1138</f>
        <v>13263</v>
      </c>
      <c r="F1138" s="134">
        <f t="shared" si="400"/>
        <v>3181</v>
      </c>
      <c r="G1138" s="32">
        <f t="shared" si="401"/>
        <v>0.23984015682726381</v>
      </c>
    </row>
    <row r="1139" spans="1:7" x14ac:dyDescent="0.25">
      <c r="A1139" s="130">
        <v>78</v>
      </c>
      <c r="B1139" s="2" t="s">
        <v>53</v>
      </c>
      <c r="C1139" s="11"/>
      <c r="D1139" s="134">
        <f>'CUMUL NOVE 20 '!D1139+'dec 20'!D1139</f>
        <v>0</v>
      </c>
      <c r="E1139" s="134">
        <f>'CUMUL NOVE 20 '!E1139+'dec 20'!E1139</f>
        <v>0</v>
      </c>
      <c r="F1139" s="134">
        <f t="shared" si="400"/>
        <v>0</v>
      </c>
      <c r="G1139" s="32" t="e">
        <f t="shared" si="401"/>
        <v>#DIV/0!</v>
      </c>
    </row>
    <row r="1140" spans="1:7" ht="26.25" x14ac:dyDescent="0.25">
      <c r="A1140" s="22"/>
      <c r="B1140" s="26" t="s">
        <v>77</v>
      </c>
      <c r="C1140" s="135"/>
      <c r="D1140" s="40">
        <f>D1135+D1136-D1137-D1138+D1139</f>
        <v>-61900</v>
      </c>
      <c r="E1140" s="40">
        <f>E1135+E1136-E1137-E1138+E1139</f>
        <v>-68187</v>
      </c>
      <c r="F1140" s="40">
        <f t="shared" si="400"/>
        <v>6287</v>
      </c>
      <c r="G1140" s="34">
        <f t="shared" si="401"/>
        <v>-9.2202325956560638E-2</v>
      </c>
    </row>
    <row r="1141" spans="1:7" x14ac:dyDescent="0.25">
      <c r="A1141" s="130">
        <v>76</v>
      </c>
      <c r="B1141" s="1" t="s">
        <v>54</v>
      </c>
      <c r="C1141" s="10"/>
      <c r="D1141" s="134">
        <f>'CUMUL NOVE 20 '!D1141+'dec 20'!D1141</f>
        <v>201</v>
      </c>
      <c r="E1141" s="134">
        <f>'CUMUL NOVE 20 '!E1141+'dec 20'!E1141</f>
        <v>281</v>
      </c>
      <c r="F1141" s="134">
        <f t="shared" si="400"/>
        <v>-80</v>
      </c>
      <c r="G1141" s="32">
        <f t="shared" si="401"/>
        <v>-0.28469750889679718</v>
      </c>
    </row>
    <row r="1142" spans="1:7" x14ac:dyDescent="0.25">
      <c r="A1142" s="130">
        <v>66</v>
      </c>
      <c r="B1142" s="1" t="s">
        <v>55</v>
      </c>
      <c r="C1142" s="10"/>
      <c r="D1142" s="134">
        <f>'CUMUL NOVE 20 '!D1142+'dec 20'!D1142</f>
        <v>0</v>
      </c>
      <c r="E1142" s="134">
        <f>'CUMUL NOVE 20 '!E1142+'dec 20'!E1142</f>
        <v>479</v>
      </c>
      <c r="F1142" s="134">
        <f t="shared" si="400"/>
        <v>-479</v>
      </c>
      <c r="G1142" s="32">
        <f t="shared" si="401"/>
        <v>-1</v>
      </c>
    </row>
    <row r="1143" spans="1:7" x14ac:dyDescent="0.25">
      <c r="B1143" s="2" t="s">
        <v>56</v>
      </c>
      <c r="C1143" s="11"/>
      <c r="D1143" s="136">
        <f>D1141-D1142</f>
        <v>201</v>
      </c>
      <c r="E1143" s="136">
        <f>E1141-E1142</f>
        <v>-198</v>
      </c>
      <c r="F1143" s="134">
        <f t="shared" si="400"/>
        <v>399</v>
      </c>
      <c r="G1143" s="32">
        <f t="shared" si="401"/>
        <v>-2.0151515151515151</v>
      </c>
    </row>
    <row r="1144" spans="1:7" x14ac:dyDescent="0.25">
      <c r="A1144" s="22"/>
      <c r="B1144" s="19" t="s">
        <v>57</v>
      </c>
      <c r="C1144" s="135"/>
      <c r="D1144" s="40">
        <f>D1140+D1143</f>
        <v>-61699</v>
      </c>
      <c r="E1144" s="40">
        <f>E1140+E1143</f>
        <v>-68385</v>
      </c>
      <c r="F1144" s="40">
        <f t="shared" si="400"/>
        <v>6686</v>
      </c>
      <c r="G1144" s="34">
        <f t="shared" si="401"/>
        <v>-9.7769978796519705E-2</v>
      </c>
    </row>
    <row r="1146" spans="1:7" x14ac:dyDescent="0.25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5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5">
      <c r="A1148" s="130">
        <v>5</v>
      </c>
      <c r="B1148" s="1" t="s">
        <v>22</v>
      </c>
      <c r="C1148" s="10"/>
      <c r="D1148" s="40">
        <f>'dec 20'!D1148</f>
        <v>0</v>
      </c>
      <c r="E1148" s="40">
        <f>'dec 20'!E1148</f>
        <v>0</v>
      </c>
      <c r="F1148" s="40">
        <f t="shared" ref="F1148" si="402">(D1148-E1148)</f>
        <v>0</v>
      </c>
      <c r="G1148" s="34" t="e">
        <f t="shared" ref="G1148" si="403">F1148/E1148</f>
        <v>#DIV/0!</v>
      </c>
    </row>
    <row r="1149" spans="1:7" x14ac:dyDescent="0.25">
      <c r="B1149" s="6"/>
      <c r="C1149" s="28"/>
    </row>
    <row r="1150" spans="1:7" x14ac:dyDescent="0.25">
      <c r="B1150" s="7" t="s">
        <v>6</v>
      </c>
      <c r="C1150" s="29"/>
    </row>
    <row r="1151" spans="1:7" x14ac:dyDescent="0.25">
      <c r="B1151" s="6"/>
      <c r="C1151" s="28"/>
    </row>
    <row r="1152" spans="1:7" x14ac:dyDescent="0.25">
      <c r="A1152" s="130">
        <v>51</v>
      </c>
      <c r="B1152" s="20" t="s">
        <v>29</v>
      </c>
      <c r="C1152" s="30"/>
      <c r="D1152" s="134"/>
      <c r="E1152" s="134"/>
      <c r="F1152" s="134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5">
      <c r="A1153" s="130">
        <v>510</v>
      </c>
      <c r="B1153" s="1" t="s">
        <v>7</v>
      </c>
      <c r="C1153" s="10"/>
      <c r="D1153" s="134"/>
      <c r="E1153" s="134"/>
      <c r="F1153" s="134">
        <f t="shared" si="404"/>
        <v>0</v>
      </c>
      <c r="G1153" s="32" t="e">
        <f t="shared" si="405"/>
        <v>#DIV/0!</v>
      </c>
    </row>
    <row r="1154" spans="1:7" x14ac:dyDescent="0.25">
      <c r="B1154" s="3"/>
      <c r="C1154" s="28"/>
    </row>
    <row r="1155" spans="1:7" x14ac:dyDescent="0.25">
      <c r="A1155" s="130">
        <v>41</v>
      </c>
      <c r="B1155" s="1" t="s">
        <v>8</v>
      </c>
      <c r="C1155" s="10"/>
      <c r="D1155" s="134">
        <f>D1159+D1160+D1161</f>
        <v>0</v>
      </c>
      <c r="E1155" s="134">
        <f>E1159+E1160+E1161</f>
        <v>0</v>
      </c>
      <c r="F1155" s="134">
        <f t="shared" ref="F1155" si="406">(D1155-E1155)</f>
        <v>0</v>
      </c>
      <c r="G1155" s="32" t="e">
        <f t="shared" ref="G1155" si="407">F1155/E1155</f>
        <v>#DIV/0!</v>
      </c>
    </row>
    <row r="1156" spans="1:7" x14ac:dyDescent="0.25">
      <c r="A1156" s="130"/>
      <c r="B1156" s="1"/>
      <c r="C1156" s="10"/>
      <c r="D1156" s="134"/>
      <c r="E1156" s="134"/>
      <c r="F1156" s="134"/>
      <c r="G1156" s="32"/>
    </row>
    <row r="1157" spans="1:7" x14ac:dyDescent="0.25">
      <c r="A1157" s="130"/>
      <c r="B1157" s="7" t="s">
        <v>6</v>
      </c>
      <c r="C1157" s="29"/>
      <c r="D1157" s="134"/>
      <c r="E1157" s="134"/>
      <c r="F1157" s="134"/>
      <c r="G1157" s="32"/>
    </row>
    <row r="1158" spans="1:7" x14ac:dyDescent="0.25">
      <c r="A1158" s="130"/>
      <c r="B1158" s="1"/>
      <c r="C1158" s="10"/>
      <c r="D1158" s="134"/>
      <c r="E1158" s="134"/>
      <c r="F1158" s="134"/>
      <c r="G1158" s="32"/>
    </row>
    <row r="1159" spans="1:7" x14ac:dyDescent="0.25">
      <c r="A1159" s="130"/>
      <c r="B1159" s="23" t="s">
        <v>23</v>
      </c>
      <c r="C1159" s="10"/>
      <c r="D1159" s="40">
        <f>'dec 20'!D1159</f>
        <v>0</v>
      </c>
      <c r="E1159" s="40">
        <f>'dec 20'!E1159</f>
        <v>0</v>
      </c>
      <c r="F1159" s="134">
        <f t="shared" ref="F1159:F1161" si="408">(D1159-E1159)</f>
        <v>0</v>
      </c>
      <c r="G1159" s="32" t="e">
        <f t="shared" ref="G1159:G1161" si="409">F1159/E1159</f>
        <v>#DIV/0!</v>
      </c>
    </row>
    <row r="1160" spans="1:7" ht="26.25" x14ac:dyDescent="0.25">
      <c r="A1160" s="130"/>
      <c r="B1160" s="24" t="s">
        <v>58</v>
      </c>
      <c r="C1160" s="17"/>
      <c r="D1160" s="40">
        <f>'dec 20'!D1160</f>
        <v>0</v>
      </c>
      <c r="E1160" s="40">
        <f>'dec 20'!E1160</f>
        <v>0</v>
      </c>
      <c r="F1160" s="134">
        <f t="shared" si="408"/>
        <v>0</v>
      </c>
      <c r="G1160" s="32" t="e">
        <f t="shared" si="409"/>
        <v>#DIV/0!</v>
      </c>
    </row>
    <row r="1161" spans="1:7" x14ac:dyDescent="0.25">
      <c r="A1161" s="130"/>
      <c r="B1161" s="23" t="s">
        <v>24</v>
      </c>
      <c r="C1161" s="10"/>
      <c r="D1161" s="40">
        <f>'dec 20'!D1161</f>
        <v>0</v>
      </c>
      <c r="E1161" s="40">
        <f>'dec 20'!E1161</f>
        <v>0</v>
      </c>
      <c r="F1161" s="134">
        <f t="shared" si="408"/>
        <v>0</v>
      </c>
      <c r="G1161" s="32" t="e">
        <f t="shared" si="409"/>
        <v>#DIV/0!</v>
      </c>
    </row>
    <row r="1162" spans="1:7" x14ac:dyDescent="0.25">
      <c r="A1162" s="130"/>
      <c r="B1162" s="1"/>
      <c r="C1162" s="10"/>
      <c r="D1162" s="134"/>
      <c r="E1162" s="134"/>
      <c r="F1162" s="134"/>
      <c r="G1162" s="32"/>
    </row>
    <row r="1163" spans="1:7" x14ac:dyDescent="0.25">
      <c r="A1163" s="130"/>
      <c r="B1163" s="8" t="s">
        <v>26</v>
      </c>
      <c r="C1163" s="31"/>
      <c r="D1163" s="40">
        <f>'dec 20'!D1163</f>
        <v>0</v>
      </c>
      <c r="E1163" s="40">
        <f>'dec 20'!E1163</f>
        <v>0</v>
      </c>
      <c r="F1163" s="134">
        <f t="shared" ref="F1163" si="410">(D1163-E1163)</f>
        <v>0</v>
      </c>
      <c r="G1163" s="32" t="e">
        <f t="shared" ref="G1163" si="411">F1163/E1163</f>
        <v>#DIV/0!</v>
      </c>
    </row>
    <row r="1164" spans="1:7" x14ac:dyDescent="0.25">
      <c r="A1164" s="130"/>
      <c r="B1164" s="8"/>
      <c r="C1164" s="31"/>
      <c r="D1164" s="134"/>
      <c r="E1164" s="134"/>
      <c r="F1164" s="134"/>
      <c r="G1164" s="32"/>
    </row>
    <row r="1165" spans="1:7" x14ac:dyDescent="0.25">
      <c r="A1165" s="130">
        <v>3</v>
      </c>
      <c r="B1165" s="8" t="s">
        <v>15</v>
      </c>
      <c r="C1165" s="31"/>
      <c r="D1165" s="134">
        <f>D1168+D1169+D1170+D1171</f>
        <v>0</v>
      </c>
      <c r="E1165" s="134">
        <f>E1168+E1169+E1170+E1171</f>
        <v>0</v>
      </c>
      <c r="F1165" s="134">
        <f t="shared" ref="F1165" si="412">(D1165-E1165)</f>
        <v>0</v>
      </c>
      <c r="G1165" s="32" t="e">
        <f t="shared" ref="G1165" si="413">F1165/E1165</f>
        <v>#DIV/0!</v>
      </c>
    </row>
    <row r="1166" spans="1:7" x14ac:dyDescent="0.25">
      <c r="A1166" s="130"/>
      <c r="B1166" s="7" t="s">
        <v>6</v>
      </c>
      <c r="C1166" s="29"/>
      <c r="D1166" s="134"/>
      <c r="E1166" s="134"/>
      <c r="F1166" s="134"/>
      <c r="G1166" s="32"/>
    </row>
    <row r="1167" spans="1:7" x14ac:dyDescent="0.25">
      <c r="A1167" s="130"/>
      <c r="B1167" s="8"/>
      <c r="C1167" s="31"/>
      <c r="D1167" s="134"/>
      <c r="E1167" s="134"/>
      <c r="F1167" s="134"/>
      <c r="G1167" s="32"/>
    </row>
    <row r="1168" spans="1:7" x14ac:dyDescent="0.25">
      <c r="A1168" s="130">
        <v>30</v>
      </c>
      <c r="B1168" s="25" t="s">
        <v>16</v>
      </c>
      <c r="C1168" s="31"/>
      <c r="D1168" s="40">
        <f>'dec 20'!D1168</f>
        <v>0</v>
      </c>
      <c r="E1168" s="40">
        <f>'dec 20'!E1168</f>
        <v>0</v>
      </c>
      <c r="F1168" s="134">
        <f t="shared" ref="F1168:F1171" si="414">(D1168-E1168)</f>
        <v>0</v>
      </c>
      <c r="G1168" s="32" t="e">
        <f t="shared" ref="G1168:G1171" si="415">F1168/E1168</f>
        <v>#DIV/0!</v>
      </c>
    </row>
    <row r="1169" spans="1:7" x14ac:dyDescent="0.25">
      <c r="A1169" s="130">
        <v>31</v>
      </c>
      <c r="B1169" s="25" t="s">
        <v>17</v>
      </c>
      <c r="C1169" s="31"/>
      <c r="D1169" s="40">
        <f>'dec 20'!D1169</f>
        <v>0</v>
      </c>
      <c r="E1169" s="40">
        <f>'dec 20'!E1169</f>
        <v>0</v>
      </c>
      <c r="F1169" s="134">
        <f t="shared" si="414"/>
        <v>0</v>
      </c>
      <c r="G1169" s="32" t="e">
        <f t="shared" si="415"/>
        <v>#DIV/0!</v>
      </c>
    </row>
    <row r="1170" spans="1:7" x14ac:dyDescent="0.25">
      <c r="A1170" s="130">
        <v>32</v>
      </c>
      <c r="B1170" s="25" t="s">
        <v>18</v>
      </c>
      <c r="C1170" s="31"/>
      <c r="D1170" s="40">
        <f>'dec 20'!D1170</f>
        <v>0</v>
      </c>
      <c r="E1170" s="40">
        <f>'dec 20'!E1170</f>
        <v>0</v>
      </c>
      <c r="F1170" s="134">
        <f t="shared" si="414"/>
        <v>0</v>
      </c>
      <c r="G1170" s="32" t="e">
        <f t="shared" si="415"/>
        <v>#DIV/0!</v>
      </c>
    </row>
    <row r="1171" spans="1:7" x14ac:dyDescent="0.25">
      <c r="A1171" s="130">
        <v>37</v>
      </c>
      <c r="B1171" s="25" t="s">
        <v>25</v>
      </c>
      <c r="C1171" s="31"/>
      <c r="D1171" s="40">
        <f>'dec 20'!D1171</f>
        <v>0</v>
      </c>
      <c r="E1171" s="40">
        <f>'dec 20'!E1171</f>
        <v>0</v>
      </c>
      <c r="F1171" s="134">
        <f t="shared" si="414"/>
        <v>0</v>
      </c>
      <c r="G1171" s="32" t="e">
        <f t="shared" si="415"/>
        <v>#DIV/0!</v>
      </c>
    </row>
    <row r="1173" spans="1:7" ht="16.5" thickBot="1" x14ac:dyDescent="0.3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5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5">
      <c r="A1176" s="277"/>
      <c r="B1176" s="270"/>
      <c r="C1176" s="272"/>
      <c r="D1176" s="134" t="s">
        <v>10</v>
      </c>
      <c r="E1176" s="134" t="s">
        <v>11</v>
      </c>
      <c r="F1176" s="134" t="s">
        <v>12</v>
      </c>
      <c r="G1176" s="32" t="s">
        <v>13</v>
      </c>
    </row>
    <row r="1177" spans="1:7" x14ac:dyDescent="0.25">
      <c r="A1177" s="130">
        <v>700</v>
      </c>
      <c r="B1177" s="1" t="s">
        <v>30</v>
      </c>
      <c r="C1177" s="10"/>
      <c r="D1177" s="134">
        <f>'CUMUL NOVE 20 '!D1177+'dec 20'!D1177</f>
        <v>5330</v>
      </c>
      <c r="E1177" s="134">
        <f>'CUMUL NOVE 20 '!E1177+'dec 20'!E1177</f>
        <v>0</v>
      </c>
      <c r="F1177" s="134">
        <f>(D1178-E1178)</f>
        <v>3351</v>
      </c>
      <c r="G1177" s="32" t="e">
        <f>F1177/E1178</f>
        <v>#DIV/0!</v>
      </c>
    </row>
    <row r="1178" spans="1:7" x14ac:dyDescent="0.25">
      <c r="A1178" s="130">
        <v>701</v>
      </c>
      <c r="B1178" s="1" t="s">
        <v>31</v>
      </c>
      <c r="C1178" s="10"/>
      <c r="D1178" s="134">
        <f>'CUMUL NOVE 20 '!D1178+'dec 20'!D1178</f>
        <v>3351</v>
      </c>
      <c r="E1178" s="134">
        <f>'CUMUL NOVE 20 '!E1178+'dec 20'!E1178</f>
        <v>0</v>
      </c>
      <c r="F1178" s="134">
        <f>(D1179-E1179)</f>
        <v>0</v>
      </c>
      <c r="G1178" s="32" t="e">
        <f>F1178/E1179</f>
        <v>#DIV/0!</v>
      </c>
    </row>
    <row r="1179" spans="1:7" x14ac:dyDescent="0.25">
      <c r="A1179" s="130">
        <v>704</v>
      </c>
      <c r="B1179" s="1" t="s">
        <v>32</v>
      </c>
      <c r="C1179" s="10"/>
      <c r="D1179" s="134">
        <f>'CUMUL NOVE 20 '!D1179+'dec 20'!D1179</f>
        <v>0</v>
      </c>
      <c r="E1179" s="134">
        <f>'CUMUL NOVE 20 '!E1179+'dec 20'!E1179</f>
        <v>0</v>
      </c>
      <c r="F1179" s="134">
        <f t="shared" ref="F1179" si="416">(D1179-E1179)</f>
        <v>0</v>
      </c>
      <c r="G1179" s="32" t="e">
        <f t="shared" ref="G1179:G1180" si="417">F1179/E1179</f>
        <v>#DIV/0!</v>
      </c>
    </row>
    <row r="1180" spans="1:7" x14ac:dyDescent="0.25">
      <c r="A1180" s="130">
        <v>706</v>
      </c>
      <c r="B1180" s="1" t="s">
        <v>33</v>
      </c>
      <c r="C1180" s="10"/>
      <c r="D1180" s="134">
        <f>'CUMUL NOVE 20 '!D1180+'dec 20'!D1180</f>
        <v>3149</v>
      </c>
      <c r="E1180" s="134">
        <f>'CUMUL NOVE 20 '!E1180+'dec 20'!E1180</f>
        <v>120</v>
      </c>
      <c r="F1180" s="134">
        <f>(D1180-E1180)</f>
        <v>3029</v>
      </c>
      <c r="G1180" s="32">
        <f t="shared" si="417"/>
        <v>25.241666666666667</v>
      </c>
    </row>
    <row r="1181" spans="1:7" x14ac:dyDescent="0.25">
      <c r="A1181" s="130"/>
      <c r="B1181" s="13" t="s">
        <v>6</v>
      </c>
      <c r="C1181" s="27"/>
      <c r="D1181" s="39"/>
      <c r="E1181" s="39"/>
      <c r="F1181" s="39"/>
      <c r="G1181" s="33"/>
    </row>
    <row r="1182" spans="1:7" x14ac:dyDescent="0.25">
      <c r="A1182" s="130"/>
      <c r="B1182" s="14" t="s">
        <v>19</v>
      </c>
      <c r="C1182" s="11"/>
      <c r="D1182" s="39"/>
      <c r="E1182" s="39"/>
      <c r="F1182" s="134"/>
      <c r="G1182" s="32" t="e">
        <f t="shared" ref="G1182:G1187" si="418">F1182/E1182</f>
        <v>#DIV/0!</v>
      </c>
    </row>
    <row r="1183" spans="1:7" x14ac:dyDescent="0.25">
      <c r="A1183" s="130"/>
      <c r="B1183" s="14" t="s">
        <v>20</v>
      </c>
      <c r="C1183" s="11"/>
      <c r="D1183" s="39"/>
      <c r="E1183" s="39"/>
      <c r="F1183" s="134"/>
      <c r="G1183" s="32" t="e">
        <f t="shared" si="418"/>
        <v>#DIV/0!</v>
      </c>
    </row>
    <row r="1184" spans="1:7" x14ac:dyDescent="0.25">
      <c r="A1184" s="130"/>
      <c r="B1184" s="14" t="s">
        <v>27</v>
      </c>
      <c r="C1184" s="11"/>
      <c r="D1184" s="39"/>
      <c r="E1184" s="39"/>
      <c r="F1184" s="134"/>
      <c r="G1184" s="32" t="e">
        <f t="shared" si="418"/>
        <v>#DIV/0!</v>
      </c>
    </row>
    <row r="1185" spans="1:7" x14ac:dyDescent="0.25">
      <c r="A1185" s="130">
        <v>706</v>
      </c>
      <c r="B1185" s="2" t="s">
        <v>34</v>
      </c>
      <c r="C1185" s="11"/>
      <c r="D1185" s="134">
        <f>'CUMUL NOVE 20 '!D1185+'dec 20'!D1185</f>
        <v>0</v>
      </c>
      <c r="E1185" s="134">
        <f>'CUMUL NOVE 20 '!E1185+'dec 20'!E1185</f>
        <v>0</v>
      </c>
      <c r="F1185" s="134">
        <f t="shared" ref="F1185:F1187" si="419">(D1185-E1185)</f>
        <v>0</v>
      </c>
      <c r="G1185" s="32" t="e">
        <f t="shared" si="418"/>
        <v>#DIV/0!</v>
      </c>
    </row>
    <row r="1186" spans="1:7" x14ac:dyDescent="0.25">
      <c r="A1186" s="130" t="s">
        <v>35</v>
      </c>
      <c r="B1186" s="2" t="s">
        <v>36</v>
      </c>
      <c r="C1186" s="11"/>
      <c r="D1186" s="134">
        <f>'CUMUL NOVE 20 '!D1186+'dec 20'!D1186</f>
        <v>0</v>
      </c>
      <c r="E1186" s="134">
        <f>'CUMUL NOVE 20 '!E1186+'dec 20'!E1186</f>
        <v>0</v>
      </c>
      <c r="F1186" s="134">
        <f t="shared" si="419"/>
        <v>0</v>
      </c>
      <c r="G1186" s="32" t="e">
        <f t="shared" si="418"/>
        <v>#DIV/0!</v>
      </c>
    </row>
    <row r="1187" spans="1:7" ht="26.25" x14ac:dyDescent="0.25">
      <c r="A1187" s="22"/>
      <c r="B1187" s="26" t="s">
        <v>45</v>
      </c>
      <c r="C1187" s="131"/>
      <c r="D1187" s="40">
        <f>D1177+D1178+D1179+D1180+D1185+D1186</f>
        <v>11830</v>
      </c>
      <c r="E1187" s="40">
        <f>E1177+E1178+E1179+E1180+E1185+E1186</f>
        <v>120</v>
      </c>
      <c r="F1187" s="40">
        <f t="shared" si="419"/>
        <v>11710</v>
      </c>
      <c r="G1187" s="34">
        <f t="shared" si="418"/>
        <v>97.583333333333329</v>
      </c>
    </row>
    <row r="1188" spans="1:7" x14ac:dyDescent="0.25">
      <c r="B1188" s="18"/>
      <c r="C1188" s="28"/>
      <c r="D1188" s="41"/>
      <c r="E1188" s="42"/>
      <c r="F1188" s="42"/>
      <c r="G1188" s="35"/>
    </row>
    <row r="1189" spans="1:7" x14ac:dyDescent="0.25">
      <c r="B1189" s="13" t="s">
        <v>6</v>
      </c>
      <c r="C1189" s="28"/>
      <c r="D1189" s="41"/>
      <c r="E1189" s="42"/>
      <c r="F1189" s="42"/>
      <c r="G1189" s="35"/>
    </row>
    <row r="1190" spans="1:7" x14ac:dyDescent="0.25">
      <c r="B1190" s="1" t="s">
        <v>28</v>
      </c>
      <c r="C1190" s="10"/>
      <c r="D1190" s="134">
        <f>'CUMUL NOVE 20 '!D1190+'dec 20'!D1190</f>
        <v>0</v>
      </c>
      <c r="E1190" s="134">
        <f>'CUMUL NOVE 20 '!E1190+'dec 20'!E1190</f>
        <v>0</v>
      </c>
      <c r="F1190" s="134">
        <f t="shared" ref="F1190" si="420">(D1190-E1190)</f>
        <v>0</v>
      </c>
      <c r="G1190" s="32" t="e">
        <f t="shared" ref="G1190" si="421">F1190/E1190</f>
        <v>#DIV/0!</v>
      </c>
    </row>
    <row r="1191" spans="1:7" x14ac:dyDescent="0.25">
      <c r="B1191" s="3"/>
      <c r="C1191" s="132"/>
      <c r="D1191" s="133"/>
      <c r="E1191" s="133"/>
      <c r="F1191" s="133"/>
      <c r="G1191" s="36"/>
    </row>
    <row r="1192" spans="1:7" x14ac:dyDescent="0.25">
      <c r="A1192" s="130">
        <v>72</v>
      </c>
      <c r="B1192" s="1" t="s">
        <v>37</v>
      </c>
      <c r="C1192" s="10"/>
      <c r="D1192" s="134">
        <f>'CUMUL NOVE 20 '!D1192+'dec 20'!D1192</f>
        <v>0</v>
      </c>
      <c r="E1192" s="134">
        <f>'CUMUL NOVE 20 '!E1192+'dec 20'!E1192</f>
        <v>0</v>
      </c>
      <c r="F1192" s="134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5">
      <c r="A1193" s="130">
        <v>73</v>
      </c>
      <c r="B1193" s="1" t="s">
        <v>38</v>
      </c>
      <c r="C1193" s="10"/>
      <c r="D1193" s="134">
        <f>'CUMUL NOVE 20 '!D1193+'dec 20'!D1193</f>
        <v>0</v>
      </c>
      <c r="E1193" s="134">
        <f>'CUMUL NOVE 20 '!E1193+'dec 20'!E1193</f>
        <v>0</v>
      </c>
      <c r="F1193" s="134">
        <f t="shared" si="422"/>
        <v>0</v>
      </c>
      <c r="G1193" s="32" t="e">
        <f t="shared" si="423"/>
        <v>#DIV/0!</v>
      </c>
    </row>
    <row r="1194" spans="1:7" x14ac:dyDescent="0.25">
      <c r="A1194" s="130">
        <v>74</v>
      </c>
      <c r="B1194" s="2" t="s">
        <v>39</v>
      </c>
      <c r="C1194" s="11"/>
      <c r="D1194" s="134">
        <f>'CUMUL NOVE 20 '!D1194+'dec 20'!D1194</f>
        <v>0</v>
      </c>
      <c r="E1194" s="134">
        <f>'CUMUL NOVE 20 '!E1194+'dec 20'!E1194</f>
        <v>0</v>
      </c>
      <c r="F1194" s="134">
        <f t="shared" si="422"/>
        <v>0</v>
      </c>
      <c r="G1194" s="32" t="e">
        <f t="shared" si="423"/>
        <v>#DIV/0!</v>
      </c>
    </row>
    <row r="1195" spans="1:7" ht="26.25" x14ac:dyDescent="0.25">
      <c r="A1195" s="22"/>
      <c r="B1195" s="26" t="s">
        <v>44</v>
      </c>
      <c r="C1195" s="135"/>
      <c r="D1195" s="40">
        <f>D1187+D1192+D1193+D1194</f>
        <v>11830</v>
      </c>
      <c r="E1195" s="40">
        <f>E1187+E1192+E1193+E1194</f>
        <v>120</v>
      </c>
      <c r="F1195" s="134">
        <f t="shared" si="422"/>
        <v>11710</v>
      </c>
      <c r="G1195" s="32">
        <f t="shared" si="423"/>
        <v>97.583333333333329</v>
      </c>
    </row>
    <row r="1196" spans="1:7" x14ac:dyDescent="0.25">
      <c r="A1196" s="130">
        <v>60</v>
      </c>
      <c r="B1196" s="3" t="s">
        <v>40</v>
      </c>
      <c r="C1196" s="132"/>
      <c r="D1196" s="133">
        <f>D1197+D1198+D1199</f>
        <v>5705</v>
      </c>
      <c r="E1196" s="133">
        <f>E1197+E1198+E1199</f>
        <v>635</v>
      </c>
      <c r="F1196" s="134">
        <f t="shared" si="422"/>
        <v>5070</v>
      </c>
      <c r="G1196" s="32">
        <f t="shared" si="423"/>
        <v>7.984251968503937</v>
      </c>
    </row>
    <row r="1197" spans="1:7" x14ac:dyDescent="0.25">
      <c r="A1197" s="130">
        <v>600</v>
      </c>
      <c r="B1197" s="1" t="s">
        <v>2</v>
      </c>
      <c r="C1197" s="10"/>
      <c r="D1197" s="134">
        <f>'CUMUL NOVE 20 '!D1197+'dec 20'!D1197</f>
        <v>2426</v>
      </c>
      <c r="E1197" s="134">
        <f>'CUMUL NOVE 20 '!E1197+'dec 20'!E1197</f>
        <v>79</v>
      </c>
      <c r="F1197" s="134">
        <f t="shared" si="422"/>
        <v>2347</v>
      </c>
      <c r="G1197" s="32">
        <f t="shared" si="423"/>
        <v>29.708860759493671</v>
      </c>
    </row>
    <row r="1198" spans="1:7" x14ac:dyDescent="0.25">
      <c r="A1198" s="130">
        <v>601</v>
      </c>
      <c r="B1198" s="1" t="s">
        <v>3</v>
      </c>
      <c r="C1198" s="10"/>
      <c r="D1198" s="134">
        <f>'CUMUL NOVE 20 '!D1198+'dec 20'!D1198</f>
        <v>3279</v>
      </c>
      <c r="E1198" s="134">
        <f>'CUMUL NOVE 20 '!E1198+'dec 20'!E1198</f>
        <v>556</v>
      </c>
      <c r="F1198" s="134">
        <f t="shared" si="422"/>
        <v>2723</v>
      </c>
      <c r="G1198" s="32">
        <f t="shared" si="423"/>
        <v>4.8974820143884896</v>
      </c>
    </row>
    <row r="1199" spans="1:7" x14ac:dyDescent="0.25">
      <c r="A1199" s="130">
        <v>604</v>
      </c>
      <c r="B1199" s="1" t="s">
        <v>4</v>
      </c>
      <c r="C1199" s="10"/>
      <c r="D1199" s="134">
        <f>'CUMUL NOVE 20 '!D1199+'dec 20'!D1199</f>
        <v>0</v>
      </c>
      <c r="E1199" s="134">
        <f>'CUMUL NOVE 20 '!E1199+'dec 20'!E1199</f>
        <v>0</v>
      </c>
      <c r="F1199" s="134">
        <f t="shared" si="422"/>
        <v>0</v>
      </c>
      <c r="G1199" s="32" t="e">
        <f t="shared" si="423"/>
        <v>#DIV/0!</v>
      </c>
    </row>
    <row r="1200" spans="1:7" x14ac:dyDescent="0.25">
      <c r="A1200" s="130">
        <v>61</v>
      </c>
      <c r="B1200" s="1" t="s">
        <v>41</v>
      </c>
      <c r="C1200" s="10"/>
      <c r="D1200" s="134">
        <f>'CUMUL NOVE 20 '!D1200+'dec 20'!D1200</f>
        <v>1768</v>
      </c>
      <c r="E1200" s="134">
        <f>'CUMUL NOVE 20 '!E1200+'dec 20'!E1200</f>
        <v>1894</v>
      </c>
      <c r="F1200" s="134">
        <f t="shared" si="422"/>
        <v>-126</v>
      </c>
      <c r="G1200" s="32">
        <f t="shared" si="423"/>
        <v>-6.6525871172122497E-2</v>
      </c>
    </row>
    <row r="1201" spans="1:11" x14ac:dyDescent="0.25">
      <c r="A1201" s="130">
        <v>62</v>
      </c>
      <c r="B1201" s="2" t="s">
        <v>42</v>
      </c>
      <c r="C1201" s="11"/>
      <c r="D1201" s="134">
        <f>'CUMUL NOVE 20 '!D1201+'dec 20'!D1201</f>
        <v>516</v>
      </c>
      <c r="E1201" s="134">
        <f>'CUMUL NOVE 20 '!E1201+'dec 20'!E1201</f>
        <v>499</v>
      </c>
      <c r="F1201" s="134">
        <f t="shared" si="422"/>
        <v>17</v>
      </c>
      <c r="G1201" s="32">
        <f t="shared" si="423"/>
        <v>3.406813627254509E-2</v>
      </c>
    </row>
    <row r="1202" spans="1:11" ht="26.25" x14ac:dyDescent="0.25">
      <c r="A1202" s="22"/>
      <c r="B1202" s="26" t="s">
        <v>43</v>
      </c>
      <c r="C1202" s="135"/>
      <c r="D1202" s="40">
        <f>D1196+D1200+D1201</f>
        <v>7989</v>
      </c>
      <c r="E1202" s="40">
        <f>E1196+E1200+E1201</f>
        <v>3028</v>
      </c>
      <c r="F1202" s="134">
        <f t="shared" si="422"/>
        <v>4961</v>
      </c>
      <c r="G1202" s="32">
        <f t="shared" si="423"/>
        <v>1.6383751651254954</v>
      </c>
    </row>
    <row r="1203" spans="1:11" ht="26.25" x14ac:dyDescent="0.25">
      <c r="A1203" s="22"/>
      <c r="B1203" s="26" t="s">
        <v>48</v>
      </c>
      <c r="C1203" s="135"/>
      <c r="D1203" s="40">
        <f>D1195-D1202</f>
        <v>3841</v>
      </c>
      <c r="E1203" s="40">
        <f>E1195-E1202</f>
        <v>-2908</v>
      </c>
      <c r="F1203" s="134">
        <f t="shared" si="422"/>
        <v>6749</v>
      </c>
      <c r="G1203" s="32">
        <f t="shared" si="423"/>
        <v>-2.3208390646492436</v>
      </c>
    </row>
    <row r="1204" spans="1:11" x14ac:dyDescent="0.25">
      <c r="A1204" s="130">
        <v>63</v>
      </c>
      <c r="B1204" s="3" t="s">
        <v>46</v>
      </c>
      <c r="C1204" s="132"/>
      <c r="D1204" s="134">
        <f>'CUMUL NOVE 20 '!D1204+'dec 20'!D1204</f>
        <v>38703</v>
      </c>
      <c r="E1204" s="134">
        <f>'CUMUL NOVE 20 '!E1204+'dec 20'!E1204</f>
        <v>36825</v>
      </c>
      <c r="F1204" s="134">
        <f t="shared" si="422"/>
        <v>1878</v>
      </c>
      <c r="G1204" s="32">
        <f t="shared" si="423"/>
        <v>5.0997963340122202E-2</v>
      </c>
    </row>
    <row r="1205" spans="1:11" x14ac:dyDescent="0.25">
      <c r="A1205" s="130"/>
      <c r="B1205" s="13" t="s">
        <v>6</v>
      </c>
      <c r="C1205" s="27"/>
      <c r="D1205" s="134"/>
      <c r="E1205" s="134"/>
      <c r="F1205" s="134"/>
      <c r="G1205" s="32"/>
    </row>
    <row r="1206" spans="1:11" x14ac:dyDescent="0.25">
      <c r="A1206" s="130">
        <v>631</v>
      </c>
      <c r="B1206" s="15" t="s">
        <v>21</v>
      </c>
      <c r="C1206" s="21"/>
      <c r="D1206" s="134">
        <f>'CUMUL NOVE 20 '!D1206+'dec 20'!D1206</f>
        <v>0</v>
      </c>
      <c r="E1206" s="134">
        <f>'CUMUL NOVE 20 '!E1206+'dec 20'!E1206</f>
        <v>0</v>
      </c>
      <c r="F1206" s="134">
        <f t="shared" ref="F1206" si="424">(D1206-E1206)</f>
        <v>0</v>
      </c>
      <c r="G1206" s="32" t="e">
        <f t="shared" ref="G1206" si="425">F1206/E1206</f>
        <v>#DIV/0!</v>
      </c>
    </row>
    <row r="1207" spans="1:11" x14ac:dyDescent="0.25">
      <c r="A1207" s="130"/>
      <c r="B1207" s="15"/>
      <c r="C1207" s="21"/>
      <c r="D1207" s="134"/>
      <c r="E1207" s="134"/>
      <c r="F1207" s="134"/>
      <c r="G1207" s="32"/>
    </row>
    <row r="1208" spans="1:11" x14ac:dyDescent="0.25">
      <c r="A1208" s="130">
        <v>64</v>
      </c>
      <c r="B1208" s="2" t="s">
        <v>47</v>
      </c>
      <c r="C1208" s="11"/>
      <c r="D1208" s="134">
        <f>'CUMUL NOVE 20 '!D1208+'dec 20'!D1208</f>
        <v>1514</v>
      </c>
      <c r="E1208" s="134">
        <f>'CUMUL NOVE 20 '!E1208+'dec 20'!E1208</f>
        <v>635</v>
      </c>
      <c r="F1208" s="134">
        <f t="shared" ref="F1208:F1218" si="426">(D1208-E1208)</f>
        <v>879</v>
      </c>
      <c r="G1208" s="32">
        <f t="shared" ref="G1208:G1218" si="427">F1208/E1208</f>
        <v>1.3842519685039369</v>
      </c>
    </row>
    <row r="1209" spans="1:11" ht="26.25" x14ac:dyDescent="0.25">
      <c r="A1209" s="22"/>
      <c r="B1209" s="26" t="s">
        <v>49</v>
      </c>
      <c r="C1209" s="135"/>
      <c r="D1209" s="40">
        <f>D1203-D1204-D1208</f>
        <v>-36376</v>
      </c>
      <c r="E1209" s="40">
        <f>E1203-E1204-E1208</f>
        <v>-40368</v>
      </c>
      <c r="F1209" s="40">
        <f t="shared" si="426"/>
        <v>3992</v>
      </c>
      <c r="G1209" s="34">
        <f t="shared" si="427"/>
        <v>-9.8890210067380108E-2</v>
      </c>
      <c r="K1209" s="45"/>
    </row>
    <row r="1210" spans="1:11" x14ac:dyDescent="0.25">
      <c r="A1210" s="130">
        <v>75</v>
      </c>
      <c r="B1210" s="3" t="s">
        <v>50</v>
      </c>
      <c r="C1210" s="132"/>
      <c r="D1210" s="134">
        <f>'CUMUL NOVE 20 '!D1210+'dec 20'!D1210</f>
        <v>4042</v>
      </c>
      <c r="E1210" s="134">
        <f>'CUMUL NOVE 20 '!E1210+'dec 20'!E1210</f>
        <v>179</v>
      </c>
      <c r="F1210" s="134">
        <f t="shared" si="426"/>
        <v>3863</v>
      </c>
      <c r="G1210" s="32">
        <f t="shared" si="427"/>
        <v>21.58100558659218</v>
      </c>
    </row>
    <row r="1211" spans="1:11" x14ac:dyDescent="0.25">
      <c r="A1211" s="130">
        <v>65</v>
      </c>
      <c r="B1211" s="1" t="s">
        <v>51</v>
      </c>
      <c r="C1211" s="10"/>
      <c r="D1211" s="134">
        <f>'CUMUL NOVE 20 '!D1211+'dec 20'!D1211</f>
        <v>2338</v>
      </c>
      <c r="E1211" s="134">
        <f>'CUMUL NOVE 20 '!E1211+'dec 20'!E1211</f>
        <v>865</v>
      </c>
      <c r="F1211" s="134">
        <f t="shared" si="426"/>
        <v>1473</v>
      </c>
      <c r="G1211" s="32">
        <f t="shared" si="427"/>
        <v>1.7028901734104047</v>
      </c>
    </row>
    <row r="1212" spans="1:11" ht="26.25" x14ac:dyDescent="0.25">
      <c r="A1212" s="130">
        <v>68</v>
      </c>
      <c r="B1212" s="16" t="s">
        <v>52</v>
      </c>
      <c r="C1212" s="17"/>
      <c r="D1212" s="134">
        <f>'CUMUL NOVE 20 '!D1212+'dec 20'!D1212</f>
        <v>33</v>
      </c>
      <c r="E1212" s="134">
        <f>'CUMUL NOVE 20 '!E1212+'dec 20'!E1212</f>
        <v>32</v>
      </c>
      <c r="F1212" s="134">
        <f t="shared" si="426"/>
        <v>1</v>
      </c>
      <c r="G1212" s="32">
        <f t="shared" si="427"/>
        <v>3.125E-2</v>
      </c>
    </row>
    <row r="1213" spans="1:11" x14ac:dyDescent="0.25">
      <c r="A1213" s="130">
        <v>78</v>
      </c>
      <c r="B1213" s="2" t="s">
        <v>53</v>
      </c>
      <c r="C1213" s="11"/>
      <c r="D1213" s="134">
        <f>'CUMUL NOVE 20 '!D1213+'dec 20'!D1213</f>
        <v>0</v>
      </c>
      <c r="E1213" s="134">
        <f>'CUMUL NOVE 20 '!E1213+'dec 20'!E1213</f>
        <v>0</v>
      </c>
      <c r="F1213" s="134">
        <f t="shared" si="426"/>
        <v>0</v>
      </c>
      <c r="G1213" s="32" t="e">
        <f t="shared" si="427"/>
        <v>#DIV/0!</v>
      </c>
    </row>
    <row r="1214" spans="1:11" ht="26.25" x14ac:dyDescent="0.25">
      <c r="A1214" s="22"/>
      <c r="B1214" s="26" t="s">
        <v>77</v>
      </c>
      <c r="C1214" s="135"/>
      <c r="D1214" s="40">
        <f>D1209+D1210-D1211-D1212+D1213</f>
        <v>-34705</v>
      </c>
      <c r="E1214" s="40">
        <f>E1209+E1210-E1211-E1212+E1213</f>
        <v>-41086</v>
      </c>
      <c r="F1214" s="40">
        <f t="shared" si="426"/>
        <v>6381</v>
      </c>
      <c r="G1214" s="34">
        <f t="shared" si="427"/>
        <v>-0.15530837754953025</v>
      </c>
    </row>
    <row r="1215" spans="1:11" x14ac:dyDescent="0.25">
      <c r="A1215" s="130">
        <v>76</v>
      </c>
      <c r="B1215" s="1" t="s">
        <v>54</v>
      </c>
      <c r="C1215" s="10"/>
      <c r="D1215" s="134">
        <f>'CUMUL NOVE 20 '!D1215+'dec 20'!D1215</f>
        <v>0</v>
      </c>
      <c r="E1215" s="134">
        <f>'CUMUL NOVE 20 '!E1215+'dec 20'!E1215</f>
        <v>0</v>
      </c>
      <c r="F1215" s="134">
        <f t="shared" si="426"/>
        <v>0</v>
      </c>
      <c r="G1215" s="32" t="e">
        <f t="shared" si="427"/>
        <v>#DIV/0!</v>
      </c>
    </row>
    <row r="1216" spans="1:11" x14ac:dyDescent="0.25">
      <c r="A1216" s="130">
        <v>66</v>
      </c>
      <c r="B1216" s="1" t="s">
        <v>55</v>
      </c>
      <c r="C1216" s="10"/>
      <c r="D1216" s="134">
        <f>'CUMUL NOVE 20 '!D1216+'dec 20'!D1216</f>
        <v>272</v>
      </c>
      <c r="E1216" s="134">
        <f>'CUMUL NOVE 20 '!E1216+'dec 20'!E1216</f>
        <v>0</v>
      </c>
      <c r="F1216" s="134">
        <f t="shared" si="426"/>
        <v>272</v>
      </c>
      <c r="G1216" s="32" t="e">
        <f t="shared" si="427"/>
        <v>#DIV/0!</v>
      </c>
    </row>
    <row r="1217" spans="1:7" x14ac:dyDescent="0.25">
      <c r="B1217" s="2" t="s">
        <v>56</v>
      </c>
      <c r="C1217" s="11"/>
      <c r="D1217" s="136">
        <f>D1215-D1216</f>
        <v>-272</v>
      </c>
      <c r="E1217" s="136">
        <f>E1215-E1216</f>
        <v>0</v>
      </c>
      <c r="F1217" s="134">
        <f t="shared" si="426"/>
        <v>-272</v>
      </c>
      <c r="G1217" s="32" t="e">
        <f t="shared" si="427"/>
        <v>#DIV/0!</v>
      </c>
    </row>
    <row r="1218" spans="1:7" x14ac:dyDescent="0.25">
      <c r="A1218" s="22"/>
      <c r="B1218" s="19" t="s">
        <v>57</v>
      </c>
      <c r="C1218" s="135"/>
      <c r="D1218" s="40">
        <f>D1214+D1217</f>
        <v>-34977</v>
      </c>
      <c r="E1218" s="40">
        <f>E1214+E1217</f>
        <v>-41086</v>
      </c>
      <c r="F1218" s="40">
        <f t="shared" si="426"/>
        <v>6109</v>
      </c>
      <c r="G1218" s="34">
        <f t="shared" si="427"/>
        <v>-0.14868811760697073</v>
      </c>
    </row>
    <row r="1220" spans="1:7" x14ac:dyDescent="0.25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5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5">
      <c r="A1222" s="130">
        <v>5</v>
      </c>
      <c r="B1222" s="1" t="s">
        <v>22</v>
      </c>
      <c r="C1222" s="10"/>
      <c r="D1222" s="40">
        <f>'dec 20'!D1222</f>
        <v>0</v>
      </c>
      <c r="E1222" s="40">
        <f>'dec 20'!E1222</f>
        <v>0</v>
      </c>
      <c r="F1222" s="40">
        <f t="shared" ref="F1222" si="428">(D1222-E1222)</f>
        <v>0</v>
      </c>
      <c r="G1222" s="34" t="e">
        <f t="shared" ref="G1222" si="429">F1222/E1222</f>
        <v>#DIV/0!</v>
      </c>
    </row>
    <row r="1223" spans="1:7" x14ac:dyDescent="0.25">
      <c r="B1223" s="6"/>
      <c r="C1223" s="28"/>
    </row>
    <row r="1224" spans="1:7" x14ac:dyDescent="0.25">
      <c r="B1224" s="7" t="s">
        <v>6</v>
      </c>
      <c r="C1224" s="29"/>
    </row>
    <row r="1225" spans="1:7" x14ac:dyDescent="0.25">
      <c r="B1225" s="6"/>
      <c r="C1225" s="28"/>
    </row>
    <row r="1226" spans="1:7" x14ac:dyDescent="0.25">
      <c r="A1226" s="130">
        <v>51</v>
      </c>
      <c r="B1226" s="20" t="s">
        <v>29</v>
      </c>
      <c r="C1226" s="30"/>
      <c r="D1226" s="134"/>
      <c r="E1226" s="134"/>
      <c r="F1226" s="134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5">
      <c r="A1227" s="130">
        <v>510</v>
      </c>
      <c r="B1227" s="1" t="s">
        <v>7</v>
      </c>
      <c r="C1227" s="10"/>
      <c r="D1227" s="134"/>
      <c r="E1227" s="134"/>
      <c r="F1227" s="134">
        <f t="shared" si="430"/>
        <v>0</v>
      </c>
      <c r="G1227" s="32" t="e">
        <f t="shared" si="431"/>
        <v>#DIV/0!</v>
      </c>
    </row>
    <row r="1228" spans="1:7" x14ac:dyDescent="0.25">
      <c r="B1228" s="3"/>
      <c r="C1228" s="28"/>
    </row>
    <row r="1229" spans="1:7" x14ac:dyDescent="0.25">
      <c r="A1229" s="130">
        <v>41</v>
      </c>
      <c r="B1229" s="1" t="s">
        <v>8</v>
      </c>
      <c r="C1229" s="10"/>
      <c r="D1229" s="134">
        <f>D1233+D1234+D1235</f>
        <v>0</v>
      </c>
      <c r="E1229" s="134">
        <f>E1233+E1234+E1235</f>
        <v>0</v>
      </c>
      <c r="F1229" s="134">
        <f t="shared" ref="F1229" si="432">(D1229-E1229)</f>
        <v>0</v>
      </c>
      <c r="G1229" s="32" t="e">
        <f t="shared" ref="G1229" si="433">F1229/E1229</f>
        <v>#DIV/0!</v>
      </c>
    </row>
    <row r="1230" spans="1:7" x14ac:dyDescent="0.25">
      <c r="A1230" s="130"/>
      <c r="B1230" s="1"/>
      <c r="C1230" s="10"/>
      <c r="D1230" s="134"/>
      <c r="E1230" s="134"/>
      <c r="F1230" s="134"/>
      <c r="G1230" s="32"/>
    </row>
    <row r="1231" spans="1:7" ht="12.75" customHeight="1" x14ac:dyDescent="0.25">
      <c r="A1231" s="185" t="s">
        <v>78</v>
      </c>
      <c r="B1231" s="7" t="s">
        <v>6</v>
      </c>
      <c r="C1231" s="29"/>
      <c r="D1231" s="134"/>
      <c r="E1231" s="134"/>
      <c r="F1231" s="134"/>
      <c r="G1231" s="32"/>
    </row>
    <row r="1232" spans="1:7" x14ac:dyDescent="0.25">
      <c r="A1232" s="130"/>
      <c r="B1232" s="1"/>
      <c r="C1232" s="10"/>
      <c r="D1232" s="134"/>
      <c r="E1232" s="134"/>
      <c r="F1232" s="134"/>
      <c r="G1232" s="32"/>
    </row>
    <row r="1233" spans="1:7" x14ac:dyDescent="0.25">
      <c r="A1233" s="130"/>
      <c r="B1233" s="23" t="s">
        <v>23</v>
      </c>
      <c r="C1233" s="10"/>
      <c r="D1233" s="40">
        <f>'dec 20'!D1233</f>
        <v>0</v>
      </c>
      <c r="E1233" s="40">
        <f>'dec 20'!E1233</f>
        <v>0</v>
      </c>
      <c r="F1233" s="134">
        <f t="shared" ref="F1233:F1235" si="434">(D1233-E1233)</f>
        <v>0</v>
      </c>
      <c r="G1233" s="32" t="e">
        <f t="shared" ref="G1233:G1235" si="435">F1233/E1233</f>
        <v>#DIV/0!</v>
      </c>
    </row>
    <row r="1234" spans="1:7" ht="26.25" x14ac:dyDescent="0.25">
      <c r="A1234" s="130"/>
      <c r="B1234" s="24" t="s">
        <v>58</v>
      </c>
      <c r="C1234" s="17"/>
      <c r="D1234" s="40">
        <f>'dec 20'!D1234</f>
        <v>0</v>
      </c>
      <c r="E1234" s="40">
        <f>'dec 20'!E1234</f>
        <v>0</v>
      </c>
      <c r="F1234" s="134">
        <f t="shared" si="434"/>
        <v>0</v>
      </c>
      <c r="G1234" s="32" t="e">
        <f t="shared" si="435"/>
        <v>#DIV/0!</v>
      </c>
    </row>
    <row r="1235" spans="1:7" x14ac:dyDescent="0.25">
      <c r="A1235" s="130"/>
      <c r="B1235" s="23" t="s">
        <v>24</v>
      </c>
      <c r="C1235" s="10"/>
      <c r="D1235" s="40">
        <f>'dec 20'!D1235</f>
        <v>0</v>
      </c>
      <c r="E1235" s="40">
        <f>'dec 20'!E1235</f>
        <v>0</v>
      </c>
      <c r="F1235" s="134">
        <f t="shared" si="434"/>
        <v>0</v>
      </c>
      <c r="G1235" s="32" t="e">
        <f t="shared" si="435"/>
        <v>#DIV/0!</v>
      </c>
    </row>
    <row r="1236" spans="1:7" x14ac:dyDescent="0.25">
      <c r="A1236" s="130"/>
      <c r="B1236" s="1"/>
      <c r="C1236" s="10"/>
      <c r="D1236" s="134"/>
      <c r="E1236" s="134"/>
      <c r="F1236" s="134"/>
      <c r="G1236" s="32"/>
    </row>
    <row r="1237" spans="1:7" x14ac:dyDescent="0.25">
      <c r="A1237" s="130"/>
      <c r="B1237" s="8" t="s">
        <v>26</v>
      </c>
      <c r="C1237" s="31"/>
      <c r="D1237" s="40">
        <f>'dec 20'!D1237</f>
        <v>0</v>
      </c>
      <c r="E1237" s="40">
        <f>'dec 20'!E1237</f>
        <v>0</v>
      </c>
      <c r="F1237" s="134">
        <f t="shared" ref="F1237" si="436">(D1237-E1237)</f>
        <v>0</v>
      </c>
      <c r="G1237" s="32" t="e">
        <f t="shared" ref="G1237" si="437">F1237/E1237</f>
        <v>#DIV/0!</v>
      </c>
    </row>
    <row r="1238" spans="1:7" x14ac:dyDescent="0.25">
      <c r="A1238" s="130"/>
      <c r="B1238" s="8"/>
      <c r="C1238" s="31"/>
      <c r="D1238" s="134"/>
      <c r="E1238" s="134"/>
      <c r="F1238" s="134"/>
      <c r="G1238" s="32"/>
    </row>
    <row r="1239" spans="1:7" x14ac:dyDescent="0.25">
      <c r="A1239" s="130">
        <v>3</v>
      </c>
      <c r="B1239" s="8" t="s">
        <v>15</v>
      </c>
      <c r="C1239" s="31"/>
      <c r="D1239" s="134">
        <f>D1242+D1243+D1244+D1245</f>
        <v>0</v>
      </c>
      <c r="E1239" s="134">
        <f>E1242+E1243+E1244+E1245</f>
        <v>0</v>
      </c>
      <c r="F1239" s="134">
        <f t="shared" ref="F1239" si="438">(D1239-E1239)</f>
        <v>0</v>
      </c>
      <c r="G1239" s="32" t="e">
        <f t="shared" ref="G1239" si="439">F1239/E1239</f>
        <v>#DIV/0!</v>
      </c>
    </row>
    <row r="1240" spans="1:7" x14ac:dyDescent="0.25">
      <c r="A1240" s="130"/>
      <c r="B1240" s="7" t="s">
        <v>6</v>
      </c>
      <c r="C1240" s="29"/>
      <c r="D1240" s="134"/>
      <c r="E1240" s="134"/>
      <c r="F1240" s="134"/>
      <c r="G1240" s="32"/>
    </row>
    <row r="1241" spans="1:7" x14ac:dyDescent="0.25">
      <c r="A1241" s="130"/>
      <c r="B1241" s="8"/>
      <c r="C1241" s="31"/>
      <c r="D1241" s="134"/>
      <c r="E1241" s="134"/>
      <c r="F1241" s="134"/>
      <c r="G1241" s="32"/>
    </row>
    <row r="1242" spans="1:7" x14ac:dyDescent="0.25">
      <c r="A1242" s="130">
        <v>30</v>
      </c>
      <c r="B1242" s="25" t="s">
        <v>16</v>
      </c>
      <c r="C1242" s="31"/>
      <c r="D1242" s="40">
        <f>'dec 20'!D1242</f>
        <v>0</v>
      </c>
      <c r="E1242" s="40">
        <f>'dec 20'!E1242</f>
        <v>0</v>
      </c>
      <c r="F1242" s="134">
        <f t="shared" ref="F1242:F1245" si="440">(D1242-E1242)</f>
        <v>0</v>
      </c>
      <c r="G1242" s="32" t="e">
        <f t="shared" ref="G1242:G1245" si="441">F1242/E1242</f>
        <v>#DIV/0!</v>
      </c>
    </row>
    <row r="1243" spans="1:7" x14ac:dyDescent="0.25">
      <c r="A1243" s="130">
        <v>31</v>
      </c>
      <c r="B1243" s="25" t="s">
        <v>17</v>
      </c>
      <c r="C1243" s="31"/>
      <c r="D1243" s="40">
        <f>'dec 20'!D1243</f>
        <v>0</v>
      </c>
      <c r="E1243" s="40">
        <f>'dec 20'!E1243</f>
        <v>0</v>
      </c>
      <c r="F1243" s="134">
        <f t="shared" si="440"/>
        <v>0</v>
      </c>
      <c r="G1243" s="32" t="e">
        <f t="shared" si="441"/>
        <v>#DIV/0!</v>
      </c>
    </row>
    <row r="1244" spans="1:7" x14ac:dyDescent="0.25">
      <c r="A1244" s="130">
        <v>32</v>
      </c>
      <c r="B1244" s="25" t="s">
        <v>18</v>
      </c>
      <c r="C1244" s="31"/>
      <c r="D1244" s="40">
        <f>'dec 20'!D1244</f>
        <v>0</v>
      </c>
      <c r="E1244" s="40">
        <f>'dec 20'!E1244</f>
        <v>0</v>
      </c>
      <c r="F1244" s="134">
        <f t="shared" si="440"/>
        <v>0</v>
      </c>
      <c r="G1244" s="32" t="e">
        <f t="shared" si="441"/>
        <v>#DIV/0!</v>
      </c>
    </row>
    <row r="1245" spans="1:7" x14ac:dyDescent="0.25">
      <c r="A1245" s="130">
        <v>37</v>
      </c>
      <c r="B1245" s="25" t="s">
        <v>25</v>
      </c>
      <c r="C1245" s="31"/>
      <c r="D1245" s="40">
        <f>'dec 20'!D1245</f>
        <v>0</v>
      </c>
      <c r="E1245" s="40">
        <f>'dec 20'!E1245</f>
        <v>0</v>
      </c>
      <c r="F1245" s="134">
        <f t="shared" si="440"/>
        <v>0</v>
      </c>
      <c r="G1245" s="32" t="e">
        <f t="shared" si="441"/>
        <v>#DIV/0!</v>
      </c>
    </row>
    <row r="1246" spans="1:7" ht="16.5" thickBot="1" x14ac:dyDescent="0.3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5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5">
      <c r="A1249" s="261"/>
      <c r="B1249" s="263"/>
      <c r="C1249" s="265"/>
      <c r="D1249" s="134" t="s">
        <v>10</v>
      </c>
      <c r="E1249" s="134" t="s">
        <v>11</v>
      </c>
      <c r="F1249" s="134" t="s">
        <v>12</v>
      </c>
      <c r="G1249" s="32" t="s">
        <v>13</v>
      </c>
    </row>
    <row r="1250" spans="1:7" x14ac:dyDescent="0.25">
      <c r="A1250" s="130">
        <v>700</v>
      </c>
      <c r="B1250" s="1" t="s">
        <v>30</v>
      </c>
      <c r="C1250" s="10"/>
      <c r="D1250" s="134">
        <f>D5+D79+D153+D227+D300+D373+D446+D519+D592+D665+D738+D811+D884+D957+D1030+D1103+D1177</f>
        <v>814107.63</v>
      </c>
      <c r="E1250" s="134">
        <f>E5+E79+E153+E227+E300+E373+E446+E519+E592+E665+E738+E811+E884+E957+E1030+E1103+E1177</f>
        <v>860397.33000000007</v>
      </c>
      <c r="F1250" s="134">
        <f>(D1250-E1250)</f>
        <v>-46289.70000000007</v>
      </c>
      <c r="G1250" s="32">
        <f>F1250/E1250</f>
        <v>-5.3800376158768488E-2</v>
      </c>
    </row>
    <row r="1251" spans="1:7" x14ac:dyDescent="0.25">
      <c r="A1251" s="130">
        <v>701</v>
      </c>
      <c r="B1251" s="1" t="s">
        <v>31</v>
      </c>
      <c r="C1251" s="10"/>
      <c r="D1251" s="134">
        <f>D6+D80+D154+D228+D301+D374+D447+D520+D593+D666+D739+D812+D885+D958+D1031+D1104+D1178</f>
        <v>1443145</v>
      </c>
      <c r="E1251" s="134">
        <f>E6+E80+E154+E228+E301+E374+E447+E520+E593+E666+E739+E812+E885+E958+E1031+E1104+E1178</f>
        <v>1413125</v>
      </c>
      <c r="F1251" s="134">
        <f t="shared" ref="F1251:F1253" si="442">(D1251-E1251)</f>
        <v>30020</v>
      </c>
      <c r="G1251" s="32">
        <f t="shared" ref="G1251:G1253" si="443">F1251/E1251</f>
        <v>2.1243697478991595E-2</v>
      </c>
    </row>
    <row r="1252" spans="1:7" x14ac:dyDescent="0.25">
      <c r="A1252" s="130">
        <v>704</v>
      </c>
      <c r="B1252" s="1" t="s">
        <v>32</v>
      </c>
      <c r="C1252" s="10"/>
      <c r="D1252" s="134">
        <f t="shared" ref="D1252:E1253" si="444">D6+D81+D155+D229+D302+D375+D448+D521+D594+D667+D740+D813+D886+D959+D1032+D1105+D1179</f>
        <v>42047</v>
      </c>
      <c r="E1252" s="134">
        <f t="shared" si="444"/>
        <v>29920</v>
      </c>
      <c r="F1252" s="134">
        <f t="shared" si="442"/>
        <v>12127</v>
      </c>
      <c r="G1252" s="32">
        <f t="shared" si="443"/>
        <v>0.40531417112299467</v>
      </c>
    </row>
    <row r="1253" spans="1:7" x14ac:dyDescent="0.25">
      <c r="A1253" s="130">
        <v>706</v>
      </c>
      <c r="B1253" s="1" t="s">
        <v>33</v>
      </c>
      <c r="C1253" s="10"/>
      <c r="D1253" s="134">
        <f t="shared" si="444"/>
        <v>3608378.969</v>
      </c>
      <c r="E1253" s="134">
        <f t="shared" si="444"/>
        <v>3395091.54</v>
      </c>
      <c r="F1253" s="134">
        <f t="shared" si="442"/>
        <v>213287.429</v>
      </c>
      <c r="G1253" s="32">
        <f t="shared" si="443"/>
        <v>6.2822291089093873E-2</v>
      </c>
    </row>
    <row r="1254" spans="1:7" x14ac:dyDescent="0.25">
      <c r="A1254" s="130"/>
      <c r="B1254" s="13" t="s">
        <v>6</v>
      </c>
      <c r="C1254" s="27"/>
      <c r="D1254" s="39"/>
      <c r="E1254" s="39"/>
      <c r="F1254" s="39"/>
      <c r="G1254" s="33"/>
    </row>
    <row r="1255" spans="1:7" x14ac:dyDescent="0.25">
      <c r="A1255" s="130"/>
      <c r="B1255" s="14" t="s">
        <v>19</v>
      </c>
      <c r="C1255" s="11"/>
      <c r="D1255" s="134">
        <f t="shared" ref="D1255:E1257" si="445">D9+D84+D158+D232+D305+D378+D451+D524+D597+D670+D743+D816+D889+D962+D1035+D1108</f>
        <v>0</v>
      </c>
      <c r="E1255" s="134">
        <f t="shared" si="445"/>
        <v>0</v>
      </c>
      <c r="F1255" s="134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5">
      <c r="A1256" s="130"/>
      <c r="B1256" s="14" t="s">
        <v>20</v>
      </c>
      <c r="C1256" s="11"/>
      <c r="D1256" s="134">
        <f t="shared" si="445"/>
        <v>0</v>
      </c>
      <c r="E1256" s="134">
        <f t="shared" si="445"/>
        <v>0</v>
      </c>
      <c r="F1256" s="134">
        <f t="shared" si="446"/>
        <v>0</v>
      </c>
      <c r="G1256" s="32" t="e">
        <f t="shared" si="447"/>
        <v>#DIV/0!</v>
      </c>
    </row>
    <row r="1257" spans="1:7" x14ac:dyDescent="0.25">
      <c r="A1257" s="130"/>
      <c r="B1257" s="14" t="s">
        <v>27</v>
      </c>
      <c r="C1257" s="11"/>
      <c r="D1257" s="134">
        <f t="shared" si="445"/>
        <v>0</v>
      </c>
      <c r="E1257" s="134">
        <f t="shared" si="445"/>
        <v>0</v>
      </c>
      <c r="F1257" s="134">
        <f t="shared" si="446"/>
        <v>0</v>
      </c>
      <c r="G1257" s="32" t="e">
        <f t="shared" si="447"/>
        <v>#DIV/0!</v>
      </c>
    </row>
    <row r="1258" spans="1:7" x14ac:dyDescent="0.25">
      <c r="A1258" s="130">
        <v>706</v>
      </c>
      <c r="B1258" s="2" t="s">
        <v>34</v>
      </c>
      <c r="C1258" s="11"/>
      <c r="D1258" s="134">
        <f t="shared" ref="D1258:E1259" si="448">D12+D87+D161+D235+D308+D381+D454+D527+D600+D673+D746+D819+D892+D965+D1038+D1111+D1185</f>
        <v>804491.52</v>
      </c>
      <c r="E1258" s="134">
        <f t="shared" si="448"/>
        <v>643995.48</v>
      </c>
      <c r="F1258" s="134">
        <f t="shared" si="446"/>
        <v>160496.04000000004</v>
      </c>
      <c r="G1258" s="32">
        <f t="shared" si="447"/>
        <v>0.24921920259440336</v>
      </c>
    </row>
    <row r="1259" spans="1:7" x14ac:dyDescent="0.25">
      <c r="A1259" s="130" t="s">
        <v>35</v>
      </c>
      <c r="B1259" s="2" t="s">
        <v>36</v>
      </c>
      <c r="C1259" s="11"/>
      <c r="D1259" s="134">
        <f t="shared" si="448"/>
        <v>0</v>
      </c>
      <c r="E1259" s="134">
        <f t="shared" si="448"/>
        <v>0</v>
      </c>
      <c r="F1259" s="134">
        <f t="shared" si="446"/>
        <v>0</v>
      </c>
      <c r="G1259" s="32" t="e">
        <f t="shared" si="447"/>
        <v>#DIV/0!</v>
      </c>
    </row>
    <row r="1260" spans="1:7" ht="26.25" x14ac:dyDescent="0.25">
      <c r="A1260" s="22"/>
      <c r="B1260" s="26" t="s">
        <v>45</v>
      </c>
      <c r="C1260" s="131"/>
      <c r="D1260" s="40">
        <f>D1250+D1251+D1252+D1253+D1258+D1259</f>
        <v>6712170.118999999</v>
      </c>
      <c r="E1260" s="40">
        <f>E1250+E1251+E1252+E1253+E1258+E1259</f>
        <v>6342529.3499999996</v>
      </c>
      <c r="F1260" s="40">
        <f t="shared" si="446"/>
        <v>369640.76899999939</v>
      </c>
      <c r="G1260" s="137">
        <f t="shared" si="447"/>
        <v>5.8279709655580769E-2</v>
      </c>
    </row>
    <row r="1261" spans="1:7" x14ac:dyDescent="0.25">
      <c r="B1261" s="18"/>
      <c r="C1261" s="28"/>
      <c r="D1261" s="41"/>
      <c r="E1261" s="42"/>
      <c r="F1261" s="42"/>
      <c r="G1261" s="35"/>
    </row>
    <row r="1262" spans="1:7" x14ac:dyDescent="0.25">
      <c r="B1262" s="13" t="s">
        <v>6</v>
      </c>
      <c r="C1262" s="28"/>
      <c r="D1262" s="41"/>
      <c r="E1262" s="42"/>
      <c r="F1262" s="42"/>
      <c r="G1262" s="35"/>
    </row>
    <row r="1263" spans="1:7" x14ac:dyDescent="0.25">
      <c r="B1263" s="1" t="s">
        <v>28</v>
      </c>
      <c r="C1263" s="10"/>
      <c r="D1263" s="134"/>
      <c r="E1263" s="134"/>
      <c r="F1263" s="134">
        <f t="shared" ref="F1263" si="449">(D1263-E1263)</f>
        <v>0</v>
      </c>
      <c r="G1263" s="32" t="e">
        <f t="shared" ref="G1263" si="450">F1263/E1263</f>
        <v>#DIV/0!</v>
      </c>
    </row>
    <row r="1264" spans="1:7" x14ac:dyDescent="0.25">
      <c r="B1264" s="3"/>
      <c r="C1264" s="132"/>
      <c r="D1264" s="134"/>
      <c r="E1264" s="134"/>
      <c r="F1264" s="133"/>
      <c r="G1264" s="36"/>
    </row>
    <row r="1265" spans="1:7" x14ac:dyDescent="0.25">
      <c r="A1265" s="130">
        <v>72</v>
      </c>
      <c r="B1265" s="1" t="s">
        <v>37</v>
      </c>
      <c r="C1265" s="10"/>
      <c r="D1265" s="134"/>
      <c r="E1265" s="134"/>
      <c r="F1265" s="134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5">
      <c r="A1266" s="130">
        <v>73</v>
      </c>
      <c r="B1266" s="1" t="s">
        <v>38</v>
      </c>
      <c r="C1266" s="10"/>
      <c r="D1266" s="134"/>
      <c r="E1266" s="134"/>
      <c r="F1266" s="134">
        <f t="shared" si="451"/>
        <v>0</v>
      </c>
      <c r="G1266" s="32" t="e">
        <f t="shared" si="452"/>
        <v>#DIV/0!</v>
      </c>
    </row>
    <row r="1267" spans="1:7" x14ac:dyDescent="0.25">
      <c r="A1267" s="130">
        <v>74</v>
      </c>
      <c r="B1267" s="2" t="s">
        <v>39</v>
      </c>
      <c r="C1267" s="11"/>
      <c r="D1267" s="134"/>
      <c r="E1267" s="134"/>
      <c r="F1267" s="134">
        <f t="shared" si="451"/>
        <v>0</v>
      </c>
      <c r="G1267" s="32" t="e">
        <f t="shared" si="452"/>
        <v>#DIV/0!</v>
      </c>
    </row>
    <row r="1268" spans="1:7" ht="26.25" x14ac:dyDescent="0.25">
      <c r="A1268" s="22"/>
      <c r="B1268" s="26" t="s">
        <v>44</v>
      </c>
      <c r="C1268" s="135"/>
      <c r="D1268" s="40">
        <f>D1260+D1265+D1266+D1267</f>
        <v>6712170.118999999</v>
      </c>
      <c r="E1268" s="40">
        <f>E1260+E1265+E1266+E1267</f>
        <v>6342529.3499999996</v>
      </c>
      <c r="F1268" s="134">
        <f t="shared" si="451"/>
        <v>369640.76899999939</v>
      </c>
      <c r="G1268" s="32">
        <f t="shared" si="452"/>
        <v>5.8279709655580769E-2</v>
      </c>
    </row>
    <row r="1269" spans="1:7" x14ac:dyDescent="0.25">
      <c r="A1269" s="130">
        <v>60</v>
      </c>
      <c r="B1269" s="3" t="s">
        <v>40</v>
      </c>
      <c r="C1269" s="132"/>
      <c r="D1269" s="133">
        <f>D1270+D1271+D1272</f>
        <v>1594414.453</v>
      </c>
      <c r="E1269" s="133">
        <f>E1270+E1271+E1272</f>
        <v>1373246.1240000001</v>
      </c>
      <c r="F1269" s="134">
        <f t="shared" si="451"/>
        <v>221168.32899999991</v>
      </c>
      <c r="G1269" s="32">
        <f t="shared" si="452"/>
        <v>0.16105512707057887</v>
      </c>
    </row>
    <row r="1270" spans="1:7" x14ac:dyDescent="0.25">
      <c r="A1270" s="130">
        <v>600</v>
      </c>
      <c r="B1270" s="1" t="s">
        <v>2</v>
      </c>
      <c r="C1270" s="10"/>
      <c r="D1270" s="134">
        <f>D24+D99+D173+D247+D320+D393+D466+D539+D612+D685+D758+D831+D904+D977+D1050+D1123+D1197</f>
        <v>206427.128</v>
      </c>
      <c r="E1270" s="134">
        <f>E24+E99+E173+E247+E320+E393+E466+E539+E612+E685+E758+E831+E904+E977+E1050+E1123+E1197</f>
        <v>180418.97999999998</v>
      </c>
      <c r="F1270" s="134">
        <f t="shared" si="451"/>
        <v>26008.148000000016</v>
      </c>
      <c r="G1270" s="32">
        <f t="shared" si="452"/>
        <v>0.14415416825879415</v>
      </c>
    </row>
    <row r="1271" spans="1:7" x14ac:dyDescent="0.25">
      <c r="A1271" s="130">
        <v>601</v>
      </c>
      <c r="B1271" s="1" t="s">
        <v>3</v>
      </c>
      <c r="C1271" s="10"/>
      <c r="D1271" s="134">
        <f>D25+D100+D174+D248+D321+D394+D467+D540+D613+D686+D759+D832+D904+D978+D1051+D1124+D1198</f>
        <v>970382.598</v>
      </c>
      <c r="E1271" s="134">
        <f>E25+E100+E174+E248+E321+E394+E467+E540+E613+E686+E759+E832+E904+E978+E1051+E1124+E1198</f>
        <v>812938.12600000005</v>
      </c>
      <c r="F1271" s="134">
        <f t="shared" si="451"/>
        <v>157444.47199999995</v>
      </c>
      <c r="G1271" s="32">
        <f t="shared" si="452"/>
        <v>0.19367337680998362</v>
      </c>
    </row>
    <row r="1272" spans="1:7" x14ac:dyDescent="0.25">
      <c r="A1272" s="130">
        <v>604</v>
      </c>
      <c r="B1272" s="1" t="s">
        <v>4</v>
      </c>
      <c r="C1272" s="10"/>
      <c r="D1272" s="134">
        <f>D26+D101+D175+D249+D322+D395+D468+D541+D614+D687+D760+D833+D905+D979+D1052+D1125+D1199</f>
        <v>417604.72700000001</v>
      </c>
      <c r="E1272" s="134">
        <f>E26+E101+E175+E249+E322+E395+E468+E541+E614+E687+E760+E833+E905+E979+E1052+E1125+E1199</f>
        <v>379889.01799999998</v>
      </c>
      <c r="F1272" s="134">
        <f t="shared" si="451"/>
        <v>37715.709000000032</v>
      </c>
      <c r="G1272" s="32">
        <f t="shared" si="452"/>
        <v>9.9280861548885393E-2</v>
      </c>
    </row>
    <row r="1273" spans="1:7" x14ac:dyDescent="0.25">
      <c r="A1273" s="130">
        <v>61</v>
      </c>
      <c r="B1273" s="1" t="s">
        <v>41</v>
      </c>
      <c r="C1273" s="10"/>
      <c r="D1273" s="134">
        <f t="shared" ref="D1273:E1274" si="453">D27+D102+D176+D250+D323+D396+D469+D542+D615+D688+D761+D834+D907+D980+D1053+D1126+D1200</f>
        <v>235210.215</v>
      </c>
      <c r="E1273" s="134">
        <f t="shared" si="453"/>
        <v>215885.641</v>
      </c>
      <c r="F1273" s="134">
        <f t="shared" si="451"/>
        <v>19324.573999999993</v>
      </c>
      <c r="G1273" s="32">
        <f t="shared" si="452"/>
        <v>8.9513012122932223E-2</v>
      </c>
    </row>
    <row r="1274" spans="1:7" x14ac:dyDescent="0.25">
      <c r="A1274" s="130">
        <v>62</v>
      </c>
      <c r="B1274" s="2" t="s">
        <v>42</v>
      </c>
      <c r="C1274" s="11"/>
      <c r="D1274" s="134">
        <f t="shared" si="453"/>
        <v>326911.45</v>
      </c>
      <c r="E1274" s="134">
        <f t="shared" si="453"/>
        <v>414824.47100000002</v>
      </c>
      <c r="F1274" s="134">
        <f t="shared" si="451"/>
        <v>-87913.021000000008</v>
      </c>
      <c r="G1274" s="32">
        <f t="shared" si="452"/>
        <v>-0.21192824229504051</v>
      </c>
    </row>
    <row r="1275" spans="1:7" ht="26.25" x14ac:dyDescent="0.25">
      <c r="A1275" s="22"/>
      <c r="B1275" s="26" t="s">
        <v>43</v>
      </c>
      <c r="C1275" s="135"/>
      <c r="D1275" s="40">
        <f>D1269+D1273+D1274</f>
        <v>2156536.1180000002</v>
      </c>
      <c r="E1275" s="40">
        <f>E1269+E1273+E1274</f>
        <v>2003956.236</v>
      </c>
      <c r="F1275" s="134">
        <f t="shared" si="451"/>
        <v>152579.88200000022</v>
      </c>
      <c r="G1275" s="32">
        <f t="shared" si="452"/>
        <v>7.6139328423936808E-2</v>
      </c>
    </row>
    <row r="1276" spans="1:7" ht="26.25" x14ac:dyDescent="0.25">
      <c r="A1276" s="22"/>
      <c r="B1276" s="26" t="s">
        <v>48</v>
      </c>
      <c r="C1276" s="135"/>
      <c r="D1276" s="40">
        <f>D1268-D1275</f>
        <v>4555634.0009999983</v>
      </c>
      <c r="E1276" s="40">
        <f>E1268-E1275</f>
        <v>4338573.1140000001</v>
      </c>
      <c r="F1276" s="134">
        <f t="shared" si="451"/>
        <v>217060.88699999824</v>
      </c>
      <c r="G1276" s="32">
        <f t="shared" si="452"/>
        <v>5.0030478061916614E-2</v>
      </c>
    </row>
    <row r="1277" spans="1:7" x14ac:dyDescent="0.25">
      <c r="A1277" s="130">
        <v>63</v>
      </c>
      <c r="B1277" s="3" t="s">
        <v>46</v>
      </c>
      <c r="C1277" s="132"/>
      <c r="D1277" s="134">
        <f t="shared" ref="D1277:E1279" si="454">D31+D106+D180+D254+D327+D400+D473+D546+D619+D692+D765+D838+D911+D984+D1057+D1130+D1204</f>
        <v>4489187.5640000002</v>
      </c>
      <c r="E1277" s="134">
        <f t="shared" si="454"/>
        <v>4456559.5659999996</v>
      </c>
      <c r="F1277" s="134">
        <f t="shared" si="451"/>
        <v>32627.998000000603</v>
      </c>
      <c r="G1277" s="32">
        <f t="shared" si="452"/>
        <v>7.3213422858579621E-3</v>
      </c>
    </row>
    <row r="1278" spans="1:7" x14ac:dyDescent="0.25">
      <c r="A1278" s="130"/>
      <c r="B1278" s="13" t="s">
        <v>6</v>
      </c>
      <c r="C1278" s="27"/>
      <c r="D1278" s="134"/>
      <c r="E1278" s="134"/>
      <c r="F1278" s="134"/>
      <c r="G1278" s="32"/>
    </row>
    <row r="1279" spans="1:7" x14ac:dyDescent="0.25">
      <c r="A1279" s="130">
        <v>631</v>
      </c>
      <c r="B1279" s="15" t="s">
        <v>21</v>
      </c>
      <c r="C1279" s="21"/>
      <c r="D1279" s="134">
        <f t="shared" si="454"/>
        <v>0</v>
      </c>
      <c r="E1279" s="134">
        <f t="shared" si="454"/>
        <v>0</v>
      </c>
      <c r="F1279" s="134">
        <f t="shared" ref="F1279" si="455">(D1279-E1279)</f>
        <v>0</v>
      </c>
      <c r="G1279" s="32" t="e">
        <f t="shared" ref="G1279" si="456">F1279/E1279</f>
        <v>#DIV/0!</v>
      </c>
    </row>
    <row r="1280" spans="1:7" x14ac:dyDescent="0.25">
      <c r="A1280" s="130"/>
      <c r="B1280" s="15"/>
      <c r="C1280" s="21"/>
      <c r="D1280" s="134"/>
      <c r="E1280" s="134"/>
      <c r="F1280" s="134"/>
      <c r="G1280" s="32"/>
    </row>
    <row r="1281" spans="1:7" x14ac:dyDescent="0.25">
      <c r="A1281" s="130">
        <v>64</v>
      </c>
      <c r="B1281" s="2" t="s">
        <v>47</v>
      </c>
      <c r="C1281" s="11"/>
      <c r="D1281" s="134">
        <f>D35+D110+D184+D258+D331+D404+D477+D550+D623+D696+D769+D842+D915+D988+D1061+D1134+D1208</f>
        <v>223495.49599999998</v>
      </c>
      <c r="E1281" s="134">
        <f>E35+E110+E184+E258+E331+E404+E477+E550+E623+E696+E769+E842+E915+E988+E1061+E1134+E1208</f>
        <v>217270.122</v>
      </c>
      <c r="F1281" s="134">
        <f t="shared" ref="F1281:F1291" si="457">(D1281-E1281)</f>
        <v>6225.3739999999816</v>
      </c>
      <c r="G1281" s="32">
        <f t="shared" ref="G1281:G1291" si="458">F1281/E1281</f>
        <v>2.8652692522536445E-2</v>
      </c>
    </row>
    <row r="1282" spans="1:7" ht="26.25" x14ac:dyDescent="0.25">
      <c r="A1282" s="22"/>
      <c r="B1282" s="26" t="s">
        <v>49</v>
      </c>
      <c r="C1282" s="135"/>
      <c r="D1282" s="134">
        <f>D1276-D1277-D1281</f>
        <v>-157049.05900000193</v>
      </c>
      <c r="E1282" s="134">
        <f>E1276-E1277-E1281</f>
        <v>-335256.57399999956</v>
      </c>
      <c r="F1282" s="134">
        <f t="shared" si="457"/>
        <v>178207.51499999763</v>
      </c>
      <c r="G1282" s="32">
        <f t="shared" si="458"/>
        <v>-0.53155561686315467</v>
      </c>
    </row>
    <row r="1283" spans="1:7" x14ac:dyDescent="0.25">
      <c r="A1283" s="130">
        <v>75</v>
      </c>
      <c r="B1283" s="3" t="s">
        <v>50</v>
      </c>
      <c r="C1283" s="132"/>
      <c r="D1283" s="134">
        <f t="shared" ref="D1283:E1286" si="459">D37+D112+D186+D260+D333+D406+D479+D552+D625+D698+D771+D844+D917+D990+D1063+D1136+D1210</f>
        <v>68296.599000000002</v>
      </c>
      <c r="E1283" s="134">
        <f t="shared" si="459"/>
        <v>73440.782999999996</v>
      </c>
      <c r="F1283" s="134">
        <f t="shared" si="457"/>
        <v>-5144.1839999999938</v>
      </c>
      <c r="G1283" s="32">
        <f t="shared" si="458"/>
        <v>-7.0045331624527946E-2</v>
      </c>
    </row>
    <row r="1284" spans="1:7" x14ac:dyDescent="0.25">
      <c r="A1284" s="130">
        <v>65</v>
      </c>
      <c r="B1284" s="1" t="s">
        <v>51</v>
      </c>
      <c r="C1284" s="10"/>
      <c r="D1284" s="134">
        <f t="shared" si="459"/>
        <v>128878.838</v>
      </c>
      <c r="E1284" s="134">
        <f t="shared" si="459"/>
        <v>123522.232</v>
      </c>
      <c r="F1284" s="134">
        <f t="shared" si="457"/>
        <v>5356.6059999999998</v>
      </c>
      <c r="G1284" s="32">
        <f t="shared" si="458"/>
        <v>4.3365521439087985E-2</v>
      </c>
    </row>
    <row r="1285" spans="1:7" ht="26.25" x14ac:dyDescent="0.25">
      <c r="A1285" s="130">
        <v>68</v>
      </c>
      <c r="B1285" s="16" t="s">
        <v>52</v>
      </c>
      <c r="C1285" s="17"/>
      <c r="D1285" s="134">
        <f t="shared" si="459"/>
        <v>2807079.6570000001</v>
      </c>
      <c r="E1285" s="134">
        <f t="shared" si="459"/>
        <v>2530361.6340000001</v>
      </c>
      <c r="F1285" s="134">
        <f t="shared" si="457"/>
        <v>276718.02300000004</v>
      </c>
      <c r="G1285" s="32">
        <f t="shared" si="458"/>
        <v>0.10935908104272184</v>
      </c>
    </row>
    <row r="1286" spans="1:7" x14ac:dyDescent="0.25">
      <c r="A1286" s="130">
        <v>78</v>
      </c>
      <c r="B1286" s="2" t="s">
        <v>53</v>
      </c>
      <c r="C1286" s="11"/>
      <c r="D1286" s="134">
        <f t="shared" si="459"/>
        <v>151607.58799999999</v>
      </c>
      <c r="E1286" s="134">
        <f t="shared" si="459"/>
        <v>110094.289</v>
      </c>
      <c r="F1286" s="134">
        <f t="shared" si="457"/>
        <v>41513.298999999985</v>
      </c>
      <c r="G1286" s="32">
        <f t="shared" si="458"/>
        <v>0.3770704127986147</v>
      </c>
    </row>
    <row r="1287" spans="1:7" ht="26.25" x14ac:dyDescent="0.25">
      <c r="A1287" s="22"/>
      <c r="B1287" s="26" t="s">
        <v>77</v>
      </c>
      <c r="C1287" s="135"/>
      <c r="D1287" s="134">
        <f>D1282+D1283-D1284-D1285+D1286</f>
        <v>-2873103.3670000019</v>
      </c>
      <c r="E1287" s="134">
        <f>E1282+E1283-E1284-E1285+E1286</f>
        <v>-2805605.3679999998</v>
      </c>
      <c r="F1287" s="134">
        <f t="shared" si="457"/>
        <v>-67497.999000002164</v>
      </c>
      <c r="G1287" s="32">
        <f t="shared" si="458"/>
        <v>2.4058265560034448E-2</v>
      </c>
    </row>
    <row r="1288" spans="1:7" x14ac:dyDescent="0.25">
      <c r="A1288" s="130">
        <v>76</v>
      </c>
      <c r="B1288" s="1" t="s">
        <v>54</v>
      </c>
      <c r="C1288" s="10"/>
      <c r="D1288" s="134">
        <f t="shared" ref="D1288:E1289" si="460">D42+D117+D191+D265+D338+D411+D484+D557+D630+D703+D776+D849+D922+D995+D1068+D1141+D1215</f>
        <v>136161.196</v>
      </c>
      <c r="E1288" s="134">
        <f t="shared" si="460"/>
        <v>457540.53399999999</v>
      </c>
      <c r="F1288" s="134">
        <f t="shared" si="457"/>
        <v>-321379.33799999999</v>
      </c>
      <c r="G1288" s="32">
        <f t="shared" si="458"/>
        <v>-0.70240626593315114</v>
      </c>
    </row>
    <row r="1289" spans="1:7" x14ac:dyDescent="0.25">
      <c r="A1289" s="130">
        <v>66</v>
      </c>
      <c r="B1289" s="1" t="s">
        <v>55</v>
      </c>
      <c r="C1289" s="10"/>
      <c r="D1289" s="134">
        <f>D43+D118+D192+D266+D339+D412+D485+D558+D631+D704+D777+D850+D923+D996+D1069+D1142+D1216</f>
        <v>40865.445</v>
      </c>
      <c r="E1289" s="134">
        <f t="shared" si="460"/>
        <v>70267.955000000002</v>
      </c>
      <c r="F1289" s="134">
        <f t="shared" si="457"/>
        <v>-29402.510000000002</v>
      </c>
      <c r="G1289" s="32">
        <f t="shared" si="458"/>
        <v>-0.41843412121499768</v>
      </c>
    </row>
    <row r="1290" spans="1:7" x14ac:dyDescent="0.25">
      <c r="B1290" s="2" t="s">
        <v>56</v>
      </c>
      <c r="C1290" s="11"/>
      <c r="D1290" s="39">
        <f>D1288-D1289</f>
        <v>95295.750999999989</v>
      </c>
      <c r="E1290" s="39">
        <f>E1288-E1289</f>
        <v>387272.57899999997</v>
      </c>
      <c r="F1290" s="134">
        <f t="shared" si="457"/>
        <v>-291976.82799999998</v>
      </c>
      <c r="G1290" s="32">
        <f t="shared" si="458"/>
        <v>-0.75393106517877173</v>
      </c>
    </row>
    <row r="1291" spans="1:7" x14ac:dyDescent="0.25">
      <c r="A1291" s="22"/>
      <c r="B1291" s="19" t="s">
        <v>57</v>
      </c>
      <c r="C1291" s="135"/>
      <c r="D1291" s="134">
        <f>D1287+D1290</f>
        <v>-2777807.6160000018</v>
      </c>
      <c r="E1291" s="134">
        <f>E1287+E1290</f>
        <v>-2418332.7889999999</v>
      </c>
      <c r="F1291" s="134">
        <f t="shared" si="457"/>
        <v>-359474.82700000191</v>
      </c>
      <c r="G1291" s="32">
        <f t="shared" si="458"/>
        <v>0.14864572346498583</v>
      </c>
    </row>
    <row r="1293" spans="1:7" x14ac:dyDescent="0.25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5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5">
      <c r="A1295" s="130">
        <v>5</v>
      </c>
      <c r="B1295" s="1" t="s">
        <v>22</v>
      </c>
      <c r="C1295" s="10"/>
      <c r="D1295" s="134">
        <f>D49+D124+D198+D272+D345+D418+D491+D564+D637+D710+D783+D856+D929+D1002+D1075+D1148+D1222</f>
        <v>0</v>
      </c>
      <c r="E1295" s="134">
        <f>E49+E124+E198+E272+E345+E418+E491+E564+E637+E710+E783+E856+E929+E1002+E1075+E1148+E1222</f>
        <v>0</v>
      </c>
      <c r="F1295" s="134">
        <f t="shared" ref="F1295" si="461">(D1295-E1295)</f>
        <v>0</v>
      </c>
      <c r="G1295" s="32" t="e">
        <f t="shared" ref="G1295" si="462">F1295/E1295</f>
        <v>#DIV/0!</v>
      </c>
    </row>
    <row r="1296" spans="1:7" x14ac:dyDescent="0.25">
      <c r="B1296" s="6"/>
      <c r="C1296" s="28"/>
    </row>
    <row r="1297" spans="1:7" x14ac:dyDescent="0.25">
      <c r="B1297" s="7" t="s">
        <v>6</v>
      </c>
      <c r="C1297" s="29"/>
    </row>
    <row r="1298" spans="1:7" x14ac:dyDescent="0.25">
      <c r="B1298" s="6"/>
      <c r="C1298" s="28"/>
    </row>
    <row r="1299" spans="1:7" x14ac:dyDescent="0.25">
      <c r="A1299" s="130">
        <v>51</v>
      </c>
      <c r="B1299" s="20" t="s">
        <v>29</v>
      </c>
      <c r="C1299" s="30"/>
      <c r="D1299" s="134">
        <f t="shared" ref="D1299:E1299" si="463">D53+D128+D202+D276+D349+D422+D495+D568+D641+D714+D787+D860+D933+D1006+D1079+D1152</f>
        <v>0</v>
      </c>
      <c r="E1299" s="134">
        <f t="shared" si="463"/>
        <v>0</v>
      </c>
      <c r="F1299" s="134">
        <f t="shared" ref="F1299:F1300" si="464">(D1299-E1299)</f>
        <v>0</v>
      </c>
      <c r="G1299" s="32" t="e">
        <f t="shared" ref="G1299:G1300" si="465">F1299/E1299</f>
        <v>#DIV/0!</v>
      </c>
    </row>
    <row r="1300" spans="1:7" x14ac:dyDescent="0.25">
      <c r="A1300" s="130">
        <v>510</v>
      </c>
      <c r="B1300" s="1" t="s">
        <v>7</v>
      </c>
      <c r="C1300" s="10"/>
      <c r="D1300" s="134">
        <f t="shared" ref="D1300:E1300" si="466">D54+D129+D203+D277+D350+D423+D496+D569+D642+D715+D788+D861+D934+D1007+D1080+D1153+D1227</f>
        <v>0</v>
      </c>
      <c r="E1300" s="134">
        <f t="shared" si="466"/>
        <v>0</v>
      </c>
      <c r="F1300" s="134">
        <f t="shared" si="464"/>
        <v>0</v>
      </c>
      <c r="G1300" s="32" t="e">
        <f t="shared" si="465"/>
        <v>#DIV/0!</v>
      </c>
    </row>
    <row r="1301" spans="1:7" x14ac:dyDescent="0.25">
      <c r="B1301" s="3"/>
      <c r="C1301" s="28"/>
    </row>
    <row r="1302" spans="1:7" x14ac:dyDescent="0.25">
      <c r="A1302" s="130">
        <v>41</v>
      </c>
      <c r="B1302" s="1" t="s">
        <v>8</v>
      </c>
      <c r="C1302" s="10"/>
      <c r="D1302" s="134">
        <f>D1306+D1307+D1308</f>
        <v>0</v>
      </c>
      <c r="E1302" s="134">
        <f>E1306+E1307+E1308</f>
        <v>0</v>
      </c>
      <c r="F1302" s="134">
        <f t="shared" ref="F1302" si="467">(D1302-E1302)</f>
        <v>0</v>
      </c>
      <c r="G1302" s="32" t="e">
        <f t="shared" ref="G1302" si="468">F1302/E1302</f>
        <v>#DIV/0!</v>
      </c>
    </row>
    <row r="1303" spans="1:7" x14ac:dyDescent="0.25">
      <c r="A1303" s="130"/>
      <c r="B1303" s="1"/>
      <c r="C1303" s="10"/>
      <c r="D1303" s="134"/>
      <c r="E1303" s="134"/>
      <c r="F1303" s="134"/>
      <c r="G1303" s="32"/>
    </row>
    <row r="1304" spans="1:7" x14ac:dyDescent="0.25">
      <c r="A1304" s="130"/>
      <c r="B1304" s="7" t="s">
        <v>6</v>
      </c>
      <c r="C1304" s="29"/>
      <c r="D1304" s="134"/>
      <c r="E1304" s="134"/>
      <c r="F1304" s="134"/>
      <c r="G1304" s="32"/>
    </row>
    <row r="1305" spans="1:7" x14ac:dyDescent="0.25">
      <c r="A1305" s="130"/>
      <c r="B1305" s="1"/>
      <c r="C1305" s="10"/>
      <c r="D1305" s="134"/>
      <c r="E1305" s="134"/>
      <c r="F1305" s="134"/>
      <c r="G1305" s="32"/>
    </row>
    <row r="1306" spans="1:7" x14ac:dyDescent="0.25">
      <c r="A1306" s="130"/>
      <c r="B1306" s="23" t="s">
        <v>23</v>
      </c>
      <c r="C1306" s="10"/>
      <c r="D1306" s="134">
        <f t="shared" ref="D1306:E1308" si="469">D60+D135+D209+D283+D356+D429+D502+D575+D648+D721+D794+D867+D940+D1013+D1086+D1159+D1233</f>
        <v>0</v>
      </c>
      <c r="E1306" s="134">
        <f t="shared" si="469"/>
        <v>0</v>
      </c>
      <c r="F1306" s="134">
        <f t="shared" ref="F1306:F1307" si="470">(D1306-E1306)</f>
        <v>0</v>
      </c>
      <c r="G1306" s="32" t="e">
        <f t="shared" ref="G1306:G1308" si="471">F1306/E1306</f>
        <v>#DIV/0!</v>
      </c>
    </row>
    <row r="1307" spans="1:7" ht="26.25" x14ac:dyDescent="0.25">
      <c r="A1307" s="130"/>
      <c r="B1307" s="24" t="s">
        <v>58</v>
      </c>
      <c r="C1307" s="17"/>
      <c r="D1307" s="134">
        <f t="shared" si="469"/>
        <v>0</v>
      </c>
      <c r="E1307" s="134">
        <f t="shared" si="469"/>
        <v>0</v>
      </c>
      <c r="F1307" s="134">
        <f t="shared" si="470"/>
        <v>0</v>
      </c>
      <c r="G1307" s="32" t="e">
        <f t="shared" si="471"/>
        <v>#DIV/0!</v>
      </c>
    </row>
    <row r="1308" spans="1:7" x14ac:dyDescent="0.25">
      <c r="A1308" s="130"/>
      <c r="B1308" s="23" t="s">
        <v>24</v>
      </c>
      <c r="C1308" s="10"/>
      <c r="D1308" s="134">
        <f t="shared" si="469"/>
        <v>0</v>
      </c>
      <c r="E1308" s="134">
        <f t="shared" si="469"/>
        <v>0</v>
      </c>
      <c r="F1308" s="134">
        <f>(D1308-E1308)</f>
        <v>0</v>
      </c>
      <c r="G1308" s="32" t="e">
        <f t="shared" si="471"/>
        <v>#DIV/0!</v>
      </c>
    </row>
    <row r="1309" spans="1:7" x14ac:dyDescent="0.25">
      <c r="A1309" s="130"/>
      <c r="B1309" s="1"/>
      <c r="C1309" s="10"/>
      <c r="D1309" s="134"/>
      <c r="E1309" s="134"/>
      <c r="F1309" s="134"/>
      <c r="G1309" s="32"/>
    </row>
    <row r="1310" spans="1:7" x14ac:dyDescent="0.25">
      <c r="A1310" s="130"/>
      <c r="B1310" s="8" t="s">
        <v>26</v>
      </c>
      <c r="C1310" s="31"/>
      <c r="D1310" s="134">
        <f>D64+D139+D213+D287+D360+D433+D506+D579+D652+D725+D798+D871+D944+D1017+D1090+D1163+D1237</f>
        <v>0</v>
      </c>
      <c r="E1310" s="134">
        <f>E64+E139+E213+E287+E360+E433+E506+E579+E652+E725+E798+E871+E944+E1017+E1090+E1163+E1237</f>
        <v>0</v>
      </c>
      <c r="F1310" s="134">
        <f t="shared" ref="F1310" si="472">(D1310-E1310)</f>
        <v>0</v>
      </c>
      <c r="G1310" s="101" t="e">
        <f t="shared" ref="G1310" si="473">F1310/E1310</f>
        <v>#DIV/0!</v>
      </c>
    </row>
    <row r="1311" spans="1:7" x14ac:dyDescent="0.25">
      <c r="A1311" s="130"/>
      <c r="B1311" s="8"/>
      <c r="C1311" s="31"/>
      <c r="D1311" s="134"/>
      <c r="E1311" s="134"/>
      <c r="F1311" s="134"/>
      <c r="G1311" s="32"/>
    </row>
    <row r="1312" spans="1:7" x14ac:dyDescent="0.25">
      <c r="A1312" s="130">
        <v>3</v>
      </c>
      <c r="B1312" s="8" t="s">
        <v>15</v>
      </c>
      <c r="C1312" s="31"/>
      <c r="D1312" s="134">
        <f>D1315+D1316+D1317+D1318</f>
        <v>0</v>
      </c>
      <c r="E1312" s="134">
        <f>E1315+E1316+E1317+E1318</f>
        <v>0</v>
      </c>
      <c r="F1312" s="134">
        <f t="shared" ref="F1312" si="474">(D1312-E1312)</f>
        <v>0</v>
      </c>
      <c r="G1312" s="32" t="e">
        <f t="shared" ref="G1312" si="475">F1312/E1312</f>
        <v>#DIV/0!</v>
      </c>
    </row>
    <row r="1313" spans="1:7" x14ac:dyDescent="0.25">
      <c r="A1313" s="130"/>
      <c r="B1313" s="7" t="s">
        <v>6</v>
      </c>
      <c r="C1313" s="29"/>
      <c r="D1313" s="134"/>
      <c r="E1313" s="134"/>
      <c r="F1313" s="134"/>
      <c r="G1313" s="32"/>
    </row>
    <row r="1314" spans="1:7" x14ac:dyDescent="0.25">
      <c r="A1314" s="130"/>
      <c r="B1314" s="8"/>
      <c r="C1314" s="31"/>
      <c r="D1314" s="134"/>
      <c r="E1314" s="134"/>
      <c r="F1314" s="134"/>
      <c r="G1314" s="32"/>
    </row>
    <row r="1315" spans="1:7" x14ac:dyDescent="0.25">
      <c r="A1315" s="130">
        <v>30</v>
      </c>
      <c r="B1315" s="25" t="s">
        <v>16</v>
      </c>
      <c r="C1315" s="31"/>
      <c r="D1315" s="134">
        <f t="shared" ref="D1315:E1318" si="476">D69+D144+D218+D292+D365+D438+D511+D584+D657+D730+D803+D876+D949+D1022+D1095+D1168+D1242</f>
        <v>0</v>
      </c>
      <c r="E1315" s="134">
        <f t="shared" si="476"/>
        <v>0</v>
      </c>
      <c r="F1315" s="134">
        <f t="shared" ref="F1315:F1318" si="477">(D1315-E1315)</f>
        <v>0</v>
      </c>
      <c r="G1315" s="32" t="e">
        <f t="shared" ref="G1315:G1318" si="478">F1315/E1315</f>
        <v>#DIV/0!</v>
      </c>
    </row>
    <row r="1316" spans="1:7" x14ac:dyDescent="0.25">
      <c r="A1316" s="130">
        <v>31</v>
      </c>
      <c r="B1316" s="25" t="s">
        <v>17</v>
      </c>
      <c r="C1316" s="31"/>
      <c r="D1316" s="134">
        <f t="shared" si="476"/>
        <v>0</v>
      </c>
      <c r="E1316" s="134">
        <f t="shared" si="476"/>
        <v>0</v>
      </c>
      <c r="F1316" s="134">
        <f t="shared" si="477"/>
        <v>0</v>
      </c>
      <c r="G1316" s="32" t="e">
        <f t="shared" si="478"/>
        <v>#DIV/0!</v>
      </c>
    </row>
    <row r="1317" spans="1:7" x14ac:dyDescent="0.25">
      <c r="A1317" s="130">
        <v>32</v>
      </c>
      <c r="B1317" s="25" t="s">
        <v>18</v>
      </c>
      <c r="C1317" s="31"/>
      <c r="D1317" s="134">
        <f t="shared" si="476"/>
        <v>0</v>
      </c>
      <c r="E1317" s="134">
        <f t="shared" si="476"/>
        <v>0</v>
      </c>
      <c r="F1317" s="134">
        <f t="shared" si="477"/>
        <v>0</v>
      </c>
      <c r="G1317" s="32" t="e">
        <f t="shared" si="478"/>
        <v>#DIV/0!</v>
      </c>
    </row>
    <row r="1318" spans="1:7" x14ac:dyDescent="0.25">
      <c r="A1318" s="130">
        <v>37</v>
      </c>
      <c r="B1318" s="25" t="s">
        <v>25</v>
      </c>
      <c r="C1318" s="31"/>
      <c r="D1318" s="134">
        <f t="shared" si="476"/>
        <v>0</v>
      </c>
      <c r="E1318" s="134">
        <f t="shared" si="476"/>
        <v>0</v>
      </c>
      <c r="F1318" s="134">
        <f t="shared" si="477"/>
        <v>0</v>
      </c>
      <c r="G1318" s="32" t="e">
        <f t="shared" si="478"/>
        <v>#DIV/0!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cumulé à fin décembre 2020</oddHeader>
  </headerFooter>
  <rowBreaks count="35" manualBreakCount="35">
    <brk id="46" max="16383" man="1"/>
    <brk id="75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8"/>
  <sheetViews>
    <sheetView topLeftCell="A1070" workbookViewId="0">
      <selection activeCell="Q1097" sqref="Q1097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10" width="5.42578125" style="4"/>
    <col min="11" max="11" width="6" style="4" bestFit="1" customWidth="1"/>
    <col min="12" max="12" width="5.42578125" style="4"/>
    <col min="13" max="13" width="6" style="4" bestFit="1" customWidth="1"/>
    <col min="14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134" t="s">
        <v>10</v>
      </c>
      <c r="E3" s="134" t="s">
        <v>11</v>
      </c>
      <c r="F3" s="134" t="s">
        <v>12</v>
      </c>
      <c r="G3" s="32" t="s">
        <v>13</v>
      </c>
    </row>
    <row r="4" spans="1:7" x14ac:dyDescent="0.2">
      <c r="A4" s="130">
        <v>700</v>
      </c>
      <c r="B4" s="1" t="s">
        <v>30</v>
      </c>
      <c r="C4" s="10"/>
      <c r="D4" s="134">
        <f>'octo 21'!D4+'NOVE 20 '!D4+'dec 20'!D4</f>
        <v>12389</v>
      </c>
      <c r="E4" s="134">
        <f>'octo 21'!E4+'NOVE 20 '!E4+'dec 20'!E4</f>
        <v>9184</v>
      </c>
      <c r="F4" s="134">
        <f>(D4-E4)</f>
        <v>3205</v>
      </c>
      <c r="G4" s="32">
        <f>F4/E4</f>
        <v>0.34897648083623695</v>
      </c>
    </row>
    <row r="5" spans="1:7" x14ac:dyDescent="0.2">
      <c r="A5" s="130">
        <v>701</v>
      </c>
      <c r="B5" s="1" t="s">
        <v>31</v>
      </c>
      <c r="C5" s="10"/>
      <c r="D5" s="134">
        <f>'octo 21'!D5+'NOVE 20 '!D5+'dec 20'!D5</f>
        <v>52896</v>
      </c>
      <c r="E5" s="134">
        <f>'octo 21'!E5+'NOVE 20 '!E5+'dec 20'!E5</f>
        <v>29509</v>
      </c>
      <c r="F5" s="134">
        <f t="shared" ref="F5:F7" si="0">(D5-E5)</f>
        <v>23387</v>
      </c>
      <c r="G5" s="32">
        <f t="shared" ref="G5:G7" si="1">F5/E5</f>
        <v>0.79253786980243313</v>
      </c>
    </row>
    <row r="6" spans="1:7" x14ac:dyDescent="0.2">
      <c r="A6" s="130">
        <v>704</v>
      </c>
      <c r="B6" s="1" t="s">
        <v>32</v>
      </c>
      <c r="C6" s="10"/>
      <c r="D6" s="134">
        <f>'octo 21'!D6+'NOVE 20 '!D6+'dec 20'!D6</f>
        <v>0</v>
      </c>
      <c r="E6" s="134">
        <f>'octo 21'!E6+'NOVE 20 '!E6+'dec 20'!E6</f>
        <v>0</v>
      </c>
      <c r="F6" s="134">
        <f t="shared" si="0"/>
        <v>0</v>
      </c>
      <c r="G6" s="32" t="e">
        <f t="shared" si="1"/>
        <v>#DIV/0!</v>
      </c>
    </row>
    <row r="7" spans="1:7" x14ac:dyDescent="0.2">
      <c r="A7" s="130">
        <v>706</v>
      </c>
      <c r="B7" s="1" t="s">
        <v>33</v>
      </c>
      <c r="C7" s="10"/>
      <c r="D7" s="134">
        <f>'octo 21'!D7+'NOVE 20 '!D7+'dec 20'!D7</f>
        <v>99954</v>
      </c>
      <c r="E7" s="134">
        <f>'octo 21'!E7+'NOVE 20 '!E7+'dec 20'!E7</f>
        <v>50329</v>
      </c>
      <c r="F7" s="134">
        <f t="shared" si="0"/>
        <v>49625</v>
      </c>
      <c r="G7" s="32">
        <f t="shared" si="1"/>
        <v>0.98601204077172211</v>
      </c>
    </row>
    <row r="8" spans="1:7" x14ac:dyDescent="0.2">
      <c r="A8" s="130"/>
      <c r="B8" s="13" t="s">
        <v>6</v>
      </c>
      <c r="C8" s="27"/>
      <c r="D8" s="39"/>
      <c r="E8" s="39"/>
      <c r="F8" s="39"/>
      <c r="G8" s="33"/>
    </row>
    <row r="9" spans="1:7" x14ac:dyDescent="0.2">
      <c r="A9" s="130"/>
      <c r="B9" s="14" t="s">
        <v>19</v>
      </c>
      <c r="C9" s="11"/>
      <c r="D9" s="39"/>
      <c r="E9" s="39"/>
      <c r="F9" s="134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130"/>
      <c r="B10" s="14" t="s">
        <v>20</v>
      </c>
      <c r="C10" s="11"/>
      <c r="D10" s="39"/>
      <c r="E10" s="39"/>
      <c r="F10" s="134">
        <f t="shared" si="2"/>
        <v>0</v>
      </c>
      <c r="G10" s="32" t="e">
        <f t="shared" si="3"/>
        <v>#DIV/0!</v>
      </c>
    </row>
    <row r="11" spans="1:7" x14ac:dyDescent="0.2">
      <c r="A11" s="130"/>
      <c r="B11" s="14" t="s">
        <v>27</v>
      </c>
      <c r="C11" s="11"/>
      <c r="D11" s="39"/>
      <c r="E11" s="39"/>
      <c r="F11" s="134">
        <f t="shared" si="2"/>
        <v>0</v>
      </c>
      <c r="G11" s="32" t="e">
        <f t="shared" si="3"/>
        <v>#DIV/0!</v>
      </c>
    </row>
    <row r="12" spans="1:7" x14ac:dyDescent="0.2">
      <c r="A12" s="130">
        <v>706</v>
      </c>
      <c r="B12" s="2" t="s">
        <v>34</v>
      </c>
      <c r="C12" s="11"/>
      <c r="D12" s="134">
        <f>'octo 21'!D12+'NOVE 20 '!D12+'dec 20'!D12</f>
        <v>16597</v>
      </c>
      <c r="E12" s="134">
        <f>'octo 21'!E12+'NOVE 20 '!E12+'dec 20'!E12</f>
        <v>12683</v>
      </c>
      <c r="F12" s="134">
        <f t="shared" si="2"/>
        <v>3914</v>
      </c>
      <c r="G12" s="32">
        <f t="shared" si="3"/>
        <v>0.30860206575731292</v>
      </c>
    </row>
    <row r="13" spans="1:7" x14ac:dyDescent="0.2">
      <c r="A13" s="130" t="s">
        <v>35</v>
      </c>
      <c r="B13" s="2" t="s">
        <v>36</v>
      </c>
      <c r="C13" s="11"/>
      <c r="D13" s="134">
        <f>'octo 21'!D13+'NOVE 20 '!D13+'dec 20'!D13</f>
        <v>0</v>
      </c>
      <c r="E13" s="134">
        <f>'octo 21'!E13+'NOVE 20 '!E13+'dec 20'!E13</f>
        <v>0</v>
      </c>
      <c r="F13" s="134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131"/>
      <c r="D14" s="40">
        <f>D4+D5+D6+D7+D12+D13</f>
        <v>181836</v>
      </c>
      <c r="E14" s="40">
        <f>E4+E5+E6+E7+E12+E13</f>
        <v>101705</v>
      </c>
      <c r="F14" s="40">
        <f t="shared" si="2"/>
        <v>80131</v>
      </c>
      <c r="G14" s="34">
        <f t="shared" si="3"/>
        <v>0.7878767022270291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134">
        <f>'octo 21'!D17+'NOVE 20 '!D17+'dec 20'!D17</f>
        <v>0</v>
      </c>
      <c r="E17" s="134">
        <f>'octo 21'!E17+'NOVE 20 '!E17+'dec 20'!E17</f>
        <v>0</v>
      </c>
      <c r="F17" s="134">
        <f t="shared" ref="F17" si="4">(D17-E17)</f>
        <v>0</v>
      </c>
      <c r="G17" s="32" t="e">
        <f t="shared" ref="G17" si="5">F17/E17</f>
        <v>#DIV/0!</v>
      </c>
    </row>
    <row r="18" spans="1:7" x14ac:dyDescent="0.2">
      <c r="B18" s="3"/>
      <c r="C18" s="132"/>
      <c r="D18" s="133"/>
      <c r="E18" s="133"/>
      <c r="F18" s="133"/>
      <c r="G18" s="36"/>
    </row>
    <row r="19" spans="1:7" x14ac:dyDescent="0.2">
      <c r="A19" s="130">
        <v>72</v>
      </c>
      <c r="B19" s="1" t="s">
        <v>37</v>
      </c>
      <c r="C19" s="10"/>
      <c r="D19" s="134">
        <f>'octo 21'!D19+'NOVE 20 '!D19+'dec 20'!D19</f>
        <v>0</v>
      </c>
      <c r="E19" s="134">
        <f>'octo 21'!E19+'NOVE 20 '!E19+'dec 20'!E19</f>
        <v>0</v>
      </c>
      <c r="F19" s="134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130">
        <v>73</v>
      </c>
      <c r="B20" s="1" t="s">
        <v>38</v>
      </c>
      <c r="C20" s="10"/>
      <c r="D20" s="134">
        <f>'octo 21'!D20+'NOVE 20 '!D20+'dec 20'!D20</f>
        <v>0</v>
      </c>
      <c r="E20" s="134">
        <f>'octo 21'!E20+'NOVE 20 '!E20+'dec 20'!E20</f>
        <v>0</v>
      </c>
      <c r="F20" s="134">
        <f t="shared" si="6"/>
        <v>0</v>
      </c>
      <c r="G20" s="32" t="e">
        <f t="shared" si="7"/>
        <v>#DIV/0!</v>
      </c>
    </row>
    <row r="21" spans="1:7" x14ac:dyDescent="0.2">
      <c r="A21" s="130">
        <v>74</v>
      </c>
      <c r="B21" s="2" t="s">
        <v>39</v>
      </c>
      <c r="C21" s="11"/>
      <c r="D21" s="134">
        <f>'octo 21'!D21+'NOVE 20 '!D21+'dec 20'!D21</f>
        <v>0</v>
      </c>
      <c r="E21" s="134">
        <f>'octo 21'!E21+'NOVE 20 '!E21+'dec 20'!E21</f>
        <v>0</v>
      </c>
      <c r="F21" s="134">
        <f t="shared" si="6"/>
        <v>0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135"/>
      <c r="D22" s="40">
        <f>D14+D19+D20+D21</f>
        <v>181836</v>
      </c>
      <c r="E22" s="40">
        <f>E14+E19+E20+E21</f>
        <v>101705</v>
      </c>
      <c r="F22" s="134">
        <f t="shared" si="6"/>
        <v>80131</v>
      </c>
      <c r="G22" s="32">
        <f t="shared" si="7"/>
        <v>0.7878767022270291</v>
      </c>
    </row>
    <row r="23" spans="1:7" x14ac:dyDescent="0.2">
      <c r="A23" s="130">
        <v>60</v>
      </c>
      <c r="B23" s="3" t="s">
        <v>40</v>
      </c>
      <c r="C23" s="132"/>
      <c r="D23" s="133">
        <f>D24+D25+D26</f>
        <v>43153</v>
      </c>
      <c r="E23" s="133">
        <f>E24+E25+E26</f>
        <v>27915</v>
      </c>
      <c r="F23" s="134">
        <f t="shared" si="6"/>
        <v>15238</v>
      </c>
      <c r="G23" s="32">
        <f t="shared" si="7"/>
        <v>0.54587139530718254</v>
      </c>
    </row>
    <row r="24" spans="1:7" x14ac:dyDescent="0.2">
      <c r="A24" s="130">
        <v>600</v>
      </c>
      <c r="B24" s="1" t="s">
        <v>2</v>
      </c>
      <c r="C24" s="10"/>
      <c r="D24" s="134">
        <f>'octo 21'!D24+'NOVE 20 '!D24+'dec 20'!D24</f>
        <v>11995</v>
      </c>
      <c r="E24" s="134">
        <f>'octo 21'!E24+'NOVE 20 '!E24+'dec 20'!E24</f>
        <v>5423</v>
      </c>
      <c r="F24" s="134">
        <f t="shared" si="6"/>
        <v>6572</v>
      </c>
      <c r="G24" s="32">
        <f t="shared" si="7"/>
        <v>1.211875345749585</v>
      </c>
    </row>
    <row r="25" spans="1:7" x14ac:dyDescent="0.2">
      <c r="A25" s="130">
        <v>601</v>
      </c>
      <c r="B25" s="1" t="s">
        <v>3</v>
      </c>
      <c r="C25" s="10"/>
      <c r="D25" s="134">
        <f>'octo 21'!D25+'NOVE 20 '!D25+'dec 20'!D25</f>
        <v>12831</v>
      </c>
      <c r="E25" s="134">
        <f>'octo 21'!E25+'NOVE 20 '!E25+'dec 20'!E25</f>
        <v>10490</v>
      </c>
      <c r="F25" s="134">
        <f t="shared" si="6"/>
        <v>2341</v>
      </c>
      <c r="G25" s="32">
        <f t="shared" si="7"/>
        <v>0.22316491897044805</v>
      </c>
    </row>
    <row r="26" spans="1:7" x14ac:dyDescent="0.2">
      <c r="A26" s="130">
        <v>604</v>
      </c>
      <c r="B26" s="1" t="s">
        <v>4</v>
      </c>
      <c r="C26" s="10"/>
      <c r="D26" s="134">
        <f>'octo 21'!D26+'NOVE 20 '!D26+'dec 20'!D26</f>
        <v>18327</v>
      </c>
      <c r="E26" s="134">
        <f>'octo 21'!E26+'NOVE 20 '!E26+'dec 20'!E26</f>
        <v>12002</v>
      </c>
      <c r="F26" s="134">
        <f t="shared" si="6"/>
        <v>6325</v>
      </c>
      <c r="G26" s="32">
        <f t="shared" si="7"/>
        <v>0.526995500749875</v>
      </c>
    </row>
    <row r="27" spans="1:7" x14ac:dyDescent="0.2">
      <c r="A27" s="130">
        <v>61</v>
      </c>
      <c r="B27" s="1" t="s">
        <v>41</v>
      </c>
      <c r="C27" s="10"/>
      <c r="D27" s="134">
        <f>'octo 21'!D27+'NOVE 20 '!D27+'dec 20'!D27</f>
        <v>9118</v>
      </c>
      <c r="E27" s="134">
        <f>'octo 21'!E27+'NOVE 20 '!E27+'dec 20'!E27</f>
        <v>10195</v>
      </c>
      <c r="F27" s="134">
        <f t="shared" si="6"/>
        <v>-1077</v>
      </c>
      <c r="G27" s="32">
        <f t="shared" si="7"/>
        <v>-0.10564001961745954</v>
      </c>
    </row>
    <row r="28" spans="1:7" x14ac:dyDescent="0.2">
      <c r="A28" s="130">
        <v>62</v>
      </c>
      <c r="B28" s="2" t="s">
        <v>42</v>
      </c>
      <c r="C28" s="11"/>
      <c r="D28" s="134">
        <f>'octo 21'!D28+'NOVE 20 '!D28+'dec 20'!D28</f>
        <v>17949</v>
      </c>
      <c r="E28" s="134">
        <f>'octo 21'!E28+'NOVE 20 '!E28+'dec 20'!E28</f>
        <v>9816</v>
      </c>
      <c r="F28" s="134">
        <f t="shared" si="6"/>
        <v>8133</v>
      </c>
      <c r="G28" s="32">
        <f t="shared" si="7"/>
        <v>0.82854523227383858</v>
      </c>
    </row>
    <row r="29" spans="1:7" ht="25.5" x14ac:dyDescent="0.2">
      <c r="A29" s="22"/>
      <c r="B29" s="26" t="s">
        <v>43</v>
      </c>
      <c r="C29" s="135"/>
      <c r="D29" s="40">
        <f>D23+D27+D28</f>
        <v>70220</v>
      </c>
      <c r="E29" s="40">
        <f>E23+E27+E28</f>
        <v>47926</v>
      </c>
      <c r="F29" s="134">
        <f t="shared" si="6"/>
        <v>22294</v>
      </c>
      <c r="G29" s="32">
        <f t="shared" si="7"/>
        <v>0.4651754788632475</v>
      </c>
    </row>
    <row r="30" spans="1:7" ht="25.5" x14ac:dyDescent="0.2">
      <c r="A30" s="22"/>
      <c r="B30" s="26" t="s">
        <v>48</v>
      </c>
      <c r="C30" s="135"/>
      <c r="D30" s="40">
        <f>D22-D29</f>
        <v>111616</v>
      </c>
      <c r="E30" s="40">
        <f>E22-E29</f>
        <v>53779</v>
      </c>
      <c r="F30" s="134">
        <f t="shared" si="6"/>
        <v>57837</v>
      </c>
      <c r="G30" s="32">
        <f t="shared" si="7"/>
        <v>1.0754569627549788</v>
      </c>
    </row>
    <row r="31" spans="1:7" x14ac:dyDescent="0.2">
      <c r="A31" s="130">
        <v>63</v>
      </c>
      <c r="B31" s="3" t="s">
        <v>46</v>
      </c>
      <c r="C31" s="132"/>
      <c r="D31" s="134">
        <f>'octo 21'!D31+'NOVE 20 '!D31+'dec 20'!D31</f>
        <v>70131</v>
      </c>
      <c r="E31" s="134">
        <f>'octo 21'!E31+'NOVE 20 '!E31+'dec 20'!E31</f>
        <v>45947</v>
      </c>
      <c r="F31" s="134">
        <f t="shared" si="6"/>
        <v>24184</v>
      </c>
      <c r="G31" s="32">
        <f t="shared" si="7"/>
        <v>0.52634557207217014</v>
      </c>
    </row>
    <row r="32" spans="1:7" x14ac:dyDescent="0.2">
      <c r="A32" s="130"/>
      <c r="B32" s="13" t="s">
        <v>6</v>
      </c>
      <c r="C32" s="27"/>
      <c r="D32" s="134"/>
      <c r="E32" s="134"/>
      <c r="F32" s="134"/>
      <c r="G32" s="32"/>
    </row>
    <row r="33" spans="1:7" x14ac:dyDescent="0.2">
      <c r="A33" s="130">
        <v>631</v>
      </c>
      <c r="B33" s="15" t="s">
        <v>21</v>
      </c>
      <c r="C33" s="21"/>
      <c r="D33" s="134">
        <f>'octo 21'!D33+'NOVE 20 '!D33+'dec 20'!D33</f>
        <v>0</v>
      </c>
      <c r="E33" s="134">
        <f>'octo 21'!E33+'NOVE 20 '!E33+'dec 20'!E33</f>
        <v>0</v>
      </c>
      <c r="F33" s="134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130"/>
      <c r="B34" s="15"/>
      <c r="C34" s="21"/>
      <c r="D34" s="134"/>
      <c r="E34" s="134"/>
      <c r="F34" s="134"/>
      <c r="G34" s="32"/>
    </row>
    <row r="35" spans="1:7" x14ac:dyDescent="0.2">
      <c r="A35" s="130">
        <v>64</v>
      </c>
      <c r="B35" s="2" t="s">
        <v>47</v>
      </c>
      <c r="C35" s="11"/>
      <c r="D35" s="134">
        <f>'octo 21'!D35+'NOVE 20 '!D35+'dec 20'!D35</f>
        <v>5956</v>
      </c>
      <c r="E35" s="134">
        <f>'octo 21'!E35+'NOVE 20 '!E35+'dec 20'!E35</f>
        <v>4499</v>
      </c>
      <c r="F35" s="134">
        <f t="shared" ref="F35:F45" si="10">(D35-E35)</f>
        <v>1457</v>
      </c>
      <c r="G35" s="32">
        <f t="shared" ref="G35:G45" si="11">F35/E35</f>
        <v>0.32384974438764169</v>
      </c>
    </row>
    <row r="36" spans="1:7" ht="25.5" x14ac:dyDescent="0.2">
      <c r="A36" s="22"/>
      <c r="B36" s="26" t="s">
        <v>49</v>
      </c>
      <c r="C36" s="135"/>
      <c r="D36" s="40">
        <f>D30-D31-D35</f>
        <v>35529</v>
      </c>
      <c r="E36" s="40">
        <f>E30-E31-E35</f>
        <v>3333</v>
      </c>
      <c r="F36" s="40">
        <f t="shared" si="10"/>
        <v>32196</v>
      </c>
      <c r="G36" s="34">
        <f t="shared" si="11"/>
        <v>9.6597659765976598</v>
      </c>
    </row>
    <row r="37" spans="1:7" x14ac:dyDescent="0.2">
      <c r="A37" s="130">
        <v>75</v>
      </c>
      <c r="B37" s="3" t="s">
        <v>50</v>
      </c>
      <c r="C37" s="132"/>
      <c r="D37" s="134">
        <f>'octo 21'!D37+'NOVE 20 '!D37+'dec 20'!D37</f>
        <v>2169</v>
      </c>
      <c r="E37" s="134">
        <f>'octo 21'!E37+'NOVE 20 '!E37+'dec 20'!E37</f>
        <v>5809</v>
      </c>
      <c r="F37" s="134">
        <f t="shared" si="10"/>
        <v>-3640</v>
      </c>
      <c r="G37" s="32">
        <f t="shared" si="11"/>
        <v>-0.62661387502151833</v>
      </c>
    </row>
    <row r="38" spans="1:7" x14ac:dyDescent="0.2">
      <c r="A38" s="130">
        <v>65</v>
      </c>
      <c r="B38" s="1" t="s">
        <v>51</v>
      </c>
      <c r="C38" s="10"/>
      <c r="D38" s="134">
        <f>'octo 21'!D38+'NOVE 20 '!D38+'dec 20'!D38</f>
        <v>182</v>
      </c>
      <c r="E38" s="134">
        <f>'octo 21'!E38+'NOVE 20 '!E38+'dec 20'!E38</f>
        <v>802</v>
      </c>
      <c r="F38" s="134">
        <f t="shared" si="10"/>
        <v>-620</v>
      </c>
      <c r="G38" s="32">
        <f t="shared" si="11"/>
        <v>-0.77306733167082298</v>
      </c>
    </row>
    <row r="39" spans="1:7" ht="25.5" x14ac:dyDescent="0.2">
      <c r="A39" s="130">
        <v>68</v>
      </c>
      <c r="B39" s="16" t="s">
        <v>52</v>
      </c>
      <c r="C39" s="17"/>
      <c r="D39" s="134">
        <f>'octo 21'!D39+'NOVE 20 '!D39+'dec 20'!D39</f>
        <v>78287</v>
      </c>
      <c r="E39" s="134">
        <f>'octo 21'!E39+'NOVE 20 '!E39+'dec 20'!E39</f>
        <v>36903</v>
      </c>
      <c r="F39" s="134">
        <f t="shared" si="10"/>
        <v>41384</v>
      </c>
      <c r="G39" s="32">
        <f t="shared" si="11"/>
        <v>1.1214264422946645</v>
      </c>
    </row>
    <row r="40" spans="1:7" x14ac:dyDescent="0.2">
      <c r="A40" s="130">
        <v>78</v>
      </c>
      <c r="B40" s="2" t="s">
        <v>53</v>
      </c>
      <c r="C40" s="11"/>
      <c r="D40" s="134">
        <f>'octo 21'!D40+'NOVE 20 '!D40+'dec 20'!D40</f>
        <v>0</v>
      </c>
      <c r="E40" s="134">
        <f>'octo 21'!E40+'NOVE 20 '!E40+'dec 20'!E40</f>
        <v>-858</v>
      </c>
      <c r="F40" s="134">
        <f t="shared" si="10"/>
        <v>858</v>
      </c>
      <c r="G40" s="32">
        <f t="shared" si="11"/>
        <v>-1</v>
      </c>
    </row>
    <row r="41" spans="1:7" ht="25.5" x14ac:dyDescent="0.2">
      <c r="A41" s="22"/>
      <c r="B41" s="26" t="s">
        <v>77</v>
      </c>
      <c r="C41" s="135"/>
      <c r="D41" s="40">
        <f>D36+D37-D38-D39+D40</f>
        <v>-40771</v>
      </c>
      <c r="E41" s="40">
        <f>E36+E37-E38-E39+E40</f>
        <v>-29421</v>
      </c>
      <c r="F41" s="40">
        <f t="shared" si="10"/>
        <v>-11350</v>
      </c>
      <c r="G41" s="34">
        <f t="shared" si="11"/>
        <v>0.385778865436253</v>
      </c>
    </row>
    <row r="42" spans="1:7" x14ac:dyDescent="0.2">
      <c r="A42" s="130">
        <v>76</v>
      </c>
      <c r="B42" s="1" t="s">
        <v>54</v>
      </c>
      <c r="C42" s="10"/>
      <c r="D42" s="134">
        <f>'octo 21'!D42+'NOVE 20 '!D42+'dec 20'!D42</f>
        <v>20</v>
      </c>
      <c r="E42" s="134">
        <f>'octo 21'!E42+'NOVE 20 '!E42+'dec 20'!E42</f>
        <v>1440</v>
      </c>
      <c r="F42" s="134">
        <f t="shared" si="10"/>
        <v>-1420</v>
      </c>
      <c r="G42" s="32">
        <f t="shared" si="11"/>
        <v>-0.98611111111111116</v>
      </c>
    </row>
    <row r="43" spans="1:7" x14ac:dyDescent="0.2">
      <c r="A43" s="130">
        <v>66</v>
      </c>
      <c r="B43" s="1" t="s">
        <v>55</v>
      </c>
      <c r="C43" s="10"/>
      <c r="D43" s="134">
        <f>'octo 21'!D43+'NOVE 20 '!D43+'dec 20'!D43</f>
        <v>7851</v>
      </c>
      <c r="E43" s="134">
        <f>'octo 21'!E43+'NOVE 20 '!E43+'dec 20'!E43</f>
        <v>698</v>
      </c>
      <c r="F43" s="134">
        <f t="shared" si="10"/>
        <v>7153</v>
      </c>
      <c r="G43" s="32">
        <f t="shared" si="11"/>
        <v>10.24785100286533</v>
      </c>
    </row>
    <row r="44" spans="1:7" x14ac:dyDescent="0.2">
      <c r="B44" s="2" t="s">
        <v>56</v>
      </c>
      <c r="C44" s="11"/>
      <c r="D44" s="136">
        <f>D42-D43</f>
        <v>-7831</v>
      </c>
      <c r="E44" s="136">
        <f>E42-E43</f>
        <v>742</v>
      </c>
      <c r="F44" s="134">
        <f t="shared" si="10"/>
        <v>-8573</v>
      </c>
      <c r="G44" s="32">
        <f t="shared" si="11"/>
        <v>-11.553908355795148</v>
      </c>
    </row>
    <row r="45" spans="1:7" x14ac:dyDescent="0.2">
      <c r="A45" s="22"/>
      <c r="B45" s="19" t="s">
        <v>57</v>
      </c>
      <c r="C45" s="135"/>
      <c r="D45" s="40">
        <f>D41+D44</f>
        <v>-48602</v>
      </c>
      <c r="E45" s="40">
        <f>E41+E44</f>
        <v>-28679</v>
      </c>
      <c r="F45" s="40">
        <f t="shared" si="10"/>
        <v>-19923</v>
      </c>
      <c r="G45" s="34">
        <f t="shared" si="11"/>
        <v>0.69468949405488334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130">
        <v>5</v>
      </c>
      <c r="B49" s="1" t="s">
        <v>22</v>
      </c>
      <c r="C49" s="10"/>
      <c r="D49" s="40">
        <f>'dec 20'!D49</f>
        <v>0</v>
      </c>
      <c r="E49" s="40">
        <f>'dec 20'!E49</f>
        <v>0</v>
      </c>
      <c r="F49" s="40">
        <f t="shared" ref="F49" si="12">(D49-E49)</f>
        <v>0</v>
      </c>
      <c r="G49" s="34" t="e">
        <f t="shared" ref="G49" si="13">F49/E49</f>
        <v>#DIV/0!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130">
        <v>51</v>
      </c>
      <c r="B53" s="20" t="s">
        <v>29</v>
      </c>
      <c r="C53" s="30"/>
      <c r="D53" s="134">
        <v>0</v>
      </c>
      <c r="E53" s="134">
        <v>0</v>
      </c>
      <c r="F53" s="134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130">
        <v>510</v>
      </c>
      <c r="B54" s="1" t="s">
        <v>7</v>
      </c>
      <c r="C54" s="10"/>
      <c r="D54" s="134">
        <v>0</v>
      </c>
      <c r="E54" s="134">
        <v>0</v>
      </c>
      <c r="F54" s="134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130">
        <v>41</v>
      </c>
      <c r="B56" s="1" t="s">
        <v>8</v>
      </c>
      <c r="C56" s="10"/>
      <c r="D56" s="134">
        <f>D60+D61+D62</f>
        <v>0</v>
      </c>
      <c r="E56" s="134">
        <f>E60+E61+E62</f>
        <v>0</v>
      </c>
      <c r="F56" s="134">
        <f t="shared" ref="F56" si="16">(D56-E56)</f>
        <v>0</v>
      </c>
      <c r="G56" s="32" t="e">
        <f t="shared" ref="G56" si="17">F56/E56</f>
        <v>#DIV/0!</v>
      </c>
    </row>
    <row r="57" spans="1:7" x14ac:dyDescent="0.2">
      <c r="A57" s="130"/>
      <c r="B57" s="1"/>
      <c r="C57" s="10"/>
      <c r="D57" s="134"/>
      <c r="E57" s="134"/>
      <c r="F57" s="134"/>
      <c r="G57" s="32"/>
    </row>
    <row r="58" spans="1:7" x14ac:dyDescent="0.2">
      <c r="A58" s="130"/>
      <c r="B58" s="7" t="s">
        <v>6</v>
      </c>
      <c r="C58" s="29"/>
      <c r="D58" s="134"/>
      <c r="E58" s="134"/>
      <c r="F58" s="134"/>
      <c r="G58" s="32"/>
    </row>
    <row r="59" spans="1:7" x14ac:dyDescent="0.2">
      <c r="A59" s="130"/>
      <c r="B59" s="1"/>
      <c r="C59" s="10"/>
      <c r="D59" s="134"/>
      <c r="E59" s="134"/>
      <c r="F59" s="134"/>
      <c r="G59" s="32"/>
    </row>
    <row r="60" spans="1:7" x14ac:dyDescent="0.2">
      <c r="A60" s="130"/>
      <c r="B60" s="23" t="s">
        <v>23</v>
      </c>
      <c r="C60" s="10"/>
      <c r="D60" s="40">
        <f>'dec 20'!D60</f>
        <v>0</v>
      </c>
      <c r="E60" s="40">
        <f>'dec 20'!E60</f>
        <v>0</v>
      </c>
      <c r="F60" s="134">
        <f t="shared" ref="F60:F62" si="18">(D60-E60)</f>
        <v>0</v>
      </c>
      <c r="G60" s="32" t="e">
        <f t="shared" ref="G60:G62" si="19">F60/E60</f>
        <v>#DIV/0!</v>
      </c>
    </row>
    <row r="61" spans="1:7" ht="25.5" x14ac:dyDescent="0.2">
      <c r="A61" s="130"/>
      <c r="B61" s="24" t="s">
        <v>58</v>
      </c>
      <c r="C61" s="17"/>
      <c r="D61" s="40">
        <f>'dec 20'!D61</f>
        <v>0</v>
      </c>
      <c r="E61" s="40">
        <f>'dec 20'!E61</f>
        <v>0</v>
      </c>
      <c r="F61" s="134">
        <f t="shared" si="18"/>
        <v>0</v>
      </c>
      <c r="G61" s="32" t="e">
        <f t="shared" si="19"/>
        <v>#DIV/0!</v>
      </c>
    </row>
    <row r="62" spans="1:7" x14ac:dyDescent="0.2">
      <c r="A62" s="130"/>
      <c r="B62" s="23" t="s">
        <v>24</v>
      </c>
      <c r="C62" s="10"/>
      <c r="D62" s="40">
        <f>'dec 20'!D62</f>
        <v>0</v>
      </c>
      <c r="E62" s="40">
        <f>'dec 20'!E62</f>
        <v>0</v>
      </c>
      <c r="F62" s="134">
        <f t="shared" si="18"/>
        <v>0</v>
      </c>
      <c r="G62" s="32" t="e">
        <f t="shared" si="19"/>
        <v>#DIV/0!</v>
      </c>
    </row>
    <row r="63" spans="1:7" x14ac:dyDescent="0.2">
      <c r="A63" s="130"/>
      <c r="B63" s="1"/>
      <c r="C63" s="10"/>
      <c r="D63" s="134"/>
      <c r="E63" s="134"/>
      <c r="F63" s="134"/>
      <c r="G63" s="32"/>
    </row>
    <row r="64" spans="1:7" x14ac:dyDescent="0.2">
      <c r="A64" s="130"/>
      <c r="B64" s="8" t="s">
        <v>26</v>
      </c>
      <c r="C64" s="31"/>
      <c r="D64" s="40">
        <f>'dec 20'!D64</f>
        <v>0</v>
      </c>
      <c r="E64" s="40">
        <f>'dec 20'!E64</f>
        <v>0</v>
      </c>
      <c r="F64" s="134">
        <f t="shared" ref="F64" si="20">(D64-E64)</f>
        <v>0</v>
      </c>
      <c r="G64" s="32" t="e">
        <f t="shared" ref="G64" si="21">F64/E64</f>
        <v>#DIV/0!</v>
      </c>
    </row>
    <row r="65" spans="1:7" x14ac:dyDescent="0.2">
      <c r="A65" s="130"/>
      <c r="B65" s="8"/>
      <c r="C65" s="31"/>
      <c r="D65" s="134"/>
      <c r="E65" s="134"/>
      <c r="F65" s="134"/>
      <c r="G65" s="32"/>
    </row>
    <row r="66" spans="1:7" x14ac:dyDescent="0.2">
      <c r="A66" s="130">
        <v>3</v>
      </c>
      <c r="B66" s="8" t="s">
        <v>15</v>
      </c>
      <c r="C66" s="31"/>
      <c r="D66" s="134">
        <f>D69+D70+D71+D72</f>
        <v>0</v>
      </c>
      <c r="E66" s="134">
        <f>E69+E70+E71+E72</f>
        <v>0</v>
      </c>
      <c r="F66" s="134">
        <f t="shared" ref="F66" si="22">(D66-E66)</f>
        <v>0</v>
      </c>
      <c r="G66" s="32" t="e">
        <f t="shared" ref="G66" si="23">F66/E66</f>
        <v>#DIV/0!</v>
      </c>
    </row>
    <row r="67" spans="1:7" x14ac:dyDescent="0.2">
      <c r="A67" s="130"/>
      <c r="B67" s="7" t="s">
        <v>6</v>
      </c>
      <c r="C67" s="29"/>
      <c r="D67" s="134"/>
      <c r="E67" s="134"/>
      <c r="F67" s="134"/>
      <c r="G67" s="32"/>
    </row>
    <row r="68" spans="1:7" x14ac:dyDescent="0.2">
      <c r="A68" s="130"/>
      <c r="B68" s="8"/>
      <c r="C68" s="31"/>
      <c r="D68" s="134"/>
      <c r="E68" s="134"/>
      <c r="F68" s="134"/>
      <c r="G68" s="32"/>
    </row>
    <row r="69" spans="1:7" x14ac:dyDescent="0.2">
      <c r="A69" s="130">
        <v>30</v>
      </c>
      <c r="B69" s="25" t="s">
        <v>16</v>
      </c>
      <c r="C69" s="31"/>
      <c r="D69" s="40">
        <f>'dec 20'!D69</f>
        <v>0</v>
      </c>
      <c r="E69" s="40">
        <f>'dec 20'!E69</f>
        <v>0</v>
      </c>
      <c r="F69" s="134">
        <f t="shared" ref="F69:F72" si="24">(D69-E69)</f>
        <v>0</v>
      </c>
      <c r="G69" s="32" t="e">
        <f t="shared" ref="G69:G72" si="25">F69/E69</f>
        <v>#DIV/0!</v>
      </c>
    </row>
    <row r="70" spans="1:7" x14ac:dyDescent="0.2">
      <c r="A70" s="130">
        <v>31</v>
      </c>
      <c r="B70" s="25" t="s">
        <v>17</v>
      </c>
      <c r="C70" s="31"/>
      <c r="D70" s="40">
        <f>'dec 20'!D70</f>
        <v>0</v>
      </c>
      <c r="E70" s="40">
        <f>'dec 20'!E70</f>
        <v>0</v>
      </c>
      <c r="F70" s="134">
        <f t="shared" si="24"/>
        <v>0</v>
      </c>
      <c r="G70" s="32" t="e">
        <f t="shared" si="25"/>
        <v>#DIV/0!</v>
      </c>
    </row>
    <row r="71" spans="1:7" x14ac:dyDescent="0.2">
      <c r="A71" s="130">
        <v>32</v>
      </c>
      <c r="B71" s="25" t="s">
        <v>18</v>
      </c>
      <c r="C71" s="31"/>
      <c r="D71" s="40">
        <f>'dec 20'!D71</f>
        <v>0</v>
      </c>
      <c r="E71" s="40">
        <f>'dec 20'!E71</f>
        <v>0</v>
      </c>
      <c r="F71" s="134">
        <f t="shared" si="24"/>
        <v>0</v>
      </c>
      <c r="G71" s="32" t="e">
        <f t="shared" si="25"/>
        <v>#DIV/0!</v>
      </c>
    </row>
    <row r="72" spans="1:7" x14ac:dyDescent="0.2">
      <c r="A72" s="130">
        <v>37</v>
      </c>
      <c r="B72" s="25" t="s">
        <v>25</v>
      </c>
      <c r="C72" s="31"/>
      <c r="D72" s="40">
        <f>'dec 20'!D72</f>
        <v>0</v>
      </c>
      <c r="E72" s="40">
        <f>'dec 20'!E72</f>
        <v>0</v>
      </c>
      <c r="F72" s="134">
        <f t="shared" si="24"/>
        <v>0</v>
      </c>
      <c r="G72" s="32" t="e">
        <f t="shared" si="25"/>
        <v>#DIV/0!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61" t="s">
        <v>1</v>
      </c>
      <c r="B77" s="263" t="s">
        <v>0</v>
      </c>
      <c r="C77" s="271" t="s">
        <v>76</v>
      </c>
      <c r="D77" s="273" t="s">
        <v>9</v>
      </c>
      <c r="E77" s="273"/>
      <c r="F77" s="274" t="s">
        <v>14</v>
      </c>
      <c r="G77" s="274"/>
    </row>
    <row r="78" spans="1:7" x14ac:dyDescent="0.2">
      <c r="A78" s="277"/>
      <c r="B78" s="270"/>
      <c r="C78" s="272"/>
      <c r="D78" s="134" t="s">
        <v>10</v>
      </c>
      <c r="E78" s="134" t="s">
        <v>11</v>
      </c>
      <c r="F78" s="134" t="s">
        <v>12</v>
      </c>
      <c r="G78" s="32" t="s">
        <v>13</v>
      </c>
    </row>
    <row r="79" spans="1:7" x14ac:dyDescent="0.2">
      <c r="A79" s="130">
        <v>700</v>
      </c>
      <c r="B79" s="1" t="s">
        <v>30</v>
      </c>
      <c r="C79" s="10"/>
      <c r="D79" s="134">
        <f>'octo 21'!D79+'NOVE 20 '!D79+'dec 20'!D79</f>
        <v>11935</v>
      </c>
      <c r="E79" s="134">
        <f>'octo 21'!E79+'NOVE 20 '!E79+'dec 20'!E79</f>
        <v>13907</v>
      </c>
      <c r="F79" s="134">
        <f>(D79-E79)</f>
        <v>-1972</v>
      </c>
      <c r="G79" s="32">
        <f>F79/E79</f>
        <v>-0.14179909398144819</v>
      </c>
    </row>
    <row r="80" spans="1:7" x14ac:dyDescent="0.2">
      <c r="A80" s="130">
        <v>701</v>
      </c>
      <c r="B80" s="1" t="s">
        <v>31</v>
      </c>
      <c r="C80" s="10"/>
      <c r="D80" s="134">
        <f>'octo 21'!D80+'NOVE 20 '!D80+'dec 20'!D80</f>
        <v>44033</v>
      </c>
      <c r="E80" s="134">
        <f>'octo 21'!E80+'NOVE 20 '!E80+'dec 20'!E80</f>
        <v>22767</v>
      </c>
      <c r="F80" s="134">
        <f t="shared" ref="F80:F82" si="26">(D80-E80)</f>
        <v>21266</v>
      </c>
      <c r="G80" s="32">
        <f t="shared" ref="G80:G82" si="27">F80/E80</f>
        <v>0.93407124346642068</v>
      </c>
    </row>
    <row r="81" spans="1:7" x14ac:dyDescent="0.2">
      <c r="A81" s="130">
        <v>704</v>
      </c>
      <c r="B81" s="1" t="s">
        <v>32</v>
      </c>
      <c r="C81" s="10"/>
      <c r="D81" s="134">
        <f>'octo 21'!D81+'NOVE 20 '!D81+'dec 20'!D81</f>
        <v>0</v>
      </c>
      <c r="E81" s="134">
        <f>'octo 21'!E81+'NOVE 20 '!E81+'dec 20'!E81</f>
        <v>0</v>
      </c>
      <c r="F81" s="134">
        <f t="shared" si="26"/>
        <v>0</v>
      </c>
      <c r="G81" s="32" t="e">
        <f t="shared" si="27"/>
        <v>#DIV/0!</v>
      </c>
    </row>
    <row r="82" spans="1:7" x14ac:dyDescent="0.2">
      <c r="A82" s="130">
        <v>706</v>
      </c>
      <c r="B82" s="1" t="s">
        <v>33</v>
      </c>
      <c r="C82" s="10"/>
      <c r="D82" s="134">
        <f>'octo 21'!D82+'NOVE 20 '!D82+'dec 20'!D82</f>
        <v>0</v>
      </c>
      <c r="E82" s="134">
        <f>'octo 21'!E82+'NOVE 20 '!E82+'dec 20'!E82</f>
        <v>0</v>
      </c>
      <c r="F82" s="134">
        <f t="shared" si="26"/>
        <v>0</v>
      </c>
      <c r="G82" s="32" t="e">
        <f t="shared" si="27"/>
        <v>#DIV/0!</v>
      </c>
    </row>
    <row r="83" spans="1:7" x14ac:dyDescent="0.2">
      <c r="A83" s="130"/>
      <c r="B83" s="13" t="s">
        <v>6</v>
      </c>
      <c r="C83" s="27"/>
      <c r="D83" s="39"/>
      <c r="E83" s="39"/>
      <c r="F83" s="39"/>
      <c r="G83" s="33"/>
    </row>
    <row r="84" spans="1:7" x14ac:dyDescent="0.2">
      <c r="A84" s="130"/>
      <c r="B84" s="14" t="s">
        <v>19</v>
      </c>
      <c r="C84" s="11"/>
      <c r="D84" s="39"/>
      <c r="E84" s="39"/>
      <c r="F84" s="134">
        <f t="shared" ref="F84:F89" si="28">(D84-E84)</f>
        <v>0</v>
      </c>
      <c r="G84" s="32" t="e">
        <f t="shared" ref="G84:G89" si="29">F84/E84</f>
        <v>#DIV/0!</v>
      </c>
    </row>
    <row r="85" spans="1:7" x14ac:dyDescent="0.2">
      <c r="A85" s="130"/>
      <c r="B85" s="14" t="s">
        <v>20</v>
      </c>
      <c r="C85" s="11"/>
      <c r="D85" s="39"/>
      <c r="E85" s="39"/>
      <c r="F85" s="134">
        <f t="shared" si="28"/>
        <v>0</v>
      </c>
      <c r="G85" s="32" t="e">
        <f t="shared" si="29"/>
        <v>#DIV/0!</v>
      </c>
    </row>
    <row r="86" spans="1:7" x14ac:dyDescent="0.2">
      <c r="A86" s="130"/>
      <c r="B86" s="14" t="s">
        <v>27</v>
      </c>
      <c r="C86" s="11"/>
      <c r="D86" s="39"/>
      <c r="E86" s="39"/>
      <c r="F86" s="134">
        <f t="shared" si="28"/>
        <v>0</v>
      </c>
      <c r="G86" s="32" t="e">
        <f t="shared" si="29"/>
        <v>#DIV/0!</v>
      </c>
    </row>
    <row r="87" spans="1:7" x14ac:dyDescent="0.2">
      <c r="A87" s="130">
        <v>706</v>
      </c>
      <c r="B87" s="2" t="s">
        <v>34</v>
      </c>
      <c r="C87" s="11"/>
      <c r="D87" s="134">
        <f>'octo 21'!D87+'NOVE 20 '!D87+'dec 20'!D87</f>
        <v>58363</v>
      </c>
      <c r="E87" s="134">
        <f>'octo 21'!E87+'NOVE 20 '!E87+'dec 20'!E87</f>
        <v>34554</v>
      </c>
      <c r="F87" s="134">
        <f t="shared" si="28"/>
        <v>23809</v>
      </c>
      <c r="G87" s="32">
        <f t="shared" si="29"/>
        <v>0.68903744863112804</v>
      </c>
    </row>
    <row r="88" spans="1:7" x14ac:dyDescent="0.2">
      <c r="A88" s="130" t="s">
        <v>35</v>
      </c>
      <c r="B88" s="2" t="s">
        <v>36</v>
      </c>
      <c r="C88" s="11"/>
      <c r="D88" s="134">
        <f>'octo 21'!D88+'NOVE 20 '!D88+'dec 20'!D88</f>
        <v>0</v>
      </c>
      <c r="E88" s="134">
        <f>'octo 21'!E88+'NOVE 20 '!E88+'dec 20'!E88</f>
        <v>0</v>
      </c>
      <c r="F88" s="134">
        <f t="shared" si="28"/>
        <v>0</v>
      </c>
      <c r="G88" s="32" t="e">
        <f t="shared" si="29"/>
        <v>#DIV/0!</v>
      </c>
    </row>
    <row r="89" spans="1:7" ht="25.5" x14ac:dyDescent="0.2">
      <c r="A89" s="22"/>
      <c r="B89" s="26" t="s">
        <v>45</v>
      </c>
      <c r="C89" s="131"/>
      <c r="D89" s="40">
        <f>D79+D80+D81+D82+D87+D88</f>
        <v>114331</v>
      </c>
      <c r="E89" s="40">
        <f>E79+E80+E81+E82+E87+E88</f>
        <v>71228</v>
      </c>
      <c r="F89" s="40">
        <f t="shared" si="28"/>
        <v>43103</v>
      </c>
      <c r="G89" s="34">
        <f t="shared" si="29"/>
        <v>0.60514123659235131</v>
      </c>
    </row>
    <row r="90" spans="1:7" x14ac:dyDescent="0.2">
      <c r="B90" s="18"/>
      <c r="C90" s="28"/>
      <c r="D90" s="41"/>
      <c r="E90" s="42"/>
      <c r="F90" s="42"/>
      <c r="G90" s="35"/>
    </row>
    <row r="91" spans="1:7" x14ac:dyDescent="0.2">
      <c r="B91" s="13" t="s">
        <v>6</v>
      </c>
      <c r="C91" s="28"/>
      <c r="D91" s="41"/>
      <c r="E91" s="42"/>
      <c r="F91" s="42"/>
      <c r="G91" s="35"/>
    </row>
    <row r="92" spans="1:7" x14ac:dyDescent="0.2">
      <c r="B92" s="1" t="s">
        <v>28</v>
      </c>
      <c r="C92" s="10"/>
      <c r="D92" s="134">
        <f>'octo 21'!D92+'NOVE 20 '!D92+'dec 20'!D92</f>
        <v>0</v>
      </c>
      <c r="E92" s="134">
        <f>'octo 21'!E92+'NOVE 20 '!E92+'dec 20'!E92</f>
        <v>0</v>
      </c>
      <c r="F92" s="134">
        <f t="shared" ref="F92" si="30">(D92-E92)</f>
        <v>0</v>
      </c>
      <c r="G92" s="32" t="e">
        <f t="shared" ref="G92" si="31">F92/E92</f>
        <v>#DIV/0!</v>
      </c>
    </row>
    <row r="93" spans="1:7" x14ac:dyDescent="0.2">
      <c r="B93" s="3"/>
      <c r="C93" s="132"/>
      <c r="D93" s="133"/>
      <c r="E93" s="133"/>
      <c r="F93" s="133"/>
      <c r="G93" s="36"/>
    </row>
    <row r="94" spans="1:7" x14ac:dyDescent="0.2">
      <c r="A94" s="130">
        <v>72</v>
      </c>
      <c r="B94" s="1" t="s">
        <v>37</v>
      </c>
      <c r="C94" s="10"/>
      <c r="D94" s="134">
        <f>'octo 21'!D94+'NOVE 20 '!D94+'dec 20'!D94</f>
        <v>0</v>
      </c>
      <c r="E94" s="134">
        <f>'octo 21'!E94+'NOVE 20 '!E94+'dec 20'!E94</f>
        <v>0</v>
      </c>
      <c r="F94" s="134">
        <f t="shared" ref="F94:F106" si="32">(D94-E94)</f>
        <v>0</v>
      </c>
      <c r="G94" s="32" t="e">
        <f t="shared" ref="G94:G106" si="33">F94/E94</f>
        <v>#DIV/0!</v>
      </c>
    </row>
    <row r="95" spans="1:7" x14ac:dyDescent="0.2">
      <c r="A95" s="130">
        <v>73</v>
      </c>
      <c r="B95" s="1" t="s">
        <v>38</v>
      </c>
      <c r="C95" s="10"/>
      <c r="D95" s="134">
        <f>'octo 21'!D95+'NOVE 20 '!D95+'dec 20'!D95</f>
        <v>0</v>
      </c>
      <c r="E95" s="134">
        <f>'octo 21'!E95+'NOVE 20 '!E95+'dec 20'!E95</f>
        <v>0</v>
      </c>
      <c r="F95" s="134">
        <f t="shared" si="32"/>
        <v>0</v>
      </c>
      <c r="G95" s="32" t="e">
        <f t="shared" si="33"/>
        <v>#DIV/0!</v>
      </c>
    </row>
    <row r="96" spans="1:7" x14ac:dyDescent="0.2">
      <c r="A96" s="130">
        <v>74</v>
      </c>
      <c r="B96" s="2" t="s">
        <v>39</v>
      </c>
      <c r="C96" s="11"/>
      <c r="D96" s="134">
        <f>'octo 21'!D96+'NOVE 20 '!D96+'dec 20'!D96</f>
        <v>0</v>
      </c>
      <c r="E96" s="134">
        <f>'octo 21'!E96+'NOVE 20 '!E96+'dec 20'!E96</f>
        <v>0</v>
      </c>
      <c r="F96" s="134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135"/>
      <c r="D97" s="40">
        <f>D89+D94+D95+D96</f>
        <v>114331</v>
      </c>
      <c r="E97" s="40">
        <f>E89+E94+E95+E96</f>
        <v>71228</v>
      </c>
      <c r="F97" s="134">
        <f t="shared" si="32"/>
        <v>43103</v>
      </c>
      <c r="G97" s="32">
        <f t="shared" si="33"/>
        <v>0.60514123659235131</v>
      </c>
    </row>
    <row r="98" spans="1:7" x14ac:dyDescent="0.2">
      <c r="A98" s="130">
        <v>60</v>
      </c>
      <c r="B98" s="3" t="s">
        <v>40</v>
      </c>
      <c r="C98" s="132"/>
      <c r="D98" s="133">
        <f>D99+D100+D101</f>
        <v>27747</v>
      </c>
      <c r="E98" s="133">
        <f>E99+E100+E101</f>
        <v>15436</v>
      </c>
      <c r="F98" s="134">
        <f t="shared" si="32"/>
        <v>12311</v>
      </c>
      <c r="G98" s="32">
        <f t="shared" si="33"/>
        <v>0.79755117906193318</v>
      </c>
    </row>
    <row r="99" spans="1:7" x14ac:dyDescent="0.2">
      <c r="A99" s="130">
        <v>600</v>
      </c>
      <c r="B99" s="1" t="s">
        <v>2</v>
      </c>
      <c r="C99" s="10"/>
      <c r="D99" s="134">
        <f>'octo 21'!D99+'NOVE 20 '!D99+'dec 20'!D99</f>
        <v>3110</v>
      </c>
      <c r="E99" s="134">
        <f>'octo 21'!E99+'NOVE 20 '!E99+'dec 20'!E99</f>
        <v>3345</v>
      </c>
      <c r="F99" s="134">
        <f t="shared" si="32"/>
        <v>-235</v>
      </c>
      <c r="G99" s="32">
        <f t="shared" si="33"/>
        <v>-7.0254110612855011E-2</v>
      </c>
    </row>
    <row r="100" spans="1:7" x14ac:dyDescent="0.2">
      <c r="A100" s="130">
        <v>601</v>
      </c>
      <c r="B100" s="1" t="s">
        <v>3</v>
      </c>
      <c r="C100" s="10"/>
      <c r="D100" s="134">
        <f>'octo 21'!D100+'NOVE 20 '!D100+'dec 20'!D100</f>
        <v>24637</v>
      </c>
      <c r="E100" s="134">
        <f>'octo 21'!E100+'NOVE 20 '!E100+'dec 20'!E100</f>
        <v>12091</v>
      </c>
      <c r="F100" s="134">
        <f t="shared" si="32"/>
        <v>12546</v>
      </c>
      <c r="G100" s="32">
        <f t="shared" si="33"/>
        <v>1.0376312960052931</v>
      </c>
    </row>
    <row r="101" spans="1:7" x14ac:dyDescent="0.2">
      <c r="A101" s="130">
        <v>604</v>
      </c>
      <c r="B101" s="1" t="s">
        <v>4</v>
      </c>
      <c r="C101" s="10"/>
      <c r="D101" s="134">
        <f>'octo 21'!D101+'NOVE 20 '!D101+'dec 20'!D101</f>
        <v>0</v>
      </c>
      <c r="E101" s="134">
        <f>'octo 21'!E101+'NOVE 20 '!E101+'dec 20'!E101</f>
        <v>0</v>
      </c>
      <c r="F101" s="134">
        <f t="shared" si="32"/>
        <v>0</v>
      </c>
      <c r="G101" s="32" t="e">
        <f t="shared" si="33"/>
        <v>#DIV/0!</v>
      </c>
    </row>
    <row r="102" spans="1:7" x14ac:dyDescent="0.2">
      <c r="A102" s="130">
        <v>61</v>
      </c>
      <c r="B102" s="1" t="s">
        <v>41</v>
      </c>
      <c r="C102" s="10"/>
      <c r="D102" s="134">
        <f>'octo 21'!D102+'NOVE 20 '!D102+'dec 20'!D102</f>
        <v>0</v>
      </c>
      <c r="E102" s="134">
        <f>'octo 21'!E102+'NOVE 20 '!E102+'dec 20'!E102</f>
        <v>0</v>
      </c>
      <c r="F102" s="134">
        <f t="shared" si="32"/>
        <v>0</v>
      </c>
      <c r="G102" s="32" t="e">
        <f t="shared" si="33"/>
        <v>#DIV/0!</v>
      </c>
    </row>
    <row r="103" spans="1:7" x14ac:dyDescent="0.2">
      <c r="A103" s="130">
        <v>62</v>
      </c>
      <c r="B103" s="2" t="s">
        <v>42</v>
      </c>
      <c r="C103" s="11"/>
      <c r="D103" s="134">
        <f>'octo 21'!D103+'NOVE 20 '!D103+'dec 20'!D103</f>
        <v>6150</v>
      </c>
      <c r="E103" s="134">
        <f>'octo 21'!E103+'NOVE 20 '!E103+'dec 20'!E103</f>
        <v>17277</v>
      </c>
      <c r="F103" s="134">
        <f t="shared" si="32"/>
        <v>-11127</v>
      </c>
      <c r="G103" s="32">
        <f t="shared" si="33"/>
        <v>-0.6440354228164612</v>
      </c>
    </row>
    <row r="104" spans="1:7" ht="25.5" x14ac:dyDescent="0.2">
      <c r="A104" s="22"/>
      <c r="B104" s="26" t="s">
        <v>43</v>
      </c>
      <c r="C104" s="135"/>
      <c r="D104" s="40">
        <f>D98+D102+D103</f>
        <v>33897</v>
      </c>
      <c r="E104" s="40">
        <f>E98+E102+E103</f>
        <v>32713</v>
      </c>
      <c r="F104" s="134">
        <f t="shared" si="32"/>
        <v>1184</v>
      </c>
      <c r="G104" s="32">
        <f t="shared" si="33"/>
        <v>3.6193562192400573E-2</v>
      </c>
    </row>
    <row r="105" spans="1:7" ht="25.5" x14ac:dyDescent="0.2">
      <c r="A105" s="22"/>
      <c r="B105" s="26" t="s">
        <v>48</v>
      </c>
      <c r="C105" s="135"/>
      <c r="D105" s="40">
        <f>D97-D104</f>
        <v>80434</v>
      </c>
      <c r="E105" s="40">
        <f>E97-E104</f>
        <v>38515</v>
      </c>
      <c r="F105" s="134">
        <f t="shared" si="32"/>
        <v>41919</v>
      </c>
      <c r="G105" s="32">
        <f t="shared" si="33"/>
        <v>1.0883811502012204</v>
      </c>
    </row>
    <row r="106" spans="1:7" x14ac:dyDescent="0.2">
      <c r="A106" s="130">
        <v>63</v>
      </c>
      <c r="B106" s="3" t="s">
        <v>46</v>
      </c>
      <c r="C106" s="132"/>
      <c r="D106" s="134">
        <f>'octo 21'!D106+'NOVE 20 '!D106+'dec 20'!D106</f>
        <v>43539</v>
      </c>
      <c r="E106" s="134">
        <f>'octo 21'!E106+'NOVE 20 '!E106+'dec 20'!E106</f>
        <v>46418</v>
      </c>
      <c r="F106" s="134">
        <f t="shared" si="32"/>
        <v>-2879</v>
      </c>
      <c r="G106" s="32">
        <f t="shared" si="33"/>
        <v>-6.2023353009608338E-2</v>
      </c>
    </row>
    <row r="107" spans="1:7" x14ac:dyDescent="0.2">
      <c r="A107" s="130"/>
      <c r="B107" s="13" t="s">
        <v>6</v>
      </c>
      <c r="C107" s="27"/>
      <c r="D107" s="134"/>
      <c r="E107" s="134"/>
      <c r="F107" s="134"/>
      <c r="G107" s="32"/>
    </row>
    <row r="108" spans="1:7" x14ac:dyDescent="0.2">
      <c r="A108" s="130">
        <v>631</v>
      </c>
      <c r="B108" s="15" t="s">
        <v>21</v>
      </c>
      <c r="C108" s="21"/>
      <c r="D108" s="134">
        <f>'octo 21'!D108+'NOVE 20 '!D108+'dec 20'!D108</f>
        <v>0</v>
      </c>
      <c r="E108" s="134">
        <f>'octo 21'!E108+'NOVE 20 '!E108+'dec 20'!E108</f>
        <v>0</v>
      </c>
      <c r="F108" s="134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130"/>
      <c r="B109" s="15"/>
      <c r="C109" s="21"/>
      <c r="D109" s="134"/>
      <c r="E109" s="134"/>
      <c r="F109" s="134"/>
      <c r="G109" s="32"/>
    </row>
    <row r="110" spans="1:7" x14ac:dyDescent="0.2">
      <c r="A110" s="130">
        <v>64</v>
      </c>
      <c r="B110" s="2" t="s">
        <v>47</v>
      </c>
      <c r="C110" s="11"/>
      <c r="D110" s="134">
        <f>'octo 21'!D110+'NOVE 20 '!D110+'dec 20'!D110</f>
        <v>2653</v>
      </c>
      <c r="E110" s="134">
        <f>'octo 21'!E110+'NOVE 20 '!E110+'dec 20'!E110</f>
        <v>889</v>
      </c>
      <c r="F110" s="134">
        <f t="shared" ref="F110:F120" si="36">(D110-E110)</f>
        <v>1764</v>
      </c>
      <c r="G110" s="32">
        <f t="shared" ref="G110:G120" si="37">F110/E110</f>
        <v>1.984251968503937</v>
      </c>
    </row>
    <row r="111" spans="1:7" ht="25.5" x14ac:dyDescent="0.2">
      <c r="A111" s="22"/>
      <c r="B111" s="26" t="s">
        <v>49</v>
      </c>
      <c r="C111" s="135"/>
      <c r="D111" s="40">
        <f>D105-D106-D110</f>
        <v>34242</v>
      </c>
      <c r="E111" s="40">
        <f>E105-E106-E110</f>
        <v>-8792</v>
      </c>
      <c r="F111" s="40">
        <f t="shared" si="36"/>
        <v>43034</v>
      </c>
      <c r="G111" s="34">
        <f t="shared" si="37"/>
        <v>-4.8946769790718836</v>
      </c>
    </row>
    <row r="112" spans="1:7" x14ac:dyDescent="0.2">
      <c r="A112" s="130">
        <v>75</v>
      </c>
      <c r="B112" s="3" t="s">
        <v>50</v>
      </c>
      <c r="C112" s="132"/>
      <c r="D112" s="134">
        <f>'octo 21'!D112+'NOVE 20 '!D112+'dec 20'!D112</f>
        <v>0</v>
      </c>
      <c r="E112" s="134">
        <f>'octo 21'!E112+'NOVE 20 '!E112+'dec 20'!E112</f>
        <v>0</v>
      </c>
      <c r="F112" s="134">
        <f t="shared" si="36"/>
        <v>0</v>
      </c>
      <c r="G112" s="32" t="e">
        <f t="shared" si="37"/>
        <v>#DIV/0!</v>
      </c>
    </row>
    <row r="113" spans="1:7" x14ac:dyDescent="0.2">
      <c r="A113" s="130">
        <v>65</v>
      </c>
      <c r="B113" s="1" t="s">
        <v>51</v>
      </c>
      <c r="C113" s="10"/>
      <c r="D113" s="134">
        <f>'octo 21'!D113+'NOVE 20 '!D113+'dec 20'!D113</f>
        <v>482</v>
      </c>
      <c r="E113" s="134">
        <f>'octo 21'!E113+'NOVE 20 '!E113+'dec 20'!E113</f>
        <v>2941</v>
      </c>
      <c r="F113" s="134">
        <f t="shared" si="36"/>
        <v>-2459</v>
      </c>
      <c r="G113" s="32">
        <f t="shared" si="37"/>
        <v>-0.8361101666099966</v>
      </c>
    </row>
    <row r="114" spans="1:7" ht="25.5" x14ac:dyDescent="0.2">
      <c r="A114" s="130">
        <v>68</v>
      </c>
      <c r="B114" s="16" t="s">
        <v>52</v>
      </c>
      <c r="C114" s="17"/>
      <c r="D114" s="134">
        <f>'octo 21'!D114+'NOVE 20 '!D114+'dec 20'!D114</f>
        <v>63930</v>
      </c>
      <c r="E114" s="134">
        <f>'octo 21'!E114+'NOVE 20 '!E114+'dec 20'!E114</f>
        <v>89308</v>
      </c>
      <c r="F114" s="134">
        <f t="shared" si="36"/>
        <v>-25378</v>
      </c>
      <c r="G114" s="32">
        <f t="shared" si="37"/>
        <v>-0.28416267299682002</v>
      </c>
    </row>
    <row r="115" spans="1:7" x14ac:dyDescent="0.2">
      <c r="A115" s="130">
        <v>78</v>
      </c>
      <c r="B115" s="2" t="s">
        <v>53</v>
      </c>
      <c r="C115" s="11"/>
      <c r="D115" s="134">
        <f>'octo 21'!D115+'NOVE 20 '!D115+'dec 20'!D115</f>
        <v>0</v>
      </c>
      <c r="E115" s="134">
        <f>'octo 21'!E115+'NOVE 20 '!E115+'dec 20'!E115</f>
        <v>0</v>
      </c>
      <c r="F115" s="134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135"/>
      <c r="D116" s="40">
        <f>D111+D112-D113-D114+D115</f>
        <v>-30170</v>
      </c>
      <c r="E116" s="40">
        <f>E111+E112-E113-E114+E115</f>
        <v>-101041</v>
      </c>
      <c r="F116" s="40">
        <f t="shared" si="36"/>
        <v>70871</v>
      </c>
      <c r="G116" s="34">
        <f t="shared" si="37"/>
        <v>-0.70140833918904211</v>
      </c>
    </row>
    <row r="117" spans="1:7" x14ac:dyDescent="0.2">
      <c r="A117" s="130">
        <v>76</v>
      </c>
      <c r="B117" s="1" t="s">
        <v>54</v>
      </c>
      <c r="C117" s="10"/>
      <c r="D117" s="134">
        <f>'octo 21'!D117+'NOVE 20 '!D117+'dec 20'!D117</f>
        <v>0</v>
      </c>
      <c r="E117" s="134">
        <f>'octo 21'!E117+'NOVE 20 '!E117+'dec 20'!E117</f>
        <v>0</v>
      </c>
      <c r="F117" s="134">
        <f t="shared" si="36"/>
        <v>0</v>
      </c>
      <c r="G117" s="32" t="e">
        <f t="shared" si="37"/>
        <v>#DIV/0!</v>
      </c>
    </row>
    <row r="118" spans="1:7" x14ac:dyDescent="0.2">
      <c r="A118" s="130">
        <v>66</v>
      </c>
      <c r="B118" s="1" t="s">
        <v>55</v>
      </c>
      <c r="C118" s="10"/>
      <c r="D118" s="134">
        <f>'octo 21'!D118+'NOVE 20 '!D118+'dec 20'!D118</f>
        <v>240</v>
      </c>
      <c r="E118" s="134">
        <f>'octo 21'!E118+'NOVE 20 '!E118+'dec 20'!E118</f>
        <v>0</v>
      </c>
      <c r="F118" s="134">
        <f t="shared" si="36"/>
        <v>240</v>
      </c>
      <c r="G118" s="32" t="e">
        <f t="shared" si="37"/>
        <v>#DIV/0!</v>
      </c>
    </row>
    <row r="119" spans="1:7" x14ac:dyDescent="0.2">
      <c r="B119" s="2" t="s">
        <v>56</v>
      </c>
      <c r="C119" s="11"/>
      <c r="D119" s="136">
        <f>D117-D118</f>
        <v>-240</v>
      </c>
      <c r="E119" s="136">
        <f>E117-E118</f>
        <v>0</v>
      </c>
      <c r="F119" s="134">
        <f t="shared" si="36"/>
        <v>-240</v>
      </c>
      <c r="G119" s="32" t="e">
        <f t="shared" si="37"/>
        <v>#DIV/0!</v>
      </c>
    </row>
    <row r="120" spans="1:7" x14ac:dyDescent="0.2">
      <c r="A120" s="22"/>
      <c r="B120" s="19" t="s">
        <v>57</v>
      </c>
      <c r="C120" s="135"/>
      <c r="D120" s="40">
        <f>D116+D119</f>
        <v>-30410</v>
      </c>
      <c r="E120" s="40">
        <f>E116+E119</f>
        <v>-101041</v>
      </c>
      <c r="F120" s="40">
        <f t="shared" si="36"/>
        <v>70631</v>
      </c>
      <c r="G120" s="34">
        <f t="shared" si="37"/>
        <v>-0.69903306578517632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130">
        <v>5</v>
      </c>
      <c r="B124" s="1" t="s">
        <v>22</v>
      </c>
      <c r="C124" s="10"/>
      <c r="D124" s="40">
        <f>'dec 20'!D124</f>
        <v>0</v>
      </c>
      <c r="E124" s="40">
        <f>'dec 20'!E124</f>
        <v>0</v>
      </c>
      <c r="F124" s="40">
        <f t="shared" ref="F124" si="38">(D124-E124)</f>
        <v>0</v>
      </c>
      <c r="G124" s="34" t="e">
        <f t="shared" ref="G124" si="39">F124/E124</f>
        <v>#DIV/0!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130">
        <v>51</v>
      </c>
      <c r="B128" s="20" t="s">
        <v>29</v>
      </c>
      <c r="C128" s="30"/>
      <c r="D128" s="134">
        <v>0</v>
      </c>
      <c r="E128" s="134">
        <v>0</v>
      </c>
      <c r="F128" s="134">
        <f t="shared" ref="F128:F129" si="40">(D128-E128)</f>
        <v>0</v>
      </c>
      <c r="G128" s="32" t="e">
        <f t="shared" ref="G128:G129" si="41">F128/E128</f>
        <v>#DIV/0!</v>
      </c>
    </row>
    <row r="129" spans="1:7" x14ac:dyDescent="0.2">
      <c r="A129" s="130">
        <v>510</v>
      </c>
      <c r="B129" s="1" t="s">
        <v>7</v>
      </c>
      <c r="C129" s="10"/>
      <c r="D129" s="134">
        <v>0</v>
      </c>
      <c r="E129" s="134">
        <v>0</v>
      </c>
      <c r="F129" s="134">
        <f t="shared" si="40"/>
        <v>0</v>
      </c>
      <c r="G129" s="32" t="e">
        <f t="shared" si="41"/>
        <v>#DIV/0!</v>
      </c>
    </row>
    <row r="130" spans="1:7" x14ac:dyDescent="0.2">
      <c r="B130" s="3"/>
      <c r="C130" s="28"/>
    </row>
    <row r="131" spans="1:7" x14ac:dyDescent="0.2">
      <c r="A131" s="130">
        <v>41</v>
      </c>
      <c r="B131" s="1" t="s">
        <v>8</v>
      </c>
      <c r="C131" s="10"/>
      <c r="D131" s="134">
        <f>D135+D136+D137</f>
        <v>0</v>
      </c>
      <c r="E131" s="134">
        <f>E135+E136+E137</f>
        <v>0</v>
      </c>
      <c r="F131" s="134">
        <f t="shared" ref="F131" si="42">(D131-E131)</f>
        <v>0</v>
      </c>
      <c r="G131" s="32" t="e">
        <f t="shared" ref="G131" si="43">F131/E131</f>
        <v>#DIV/0!</v>
      </c>
    </row>
    <row r="132" spans="1:7" x14ac:dyDescent="0.2">
      <c r="A132" s="130"/>
      <c r="B132" s="1"/>
      <c r="C132" s="10"/>
      <c r="D132" s="134"/>
      <c r="E132" s="134"/>
      <c r="F132" s="134"/>
      <c r="G132" s="32"/>
    </row>
    <row r="133" spans="1:7" x14ac:dyDescent="0.2">
      <c r="A133" s="130"/>
      <c r="B133" s="7" t="s">
        <v>6</v>
      </c>
      <c r="C133" s="29"/>
      <c r="D133" s="134"/>
      <c r="E133" s="134"/>
      <c r="F133" s="134"/>
      <c r="G133" s="32"/>
    </row>
    <row r="134" spans="1:7" x14ac:dyDescent="0.2">
      <c r="A134" s="130"/>
      <c r="B134" s="1"/>
      <c r="C134" s="10"/>
      <c r="D134" s="134"/>
      <c r="E134" s="134"/>
      <c r="F134" s="134"/>
      <c r="G134" s="32"/>
    </row>
    <row r="135" spans="1:7" x14ac:dyDescent="0.2">
      <c r="A135" s="130"/>
      <c r="B135" s="23" t="s">
        <v>23</v>
      </c>
      <c r="C135" s="10"/>
      <c r="D135" s="40">
        <f>'dec 20'!D135</f>
        <v>0</v>
      </c>
      <c r="E135" s="40">
        <f>'dec 20'!E135</f>
        <v>0</v>
      </c>
      <c r="F135" s="134">
        <f t="shared" ref="F135:F137" si="44">(D135-E135)</f>
        <v>0</v>
      </c>
      <c r="G135" s="32" t="e">
        <f t="shared" ref="G135:G137" si="45">F135/E135</f>
        <v>#DIV/0!</v>
      </c>
    </row>
    <row r="136" spans="1:7" ht="25.5" x14ac:dyDescent="0.2">
      <c r="A136" s="130"/>
      <c r="B136" s="24" t="s">
        <v>58</v>
      </c>
      <c r="C136" s="17"/>
      <c r="D136" s="40">
        <f>'dec 20'!D136</f>
        <v>0</v>
      </c>
      <c r="E136" s="40">
        <f>'dec 20'!E136</f>
        <v>0</v>
      </c>
      <c r="F136" s="134">
        <f t="shared" si="44"/>
        <v>0</v>
      </c>
      <c r="G136" s="32" t="e">
        <f t="shared" si="45"/>
        <v>#DIV/0!</v>
      </c>
    </row>
    <row r="137" spans="1:7" x14ac:dyDescent="0.2">
      <c r="A137" s="130"/>
      <c r="B137" s="23" t="s">
        <v>24</v>
      </c>
      <c r="C137" s="10"/>
      <c r="D137" s="40">
        <f>'dec 20'!D137</f>
        <v>0</v>
      </c>
      <c r="E137" s="40">
        <f>'dec 20'!E137</f>
        <v>0</v>
      </c>
      <c r="F137" s="134">
        <f t="shared" si="44"/>
        <v>0</v>
      </c>
      <c r="G137" s="32" t="e">
        <f t="shared" si="45"/>
        <v>#DIV/0!</v>
      </c>
    </row>
    <row r="138" spans="1:7" x14ac:dyDescent="0.2">
      <c r="A138" s="130"/>
      <c r="B138" s="1"/>
      <c r="C138" s="10"/>
      <c r="D138" s="134"/>
      <c r="E138" s="134"/>
      <c r="F138" s="134"/>
      <c r="G138" s="32"/>
    </row>
    <row r="139" spans="1:7" x14ac:dyDescent="0.2">
      <c r="A139" s="130"/>
      <c r="B139" s="8" t="s">
        <v>26</v>
      </c>
      <c r="C139" s="31"/>
      <c r="D139" s="40">
        <f>'dec 20'!D139</f>
        <v>0</v>
      </c>
      <c r="E139" s="40">
        <f>'dec 20'!E139</f>
        <v>0</v>
      </c>
      <c r="F139" s="134">
        <f t="shared" ref="F139" si="46">(D139-E139)</f>
        <v>0</v>
      </c>
      <c r="G139" s="32" t="e">
        <f t="shared" ref="G139" si="47">F139/E139</f>
        <v>#DIV/0!</v>
      </c>
    </row>
    <row r="140" spans="1:7" x14ac:dyDescent="0.2">
      <c r="A140" s="130"/>
      <c r="B140" s="8"/>
      <c r="C140" s="31"/>
      <c r="D140" s="134"/>
      <c r="E140" s="134"/>
      <c r="F140" s="134"/>
      <c r="G140" s="32"/>
    </row>
    <row r="141" spans="1:7" x14ac:dyDescent="0.2">
      <c r="A141" s="130">
        <v>3</v>
      </c>
      <c r="B141" s="8" t="s">
        <v>15</v>
      </c>
      <c r="C141" s="31"/>
      <c r="D141" s="134">
        <f>D144+D145+D146+D147</f>
        <v>0</v>
      </c>
      <c r="E141" s="134">
        <f>E144+E145+E146+E147</f>
        <v>0</v>
      </c>
      <c r="F141" s="134">
        <f t="shared" ref="F141" si="48">(D141-E141)</f>
        <v>0</v>
      </c>
      <c r="G141" s="32" t="e">
        <f t="shared" ref="G141" si="49">F141/E141</f>
        <v>#DIV/0!</v>
      </c>
    </row>
    <row r="142" spans="1:7" x14ac:dyDescent="0.2">
      <c r="A142" s="130"/>
      <c r="B142" s="7" t="s">
        <v>6</v>
      </c>
      <c r="C142" s="29"/>
      <c r="D142" s="134"/>
      <c r="E142" s="134"/>
      <c r="F142" s="134"/>
      <c r="G142" s="32"/>
    </row>
    <row r="143" spans="1:7" x14ac:dyDescent="0.2">
      <c r="A143" s="130"/>
      <c r="B143" s="8"/>
      <c r="C143" s="31"/>
      <c r="D143" s="134"/>
      <c r="E143" s="134"/>
      <c r="F143" s="134"/>
      <c r="G143" s="32"/>
    </row>
    <row r="144" spans="1:7" x14ac:dyDescent="0.2">
      <c r="A144" s="130">
        <v>30</v>
      </c>
      <c r="B144" s="25" t="s">
        <v>16</v>
      </c>
      <c r="C144" s="31"/>
      <c r="D144" s="40">
        <f>'dec 20'!D144</f>
        <v>0</v>
      </c>
      <c r="E144" s="40">
        <f>'dec 20'!E144</f>
        <v>0</v>
      </c>
      <c r="F144" s="134">
        <f t="shared" ref="F144:F147" si="50">(D144-E144)</f>
        <v>0</v>
      </c>
      <c r="G144" s="32" t="e">
        <f t="shared" ref="G144:G147" si="51">F144/E144</f>
        <v>#DIV/0!</v>
      </c>
    </row>
    <row r="145" spans="1:7" x14ac:dyDescent="0.2">
      <c r="A145" s="130">
        <v>31</v>
      </c>
      <c r="B145" s="25" t="s">
        <v>17</v>
      </c>
      <c r="C145" s="31"/>
      <c r="D145" s="40">
        <f>'dec 20'!D145</f>
        <v>0</v>
      </c>
      <c r="E145" s="40">
        <f>'dec 20'!E145</f>
        <v>0</v>
      </c>
      <c r="F145" s="134">
        <f t="shared" si="50"/>
        <v>0</v>
      </c>
      <c r="G145" s="32" t="e">
        <f t="shared" si="51"/>
        <v>#DIV/0!</v>
      </c>
    </row>
    <row r="146" spans="1:7" x14ac:dyDescent="0.2">
      <c r="A146" s="130">
        <v>32</v>
      </c>
      <c r="B146" s="25" t="s">
        <v>18</v>
      </c>
      <c r="C146" s="31"/>
      <c r="D146" s="40">
        <f>'dec 20'!D146</f>
        <v>0</v>
      </c>
      <c r="E146" s="40">
        <f>'dec 20'!E146</f>
        <v>0</v>
      </c>
      <c r="F146" s="134">
        <f t="shared" si="50"/>
        <v>0</v>
      </c>
      <c r="G146" s="32" t="e">
        <f t="shared" si="51"/>
        <v>#DIV/0!</v>
      </c>
    </row>
    <row r="147" spans="1:7" x14ac:dyDescent="0.2">
      <c r="A147" s="130">
        <v>37</v>
      </c>
      <c r="B147" s="25" t="s">
        <v>25</v>
      </c>
      <c r="C147" s="31"/>
      <c r="D147" s="40">
        <f>'dec 20'!D147</f>
        <v>0</v>
      </c>
      <c r="E147" s="40">
        <f>'dec 20'!E147</f>
        <v>0</v>
      </c>
      <c r="F147" s="134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61" t="s">
        <v>1</v>
      </c>
      <c r="B151" s="263" t="s">
        <v>0</v>
      </c>
      <c r="C151" s="271" t="s">
        <v>76</v>
      </c>
      <c r="D151" s="273" t="s">
        <v>9</v>
      </c>
      <c r="E151" s="273"/>
      <c r="F151" s="274" t="s">
        <v>14</v>
      </c>
      <c r="G151" s="274"/>
    </row>
    <row r="152" spans="1:7" x14ac:dyDescent="0.2">
      <c r="A152" s="277"/>
      <c r="B152" s="270"/>
      <c r="C152" s="272"/>
      <c r="D152" s="134" t="s">
        <v>10</v>
      </c>
      <c r="E152" s="134" t="s">
        <v>11</v>
      </c>
      <c r="F152" s="134" t="s">
        <v>12</v>
      </c>
      <c r="G152" s="32" t="s">
        <v>13</v>
      </c>
    </row>
    <row r="153" spans="1:7" x14ac:dyDescent="0.2">
      <c r="A153" s="130">
        <v>700</v>
      </c>
      <c r="B153" s="1" t="s">
        <v>30</v>
      </c>
      <c r="C153" s="10"/>
      <c r="D153" s="134">
        <f>'octo 21'!D153+'NOVE 20 '!D153+'dec 20'!D153</f>
        <v>15183</v>
      </c>
      <c r="E153" s="134">
        <f>'octo 21'!E153+'NOVE 20 '!E153+'dec 20'!E153</f>
        <v>18634</v>
      </c>
      <c r="F153" s="134">
        <f>(D153-E153)</f>
        <v>-3451</v>
      </c>
      <c r="G153" s="32">
        <f>F153/E153</f>
        <v>-0.18519909842223892</v>
      </c>
    </row>
    <row r="154" spans="1:7" x14ac:dyDescent="0.2">
      <c r="A154" s="130">
        <v>701</v>
      </c>
      <c r="B154" s="1" t="s">
        <v>31</v>
      </c>
      <c r="C154" s="10"/>
      <c r="D154" s="134">
        <f>'octo 21'!D154+'NOVE 20 '!D154+'dec 20'!D154</f>
        <v>28395</v>
      </c>
      <c r="E154" s="134">
        <f>'octo 21'!E154+'NOVE 20 '!E154+'dec 20'!E154</f>
        <v>34118</v>
      </c>
      <c r="F154" s="134">
        <f t="shared" ref="F154:F156" si="52">(D154-E154)</f>
        <v>-5723</v>
      </c>
      <c r="G154" s="32">
        <f t="shared" ref="G154:G156" si="53">F154/E154</f>
        <v>-0.16774136819274282</v>
      </c>
    </row>
    <row r="155" spans="1:7" x14ac:dyDescent="0.2">
      <c r="A155" s="130">
        <v>704</v>
      </c>
      <c r="B155" s="1" t="s">
        <v>32</v>
      </c>
      <c r="C155" s="10"/>
      <c r="D155" s="134">
        <f>'octo 21'!D155+'NOVE 20 '!D155+'dec 20'!D155</f>
        <v>0</v>
      </c>
      <c r="E155" s="134">
        <f>'octo 21'!E155+'NOVE 20 '!E155+'dec 20'!E155</f>
        <v>0</v>
      </c>
      <c r="F155" s="134">
        <f t="shared" si="52"/>
        <v>0</v>
      </c>
      <c r="G155" s="32" t="e">
        <f t="shared" si="53"/>
        <v>#DIV/0!</v>
      </c>
    </row>
    <row r="156" spans="1:7" x14ac:dyDescent="0.2">
      <c r="A156" s="130">
        <v>706</v>
      </c>
      <c r="B156" s="1" t="s">
        <v>33</v>
      </c>
      <c r="C156" s="10"/>
      <c r="D156" s="134">
        <f>'octo 21'!D156+'NOVE 20 '!D156+'dec 20'!D156</f>
        <v>33367</v>
      </c>
      <c r="E156" s="134">
        <f>'octo 21'!E156+'NOVE 20 '!E156+'dec 20'!E156</f>
        <v>27228</v>
      </c>
      <c r="F156" s="134">
        <f t="shared" si="52"/>
        <v>6139</v>
      </c>
      <c r="G156" s="32">
        <f t="shared" si="53"/>
        <v>0.22546643161451446</v>
      </c>
    </row>
    <row r="157" spans="1:7" x14ac:dyDescent="0.2">
      <c r="A157" s="130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130"/>
      <c r="B158" s="14" t="s">
        <v>19</v>
      </c>
      <c r="C158" s="11"/>
      <c r="D158" s="39"/>
      <c r="E158" s="39"/>
      <c r="F158" s="134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130"/>
      <c r="B159" s="14" t="s">
        <v>20</v>
      </c>
      <c r="C159" s="11"/>
      <c r="D159" s="39"/>
      <c r="E159" s="39"/>
      <c r="F159" s="134">
        <f t="shared" si="54"/>
        <v>0</v>
      </c>
      <c r="G159" s="32" t="e">
        <f t="shared" si="55"/>
        <v>#DIV/0!</v>
      </c>
    </row>
    <row r="160" spans="1:7" x14ac:dyDescent="0.2">
      <c r="A160" s="130"/>
      <c r="B160" s="14" t="s">
        <v>27</v>
      </c>
      <c r="C160" s="11"/>
      <c r="D160" s="39"/>
      <c r="E160" s="39"/>
      <c r="F160" s="134">
        <f t="shared" si="54"/>
        <v>0</v>
      </c>
      <c r="G160" s="32" t="e">
        <f t="shared" si="55"/>
        <v>#DIV/0!</v>
      </c>
    </row>
    <row r="161" spans="1:7" x14ac:dyDescent="0.2">
      <c r="A161" s="130">
        <v>706</v>
      </c>
      <c r="B161" s="2" t="s">
        <v>34</v>
      </c>
      <c r="C161" s="11"/>
      <c r="D161" s="134">
        <f>'octo 21'!D161+'NOVE 20 '!D161+'dec 20'!D161</f>
        <v>0</v>
      </c>
      <c r="E161" s="134">
        <f>'octo 21'!E161+'NOVE 20 '!E161+'dec 20'!E161</f>
        <v>0</v>
      </c>
      <c r="F161" s="134">
        <f t="shared" si="54"/>
        <v>0</v>
      </c>
      <c r="G161" s="32" t="e">
        <f t="shared" si="55"/>
        <v>#DIV/0!</v>
      </c>
    </row>
    <row r="162" spans="1:7" x14ac:dyDescent="0.2">
      <c r="A162" s="130" t="s">
        <v>35</v>
      </c>
      <c r="B162" s="2" t="s">
        <v>36</v>
      </c>
      <c r="C162" s="11"/>
      <c r="D162" s="134">
        <f>'octo 21'!D162+'NOVE 20 '!D162+'dec 20'!D162</f>
        <v>0</v>
      </c>
      <c r="E162" s="134">
        <f>'octo 21'!E162+'NOVE 20 '!E162+'dec 20'!E162</f>
        <v>0</v>
      </c>
      <c r="F162" s="134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131"/>
      <c r="D163" s="40">
        <f>D153+D154+D155+D156+D161+D162</f>
        <v>76945</v>
      </c>
      <c r="E163" s="40">
        <f>E153+E154+E155+E156+E161+E162</f>
        <v>79980</v>
      </c>
      <c r="F163" s="40">
        <f t="shared" si="54"/>
        <v>-3035</v>
      </c>
      <c r="G163" s="34">
        <f t="shared" si="55"/>
        <v>-3.7946986746686673E-2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134">
        <f>'octo 21'!D166+'NOVE 20 '!D166+'dec 20'!D166</f>
        <v>0</v>
      </c>
      <c r="E166" s="134">
        <f>'octo 21'!E166+'NOVE 20 '!E166+'dec 20'!E166</f>
        <v>0</v>
      </c>
      <c r="F166" s="134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132"/>
      <c r="D167" s="133"/>
      <c r="E167" s="133"/>
      <c r="F167" s="133"/>
      <c r="G167" s="36"/>
    </row>
    <row r="168" spans="1:7" x14ac:dyDescent="0.2">
      <c r="A168" s="130">
        <v>72</v>
      </c>
      <c r="B168" s="1" t="s">
        <v>37</v>
      </c>
      <c r="C168" s="10"/>
      <c r="D168" s="134">
        <f>'octo 21'!D168+'NOVE 20 '!D168+'dec 20'!D168</f>
        <v>0</v>
      </c>
      <c r="E168" s="134">
        <f>'octo 21'!E168+'NOVE 20 '!E168+'dec 20'!E168</f>
        <v>0</v>
      </c>
      <c r="F168" s="134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130">
        <v>73</v>
      </c>
      <c r="B169" s="1" t="s">
        <v>38</v>
      </c>
      <c r="C169" s="10"/>
      <c r="D169" s="134">
        <f>'octo 21'!D169+'NOVE 20 '!D169+'dec 20'!D169</f>
        <v>0</v>
      </c>
      <c r="E169" s="134">
        <f>'octo 21'!E169+'NOVE 20 '!E169+'dec 20'!E169</f>
        <v>0</v>
      </c>
      <c r="F169" s="134">
        <f t="shared" si="58"/>
        <v>0</v>
      </c>
      <c r="G169" s="32" t="e">
        <f t="shared" si="59"/>
        <v>#DIV/0!</v>
      </c>
    </row>
    <row r="170" spans="1:7" x14ac:dyDescent="0.2">
      <c r="A170" s="130">
        <v>74</v>
      </c>
      <c r="B170" s="2" t="s">
        <v>39</v>
      </c>
      <c r="C170" s="11"/>
      <c r="D170" s="134">
        <f>'octo 21'!D170+'NOVE 20 '!D170+'dec 20'!D170</f>
        <v>0</v>
      </c>
      <c r="E170" s="134">
        <f>'octo 21'!E170+'NOVE 20 '!E170+'dec 20'!E170</f>
        <v>0</v>
      </c>
      <c r="F170" s="134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135"/>
      <c r="D171" s="40">
        <f>D163+D168+D169+D170</f>
        <v>76945</v>
      </c>
      <c r="E171" s="40">
        <f>E163+E168+E169+E170</f>
        <v>79980</v>
      </c>
      <c r="F171" s="134">
        <f t="shared" si="58"/>
        <v>-3035</v>
      </c>
      <c r="G171" s="32">
        <f t="shared" si="59"/>
        <v>-3.7946986746686673E-2</v>
      </c>
    </row>
    <row r="172" spans="1:7" x14ac:dyDescent="0.2">
      <c r="A172" s="130">
        <v>60</v>
      </c>
      <c r="B172" s="3" t="s">
        <v>40</v>
      </c>
      <c r="C172" s="132"/>
      <c r="D172" s="133">
        <f>D173+D174+D175</f>
        <v>25887</v>
      </c>
      <c r="E172" s="133">
        <f>E173+E174+E175</f>
        <v>23128</v>
      </c>
      <c r="F172" s="134">
        <f t="shared" si="58"/>
        <v>2759</v>
      </c>
      <c r="G172" s="32">
        <f t="shared" si="59"/>
        <v>0.11929263230716015</v>
      </c>
    </row>
    <row r="173" spans="1:7" x14ac:dyDescent="0.2">
      <c r="A173" s="130">
        <v>600</v>
      </c>
      <c r="B173" s="1" t="s">
        <v>2</v>
      </c>
      <c r="C173" s="10"/>
      <c r="D173" s="134">
        <f>'octo 21'!D173+'NOVE 20 '!D173+'dec 20'!D173</f>
        <v>3014</v>
      </c>
      <c r="E173" s="134">
        <f>'octo 21'!E173+'NOVE 20 '!E173+'dec 20'!E173</f>
        <v>3187</v>
      </c>
      <c r="F173" s="134">
        <f t="shared" si="58"/>
        <v>-173</v>
      </c>
      <c r="G173" s="32">
        <f t="shared" si="59"/>
        <v>-5.4283024788202072E-2</v>
      </c>
    </row>
    <row r="174" spans="1:7" x14ac:dyDescent="0.2">
      <c r="A174" s="130">
        <v>601</v>
      </c>
      <c r="B174" s="1" t="s">
        <v>3</v>
      </c>
      <c r="C174" s="10"/>
      <c r="D174" s="134">
        <f>'octo 21'!D174+'NOVE 20 '!D174+'dec 20'!D174</f>
        <v>12124</v>
      </c>
      <c r="E174" s="134">
        <f>'octo 21'!E174+'NOVE 20 '!E174+'dec 20'!E174</f>
        <v>12054</v>
      </c>
      <c r="F174" s="134">
        <f t="shared" si="58"/>
        <v>70</v>
      </c>
      <c r="G174" s="32">
        <f t="shared" si="59"/>
        <v>5.8072009291521487E-3</v>
      </c>
    </row>
    <row r="175" spans="1:7" x14ac:dyDescent="0.2">
      <c r="A175" s="130">
        <v>604</v>
      </c>
      <c r="B175" s="1" t="s">
        <v>4</v>
      </c>
      <c r="C175" s="10"/>
      <c r="D175" s="134">
        <f>'octo 21'!D175+'NOVE 20 '!D175+'dec 20'!D175</f>
        <v>10749</v>
      </c>
      <c r="E175" s="134">
        <f>'octo 21'!E175+'NOVE 20 '!E175+'dec 20'!E175</f>
        <v>7887</v>
      </c>
      <c r="F175" s="134">
        <f t="shared" si="58"/>
        <v>2862</v>
      </c>
      <c r="G175" s="32">
        <f t="shared" si="59"/>
        <v>0.36287561810574365</v>
      </c>
    </row>
    <row r="176" spans="1:7" x14ac:dyDescent="0.2">
      <c r="A176" s="130">
        <v>61</v>
      </c>
      <c r="B176" s="1" t="s">
        <v>41</v>
      </c>
      <c r="C176" s="10"/>
      <c r="D176" s="134">
        <f>'octo 21'!D176+'NOVE 20 '!D176+'dec 20'!D176</f>
        <v>344</v>
      </c>
      <c r="E176" s="134">
        <f>'octo 21'!E176+'NOVE 20 '!E176+'dec 20'!E176</f>
        <v>1362</v>
      </c>
      <c r="F176" s="134">
        <f t="shared" si="58"/>
        <v>-1018</v>
      </c>
      <c r="G176" s="32">
        <f t="shared" si="59"/>
        <v>-0.74743024963289284</v>
      </c>
    </row>
    <row r="177" spans="1:7" x14ac:dyDescent="0.2">
      <c r="A177" s="130">
        <v>62</v>
      </c>
      <c r="B177" s="2" t="s">
        <v>42</v>
      </c>
      <c r="C177" s="11"/>
      <c r="D177" s="134">
        <f>'octo 21'!D177+'NOVE 20 '!D177+'dec 20'!D177</f>
        <v>930</v>
      </c>
      <c r="E177" s="134">
        <f>'octo 21'!E177+'NOVE 20 '!E177+'dec 20'!E177</f>
        <v>5070</v>
      </c>
      <c r="F177" s="134">
        <f t="shared" si="58"/>
        <v>-4140</v>
      </c>
      <c r="G177" s="32">
        <f t="shared" si="59"/>
        <v>-0.81656804733727806</v>
      </c>
    </row>
    <row r="178" spans="1:7" ht="25.5" x14ac:dyDescent="0.2">
      <c r="A178" s="22"/>
      <c r="B178" s="26" t="s">
        <v>43</v>
      </c>
      <c r="C178" s="135"/>
      <c r="D178" s="40">
        <f>D172+D176+D177</f>
        <v>27161</v>
      </c>
      <c r="E178" s="40">
        <f>E172+E176+E177</f>
        <v>29560</v>
      </c>
      <c r="F178" s="134">
        <f t="shared" si="58"/>
        <v>-2399</v>
      </c>
      <c r="G178" s="32">
        <f t="shared" si="59"/>
        <v>-8.1156968876860622E-2</v>
      </c>
    </row>
    <row r="179" spans="1:7" ht="25.5" x14ac:dyDescent="0.2">
      <c r="A179" s="22"/>
      <c r="B179" s="26" t="s">
        <v>48</v>
      </c>
      <c r="C179" s="135"/>
      <c r="D179" s="40">
        <f>D171-D178</f>
        <v>49784</v>
      </c>
      <c r="E179" s="40">
        <f>E171-E178</f>
        <v>50420</v>
      </c>
      <c r="F179" s="134">
        <f t="shared" si="58"/>
        <v>-636</v>
      </c>
      <c r="G179" s="32">
        <f t="shared" si="59"/>
        <v>-1.2614042046806823E-2</v>
      </c>
    </row>
    <row r="180" spans="1:7" x14ac:dyDescent="0.2">
      <c r="A180" s="130">
        <v>63</v>
      </c>
      <c r="B180" s="3" t="s">
        <v>46</v>
      </c>
      <c r="C180" s="132"/>
      <c r="D180" s="134">
        <f>'octo 21'!D180+'NOVE 20 '!D180+'dec 20'!D180</f>
        <v>59065</v>
      </c>
      <c r="E180" s="134">
        <f>'octo 21'!E180+'NOVE 20 '!E180+'dec 20'!E180</f>
        <v>50221</v>
      </c>
      <c r="F180" s="134">
        <f t="shared" si="58"/>
        <v>8844</v>
      </c>
      <c r="G180" s="32">
        <f t="shared" si="59"/>
        <v>0.1761016307918998</v>
      </c>
    </row>
    <row r="181" spans="1:7" x14ac:dyDescent="0.2">
      <c r="A181" s="130"/>
      <c r="B181" s="13" t="s">
        <v>6</v>
      </c>
      <c r="C181" s="27"/>
      <c r="D181" s="134"/>
      <c r="E181" s="134"/>
      <c r="F181" s="134"/>
      <c r="G181" s="32"/>
    </row>
    <row r="182" spans="1:7" x14ac:dyDescent="0.2">
      <c r="A182" s="130">
        <v>631</v>
      </c>
      <c r="B182" s="15" t="s">
        <v>21</v>
      </c>
      <c r="C182" s="21"/>
      <c r="D182" s="134">
        <f>'octo 21'!D182+'NOVE 20 '!D182+'dec 20'!D182</f>
        <v>0</v>
      </c>
      <c r="E182" s="134">
        <f>'octo 21'!E182+'NOVE 20 '!E182+'dec 20'!E182</f>
        <v>0</v>
      </c>
      <c r="F182" s="134">
        <f t="shared" ref="F182" si="60">(D182-E182)</f>
        <v>0</v>
      </c>
      <c r="G182" s="32" t="e">
        <f t="shared" ref="G182" si="61">F182/E182</f>
        <v>#DIV/0!</v>
      </c>
    </row>
    <row r="183" spans="1:7" x14ac:dyDescent="0.2">
      <c r="A183" s="130"/>
      <c r="B183" s="15"/>
      <c r="C183" s="21"/>
      <c r="D183" s="134"/>
      <c r="E183" s="134"/>
      <c r="F183" s="134"/>
      <c r="G183" s="32"/>
    </row>
    <row r="184" spans="1:7" x14ac:dyDescent="0.2">
      <c r="A184" s="130">
        <v>64</v>
      </c>
      <c r="B184" s="2" t="s">
        <v>47</v>
      </c>
      <c r="C184" s="11"/>
      <c r="D184" s="134">
        <f>'octo 21'!D184+'NOVE 20 '!D184+'dec 20'!D184</f>
        <v>1970</v>
      </c>
      <c r="E184" s="134">
        <f>'octo 21'!E184+'NOVE 20 '!E184+'dec 20'!E184</f>
        <v>2342</v>
      </c>
      <c r="F184" s="134">
        <f t="shared" ref="F184:F194" si="62">(D184-E184)</f>
        <v>-372</v>
      </c>
      <c r="G184" s="32">
        <f t="shared" ref="G184:G194" si="63">F184/E184</f>
        <v>-0.15883859948761742</v>
      </c>
    </row>
    <row r="185" spans="1:7" ht="25.5" x14ac:dyDescent="0.2">
      <c r="A185" s="22"/>
      <c r="B185" s="26" t="s">
        <v>49</v>
      </c>
      <c r="C185" s="135"/>
      <c r="D185" s="40">
        <f>D179-D180-D184</f>
        <v>-11251</v>
      </c>
      <c r="E185" s="40">
        <f>E179-E180-E184</f>
        <v>-2143</v>
      </c>
      <c r="F185" s="40">
        <f t="shared" si="62"/>
        <v>-9108</v>
      </c>
      <c r="G185" s="34">
        <f t="shared" si="63"/>
        <v>4.2501166588894073</v>
      </c>
    </row>
    <row r="186" spans="1:7" x14ac:dyDescent="0.2">
      <c r="A186" s="130">
        <v>75</v>
      </c>
      <c r="B186" s="3" t="s">
        <v>50</v>
      </c>
      <c r="C186" s="132"/>
      <c r="D186" s="134">
        <f>'octo 21'!D186+'NOVE 20 '!D186+'dec 20'!D186</f>
        <v>0</v>
      </c>
      <c r="E186" s="134">
        <f>'octo 21'!E186+'NOVE 20 '!E186+'dec 20'!E186</f>
        <v>109</v>
      </c>
      <c r="F186" s="134">
        <f t="shared" si="62"/>
        <v>-109</v>
      </c>
      <c r="G186" s="32">
        <f t="shared" si="63"/>
        <v>-1</v>
      </c>
    </row>
    <row r="187" spans="1:7" x14ac:dyDescent="0.2">
      <c r="A187" s="130">
        <v>65</v>
      </c>
      <c r="B187" s="1" t="s">
        <v>51</v>
      </c>
      <c r="C187" s="10"/>
      <c r="D187" s="134">
        <f>'octo 21'!D187+'NOVE 20 '!D187+'dec 20'!D187</f>
        <v>0</v>
      </c>
      <c r="E187" s="134">
        <f>'octo 21'!E187+'NOVE 20 '!E187+'dec 20'!E187</f>
        <v>0</v>
      </c>
      <c r="F187" s="134">
        <f t="shared" si="62"/>
        <v>0</v>
      </c>
      <c r="G187" s="32" t="e">
        <f t="shared" si="63"/>
        <v>#DIV/0!</v>
      </c>
    </row>
    <row r="188" spans="1:7" ht="25.5" x14ac:dyDescent="0.2">
      <c r="A188" s="130">
        <v>68</v>
      </c>
      <c r="B188" s="16" t="s">
        <v>52</v>
      </c>
      <c r="C188" s="17"/>
      <c r="D188" s="134">
        <f>'octo 21'!D188+'NOVE 20 '!D188+'dec 20'!D188</f>
        <v>60436</v>
      </c>
      <c r="E188" s="134">
        <f>'octo 21'!E188+'NOVE 20 '!E188+'dec 20'!E188</f>
        <v>60436</v>
      </c>
      <c r="F188" s="134">
        <f t="shared" si="62"/>
        <v>0</v>
      </c>
      <c r="G188" s="32">
        <f t="shared" si="63"/>
        <v>0</v>
      </c>
    </row>
    <row r="189" spans="1:7" x14ac:dyDescent="0.2">
      <c r="A189" s="130">
        <v>78</v>
      </c>
      <c r="B189" s="2" t="s">
        <v>53</v>
      </c>
      <c r="C189" s="11"/>
      <c r="D189" s="134">
        <f>'octo 21'!D189+'NOVE 20 '!D189+'dec 20'!D189</f>
        <v>0</v>
      </c>
      <c r="E189" s="134">
        <f>'octo 21'!E189+'NOVE 20 '!E189+'dec 20'!E189</f>
        <v>0</v>
      </c>
      <c r="F189" s="134">
        <f t="shared" si="62"/>
        <v>0</v>
      </c>
      <c r="G189" s="32" t="e">
        <f t="shared" si="63"/>
        <v>#DIV/0!</v>
      </c>
    </row>
    <row r="190" spans="1:7" ht="25.5" x14ac:dyDescent="0.2">
      <c r="A190" s="22"/>
      <c r="B190" s="26" t="s">
        <v>77</v>
      </c>
      <c r="C190" s="135"/>
      <c r="D190" s="40">
        <f>D185+D186-D187-D188+D189</f>
        <v>-71687</v>
      </c>
      <c r="E190" s="40">
        <f>E185+E186-E187-E188+E189</f>
        <v>-62470</v>
      </c>
      <c r="F190" s="40">
        <f t="shared" si="62"/>
        <v>-9217</v>
      </c>
      <c r="G190" s="34">
        <f t="shared" si="63"/>
        <v>0.14754282055386586</v>
      </c>
    </row>
    <row r="191" spans="1:7" x14ac:dyDescent="0.2">
      <c r="A191" s="130">
        <v>76</v>
      </c>
      <c r="B191" s="1" t="s">
        <v>54</v>
      </c>
      <c r="C191" s="10"/>
      <c r="D191" s="134">
        <f>'octo 21'!D191+'NOVE 20 '!D191+'dec 20'!D191</f>
        <v>0</v>
      </c>
      <c r="E191" s="134">
        <f>'octo 21'!E191+'NOVE 20 '!E191+'dec 20'!E191</f>
        <v>0</v>
      </c>
      <c r="F191" s="134">
        <f t="shared" si="62"/>
        <v>0</v>
      </c>
      <c r="G191" s="32" t="e">
        <f t="shared" si="63"/>
        <v>#DIV/0!</v>
      </c>
    </row>
    <row r="192" spans="1:7" x14ac:dyDescent="0.2">
      <c r="A192" s="130">
        <v>66</v>
      </c>
      <c r="B192" s="1" t="s">
        <v>55</v>
      </c>
      <c r="C192" s="10"/>
      <c r="D192" s="134">
        <f>'octo 21'!D192+'NOVE 20 '!D192+'dec 20'!D192</f>
        <v>0</v>
      </c>
      <c r="E192" s="134">
        <f>'octo 21'!E192+'NOVE 20 '!E192+'dec 20'!E192</f>
        <v>0</v>
      </c>
      <c r="F192" s="134">
        <f t="shared" si="62"/>
        <v>0</v>
      </c>
      <c r="G192" s="32" t="e">
        <f t="shared" si="63"/>
        <v>#DIV/0!</v>
      </c>
    </row>
    <row r="193" spans="1:7" x14ac:dyDescent="0.2">
      <c r="B193" s="2" t="s">
        <v>56</v>
      </c>
      <c r="C193" s="11"/>
      <c r="D193" s="136">
        <f>D191-D192</f>
        <v>0</v>
      </c>
      <c r="E193" s="136">
        <f>E191-E192</f>
        <v>0</v>
      </c>
      <c r="F193" s="134">
        <f t="shared" si="62"/>
        <v>0</v>
      </c>
      <c r="G193" s="32" t="e">
        <f t="shared" si="63"/>
        <v>#DIV/0!</v>
      </c>
    </row>
    <row r="194" spans="1:7" x14ac:dyDescent="0.2">
      <c r="A194" s="22"/>
      <c r="B194" s="19" t="s">
        <v>57</v>
      </c>
      <c r="C194" s="135"/>
      <c r="D194" s="40">
        <f>D190+D193</f>
        <v>-71687</v>
      </c>
      <c r="E194" s="40">
        <f>E190+E193</f>
        <v>-62470</v>
      </c>
      <c r="F194" s="40">
        <f t="shared" si="62"/>
        <v>-9217</v>
      </c>
      <c r="G194" s="34">
        <f t="shared" si="63"/>
        <v>0.14754282055386586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130">
        <v>5</v>
      </c>
      <c r="B198" s="1" t="s">
        <v>22</v>
      </c>
      <c r="C198" s="10"/>
      <c r="D198" s="40">
        <f>'dec 20'!D198</f>
        <v>0</v>
      </c>
      <c r="E198" s="40">
        <f>'dec 20'!E198</f>
        <v>0</v>
      </c>
      <c r="F198" s="40">
        <f t="shared" ref="F198" si="64">(D198-E198)</f>
        <v>0</v>
      </c>
      <c r="G198" s="34" t="e">
        <f t="shared" ref="G198" si="65">F198/E198</f>
        <v>#DIV/0!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130">
        <v>51</v>
      </c>
      <c r="B202" s="20" t="s">
        <v>29</v>
      </c>
      <c r="C202" s="30"/>
      <c r="D202" s="134">
        <v>0</v>
      </c>
      <c r="E202" s="134">
        <v>0</v>
      </c>
      <c r="F202" s="134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130">
        <v>510</v>
      </c>
      <c r="B203" s="1" t="s">
        <v>7</v>
      </c>
      <c r="C203" s="10"/>
      <c r="D203" s="134">
        <v>0</v>
      </c>
      <c r="E203" s="134">
        <v>0</v>
      </c>
      <c r="F203" s="134">
        <f t="shared" si="66"/>
        <v>0</v>
      </c>
      <c r="G203" s="32" t="e">
        <f t="shared" si="67"/>
        <v>#DIV/0!</v>
      </c>
    </row>
    <row r="204" spans="1:7" x14ac:dyDescent="0.2">
      <c r="B204" s="3"/>
      <c r="C204" s="28"/>
    </row>
    <row r="205" spans="1:7" x14ac:dyDescent="0.2">
      <c r="A205" s="130">
        <v>41</v>
      </c>
      <c r="B205" s="1" t="s">
        <v>8</v>
      </c>
      <c r="C205" s="10"/>
      <c r="D205" s="134">
        <f>D209+D210+D211</f>
        <v>0</v>
      </c>
      <c r="E205" s="134">
        <f>E209+E210+E211</f>
        <v>0</v>
      </c>
      <c r="F205" s="134">
        <f t="shared" ref="F205" si="68">(D205-E205)</f>
        <v>0</v>
      </c>
      <c r="G205" s="32" t="e">
        <f t="shared" ref="G205" si="69">F205/E205</f>
        <v>#DIV/0!</v>
      </c>
    </row>
    <row r="206" spans="1:7" x14ac:dyDescent="0.2">
      <c r="A206" s="130"/>
      <c r="B206" s="1"/>
      <c r="C206" s="10"/>
      <c r="D206" s="134"/>
      <c r="E206" s="134"/>
      <c r="F206" s="134"/>
      <c r="G206" s="32"/>
    </row>
    <row r="207" spans="1:7" x14ac:dyDescent="0.2">
      <c r="A207" s="130"/>
      <c r="B207" s="7" t="s">
        <v>6</v>
      </c>
      <c r="C207" s="29"/>
      <c r="D207" s="134"/>
      <c r="E207" s="134"/>
      <c r="F207" s="134"/>
      <c r="G207" s="32"/>
    </row>
    <row r="208" spans="1:7" x14ac:dyDescent="0.2">
      <c r="A208" s="130"/>
      <c r="B208" s="1"/>
      <c r="C208" s="10"/>
      <c r="D208" s="134"/>
      <c r="E208" s="134"/>
      <c r="F208" s="134"/>
      <c r="G208" s="32"/>
    </row>
    <row r="209" spans="1:7" x14ac:dyDescent="0.2">
      <c r="A209" s="130"/>
      <c r="B209" s="23" t="s">
        <v>23</v>
      </c>
      <c r="C209" s="10"/>
      <c r="D209" s="40">
        <f>'dec 20'!D209</f>
        <v>0</v>
      </c>
      <c r="E209" s="40">
        <f>'dec 20'!E209</f>
        <v>0</v>
      </c>
      <c r="F209" s="134">
        <f t="shared" ref="F209:F211" si="70">(D209-E209)</f>
        <v>0</v>
      </c>
      <c r="G209" s="32" t="e">
        <f t="shared" ref="G209:G211" si="71">F209/E209</f>
        <v>#DIV/0!</v>
      </c>
    </row>
    <row r="210" spans="1:7" ht="25.5" x14ac:dyDescent="0.2">
      <c r="A210" s="130"/>
      <c r="B210" s="24" t="s">
        <v>58</v>
      </c>
      <c r="C210" s="17"/>
      <c r="D210" s="40">
        <f>'dec 20'!D210</f>
        <v>0</v>
      </c>
      <c r="E210" s="40">
        <f>'dec 20'!E210</f>
        <v>0</v>
      </c>
      <c r="F210" s="134">
        <f t="shared" si="70"/>
        <v>0</v>
      </c>
      <c r="G210" s="32" t="e">
        <f t="shared" si="71"/>
        <v>#DIV/0!</v>
      </c>
    </row>
    <row r="211" spans="1:7" x14ac:dyDescent="0.2">
      <c r="A211" s="130"/>
      <c r="B211" s="23" t="s">
        <v>24</v>
      </c>
      <c r="C211" s="10"/>
      <c r="D211" s="40">
        <f>'dec 20'!D211</f>
        <v>0</v>
      </c>
      <c r="E211" s="40">
        <f>'dec 20'!E211</f>
        <v>0</v>
      </c>
      <c r="F211" s="134">
        <f t="shared" si="70"/>
        <v>0</v>
      </c>
      <c r="G211" s="32" t="e">
        <f t="shared" si="71"/>
        <v>#DIV/0!</v>
      </c>
    </row>
    <row r="212" spans="1:7" x14ac:dyDescent="0.2">
      <c r="A212" s="130"/>
      <c r="B212" s="1"/>
      <c r="C212" s="10"/>
      <c r="D212" s="134"/>
      <c r="E212" s="134"/>
      <c r="F212" s="134"/>
      <c r="G212" s="32"/>
    </row>
    <row r="213" spans="1:7" x14ac:dyDescent="0.2">
      <c r="A213" s="130"/>
      <c r="B213" s="8" t="s">
        <v>26</v>
      </c>
      <c r="C213" s="31"/>
      <c r="D213" s="40">
        <f>'dec 20'!D213</f>
        <v>0</v>
      </c>
      <c r="E213" s="40">
        <f>'dec 20'!E213</f>
        <v>0</v>
      </c>
      <c r="F213" s="134">
        <f t="shared" ref="F213" si="72">(D213-E213)</f>
        <v>0</v>
      </c>
      <c r="G213" s="32" t="e">
        <f t="shared" ref="G213" si="73">F213/E213</f>
        <v>#DIV/0!</v>
      </c>
    </row>
    <row r="214" spans="1:7" x14ac:dyDescent="0.2">
      <c r="A214" s="130"/>
      <c r="B214" s="8"/>
      <c r="C214" s="31"/>
      <c r="D214" s="134"/>
      <c r="E214" s="134"/>
      <c r="F214" s="134"/>
      <c r="G214" s="32"/>
    </row>
    <row r="215" spans="1:7" x14ac:dyDescent="0.2">
      <c r="A215" s="130">
        <v>3</v>
      </c>
      <c r="B215" s="8" t="s">
        <v>15</v>
      </c>
      <c r="C215" s="31"/>
      <c r="D215" s="134">
        <f>D218+D219+D220+D221</f>
        <v>0</v>
      </c>
      <c r="E215" s="134">
        <f>E218+E219+E220+E221</f>
        <v>0</v>
      </c>
      <c r="F215" s="134">
        <f t="shared" ref="F215" si="74">(D215-E215)</f>
        <v>0</v>
      </c>
      <c r="G215" s="32" t="e">
        <f t="shared" ref="G215" si="75">F215/E215</f>
        <v>#DIV/0!</v>
      </c>
    </row>
    <row r="216" spans="1:7" x14ac:dyDescent="0.2">
      <c r="A216" s="130"/>
      <c r="B216" s="7" t="s">
        <v>6</v>
      </c>
      <c r="C216" s="29"/>
      <c r="D216" s="134"/>
      <c r="E216" s="134"/>
      <c r="F216" s="134"/>
      <c r="G216" s="32"/>
    </row>
    <row r="217" spans="1:7" x14ac:dyDescent="0.2">
      <c r="A217" s="130"/>
      <c r="B217" s="8"/>
      <c r="C217" s="31"/>
      <c r="D217" s="134"/>
      <c r="E217" s="134"/>
      <c r="F217" s="134"/>
      <c r="G217" s="32"/>
    </row>
    <row r="218" spans="1:7" x14ac:dyDescent="0.2">
      <c r="A218" s="130">
        <v>30</v>
      </c>
      <c r="B218" s="25" t="s">
        <v>16</v>
      </c>
      <c r="C218" s="31"/>
      <c r="D218" s="40">
        <f>'dec 20'!D218</f>
        <v>0</v>
      </c>
      <c r="E218" s="40">
        <f>'dec 20'!E218</f>
        <v>0</v>
      </c>
      <c r="F218" s="134">
        <f t="shared" ref="F218:F221" si="76">(D218-E218)</f>
        <v>0</v>
      </c>
      <c r="G218" s="32" t="e">
        <f t="shared" ref="G218:G221" si="77">F218/E218</f>
        <v>#DIV/0!</v>
      </c>
    </row>
    <row r="219" spans="1:7" x14ac:dyDescent="0.2">
      <c r="A219" s="130">
        <v>31</v>
      </c>
      <c r="B219" s="25" t="s">
        <v>17</v>
      </c>
      <c r="C219" s="31"/>
      <c r="D219" s="40">
        <f>'dec 20'!D219</f>
        <v>0</v>
      </c>
      <c r="E219" s="40">
        <f>'dec 20'!E219</f>
        <v>0</v>
      </c>
      <c r="F219" s="134">
        <f t="shared" si="76"/>
        <v>0</v>
      </c>
      <c r="G219" s="32" t="e">
        <f t="shared" si="77"/>
        <v>#DIV/0!</v>
      </c>
    </row>
    <row r="220" spans="1:7" x14ac:dyDescent="0.2">
      <c r="A220" s="130">
        <v>32</v>
      </c>
      <c r="B220" s="25" t="s">
        <v>18</v>
      </c>
      <c r="C220" s="31"/>
      <c r="D220" s="40">
        <f>'dec 20'!D220</f>
        <v>0</v>
      </c>
      <c r="E220" s="40">
        <f>'dec 20'!E220</f>
        <v>0</v>
      </c>
      <c r="F220" s="134">
        <f t="shared" si="76"/>
        <v>0</v>
      </c>
      <c r="G220" s="32" t="e">
        <f t="shared" si="77"/>
        <v>#DIV/0!</v>
      </c>
    </row>
    <row r="221" spans="1:7" x14ac:dyDescent="0.2">
      <c r="A221" s="130">
        <v>37</v>
      </c>
      <c r="B221" s="25" t="s">
        <v>25</v>
      </c>
      <c r="C221" s="31"/>
      <c r="D221" s="40">
        <f>'dec 20'!D221</f>
        <v>0</v>
      </c>
      <c r="E221" s="40">
        <f>'dec 20'!E221</f>
        <v>0</v>
      </c>
      <c r="F221" s="134">
        <f t="shared" si="76"/>
        <v>0</v>
      </c>
      <c r="G221" s="32" t="e">
        <f t="shared" si="77"/>
        <v>#DIV/0!</v>
      </c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61" t="s">
        <v>1</v>
      </c>
      <c r="B225" s="263" t="s">
        <v>0</v>
      </c>
      <c r="C225" s="271" t="s">
        <v>76</v>
      </c>
      <c r="D225" s="273" t="s">
        <v>9</v>
      </c>
      <c r="E225" s="273"/>
      <c r="F225" s="274" t="s">
        <v>14</v>
      </c>
      <c r="G225" s="274"/>
    </row>
    <row r="226" spans="1:7" x14ac:dyDescent="0.2">
      <c r="A226" s="277"/>
      <c r="B226" s="270"/>
      <c r="C226" s="272"/>
      <c r="D226" s="134" t="s">
        <v>10</v>
      </c>
      <c r="E226" s="134" t="s">
        <v>11</v>
      </c>
      <c r="F226" s="134" t="s">
        <v>12</v>
      </c>
      <c r="G226" s="32" t="s">
        <v>13</v>
      </c>
    </row>
    <row r="227" spans="1:7" x14ac:dyDescent="0.2">
      <c r="A227" s="130">
        <v>700</v>
      </c>
      <c r="B227" s="1" t="s">
        <v>30</v>
      </c>
      <c r="C227" s="10"/>
      <c r="D227" s="134">
        <f>'octo 21'!D227+'NOVE 20 '!D227+'dec 20'!D227</f>
        <v>0</v>
      </c>
      <c r="E227" s="134">
        <f>'octo 21'!E227+'NOVE 20 '!E227+'dec 20'!E227</f>
        <v>0</v>
      </c>
      <c r="F227" s="134">
        <f>(D227-E227)</f>
        <v>0</v>
      </c>
      <c r="G227" s="32" t="e">
        <f>F227/E227</f>
        <v>#DIV/0!</v>
      </c>
    </row>
    <row r="228" spans="1:7" x14ac:dyDescent="0.2">
      <c r="A228" s="130">
        <v>701</v>
      </c>
      <c r="B228" s="1" t="s">
        <v>31</v>
      </c>
      <c r="C228" s="10"/>
      <c r="D228" s="134">
        <f>'octo 21'!D228+'NOVE 20 '!D228+'dec 20'!D228</f>
        <v>0</v>
      </c>
      <c r="E228" s="134">
        <f>'octo 21'!E228+'NOVE 20 '!E228+'dec 20'!E228</f>
        <v>0</v>
      </c>
      <c r="F228" s="134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130">
        <v>704</v>
      </c>
      <c r="B229" s="1" t="s">
        <v>32</v>
      </c>
      <c r="C229" s="10"/>
      <c r="D229" s="134">
        <f>'octo 21'!D229+'NOVE 20 '!D229+'dec 20'!D229</f>
        <v>0</v>
      </c>
      <c r="E229" s="134">
        <f>'octo 21'!E229+'NOVE 20 '!E229+'dec 20'!E229</f>
        <v>0</v>
      </c>
      <c r="F229" s="134">
        <f t="shared" si="78"/>
        <v>0</v>
      </c>
      <c r="G229" s="32" t="e">
        <f t="shared" si="79"/>
        <v>#DIV/0!</v>
      </c>
    </row>
    <row r="230" spans="1:7" x14ac:dyDescent="0.2">
      <c r="A230" s="130">
        <v>706</v>
      </c>
      <c r="B230" s="1" t="s">
        <v>33</v>
      </c>
      <c r="C230" s="10"/>
      <c r="D230" s="134">
        <f>'octo 21'!D230+'NOVE 20 '!D230+'dec 20'!D230</f>
        <v>35408</v>
      </c>
      <c r="E230" s="134">
        <f>'octo 21'!E230+'NOVE 20 '!E230+'dec 20'!E230</f>
        <v>21552</v>
      </c>
      <c r="F230" s="134">
        <f t="shared" si="78"/>
        <v>13856</v>
      </c>
      <c r="G230" s="32">
        <f t="shared" si="79"/>
        <v>0.64291017074981438</v>
      </c>
    </row>
    <row r="231" spans="1:7" x14ac:dyDescent="0.2">
      <c r="A231" s="130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130"/>
      <c r="B232" s="14" t="s">
        <v>19</v>
      </c>
      <c r="C232" s="11"/>
      <c r="D232" s="39"/>
      <c r="E232" s="39"/>
      <c r="F232" s="134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130"/>
      <c r="B233" s="14" t="s">
        <v>20</v>
      </c>
      <c r="C233" s="11"/>
      <c r="D233" s="39"/>
      <c r="E233" s="39"/>
      <c r="F233" s="134">
        <f t="shared" si="80"/>
        <v>0</v>
      </c>
      <c r="G233" s="32" t="e">
        <f t="shared" si="81"/>
        <v>#DIV/0!</v>
      </c>
    </row>
    <row r="234" spans="1:7" x14ac:dyDescent="0.2">
      <c r="A234" s="130"/>
      <c r="B234" s="14" t="s">
        <v>27</v>
      </c>
      <c r="C234" s="11"/>
      <c r="D234" s="39"/>
      <c r="E234" s="39"/>
      <c r="F234" s="134">
        <f t="shared" si="80"/>
        <v>0</v>
      </c>
      <c r="G234" s="32" t="e">
        <f t="shared" si="81"/>
        <v>#DIV/0!</v>
      </c>
    </row>
    <row r="235" spans="1:7" x14ac:dyDescent="0.2">
      <c r="A235" s="130">
        <v>706</v>
      </c>
      <c r="B235" s="2" t="s">
        <v>34</v>
      </c>
      <c r="C235" s="11"/>
      <c r="D235" s="134">
        <f>'octo 21'!D235+'NOVE 20 '!D235+'dec 20'!D235</f>
        <v>0</v>
      </c>
      <c r="E235" s="134">
        <f>'octo 21'!E235+'NOVE 20 '!E235+'dec 20'!E235</f>
        <v>0</v>
      </c>
      <c r="F235" s="134">
        <f t="shared" si="80"/>
        <v>0</v>
      </c>
      <c r="G235" s="32" t="e">
        <f t="shared" si="81"/>
        <v>#DIV/0!</v>
      </c>
    </row>
    <row r="236" spans="1:7" x14ac:dyDescent="0.2">
      <c r="A236" s="130" t="s">
        <v>35</v>
      </c>
      <c r="B236" s="2" t="s">
        <v>36</v>
      </c>
      <c r="C236" s="11"/>
      <c r="D236" s="134">
        <f>'octo 21'!D236+'NOVE 20 '!D236+'dec 20'!D236</f>
        <v>0</v>
      </c>
      <c r="E236" s="134">
        <f>'octo 21'!E236+'NOVE 20 '!E236+'dec 20'!E236</f>
        <v>0</v>
      </c>
      <c r="F236" s="134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131"/>
      <c r="D237" s="40">
        <f>D227+D228+D229+D230+D235+D236</f>
        <v>35408</v>
      </c>
      <c r="E237" s="40">
        <f>E227+E228+E229+E230+E235+E236</f>
        <v>21552</v>
      </c>
      <c r="F237" s="40">
        <f t="shared" si="80"/>
        <v>13856</v>
      </c>
      <c r="G237" s="34">
        <f t="shared" si="81"/>
        <v>0.64291017074981438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134">
        <f>'octo 21'!D240+'NOVE 20 '!D240+'dec 20'!D240</f>
        <v>0</v>
      </c>
      <c r="E240" s="134">
        <f>'octo 21'!E240+'NOVE 20 '!E240+'dec 20'!E240</f>
        <v>0</v>
      </c>
      <c r="F240" s="134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132"/>
      <c r="D241" s="133"/>
      <c r="E241" s="133"/>
      <c r="F241" s="133"/>
      <c r="G241" s="36"/>
    </row>
    <row r="242" spans="1:7" x14ac:dyDescent="0.2">
      <c r="A242" s="130">
        <v>72</v>
      </c>
      <c r="B242" s="1" t="s">
        <v>37</v>
      </c>
      <c r="C242" s="10"/>
      <c r="D242" s="134">
        <f>'octo 21'!D242+'NOVE 20 '!D242+'dec 20'!D242</f>
        <v>0</v>
      </c>
      <c r="E242" s="134">
        <f>'octo 21'!E242+'NOVE 20 '!E242+'dec 20'!E242</f>
        <v>0</v>
      </c>
      <c r="F242" s="134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130">
        <v>73</v>
      </c>
      <c r="B243" s="1" t="s">
        <v>38</v>
      </c>
      <c r="C243" s="10"/>
      <c r="D243" s="134">
        <f>'octo 21'!D243+'NOVE 20 '!D243+'dec 20'!D243</f>
        <v>0</v>
      </c>
      <c r="E243" s="134">
        <f>'octo 21'!E243+'NOVE 20 '!E243+'dec 20'!E243</f>
        <v>0</v>
      </c>
      <c r="F243" s="134">
        <f t="shared" si="84"/>
        <v>0</v>
      </c>
      <c r="G243" s="32" t="e">
        <f t="shared" si="85"/>
        <v>#DIV/0!</v>
      </c>
    </row>
    <row r="244" spans="1:7" x14ac:dyDescent="0.2">
      <c r="A244" s="130">
        <v>74</v>
      </c>
      <c r="B244" s="2" t="s">
        <v>39</v>
      </c>
      <c r="C244" s="11"/>
      <c r="D244" s="134">
        <f>'octo 21'!D244+'NOVE 20 '!D244+'dec 20'!D244</f>
        <v>0</v>
      </c>
      <c r="E244" s="134">
        <f>'octo 21'!E244+'NOVE 20 '!E244+'dec 20'!E244</f>
        <v>0</v>
      </c>
      <c r="F244" s="134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135"/>
      <c r="D245" s="40">
        <f>D237+D242+D243+D244</f>
        <v>35408</v>
      </c>
      <c r="E245" s="40">
        <f>E237+E242+E243+E244</f>
        <v>21552</v>
      </c>
      <c r="F245" s="134">
        <f t="shared" si="84"/>
        <v>13856</v>
      </c>
      <c r="G245" s="32">
        <f t="shared" si="85"/>
        <v>0.64291017074981438</v>
      </c>
    </row>
    <row r="246" spans="1:7" x14ac:dyDescent="0.2">
      <c r="A246" s="130">
        <v>60</v>
      </c>
      <c r="B246" s="3" t="s">
        <v>40</v>
      </c>
      <c r="C246" s="132"/>
      <c r="D246" s="133">
        <f>D247+D248+D249</f>
        <v>6737</v>
      </c>
      <c r="E246" s="133">
        <f>E247+E248+E249</f>
        <v>5520</v>
      </c>
      <c r="F246" s="134">
        <f t="shared" si="84"/>
        <v>1217</v>
      </c>
      <c r="G246" s="32">
        <f t="shared" si="85"/>
        <v>0.22047101449275364</v>
      </c>
    </row>
    <row r="247" spans="1:7" x14ac:dyDescent="0.2">
      <c r="A247" s="130">
        <v>600</v>
      </c>
      <c r="B247" s="1" t="s">
        <v>2</v>
      </c>
      <c r="C247" s="10"/>
      <c r="D247" s="134">
        <f>'octo 21'!D247+'NOVE 20 '!D247+'dec 20'!D247</f>
        <v>0</v>
      </c>
      <c r="E247" s="134">
        <f>'octo 21'!E247+'NOVE 20 '!E247+'dec 20'!E247</f>
        <v>0</v>
      </c>
      <c r="F247" s="134">
        <f t="shared" si="84"/>
        <v>0</v>
      </c>
      <c r="G247" s="32" t="e">
        <f t="shared" si="85"/>
        <v>#DIV/0!</v>
      </c>
    </row>
    <row r="248" spans="1:7" x14ac:dyDescent="0.2">
      <c r="A248" s="130">
        <v>601</v>
      </c>
      <c r="B248" s="1" t="s">
        <v>3</v>
      </c>
      <c r="C248" s="10"/>
      <c r="D248" s="134">
        <f>'octo 21'!D248+'NOVE 20 '!D248+'dec 20'!D248</f>
        <v>6737</v>
      </c>
      <c r="E248" s="134">
        <f>'octo 21'!E248+'NOVE 20 '!E248+'dec 20'!E248</f>
        <v>5520</v>
      </c>
      <c r="F248" s="134">
        <f t="shared" si="84"/>
        <v>1217</v>
      </c>
      <c r="G248" s="32">
        <f t="shared" si="85"/>
        <v>0.22047101449275364</v>
      </c>
    </row>
    <row r="249" spans="1:7" x14ac:dyDescent="0.2">
      <c r="A249" s="130">
        <v>604</v>
      </c>
      <c r="B249" s="1" t="s">
        <v>4</v>
      </c>
      <c r="C249" s="10"/>
      <c r="D249" s="134">
        <f>'octo 21'!D249+'NOVE 20 '!D249+'dec 20'!D249</f>
        <v>0</v>
      </c>
      <c r="E249" s="134">
        <f>'octo 21'!E249+'NOVE 20 '!E249+'dec 20'!E249</f>
        <v>0</v>
      </c>
      <c r="F249" s="134">
        <f t="shared" si="84"/>
        <v>0</v>
      </c>
      <c r="G249" s="32" t="e">
        <f t="shared" si="85"/>
        <v>#DIV/0!</v>
      </c>
    </row>
    <row r="250" spans="1:7" x14ac:dyDescent="0.2">
      <c r="A250" s="130">
        <v>61</v>
      </c>
      <c r="B250" s="1" t="s">
        <v>41</v>
      </c>
      <c r="C250" s="10"/>
      <c r="D250" s="134">
        <f>'octo 21'!D250+'NOVE 20 '!D250+'dec 20'!D250</f>
        <v>205</v>
      </c>
      <c r="E250" s="134">
        <f>'octo 21'!E250+'NOVE 20 '!E250+'dec 20'!E250</f>
        <v>491</v>
      </c>
      <c r="F250" s="134">
        <f t="shared" si="84"/>
        <v>-286</v>
      </c>
      <c r="G250" s="32">
        <f t="shared" si="85"/>
        <v>-0.58248472505091653</v>
      </c>
    </row>
    <row r="251" spans="1:7" x14ac:dyDescent="0.2">
      <c r="A251" s="130">
        <v>62</v>
      </c>
      <c r="B251" s="2" t="s">
        <v>42</v>
      </c>
      <c r="C251" s="11"/>
      <c r="D251" s="134">
        <f>'octo 21'!D251+'NOVE 20 '!D251+'dec 20'!D251</f>
        <v>1456</v>
      </c>
      <c r="E251" s="134">
        <f>'octo 21'!E251+'NOVE 20 '!E251+'dec 20'!E251</f>
        <v>632</v>
      </c>
      <c r="F251" s="134">
        <f t="shared" si="84"/>
        <v>824</v>
      </c>
      <c r="G251" s="32">
        <f t="shared" si="85"/>
        <v>1.3037974683544304</v>
      </c>
    </row>
    <row r="252" spans="1:7" ht="25.5" x14ac:dyDescent="0.2">
      <c r="A252" s="22"/>
      <c r="B252" s="26" t="s">
        <v>43</v>
      </c>
      <c r="C252" s="135"/>
      <c r="D252" s="40">
        <f>D246+D250+D251</f>
        <v>8398</v>
      </c>
      <c r="E252" s="40">
        <f>E246+E250+E251</f>
        <v>6643</v>
      </c>
      <c r="F252" s="134">
        <f t="shared" si="84"/>
        <v>1755</v>
      </c>
      <c r="G252" s="32">
        <f t="shared" si="85"/>
        <v>0.26418786692759294</v>
      </c>
    </row>
    <row r="253" spans="1:7" ht="25.5" x14ac:dyDescent="0.2">
      <c r="A253" s="22"/>
      <c r="B253" s="26" t="s">
        <v>48</v>
      </c>
      <c r="C253" s="135"/>
      <c r="D253" s="40">
        <f>D245-D252</f>
        <v>27010</v>
      </c>
      <c r="E253" s="40">
        <f>E245-E252</f>
        <v>14909</v>
      </c>
      <c r="F253" s="134">
        <f t="shared" si="84"/>
        <v>12101</v>
      </c>
      <c r="G253" s="32">
        <f t="shared" si="85"/>
        <v>0.81165738815480581</v>
      </c>
    </row>
    <row r="254" spans="1:7" x14ac:dyDescent="0.2">
      <c r="A254" s="130">
        <v>63</v>
      </c>
      <c r="B254" s="3" t="s">
        <v>46</v>
      </c>
      <c r="C254" s="132"/>
      <c r="D254" s="134">
        <f>'octo 21'!D254+'NOVE 20 '!D254+'dec 20'!D254</f>
        <v>21919</v>
      </c>
      <c r="E254" s="134">
        <f>'octo 21'!E254+'NOVE 20 '!E254+'dec 20'!E254</f>
        <v>21717</v>
      </c>
      <c r="F254" s="134">
        <f t="shared" si="84"/>
        <v>202</v>
      </c>
      <c r="G254" s="32">
        <f t="shared" si="85"/>
        <v>9.3014688953354518E-3</v>
      </c>
    </row>
    <row r="255" spans="1:7" x14ac:dyDescent="0.2">
      <c r="A255" s="130"/>
      <c r="B255" s="13" t="s">
        <v>6</v>
      </c>
      <c r="C255" s="27"/>
      <c r="D255" s="134"/>
      <c r="E255" s="134"/>
      <c r="F255" s="134"/>
      <c r="G255" s="32"/>
    </row>
    <row r="256" spans="1:7" x14ac:dyDescent="0.2">
      <c r="A256" s="130">
        <v>631</v>
      </c>
      <c r="B256" s="15" t="s">
        <v>21</v>
      </c>
      <c r="C256" s="21"/>
      <c r="D256" s="134">
        <f>'octo 21'!D256+'NOVE 20 '!D256+'dec 20'!D256</f>
        <v>0</v>
      </c>
      <c r="E256" s="134">
        <f>'octo 21'!E256+'NOVE 20 '!E256+'dec 20'!E256</f>
        <v>0</v>
      </c>
      <c r="F256" s="134">
        <f t="shared" ref="F256" si="86">(D256-E256)</f>
        <v>0</v>
      </c>
      <c r="G256" s="32" t="e">
        <f t="shared" ref="G256" si="87">F256/E256</f>
        <v>#DIV/0!</v>
      </c>
    </row>
    <row r="257" spans="1:7" x14ac:dyDescent="0.2">
      <c r="A257" s="130"/>
      <c r="B257" s="15"/>
      <c r="C257" s="21"/>
      <c r="D257" s="134"/>
      <c r="E257" s="134"/>
      <c r="F257" s="134"/>
      <c r="G257" s="32"/>
    </row>
    <row r="258" spans="1:7" x14ac:dyDescent="0.2">
      <c r="A258" s="130">
        <v>64</v>
      </c>
      <c r="B258" s="2" t="s">
        <v>47</v>
      </c>
      <c r="C258" s="11"/>
      <c r="D258" s="134">
        <f>'octo 21'!D258+'NOVE 20 '!D258+'dec 20'!D258</f>
        <v>1018</v>
      </c>
      <c r="E258" s="134">
        <f>'octo 21'!E258+'NOVE 20 '!E258+'dec 20'!E258</f>
        <v>462</v>
      </c>
      <c r="F258" s="134">
        <f t="shared" ref="F258:F268" si="88">(D258-E258)</f>
        <v>556</v>
      </c>
      <c r="G258" s="32">
        <f t="shared" ref="G258:G268" si="89">F258/E258</f>
        <v>1.2034632034632036</v>
      </c>
    </row>
    <row r="259" spans="1:7" ht="25.5" x14ac:dyDescent="0.2">
      <c r="A259" s="22"/>
      <c r="B259" s="26" t="s">
        <v>49</v>
      </c>
      <c r="C259" s="135"/>
      <c r="D259" s="40">
        <f>D253-D254-D258</f>
        <v>4073</v>
      </c>
      <c r="E259" s="40">
        <f>E253-E254-E258</f>
        <v>-7270</v>
      </c>
      <c r="F259" s="40">
        <f t="shared" si="88"/>
        <v>11343</v>
      </c>
      <c r="G259" s="34">
        <f t="shared" si="89"/>
        <v>-1.5602475928473178</v>
      </c>
    </row>
    <row r="260" spans="1:7" x14ac:dyDescent="0.2">
      <c r="A260" s="130">
        <v>75</v>
      </c>
      <c r="B260" s="3" t="s">
        <v>50</v>
      </c>
      <c r="C260" s="132"/>
      <c r="D260" s="134">
        <f>'octo 21'!D260+'NOVE 20 '!D260+'dec 20'!D260</f>
        <v>0</v>
      </c>
      <c r="E260" s="134">
        <f>'octo 21'!E260+'NOVE 20 '!E260+'dec 20'!E260</f>
        <v>0</v>
      </c>
      <c r="F260" s="134">
        <f t="shared" si="88"/>
        <v>0</v>
      </c>
      <c r="G260" s="32" t="e">
        <f t="shared" si="89"/>
        <v>#DIV/0!</v>
      </c>
    </row>
    <row r="261" spans="1:7" x14ac:dyDescent="0.2">
      <c r="A261" s="130">
        <v>65</v>
      </c>
      <c r="B261" s="1" t="s">
        <v>51</v>
      </c>
      <c r="C261" s="10"/>
      <c r="D261" s="134">
        <f>'octo 21'!D261+'NOVE 20 '!D261+'dec 20'!D261</f>
        <v>131</v>
      </c>
      <c r="E261" s="134">
        <f>'octo 21'!E261+'NOVE 20 '!E261+'dec 20'!E261</f>
        <v>721</v>
      </c>
      <c r="F261" s="134">
        <f t="shared" si="88"/>
        <v>-590</v>
      </c>
      <c r="G261" s="32">
        <f t="shared" si="89"/>
        <v>-0.81830790568654643</v>
      </c>
    </row>
    <row r="262" spans="1:7" ht="25.5" x14ac:dyDescent="0.2">
      <c r="A262" s="130">
        <v>68</v>
      </c>
      <c r="B262" s="16" t="s">
        <v>52</v>
      </c>
      <c r="C262" s="17"/>
      <c r="D262" s="134">
        <f>'octo 21'!D262+'NOVE 20 '!D262+'dec 20'!D262</f>
        <v>5668</v>
      </c>
      <c r="E262" s="134">
        <f>'octo 21'!E262+'NOVE 20 '!E262+'dec 20'!E262</f>
        <v>5210</v>
      </c>
      <c r="F262" s="134">
        <f t="shared" si="88"/>
        <v>458</v>
      </c>
      <c r="G262" s="32">
        <f t="shared" si="89"/>
        <v>8.7907869481765835E-2</v>
      </c>
    </row>
    <row r="263" spans="1:7" x14ac:dyDescent="0.2">
      <c r="A263" s="130">
        <v>78</v>
      </c>
      <c r="B263" s="2" t="s">
        <v>53</v>
      </c>
      <c r="C263" s="11"/>
      <c r="D263" s="134">
        <f>'octo 21'!D263+'NOVE 20 '!D263+'dec 20'!D263</f>
        <v>0</v>
      </c>
      <c r="E263" s="134">
        <f>'octo 21'!E263+'NOVE 20 '!E263+'dec 20'!E263</f>
        <v>0</v>
      </c>
      <c r="F263" s="134">
        <f t="shared" si="88"/>
        <v>0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135"/>
      <c r="D264" s="40">
        <f>D259+D260-D261-D262+D263</f>
        <v>-1726</v>
      </c>
      <c r="E264" s="40">
        <f>E259+E260-E261-E262+E263</f>
        <v>-13201</v>
      </c>
      <c r="F264" s="40">
        <f t="shared" si="88"/>
        <v>11475</v>
      </c>
      <c r="G264" s="34">
        <f t="shared" si="89"/>
        <v>-0.86925232936898722</v>
      </c>
    </row>
    <row r="265" spans="1:7" x14ac:dyDescent="0.2">
      <c r="A265" s="130">
        <v>76</v>
      </c>
      <c r="B265" s="1" t="s">
        <v>54</v>
      </c>
      <c r="C265" s="10"/>
      <c r="D265" s="134">
        <f>'octo 21'!D265+'NOVE 20 '!D265+'dec 20'!D265</f>
        <v>0</v>
      </c>
      <c r="E265" s="134">
        <f>'octo 21'!E265+'NOVE 20 '!E265+'dec 20'!E265</f>
        <v>0</v>
      </c>
      <c r="F265" s="134">
        <f t="shared" si="88"/>
        <v>0</v>
      </c>
      <c r="G265" s="32" t="e">
        <f t="shared" si="89"/>
        <v>#DIV/0!</v>
      </c>
    </row>
    <row r="266" spans="1:7" x14ac:dyDescent="0.2">
      <c r="A266" s="130">
        <v>66</v>
      </c>
      <c r="B266" s="1" t="s">
        <v>55</v>
      </c>
      <c r="C266" s="10"/>
      <c r="D266" s="134">
        <f>'octo 21'!D266+'NOVE 20 '!D266+'dec 20'!D266</f>
        <v>0</v>
      </c>
      <c r="E266" s="134">
        <f>'octo 21'!E266+'NOVE 20 '!E266+'dec 20'!E266</f>
        <v>0</v>
      </c>
      <c r="F266" s="134">
        <f t="shared" si="88"/>
        <v>0</v>
      </c>
      <c r="G266" s="32" t="e">
        <f t="shared" si="89"/>
        <v>#DIV/0!</v>
      </c>
    </row>
    <row r="267" spans="1:7" x14ac:dyDescent="0.2">
      <c r="B267" s="2" t="s">
        <v>56</v>
      </c>
      <c r="C267" s="11"/>
      <c r="D267" s="136">
        <f>D265-D266</f>
        <v>0</v>
      </c>
      <c r="E267" s="136">
        <f>E265-E266</f>
        <v>0</v>
      </c>
      <c r="F267" s="134">
        <f t="shared" si="88"/>
        <v>0</v>
      </c>
      <c r="G267" s="32" t="e">
        <f t="shared" si="89"/>
        <v>#DIV/0!</v>
      </c>
    </row>
    <row r="268" spans="1:7" x14ac:dyDescent="0.2">
      <c r="A268" s="22"/>
      <c r="B268" s="19" t="s">
        <v>57</v>
      </c>
      <c r="C268" s="135"/>
      <c r="D268" s="40">
        <f>D264+D267</f>
        <v>-1726</v>
      </c>
      <c r="E268" s="40">
        <f>E264+E267</f>
        <v>-13201</v>
      </c>
      <c r="F268" s="40">
        <f t="shared" si="88"/>
        <v>11475</v>
      </c>
      <c r="G268" s="34">
        <f t="shared" si="89"/>
        <v>-0.86925232936898722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130">
        <v>5</v>
      </c>
      <c r="B272" s="1" t="s">
        <v>22</v>
      </c>
      <c r="C272" s="10"/>
      <c r="D272" s="40">
        <f>'dec 20'!D272</f>
        <v>0</v>
      </c>
      <c r="E272" s="40">
        <f>'dec 20'!E272</f>
        <v>0</v>
      </c>
      <c r="F272" s="40">
        <f t="shared" ref="F272" si="90">(D272-E272)</f>
        <v>0</v>
      </c>
      <c r="G272" s="34" t="e">
        <f t="shared" ref="G272" si="91">F272/E272</f>
        <v>#DIV/0!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130">
        <v>51</v>
      </c>
      <c r="B276" s="20" t="s">
        <v>29</v>
      </c>
      <c r="C276" s="30"/>
      <c r="D276" s="134">
        <v>0</v>
      </c>
      <c r="E276" s="134">
        <v>0</v>
      </c>
      <c r="F276" s="134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130">
        <v>510</v>
      </c>
      <c r="B277" s="1" t="s">
        <v>7</v>
      </c>
      <c r="C277" s="10"/>
      <c r="D277" s="134">
        <v>0</v>
      </c>
      <c r="E277" s="134">
        <v>0</v>
      </c>
      <c r="F277" s="134">
        <f t="shared" si="92"/>
        <v>0</v>
      </c>
      <c r="G277" s="32" t="e">
        <f t="shared" si="93"/>
        <v>#DIV/0!</v>
      </c>
    </row>
    <row r="278" spans="1:7" x14ac:dyDescent="0.2">
      <c r="B278" s="3"/>
      <c r="C278" s="28"/>
    </row>
    <row r="279" spans="1:7" x14ac:dyDescent="0.2">
      <c r="A279" s="130">
        <v>41</v>
      </c>
      <c r="B279" s="1" t="s">
        <v>8</v>
      </c>
      <c r="C279" s="10"/>
      <c r="D279" s="134">
        <f>D283+D284+D285</f>
        <v>0</v>
      </c>
      <c r="E279" s="134">
        <f>E283+E284+E285</f>
        <v>0</v>
      </c>
      <c r="F279" s="134">
        <f t="shared" ref="F279" si="94">(D279-E279)</f>
        <v>0</v>
      </c>
      <c r="G279" s="32" t="e">
        <f t="shared" ref="G279" si="95">F279/E279</f>
        <v>#DIV/0!</v>
      </c>
    </row>
    <row r="280" spans="1:7" x14ac:dyDescent="0.2">
      <c r="A280" s="130"/>
      <c r="B280" s="1"/>
      <c r="C280" s="10"/>
      <c r="D280" s="134"/>
      <c r="E280" s="134"/>
      <c r="F280" s="134"/>
      <c r="G280" s="32"/>
    </row>
    <row r="281" spans="1:7" x14ac:dyDescent="0.2">
      <c r="A281" s="130"/>
      <c r="B281" s="7" t="s">
        <v>6</v>
      </c>
      <c r="C281" s="29"/>
      <c r="D281" s="134"/>
      <c r="E281" s="134"/>
      <c r="F281" s="134"/>
      <c r="G281" s="32"/>
    </row>
    <row r="282" spans="1:7" x14ac:dyDescent="0.2">
      <c r="A282" s="130"/>
      <c r="B282" s="1"/>
      <c r="C282" s="10"/>
      <c r="D282" s="134"/>
      <c r="E282" s="134"/>
      <c r="F282" s="134"/>
      <c r="G282" s="32"/>
    </row>
    <row r="283" spans="1:7" x14ac:dyDescent="0.2">
      <c r="A283" s="130"/>
      <c r="B283" s="23" t="s">
        <v>23</v>
      </c>
      <c r="C283" s="10"/>
      <c r="D283" s="40">
        <f>'dec 20'!D283</f>
        <v>0</v>
      </c>
      <c r="E283" s="40">
        <f>'dec 20'!E283</f>
        <v>0</v>
      </c>
      <c r="F283" s="134">
        <f t="shared" ref="F283:F285" si="96">(D283-E283)</f>
        <v>0</v>
      </c>
      <c r="G283" s="32" t="e">
        <f t="shared" ref="G283:G285" si="97">F283/E283</f>
        <v>#DIV/0!</v>
      </c>
    </row>
    <row r="284" spans="1:7" ht="25.5" x14ac:dyDescent="0.2">
      <c r="A284" s="130"/>
      <c r="B284" s="24" t="s">
        <v>58</v>
      </c>
      <c r="C284" s="17"/>
      <c r="D284" s="40">
        <f>'dec 20'!D284</f>
        <v>0</v>
      </c>
      <c r="E284" s="40">
        <f>'dec 20'!E284</f>
        <v>0</v>
      </c>
      <c r="F284" s="134">
        <f t="shared" si="96"/>
        <v>0</v>
      </c>
      <c r="G284" s="32" t="e">
        <f t="shared" si="97"/>
        <v>#DIV/0!</v>
      </c>
    </row>
    <row r="285" spans="1:7" x14ac:dyDescent="0.2">
      <c r="A285" s="130"/>
      <c r="B285" s="23" t="s">
        <v>24</v>
      </c>
      <c r="C285" s="10"/>
      <c r="D285" s="40">
        <f>'dec 20'!D285</f>
        <v>0</v>
      </c>
      <c r="E285" s="40">
        <f>'dec 20'!E285</f>
        <v>0</v>
      </c>
      <c r="F285" s="134">
        <f t="shared" si="96"/>
        <v>0</v>
      </c>
      <c r="G285" s="32" t="e">
        <f t="shared" si="97"/>
        <v>#DIV/0!</v>
      </c>
    </row>
    <row r="286" spans="1:7" x14ac:dyDescent="0.2">
      <c r="A286" s="130"/>
      <c r="B286" s="1"/>
      <c r="C286" s="10"/>
      <c r="D286" s="134"/>
      <c r="E286" s="134"/>
      <c r="F286" s="134"/>
      <c r="G286" s="32"/>
    </row>
    <row r="287" spans="1:7" x14ac:dyDescent="0.2">
      <c r="A287" s="130"/>
      <c r="B287" s="8" t="s">
        <v>26</v>
      </c>
      <c r="C287" s="31"/>
      <c r="D287" s="40">
        <f>'dec 20'!D287</f>
        <v>0</v>
      </c>
      <c r="E287" s="40">
        <f>'dec 20'!E287</f>
        <v>0</v>
      </c>
      <c r="F287" s="134">
        <f t="shared" ref="F287" si="98">(D287-E287)</f>
        <v>0</v>
      </c>
      <c r="G287" s="32" t="e">
        <f t="shared" ref="G287" si="99">F287/E287</f>
        <v>#DIV/0!</v>
      </c>
    </row>
    <row r="288" spans="1:7" x14ac:dyDescent="0.2">
      <c r="A288" s="130"/>
      <c r="B288" s="8"/>
      <c r="C288" s="31"/>
      <c r="D288" s="134"/>
      <c r="E288" s="134"/>
      <c r="F288" s="134"/>
      <c r="G288" s="32"/>
    </row>
    <row r="289" spans="1:7" x14ac:dyDescent="0.2">
      <c r="A289" s="130">
        <v>3</v>
      </c>
      <c r="B289" s="8" t="s">
        <v>15</v>
      </c>
      <c r="C289" s="31"/>
      <c r="D289" s="134">
        <f>D292+D293+D294+D295</f>
        <v>0</v>
      </c>
      <c r="E289" s="134">
        <f>E292+E293+E294+E295</f>
        <v>0</v>
      </c>
      <c r="F289" s="134">
        <f t="shared" ref="F289" si="100">(D289-E289)</f>
        <v>0</v>
      </c>
      <c r="G289" s="32" t="e">
        <f t="shared" ref="G289" si="101">F289/E289</f>
        <v>#DIV/0!</v>
      </c>
    </row>
    <row r="290" spans="1:7" x14ac:dyDescent="0.2">
      <c r="A290" s="130"/>
      <c r="B290" s="7" t="s">
        <v>6</v>
      </c>
      <c r="C290" s="29"/>
      <c r="D290" s="134"/>
      <c r="E290" s="134"/>
      <c r="F290" s="134"/>
      <c r="G290" s="32"/>
    </row>
    <row r="291" spans="1:7" x14ac:dyDescent="0.2">
      <c r="A291" s="130"/>
      <c r="B291" s="8"/>
      <c r="C291" s="31"/>
      <c r="D291" s="134"/>
      <c r="E291" s="134"/>
      <c r="F291" s="134"/>
      <c r="G291" s="32"/>
    </row>
    <row r="292" spans="1:7" x14ac:dyDescent="0.2">
      <c r="A292" s="130">
        <v>30</v>
      </c>
      <c r="B292" s="25" t="s">
        <v>16</v>
      </c>
      <c r="C292" s="31"/>
      <c r="D292" s="40">
        <f>'dec 20'!D292</f>
        <v>0</v>
      </c>
      <c r="E292" s="40">
        <f>'dec 20'!E292</f>
        <v>0</v>
      </c>
      <c r="F292" s="134">
        <f t="shared" ref="F292:F295" si="102">(D292-E292)</f>
        <v>0</v>
      </c>
      <c r="G292" s="32" t="e">
        <f t="shared" ref="G292:G295" si="103">F292/E292</f>
        <v>#DIV/0!</v>
      </c>
    </row>
    <row r="293" spans="1:7" x14ac:dyDescent="0.2">
      <c r="A293" s="130">
        <v>31</v>
      </c>
      <c r="B293" s="25" t="s">
        <v>17</v>
      </c>
      <c r="C293" s="31"/>
      <c r="D293" s="40">
        <f>'dec 20'!D293</f>
        <v>0</v>
      </c>
      <c r="E293" s="40">
        <f>'dec 20'!E293</f>
        <v>0</v>
      </c>
      <c r="F293" s="134">
        <f t="shared" si="102"/>
        <v>0</v>
      </c>
      <c r="G293" s="32" t="e">
        <f t="shared" si="103"/>
        <v>#DIV/0!</v>
      </c>
    </row>
    <row r="294" spans="1:7" x14ac:dyDescent="0.2">
      <c r="A294" s="130">
        <v>32</v>
      </c>
      <c r="B294" s="25" t="s">
        <v>18</v>
      </c>
      <c r="C294" s="31"/>
      <c r="D294" s="40">
        <f>'dec 20'!D294</f>
        <v>0</v>
      </c>
      <c r="E294" s="40">
        <f>'dec 20'!E294</f>
        <v>0</v>
      </c>
      <c r="F294" s="134">
        <f t="shared" si="102"/>
        <v>0</v>
      </c>
      <c r="G294" s="32" t="e">
        <f t="shared" si="103"/>
        <v>#DIV/0!</v>
      </c>
    </row>
    <row r="295" spans="1:7" x14ac:dyDescent="0.2">
      <c r="A295" s="130">
        <v>37</v>
      </c>
      <c r="B295" s="25" t="s">
        <v>25</v>
      </c>
      <c r="C295" s="31"/>
      <c r="D295" s="40">
        <f>'dec 20'!D295</f>
        <v>0</v>
      </c>
      <c r="E295" s="40">
        <f>'dec 20'!E295</f>
        <v>0</v>
      </c>
      <c r="F295" s="134">
        <f t="shared" si="102"/>
        <v>0</v>
      </c>
      <c r="G295" s="32" t="e">
        <f t="shared" si="103"/>
        <v>#DIV/0!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61" t="s">
        <v>1</v>
      </c>
      <c r="B298" s="263" t="s">
        <v>0</v>
      </c>
      <c r="C298" s="271" t="s">
        <v>76</v>
      </c>
      <c r="D298" s="273" t="s">
        <v>9</v>
      </c>
      <c r="E298" s="273"/>
      <c r="F298" s="274" t="s">
        <v>14</v>
      </c>
      <c r="G298" s="274"/>
    </row>
    <row r="299" spans="1:7" x14ac:dyDescent="0.2">
      <c r="A299" s="277"/>
      <c r="B299" s="270"/>
      <c r="C299" s="272"/>
      <c r="D299" s="134" t="s">
        <v>10</v>
      </c>
      <c r="E299" s="134" t="s">
        <v>11</v>
      </c>
      <c r="F299" s="134" t="s">
        <v>12</v>
      </c>
      <c r="G299" s="32" t="s">
        <v>13</v>
      </c>
    </row>
    <row r="300" spans="1:7" ht="12.75" customHeight="1" x14ac:dyDescent="0.2">
      <c r="A300" s="130">
        <v>700</v>
      </c>
      <c r="B300" s="1" t="s">
        <v>30</v>
      </c>
      <c r="C300" s="10"/>
      <c r="D300" s="134">
        <f>'octo 21'!D300+'NOVE 20 '!D300+'dec 20'!D300</f>
        <v>1286</v>
      </c>
      <c r="E300" s="134">
        <f>'octo 21'!E300+'NOVE 20 '!E300+'dec 20'!E300</f>
        <v>1068</v>
      </c>
      <c r="F300" s="134">
        <f>(D300-E300)</f>
        <v>218</v>
      </c>
      <c r="G300" s="32">
        <f>F300/E300</f>
        <v>0.20411985018726592</v>
      </c>
    </row>
    <row r="301" spans="1:7" x14ac:dyDescent="0.2">
      <c r="A301" s="130">
        <v>701</v>
      </c>
      <c r="B301" s="1" t="s">
        <v>31</v>
      </c>
      <c r="C301" s="10"/>
      <c r="D301" s="134">
        <f>'octo 21'!D301+'NOVE 20 '!D301+'dec 20'!D301</f>
        <v>12768</v>
      </c>
      <c r="E301" s="134">
        <f>'octo 21'!E301+'NOVE 20 '!E301+'dec 20'!E301</f>
        <v>6088</v>
      </c>
      <c r="F301" s="134">
        <f t="shared" ref="F301:F303" si="104">(D301-E301)</f>
        <v>6680</v>
      </c>
      <c r="G301" s="32">
        <f t="shared" ref="G301:G303" si="105">F301/E301</f>
        <v>1.0972404730617609</v>
      </c>
    </row>
    <row r="302" spans="1:7" x14ac:dyDescent="0.2">
      <c r="A302" s="130">
        <v>704</v>
      </c>
      <c r="B302" s="1" t="s">
        <v>32</v>
      </c>
      <c r="C302" s="10"/>
      <c r="D302" s="134">
        <f>'octo 21'!D302+'NOVE 20 '!D302+'dec 20'!D302</f>
        <v>5442</v>
      </c>
      <c r="E302" s="134">
        <f>'octo 21'!E302+'NOVE 20 '!E302+'dec 20'!E302</f>
        <v>6031</v>
      </c>
      <c r="F302" s="134">
        <f t="shared" si="104"/>
        <v>-589</v>
      </c>
      <c r="G302" s="32">
        <f t="shared" si="105"/>
        <v>-9.7662079257171283E-2</v>
      </c>
    </row>
    <row r="303" spans="1:7" x14ac:dyDescent="0.2">
      <c r="A303" s="130">
        <v>706</v>
      </c>
      <c r="B303" s="1" t="s">
        <v>33</v>
      </c>
      <c r="C303" s="10"/>
      <c r="D303" s="134">
        <f>'octo 21'!D303+'NOVE 20 '!D303+'dec 20'!D303</f>
        <v>14210</v>
      </c>
      <c r="E303" s="134">
        <f>'octo 21'!E303+'NOVE 20 '!E303+'dec 20'!E303</f>
        <v>7939</v>
      </c>
      <c r="F303" s="134">
        <f t="shared" si="104"/>
        <v>6271</v>
      </c>
      <c r="G303" s="32">
        <f t="shared" si="105"/>
        <v>0.78989797203678047</v>
      </c>
    </row>
    <row r="304" spans="1:7" x14ac:dyDescent="0.2">
      <c r="A304" s="130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130"/>
      <c r="B305" s="14" t="s">
        <v>19</v>
      </c>
      <c r="C305" s="11"/>
      <c r="D305" s="39"/>
      <c r="E305" s="39"/>
      <c r="F305" s="134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130"/>
      <c r="B306" s="14" t="s">
        <v>20</v>
      </c>
      <c r="C306" s="11"/>
      <c r="D306" s="39"/>
      <c r="E306" s="39"/>
      <c r="F306" s="134">
        <f t="shared" si="106"/>
        <v>0</v>
      </c>
      <c r="G306" s="32" t="e">
        <f t="shared" si="107"/>
        <v>#DIV/0!</v>
      </c>
    </row>
    <row r="307" spans="1:7" x14ac:dyDescent="0.2">
      <c r="A307" s="130"/>
      <c r="B307" s="14" t="s">
        <v>27</v>
      </c>
      <c r="C307" s="11"/>
      <c r="D307" s="39"/>
      <c r="E307" s="39"/>
      <c r="F307" s="134">
        <f t="shared" si="106"/>
        <v>0</v>
      </c>
      <c r="G307" s="32" t="e">
        <f t="shared" si="107"/>
        <v>#DIV/0!</v>
      </c>
    </row>
    <row r="308" spans="1:7" x14ac:dyDescent="0.2">
      <c r="A308" s="130">
        <v>706</v>
      </c>
      <c r="B308" s="2" t="s">
        <v>34</v>
      </c>
      <c r="C308" s="11"/>
      <c r="D308" s="134">
        <f>'octo 21'!D308+'NOVE 20 '!D308+'dec 20'!D308</f>
        <v>0</v>
      </c>
      <c r="E308" s="134">
        <f>'octo 21'!E308+'NOVE 20 '!E308+'dec 20'!E308</f>
        <v>0</v>
      </c>
      <c r="F308" s="134">
        <f t="shared" si="106"/>
        <v>0</v>
      </c>
      <c r="G308" s="32" t="e">
        <f t="shared" si="107"/>
        <v>#DIV/0!</v>
      </c>
    </row>
    <row r="309" spans="1:7" x14ac:dyDescent="0.2">
      <c r="A309" s="130" t="s">
        <v>35</v>
      </c>
      <c r="B309" s="2" t="s">
        <v>36</v>
      </c>
      <c r="C309" s="11"/>
      <c r="D309" s="134">
        <f>'octo 21'!D309+'NOVE 20 '!D309+'dec 20'!D309</f>
        <v>411</v>
      </c>
      <c r="E309" s="134">
        <f>'octo 21'!E309+'NOVE 20 '!E309+'dec 20'!E309</f>
        <v>347</v>
      </c>
      <c r="F309" s="134">
        <f t="shared" si="106"/>
        <v>64</v>
      </c>
      <c r="G309" s="32">
        <f t="shared" si="107"/>
        <v>0.18443804034582131</v>
      </c>
    </row>
    <row r="310" spans="1:7" ht="25.5" x14ac:dyDescent="0.2">
      <c r="A310" s="22"/>
      <c r="B310" s="26" t="s">
        <v>45</v>
      </c>
      <c r="C310" s="131"/>
      <c r="D310" s="40">
        <f>D300+D301+D302+D303+D308+D309</f>
        <v>34117</v>
      </c>
      <c r="E310" s="40">
        <f>E300+E301+E302+E303+E308+E309</f>
        <v>21473</v>
      </c>
      <c r="F310" s="40">
        <f t="shared" si="106"/>
        <v>12644</v>
      </c>
      <c r="G310" s="34">
        <f t="shared" si="107"/>
        <v>0.58883248730964466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134">
        <f>'octo 21'!D313+'NOVE 20 '!D313+'dec 20'!D313</f>
        <v>0</v>
      </c>
      <c r="E313" s="134">
        <f>'octo 21'!E313+'NOVE 20 '!E313+'dec 20'!E313</f>
        <v>0</v>
      </c>
      <c r="F313" s="134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132"/>
      <c r="D314" s="133"/>
      <c r="E314" s="133"/>
      <c r="F314" s="133"/>
      <c r="G314" s="36"/>
    </row>
    <row r="315" spans="1:7" x14ac:dyDescent="0.2">
      <c r="A315" s="130">
        <v>72</v>
      </c>
      <c r="B315" s="1" t="s">
        <v>37</v>
      </c>
      <c r="C315" s="10"/>
      <c r="D315" s="134">
        <f>'octo 21'!D315+'NOVE 20 '!D315+'dec 20'!D315</f>
        <v>0</v>
      </c>
      <c r="E315" s="134">
        <f>'octo 21'!E315+'NOVE 20 '!E315+'dec 20'!E315</f>
        <v>0</v>
      </c>
      <c r="F315" s="134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130">
        <v>73</v>
      </c>
      <c r="B316" s="1" t="s">
        <v>38</v>
      </c>
      <c r="C316" s="10"/>
      <c r="D316" s="134">
        <f>'octo 21'!D316+'NOVE 20 '!D316+'dec 20'!D316</f>
        <v>0</v>
      </c>
      <c r="E316" s="134">
        <f>'octo 21'!E316+'NOVE 20 '!E316+'dec 20'!E316</f>
        <v>0</v>
      </c>
      <c r="F316" s="134">
        <f t="shared" si="110"/>
        <v>0</v>
      </c>
      <c r="G316" s="32" t="e">
        <f t="shared" si="111"/>
        <v>#DIV/0!</v>
      </c>
    </row>
    <row r="317" spans="1:7" x14ac:dyDescent="0.2">
      <c r="A317" s="130">
        <v>74</v>
      </c>
      <c r="B317" s="2" t="s">
        <v>39</v>
      </c>
      <c r="C317" s="11"/>
      <c r="D317" s="134">
        <f>'octo 21'!D317+'NOVE 20 '!D317+'dec 20'!D317</f>
        <v>0</v>
      </c>
      <c r="E317" s="134">
        <f>'octo 21'!E317+'NOVE 20 '!E317+'dec 20'!E317</f>
        <v>0</v>
      </c>
      <c r="F317" s="134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135"/>
      <c r="D318" s="40">
        <f>D310+D315+D316+D317</f>
        <v>34117</v>
      </c>
      <c r="E318" s="40">
        <f>E310+E315+E316+E317</f>
        <v>21473</v>
      </c>
      <c r="F318" s="134">
        <f t="shared" si="110"/>
        <v>12644</v>
      </c>
      <c r="G318" s="32">
        <f t="shared" si="111"/>
        <v>0.58883248730964466</v>
      </c>
    </row>
    <row r="319" spans="1:7" x14ac:dyDescent="0.2">
      <c r="A319" s="130">
        <v>60</v>
      </c>
      <c r="B319" s="3" t="s">
        <v>40</v>
      </c>
      <c r="C319" s="132"/>
      <c r="D319" s="133">
        <f>D320+D321+D322</f>
        <v>9344</v>
      </c>
      <c r="E319" s="133">
        <f>E320+E321+E322</f>
        <v>4752</v>
      </c>
      <c r="F319" s="134">
        <f t="shared" si="110"/>
        <v>4592</v>
      </c>
      <c r="G319" s="32">
        <f t="shared" si="111"/>
        <v>0.96632996632996637</v>
      </c>
    </row>
    <row r="320" spans="1:7" x14ac:dyDescent="0.2">
      <c r="A320" s="130">
        <v>600</v>
      </c>
      <c r="B320" s="1" t="s">
        <v>2</v>
      </c>
      <c r="C320" s="10"/>
      <c r="D320" s="134">
        <f>'octo 21'!D320+'NOVE 20 '!D320+'dec 20'!D320</f>
        <v>575</v>
      </c>
      <c r="E320" s="134">
        <f>'octo 21'!E320+'NOVE 20 '!E320+'dec 20'!E320</f>
        <v>402</v>
      </c>
      <c r="F320" s="134">
        <f t="shared" si="110"/>
        <v>173</v>
      </c>
      <c r="G320" s="32">
        <f t="shared" si="111"/>
        <v>0.43034825870646765</v>
      </c>
    </row>
    <row r="321" spans="1:7" x14ac:dyDescent="0.2">
      <c r="A321" s="130">
        <v>601</v>
      </c>
      <c r="B321" s="1" t="s">
        <v>3</v>
      </c>
      <c r="C321" s="10"/>
      <c r="D321" s="134">
        <f>'octo 21'!D321+'NOVE 20 '!D321+'dec 20'!D321</f>
        <v>5855</v>
      </c>
      <c r="E321" s="134">
        <f>'octo 21'!E321+'NOVE 20 '!E321+'dec 20'!E321</f>
        <v>2548</v>
      </c>
      <c r="F321" s="134">
        <f t="shared" si="110"/>
        <v>3307</v>
      </c>
      <c r="G321" s="32">
        <f t="shared" si="111"/>
        <v>1.2978806907378335</v>
      </c>
    </row>
    <row r="322" spans="1:7" x14ac:dyDescent="0.2">
      <c r="A322" s="130">
        <v>604</v>
      </c>
      <c r="B322" s="1" t="s">
        <v>4</v>
      </c>
      <c r="C322" s="10"/>
      <c r="D322" s="134">
        <f>'octo 21'!D322+'NOVE 20 '!D322+'dec 20'!D322</f>
        <v>2914</v>
      </c>
      <c r="E322" s="134">
        <f>'octo 21'!E322+'NOVE 20 '!E322+'dec 20'!E322</f>
        <v>1802</v>
      </c>
      <c r="F322" s="134">
        <f t="shared" si="110"/>
        <v>1112</v>
      </c>
      <c r="G322" s="32">
        <f t="shared" si="111"/>
        <v>0.61709211986681467</v>
      </c>
    </row>
    <row r="323" spans="1:7" x14ac:dyDescent="0.2">
      <c r="A323" s="130">
        <v>61</v>
      </c>
      <c r="B323" s="1" t="s">
        <v>41</v>
      </c>
      <c r="C323" s="10"/>
      <c r="D323" s="134">
        <f>'octo 21'!D323+'NOVE 20 '!D323+'dec 20'!D323</f>
        <v>325</v>
      </c>
      <c r="E323" s="134">
        <f>'octo 21'!E323+'NOVE 20 '!E323+'dec 20'!E323</f>
        <v>483</v>
      </c>
      <c r="F323" s="134">
        <f t="shared" si="110"/>
        <v>-158</v>
      </c>
      <c r="G323" s="32">
        <f t="shared" si="111"/>
        <v>-0.32712215320910976</v>
      </c>
    </row>
    <row r="324" spans="1:7" x14ac:dyDescent="0.2">
      <c r="A324" s="130">
        <v>62</v>
      </c>
      <c r="B324" s="2" t="s">
        <v>42</v>
      </c>
      <c r="C324" s="11"/>
      <c r="D324" s="134">
        <f>'octo 21'!D324+'NOVE 20 '!D324+'dec 20'!D324</f>
        <v>138</v>
      </c>
      <c r="E324" s="134">
        <f>'octo 21'!E324+'NOVE 20 '!E324+'dec 20'!E324</f>
        <v>213</v>
      </c>
      <c r="F324" s="134">
        <f t="shared" si="110"/>
        <v>-75</v>
      </c>
      <c r="G324" s="32">
        <f t="shared" si="111"/>
        <v>-0.352112676056338</v>
      </c>
    </row>
    <row r="325" spans="1:7" ht="25.5" x14ac:dyDescent="0.2">
      <c r="A325" s="22"/>
      <c r="B325" s="26" t="s">
        <v>43</v>
      </c>
      <c r="C325" s="135"/>
      <c r="D325" s="40">
        <f>D319+D323+D324</f>
        <v>9807</v>
      </c>
      <c r="E325" s="40">
        <f>E319+E323+E324</f>
        <v>5448</v>
      </c>
      <c r="F325" s="134">
        <f t="shared" si="110"/>
        <v>4359</v>
      </c>
      <c r="G325" s="32">
        <f t="shared" si="111"/>
        <v>0.80011013215859028</v>
      </c>
    </row>
    <row r="326" spans="1:7" ht="25.5" x14ac:dyDescent="0.2">
      <c r="A326" s="22"/>
      <c r="B326" s="26" t="s">
        <v>48</v>
      </c>
      <c r="C326" s="135"/>
      <c r="D326" s="40">
        <f>D318-D325</f>
        <v>24310</v>
      </c>
      <c r="E326" s="40">
        <f>E318-E325</f>
        <v>16025</v>
      </c>
      <c r="F326" s="134">
        <f t="shared" si="110"/>
        <v>8285</v>
      </c>
      <c r="G326" s="32">
        <f t="shared" si="111"/>
        <v>0.51700468018720747</v>
      </c>
    </row>
    <row r="327" spans="1:7" x14ac:dyDescent="0.2">
      <c r="A327" s="130">
        <v>63</v>
      </c>
      <c r="B327" s="3" t="s">
        <v>46</v>
      </c>
      <c r="C327" s="132"/>
      <c r="D327" s="134">
        <f>'octo 21'!D327+'NOVE 20 '!D327+'dec 20'!D327</f>
        <v>16721</v>
      </c>
      <c r="E327" s="134">
        <f>'octo 21'!E327+'NOVE 20 '!E327+'dec 20'!E327</f>
        <v>22173</v>
      </c>
      <c r="F327" s="134">
        <f t="shared" si="110"/>
        <v>-5452</v>
      </c>
      <c r="G327" s="32">
        <f t="shared" si="111"/>
        <v>-0.24588463446534073</v>
      </c>
    </row>
    <row r="328" spans="1:7" x14ac:dyDescent="0.2">
      <c r="A328" s="130"/>
      <c r="B328" s="13" t="s">
        <v>6</v>
      </c>
      <c r="C328" s="27"/>
      <c r="D328" s="134"/>
      <c r="E328" s="134"/>
      <c r="F328" s="134"/>
      <c r="G328" s="32"/>
    </row>
    <row r="329" spans="1:7" x14ac:dyDescent="0.2">
      <c r="A329" s="130">
        <v>631</v>
      </c>
      <c r="B329" s="15" t="s">
        <v>21</v>
      </c>
      <c r="C329" s="21"/>
      <c r="D329" s="134">
        <f>'octo 21'!D329+'NOVE 20 '!D329+'dec 20'!D329</f>
        <v>0</v>
      </c>
      <c r="E329" s="134">
        <f>'octo 21'!E329+'NOVE 20 '!E329+'dec 20'!E329</f>
        <v>0</v>
      </c>
      <c r="F329" s="134">
        <f t="shared" ref="F329" si="112">(D329-E329)</f>
        <v>0</v>
      </c>
      <c r="G329" s="32" t="e">
        <f t="shared" ref="G329" si="113">F329/E329</f>
        <v>#DIV/0!</v>
      </c>
    </row>
    <row r="330" spans="1:7" x14ac:dyDescent="0.2">
      <c r="A330" s="130"/>
      <c r="B330" s="15"/>
      <c r="C330" s="21"/>
      <c r="D330" s="134"/>
      <c r="E330" s="134"/>
      <c r="F330" s="134"/>
      <c r="G330" s="32"/>
    </row>
    <row r="331" spans="1:7" x14ac:dyDescent="0.2">
      <c r="A331" s="130">
        <v>64</v>
      </c>
      <c r="B331" s="2" t="s">
        <v>47</v>
      </c>
      <c r="C331" s="11"/>
      <c r="D331" s="134">
        <f>'octo 21'!D331+'NOVE 20 '!D331+'dec 20'!D331</f>
        <v>1100</v>
      </c>
      <c r="E331" s="134">
        <f>'octo 21'!E331+'NOVE 20 '!E331+'dec 20'!E331</f>
        <v>698</v>
      </c>
      <c r="F331" s="134">
        <f t="shared" ref="F331:F341" si="114">(D331-E331)</f>
        <v>402</v>
      </c>
      <c r="G331" s="32">
        <f t="shared" ref="G331:G341" si="115">F331/E331</f>
        <v>0.5759312320916905</v>
      </c>
    </row>
    <row r="332" spans="1:7" ht="25.5" x14ac:dyDescent="0.2">
      <c r="A332" s="22"/>
      <c r="B332" s="26" t="s">
        <v>49</v>
      </c>
      <c r="C332" s="135"/>
      <c r="D332" s="40">
        <f>D326-D327-D331</f>
        <v>6489</v>
      </c>
      <c r="E332" s="40">
        <f>E326-E327-E331</f>
        <v>-6846</v>
      </c>
      <c r="F332" s="40">
        <f t="shared" si="114"/>
        <v>13335</v>
      </c>
      <c r="G332" s="34">
        <f t="shared" si="115"/>
        <v>-1.9478527607361964</v>
      </c>
    </row>
    <row r="333" spans="1:7" x14ac:dyDescent="0.2">
      <c r="A333" s="130">
        <v>75</v>
      </c>
      <c r="B333" s="3" t="s">
        <v>50</v>
      </c>
      <c r="C333" s="132"/>
      <c r="D333" s="134">
        <f>'octo 21'!D333+'NOVE 20 '!D333+'dec 20'!D333</f>
        <v>33</v>
      </c>
      <c r="E333" s="134">
        <f>'octo 21'!E333+'NOVE 20 '!E333+'dec 20'!E333</f>
        <v>66</v>
      </c>
      <c r="F333" s="134">
        <f t="shared" si="114"/>
        <v>-33</v>
      </c>
      <c r="G333" s="32">
        <f t="shared" si="115"/>
        <v>-0.5</v>
      </c>
    </row>
    <row r="334" spans="1:7" x14ac:dyDescent="0.2">
      <c r="A334" s="130">
        <v>65</v>
      </c>
      <c r="B334" s="1" t="s">
        <v>51</v>
      </c>
      <c r="C334" s="10"/>
      <c r="D334" s="134">
        <f>'octo 21'!D334+'NOVE 20 '!D334+'dec 20'!D334</f>
        <v>579</v>
      </c>
      <c r="E334" s="134">
        <f>'octo 21'!E334+'NOVE 20 '!E334+'dec 20'!E334</f>
        <v>446</v>
      </c>
      <c r="F334" s="134">
        <f t="shared" si="114"/>
        <v>133</v>
      </c>
      <c r="G334" s="32">
        <f t="shared" si="115"/>
        <v>0.2982062780269058</v>
      </c>
    </row>
    <row r="335" spans="1:7" ht="25.5" x14ac:dyDescent="0.2">
      <c r="A335" s="130">
        <v>68</v>
      </c>
      <c r="B335" s="16" t="s">
        <v>52</v>
      </c>
      <c r="C335" s="17"/>
      <c r="D335" s="134">
        <f>'octo 21'!D335+'NOVE 20 '!D335+'dec 20'!D335</f>
        <v>3000</v>
      </c>
      <c r="E335" s="134">
        <f>'octo 21'!E335+'NOVE 20 '!E335+'dec 20'!E335</f>
        <v>2500</v>
      </c>
      <c r="F335" s="134">
        <f t="shared" si="114"/>
        <v>500</v>
      </c>
      <c r="G335" s="32">
        <f t="shared" si="115"/>
        <v>0.2</v>
      </c>
    </row>
    <row r="336" spans="1:7" x14ac:dyDescent="0.2">
      <c r="A336" s="130">
        <v>78</v>
      </c>
      <c r="B336" s="2" t="s">
        <v>53</v>
      </c>
      <c r="C336" s="11"/>
      <c r="D336" s="134">
        <f>'octo 21'!D336+'NOVE 20 '!D336+'dec 20'!D336</f>
        <v>0</v>
      </c>
      <c r="E336" s="134">
        <f>'octo 21'!E336+'NOVE 20 '!E336+'dec 20'!E336</f>
        <v>0</v>
      </c>
      <c r="F336" s="134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135"/>
      <c r="D337" s="40">
        <f>D332+D333-D334-D335+D336</f>
        <v>2943</v>
      </c>
      <c r="E337" s="40">
        <f>E332+E333-E334-E335+E336</f>
        <v>-9726</v>
      </c>
      <c r="F337" s="40">
        <f t="shared" si="114"/>
        <v>12669</v>
      </c>
      <c r="G337" s="34">
        <f t="shared" si="115"/>
        <v>-1.3025909932140654</v>
      </c>
    </row>
    <row r="338" spans="1:7" x14ac:dyDescent="0.2">
      <c r="A338" s="130">
        <v>76</v>
      </c>
      <c r="B338" s="1" t="s">
        <v>54</v>
      </c>
      <c r="C338" s="10"/>
      <c r="D338" s="134">
        <f>'octo 21'!D338+'NOVE 20 '!D338+'dec 20'!D338</f>
        <v>0</v>
      </c>
      <c r="E338" s="134">
        <f>'octo 21'!E338+'NOVE 20 '!E338+'dec 20'!E338</f>
        <v>0</v>
      </c>
      <c r="F338" s="134">
        <f t="shared" si="114"/>
        <v>0</v>
      </c>
      <c r="G338" s="32" t="e">
        <f t="shared" si="115"/>
        <v>#DIV/0!</v>
      </c>
    </row>
    <row r="339" spans="1:7" x14ac:dyDescent="0.2">
      <c r="A339" s="130">
        <v>66</v>
      </c>
      <c r="B339" s="1" t="s">
        <v>55</v>
      </c>
      <c r="C339" s="10"/>
      <c r="D339" s="134">
        <f>'octo 21'!D339+'NOVE 20 '!D339+'dec 20'!D339</f>
        <v>0</v>
      </c>
      <c r="E339" s="134">
        <f>'octo 21'!E339+'NOVE 20 '!E339+'dec 20'!E339</f>
        <v>0</v>
      </c>
      <c r="F339" s="134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136">
        <f>D338-D339</f>
        <v>0</v>
      </c>
      <c r="E340" s="136">
        <f>E338-E339</f>
        <v>0</v>
      </c>
      <c r="F340" s="134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135"/>
      <c r="D341" s="40">
        <f>D337+D340</f>
        <v>2943</v>
      </c>
      <c r="E341" s="40">
        <f>E337+E340</f>
        <v>-9726</v>
      </c>
      <c r="F341" s="40">
        <f t="shared" si="114"/>
        <v>12669</v>
      </c>
      <c r="G341" s="34">
        <f t="shared" si="115"/>
        <v>-1.3025909932140654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130">
        <v>5</v>
      </c>
      <c r="B345" s="1" t="s">
        <v>22</v>
      </c>
      <c r="C345" s="10"/>
      <c r="D345" s="40">
        <f>'dec 20'!D345</f>
        <v>0</v>
      </c>
      <c r="E345" s="40">
        <f>'dec 20'!E345</f>
        <v>0</v>
      </c>
      <c r="F345" s="40">
        <f t="shared" ref="F345" si="116">(D345-E345)</f>
        <v>0</v>
      </c>
      <c r="G345" s="34" t="e">
        <f t="shared" ref="G345" si="117">F345/E345</f>
        <v>#DIV/0!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130">
        <v>51</v>
      </c>
      <c r="B349" s="20" t="s">
        <v>29</v>
      </c>
      <c r="C349" s="30"/>
      <c r="D349" s="134">
        <v>0</v>
      </c>
      <c r="E349" s="134">
        <v>0</v>
      </c>
      <c r="F349" s="134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130">
        <v>510</v>
      </c>
      <c r="B350" s="1" t="s">
        <v>7</v>
      </c>
      <c r="C350" s="10"/>
      <c r="D350" s="134">
        <v>0</v>
      </c>
      <c r="E350" s="134">
        <v>0</v>
      </c>
      <c r="F350" s="134">
        <f t="shared" si="118"/>
        <v>0</v>
      </c>
      <c r="G350" s="32" t="e">
        <f t="shared" si="119"/>
        <v>#DIV/0!</v>
      </c>
    </row>
    <row r="351" spans="1:7" x14ac:dyDescent="0.2">
      <c r="B351" s="3"/>
      <c r="C351" s="28"/>
    </row>
    <row r="352" spans="1:7" x14ac:dyDescent="0.2">
      <c r="A352" s="130">
        <v>41</v>
      </c>
      <c r="B352" s="1" t="s">
        <v>8</v>
      </c>
      <c r="C352" s="10"/>
      <c r="D352" s="134">
        <f>D356+D357+D358</f>
        <v>0</v>
      </c>
      <c r="E352" s="134">
        <f>E356+E357+E358</f>
        <v>0</v>
      </c>
      <c r="F352" s="134">
        <f t="shared" ref="F352" si="120">(D352-E352)</f>
        <v>0</v>
      </c>
      <c r="G352" s="32" t="e">
        <f t="shared" ref="G352" si="121">F352/E352</f>
        <v>#DIV/0!</v>
      </c>
    </row>
    <row r="353" spans="1:7" x14ac:dyDescent="0.2">
      <c r="A353" s="130"/>
      <c r="B353" s="1"/>
      <c r="C353" s="10"/>
      <c r="D353" s="134"/>
      <c r="E353" s="134"/>
      <c r="F353" s="134"/>
      <c r="G353" s="32"/>
    </row>
    <row r="354" spans="1:7" x14ac:dyDescent="0.2">
      <c r="A354" s="130"/>
      <c r="B354" s="7" t="s">
        <v>6</v>
      </c>
      <c r="C354" s="29"/>
      <c r="D354" s="134"/>
      <c r="E354" s="134"/>
      <c r="F354" s="134"/>
      <c r="G354" s="32"/>
    </row>
    <row r="355" spans="1:7" x14ac:dyDescent="0.2">
      <c r="A355" s="130"/>
      <c r="B355" s="1"/>
      <c r="C355" s="10"/>
      <c r="D355" s="134"/>
      <c r="E355" s="134"/>
      <c r="F355" s="134"/>
      <c r="G355" s="32"/>
    </row>
    <row r="356" spans="1:7" x14ac:dyDescent="0.2">
      <c r="A356" s="130"/>
      <c r="B356" s="23" t="s">
        <v>23</v>
      </c>
      <c r="C356" s="10"/>
      <c r="D356" s="40">
        <f>'dec 20'!D356</f>
        <v>0</v>
      </c>
      <c r="E356" s="40">
        <f>'dec 20'!E356</f>
        <v>0</v>
      </c>
      <c r="F356" s="134">
        <f t="shared" ref="F356:F358" si="122">(D356-E356)</f>
        <v>0</v>
      </c>
      <c r="G356" s="32" t="e">
        <f t="shared" ref="G356:G358" si="123">F356/E356</f>
        <v>#DIV/0!</v>
      </c>
    </row>
    <row r="357" spans="1:7" ht="25.5" x14ac:dyDescent="0.2">
      <c r="A357" s="130"/>
      <c r="B357" s="24" t="s">
        <v>58</v>
      </c>
      <c r="C357" s="17"/>
      <c r="D357" s="40">
        <f>'dec 20'!D357</f>
        <v>0</v>
      </c>
      <c r="E357" s="40">
        <f>'dec 20'!E357</f>
        <v>0</v>
      </c>
      <c r="F357" s="134">
        <f t="shared" si="122"/>
        <v>0</v>
      </c>
      <c r="G357" s="32" t="e">
        <f t="shared" si="123"/>
        <v>#DIV/0!</v>
      </c>
    </row>
    <row r="358" spans="1:7" x14ac:dyDescent="0.2">
      <c r="A358" s="130"/>
      <c r="B358" s="23" t="s">
        <v>24</v>
      </c>
      <c r="C358" s="10"/>
      <c r="D358" s="40">
        <f>'dec 20'!D358</f>
        <v>0</v>
      </c>
      <c r="E358" s="40">
        <f>'dec 20'!E358</f>
        <v>0</v>
      </c>
      <c r="F358" s="134">
        <f t="shared" si="122"/>
        <v>0</v>
      </c>
      <c r="G358" s="32" t="e">
        <f t="shared" si="123"/>
        <v>#DIV/0!</v>
      </c>
    </row>
    <row r="359" spans="1:7" x14ac:dyDescent="0.2">
      <c r="A359" s="130"/>
      <c r="B359" s="1"/>
      <c r="C359" s="10"/>
      <c r="D359" s="134"/>
      <c r="E359" s="134"/>
      <c r="F359" s="134"/>
      <c r="G359" s="32"/>
    </row>
    <row r="360" spans="1:7" x14ac:dyDescent="0.2">
      <c r="A360" s="130"/>
      <c r="B360" s="8" t="s">
        <v>26</v>
      </c>
      <c r="C360" s="31"/>
      <c r="D360" s="40">
        <f>'dec 20'!D360</f>
        <v>0</v>
      </c>
      <c r="E360" s="40">
        <f>'dec 20'!E360</f>
        <v>0</v>
      </c>
      <c r="F360" s="134">
        <f t="shared" ref="F360" si="124">(D360-E360)</f>
        <v>0</v>
      </c>
      <c r="G360" s="32" t="e">
        <f t="shared" ref="G360" si="125">F360/E360</f>
        <v>#DIV/0!</v>
      </c>
    </row>
    <row r="361" spans="1:7" x14ac:dyDescent="0.2">
      <c r="A361" s="130"/>
      <c r="B361" s="8"/>
      <c r="C361" s="31"/>
      <c r="D361" s="134"/>
      <c r="E361" s="134"/>
      <c r="F361" s="134"/>
      <c r="G361" s="32"/>
    </row>
    <row r="362" spans="1:7" x14ac:dyDescent="0.2">
      <c r="A362" s="130">
        <v>3</v>
      </c>
      <c r="B362" s="8" t="s">
        <v>15</v>
      </c>
      <c r="C362" s="31"/>
      <c r="D362" s="134">
        <f>D365+D366+D367+D368</f>
        <v>0</v>
      </c>
      <c r="E362" s="134">
        <f>E365+E366+E367+E368</f>
        <v>0</v>
      </c>
      <c r="F362" s="134">
        <f t="shared" ref="F362" si="126">(D362-E362)</f>
        <v>0</v>
      </c>
      <c r="G362" s="32" t="e">
        <f t="shared" ref="G362" si="127">F362/E362</f>
        <v>#DIV/0!</v>
      </c>
    </row>
    <row r="363" spans="1:7" x14ac:dyDescent="0.2">
      <c r="A363" s="130"/>
      <c r="B363" s="7" t="s">
        <v>6</v>
      </c>
      <c r="C363" s="29"/>
      <c r="D363" s="134"/>
      <c r="E363" s="134"/>
      <c r="F363" s="134"/>
      <c r="G363" s="32"/>
    </row>
    <row r="364" spans="1:7" x14ac:dyDescent="0.2">
      <c r="A364" s="130"/>
      <c r="B364" s="8"/>
      <c r="C364" s="31"/>
      <c r="D364" s="134"/>
      <c r="E364" s="134"/>
      <c r="F364" s="134"/>
      <c r="G364" s="32"/>
    </row>
    <row r="365" spans="1:7" x14ac:dyDescent="0.2">
      <c r="A365" s="130">
        <v>30</v>
      </c>
      <c r="B365" s="25" t="s">
        <v>16</v>
      </c>
      <c r="C365" s="31"/>
      <c r="D365" s="40">
        <f>'dec 20'!D365</f>
        <v>0</v>
      </c>
      <c r="E365" s="40">
        <f>'dec 20'!E365</f>
        <v>0</v>
      </c>
      <c r="F365" s="134">
        <f t="shared" ref="F365:F368" si="128">(D365-E365)</f>
        <v>0</v>
      </c>
      <c r="G365" s="32" t="e">
        <f t="shared" ref="G365:G368" si="129">F365/E365</f>
        <v>#DIV/0!</v>
      </c>
    </row>
    <row r="366" spans="1:7" x14ac:dyDescent="0.2">
      <c r="A366" s="130">
        <v>31</v>
      </c>
      <c r="B366" s="25" t="s">
        <v>17</v>
      </c>
      <c r="C366" s="31"/>
      <c r="D366" s="40">
        <f>'dec 20'!D366</f>
        <v>0</v>
      </c>
      <c r="E366" s="40">
        <f>'dec 20'!E366</f>
        <v>0</v>
      </c>
      <c r="F366" s="134">
        <f t="shared" si="128"/>
        <v>0</v>
      </c>
      <c r="G366" s="32" t="e">
        <f t="shared" si="129"/>
        <v>#DIV/0!</v>
      </c>
    </row>
    <row r="367" spans="1:7" x14ac:dyDescent="0.2">
      <c r="A367" s="130">
        <v>32</v>
      </c>
      <c r="B367" s="25" t="s">
        <v>18</v>
      </c>
      <c r="C367" s="31"/>
      <c r="D367" s="40">
        <f>'dec 20'!D367</f>
        <v>0</v>
      </c>
      <c r="E367" s="40">
        <f>'dec 20'!E367</f>
        <v>0</v>
      </c>
      <c r="F367" s="134">
        <f t="shared" si="128"/>
        <v>0</v>
      </c>
      <c r="G367" s="32" t="e">
        <f t="shared" si="129"/>
        <v>#DIV/0!</v>
      </c>
    </row>
    <row r="368" spans="1:7" x14ac:dyDescent="0.2">
      <c r="A368" s="130">
        <v>37</v>
      </c>
      <c r="B368" s="25" t="s">
        <v>25</v>
      </c>
      <c r="C368" s="31"/>
      <c r="D368" s="40">
        <f>'dec 20'!D368</f>
        <v>0</v>
      </c>
      <c r="E368" s="40">
        <f>'dec 20'!E368</f>
        <v>0</v>
      </c>
      <c r="F368" s="134">
        <f t="shared" si="128"/>
        <v>0</v>
      </c>
      <c r="G368" s="32" t="e">
        <f t="shared" si="129"/>
        <v>#DIV/0!</v>
      </c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61" t="s">
        <v>1</v>
      </c>
      <c r="B371" s="263" t="s">
        <v>0</v>
      </c>
      <c r="C371" s="271" t="s">
        <v>76</v>
      </c>
      <c r="D371" s="273" t="s">
        <v>9</v>
      </c>
      <c r="E371" s="273"/>
      <c r="F371" s="274" t="s">
        <v>14</v>
      </c>
      <c r="G371" s="274"/>
    </row>
    <row r="372" spans="1:7" x14ac:dyDescent="0.2">
      <c r="A372" s="277"/>
      <c r="B372" s="270"/>
      <c r="C372" s="272"/>
      <c r="D372" s="134" t="s">
        <v>10</v>
      </c>
      <c r="E372" s="134" t="s">
        <v>11</v>
      </c>
      <c r="F372" s="134" t="s">
        <v>12</v>
      </c>
      <c r="G372" s="32" t="s">
        <v>13</v>
      </c>
    </row>
    <row r="373" spans="1:7" x14ac:dyDescent="0.2">
      <c r="A373" s="130">
        <v>700</v>
      </c>
      <c r="B373" s="1" t="s">
        <v>30</v>
      </c>
      <c r="C373" s="10"/>
      <c r="D373" s="134">
        <f>'octo 21'!D373+'NOVE 20 '!D373+'dec 20'!D373</f>
        <v>2563</v>
      </c>
      <c r="E373" s="134">
        <f>'octo 21'!E373+'NOVE 20 '!E373+'dec 20'!E373</f>
        <v>2400</v>
      </c>
      <c r="F373" s="134">
        <f>(D373-E373)</f>
        <v>163</v>
      </c>
      <c r="G373" s="32">
        <f>F373/E373</f>
        <v>6.7916666666666667E-2</v>
      </c>
    </row>
    <row r="374" spans="1:7" x14ac:dyDescent="0.2">
      <c r="A374" s="130">
        <v>701</v>
      </c>
      <c r="B374" s="1" t="s">
        <v>31</v>
      </c>
      <c r="C374" s="10"/>
      <c r="D374" s="134">
        <f>'octo 21'!D374+'NOVE 20 '!D374+'dec 20'!D374</f>
        <v>9993</v>
      </c>
      <c r="E374" s="134">
        <f>'octo 21'!E374+'NOVE 20 '!E374+'dec 20'!E374</f>
        <v>8795</v>
      </c>
      <c r="F374" s="134">
        <f t="shared" ref="F374:F376" si="130">(D374-E374)</f>
        <v>1198</v>
      </c>
      <c r="G374" s="32">
        <f t="shared" ref="G374:G376" si="131">F374/E374</f>
        <v>0.13621375781694145</v>
      </c>
    </row>
    <row r="375" spans="1:7" x14ac:dyDescent="0.2">
      <c r="A375" s="130">
        <v>704</v>
      </c>
      <c r="B375" s="1" t="s">
        <v>32</v>
      </c>
      <c r="C375" s="10"/>
      <c r="D375" s="134">
        <f>'octo 21'!D375+'NOVE 20 '!D375+'dec 20'!D375</f>
        <v>0</v>
      </c>
      <c r="E375" s="134">
        <f>'octo 21'!E375+'NOVE 20 '!E375+'dec 20'!E375</f>
        <v>0</v>
      </c>
      <c r="F375" s="134">
        <f t="shared" si="130"/>
        <v>0</v>
      </c>
      <c r="G375" s="32" t="e">
        <f t="shared" si="131"/>
        <v>#DIV/0!</v>
      </c>
    </row>
    <row r="376" spans="1:7" x14ac:dyDescent="0.2">
      <c r="A376" s="130">
        <v>706</v>
      </c>
      <c r="B376" s="1" t="s">
        <v>33</v>
      </c>
      <c r="C376" s="10"/>
      <c r="D376" s="134">
        <f>'octo 21'!D376+'NOVE 20 '!D376+'dec 20'!D376</f>
        <v>27704</v>
      </c>
      <c r="E376" s="134">
        <f>'octo 21'!E376+'NOVE 20 '!E376+'dec 20'!E376</f>
        <v>25476</v>
      </c>
      <c r="F376" s="134">
        <f t="shared" si="130"/>
        <v>2228</v>
      </c>
      <c r="G376" s="32">
        <f t="shared" si="131"/>
        <v>8.7454859475584859E-2</v>
      </c>
    </row>
    <row r="377" spans="1:7" x14ac:dyDescent="0.2">
      <c r="A377" s="130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130"/>
      <c r="B378" s="14" t="s">
        <v>19</v>
      </c>
      <c r="C378" s="11"/>
      <c r="D378" s="39"/>
      <c r="E378" s="39"/>
      <c r="F378" s="134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130"/>
      <c r="B379" s="14" t="s">
        <v>20</v>
      </c>
      <c r="C379" s="11"/>
      <c r="D379" s="39"/>
      <c r="E379" s="39"/>
      <c r="F379" s="134">
        <f t="shared" si="132"/>
        <v>0</v>
      </c>
      <c r="G379" s="32" t="e">
        <f t="shared" si="133"/>
        <v>#DIV/0!</v>
      </c>
    </row>
    <row r="380" spans="1:7" x14ac:dyDescent="0.2">
      <c r="A380" s="130"/>
      <c r="B380" s="14" t="s">
        <v>27</v>
      </c>
      <c r="C380" s="11"/>
      <c r="D380" s="39"/>
      <c r="E380" s="39"/>
      <c r="F380" s="134">
        <f t="shared" si="132"/>
        <v>0</v>
      </c>
      <c r="G380" s="32" t="e">
        <f t="shared" si="133"/>
        <v>#DIV/0!</v>
      </c>
    </row>
    <row r="381" spans="1:7" x14ac:dyDescent="0.2">
      <c r="A381" s="130">
        <v>706</v>
      </c>
      <c r="B381" s="2" t="s">
        <v>34</v>
      </c>
      <c r="C381" s="11"/>
      <c r="D381" s="134">
        <f>'octo 21'!D381+'NOVE 20 '!D381+'dec 20'!D381</f>
        <v>0</v>
      </c>
      <c r="E381" s="134">
        <f>'octo 21'!E381+'NOVE 20 '!E381+'dec 20'!E381</f>
        <v>0</v>
      </c>
      <c r="F381" s="134">
        <f t="shared" si="132"/>
        <v>0</v>
      </c>
      <c r="G381" s="32" t="e">
        <f t="shared" si="133"/>
        <v>#DIV/0!</v>
      </c>
    </row>
    <row r="382" spans="1:7" x14ac:dyDescent="0.2">
      <c r="A382" s="130" t="s">
        <v>35</v>
      </c>
      <c r="B382" s="2" t="s">
        <v>36</v>
      </c>
      <c r="C382" s="11"/>
      <c r="D382" s="134">
        <f>'octo 21'!D382+'NOVE 20 '!D382+'dec 20'!D382</f>
        <v>0</v>
      </c>
      <c r="E382" s="134">
        <f>'octo 21'!E382+'NOVE 20 '!E382+'dec 20'!E382</f>
        <v>0</v>
      </c>
      <c r="F382" s="134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131"/>
      <c r="D383" s="40">
        <f>D373+D374+D375+D376+D381+D382</f>
        <v>40260</v>
      </c>
      <c r="E383" s="40">
        <f>E373+E374+E375+E376+E381+E382</f>
        <v>36671</v>
      </c>
      <c r="F383" s="40">
        <f t="shared" si="132"/>
        <v>3589</v>
      </c>
      <c r="G383" s="34">
        <f t="shared" si="133"/>
        <v>9.7870251697526653E-2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134">
        <f>'octo 21'!D386+'NOVE 20 '!D386+'dec 20'!D386</f>
        <v>0</v>
      </c>
      <c r="E386" s="134">
        <f>'octo 21'!E386+'NOVE 20 '!E386+'dec 20'!E386</f>
        <v>0</v>
      </c>
      <c r="F386" s="134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132"/>
      <c r="D387" s="133"/>
      <c r="E387" s="133"/>
      <c r="F387" s="133"/>
      <c r="G387" s="36"/>
    </row>
    <row r="388" spans="1:7" x14ac:dyDescent="0.2">
      <c r="A388" s="130">
        <v>72</v>
      </c>
      <c r="B388" s="1" t="s">
        <v>37</v>
      </c>
      <c r="C388" s="10"/>
      <c r="D388" s="134">
        <f>'octo 21'!D388+'NOVE 20 '!D388+'dec 20'!D388</f>
        <v>0</v>
      </c>
      <c r="E388" s="134">
        <f>'octo 21'!E388+'NOVE 20 '!E388+'dec 20'!E388</f>
        <v>0</v>
      </c>
      <c r="F388" s="134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130">
        <v>73</v>
      </c>
      <c r="B389" s="1" t="s">
        <v>38</v>
      </c>
      <c r="C389" s="10"/>
      <c r="D389" s="134">
        <f>'octo 21'!D389+'NOVE 20 '!D389+'dec 20'!D389</f>
        <v>0</v>
      </c>
      <c r="E389" s="134">
        <f>'octo 21'!E389+'NOVE 20 '!E389+'dec 20'!E389</f>
        <v>0</v>
      </c>
      <c r="F389" s="134">
        <f t="shared" si="136"/>
        <v>0</v>
      </c>
      <c r="G389" s="32" t="e">
        <f t="shared" si="137"/>
        <v>#DIV/0!</v>
      </c>
    </row>
    <row r="390" spans="1:7" x14ac:dyDescent="0.2">
      <c r="A390" s="130">
        <v>74</v>
      </c>
      <c r="B390" s="2" t="s">
        <v>39</v>
      </c>
      <c r="C390" s="11"/>
      <c r="D390" s="134">
        <f>'octo 21'!D390+'NOVE 20 '!D390+'dec 20'!D390</f>
        <v>0</v>
      </c>
      <c r="E390" s="134">
        <f>'octo 21'!E390+'NOVE 20 '!E390+'dec 20'!E390</f>
        <v>0</v>
      </c>
      <c r="F390" s="134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135"/>
      <c r="D391" s="40">
        <f>D383+D388+D389+D390</f>
        <v>40260</v>
      </c>
      <c r="E391" s="40">
        <f>E383+E388+E389+E390</f>
        <v>36671</v>
      </c>
      <c r="F391" s="134">
        <f t="shared" si="136"/>
        <v>3589</v>
      </c>
      <c r="G391" s="32">
        <f t="shared" si="137"/>
        <v>9.7870251697526653E-2</v>
      </c>
    </row>
    <row r="392" spans="1:7" x14ac:dyDescent="0.2">
      <c r="A392" s="130">
        <v>60</v>
      </c>
      <c r="B392" s="3" t="s">
        <v>40</v>
      </c>
      <c r="C392" s="132"/>
      <c r="D392" s="133">
        <f>D393+D394+D395</f>
        <v>2949</v>
      </c>
      <c r="E392" s="133">
        <f>E393+E394+E395</f>
        <v>2391</v>
      </c>
      <c r="F392" s="134">
        <f t="shared" si="136"/>
        <v>558</v>
      </c>
      <c r="G392" s="32">
        <f t="shared" si="137"/>
        <v>0.23337515683814303</v>
      </c>
    </row>
    <row r="393" spans="1:7" x14ac:dyDescent="0.2">
      <c r="A393" s="130">
        <v>600</v>
      </c>
      <c r="B393" s="1" t="s">
        <v>2</v>
      </c>
      <c r="C393" s="10"/>
      <c r="D393" s="134">
        <f>'octo 21'!D393+'NOVE 20 '!D393+'dec 20'!D393</f>
        <v>596</v>
      </c>
      <c r="E393" s="134">
        <f>'octo 21'!E393+'NOVE 20 '!E393+'dec 20'!E393</f>
        <v>456</v>
      </c>
      <c r="F393" s="134">
        <f t="shared" si="136"/>
        <v>140</v>
      </c>
      <c r="G393" s="32">
        <f t="shared" si="137"/>
        <v>0.30701754385964913</v>
      </c>
    </row>
    <row r="394" spans="1:7" x14ac:dyDescent="0.2">
      <c r="A394" s="130">
        <v>601</v>
      </c>
      <c r="B394" s="1" t="s">
        <v>3</v>
      </c>
      <c r="C394" s="10"/>
      <c r="D394" s="134">
        <f>'octo 21'!D394+'NOVE 20 '!D394+'dec 20'!D394</f>
        <v>2353</v>
      </c>
      <c r="E394" s="134">
        <f>'octo 21'!E394+'NOVE 20 '!E394+'dec 20'!E394</f>
        <v>1935</v>
      </c>
      <c r="F394" s="134">
        <f t="shared" si="136"/>
        <v>418</v>
      </c>
      <c r="G394" s="32">
        <f t="shared" si="137"/>
        <v>0.21602067183462531</v>
      </c>
    </row>
    <row r="395" spans="1:7" x14ac:dyDescent="0.2">
      <c r="A395" s="130">
        <v>604</v>
      </c>
      <c r="B395" s="1" t="s">
        <v>4</v>
      </c>
      <c r="C395" s="10"/>
      <c r="D395" s="134">
        <f>'octo 21'!D395+'NOVE 20 '!D395+'dec 20'!D395</f>
        <v>0</v>
      </c>
      <c r="E395" s="134">
        <f>'octo 21'!E395+'NOVE 20 '!E395+'dec 20'!E395</f>
        <v>0</v>
      </c>
      <c r="F395" s="134">
        <f t="shared" si="136"/>
        <v>0</v>
      </c>
      <c r="G395" s="32" t="e">
        <f t="shared" si="137"/>
        <v>#DIV/0!</v>
      </c>
    </row>
    <row r="396" spans="1:7" x14ac:dyDescent="0.2">
      <c r="A396" s="130">
        <v>61</v>
      </c>
      <c r="B396" s="1" t="s">
        <v>41</v>
      </c>
      <c r="C396" s="10"/>
      <c r="D396" s="134">
        <f>'octo 21'!D396+'NOVE 20 '!D396+'dec 20'!D396</f>
        <v>2555</v>
      </c>
      <c r="E396" s="134">
        <f>'octo 21'!E396+'NOVE 20 '!E396+'dec 20'!E396</f>
        <v>662</v>
      </c>
      <c r="F396" s="134">
        <f t="shared" si="136"/>
        <v>1893</v>
      </c>
      <c r="G396" s="32">
        <f t="shared" si="137"/>
        <v>2.8595166163141994</v>
      </c>
    </row>
    <row r="397" spans="1:7" x14ac:dyDescent="0.2">
      <c r="A397" s="130">
        <v>62</v>
      </c>
      <c r="B397" s="2" t="s">
        <v>42</v>
      </c>
      <c r="C397" s="11"/>
      <c r="D397" s="134">
        <f>'octo 21'!D397+'NOVE 20 '!D397+'dec 20'!D397</f>
        <v>299</v>
      </c>
      <c r="E397" s="134">
        <f>'octo 21'!E397+'NOVE 20 '!E397+'dec 20'!E397</f>
        <v>3791</v>
      </c>
      <c r="F397" s="134">
        <f t="shared" si="136"/>
        <v>-3492</v>
      </c>
      <c r="G397" s="32">
        <f t="shared" si="137"/>
        <v>-0.92112898971247692</v>
      </c>
    </row>
    <row r="398" spans="1:7" ht="25.5" x14ac:dyDescent="0.2">
      <c r="A398" s="22"/>
      <c r="B398" s="26" t="s">
        <v>43</v>
      </c>
      <c r="C398" s="135"/>
      <c r="D398" s="40">
        <f>D392+D396+D397</f>
        <v>5803</v>
      </c>
      <c r="E398" s="40">
        <f>E392+E396+E397</f>
        <v>6844</v>
      </c>
      <c r="F398" s="134">
        <f t="shared" si="136"/>
        <v>-1041</v>
      </c>
      <c r="G398" s="32">
        <f t="shared" si="137"/>
        <v>-0.15210403272939801</v>
      </c>
    </row>
    <row r="399" spans="1:7" ht="25.5" x14ac:dyDescent="0.2">
      <c r="A399" s="22"/>
      <c r="B399" s="26" t="s">
        <v>48</v>
      </c>
      <c r="C399" s="135"/>
      <c r="D399" s="40">
        <f>D391-D398</f>
        <v>34457</v>
      </c>
      <c r="E399" s="40">
        <f>E391-E398</f>
        <v>29827</v>
      </c>
      <c r="F399" s="134">
        <f t="shared" si="136"/>
        <v>4630</v>
      </c>
      <c r="G399" s="32">
        <f t="shared" si="137"/>
        <v>0.15522848425922822</v>
      </c>
    </row>
    <row r="400" spans="1:7" x14ac:dyDescent="0.2">
      <c r="A400" s="130">
        <v>63</v>
      </c>
      <c r="B400" s="3" t="s">
        <v>46</v>
      </c>
      <c r="C400" s="132"/>
      <c r="D400" s="134">
        <f>'octo 21'!D400+'NOVE 20 '!D400+'dec 20'!D400</f>
        <v>42309</v>
      </c>
      <c r="E400" s="134">
        <f>'octo 21'!E400+'NOVE 20 '!E400+'dec 20'!E400</f>
        <v>34298</v>
      </c>
      <c r="F400" s="134">
        <f t="shared" si="136"/>
        <v>8011</v>
      </c>
      <c r="G400" s="32">
        <f t="shared" si="137"/>
        <v>0.23357047058137501</v>
      </c>
    </row>
    <row r="401" spans="1:7" x14ac:dyDescent="0.2">
      <c r="A401" s="130"/>
      <c r="B401" s="13" t="s">
        <v>6</v>
      </c>
      <c r="C401" s="27"/>
      <c r="D401" s="134"/>
      <c r="E401" s="134"/>
      <c r="F401" s="134"/>
      <c r="G401" s="32"/>
    </row>
    <row r="402" spans="1:7" x14ac:dyDescent="0.2">
      <c r="A402" s="130">
        <v>631</v>
      </c>
      <c r="B402" s="15" t="s">
        <v>21</v>
      </c>
      <c r="C402" s="21"/>
      <c r="D402" s="134">
        <f>'octo 21'!D402+'NOVE 20 '!D402+'dec 20'!D402</f>
        <v>0</v>
      </c>
      <c r="E402" s="134">
        <f>'octo 21'!E402+'NOVE 20 '!E402+'dec 20'!E402</f>
        <v>0</v>
      </c>
      <c r="F402" s="134">
        <f t="shared" ref="F402" si="138">(D402-E402)</f>
        <v>0</v>
      </c>
      <c r="G402" s="32" t="e">
        <f t="shared" ref="G402" si="139">F402/E402</f>
        <v>#DIV/0!</v>
      </c>
    </row>
    <row r="403" spans="1:7" x14ac:dyDescent="0.2">
      <c r="A403" s="130"/>
      <c r="B403" s="15"/>
      <c r="C403" s="21"/>
      <c r="D403" s="134"/>
      <c r="E403" s="134"/>
      <c r="F403" s="134"/>
      <c r="G403" s="32"/>
    </row>
    <row r="404" spans="1:7" x14ac:dyDescent="0.2">
      <c r="A404" s="130">
        <v>64</v>
      </c>
      <c r="B404" s="2" t="s">
        <v>47</v>
      </c>
      <c r="C404" s="11"/>
      <c r="D404" s="134">
        <f>'octo 21'!D404+'NOVE 20 '!D404+'dec 20'!D404</f>
        <v>1207</v>
      </c>
      <c r="E404" s="134">
        <f>'octo 21'!E404+'NOVE 20 '!E404+'dec 20'!E404</f>
        <v>711</v>
      </c>
      <c r="F404" s="134">
        <f t="shared" ref="F404:F414" si="140">(D404-E404)</f>
        <v>496</v>
      </c>
      <c r="G404" s="32">
        <f t="shared" ref="G404:G414" si="141">F404/E404</f>
        <v>0.69760900140646975</v>
      </c>
    </row>
    <row r="405" spans="1:7" ht="25.5" x14ac:dyDescent="0.2">
      <c r="A405" s="22"/>
      <c r="B405" s="26" t="s">
        <v>49</v>
      </c>
      <c r="C405" s="135"/>
      <c r="D405" s="40">
        <f>D399-D400-D404</f>
        <v>-9059</v>
      </c>
      <c r="E405" s="40">
        <f>E399-E400-E404</f>
        <v>-5182</v>
      </c>
      <c r="F405" s="40">
        <f t="shared" si="140"/>
        <v>-3877</v>
      </c>
      <c r="G405" s="34">
        <f t="shared" si="141"/>
        <v>0.74816673099189501</v>
      </c>
    </row>
    <row r="406" spans="1:7" x14ac:dyDescent="0.2">
      <c r="A406" s="130">
        <v>75</v>
      </c>
      <c r="B406" s="3" t="s">
        <v>50</v>
      </c>
      <c r="C406" s="132"/>
      <c r="D406" s="134">
        <f>'octo 21'!D406+'NOVE 20 '!D406+'dec 20'!D406</f>
        <v>0</v>
      </c>
      <c r="E406" s="134">
        <f>'octo 21'!E406+'NOVE 20 '!E406+'dec 20'!E406</f>
        <v>0</v>
      </c>
      <c r="F406" s="134">
        <f t="shared" si="140"/>
        <v>0</v>
      </c>
      <c r="G406" s="32" t="e">
        <f t="shared" si="141"/>
        <v>#DIV/0!</v>
      </c>
    </row>
    <row r="407" spans="1:7" x14ac:dyDescent="0.2">
      <c r="A407" s="130">
        <v>65</v>
      </c>
      <c r="B407" s="1" t="s">
        <v>51</v>
      </c>
      <c r="C407" s="10"/>
      <c r="D407" s="134">
        <f>'octo 21'!D407+'NOVE 20 '!D407+'dec 20'!D407</f>
        <v>0</v>
      </c>
      <c r="E407" s="134">
        <f>'octo 21'!E407+'NOVE 20 '!E407+'dec 20'!E407</f>
        <v>0</v>
      </c>
      <c r="F407" s="134">
        <f t="shared" si="140"/>
        <v>0</v>
      </c>
      <c r="G407" s="32" t="e">
        <f t="shared" si="141"/>
        <v>#DIV/0!</v>
      </c>
    </row>
    <row r="408" spans="1:7" ht="25.5" x14ac:dyDescent="0.2">
      <c r="A408" s="130">
        <v>68</v>
      </c>
      <c r="B408" s="16" t="s">
        <v>52</v>
      </c>
      <c r="C408" s="17"/>
      <c r="D408" s="134">
        <f>'octo 21'!D408+'NOVE 20 '!D408+'dec 20'!D408</f>
        <v>9000</v>
      </c>
      <c r="E408" s="134">
        <f>'octo 21'!E408+'NOVE 20 '!E408+'dec 20'!E408</f>
        <v>7000</v>
      </c>
      <c r="F408" s="134">
        <f t="shared" si="140"/>
        <v>2000</v>
      </c>
      <c r="G408" s="32">
        <f t="shared" si="141"/>
        <v>0.2857142857142857</v>
      </c>
    </row>
    <row r="409" spans="1:7" x14ac:dyDescent="0.2">
      <c r="A409" s="130">
        <v>78</v>
      </c>
      <c r="B409" s="2" t="s">
        <v>53</v>
      </c>
      <c r="C409" s="11"/>
      <c r="D409" s="134">
        <f>'octo 21'!D409+'NOVE 20 '!D409+'dec 20'!D409</f>
        <v>0</v>
      </c>
      <c r="E409" s="134">
        <f>'octo 21'!E409+'NOVE 20 '!E409+'dec 20'!E409</f>
        <v>0</v>
      </c>
      <c r="F409" s="134">
        <f t="shared" si="140"/>
        <v>0</v>
      </c>
      <c r="G409" s="32" t="e">
        <f t="shared" si="141"/>
        <v>#DIV/0!</v>
      </c>
    </row>
    <row r="410" spans="1:7" ht="25.5" x14ac:dyDescent="0.2">
      <c r="A410" s="22"/>
      <c r="B410" s="26" t="s">
        <v>77</v>
      </c>
      <c r="C410" s="135"/>
      <c r="D410" s="40">
        <f>D405+D406-D407-D408+D409</f>
        <v>-18059</v>
      </c>
      <c r="E410" s="40">
        <f>E405+E406-E407-E408+E409</f>
        <v>-12182</v>
      </c>
      <c r="F410" s="40">
        <f t="shared" si="140"/>
        <v>-5877</v>
      </c>
      <c r="G410" s="34">
        <f t="shared" si="141"/>
        <v>0.48243309801346246</v>
      </c>
    </row>
    <row r="411" spans="1:7" x14ac:dyDescent="0.2">
      <c r="A411" s="130">
        <v>76</v>
      </c>
      <c r="B411" s="1" t="s">
        <v>54</v>
      </c>
      <c r="C411" s="10"/>
      <c r="D411" s="134">
        <f>'octo 21'!D411+'NOVE 20 '!D411+'dec 20'!D411</f>
        <v>0</v>
      </c>
      <c r="E411" s="134">
        <f>'octo 21'!E411+'NOVE 20 '!E411+'dec 20'!E411</f>
        <v>0</v>
      </c>
      <c r="F411" s="134">
        <f t="shared" si="140"/>
        <v>0</v>
      </c>
      <c r="G411" s="32" t="e">
        <f t="shared" si="141"/>
        <v>#DIV/0!</v>
      </c>
    </row>
    <row r="412" spans="1:7" x14ac:dyDescent="0.2">
      <c r="A412" s="130">
        <v>66</v>
      </c>
      <c r="B412" s="1" t="s">
        <v>55</v>
      </c>
      <c r="C412" s="10"/>
      <c r="D412" s="134">
        <f>'octo 21'!D412+'NOVE 20 '!D412+'dec 20'!D412</f>
        <v>100</v>
      </c>
      <c r="E412" s="134">
        <f>'octo 21'!E412+'NOVE 20 '!E412+'dec 20'!E412</f>
        <v>100</v>
      </c>
      <c r="F412" s="134">
        <f t="shared" si="140"/>
        <v>0</v>
      </c>
      <c r="G412" s="32">
        <f t="shared" si="141"/>
        <v>0</v>
      </c>
    </row>
    <row r="413" spans="1:7" x14ac:dyDescent="0.2">
      <c r="B413" s="2" t="s">
        <v>56</v>
      </c>
      <c r="C413" s="11"/>
      <c r="D413" s="136">
        <f>D411-D412</f>
        <v>-100</v>
      </c>
      <c r="E413" s="136">
        <f>E411-E412</f>
        <v>-100</v>
      </c>
      <c r="F413" s="134">
        <f t="shared" si="140"/>
        <v>0</v>
      </c>
      <c r="G413" s="32">
        <f t="shared" si="141"/>
        <v>0</v>
      </c>
    </row>
    <row r="414" spans="1:7" x14ac:dyDescent="0.2">
      <c r="A414" s="22"/>
      <c r="B414" s="19" t="s">
        <v>57</v>
      </c>
      <c r="C414" s="135"/>
      <c r="D414" s="40">
        <f>D410+D413</f>
        <v>-18159</v>
      </c>
      <c r="E414" s="40">
        <f>E410+E413</f>
        <v>-12282</v>
      </c>
      <c r="F414" s="40">
        <f t="shared" si="140"/>
        <v>-5877</v>
      </c>
      <c r="G414" s="34">
        <f t="shared" si="141"/>
        <v>0.47850512945774304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130">
        <v>5</v>
      </c>
      <c r="B418" s="1" t="s">
        <v>22</v>
      </c>
      <c r="C418" s="10"/>
      <c r="D418" s="40">
        <f>'dec 20'!D418</f>
        <v>0</v>
      </c>
      <c r="E418" s="40">
        <f>'dec 20'!E418</f>
        <v>0</v>
      </c>
      <c r="F418" s="40">
        <f t="shared" ref="F418" si="142">(D418-E418)</f>
        <v>0</v>
      </c>
      <c r="G418" s="34" t="e">
        <f t="shared" ref="G418" si="143">F418/E418</f>
        <v>#DIV/0!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130">
        <v>51</v>
      </c>
      <c r="B422" s="20" t="s">
        <v>29</v>
      </c>
      <c r="C422" s="30"/>
      <c r="D422" s="134">
        <v>0</v>
      </c>
      <c r="E422" s="134">
        <v>0</v>
      </c>
      <c r="F422" s="134">
        <f t="shared" ref="F422:F423" si="144">(D422-E422)</f>
        <v>0</v>
      </c>
      <c r="G422" s="32" t="e">
        <f t="shared" ref="G422:G423" si="145">F422/E422</f>
        <v>#DIV/0!</v>
      </c>
    </row>
    <row r="423" spans="1:7" x14ac:dyDescent="0.2">
      <c r="A423" s="130">
        <v>510</v>
      </c>
      <c r="B423" s="1" t="s">
        <v>7</v>
      </c>
      <c r="C423" s="10"/>
      <c r="D423" s="134">
        <v>0</v>
      </c>
      <c r="E423" s="134">
        <v>0</v>
      </c>
      <c r="F423" s="134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130">
        <v>41</v>
      </c>
      <c r="B425" s="1" t="s">
        <v>8</v>
      </c>
      <c r="C425" s="10"/>
      <c r="D425" s="134">
        <f>D429+D430+D431</f>
        <v>0</v>
      </c>
      <c r="E425" s="134">
        <f>E429+E430+E431</f>
        <v>0</v>
      </c>
      <c r="F425" s="134">
        <f t="shared" ref="F425" si="146">(D425-E425)</f>
        <v>0</v>
      </c>
      <c r="G425" s="32" t="e">
        <f t="shared" ref="G425" si="147">F425/E425</f>
        <v>#DIV/0!</v>
      </c>
    </row>
    <row r="426" spans="1:7" x14ac:dyDescent="0.2">
      <c r="A426" s="130"/>
      <c r="B426" s="1"/>
      <c r="C426" s="10"/>
      <c r="D426" s="134"/>
      <c r="E426" s="134"/>
      <c r="F426" s="134"/>
      <c r="G426" s="32"/>
    </row>
    <row r="427" spans="1:7" x14ac:dyDescent="0.2">
      <c r="A427" s="130"/>
      <c r="B427" s="7" t="s">
        <v>6</v>
      </c>
      <c r="C427" s="29"/>
      <c r="D427" s="134"/>
      <c r="E427" s="134"/>
      <c r="F427" s="134"/>
      <c r="G427" s="32"/>
    </row>
    <row r="428" spans="1:7" x14ac:dyDescent="0.2">
      <c r="A428" s="130"/>
      <c r="B428" s="1"/>
      <c r="C428" s="10"/>
      <c r="D428" s="134"/>
      <c r="E428" s="134"/>
      <c r="F428" s="134"/>
      <c r="G428" s="32"/>
    </row>
    <row r="429" spans="1:7" x14ac:dyDescent="0.2">
      <c r="A429" s="130"/>
      <c r="B429" s="23" t="s">
        <v>23</v>
      </c>
      <c r="C429" s="10"/>
      <c r="D429" s="40">
        <f>'dec 20'!D429</f>
        <v>0</v>
      </c>
      <c r="E429" s="40">
        <f>'dec 20'!E429</f>
        <v>0</v>
      </c>
      <c r="F429" s="134">
        <f t="shared" ref="F429:F431" si="148">(D429-E429)</f>
        <v>0</v>
      </c>
      <c r="G429" s="32" t="e">
        <f t="shared" ref="G429:G431" si="149">F429/E429</f>
        <v>#DIV/0!</v>
      </c>
    </row>
    <row r="430" spans="1:7" ht="25.5" x14ac:dyDescent="0.2">
      <c r="A430" s="130"/>
      <c r="B430" s="24" t="s">
        <v>58</v>
      </c>
      <c r="C430" s="17"/>
      <c r="D430" s="40">
        <f>'dec 20'!D430</f>
        <v>0</v>
      </c>
      <c r="E430" s="40">
        <f>'dec 20'!E430</f>
        <v>0</v>
      </c>
      <c r="F430" s="134">
        <f t="shared" si="148"/>
        <v>0</v>
      </c>
      <c r="G430" s="32" t="e">
        <f t="shared" si="149"/>
        <v>#DIV/0!</v>
      </c>
    </row>
    <row r="431" spans="1:7" x14ac:dyDescent="0.2">
      <c r="A431" s="130"/>
      <c r="B431" s="23" t="s">
        <v>24</v>
      </c>
      <c r="C431" s="10"/>
      <c r="D431" s="40">
        <f>'dec 20'!D431</f>
        <v>0</v>
      </c>
      <c r="E431" s="40">
        <f>'dec 20'!E431</f>
        <v>0</v>
      </c>
      <c r="F431" s="134">
        <f t="shared" si="148"/>
        <v>0</v>
      </c>
      <c r="G431" s="32" t="e">
        <f t="shared" si="149"/>
        <v>#DIV/0!</v>
      </c>
    </row>
    <row r="432" spans="1:7" x14ac:dyDescent="0.2">
      <c r="A432" s="130"/>
      <c r="B432" s="1"/>
      <c r="C432" s="10"/>
      <c r="D432" s="134"/>
      <c r="E432" s="134"/>
      <c r="F432" s="134"/>
      <c r="G432" s="32"/>
    </row>
    <row r="433" spans="1:7" x14ac:dyDescent="0.2">
      <c r="A433" s="130"/>
      <c r="B433" s="8" t="s">
        <v>26</v>
      </c>
      <c r="C433" s="31"/>
      <c r="D433" s="40">
        <f>'dec 20'!D433</f>
        <v>0</v>
      </c>
      <c r="E433" s="40">
        <f>'dec 20'!E433</f>
        <v>0</v>
      </c>
      <c r="F433" s="134">
        <f t="shared" ref="F433" si="150">(D433-E433)</f>
        <v>0</v>
      </c>
      <c r="G433" s="32" t="e">
        <f t="shared" ref="G433" si="151">F433/E433</f>
        <v>#DIV/0!</v>
      </c>
    </row>
    <row r="434" spans="1:7" x14ac:dyDescent="0.2">
      <c r="A434" s="130"/>
      <c r="B434" s="8"/>
      <c r="C434" s="31"/>
      <c r="D434" s="134"/>
      <c r="E434" s="134"/>
      <c r="F434" s="134"/>
      <c r="G434" s="32"/>
    </row>
    <row r="435" spans="1:7" x14ac:dyDescent="0.2">
      <c r="A435" s="130">
        <v>3</v>
      </c>
      <c r="B435" s="8" t="s">
        <v>15</v>
      </c>
      <c r="C435" s="31"/>
      <c r="D435" s="134">
        <f>D438+D439+D440+D441</f>
        <v>0</v>
      </c>
      <c r="E435" s="134">
        <f>E438+E439+E440+E441</f>
        <v>0</v>
      </c>
      <c r="F435" s="134">
        <f t="shared" ref="F435" si="152">(D435-E435)</f>
        <v>0</v>
      </c>
      <c r="G435" s="32" t="e">
        <f t="shared" ref="G435" si="153">F435/E435</f>
        <v>#DIV/0!</v>
      </c>
    </row>
    <row r="436" spans="1:7" x14ac:dyDescent="0.2">
      <c r="A436" s="130"/>
      <c r="B436" s="7" t="s">
        <v>6</v>
      </c>
      <c r="C436" s="29"/>
      <c r="D436" s="134"/>
      <c r="E436" s="134"/>
      <c r="F436" s="134"/>
      <c r="G436" s="32"/>
    </row>
    <row r="437" spans="1:7" x14ac:dyDescent="0.2">
      <c r="A437" s="130"/>
      <c r="B437" s="8"/>
      <c r="C437" s="31"/>
      <c r="D437" s="134"/>
      <c r="E437" s="134"/>
      <c r="F437" s="134"/>
      <c r="G437" s="32"/>
    </row>
    <row r="438" spans="1:7" x14ac:dyDescent="0.2">
      <c r="A438" s="130">
        <v>30</v>
      </c>
      <c r="B438" s="25" t="s">
        <v>16</v>
      </c>
      <c r="C438" s="31"/>
      <c r="D438" s="40">
        <f>'dec 20'!D438</f>
        <v>0</v>
      </c>
      <c r="E438" s="40">
        <f>'dec 20'!E438</f>
        <v>0</v>
      </c>
      <c r="F438" s="134">
        <f t="shared" ref="F438:F441" si="154">(D438-E438)</f>
        <v>0</v>
      </c>
      <c r="G438" s="32" t="e">
        <f t="shared" ref="G438:G441" si="155">F438/E438</f>
        <v>#DIV/0!</v>
      </c>
    </row>
    <row r="439" spans="1:7" x14ac:dyDescent="0.2">
      <c r="A439" s="130">
        <v>31</v>
      </c>
      <c r="B439" s="25" t="s">
        <v>17</v>
      </c>
      <c r="C439" s="31"/>
      <c r="D439" s="40">
        <f>'dec 20'!D439</f>
        <v>0</v>
      </c>
      <c r="E439" s="40">
        <f>'dec 20'!E439</f>
        <v>0</v>
      </c>
      <c r="F439" s="134">
        <f t="shared" si="154"/>
        <v>0</v>
      </c>
      <c r="G439" s="32" t="e">
        <f t="shared" si="155"/>
        <v>#DIV/0!</v>
      </c>
    </row>
    <row r="440" spans="1:7" x14ac:dyDescent="0.2">
      <c r="A440" s="130">
        <v>32</v>
      </c>
      <c r="B440" s="25" t="s">
        <v>18</v>
      </c>
      <c r="C440" s="31"/>
      <c r="D440" s="40">
        <f>'dec 20'!D440</f>
        <v>0</v>
      </c>
      <c r="E440" s="40">
        <f>'dec 20'!E440</f>
        <v>0</v>
      </c>
      <c r="F440" s="134">
        <f t="shared" si="154"/>
        <v>0</v>
      </c>
      <c r="G440" s="32" t="e">
        <f t="shared" si="155"/>
        <v>#DIV/0!</v>
      </c>
    </row>
    <row r="441" spans="1:7" x14ac:dyDescent="0.2">
      <c r="A441" s="130">
        <v>37</v>
      </c>
      <c r="B441" s="25" t="s">
        <v>25</v>
      </c>
      <c r="C441" s="31"/>
      <c r="D441" s="40">
        <f>'dec 20'!D441</f>
        <v>0</v>
      </c>
      <c r="E441" s="40">
        <f>'dec 20'!E441</f>
        <v>0</v>
      </c>
      <c r="F441" s="134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61" t="s">
        <v>1</v>
      </c>
      <c r="B444" s="263" t="s">
        <v>0</v>
      </c>
      <c r="C444" s="271" t="s">
        <v>76</v>
      </c>
      <c r="D444" s="273" t="s">
        <v>9</v>
      </c>
      <c r="E444" s="273"/>
      <c r="F444" s="274" t="s">
        <v>14</v>
      </c>
      <c r="G444" s="274"/>
    </row>
    <row r="445" spans="1:7" x14ac:dyDescent="0.2">
      <c r="A445" s="277"/>
      <c r="B445" s="270"/>
      <c r="C445" s="272"/>
      <c r="D445" s="134" t="s">
        <v>10</v>
      </c>
      <c r="E445" s="134" t="s">
        <v>11</v>
      </c>
      <c r="F445" s="134" t="s">
        <v>12</v>
      </c>
      <c r="G445" s="32" t="s">
        <v>13</v>
      </c>
    </row>
    <row r="446" spans="1:7" x14ac:dyDescent="0.2">
      <c r="A446" s="130">
        <v>700</v>
      </c>
      <c r="B446" s="1" t="s">
        <v>30</v>
      </c>
      <c r="C446" s="10"/>
      <c r="D446" s="134">
        <f>'octo 21'!D446+'NOVE 20 '!D446+'dec 20'!D446</f>
        <v>915</v>
      </c>
      <c r="E446" s="134">
        <f>'octo 21'!E446+'NOVE 20 '!E446+'dec 20'!E446</f>
        <v>1985</v>
      </c>
      <c r="F446" s="134">
        <f>(D446-E446)</f>
        <v>-1070</v>
      </c>
      <c r="G446" s="32">
        <f>F446/E446</f>
        <v>-0.53904282115869018</v>
      </c>
    </row>
    <row r="447" spans="1:7" x14ac:dyDescent="0.2">
      <c r="A447" s="130">
        <v>701</v>
      </c>
      <c r="B447" s="1" t="s">
        <v>31</v>
      </c>
      <c r="C447" s="10"/>
      <c r="D447" s="134">
        <f>'octo 21'!D447+'NOVE 20 '!D447+'dec 20'!D447</f>
        <v>3065</v>
      </c>
      <c r="E447" s="134">
        <f>'octo 21'!E447+'NOVE 20 '!E447+'dec 20'!E447</f>
        <v>22831</v>
      </c>
      <c r="F447" s="134">
        <f t="shared" ref="F447:F449" si="156">(D447-E447)</f>
        <v>-19766</v>
      </c>
      <c r="G447" s="32">
        <f t="shared" ref="G447:G449" si="157">F447/E447</f>
        <v>-0.86575270465595022</v>
      </c>
    </row>
    <row r="448" spans="1:7" x14ac:dyDescent="0.2">
      <c r="A448" s="130">
        <v>704</v>
      </c>
      <c r="B448" s="1" t="s">
        <v>32</v>
      </c>
      <c r="C448" s="10"/>
      <c r="D448" s="134">
        <f>'octo 21'!D448+'NOVE 20 '!D448+'dec 20'!D448</f>
        <v>0</v>
      </c>
      <c r="E448" s="134">
        <f>'octo 21'!E448+'NOVE 20 '!E448+'dec 20'!E448</f>
        <v>0</v>
      </c>
      <c r="F448" s="134">
        <f t="shared" si="156"/>
        <v>0</v>
      </c>
      <c r="G448" s="32" t="e">
        <f t="shared" si="157"/>
        <v>#DIV/0!</v>
      </c>
    </row>
    <row r="449" spans="1:7" x14ac:dyDescent="0.2">
      <c r="A449" s="130">
        <v>706</v>
      </c>
      <c r="B449" s="1" t="s">
        <v>33</v>
      </c>
      <c r="C449" s="10"/>
      <c r="D449" s="134">
        <f>'octo 21'!D449+'NOVE 20 '!D449+'dec 20'!D449</f>
        <v>9368</v>
      </c>
      <c r="E449" s="134">
        <f>'octo 21'!E449+'NOVE 20 '!E449+'dec 20'!E449</f>
        <v>22870</v>
      </c>
      <c r="F449" s="134">
        <f t="shared" si="156"/>
        <v>-13502</v>
      </c>
      <c r="G449" s="32">
        <f t="shared" si="157"/>
        <v>-0.5903804110188019</v>
      </c>
    </row>
    <row r="450" spans="1:7" x14ac:dyDescent="0.2">
      <c r="A450" s="130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130"/>
      <c r="B451" s="14" t="s">
        <v>19</v>
      </c>
      <c r="C451" s="11"/>
      <c r="D451" s="39"/>
      <c r="E451" s="39"/>
      <c r="F451" s="134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130"/>
      <c r="B452" s="14" t="s">
        <v>20</v>
      </c>
      <c r="C452" s="11"/>
      <c r="D452" s="39"/>
      <c r="E452" s="39"/>
      <c r="F452" s="134">
        <f t="shared" si="158"/>
        <v>0</v>
      </c>
      <c r="G452" s="32" t="e">
        <f t="shared" si="159"/>
        <v>#DIV/0!</v>
      </c>
    </row>
    <row r="453" spans="1:7" x14ac:dyDescent="0.2">
      <c r="A453" s="130"/>
      <c r="B453" s="14" t="s">
        <v>27</v>
      </c>
      <c r="C453" s="11"/>
      <c r="D453" s="39"/>
      <c r="E453" s="39"/>
      <c r="F453" s="134">
        <f t="shared" si="158"/>
        <v>0</v>
      </c>
      <c r="G453" s="32" t="e">
        <f t="shared" si="159"/>
        <v>#DIV/0!</v>
      </c>
    </row>
    <row r="454" spans="1:7" x14ac:dyDescent="0.2">
      <c r="A454" s="130">
        <v>706</v>
      </c>
      <c r="B454" s="2" t="s">
        <v>34</v>
      </c>
      <c r="C454" s="11"/>
      <c r="D454" s="134">
        <f>'octo 21'!D454+'NOVE 20 '!D454+'dec 20'!D454</f>
        <v>0</v>
      </c>
      <c r="E454" s="134">
        <f>'octo 21'!E454+'NOVE 20 '!E454+'dec 20'!E454</f>
        <v>0</v>
      </c>
      <c r="F454" s="134">
        <f t="shared" si="158"/>
        <v>0</v>
      </c>
      <c r="G454" s="32" t="e">
        <f t="shared" si="159"/>
        <v>#DIV/0!</v>
      </c>
    </row>
    <row r="455" spans="1:7" x14ac:dyDescent="0.2">
      <c r="A455" s="130" t="s">
        <v>35</v>
      </c>
      <c r="B455" s="2" t="s">
        <v>36</v>
      </c>
      <c r="C455" s="11"/>
      <c r="D455" s="134">
        <f>'octo 21'!D455+'NOVE 20 '!D455+'dec 20'!D455</f>
        <v>0</v>
      </c>
      <c r="E455" s="134">
        <f>'octo 21'!E455+'NOVE 20 '!E455+'dec 20'!E455</f>
        <v>0</v>
      </c>
      <c r="F455" s="134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131"/>
      <c r="D456" s="40">
        <f>D446+D447+D448+D449+D454+D455</f>
        <v>13348</v>
      </c>
      <c r="E456" s="40">
        <f>E446+E447+E448+E449+E454+E455</f>
        <v>47686</v>
      </c>
      <c r="F456" s="40">
        <f t="shared" si="158"/>
        <v>-34338</v>
      </c>
      <c r="G456" s="34">
        <f t="shared" si="159"/>
        <v>-0.72008555970305754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134">
        <f>'octo 21'!D459+'NOVE 20 '!D459+'dec 20'!D459</f>
        <v>0</v>
      </c>
      <c r="E459" s="134">
        <f>'octo 21'!E459+'NOVE 20 '!E459+'dec 20'!E459</f>
        <v>0</v>
      </c>
      <c r="F459" s="134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132"/>
      <c r="D460" s="133"/>
      <c r="E460" s="133"/>
      <c r="F460" s="133"/>
      <c r="G460" s="36"/>
    </row>
    <row r="461" spans="1:7" x14ac:dyDescent="0.2">
      <c r="A461" s="130">
        <v>72</v>
      </c>
      <c r="B461" s="1" t="s">
        <v>37</v>
      </c>
      <c r="C461" s="10"/>
      <c r="D461" s="134">
        <f>'octo 21'!D461+'NOVE 20 '!D461+'dec 20'!D461</f>
        <v>0</v>
      </c>
      <c r="E461" s="134">
        <f>'octo 21'!E461+'NOVE 20 '!E461+'dec 20'!E461</f>
        <v>0</v>
      </c>
      <c r="F461" s="134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130">
        <v>73</v>
      </c>
      <c r="B462" s="1" t="s">
        <v>38</v>
      </c>
      <c r="C462" s="10"/>
      <c r="D462" s="134">
        <f>'octo 21'!D462+'NOVE 20 '!D462+'dec 20'!D462</f>
        <v>0</v>
      </c>
      <c r="E462" s="134">
        <f>'octo 21'!E462+'NOVE 20 '!E462+'dec 20'!E462</f>
        <v>0</v>
      </c>
      <c r="F462" s="134">
        <f t="shared" si="162"/>
        <v>0</v>
      </c>
      <c r="G462" s="32" t="e">
        <f t="shared" si="163"/>
        <v>#DIV/0!</v>
      </c>
    </row>
    <row r="463" spans="1:7" x14ac:dyDescent="0.2">
      <c r="A463" s="130">
        <v>74</v>
      </c>
      <c r="B463" s="2" t="s">
        <v>39</v>
      </c>
      <c r="C463" s="11"/>
      <c r="D463" s="134">
        <f>'octo 21'!D463+'NOVE 20 '!D463+'dec 20'!D463</f>
        <v>0</v>
      </c>
      <c r="E463" s="134">
        <f>'octo 21'!E463+'NOVE 20 '!E463+'dec 20'!E463</f>
        <v>0</v>
      </c>
      <c r="F463" s="134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135"/>
      <c r="D464" s="40">
        <f>D456+D461+D462+D463</f>
        <v>13348</v>
      </c>
      <c r="E464" s="40">
        <f>E456+E461+E462+E463</f>
        <v>47686</v>
      </c>
      <c r="F464" s="134">
        <f t="shared" si="162"/>
        <v>-34338</v>
      </c>
      <c r="G464" s="32">
        <f t="shared" si="163"/>
        <v>-0.72008555970305754</v>
      </c>
    </row>
    <row r="465" spans="1:7" x14ac:dyDescent="0.2">
      <c r="A465" s="130">
        <v>60</v>
      </c>
      <c r="B465" s="3" t="s">
        <v>40</v>
      </c>
      <c r="C465" s="132"/>
      <c r="D465" s="133">
        <f>D466+D467+D468</f>
        <v>5675</v>
      </c>
      <c r="E465" s="133">
        <f>E466+E467+E468</f>
        <v>9232</v>
      </c>
      <c r="F465" s="134">
        <f t="shared" si="162"/>
        <v>-3557</v>
      </c>
      <c r="G465" s="32">
        <f t="shared" si="163"/>
        <v>-0.38529029462738301</v>
      </c>
    </row>
    <row r="466" spans="1:7" x14ac:dyDescent="0.2">
      <c r="A466" s="130">
        <v>600</v>
      </c>
      <c r="B466" s="1" t="s">
        <v>2</v>
      </c>
      <c r="C466" s="10"/>
      <c r="D466" s="134">
        <f>'octo 21'!D466+'NOVE 20 '!D466+'dec 20'!D466</f>
        <v>225</v>
      </c>
      <c r="E466" s="134">
        <f>'octo 21'!E466+'NOVE 20 '!E466+'dec 20'!E466</f>
        <v>316</v>
      </c>
      <c r="F466" s="134">
        <f t="shared" si="162"/>
        <v>-91</v>
      </c>
      <c r="G466" s="32">
        <f t="shared" si="163"/>
        <v>-0.28797468354430378</v>
      </c>
    </row>
    <row r="467" spans="1:7" x14ac:dyDescent="0.2">
      <c r="A467" s="130">
        <v>601</v>
      </c>
      <c r="B467" s="1" t="s">
        <v>3</v>
      </c>
      <c r="C467" s="10"/>
      <c r="D467" s="134">
        <f>'octo 21'!D467+'NOVE 20 '!D467+'dec 20'!D467</f>
        <v>1304</v>
      </c>
      <c r="E467" s="134">
        <f>'octo 21'!E467+'NOVE 20 '!E467+'dec 20'!E467</f>
        <v>6135</v>
      </c>
      <c r="F467" s="134">
        <f t="shared" si="162"/>
        <v>-4831</v>
      </c>
      <c r="G467" s="32">
        <f t="shared" si="163"/>
        <v>-0.78744906275468618</v>
      </c>
    </row>
    <row r="468" spans="1:7" x14ac:dyDescent="0.2">
      <c r="A468" s="130">
        <v>604</v>
      </c>
      <c r="B468" s="1" t="s">
        <v>4</v>
      </c>
      <c r="C468" s="10"/>
      <c r="D468" s="134">
        <f>'octo 21'!D468+'NOVE 20 '!D468+'dec 20'!D468</f>
        <v>4146</v>
      </c>
      <c r="E468" s="134">
        <f>'octo 21'!E468+'NOVE 20 '!E468+'dec 20'!E468</f>
        <v>2781</v>
      </c>
      <c r="F468" s="134">
        <f t="shared" si="162"/>
        <v>1365</v>
      </c>
      <c r="G468" s="32">
        <f t="shared" si="163"/>
        <v>0.49083063646170444</v>
      </c>
    </row>
    <row r="469" spans="1:7" x14ac:dyDescent="0.2">
      <c r="A469" s="130">
        <v>61</v>
      </c>
      <c r="B469" s="1" t="s">
        <v>41</v>
      </c>
      <c r="C469" s="10"/>
      <c r="D469" s="134">
        <f>'octo 21'!D469+'NOVE 20 '!D469+'dec 20'!D469</f>
        <v>6940</v>
      </c>
      <c r="E469" s="134">
        <f>'octo 21'!E469+'NOVE 20 '!E469+'dec 20'!E469</f>
        <v>471</v>
      </c>
      <c r="F469" s="134">
        <f t="shared" si="162"/>
        <v>6469</v>
      </c>
      <c r="G469" s="32">
        <f t="shared" si="163"/>
        <v>13.734607218683651</v>
      </c>
    </row>
    <row r="470" spans="1:7" x14ac:dyDescent="0.2">
      <c r="A470" s="130">
        <v>62</v>
      </c>
      <c r="B470" s="2" t="s">
        <v>42</v>
      </c>
      <c r="C470" s="11"/>
      <c r="D470" s="134">
        <f>'octo 21'!D470+'NOVE 20 '!D470+'dec 20'!D470</f>
        <v>536</v>
      </c>
      <c r="E470" s="134">
        <f>'octo 21'!E470+'NOVE 20 '!E470+'dec 20'!E470</f>
        <v>-27</v>
      </c>
      <c r="F470" s="134">
        <f t="shared" si="162"/>
        <v>563</v>
      </c>
      <c r="G470" s="32">
        <f t="shared" si="163"/>
        <v>-20.851851851851851</v>
      </c>
    </row>
    <row r="471" spans="1:7" ht="25.5" x14ac:dyDescent="0.2">
      <c r="A471" s="22"/>
      <c r="B471" s="26" t="s">
        <v>43</v>
      </c>
      <c r="C471" s="135"/>
      <c r="D471" s="40">
        <f>D465+D469+D470</f>
        <v>13151</v>
      </c>
      <c r="E471" s="40">
        <f>E465+E469+E470</f>
        <v>9676</v>
      </c>
      <c r="F471" s="134">
        <f t="shared" si="162"/>
        <v>3475</v>
      </c>
      <c r="G471" s="32">
        <f t="shared" si="163"/>
        <v>0.35913600661430345</v>
      </c>
    </row>
    <row r="472" spans="1:7" ht="25.5" x14ac:dyDescent="0.2">
      <c r="A472" s="22"/>
      <c r="B472" s="26" t="s">
        <v>48</v>
      </c>
      <c r="C472" s="135"/>
      <c r="D472" s="40">
        <f>D464-D471</f>
        <v>197</v>
      </c>
      <c r="E472" s="40">
        <f>E464-E471</f>
        <v>38010</v>
      </c>
      <c r="F472" s="134">
        <f t="shared" si="162"/>
        <v>-37813</v>
      </c>
      <c r="G472" s="32">
        <f t="shared" si="163"/>
        <v>-0.99481715338068932</v>
      </c>
    </row>
    <row r="473" spans="1:7" x14ac:dyDescent="0.2">
      <c r="A473" s="130">
        <v>63</v>
      </c>
      <c r="B473" s="3" t="s">
        <v>46</v>
      </c>
      <c r="C473" s="132"/>
      <c r="D473" s="134">
        <f>'octo 21'!D473+'NOVE 20 '!D473+'dec 20'!D473</f>
        <v>34694</v>
      </c>
      <c r="E473" s="134">
        <f>'octo 21'!E473+'NOVE 20 '!E473+'dec 20'!E473</f>
        <v>32275</v>
      </c>
      <c r="F473" s="134">
        <f t="shared" si="162"/>
        <v>2419</v>
      </c>
      <c r="G473" s="32">
        <f t="shared" si="163"/>
        <v>7.4949651432997672E-2</v>
      </c>
    </row>
    <row r="474" spans="1:7" x14ac:dyDescent="0.2">
      <c r="A474" s="130"/>
      <c r="B474" s="13" t="s">
        <v>6</v>
      </c>
      <c r="C474" s="27"/>
      <c r="D474" s="134"/>
      <c r="E474" s="134"/>
      <c r="F474" s="134"/>
      <c r="G474" s="32"/>
    </row>
    <row r="475" spans="1:7" x14ac:dyDescent="0.2">
      <c r="A475" s="130">
        <v>631</v>
      </c>
      <c r="B475" s="15" t="s">
        <v>21</v>
      </c>
      <c r="C475" s="21"/>
      <c r="D475" s="134">
        <f>'octo 21'!D475+'NOVE 20 '!D475+'dec 20'!D475</f>
        <v>0</v>
      </c>
      <c r="E475" s="134">
        <f>'octo 21'!E475+'NOVE 20 '!E475+'dec 20'!E475</f>
        <v>0</v>
      </c>
      <c r="F475" s="134">
        <f t="shared" ref="F475" si="164">(D475-E475)</f>
        <v>0</v>
      </c>
      <c r="G475" s="32" t="e">
        <f t="shared" ref="G475" si="165">F475/E475</f>
        <v>#DIV/0!</v>
      </c>
    </row>
    <row r="476" spans="1:7" x14ac:dyDescent="0.2">
      <c r="A476" s="130"/>
      <c r="B476" s="15"/>
      <c r="C476" s="21"/>
      <c r="D476" s="134"/>
      <c r="E476" s="134"/>
      <c r="F476" s="134"/>
      <c r="G476" s="32"/>
    </row>
    <row r="477" spans="1:7" x14ac:dyDescent="0.2">
      <c r="A477" s="130">
        <v>64</v>
      </c>
      <c r="B477" s="2" t="s">
        <v>47</v>
      </c>
      <c r="C477" s="11"/>
      <c r="D477" s="134">
        <f>'octo 21'!D477+'NOVE 20 '!D477+'dec 20'!D477</f>
        <v>1286</v>
      </c>
      <c r="E477" s="134">
        <f>'octo 21'!E477+'NOVE 20 '!E477+'dec 20'!E477</f>
        <v>1431</v>
      </c>
      <c r="F477" s="134">
        <f t="shared" ref="F477:F487" si="166">(D477-E477)</f>
        <v>-145</v>
      </c>
      <c r="G477" s="32">
        <f t="shared" ref="G477:G487" si="167">F477/E477</f>
        <v>-0.1013277428371768</v>
      </c>
    </row>
    <row r="478" spans="1:7" ht="25.5" x14ac:dyDescent="0.2">
      <c r="A478" s="22"/>
      <c r="B478" s="26" t="s">
        <v>49</v>
      </c>
      <c r="C478" s="135"/>
      <c r="D478" s="40">
        <f>D472-D473-D477</f>
        <v>-35783</v>
      </c>
      <c r="E478" s="40">
        <f>E472-E473-E477</f>
        <v>4304</v>
      </c>
      <c r="F478" s="40">
        <f t="shared" si="166"/>
        <v>-40087</v>
      </c>
      <c r="G478" s="34">
        <f t="shared" si="167"/>
        <v>-9.3138940520446099</v>
      </c>
    </row>
    <row r="479" spans="1:7" x14ac:dyDescent="0.2">
      <c r="A479" s="130">
        <v>75</v>
      </c>
      <c r="B479" s="3" t="s">
        <v>50</v>
      </c>
      <c r="C479" s="132"/>
      <c r="D479" s="134">
        <f>'octo 21'!D479+'NOVE 20 '!D479+'dec 20'!D479</f>
        <v>66</v>
      </c>
      <c r="E479" s="134">
        <f>'octo 21'!E479+'NOVE 20 '!E479+'dec 20'!E479</f>
        <v>169</v>
      </c>
      <c r="F479" s="134">
        <f t="shared" si="166"/>
        <v>-103</v>
      </c>
      <c r="G479" s="32">
        <f t="shared" si="167"/>
        <v>-0.60946745562130178</v>
      </c>
    </row>
    <row r="480" spans="1:7" x14ac:dyDescent="0.2">
      <c r="A480" s="130">
        <v>65</v>
      </c>
      <c r="B480" s="1" t="s">
        <v>51</v>
      </c>
      <c r="C480" s="10"/>
      <c r="D480" s="134">
        <f>'octo 21'!D480+'NOVE 20 '!D480+'dec 20'!D480</f>
        <v>1582</v>
      </c>
      <c r="E480" s="134">
        <f>'octo 21'!E480+'NOVE 20 '!E480+'dec 20'!E480</f>
        <v>1129</v>
      </c>
      <c r="F480" s="134">
        <f t="shared" si="166"/>
        <v>453</v>
      </c>
      <c r="G480" s="32">
        <f t="shared" si="167"/>
        <v>0.4012400354295837</v>
      </c>
    </row>
    <row r="481" spans="1:7" ht="25.5" x14ac:dyDescent="0.2">
      <c r="A481" s="130">
        <v>68</v>
      </c>
      <c r="B481" s="16" t="s">
        <v>52</v>
      </c>
      <c r="C481" s="17"/>
      <c r="D481" s="134">
        <f>'octo 21'!D481+'NOVE 20 '!D481+'dec 20'!D481</f>
        <v>27323</v>
      </c>
      <c r="E481" s="134">
        <f>'octo 21'!E481+'NOVE 20 '!E481+'dec 20'!E481</f>
        <v>24642</v>
      </c>
      <c r="F481" s="134">
        <f t="shared" si="166"/>
        <v>2681</v>
      </c>
      <c r="G481" s="32">
        <f t="shared" si="167"/>
        <v>0.10879798717636556</v>
      </c>
    </row>
    <row r="482" spans="1:7" x14ac:dyDescent="0.2">
      <c r="A482" s="130">
        <v>78</v>
      </c>
      <c r="B482" s="2" t="s">
        <v>53</v>
      </c>
      <c r="C482" s="11"/>
      <c r="D482" s="134">
        <f>'octo 21'!D482+'NOVE 20 '!D482+'dec 20'!D482</f>
        <v>0</v>
      </c>
      <c r="E482" s="134">
        <f>'octo 21'!E482+'NOVE 20 '!E482+'dec 20'!E482</f>
        <v>0</v>
      </c>
      <c r="F482" s="134">
        <f t="shared" si="166"/>
        <v>0</v>
      </c>
      <c r="G482" s="32" t="e">
        <f t="shared" si="167"/>
        <v>#DIV/0!</v>
      </c>
    </row>
    <row r="483" spans="1:7" ht="25.5" x14ac:dyDescent="0.2">
      <c r="A483" s="22"/>
      <c r="B483" s="26" t="s">
        <v>77</v>
      </c>
      <c r="C483" s="135"/>
      <c r="D483" s="40">
        <f>D478+D479-D480-D481+D482</f>
        <v>-64622</v>
      </c>
      <c r="E483" s="40">
        <f>E478+E479-E480-E481+E482</f>
        <v>-21298</v>
      </c>
      <c r="F483" s="40">
        <f t="shared" si="166"/>
        <v>-43324</v>
      </c>
      <c r="G483" s="34">
        <f t="shared" si="167"/>
        <v>2.0341816132970232</v>
      </c>
    </row>
    <row r="484" spans="1:7" x14ac:dyDescent="0.2">
      <c r="A484" s="130">
        <v>76</v>
      </c>
      <c r="B484" s="1" t="s">
        <v>54</v>
      </c>
      <c r="C484" s="10"/>
      <c r="D484" s="134">
        <f>'octo 21'!D484+'NOVE 20 '!D484+'dec 20'!D484</f>
        <v>0</v>
      </c>
      <c r="E484" s="134">
        <f>'octo 21'!E484+'NOVE 20 '!E484+'dec 20'!E484</f>
        <v>0</v>
      </c>
      <c r="F484" s="134">
        <f t="shared" si="166"/>
        <v>0</v>
      </c>
      <c r="G484" s="32" t="e">
        <f t="shared" si="167"/>
        <v>#DIV/0!</v>
      </c>
    </row>
    <row r="485" spans="1:7" x14ac:dyDescent="0.2">
      <c r="A485" s="130">
        <v>66</v>
      </c>
      <c r="B485" s="1" t="s">
        <v>55</v>
      </c>
      <c r="C485" s="10"/>
      <c r="D485" s="134">
        <f>'octo 21'!D485+'NOVE 20 '!D485+'dec 20'!D485</f>
        <v>0</v>
      </c>
      <c r="E485" s="134">
        <f>'octo 21'!E485+'NOVE 20 '!E485+'dec 20'!E485</f>
        <v>0</v>
      </c>
      <c r="F485" s="134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136">
        <f>D484-D485</f>
        <v>0</v>
      </c>
      <c r="E486" s="136">
        <f>E484-E485</f>
        <v>0</v>
      </c>
      <c r="F486" s="134">
        <f t="shared" si="166"/>
        <v>0</v>
      </c>
      <c r="G486" s="32" t="e">
        <f t="shared" si="167"/>
        <v>#DIV/0!</v>
      </c>
    </row>
    <row r="487" spans="1:7" x14ac:dyDescent="0.2">
      <c r="A487" s="22"/>
      <c r="B487" s="19" t="s">
        <v>57</v>
      </c>
      <c r="C487" s="135"/>
      <c r="D487" s="40">
        <f>D483+D486</f>
        <v>-64622</v>
      </c>
      <c r="E487" s="40">
        <f>E483+E486</f>
        <v>-21298</v>
      </c>
      <c r="F487" s="40">
        <f t="shared" si="166"/>
        <v>-43324</v>
      </c>
      <c r="G487" s="34">
        <f t="shared" si="167"/>
        <v>2.0341816132970232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130">
        <v>5</v>
      </c>
      <c r="B491" s="1" t="s">
        <v>22</v>
      </c>
      <c r="C491" s="10"/>
      <c r="D491" s="40">
        <f>'dec 20'!D491</f>
        <v>0</v>
      </c>
      <c r="E491" s="40">
        <f>'dec 20'!E491</f>
        <v>0</v>
      </c>
      <c r="F491" s="40">
        <f t="shared" ref="F491" si="168">(D491-E491)</f>
        <v>0</v>
      </c>
      <c r="G491" s="34" t="e">
        <f t="shared" ref="G491" si="169">F491/E491</f>
        <v>#DIV/0!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130">
        <v>51</v>
      </c>
      <c r="B495" s="20" t="s">
        <v>29</v>
      </c>
      <c r="C495" s="30"/>
      <c r="D495" s="134">
        <v>0</v>
      </c>
      <c r="E495" s="134">
        <v>0</v>
      </c>
      <c r="F495" s="134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130">
        <v>510</v>
      </c>
      <c r="B496" s="1" t="s">
        <v>7</v>
      </c>
      <c r="C496" s="10"/>
      <c r="D496" s="134">
        <v>0</v>
      </c>
      <c r="E496" s="134">
        <v>0</v>
      </c>
      <c r="F496" s="134">
        <f t="shared" si="170"/>
        <v>0</v>
      </c>
      <c r="G496" s="32" t="e">
        <f t="shared" si="171"/>
        <v>#DIV/0!</v>
      </c>
    </row>
    <row r="497" spans="1:7" x14ac:dyDescent="0.2">
      <c r="B497" s="3"/>
      <c r="C497" s="28"/>
    </row>
    <row r="498" spans="1:7" x14ac:dyDescent="0.2">
      <c r="A498" s="130">
        <v>41</v>
      </c>
      <c r="B498" s="1" t="s">
        <v>8</v>
      </c>
      <c r="C498" s="10"/>
      <c r="D498" s="134">
        <f>D502+D503+D504</f>
        <v>0</v>
      </c>
      <c r="E498" s="134">
        <f>E502+E503+E504</f>
        <v>0</v>
      </c>
      <c r="F498" s="134">
        <f t="shared" ref="F498" si="172">(D498-E498)</f>
        <v>0</v>
      </c>
      <c r="G498" s="32" t="e">
        <f t="shared" ref="G498" si="173">F498/E498</f>
        <v>#DIV/0!</v>
      </c>
    </row>
    <row r="499" spans="1:7" x14ac:dyDescent="0.2">
      <c r="A499" s="130"/>
      <c r="B499" s="1"/>
      <c r="C499" s="10"/>
      <c r="D499" s="134"/>
      <c r="E499" s="134"/>
      <c r="F499" s="134"/>
      <c r="G499" s="32"/>
    </row>
    <row r="500" spans="1:7" x14ac:dyDescent="0.2">
      <c r="A500" s="130"/>
      <c r="B500" s="7" t="s">
        <v>6</v>
      </c>
      <c r="C500" s="29"/>
      <c r="D500" s="134"/>
      <c r="E500" s="134"/>
      <c r="F500" s="134"/>
      <c r="G500" s="32"/>
    </row>
    <row r="501" spans="1:7" x14ac:dyDescent="0.2">
      <c r="A501" s="130"/>
      <c r="B501" s="1"/>
      <c r="C501" s="10"/>
      <c r="D501" s="134"/>
      <c r="E501" s="134"/>
      <c r="F501" s="134"/>
      <c r="G501" s="32"/>
    </row>
    <row r="502" spans="1:7" x14ac:dyDescent="0.2">
      <c r="A502" s="130"/>
      <c r="B502" s="23" t="s">
        <v>23</v>
      </c>
      <c r="C502" s="10"/>
      <c r="D502" s="40">
        <f>'dec 20'!D502</f>
        <v>0</v>
      </c>
      <c r="E502" s="40">
        <f>'dec 20'!E502</f>
        <v>0</v>
      </c>
      <c r="F502" s="134">
        <f t="shared" ref="F502:F504" si="174">(D502-E502)</f>
        <v>0</v>
      </c>
      <c r="G502" s="32" t="e">
        <f t="shared" ref="G502:G504" si="175">F502/E502</f>
        <v>#DIV/0!</v>
      </c>
    </row>
    <row r="503" spans="1:7" ht="25.5" x14ac:dyDescent="0.2">
      <c r="A503" s="130"/>
      <c r="B503" s="24" t="s">
        <v>58</v>
      </c>
      <c r="C503" s="17"/>
      <c r="D503" s="40">
        <f>'dec 20'!D503</f>
        <v>0</v>
      </c>
      <c r="E503" s="40">
        <f>'dec 20'!E503</f>
        <v>0</v>
      </c>
      <c r="F503" s="134">
        <f t="shared" si="174"/>
        <v>0</v>
      </c>
      <c r="G503" s="32" t="e">
        <f t="shared" si="175"/>
        <v>#DIV/0!</v>
      </c>
    </row>
    <row r="504" spans="1:7" x14ac:dyDescent="0.2">
      <c r="A504" s="130"/>
      <c r="B504" s="23" t="s">
        <v>24</v>
      </c>
      <c r="C504" s="10"/>
      <c r="D504" s="40">
        <f>'dec 20'!D504</f>
        <v>0</v>
      </c>
      <c r="E504" s="40">
        <f>'dec 20'!E504</f>
        <v>0</v>
      </c>
      <c r="F504" s="134">
        <f t="shared" si="174"/>
        <v>0</v>
      </c>
      <c r="G504" s="32" t="e">
        <f t="shared" si="175"/>
        <v>#DIV/0!</v>
      </c>
    </row>
    <row r="505" spans="1:7" x14ac:dyDescent="0.2">
      <c r="A505" s="130"/>
      <c r="B505" s="1"/>
      <c r="C505" s="10"/>
      <c r="D505" s="134"/>
      <c r="E505" s="134"/>
      <c r="F505" s="134"/>
      <c r="G505" s="32"/>
    </row>
    <row r="506" spans="1:7" x14ac:dyDescent="0.2">
      <c r="A506" s="130"/>
      <c r="B506" s="8" t="s">
        <v>26</v>
      </c>
      <c r="C506" s="31"/>
      <c r="D506" s="40">
        <f>'dec 20'!D506</f>
        <v>0</v>
      </c>
      <c r="E506" s="40">
        <f>'dec 20'!E506</f>
        <v>0</v>
      </c>
      <c r="F506" s="134">
        <f t="shared" ref="F506" si="176">(D506-E506)</f>
        <v>0</v>
      </c>
      <c r="G506" s="32" t="e">
        <f t="shared" ref="G506" si="177">F506/E506</f>
        <v>#DIV/0!</v>
      </c>
    </row>
    <row r="507" spans="1:7" x14ac:dyDescent="0.2">
      <c r="A507" s="130"/>
      <c r="B507" s="8"/>
      <c r="C507" s="31"/>
      <c r="D507" s="134"/>
      <c r="E507" s="134"/>
      <c r="F507" s="134"/>
      <c r="G507" s="32"/>
    </row>
    <row r="508" spans="1:7" x14ac:dyDescent="0.2">
      <c r="A508" s="130">
        <v>3</v>
      </c>
      <c r="B508" s="8" t="s">
        <v>15</v>
      </c>
      <c r="C508" s="31"/>
      <c r="D508" s="134">
        <f>D511+D512+D513+D514</f>
        <v>0</v>
      </c>
      <c r="E508" s="134">
        <f>E511+E512+E513+E514</f>
        <v>0</v>
      </c>
      <c r="F508" s="134">
        <f t="shared" ref="F508" si="178">(D508-E508)</f>
        <v>0</v>
      </c>
      <c r="G508" s="32" t="e">
        <f t="shared" ref="G508" si="179">F508/E508</f>
        <v>#DIV/0!</v>
      </c>
    </row>
    <row r="509" spans="1:7" x14ac:dyDescent="0.2">
      <c r="A509" s="130"/>
      <c r="B509" s="7" t="s">
        <v>6</v>
      </c>
      <c r="C509" s="29"/>
      <c r="D509" s="134"/>
      <c r="E509" s="134"/>
      <c r="F509" s="134"/>
      <c r="G509" s="32"/>
    </row>
    <row r="510" spans="1:7" x14ac:dyDescent="0.2">
      <c r="A510" s="130"/>
      <c r="B510" s="8"/>
      <c r="C510" s="31"/>
      <c r="D510" s="134"/>
      <c r="E510" s="134"/>
      <c r="F510" s="134"/>
      <c r="G510" s="32"/>
    </row>
    <row r="511" spans="1:7" x14ac:dyDescent="0.2">
      <c r="A511" s="130">
        <v>30</v>
      </c>
      <c r="B511" s="25" t="s">
        <v>16</v>
      </c>
      <c r="C511" s="31"/>
      <c r="D511" s="40">
        <f>'dec 20'!D511</f>
        <v>0</v>
      </c>
      <c r="E511" s="40">
        <f>'dec 20'!E511</f>
        <v>0</v>
      </c>
      <c r="F511" s="134">
        <f t="shared" ref="F511:F514" si="180">(D511-E511)</f>
        <v>0</v>
      </c>
      <c r="G511" s="32" t="e">
        <f t="shared" ref="G511:G514" si="181">F511/E511</f>
        <v>#DIV/0!</v>
      </c>
    </row>
    <row r="512" spans="1:7" x14ac:dyDescent="0.2">
      <c r="A512" s="130">
        <v>31</v>
      </c>
      <c r="B512" s="25" t="s">
        <v>17</v>
      </c>
      <c r="C512" s="31"/>
      <c r="D512" s="40">
        <f>'dec 20'!D512</f>
        <v>0</v>
      </c>
      <c r="E512" s="40">
        <f>'dec 20'!E512</f>
        <v>0</v>
      </c>
      <c r="F512" s="134">
        <f t="shared" si="180"/>
        <v>0</v>
      </c>
      <c r="G512" s="32" t="e">
        <f t="shared" si="181"/>
        <v>#DIV/0!</v>
      </c>
    </row>
    <row r="513" spans="1:7" x14ac:dyDescent="0.2">
      <c r="A513" s="130">
        <v>32</v>
      </c>
      <c r="B513" s="25" t="s">
        <v>18</v>
      </c>
      <c r="C513" s="31"/>
      <c r="D513" s="40">
        <f>'dec 20'!D513</f>
        <v>0</v>
      </c>
      <c r="E513" s="40">
        <f>'dec 20'!E513</f>
        <v>0</v>
      </c>
      <c r="F513" s="134">
        <f t="shared" si="180"/>
        <v>0</v>
      </c>
      <c r="G513" s="32" t="e">
        <f t="shared" si="181"/>
        <v>#DIV/0!</v>
      </c>
    </row>
    <row r="514" spans="1:7" x14ac:dyDescent="0.2">
      <c r="A514" s="130">
        <v>37</v>
      </c>
      <c r="B514" s="25" t="s">
        <v>25</v>
      </c>
      <c r="C514" s="31"/>
      <c r="D514" s="40">
        <f>'dec 20'!D514</f>
        <v>0</v>
      </c>
      <c r="E514" s="40">
        <f>'dec 20'!E514</f>
        <v>0</v>
      </c>
      <c r="F514" s="134">
        <f t="shared" si="180"/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61" t="s">
        <v>1</v>
      </c>
      <c r="B517" s="263" t="s">
        <v>0</v>
      </c>
      <c r="C517" s="271" t="s">
        <v>76</v>
      </c>
      <c r="D517" s="273" t="s">
        <v>9</v>
      </c>
      <c r="E517" s="273"/>
      <c r="F517" s="274" t="s">
        <v>14</v>
      </c>
      <c r="G517" s="274"/>
    </row>
    <row r="518" spans="1:7" x14ac:dyDescent="0.2">
      <c r="A518" s="277"/>
      <c r="B518" s="270"/>
      <c r="C518" s="272"/>
      <c r="D518" s="134" t="s">
        <v>10</v>
      </c>
      <c r="E518" s="134" t="s">
        <v>11</v>
      </c>
      <c r="F518" s="134" t="s">
        <v>12</v>
      </c>
      <c r="G518" s="32" t="s">
        <v>13</v>
      </c>
    </row>
    <row r="519" spans="1:7" x14ac:dyDescent="0.2">
      <c r="A519" s="130">
        <v>700</v>
      </c>
      <c r="B519" s="1" t="s">
        <v>30</v>
      </c>
      <c r="C519" s="10"/>
      <c r="D519" s="134">
        <f>'octo 21'!D519+'NOVE 20 '!D519+'dec 20'!D519</f>
        <v>1881</v>
      </c>
      <c r="E519" s="134">
        <f>'octo 21'!E519+'NOVE 20 '!E519+'dec 20'!E519</f>
        <v>423</v>
      </c>
      <c r="F519" s="134">
        <f>(D519-E519)</f>
        <v>1458</v>
      </c>
      <c r="G519" s="32">
        <f>F519/E519</f>
        <v>3.4468085106382977</v>
      </c>
    </row>
    <row r="520" spans="1:7" x14ac:dyDescent="0.2">
      <c r="A520" s="130">
        <v>701</v>
      </c>
      <c r="B520" s="1" t="s">
        <v>31</v>
      </c>
      <c r="C520" s="10"/>
      <c r="D520" s="134">
        <f>'octo 21'!D520+'NOVE 20 '!D520+'dec 20'!D520</f>
        <v>3840</v>
      </c>
      <c r="E520" s="134">
        <f>'octo 21'!E520+'NOVE 20 '!E520+'dec 20'!E520</f>
        <v>3145</v>
      </c>
      <c r="F520" s="134">
        <f t="shared" ref="F520:F522" si="182">(D520-E520)</f>
        <v>695</v>
      </c>
      <c r="G520" s="32">
        <f t="shared" ref="G520:G522" si="183">F520/E520</f>
        <v>0.22098569157392686</v>
      </c>
    </row>
    <row r="521" spans="1:7" x14ac:dyDescent="0.2">
      <c r="A521" s="130">
        <v>704</v>
      </c>
      <c r="B521" s="1" t="s">
        <v>32</v>
      </c>
      <c r="C521" s="10"/>
      <c r="D521" s="134">
        <f>'octo 21'!D521+'NOVE 20 '!D521+'dec 20'!D521</f>
        <v>0</v>
      </c>
      <c r="E521" s="134">
        <f>'octo 21'!E521+'NOVE 20 '!E521+'dec 20'!E521</f>
        <v>0</v>
      </c>
      <c r="F521" s="134">
        <f t="shared" si="182"/>
        <v>0</v>
      </c>
      <c r="G521" s="32" t="e">
        <f t="shared" si="183"/>
        <v>#DIV/0!</v>
      </c>
    </row>
    <row r="522" spans="1:7" x14ac:dyDescent="0.2">
      <c r="A522" s="130">
        <v>706</v>
      </c>
      <c r="B522" s="1" t="s">
        <v>33</v>
      </c>
      <c r="C522" s="10"/>
      <c r="D522" s="134">
        <f>'octo 21'!D522+'NOVE 20 '!D522+'dec 20'!D522</f>
        <v>13236</v>
      </c>
      <c r="E522" s="134">
        <f>'octo 21'!E522+'NOVE 20 '!E522+'dec 20'!E522</f>
        <v>7400</v>
      </c>
      <c r="F522" s="134">
        <f t="shared" si="182"/>
        <v>5836</v>
      </c>
      <c r="G522" s="32">
        <f t="shared" si="183"/>
        <v>0.7886486486486487</v>
      </c>
    </row>
    <row r="523" spans="1:7" x14ac:dyDescent="0.2">
      <c r="A523" s="130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130"/>
      <c r="B524" s="14" t="s">
        <v>19</v>
      </c>
      <c r="C524" s="11"/>
      <c r="D524" s="39"/>
      <c r="E524" s="39"/>
      <c r="F524" s="134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130"/>
      <c r="B525" s="14" t="s">
        <v>20</v>
      </c>
      <c r="C525" s="11"/>
      <c r="D525" s="39"/>
      <c r="E525" s="39"/>
      <c r="F525" s="134">
        <f t="shared" si="184"/>
        <v>0</v>
      </c>
      <c r="G525" s="32" t="e">
        <f t="shared" si="185"/>
        <v>#DIV/0!</v>
      </c>
    </row>
    <row r="526" spans="1:7" x14ac:dyDescent="0.2">
      <c r="A526" s="130"/>
      <c r="B526" s="14" t="s">
        <v>27</v>
      </c>
      <c r="C526" s="11"/>
      <c r="D526" s="39"/>
      <c r="E526" s="39"/>
      <c r="F526" s="134">
        <f t="shared" si="184"/>
        <v>0</v>
      </c>
      <c r="G526" s="32" t="e">
        <f t="shared" si="185"/>
        <v>#DIV/0!</v>
      </c>
    </row>
    <row r="527" spans="1:7" x14ac:dyDescent="0.2">
      <c r="A527" s="130">
        <v>706</v>
      </c>
      <c r="B527" s="2" t="s">
        <v>34</v>
      </c>
      <c r="C527" s="11"/>
      <c r="D527" s="134">
        <f>'octo 21'!D527+'NOVE 20 '!D527+'dec 20'!D527</f>
        <v>0</v>
      </c>
      <c r="E527" s="134">
        <f>'octo 21'!E527+'NOVE 20 '!E527+'dec 20'!E527</f>
        <v>0</v>
      </c>
      <c r="F527" s="134">
        <f t="shared" si="184"/>
        <v>0</v>
      </c>
      <c r="G527" s="32" t="e">
        <f t="shared" si="185"/>
        <v>#DIV/0!</v>
      </c>
    </row>
    <row r="528" spans="1:7" x14ac:dyDescent="0.2">
      <c r="A528" s="130" t="s">
        <v>35</v>
      </c>
      <c r="B528" s="2" t="s">
        <v>36</v>
      </c>
      <c r="C528" s="11"/>
      <c r="D528" s="134">
        <f>'octo 21'!D528+'NOVE 20 '!D528+'dec 20'!D528</f>
        <v>1082</v>
      </c>
      <c r="E528" s="134">
        <f>'octo 21'!E528+'NOVE 20 '!E528+'dec 20'!E528</f>
        <v>444</v>
      </c>
      <c r="F528" s="134">
        <f t="shared" si="184"/>
        <v>638</v>
      </c>
      <c r="G528" s="32">
        <f t="shared" si="185"/>
        <v>1.4369369369369369</v>
      </c>
    </row>
    <row r="529" spans="1:7" ht="25.5" x14ac:dyDescent="0.2">
      <c r="A529" s="22"/>
      <c r="B529" s="26" t="s">
        <v>45</v>
      </c>
      <c r="C529" s="131"/>
      <c r="D529" s="40">
        <f>D519+D520+D521+D522+D527+D528</f>
        <v>20039</v>
      </c>
      <c r="E529" s="40">
        <f>E519+E520+E521+E522+E527+E528</f>
        <v>11412</v>
      </c>
      <c r="F529" s="40">
        <f t="shared" si="184"/>
        <v>8627</v>
      </c>
      <c r="G529" s="34">
        <f t="shared" si="185"/>
        <v>0.7559586400280407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134">
        <f>'octo 21'!D532+'NOVE 20 '!D532+'dec 20'!D532</f>
        <v>0</v>
      </c>
      <c r="E532" s="134">
        <f>'octo 21'!E532+'NOVE 20 '!E532+'dec 20'!E532</f>
        <v>0</v>
      </c>
      <c r="F532" s="134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132"/>
      <c r="D533" s="133"/>
      <c r="E533" s="133"/>
      <c r="F533" s="133"/>
      <c r="G533" s="36"/>
    </row>
    <row r="534" spans="1:7" x14ac:dyDescent="0.2">
      <c r="A534" s="130">
        <v>72</v>
      </c>
      <c r="B534" s="1" t="s">
        <v>37</v>
      </c>
      <c r="C534" s="10"/>
      <c r="D534" s="134">
        <f>'octo 21'!D534+'NOVE 20 '!D534+'dec 20'!D534</f>
        <v>0</v>
      </c>
      <c r="E534" s="134">
        <f>'octo 21'!E534+'NOVE 20 '!E534+'dec 20'!E534</f>
        <v>0</v>
      </c>
      <c r="F534" s="134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130">
        <v>73</v>
      </c>
      <c r="B535" s="1" t="s">
        <v>38</v>
      </c>
      <c r="C535" s="10"/>
      <c r="D535" s="134">
        <f>'octo 21'!D535+'NOVE 20 '!D535+'dec 20'!D535</f>
        <v>0</v>
      </c>
      <c r="E535" s="134">
        <f>'octo 21'!E535+'NOVE 20 '!E535+'dec 20'!E535</f>
        <v>0</v>
      </c>
      <c r="F535" s="134">
        <f t="shared" si="188"/>
        <v>0</v>
      </c>
      <c r="G535" s="32" t="e">
        <f t="shared" si="189"/>
        <v>#DIV/0!</v>
      </c>
    </row>
    <row r="536" spans="1:7" x14ac:dyDescent="0.2">
      <c r="A536" s="130">
        <v>74</v>
      </c>
      <c r="B536" s="2" t="s">
        <v>39</v>
      </c>
      <c r="C536" s="11"/>
      <c r="D536" s="134">
        <f>'octo 21'!D536+'NOVE 20 '!D536+'dec 20'!D536</f>
        <v>0</v>
      </c>
      <c r="E536" s="134">
        <f>'octo 21'!E536+'NOVE 20 '!E536+'dec 20'!E536</f>
        <v>0</v>
      </c>
      <c r="F536" s="134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135"/>
      <c r="D537" s="40">
        <f>D529+D534+D535+D536</f>
        <v>20039</v>
      </c>
      <c r="E537" s="40">
        <f>E529+E534+E535+E536</f>
        <v>11412</v>
      </c>
      <c r="F537" s="134">
        <f t="shared" si="188"/>
        <v>8627</v>
      </c>
      <c r="G537" s="32">
        <f t="shared" si="189"/>
        <v>0.7559586400280407</v>
      </c>
    </row>
    <row r="538" spans="1:7" x14ac:dyDescent="0.2">
      <c r="A538" s="130">
        <v>60</v>
      </c>
      <c r="B538" s="3" t="s">
        <v>40</v>
      </c>
      <c r="C538" s="132"/>
      <c r="D538" s="133">
        <f>D539+D540+D541</f>
        <v>2980</v>
      </c>
      <c r="E538" s="133">
        <f>E539+E540+E541</f>
        <v>2036</v>
      </c>
      <c r="F538" s="134">
        <f t="shared" si="188"/>
        <v>944</v>
      </c>
      <c r="G538" s="32">
        <f t="shared" si="189"/>
        <v>0.46365422396856582</v>
      </c>
    </row>
    <row r="539" spans="1:7" x14ac:dyDescent="0.2">
      <c r="A539" s="130">
        <v>600</v>
      </c>
      <c r="B539" s="1" t="s">
        <v>2</v>
      </c>
      <c r="C539" s="10"/>
      <c r="D539" s="134">
        <f>'octo 21'!D539+'NOVE 20 '!D539+'dec 20'!D539</f>
        <v>504</v>
      </c>
      <c r="E539" s="134">
        <f>'octo 21'!E539+'NOVE 20 '!E539+'dec 20'!E539</f>
        <v>84</v>
      </c>
      <c r="F539" s="134">
        <f t="shared" si="188"/>
        <v>420</v>
      </c>
      <c r="G539" s="32">
        <f t="shared" si="189"/>
        <v>5</v>
      </c>
    </row>
    <row r="540" spans="1:7" x14ac:dyDescent="0.2">
      <c r="A540" s="130">
        <v>601</v>
      </c>
      <c r="B540" s="1" t="s">
        <v>3</v>
      </c>
      <c r="C540" s="10"/>
      <c r="D540" s="134">
        <f>'octo 21'!D540+'NOVE 20 '!D540+'dec 20'!D540</f>
        <v>1343</v>
      </c>
      <c r="E540" s="134">
        <f>'octo 21'!E540+'NOVE 20 '!E540+'dec 20'!E540</f>
        <v>1001</v>
      </c>
      <c r="F540" s="134">
        <f t="shared" si="188"/>
        <v>342</v>
      </c>
      <c r="G540" s="32">
        <f t="shared" si="189"/>
        <v>0.34165834165834164</v>
      </c>
    </row>
    <row r="541" spans="1:7" x14ac:dyDescent="0.2">
      <c r="A541" s="130">
        <v>604</v>
      </c>
      <c r="B541" s="1" t="s">
        <v>4</v>
      </c>
      <c r="C541" s="10"/>
      <c r="D541" s="134">
        <f>'octo 21'!D541+'NOVE 20 '!D541+'dec 20'!D541</f>
        <v>1133</v>
      </c>
      <c r="E541" s="134">
        <f>'octo 21'!E541+'NOVE 20 '!E541+'dec 20'!E541</f>
        <v>951</v>
      </c>
      <c r="F541" s="134">
        <f t="shared" si="188"/>
        <v>182</v>
      </c>
      <c r="G541" s="32">
        <f t="shared" si="189"/>
        <v>0.19137749737118823</v>
      </c>
    </row>
    <row r="542" spans="1:7" x14ac:dyDescent="0.2">
      <c r="A542" s="130">
        <v>61</v>
      </c>
      <c r="B542" s="1" t="s">
        <v>41</v>
      </c>
      <c r="C542" s="10"/>
      <c r="D542" s="134">
        <f>'octo 21'!D542+'NOVE 20 '!D542+'dec 20'!D542</f>
        <v>2495</v>
      </c>
      <c r="E542" s="134">
        <f>'octo 21'!E542+'NOVE 20 '!E542+'dec 20'!E542</f>
        <v>611</v>
      </c>
      <c r="F542" s="134">
        <f t="shared" si="188"/>
        <v>1884</v>
      </c>
      <c r="G542" s="32">
        <f t="shared" si="189"/>
        <v>3.0834697217675942</v>
      </c>
    </row>
    <row r="543" spans="1:7" x14ac:dyDescent="0.2">
      <c r="A543" s="130">
        <v>62</v>
      </c>
      <c r="B543" s="2" t="s">
        <v>42</v>
      </c>
      <c r="C543" s="11"/>
      <c r="D543" s="134">
        <f>'octo 21'!D543+'NOVE 20 '!D543+'dec 20'!D543</f>
        <v>30</v>
      </c>
      <c r="E543" s="134">
        <f>'octo 21'!E543+'NOVE 20 '!E543+'dec 20'!E543</f>
        <v>1363</v>
      </c>
      <c r="F543" s="134">
        <f t="shared" si="188"/>
        <v>-1333</v>
      </c>
      <c r="G543" s="32">
        <f t="shared" si="189"/>
        <v>-0.97798972853998534</v>
      </c>
    </row>
    <row r="544" spans="1:7" ht="25.5" x14ac:dyDescent="0.2">
      <c r="A544" s="22"/>
      <c r="B544" s="26" t="s">
        <v>43</v>
      </c>
      <c r="C544" s="135"/>
      <c r="D544" s="40">
        <f>D538+D542+D543</f>
        <v>5505</v>
      </c>
      <c r="E544" s="40">
        <f>E538+E542+E543</f>
        <v>4010</v>
      </c>
      <c r="F544" s="134">
        <f t="shared" si="188"/>
        <v>1495</v>
      </c>
      <c r="G544" s="32">
        <f t="shared" si="189"/>
        <v>0.37281795511221943</v>
      </c>
    </row>
    <row r="545" spans="1:7" ht="25.5" x14ac:dyDescent="0.2">
      <c r="A545" s="22"/>
      <c r="B545" s="26" t="s">
        <v>48</v>
      </c>
      <c r="C545" s="135"/>
      <c r="D545" s="40">
        <f>D537-D544</f>
        <v>14534</v>
      </c>
      <c r="E545" s="40">
        <f>E537-E544</f>
        <v>7402</v>
      </c>
      <c r="F545" s="134">
        <f t="shared" si="188"/>
        <v>7132</v>
      </c>
      <c r="G545" s="32">
        <f t="shared" si="189"/>
        <v>0.96352337206160499</v>
      </c>
    </row>
    <row r="546" spans="1:7" x14ac:dyDescent="0.2">
      <c r="A546" s="130">
        <v>63</v>
      </c>
      <c r="B546" s="3" t="s">
        <v>46</v>
      </c>
      <c r="C546" s="132"/>
      <c r="D546" s="134">
        <f>'octo 21'!D546+'NOVE 20 '!D546+'dec 20'!D546</f>
        <v>24942</v>
      </c>
      <c r="E546" s="134">
        <f>'octo 21'!E546+'NOVE 20 '!E546+'dec 20'!E546</f>
        <v>14893</v>
      </c>
      <c r="F546" s="134">
        <f t="shared" si="188"/>
        <v>10049</v>
      </c>
      <c r="G546" s="32">
        <f t="shared" si="189"/>
        <v>0.67474652521318745</v>
      </c>
    </row>
    <row r="547" spans="1:7" x14ac:dyDescent="0.2">
      <c r="A547" s="130"/>
      <c r="B547" s="13" t="s">
        <v>6</v>
      </c>
      <c r="C547" s="27"/>
      <c r="D547" s="134"/>
      <c r="E547" s="134"/>
      <c r="F547" s="134"/>
      <c r="G547" s="32"/>
    </row>
    <row r="548" spans="1:7" x14ac:dyDescent="0.2">
      <c r="A548" s="130">
        <v>631</v>
      </c>
      <c r="B548" s="15" t="s">
        <v>21</v>
      </c>
      <c r="C548" s="21"/>
      <c r="D548" s="134">
        <f>'octo 21'!D548+'NOVE 20 '!D548+'dec 20'!D548</f>
        <v>0</v>
      </c>
      <c r="E548" s="134">
        <f>'octo 21'!E548+'NOVE 20 '!E548+'dec 20'!E548</f>
        <v>0</v>
      </c>
      <c r="F548" s="134">
        <f t="shared" ref="F548" si="190">(D548-E548)</f>
        <v>0</v>
      </c>
      <c r="G548" s="32" t="e">
        <f t="shared" ref="G548" si="191">F548/E548</f>
        <v>#DIV/0!</v>
      </c>
    </row>
    <row r="549" spans="1:7" x14ac:dyDescent="0.2">
      <c r="A549" s="130"/>
      <c r="B549" s="15"/>
      <c r="C549" s="21"/>
      <c r="D549" s="134"/>
      <c r="E549" s="134"/>
      <c r="F549" s="134"/>
      <c r="G549" s="32"/>
    </row>
    <row r="550" spans="1:7" x14ac:dyDescent="0.2">
      <c r="A550" s="130">
        <v>64</v>
      </c>
      <c r="B550" s="2" t="s">
        <v>47</v>
      </c>
      <c r="C550" s="11"/>
      <c r="D550" s="134">
        <f>'octo 21'!D550+'NOVE 20 '!D550+'dec 20'!D550</f>
        <v>601</v>
      </c>
      <c r="E550" s="134">
        <f>'octo 21'!E550+'NOVE 20 '!E550+'dec 20'!E550</f>
        <v>335</v>
      </c>
      <c r="F550" s="134">
        <f t="shared" ref="F550:F560" si="192">(D550-E550)</f>
        <v>266</v>
      </c>
      <c r="G550" s="32">
        <f t="shared" ref="G550:G560" si="193">F550/E550</f>
        <v>0.79402985074626864</v>
      </c>
    </row>
    <row r="551" spans="1:7" ht="25.5" x14ac:dyDescent="0.2">
      <c r="A551" s="22"/>
      <c r="B551" s="26" t="s">
        <v>49</v>
      </c>
      <c r="C551" s="135"/>
      <c r="D551" s="40">
        <f>D545-D546-D550</f>
        <v>-11009</v>
      </c>
      <c r="E551" s="40">
        <f>E545-E546-E550</f>
        <v>-7826</v>
      </c>
      <c r="F551" s="40">
        <f t="shared" si="192"/>
        <v>-3183</v>
      </c>
      <c r="G551" s="34">
        <f t="shared" si="193"/>
        <v>0.40672118579095323</v>
      </c>
    </row>
    <row r="552" spans="1:7" x14ac:dyDescent="0.2">
      <c r="A552" s="130">
        <v>75</v>
      </c>
      <c r="B552" s="3" t="s">
        <v>50</v>
      </c>
      <c r="C552" s="132"/>
      <c r="D552" s="134">
        <f>'octo 21'!D552+'NOVE 20 '!D552+'dec 20'!D552</f>
        <v>0</v>
      </c>
      <c r="E552" s="134">
        <f>'octo 21'!E552+'NOVE 20 '!E552+'dec 20'!E552</f>
        <v>12</v>
      </c>
      <c r="F552" s="134">
        <f t="shared" si="192"/>
        <v>-12</v>
      </c>
      <c r="G552" s="32">
        <f t="shared" si="193"/>
        <v>-1</v>
      </c>
    </row>
    <row r="553" spans="1:7" x14ac:dyDescent="0.2">
      <c r="A553" s="130">
        <v>65</v>
      </c>
      <c r="B553" s="1" t="s">
        <v>51</v>
      </c>
      <c r="C553" s="10"/>
      <c r="D553" s="134">
        <f>'octo 21'!D553+'NOVE 20 '!D553+'dec 20'!D553</f>
        <v>0</v>
      </c>
      <c r="E553" s="134">
        <f>'octo 21'!E553+'NOVE 20 '!E553+'dec 20'!E553</f>
        <v>0</v>
      </c>
      <c r="F553" s="134">
        <f t="shared" si="192"/>
        <v>0</v>
      </c>
      <c r="G553" s="32" t="e">
        <f t="shared" si="193"/>
        <v>#DIV/0!</v>
      </c>
    </row>
    <row r="554" spans="1:7" ht="25.5" x14ac:dyDescent="0.2">
      <c r="A554" s="130">
        <v>68</v>
      </c>
      <c r="B554" s="16" t="s">
        <v>52</v>
      </c>
      <c r="C554" s="17"/>
      <c r="D554" s="134">
        <f>'octo 21'!D554+'NOVE 20 '!D554+'dec 20'!D554</f>
        <v>3847</v>
      </c>
      <c r="E554" s="134">
        <f>'octo 21'!E554+'NOVE 20 '!E554+'dec 20'!E554</f>
        <v>1275</v>
      </c>
      <c r="F554" s="134">
        <f t="shared" si="192"/>
        <v>2572</v>
      </c>
      <c r="G554" s="32">
        <f t="shared" si="193"/>
        <v>2.0172549019607842</v>
      </c>
    </row>
    <row r="555" spans="1:7" x14ac:dyDescent="0.2">
      <c r="A555" s="130">
        <v>78</v>
      </c>
      <c r="B555" s="2" t="s">
        <v>53</v>
      </c>
      <c r="C555" s="11"/>
      <c r="D555" s="134">
        <f>'octo 21'!D555+'NOVE 20 '!D555+'dec 20'!D555</f>
        <v>0</v>
      </c>
      <c r="E555" s="134">
        <f>'octo 21'!E555+'NOVE 20 '!E555+'dec 20'!E555</f>
        <v>454</v>
      </c>
      <c r="F555" s="134">
        <f t="shared" si="192"/>
        <v>-454</v>
      </c>
      <c r="G555" s="32">
        <f t="shared" si="193"/>
        <v>-1</v>
      </c>
    </row>
    <row r="556" spans="1:7" ht="25.5" x14ac:dyDescent="0.2">
      <c r="A556" s="22"/>
      <c r="B556" s="26" t="s">
        <v>77</v>
      </c>
      <c r="C556" s="135"/>
      <c r="D556" s="40">
        <f>D551+D552-D553-D554+D555</f>
        <v>-14856</v>
      </c>
      <c r="E556" s="40">
        <f>E551+E552-E553-E554+E555</f>
        <v>-8635</v>
      </c>
      <c r="F556" s="40">
        <f t="shared" si="192"/>
        <v>-6221</v>
      </c>
      <c r="G556" s="34">
        <f t="shared" si="193"/>
        <v>0.72044006948465544</v>
      </c>
    </row>
    <row r="557" spans="1:7" x14ac:dyDescent="0.2">
      <c r="A557" s="130">
        <v>76</v>
      </c>
      <c r="B557" s="1" t="s">
        <v>54</v>
      </c>
      <c r="C557" s="10"/>
      <c r="D557" s="134">
        <f>'octo 21'!D557+'NOVE 20 '!D557+'dec 20'!D557</f>
        <v>0</v>
      </c>
      <c r="E557" s="134">
        <f>'octo 21'!E557+'NOVE 20 '!E557+'dec 20'!E557</f>
        <v>0</v>
      </c>
      <c r="F557" s="134">
        <f t="shared" si="192"/>
        <v>0</v>
      </c>
      <c r="G557" s="32" t="e">
        <f t="shared" si="193"/>
        <v>#DIV/0!</v>
      </c>
    </row>
    <row r="558" spans="1:7" x14ac:dyDescent="0.2">
      <c r="A558" s="130">
        <v>66</v>
      </c>
      <c r="B558" s="1" t="s">
        <v>55</v>
      </c>
      <c r="C558" s="10"/>
      <c r="D558" s="134">
        <f>'octo 21'!D558+'NOVE 20 '!D558+'dec 20'!D558</f>
        <v>0</v>
      </c>
      <c r="E558" s="134">
        <f>'octo 21'!E558+'NOVE 20 '!E558+'dec 20'!E558</f>
        <v>0</v>
      </c>
      <c r="F558" s="134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136">
        <f>D557-D558</f>
        <v>0</v>
      </c>
      <c r="E559" s="136">
        <f>E557-E558</f>
        <v>0</v>
      </c>
      <c r="F559" s="134">
        <f t="shared" si="192"/>
        <v>0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135"/>
      <c r="D560" s="40">
        <f>D556+D559</f>
        <v>-14856</v>
      </c>
      <c r="E560" s="40">
        <f>E556+E559</f>
        <v>-8635</v>
      </c>
      <c r="F560" s="40">
        <f t="shared" si="192"/>
        <v>-6221</v>
      </c>
      <c r="G560" s="34">
        <f t="shared" si="193"/>
        <v>0.72044006948465544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130">
        <v>5</v>
      </c>
      <c r="B564" s="1" t="s">
        <v>22</v>
      </c>
      <c r="C564" s="10"/>
      <c r="D564" s="40">
        <f>'dec 20'!D564</f>
        <v>0</v>
      </c>
      <c r="E564" s="40">
        <f>'dec 20'!E564</f>
        <v>0</v>
      </c>
      <c r="F564" s="40">
        <f t="shared" ref="F564" si="194">(D564-E564)</f>
        <v>0</v>
      </c>
      <c r="G564" s="34" t="e">
        <f t="shared" ref="G564" si="195">F564/E564</f>
        <v>#DIV/0!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130">
        <v>51</v>
      </c>
      <c r="B568" s="20" t="s">
        <v>29</v>
      </c>
      <c r="C568" s="30"/>
      <c r="D568" s="134">
        <v>0</v>
      </c>
      <c r="E568" s="134">
        <v>0</v>
      </c>
      <c r="F568" s="134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130">
        <v>510</v>
      </c>
      <c r="B569" s="1" t="s">
        <v>7</v>
      </c>
      <c r="C569" s="10"/>
      <c r="D569" s="134">
        <v>0</v>
      </c>
      <c r="E569" s="134">
        <v>0</v>
      </c>
      <c r="F569" s="134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130">
        <v>41</v>
      </c>
      <c r="B571" s="1" t="s">
        <v>8</v>
      </c>
      <c r="C571" s="10"/>
      <c r="D571" s="134">
        <f>D575+D576+D577</f>
        <v>0</v>
      </c>
      <c r="E571" s="134">
        <f>E575+E576+E577</f>
        <v>0</v>
      </c>
      <c r="F571" s="134">
        <f t="shared" ref="F571" si="198">(D571-E571)</f>
        <v>0</v>
      </c>
      <c r="G571" s="32" t="e">
        <f t="shared" ref="G571" si="199">F571/E571</f>
        <v>#DIV/0!</v>
      </c>
    </row>
    <row r="572" spans="1:7" x14ac:dyDescent="0.2">
      <c r="A572" s="130"/>
      <c r="B572" s="1"/>
      <c r="C572" s="10"/>
      <c r="D572" s="134"/>
      <c r="E572" s="134"/>
      <c r="F572" s="134"/>
      <c r="G572" s="32"/>
    </row>
    <row r="573" spans="1:7" x14ac:dyDescent="0.2">
      <c r="A573" s="130"/>
      <c r="B573" s="7" t="s">
        <v>6</v>
      </c>
      <c r="C573" s="29"/>
      <c r="D573" s="134"/>
      <c r="E573" s="134"/>
      <c r="F573" s="134"/>
      <c r="G573" s="32"/>
    </row>
    <row r="574" spans="1:7" x14ac:dyDescent="0.2">
      <c r="A574" s="130"/>
      <c r="B574" s="1"/>
      <c r="C574" s="10"/>
      <c r="D574" s="134"/>
      <c r="E574" s="134"/>
      <c r="F574" s="134"/>
      <c r="G574" s="32"/>
    </row>
    <row r="575" spans="1:7" x14ac:dyDescent="0.2">
      <c r="A575" s="130"/>
      <c r="B575" s="23" t="s">
        <v>23</v>
      </c>
      <c r="C575" s="10"/>
      <c r="D575" s="40">
        <f>'dec 20'!D575</f>
        <v>0</v>
      </c>
      <c r="E575" s="40">
        <f>'dec 20'!E575</f>
        <v>0</v>
      </c>
      <c r="F575" s="134">
        <f t="shared" ref="F575:F577" si="200">(D575-E575)</f>
        <v>0</v>
      </c>
      <c r="G575" s="32" t="e">
        <f t="shared" ref="G575:G577" si="201">F575/E575</f>
        <v>#DIV/0!</v>
      </c>
    </row>
    <row r="576" spans="1:7" ht="25.5" x14ac:dyDescent="0.2">
      <c r="A576" s="130"/>
      <c r="B576" s="24" t="s">
        <v>58</v>
      </c>
      <c r="C576" s="17"/>
      <c r="D576" s="40">
        <f>'dec 20'!D576</f>
        <v>0</v>
      </c>
      <c r="E576" s="40">
        <f>'dec 20'!E576</f>
        <v>0</v>
      </c>
      <c r="F576" s="134">
        <f t="shared" si="200"/>
        <v>0</v>
      </c>
      <c r="G576" s="32" t="e">
        <f t="shared" si="201"/>
        <v>#DIV/0!</v>
      </c>
    </row>
    <row r="577" spans="1:7" x14ac:dyDescent="0.2">
      <c r="A577" s="130"/>
      <c r="B577" s="23" t="s">
        <v>24</v>
      </c>
      <c r="C577" s="10"/>
      <c r="D577" s="40">
        <f>'dec 20'!D577</f>
        <v>0</v>
      </c>
      <c r="E577" s="40">
        <f>'dec 20'!E577</f>
        <v>0</v>
      </c>
      <c r="F577" s="134">
        <f t="shared" si="200"/>
        <v>0</v>
      </c>
      <c r="G577" s="32" t="e">
        <f t="shared" si="201"/>
        <v>#DIV/0!</v>
      </c>
    </row>
    <row r="578" spans="1:7" x14ac:dyDescent="0.2">
      <c r="A578" s="130"/>
      <c r="B578" s="1"/>
      <c r="C578" s="10"/>
      <c r="D578" s="134"/>
      <c r="E578" s="134"/>
      <c r="F578" s="134"/>
      <c r="G578" s="32"/>
    </row>
    <row r="579" spans="1:7" x14ac:dyDescent="0.2">
      <c r="A579" s="130"/>
      <c r="B579" s="8" t="s">
        <v>26</v>
      </c>
      <c r="C579" s="31"/>
      <c r="D579" s="40">
        <f>'dec 20'!D579</f>
        <v>0</v>
      </c>
      <c r="E579" s="40">
        <f>'dec 20'!E579</f>
        <v>0</v>
      </c>
      <c r="F579" s="134">
        <f t="shared" ref="F579" si="202">(D579-E579)</f>
        <v>0</v>
      </c>
      <c r="G579" s="32" t="e">
        <f t="shared" ref="G579" si="203">F579/E579</f>
        <v>#DIV/0!</v>
      </c>
    </row>
    <row r="580" spans="1:7" x14ac:dyDescent="0.2">
      <c r="A580" s="130"/>
      <c r="B580" s="8"/>
      <c r="C580" s="31"/>
      <c r="D580" s="134"/>
      <c r="E580" s="134"/>
      <c r="F580" s="134"/>
      <c r="G580" s="32"/>
    </row>
    <row r="581" spans="1:7" x14ac:dyDescent="0.2">
      <c r="A581" s="130">
        <v>3</v>
      </c>
      <c r="B581" s="8" t="s">
        <v>15</v>
      </c>
      <c r="C581" s="31"/>
      <c r="D581" s="134">
        <f>D584+D585+D586+D587</f>
        <v>0</v>
      </c>
      <c r="E581" s="134">
        <f>E584+E585+E586+E587</f>
        <v>0</v>
      </c>
      <c r="F581" s="134">
        <f t="shared" ref="F581" si="204">(D581-E581)</f>
        <v>0</v>
      </c>
      <c r="G581" s="32" t="e">
        <f t="shared" ref="G581" si="205">F581/E581</f>
        <v>#DIV/0!</v>
      </c>
    </row>
    <row r="582" spans="1:7" x14ac:dyDescent="0.2">
      <c r="A582" s="130"/>
      <c r="B582" s="7" t="s">
        <v>6</v>
      </c>
      <c r="C582" s="29"/>
      <c r="D582" s="134"/>
      <c r="E582" s="134"/>
      <c r="F582" s="134"/>
      <c r="G582" s="32"/>
    </row>
    <row r="583" spans="1:7" x14ac:dyDescent="0.2">
      <c r="A583" s="130"/>
      <c r="B583" s="8"/>
      <c r="C583" s="31"/>
      <c r="D583" s="134"/>
      <c r="E583" s="134"/>
      <c r="F583" s="134"/>
      <c r="G583" s="32"/>
    </row>
    <row r="584" spans="1:7" x14ac:dyDescent="0.2">
      <c r="A584" s="130">
        <v>30</v>
      </c>
      <c r="B584" s="25" t="s">
        <v>16</v>
      </c>
      <c r="C584" s="31"/>
      <c r="D584" s="40">
        <f>'dec 20'!D584</f>
        <v>0</v>
      </c>
      <c r="E584" s="40">
        <f>'dec 20'!E584</f>
        <v>0</v>
      </c>
      <c r="F584" s="134">
        <f t="shared" ref="F584:F587" si="206">(D584-E584)</f>
        <v>0</v>
      </c>
      <c r="G584" s="32" t="e">
        <f t="shared" ref="G584:G587" si="207">F584/E584</f>
        <v>#DIV/0!</v>
      </c>
    </row>
    <row r="585" spans="1:7" x14ac:dyDescent="0.2">
      <c r="A585" s="130">
        <v>31</v>
      </c>
      <c r="B585" s="25" t="s">
        <v>17</v>
      </c>
      <c r="C585" s="31"/>
      <c r="D585" s="40">
        <f>'dec 20'!D585</f>
        <v>0</v>
      </c>
      <c r="E585" s="40">
        <f>'dec 20'!E585</f>
        <v>0</v>
      </c>
      <c r="F585" s="134">
        <f t="shared" si="206"/>
        <v>0</v>
      </c>
      <c r="G585" s="32" t="e">
        <f t="shared" si="207"/>
        <v>#DIV/0!</v>
      </c>
    </row>
    <row r="586" spans="1:7" x14ac:dyDescent="0.2">
      <c r="A586" s="130">
        <v>32</v>
      </c>
      <c r="B586" s="25" t="s">
        <v>18</v>
      </c>
      <c r="C586" s="31"/>
      <c r="D586" s="40">
        <f>'dec 20'!D586</f>
        <v>0</v>
      </c>
      <c r="E586" s="40">
        <f>'dec 20'!E586</f>
        <v>0</v>
      </c>
      <c r="F586" s="134">
        <f t="shared" si="206"/>
        <v>0</v>
      </c>
      <c r="G586" s="32" t="e">
        <f t="shared" si="207"/>
        <v>#DIV/0!</v>
      </c>
    </row>
    <row r="587" spans="1:7" x14ac:dyDescent="0.2">
      <c r="A587" s="130">
        <v>37</v>
      </c>
      <c r="B587" s="25" t="s">
        <v>25</v>
      </c>
      <c r="C587" s="31"/>
      <c r="D587" s="40">
        <f>'dec 20'!D587</f>
        <v>0</v>
      </c>
      <c r="E587" s="40">
        <f>'dec 20'!E587</f>
        <v>0</v>
      </c>
      <c r="F587" s="134">
        <f t="shared" si="206"/>
        <v>0</v>
      </c>
      <c r="G587" s="32" t="e">
        <f t="shared" si="207"/>
        <v>#DIV/0!</v>
      </c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61" t="s">
        <v>1</v>
      </c>
      <c r="B590" s="263" t="s">
        <v>0</v>
      </c>
      <c r="C590" s="271" t="s">
        <v>76</v>
      </c>
      <c r="D590" s="273" t="s">
        <v>9</v>
      </c>
      <c r="E590" s="273"/>
      <c r="F590" s="274" t="s">
        <v>14</v>
      </c>
      <c r="G590" s="274"/>
    </row>
    <row r="591" spans="1:7" x14ac:dyDescent="0.2">
      <c r="A591" s="277"/>
      <c r="B591" s="270"/>
      <c r="C591" s="272"/>
      <c r="D591" s="134" t="s">
        <v>10</v>
      </c>
      <c r="E591" s="134" t="s">
        <v>11</v>
      </c>
      <c r="F591" s="134" t="s">
        <v>12</v>
      </c>
      <c r="G591" s="32" t="s">
        <v>13</v>
      </c>
    </row>
    <row r="592" spans="1:7" x14ac:dyDescent="0.2">
      <c r="A592" s="130">
        <v>700</v>
      </c>
      <c r="B592" s="1" t="s">
        <v>30</v>
      </c>
      <c r="C592" s="10"/>
      <c r="D592" s="134">
        <f>'octo 21'!D592+'NOVE 20 '!D592+'dec 20'!D592</f>
        <v>1476</v>
      </c>
      <c r="E592" s="134">
        <f>'octo 21'!E592+'NOVE 20 '!E592+'dec 20'!E592</f>
        <v>302</v>
      </c>
      <c r="F592" s="134">
        <f>(D592-E592)</f>
        <v>1174</v>
      </c>
      <c r="G592" s="32">
        <f>F592/E592</f>
        <v>3.8874172185430464</v>
      </c>
    </row>
    <row r="593" spans="1:7" x14ac:dyDescent="0.2">
      <c r="A593" s="130">
        <v>701</v>
      </c>
      <c r="B593" s="1" t="s">
        <v>31</v>
      </c>
      <c r="C593" s="10"/>
      <c r="D593" s="134">
        <f>'octo 21'!D593+'NOVE 20 '!D593+'dec 20'!D593</f>
        <v>38765</v>
      </c>
      <c r="E593" s="134">
        <f>'octo 21'!E593+'NOVE 20 '!E593+'dec 20'!E593</f>
        <v>5785</v>
      </c>
      <c r="F593" s="134">
        <f t="shared" ref="F593:F595" si="208">(D593-E593)</f>
        <v>32980</v>
      </c>
      <c r="G593" s="32">
        <f t="shared" ref="G593:G595" si="209">F593/E593</f>
        <v>5.7009507346585995</v>
      </c>
    </row>
    <row r="594" spans="1:7" x14ac:dyDescent="0.2">
      <c r="A594" s="130">
        <v>704</v>
      </c>
      <c r="B594" s="1" t="s">
        <v>32</v>
      </c>
      <c r="C594" s="10"/>
      <c r="D594" s="134">
        <f>'octo 21'!D594+'NOVE 20 '!D594+'dec 20'!D594</f>
        <v>0</v>
      </c>
      <c r="E594" s="134">
        <f>'octo 21'!E594+'NOVE 20 '!E594+'dec 20'!E594</f>
        <v>0</v>
      </c>
      <c r="F594" s="134">
        <f t="shared" si="208"/>
        <v>0</v>
      </c>
      <c r="G594" s="32" t="e">
        <f t="shared" si="209"/>
        <v>#DIV/0!</v>
      </c>
    </row>
    <row r="595" spans="1:7" x14ac:dyDescent="0.2">
      <c r="A595" s="130">
        <v>706</v>
      </c>
      <c r="B595" s="1" t="s">
        <v>33</v>
      </c>
      <c r="C595" s="10"/>
      <c r="D595" s="134">
        <f>'octo 21'!D595+'NOVE 20 '!D595+'dec 20'!D595</f>
        <v>31505</v>
      </c>
      <c r="E595" s="134">
        <f>'octo 21'!E595+'NOVE 20 '!E595+'dec 20'!E595</f>
        <v>8705</v>
      </c>
      <c r="F595" s="134">
        <f t="shared" si="208"/>
        <v>22800</v>
      </c>
      <c r="G595" s="32">
        <f t="shared" si="209"/>
        <v>2.6191843767949456</v>
      </c>
    </row>
    <row r="596" spans="1:7" x14ac:dyDescent="0.2">
      <c r="A596" s="130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130"/>
      <c r="B597" s="14" t="s">
        <v>19</v>
      </c>
      <c r="C597" s="11"/>
      <c r="D597" s="39"/>
      <c r="E597" s="39"/>
      <c r="F597" s="134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130"/>
      <c r="B598" s="14" t="s">
        <v>20</v>
      </c>
      <c r="C598" s="11"/>
      <c r="D598" s="39"/>
      <c r="E598" s="39"/>
      <c r="F598" s="134">
        <f t="shared" si="210"/>
        <v>0</v>
      </c>
      <c r="G598" s="32" t="e">
        <f t="shared" si="211"/>
        <v>#DIV/0!</v>
      </c>
    </row>
    <row r="599" spans="1:7" x14ac:dyDescent="0.2">
      <c r="A599" s="130"/>
      <c r="B599" s="14" t="s">
        <v>27</v>
      </c>
      <c r="C599" s="11"/>
      <c r="D599" s="39"/>
      <c r="E599" s="39"/>
      <c r="F599" s="134">
        <f t="shared" si="210"/>
        <v>0</v>
      </c>
      <c r="G599" s="32" t="e">
        <f t="shared" si="211"/>
        <v>#DIV/0!</v>
      </c>
    </row>
    <row r="600" spans="1:7" x14ac:dyDescent="0.2">
      <c r="A600" s="130">
        <v>706</v>
      </c>
      <c r="B600" s="2" t="s">
        <v>34</v>
      </c>
      <c r="C600" s="11"/>
      <c r="D600" s="134">
        <f>'octo 21'!D600+'NOVE 20 '!D600+'dec 20'!D600</f>
        <v>0</v>
      </c>
      <c r="E600" s="134">
        <f>'octo 21'!E600+'NOVE 20 '!E600+'dec 20'!E600</f>
        <v>0</v>
      </c>
      <c r="F600" s="134">
        <f t="shared" si="210"/>
        <v>0</v>
      </c>
      <c r="G600" s="32" t="e">
        <f t="shared" si="211"/>
        <v>#DIV/0!</v>
      </c>
    </row>
    <row r="601" spans="1:7" x14ac:dyDescent="0.2">
      <c r="A601" s="130" t="s">
        <v>35</v>
      </c>
      <c r="B601" s="2" t="s">
        <v>36</v>
      </c>
      <c r="C601" s="11"/>
      <c r="D601" s="134">
        <f>'octo 21'!D601+'NOVE 20 '!D601+'dec 20'!D601</f>
        <v>0</v>
      </c>
      <c r="E601" s="134">
        <f>'octo 21'!E601+'NOVE 20 '!E601+'dec 20'!E601</f>
        <v>0</v>
      </c>
      <c r="F601" s="134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131"/>
      <c r="D602" s="40">
        <f>D592+D593+D594+D595+D600+D601</f>
        <v>71746</v>
      </c>
      <c r="E602" s="40">
        <f>E592+E593+E594+E595+E600+E601</f>
        <v>14792</v>
      </c>
      <c r="F602" s="40">
        <f t="shared" si="210"/>
        <v>56954</v>
      </c>
      <c r="G602" s="34">
        <f t="shared" si="211"/>
        <v>3.8503244997295836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134">
        <f>'octo 21'!D605+'NOVE 20 '!D605+'dec 20'!D605</f>
        <v>0</v>
      </c>
      <c r="E605" s="134">
        <f>'octo 21'!E605+'NOVE 20 '!E605+'dec 20'!E605</f>
        <v>0</v>
      </c>
      <c r="F605" s="134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132"/>
      <c r="D606" s="133"/>
      <c r="E606" s="133"/>
      <c r="F606" s="133"/>
      <c r="G606" s="36"/>
    </row>
    <row r="607" spans="1:7" x14ac:dyDescent="0.2">
      <c r="A607" s="130">
        <v>72</v>
      </c>
      <c r="B607" s="1" t="s">
        <v>37</v>
      </c>
      <c r="C607" s="10"/>
      <c r="D607" s="134">
        <f>'octo 21'!D607+'NOVE 20 '!D607+'dec 20'!D607</f>
        <v>0</v>
      </c>
      <c r="E607" s="134">
        <f>'octo 21'!E607+'NOVE 20 '!E607+'dec 20'!E607</f>
        <v>0</v>
      </c>
      <c r="F607" s="134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130">
        <v>73</v>
      </c>
      <c r="B608" s="1" t="s">
        <v>38</v>
      </c>
      <c r="C608" s="10"/>
      <c r="D608" s="134">
        <f>'octo 21'!D608+'NOVE 20 '!D608+'dec 20'!D608</f>
        <v>0</v>
      </c>
      <c r="E608" s="134">
        <f>'octo 21'!E608+'NOVE 20 '!E608+'dec 20'!E608</f>
        <v>0</v>
      </c>
      <c r="F608" s="134">
        <f t="shared" si="214"/>
        <v>0</v>
      </c>
      <c r="G608" s="32" t="e">
        <f t="shared" si="215"/>
        <v>#DIV/0!</v>
      </c>
    </row>
    <row r="609" spans="1:7" x14ac:dyDescent="0.2">
      <c r="A609" s="130">
        <v>74</v>
      </c>
      <c r="B609" s="2" t="s">
        <v>39</v>
      </c>
      <c r="C609" s="11"/>
      <c r="D609" s="134">
        <f>'octo 21'!D609+'NOVE 20 '!D609+'dec 20'!D609</f>
        <v>0</v>
      </c>
      <c r="E609" s="134">
        <f>'octo 21'!E609+'NOVE 20 '!E609+'dec 20'!E609</f>
        <v>0</v>
      </c>
      <c r="F609" s="134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135"/>
      <c r="D610" s="40">
        <f>D602+D607+D608+D609</f>
        <v>71746</v>
      </c>
      <c r="E610" s="40">
        <f>E602+E607+E608+E609</f>
        <v>14792</v>
      </c>
      <c r="F610" s="134">
        <f t="shared" si="214"/>
        <v>56954</v>
      </c>
      <c r="G610" s="32">
        <f t="shared" si="215"/>
        <v>3.8503244997295836</v>
      </c>
    </row>
    <row r="611" spans="1:7" x14ac:dyDescent="0.2">
      <c r="A611" s="130">
        <v>60</v>
      </c>
      <c r="B611" s="3" t="s">
        <v>40</v>
      </c>
      <c r="C611" s="132"/>
      <c r="D611" s="133">
        <f>D612+D613+D614</f>
        <v>6738</v>
      </c>
      <c r="E611" s="133">
        <f>E612+E613+E614</f>
        <v>2839</v>
      </c>
      <c r="F611" s="134">
        <f t="shared" si="214"/>
        <v>3899</v>
      </c>
      <c r="G611" s="32">
        <f t="shared" si="215"/>
        <v>1.3733709052483269</v>
      </c>
    </row>
    <row r="612" spans="1:7" x14ac:dyDescent="0.2">
      <c r="A612" s="130">
        <v>600</v>
      </c>
      <c r="B612" s="1" t="s">
        <v>2</v>
      </c>
      <c r="C612" s="10"/>
      <c r="D612" s="134">
        <f>'octo 21'!D612+'NOVE 20 '!D612+'dec 20'!D612</f>
        <v>3763</v>
      </c>
      <c r="E612" s="134">
        <f>'octo 21'!E612+'NOVE 20 '!E612+'dec 20'!E612</f>
        <v>239</v>
      </c>
      <c r="F612" s="134">
        <f t="shared" si="214"/>
        <v>3524</v>
      </c>
      <c r="G612" s="32">
        <f t="shared" si="215"/>
        <v>14.744769874476987</v>
      </c>
    </row>
    <row r="613" spans="1:7" x14ac:dyDescent="0.2">
      <c r="A613" s="130">
        <v>601</v>
      </c>
      <c r="B613" s="1" t="s">
        <v>3</v>
      </c>
      <c r="C613" s="10"/>
      <c r="D613" s="134">
        <f>'octo 21'!D613+'NOVE 20 '!D613+'dec 20'!D613</f>
        <v>2066</v>
      </c>
      <c r="E613" s="134">
        <f>'octo 21'!E613+'NOVE 20 '!E613+'dec 20'!E613</f>
        <v>2600</v>
      </c>
      <c r="F613" s="134">
        <f t="shared" si="214"/>
        <v>-534</v>
      </c>
      <c r="G613" s="32">
        <f t="shared" si="215"/>
        <v>-0.20538461538461539</v>
      </c>
    </row>
    <row r="614" spans="1:7" x14ac:dyDescent="0.2">
      <c r="A614" s="130">
        <v>604</v>
      </c>
      <c r="B614" s="1" t="s">
        <v>4</v>
      </c>
      <c r="C614" s="10"/>
      <c r="D614" s="134">
        <f>'octo 21'!D614+'NOVE 20 '!D614+'dec 20'!D614</f>
        <v>909</v>
      </c>
      <c r="E614" s="134">
        <f>'octo 21'!E614+'NOVE 20 '!E614+'dec 20'!E614</f>
        <v>0</v>
      </c>
      <c r="F614" s="134">
        <f t="shared" si="214"/>
        <v>909</v>
      </c>
      <c r="G614" s="32" t="e">
        <f t="shared" si="215"/>
        <v>#DIV/0!</v>
      </c>
    </row>
    <row r="615" spans="1:7" x14ac:dyDescent="0.2">
      <c r="A615" s="130">
        <v>61</v>
      </c>
      <c r="B615" s="1" t="s">
        <v>41</v>
      </c>
      <c r="C615" s="10"/>
      <c r="D615" s="134">
        <f>'octo 21'!D615+'NOVE 20 '!D615+'dec 20'!D615</f>
        <v>3851</v>
      </c>
      <c r="E615" s="134">
        <f>'octo 21'!E615+'NOVE 20 '!E615+'dec 20'!E615</f>
        <v>2092</v>
      </c>
      <c r="F615" s="134">
        <f t="shared" si="214"/>
        <v>1759</v>
      </c>
      <c r="G615" s="32">
        <f t="shared" si="215"/>
        <v>0.84082217973231355</v>
      </c>
    </row>
    <row r="616" spans="1:7" x14ac:dyDescent="0.2">
      <c r="A616" s="130">
        <v>62</v>
      </c>
      <c r="B616" s="2" t="s">
        <v>42</v>
      </c>
      <c r="C616" s="11"/>
      <c r="D616" s="134">
        <f>'octo 21'!D616+'NOVE 20 '!D616+'dec 20'!D616</f>
        <v>4201</v>
      </c>
      <c r="E616" s="134">
        <f>'octo 21'!E616+'NOVE 20 '!E616+'dec 20'!E616</f>
        <v>7066</v>
      </c>
      <c r="F616" s="134">
        <f t="shared" si="214"/>
        <v>-2865</v>
      </c>
      <c r="G616" s="32">
        <f t="shared" si="215"/>
        <v>-0.4054627795075007</v>
      </c>
    </row>
    <row r="617" spans="1:7" ht="25.5" x14ac:dyDescent="0.2">
      <c r="A617" s="22"/>
      <c r="B617" s="26" t="s">
        <v>43</v>
      </c>
      <c r="C617" s="135"/>
      <c r="D617" s="40">
        <f>D611+D615+D616</f>
        <v>14790</v>
      </c>
      <c r="E617" s="40">
        <f>E611+E615+E616</f>
        <v>11997</v>
      </c>
      <c r="F617" s="134">
        <f t="shared" si="214"/>
        <v>2793</v>
      </c>
      <c r="G617" s="32">
        <f t="shared" si="215"/>
        <v>0.23280820205051264</v>
      </c>
    </row>
    <row r="618" spans="1:7" ht="25.5" x14ac:dyDescent="0.2">
      <c r="A618" s="22"/>
      <c r="B618" s="26" t="s">
        <v>48</v>
      </c>
      <c r="C618" s="135"/>
      <c r="D618" s="40">
        <f>D610-D617</f>
        <v>56956</v>
      </c>
      <c r="E618" s="40">
        <f>E610-E617</f>
        <v>2795</v>
      </c>
      <c r="F618" s="134">
        <f t="shared" si="214"/>
        <v>54161</v>
      </c>
      <c r="G618" s="32">
        <f t="shared" si="215"/>
        <v>19.377817531305904</v>
      </c>
    </row>
    <row r="619" spans="1:7" x14ac:dyDescent="0.2">
      <c r="A619" s="130">
        <v>63</v>
      </c>
      <c r="B619" s="3" t="s">
        <v>46</v>
      </c>
      <c r="C619" s="132"/>
      <c r="D619" s="134">
        <f>'octo 21'!D619+'NOVE 20 '!D619+'dec 20'!D619</f>
        <v>14076</v>
      </c>
      <c r="E619" s="134">
        <f>'octo 21'!E619+'NOVE 20 '!E619+'dec 20'!E619</f>
        <v>17727</v>
      </c>
      <c r="F619" s="134">
        <f t="shared" si="214"/>
        <v>-3651</v>
      </c>
      <c r="G619" s="32">
        <f t="shared" si="215"/>
        <v>-0.20595701472330344</v>
      </c>
    </row>
    <row r="620" spans="1:7" x14ac:dyDescent="0.2">
      <c r="A620" s="130"/>
      <c r="B620" s="13" t="s">
        <v>6</v>
      </c>
      <c r="C620" s="27"/>
      <c r="D620" s="134"/>
      <c r="E620" s="134"/>
      <c r="F620" s="134"/>
      <c r="G620" s="32"/>
    </row>
    <row r="621" spans="1:7" x14ac:dyDescent="0.2">
      <c r="A621" s="130">
        <v>631</v>
      </c>
      <c r="B621" s="15" t="s">
        <v>21</v>
      </c>
      <c r="C621" s="21"/>
      <c r="D621" s="134">
        <f>'octo 21'!D621+'NOVE 20 '!D621+'dec 20'!D621</f>
        <v>0</v>
      </c>
      <c r="E621" s="134">
        <f>'octo 21'!E621+'NOVE 20 '!E621+'dec 20'!E621</f>
        <v>0</v>
      </c>
      <c r="F621" s="134">
        <f t="shared" ref="F621" si="216">(D621-E621)</f>
        <v>0</v>
      </c>
      <c r="G621" s="32" t="e">
        <f t="shared" ref="G621" si="217">F621/E621</f>
        <v>#DIV/0!</v>
      </c>
    </row>
    <row r="622" spans="1:7" x14ac:dyDescent="0.2">
      <c r="A622" s="130"/>
      <c r="B622" s="15"/>
      <c r="C622" s="21"/>
      <c r="D622" s="134"/>
      <c r="E622" s="134"/>
      <c r="F622" s="134"/>
      <c r="G622" s="32"/>
    </row>
    <row r="623" spans="1:7" x14ac:dyDescent="0.2">
      <c r="A623" s="130">
        <v>64</v>
      </c>
      <c r="B623" s="2" t="s">
        <v>47</v>
      </c>
      <c r="C623" s="11"/>
      <c r="D623" s="134">
        <f>'octo 21'!D623+'NOVE 20 '!D623+'dec 20'!D623</f>
        <v>1665</v>
      </c>
      <c r="E623" s="134">
        <f>'octo 21'!E623+'NOVE 20 '!E623+'dec 20'!E623</f>
        <v>444</v>
      </c>
      <c r="F623" s="134">
        <f t="shared" ref="F623:F633" si="218">(D623-E623)</f>
        <v>1221</v>
      </c>
      <c r="G623" s="32">
        <f t="shared" ref="G623:G633" si="219">F623/E623</f>
        <v>2.75</v>
      </c>
    </row>
    <row r="624" spans="1:7" ht="25.5" x14ac:dyDescent="0.2">
      <c r="A624" s="22"/>
      <c r="B624" s="26" t="s">
        <v>49</v>
      </c>
      <c r="C624" s="135"/>
      <c r="D624" s="40">
        <f>D618-D619-D623</f>
        <v>41215</v>
      </c>
      <c r="E624" s="40">
        <f>E618-E619-E623</f>
        <v>-15376</v>
      </c>
      <c r="F624" s="40">
        <f t="shared" si="218"/>
        <v>56591</v>
      </c>
      <c r="G624" s="34">
        <f t="shared" si="219"/>
        <v>-3.6804760665972944</v>
      </c>
    </row>
    <row r="625" spans="1:7" x14ac:dyDescent="0.2">
      <c r="A625" s="130">
        <v>75</v>
      </c>
      <c r="B625" s="3" t="s">
        <v>50</v>
      </c>
      <c r="C625" s="132"/>
      <c r="D625" s="134">
        <f>'octo 21'!D625+'NOVE 20 '!D625+'dec 20'!D625</f>
        <v>3764</v>
      </c>
      <c r="E625" s="134">
        <f>'octo 21'!E625+'NOVE 20 '!E625+'dec 20'!E625</f>
        <v>0</v>
      </c>
      <c r="F625" s="134">
        <f t="shared" si="218"/>
        <v>3764</v>
      </c>
      <c r="G625" s="32" t="e">
        <f t="shared" si="219"/>
        <v>#DIV/0!</v>
      </c>
    </row>
    <row r="626" spans="1:7" x14ac:dyDescent="0.2">
      <c r="A626" s="130">
        <v>65</v>
      </c>
      <c r="B626" s="1" t="s">
        <v>51</v>
      </c>
      <c r="C626" s="10"/>
      <c r="D626" s="134">
        <f>'octo 21'!D626+'NOVE 20 '!D626+'dec 20'!D626</f>
        <v>283</v>
      </c>
      <c r="E626" s="134">
        <f>'octo 21'!E626+'NOVE 20 '!E626+'dec 20'!E626</f>
        <v>0</v>
      </c>
      <c r="F626" s="134">
        <f t="shared" si="218"/>
        <v>283</v>
      </c>
      <c r="G626" s="32" t="e">
        <f t="shared" si="219"/>
        <v>#DIV/0!</v>
      </c>
    </row>
    <row r="627" spans="1:7" ht="25.5" x14ac:dyDescent="0.2">
      <c r="A627" s="130">
        <v>68</v>
      </c>
      <c r="B627" s="16" t="s">
        <v>52</v>
      </c>
      <c r="C627" s="17"/>
      <c r="D627" s="134">
        <f>'octo 21'!D627+'NOVE 20 '!D627+'dec 20'!D627</f>
        <v>5490</v>
      </c>
      <c r="E627" s="134">
        <f>'octo 21'!E627+'NOVE 20 '!E627+'dec 20'!E627</f>
        <v>2836</v>
      </c>
      <c r="F627" s="134">
        <f t="shared" si="218"/>
        <v>2654</v>
      </c>
      <c r="G627" s="32">
        <f t="shared" si="219"/>
        <v>0.93582510578279265</v>
      </c>
    </row>
    <row r="628" spans="1:7" x14ac:dyDescent="0.2">
      <c r="A628" s="130">
        <v>78</v>
      </c>
      <c r="B628" s="2" t="s">
        <v>53</v>
      </c>
      <c r="C628" s="11"/>
      <c r="D628" s="134">
        <f>'octo 21'!D628+'NOVE 20 '!D628+'dec 20'!D628</f>
        <v>0</v>
      </c>
      <c r="E628" s="134">
        <f>'octo 21'!E628+'NOVE 20 '!E628+'dec 20'!E628</f>
        <v>0</v>
      </c>
      <c r="F628" s="134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135"/>
      <c r="D629" s="40">
        <f>D624+D625-D626-D627+D628</f>
        <v>39206</v>
      </c>
      <c r="E629" s="40">
        <f>E624+E625-E626-E627+E628</f>
        <v>-18212</v>
      </c>
      <c r="F629" s="40">
        <f t="shared" si="218"/>
        <v>57418</v>
      </c>
      <c r="G629" s="34">
        <f t="shared" si="219"/>
        <v>-3.1527564243356028</v>
      </c>
    </row>
    <row r="630" spans="1:7" x14ac:dyDescent="0.2">
      <c r="A630" s="130">
        <v>76</v>
      </c>
      <c r="B630" s="1" t="s">
        <v>54</v>
      </c>
      <c r="C630" s="10"/>
      <c r="D630" s="134">
        <f>'octo 21'!D630+'NOVE 20 '!D630+'dec 20'!D630</f>
        <v>0</v>
      </c>
      <c r="E630" s="134">
        <f>'octo 21'!E630+'NOVE 20 '!E630+'dec 20'!E630</f>
        <v>0</v>
      </c>
      <c r="F630" s="134">
        <f t="shared" si="218"/>
        <v>0</v>
      </c>
      <c r="G630" s="32" t="e">
        <f t="shared" si="219"/>
        <v>#DIV/0!</v>
      </c>
    </row>
    <row r="631" spans="1:7" x14ac:dyDescent="0.2">
      <c r="A631" s="130">
        <v>66</v>
      </c>
      <c r="B631" s="1" t="s">
        <v>55</v>
      </c>
      <c r="C631" s="10"/>
      <c r="D631" s="134">
        <f>'octo 21'!D631+'NOVE 20 '!D631+'dec 20'!D631</f>
        <v>0</v>
      </c>
      <c r="E631" s="134">
        <f>'octo 21'!E631+'NOVE 20 '!E631+'dec 20'!E631</f>
        <v>0</v>
      </c>
      <c r="F631" s="134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136">
        <f>D630-D631</f>
        <v>0</v>
      </c>
      <c r="E632" s="136">
        <f>E630-E631</f>
        <v>0</v>
      </c>
      <c r="F632" s="134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135"/>
      <c r="D633" s="40">
        <f>D629+D632</f>
        <v>39206</v>
      </c>
      <c r="E633" s="40">
        <f>E629+E632</f>
        <v>-18212</v>
      </c>
      <c r="F633" s="40">
        <f t="shared" si="218"/>
        <v>57418</v>
      </c>
      <c r="G633" s="34">
        <f t="shared" si="219"/>
        <v>-3.1527564243356028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130">
        <v>5</v>
      </c>
      <c r="B637" s="1" t="s">
        <v>22</v>
      </c>
      <c r="C637" s="10"/>
      <c r="D637" s="40">
        <f>'dec 20'!D637</f>
        <v>0</v>
      </c>
      <c r="E637" s="40">
        <f>'dec 20'!E637</f>
        <v>0</v>
      </c>
      <c r="F637" s="40">
        <f t="shared" ref="F637" si="220">(D637-E637)</f>
        <v>0</v>
      </c>
      <c r="G637" s="34" t="e">
        <f t="shared" ref="G637" si="221">F637/E637</f>
        <v>#DIV/0!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130">
        <v>51</v>
      </c>
      <c r="B641" s="20" t="s">
        <v>29</v>
      </c>
      <c r="C641" s="30"/>
      <c r="D641" s="134">
        <v>0</v>
      </c>
      <c r="E641" s="134">
        <v>0</v>
      </c>
      <c r="F641" s="134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130">
        <v>510</v>
      </c>
      <c r="B642" s="1" t="s">
        <v>7</v>
      </c>
      <c r="C642" s="10"/>
      <c r="D642" s="134">
        <v>0</v>
      </c>
      <c r="E642" s="134">
        <v>0</v>
      </c>
      <c r="F642" s="134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130">
        <v>41</v>
      </c>
      <c r="B644" s="1" t="s">
        <v>8</v>
      </c>
      <c r="C644" s="10"/>
      <c r="D644" s="134">
        <f>D648+D649+D650</f>
        <v>0</v>
      </c>
      <c r="E644" s="134">
        <f>E648+E649+E650</f>
        <v>0</v>
      </c>
      <c r="F644" s="134">
        <f t="shared" ref="F644" si="224">(D644-E644)</f>
        <v>0</v>
      </c>
      <c r="G644" s="32" t="e">
        <f t="shared" ref="G644" si="225">F644/E644</f>
        <v>#DIV/0!</v>
      </c>
    </row>
    <row r="645" spans="1:7" x14ac:dyDescent="0.2">
      <c r="A645" s="130"/>
      <c r="B645" s="1"/>
      <c r="C645" s="10"/>
      <c r="D645" s="134"/>
      <c r="E645" s="134"/>
      <c r="F645" s="134"/>
      <c r="G645" s="32"/>
    </row>
    <row r="646" spans="1:7" x14ac:dyDescent="0.2">
      <c r="A646" s="130"/>
      <c r="B646" s="7" t="s">
        <v>6</v>
      </c>
      <c r="C646" s="29"/>
      <c r="D646" s="134"/>
      <c r="E646" s="134"/>
      <c r="F646" s="134"/>
      <c r="G646" s="32"/>
    </row>
    <row r="647" spans="1:7" x14ac:dyDescent="0.2">
      <c r="A647" s="130"/>
      <c r="B647" s="1"/>
      <c r="C647" s="10"/>
      <c r="D647" s="134"/>
      <c r="E647" s="134"/>
      <c r="F647" s="134"/>
      <c r="G647" s="32"/>
    </row>
    <row r="648" spans="1:7" x14ac:dyDescent="0.2">
      <c r="A648" s="130"/>
      <c r="B648" s="23" t="s">
        <v>23</v>
      </c>
      <c r="C648" s="10"/>
      <c r="D648" s="40">
        <f>'dec 20'!D648</f>
        <v>0</v>
      </c>
      <c r="E648" s="40">
        <f>'dec 20'!E648</f>
        <v>0</v>
      </c>
      <c r="F648" s="134">
        <f t="shared" ref="F648:F650" si="226">(D648-E648)</f>
        <v>0</v>
      </c>
      <c r="G648" s="32" t="e">
        <f t="shared" ref="G648:G650" si="227">F648/E648</f>
        <v>#DIV/0!</v>
      </c>
    </row>
    <row r="649" spans="1:7" ht="25.5" x14ac:dyDescent="0.2">
      <c r="A649" s="130"/>
      <c r="B649" s="24" t="s">
        <v>58</v>
      </c>
      <c r="C649" s="17"/>
      <c r="D649" s="40">
        <f>'dec 20'!D649</f>
        <v>0</v>
      </c>
      <c r="E649" s="40">
        <f>'dec 20'!E649</f>
        <v>0</v>
      </c>
      <c r="F649" s="134">
        <f t="shared" si="226"/>
        <v>0</v>
      </c>
      <c r="G649" s="32" t="e">
        <f t="shared" si="227"/>
        <v>#DIV/0!</v>
      </c>
    </row>
    <row r="650" spans="1:7" x14ac:dyDescent="0.2">
      <c r="A650" s="130"/>
      <c r="B650" s="23" t="s">
        <v>24</v>
      </c>
      <c r="C650" s="10"/>
      <c r="D650" s="40">
        <f>'dec 20'!D650</f>
        <v>0</v>
      </c>
      <c r="E650" s="40">
        <f>'dec 20'!E650</f>
        <v>0</v>
      </c>
      <c r="F650" s="134">
        <f t="shared" si="226"/>
        <v>0</v>
      </c>
      <c r="G650" s="32" t="e">
        <f t="shared" si="227"/>
        <v>#DIV/0!</v>
      </c>
    </row>
    <row r="651" spans="1:7" x14ac:dyDescent="0.2">
      <c r="A651" s="130"/>
      <c r="B651" s="1"/>
      <c r="C651" s="10"/>
      <c r="D651" s="134"/>
      <c r="E651" s="134"/>
      <c r="F651" s="134"/>
      <c r="G651" s="32"/>
    </row>
    <row r="652" spans="1:7" x14ac:dyDescent="0.2">
      <c r="A652" s="130"/>
      <c r="B652" s="8" t="s">
        <v>26</v>
      </c>
      <c r="C652" s="31"/>
      <c r="D652" s="40">
        <f>'dec 20'!D652</f>
        <v>0</v>
      </c>
      <c r="E652" s="40">
        <f>'dec 20'!E652</f>
        <v>0</v>
      </c>
      <c r="F652" s="134">
        <f t="shared" ref="F652" si="228">(D652-E652)</f>
        <v>0</v>
      </c>
      <c r="G652" s="32" t="e">
        <f t="shared" ref="G652" si="229">F652/E652</f>
        <v>#DIV/0!</v>
      </c>
    </row>
    <row r="653" spans="1:7" x14ac:dyDescent="0.2">
      <c r="A653" s="130"/>
      <c r="B653" s="8"/>
      <c r="C653" s="31"/>
      <c r="D653" s="134"/>
      <c r="E653" s="134"/>
      <c r="F653" s="134"/>
      <c r="G653" s="32"/>
    </row>
    <row r="654" spans="1:7" x14ac:dyDescent="0.2">
      <c r="A654" s="130">
        <v>3</v>
      </c>
      <c r="B654" s="8" t="s">
        <v>15</v>
      </c>
      <c r="C654" s="31"/>
      <c r="D654" s="134">
        <f>D657+D658+D659+D660</f>
        <v>0</v>
      </c>
      <c r="E654" s="134">
        <f>E657+E658+E659+E660</f>
        <v>0</v>
      </c>
      <c r="F654" s="134">
        <f t="shared" ref="F654" si="230">(D654-E654)</f>
        <v>0</v>
      </c>
      <c r="G654" s="32" t="e">
        <f t="shared" ref="G654" si="231">F654/E654</f>
        <v>#DIV/0!</v>
      </c>
    </row>
    <row r="655" spans="1:7" x14ac:dyDescent="0.2">
      <c r="A655" s="130"/>
      <c r="B655" s="7" t="s">
        <v>6</v>
      </c>
      <c r="C655" s="29"/>
      <c r="D655" s="134"/>
      <c r="E655" s="134"/>
      <c r="F655" s="134"/>
      <c r="G655" s="32"/>
    </row>
    <row r="656" spans="1:7" x14ac:dyDescent="0.2">
      <c r="A656" s="130"/>
      <c r="B656" s="8"/>
      <c r="C656" s="31"/>
      <c r="D656" s="134"/>
      <c r="E656" s="134"/>
      <c r="F656" s="134"/>
      <c r="G656" s="32"/>
    </row>
    <row r="657" spans="1:7" x14ac:dyDescent="0.2">
      <c r="A657" s="130">
        <v>30</v>
      </c>
      <c r="B657" s="25" t="s">
        <v>16</v>
      </c>
      <c r="C657" s="31"/>
      <c r="D657" s="40">
        <f>'dec 20'!D657</f>
        <v>0</v>
      </c>
      <c r="E657" s="40">
        <f>'dec 20'!E657</f>
        <v>0</v>
      </c>
      <c r="F657" s="134">
        <f t="shared" ref="F657:F660" si="232">(D657-E657)</f>
        <v>0</v>
      </c>
      <c r="G657" s="32" t="e">
        <f t="shared" ref="G657:G660" si="233">F657/E657</f>
        <v>#DIV/0!</v>
      </c>
    </row>
    <row r="658" spans="1:7" x14ac:dyDescent="0.2">
      <c r="A658" s="130">
        <v>31</v>
      </c>
      <c r="B658" s="25" t="s">
        <v>17</v>
      </c>
      <c r="C658" s="31"/>
      <c r="D658" s="40">
        <f>'dec 20'!D658</f>
        <v>0</v>
      </c>
      <c r="E658" s="40">
        <f>'dec 20'!E658</f>
        <v>0</v>
      </c>
      <c r="F658" s="134">
        <f t="shared" si="232"/>
        <v>0</v>
      </c>
      <c r="G658" s="32" t="e">
        <f t="shared" si="233"/>
        <v>#DIV/0!</v>
      </c>
    </row>
    <row r="659" spans="1:7" x14ac:dyDescent="0.2">
      <c r="A659" s="130">
        <v>32</v>
      </c>
      <c r="B659" s="25" t="s">
        <v>18</v>
      </c>
      <c r="C659" s="31"/>
      <c r="D659" s="40">
        <f>'dec 20'!D659</f>
        <v>0</v>
      </c>
      <c r="E659" s="40">
        <f>'dec 20'!E659</f>
        <v>0</v>
      </c>
      <c r="F659" s="134">
        <f t="shared" si="232"/>
        <v>0</v>
      </c>
      <c r="G659" s="32" t="e">
        <f t="shared" si="233"/>
        <v>#DIV/0!</v>
      </c>
    </row>
    <row r="660" spans="1:7" x14ac:dyDescent="0.2">
      <c r="A660" s="130">
        <v>37</v>
      </c>
      <c r="B660" s="25" t="s">
        <v>25</v>
      </c>
      <c r="C660" s="31"/>
      <c r="D660" s="40">
        <f>'dec 20'!D660</f>
        <v>0</v>
      </c>
      <c r="E660" s="40">
        <f>'dec 20'!E660</f>
        <v>0</v>
      </c>
      <c r="F660" s="134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61" t="s">
        <v>1</v>
      </c>
      <c r="B663" s="263" t="s">
        <v>0</v>
      </c>
      <c r="C663" s="271" t="s">
        <v>76</v>
      </c>
      <c r="D663" s="273" t="s">
        <v>9</v>
      </c>
      <c r="E663" s="273"/>
      <c r="F663" s="274" t="s">
        <v>14</v>
      </c>
      <c r="G663" s="274"/>
    </row>
    <row r="664" spans="1:7" x14ac:dyDescent="0.2">
      <c r="A664" s="277"/>
      <c r="B664" s="270"/>
      <c r="C664" s="272"/>
      <c r="D664" s="134" t="s">
        <v>10</v>
      </c>
      <c r="E664" s="134" t="s">
        <v>11</v>
      </c>
      <c r="F664" s="134" t="s">
        <v>12</v>
      </c>
      <c r="G664" s="32" t="s">
        <v>13</v>
      </c>
    </row>
    <row r="665" spans="1:7" x14ac:dyDescent="0.2">
      <c r="A665" s="130">
        <v>700</v>
      </c>
      <c r="B665" s="1" t="s">
        <v>30</v>
      </c>
      <c r="C665" s="10"/>
      <c r="D665" s="134">
        <f>'octo 21'!D665+'NOVE 20 '!D665+'dec 20'!D665</f>
        <v>0</v>
      </c>
      <c r="E665" s="134">
        <f>'octo 21'!E665+'NOVE 20 '!E665+'dec 20'!E665</f>
        <v>0</v>
      </c>
      <c r="F665" s="134">
        <f>(D665-E665)</f>
        <v>0</v>
      </c>
      <c r="G665" s="32" t="e">
        <f>F665/E665</f>
        <v>#DIV/0!</v>
      </c>
    </row>
    <row r="666" spans="1:7" x14ac:dyDescent="0.2">
      <c r="A666" s="130">
        <v>701</v>
      </c>
      <c r="B666" s="1" t="s">
        <v>31</v>
      </c>
      <c r="C666" s="10"/>
      <c r="D666" s="134">
        <f>'octo 21'!D666+'NOVE 20 '!D666+'dec 20'!D666</f>
        <v>0</v>
      </c>
      <c r="E666" s="134">
        <f>'octo 21'!E666+'NOVE 20 '!E666+'dec 20'!E666</f>
        <v>0</v>
      </c>
      <c r="F666" s="134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130">
        <v>704</v>
      </c>
      <c r="B667" s="1" t="s">
        <v>32</v>
      </c>
      <c r="C667" s="10"/>
      <c r="D667" s="134">
        <f>'octo 21'!D667+'NOVE 20 '!D667+'dec 20'!D667</f>
        <v>0</v>
      </c>
      <c r="E667" s="134">
        <f>'octo 21'!E667+'NOVE 20 '!E667+'dec 20'!E667</f>
        <v>0</v>
      </c>
      <c r="F667" s="134">
        <f t="shared" si="234"/>
        <v>0</v>
      </c>
      <c r="G667" s="32" t="e">
        <f t="shared" si="235"/>
        <v>#DIV/0!</v>
      </c>
    </row>
    <row r="668" spans="1:7" x14ac:dyDescent="0.2">
      <c r="A668" s="130">
        <v>706</v>
      </c>
      <c r="B668" s="1" t="s">
        <v>33</v>
      </c>
      <c r="C668" s="10"/>
      <c r="D668" s="134">
        <f>'octo 21'!D668+'NOVE 20 '!D668+'dec 20'!D668</f>
        <v>37154</v>
      </c>
      <c r="E668" s="134">
        <f>'octo 21'!E668+'NOVE 20 '!E668+'dec 20'!E668</f>
        <v>26002</v>
      </c>
      <c r="F668" s="134">
        <f t="shared" si="234"/>
        <v>11152</v>
      </c>
      <c r="G668" s="32">
        <f t="shared" si="235"/>
        <v>0.42889008537804785</v>
      </c>
    </row>
    <row r="669" spans="1:7" x14ac:dyDescent="0.2">
      <c r="A669" s="130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130"/>
      <c r="B670" s="14" t="s">
        <v>19</v>
      </c>
      <c r="C670" s="11"/>
      <c r="D670" s="39"/>
      <c r="E670" s="39"/>
      <c r="F670" s="134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130"/>
      <c r="B671" s="14" t="s">
        <v>20</v>
      </c>
      <c r="C671" s="11"/>
      <c r="D671" s="39"/>
      <c r="E671" s="39"/>
      <c r="F671" s="134">
        <f t="shared" si="236"/>
        <v>0</v>
      </c>
      <c r="G671" s="32" t="e">
        <f t="shared" si="237"/>
        <v>#DIV/0!</v>
      </c>
    </row>
    <row r="672" spans="1:7" x14ac:dyDescent="0.2">
      <c r="A672" s="130"/>
      <c r="B672" s="14" t="s">
        <v>27</v>
      </c>
      <c r="C672" s="11"/>
      <c r="D672" s="39"/>
      <c r="E672" s="39"/>
      <c r="F672" s="134">
        <f t="shared" si="236"/>
        <v>0</v>
      </c>
      <c r="G672" s="32" t="e">
        <f t="shared" si="237"/>
        <v>#DIV/0!</v>
      </c>
    </row>
    <row r="673" spans="1:7" x14ac:dyDescent="0.2">
      <c r="A673" s="130">
        <v>706</v>
      </c>
      <c r="B673" s="2" t="s">
        <v>34</v>
      </c>
      <c r="C673" s="11"/>
      <c r="D673" s="134">
        <f>'octo 21'!D673+'NOVE 20 '!D673+'dec 20'!D673</f>
        <v>0</v>
      </c>
      <c r="E673" s="134">
        <f>'octo 21'!E673+'NOVE 20 '!E673+'dec 20'!E673</f>
        <v>0</v>
      </c>
      <c r="F673" s="134">
        <f t="shared" si="236"/>
        <v>0</v>
      </c>
      <c r="G673" s="32" t="e">
        <f t="shared" si="237"/>
        <v>#DIV/0!</v>
      </c>
    </row>
    <row r="674" spans="1:7" x14ac:dyDescent="0.2">
      <c r="A674" s="130" t="s">
        <v>35</v>
      </c>
      <c r="B674" s="2" t="s">
        <v>36</v>
      </c>
      <c r="C674" s="11"/>
      <c r="D674" s="134">
        <f>'octo 21'!D674+'NOVE 20 '!D674+'dec 20'!D674</f>
        <v>0</v>
      </c>
      <c r="E674" s="134">
        <f>'octo 21'!E674+'NOVE 20 '!E674+'dec 20'!E674</f>
        <v>0</v>
      </c>
      <c r="F674" s="134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131"/>
      <c r="D675" s="40">
        <f>D665+D666+D667+D668+D673+D674</f>
        <v>37154</v>
      </c>
      <c r="E675" s="40">
        <f>E665+E666+E667+E668+E673+E674</f>
        <v>26002</v>
      </c>
      <c r="F675" s="40">
        <f t="shared" si="236"/>
        <v>11152</v>
      </c>
      <c r="G675" s="34">
        <f t="shared" si="237"/>
        <v>0.42889008537804785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134">
        <f>'octo 21'!D678+'NOVE 20 '!D678+'dec 20'!D678</f>
        <v>0</v>
      </c>
      <c r="E678" s="134">
        <f>'octo 21'!E678+'NOVE 20 '!E678+'dec 20'!E678</f>
        <v>0</v>
      </c>
      <c r="F678" s="134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132"/>
      <c r="D679" s="133"/>
      <c r="E679" s="133"/>
      <c r="F679" s="133"/>
      <c r="G679" s="36"/>
    </row>
    <row r="680" spans="1:7" x14ac:dyDescent="0.2">
      <c r="A680" s="130">
        <v>72</v>
      </c>
      <c r="B680" s="1" t="s">
        <v>37</v>
      </c>
      <c r="C680" s="10"/>
      <c r="D680" s="134">
        <f>'octo 21'!D680+'NOVE 20 '!D680+'dec 20'!D680</f>
        <v>0</v>
      </c>
      <c r="E680" s="134">
        <f>'octo 21'!E680+'NOVE 20 '!E680+'dec 20'!E680</f>
        <v>0</v>
      </c>
      <c r="F680" s="134">
        <f t="shared" ref="F680:F692" si="240">(D680-E680)</f>
        <v>0</v>
      </c>
      <c r="G680" s="32" t="e">
        <f t="shared" ref="G680:G692" si="241">F680/E680</f>
        <v>#DIV/0!</v>
      </c>
    </row>
    <row r="681" spans="1:7" x14ac:dyDescent="0.2">
      <c r="A681" s="130">
        <v>73</v>
      </c>
      <c r="B681" s="1" t="s">
        <v>38</v>
      </c>
      <c r="C681" s="10"/>
      <c r="D681" s="134">
        <f>'octo 21'!D681+'NOVE 20 '!D681+'dec 20'!D681</f>
        <v>0</v>
      </c>
      <c r="E681" s="134">
        <f>'octo 21'!E681+'NOVE 20 '!E681+'dec 20'!E681</f>
        <v>0</v>
      </c>
      <c r="F681" s="134">
        <f t="shared" si="240"/>
        <v>0</v>
      </c>
      <c r="G681" s="32" t="e">
        <f t="shared" si="241"/>
        <v>#DIV/0!</v>
      </c>
    </row>
    <row r="682" spans="1:7" x14ac:dyDescent="0.2">
      <c r="A682" s="130">
        <v>74</v>
      </c>
      <c r="B682" s="2" t="s">
        <v>39</v>
      </c>
      <c r="C682" s="11"/>
      <c r="D682" s="134">
        <f>'octo 21'!D682+'NOVE 20 '!D682+'dec 20'!D682</f>
        <v>0</v>
      </c>
      <c r="E682" s="134">
        <f>'octo 21'!E682+'NOVE 20 '!E682+'dec 20'!E682</f>
        <v>0</v>
      </c>
      <c r="F682" s="134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135"/>
      <c r="D683" s="40">
        <f>D675+D680+D681+D682</f>
        <v>37154</v>
      </c>
      <c r="E683" s="40">
        <f>E675+E680+E681+E682</f>
        <v>26002</v>
      </c>
      <c r="F683" s="134">
        <f t="shared" si="240"/>
        <v>11152</v>
      </c>
      <c r="G683" s="32">
        <f t="shared" si="241"/>
        <v>0.42889008537804785</v>
      </c>
    </row>
    <row r="684" spans="1:7" x14ac:dyDescent="0.2">
      <c r="A684" s="130">
        <v>60</v>
      </c>
      <c r="B684" s="3" t="s">
        <v>40</v>
      </c>
      <c r="C684" s="132"/>
      <c r="D684" s="133">
        <f>D685+D686+D687</f>
        <v>10399</v>
      </c>
      <c r="E684" s="133">
        <f>E685+E686+E687</f>
        <v>7858</v>
      </c>
      <c r="F684" s="134">
        <f t="shared" si="240"/>
        <v>2541</v>
      </c>
      <c r="G684" s="32">
        <f t="shared" si="241"/>
        <v>0.32336472384830744</v>
      </c>
    </row>
    <row r="685" spans="1:7" x14ac:dyDescent="0.2">
      <c r="A685" s="130">
        <v>600</v>
      </c>
      <c r="B685" s="1" t="s">
        <v>2</v>
      </c>
      <c r="C685" s="10"/>
      <c r="D685" s="134">
        <f>'octo 21'!D685+'NOVE 20 '!D685+'dec 20'!D685</f>
        <v>0</v>
      </c>
      <c r="E685" s="134">
        <f>'octo 21'!E685+'NOVE 20 '!E685+'dec 20'!E685</f>
        <v>0</v>
      </c>
      <c r="F685" s="134">
        <f t="shared" si="240"/>
        <v>0</v>
      </c>
      <c r="G685" s="32" t="e">
        <f t="shared" si="241"/>
        <v>#DIV/0!</v>
      </c>
    </row>
    <row r="686" spans="1:7" x14ac:dyDescent="0.2">
      <c r="A686" s="130">
        <v>601</v>
      </c>
      <c r="B686" s="1" t="s">
        <v>3</v>
      </c>
      <c r="C686" s="10"/>
      <c r="D686" s="134">
        <f>'octo 21'!D686+'NOVE 20 '!D686+'dec 20'!D686</f>
        <v>10399</v>
      </c>
      <c r="E686" s="134">
        <f>'octo 21'!E686+'NOVE 20 '!E686+'dec 20'!E686</f>
        <v>7858</v>
      </c>
      <c r="F686" s="134">
        <f t="shared" si="240"/>
        <v>2541</v>
      </c>
      <c r="G686" s="32">
        <f t="shared" si="241"/>
        <v>0.32336472384830744</v>
      </c>
    </row>
    <row r="687" spans="1:7" x14ac:dyDescent="0.2">
      <c r="A687" s="130">
        <v>604</v>
      </c>
      <c r="B687" s="1" t="s">
        <v>4</v>
      </c>
      <c r="C687" s="10"/>
      <c r="D687" s="134">
        <f>'octo 21'!D687+'NOVE 20 '!D687+'dec 20'!D687</f>
        <v>0</v>
      </c>
      <c r="E687" s="134">
        <f>'octo 21'!E687+'NOVE 20 '!E687+'dec 20'!E687</f>
        <v>0</v>
      </c>
      <c r="F687" s="134">
        <f t="shared" si="240"/>
        <v>0</v>
      </c>
      <c r="G687" s="32" t="e">
        <f t="shared" si="241"/>
        <v>#DIV/0!</v>
      </c>
    </row>
    <row r="688" spans="1:7" x14ac:dyDescent="0.2">
      <c r="A688" s="130">
        <v>61</v>
      </c>
      <c r="B688" s="1" t="s">
        <v>41</v>
      </c>
      <c r="C688" s="10"/>
      <c r="D688" s="134">
        <f>'octo 21'!D688+'NOVE 20 '!D688+'dec 20'!D688</f>
        <v>329</v>
      </c>
      <c r="E688" s="134">
        <f>'octo 21'!E688+'NOVE 20 '!E688+'dec 20'!E688</f>
        <v>150</v>
      </c>
      <c r="F688" s="134">
        <f t="shared" si="240"/>
        <v>179</v>
      </c>
      <c r="G688" s="32">
        <f t="shared" si="241"/>
        <v>1.1933333333333334</v>
      </c>
    </row>
    <row r="689" spans="1:7" x14ac:dyDescent="0.2">
      <c r="A689" s="130">
        <v>62</v>
      </c>
      <c r="B689" s="2" t="s">
        <v>42</v>
      </c>
      <c r="C689" s="11"/>
      <c r="D689" s="134">
        <f>'octo 21'!D689+'NOVE 20 '!D689+'dec 20'!D689</f>
        <v>433</v>
      </c>
      <c r="E689" s="134">
        <f>'octo 21'!E689+'NOVE 20 '!E689+'dec 20'!E689</f>
        <v>508</v>
      </c>
      <c r="F689" s="134">
        <f t="shared" si="240"/>
        <v>-75</v>
      </c>
      <c r="G689" s="32">
        <f t="shared" si="241"/>
        <v>-0.14763779527559054</v>
      </c>
    </row>
    <row r="690" spans="1:7" ht="25.5" x14ac:dyDescent="0.2">
      <c r="A690" s="22"/>
      <c r="B690" s="26" t="s">
        <v>43</v>
      </c>
      <c r="C690" s="135"/>
      <c r="D690" s="40">
        <f>D684+D688+D689</f>
        <v>11161</v>
      </c>
      <c r="E690" s="40">
        <f>E684+E688+E689</f>
        <v>8516</v>
      </c>
      <c r="F690" s="134">
        <f t="shared" si="240"/>
        <v>2645</v>
      </c>
      <c r="G690" s="32">
        <f t="shared" si="241"/>
        <v>0.31059182714889622</v>
      </c>
    </row>
    <row r="691" spans="1:7" ht="25.5" x14ac:dyDescent="0.2">
      <c r="A691" s="22"/>
      <c r="B691" s="26" t="s">
        <v>48</v>
      </c>
      <c r="C691" s="135"/>
      <c r="D691" s="40">
        <f>D683-D690</f>
        <v>25993</v>
      </c>
      <c r="E691" s="40">
        <f>E683-E690</f>
        <v>17486</v>
      </c>
      <c r="F691" s="134">
        <f t="shared" si="240"/>
        <v>8507</v>
      </c>
      <c r="G691" s="32">
        <f t="shared" si="241"/>
        <v>0.48650348850508979</v>
      </c>
    </row>
    <row r="692" spans="1:7" x14ac:dyDescent="0.2">
      <c r="A692" s="130">
        <v>63</v>
      </c>
      <c r="B692" s="3" t="s">
        <v>46</v>
      </c>
      <c r="C692" s="132"/>
      <c r="D692" s="134">
        <f>'octo 21'!D692+'NOVE 20 '!D692+'dec 20'!D692</f>
        <v>21322</v>
      </c>
      <c r="E692" s="134">
        <f>'octo 21'!E692+'NOVE 20 '!E692+'dec 20'!E692</f>
        <v>21526</v>
      </c>
      <c r="F692" s="134">
        <f t="shared" si="240"/>
        <v>-204</v>
      </c>
      <c r="G692" s="32">
        <f t="shared" si="241"/>
        <v>-9.4769116417355755E-3</v>
      </c>
    </row>
    <row r="693" spans="1:7" x14ac:dyDescent="0.2">
      <c r="A693" s="130"/>
      <c r="B693" s="13" t="s">
        <v>6</v>
      </c>
      <c r="C693" s="27"/>
      <c r="D693" s="134"/>
      <c r="E693" s="134"/>
      <c r="F693" s="134"/>
      <c r="G693" s="32"/>
    </row>
    <row r="694" spans="1:7" x14ac:dyDescent="0.2">
      <c r="A694" s="130">
        <v>631</v>
      </c>
      <c r="B694" s="15" t="s">
        <v>21</v>
      </c>
      <c r="C694" s="21"/>
      <c r="D694" s="134">
        <f>'octo 21'!D694+'NOVE 20 '!D694+'dec 20'!D694</f>
        <v>0</v>
      </c>
      <c r="E694" s="134">
        <f>'octo 21'!E694+'NOVE 20 '!E694+'dec 20'!E694</f>
        <v>0</v>
      </c>
      <c r="F694" s="134">
        <f t="shared" ref="F694" si="242">(D694-E694)</f>
        <v>0</v>
      </c>
      <c r="G694" s="32" t="e">
        <f t="shared" ref="G694" si="243">F694/E694</f>
        <v>#DIV/0!</v>
      </c>
    </row>
    <row r="695" spans="1:7" x14ac:dyDescent="0.2">
      <c r="A695" s="130"/>
      <c r="B695" s="15"/>
      <c r="C695" s="21"/>
      <c r="D695" s="134"/>
      <c r="E695" s="134"/>
      <c r="F695" s="134"/>
      <c r="G695" s="32"/>
    </row>
    <row r="696" spans="1:7" x14ac:dyDescent="0.2">
      <c r="A696" s="130">
        <v>64</v>
      </c>
      <c r="B696" s="2" t="s">
        <v>47</v>
      </c>
      <c r="C696" s="11"/>
      <c r="D696" s="134">
        <f>'octo 21'!D696+'NOVE 20 '!D696+'dec 20'!D696</f>
        <v>1150</v>
      </c>
      <c r="E696" s="134">
        <f>'octo 21'!E696+'NOVE 20 '!E696+'dec 20'!E696</f>
        <v>815</v>
      </c>
      <c r="F696" s="134">
        <f t="shared" ref="F696:F706" si="244">(D696-E696)</f>
        <v>335</v>
      </c>
      <c r="G696" s="32">
        <f t="shared" ref="G696:G706" si="245">F696/E696</f>
        <v>0.41104294478527609</v>
      </c>
    </row>
    <row r="697" spans="1:7" ht="25.5" x14ac:dyDescent="0.2">
      <c r="A697" s="22"/>
      <c r="B697" s="26" t="s">
        <v>49</v>
      </c>
      <c r="C697" s="135"/>
      <c r="D697" s="40">
        <f>D691-D692-D696</f>
        <v>3521</v>
      </c>
      <c r="E697" s="40">
        <f>E691-E692-E696</f>
        <v>-4855</v>
      </c>
      <c r="F697" s="40">
        <f t="shared" si="244"/>
        <v>8376</v>
      </c>
      <c r="G697" s="34">
        <f t="shared" si="245"/>
        <v>-1.725231719876416</v>
      </c>
    </row>
    <row r="698" spans="1:7" x14ac:dyDescent="0.2">
      <c r="A698" s="130">
        <v>75</v>
      </c>
      <c r="B698" s="3" t="s">
        <v>50</v>
      </c>
      <c r="C698" s="132"/>
      <c r="D698" s="134">
        <f>'octo 21'!D698+'NOVE 20 '!D698+'dec 20'!D698</f>
        <v>0</v>
      </c>
      <c r="E698" s="134">
        <f>'octo 21'!E698+'NOVE 20 '!E698+'dec 20'!E698</f>
        <v>100</v>
      </c>
      <c r="F698" s="134">
        <f t="shared" si="244"/>
        <v>-100</v>
      </c>
      <c r="G698" s="32">
        <f t="shared" si="245"/>
        <v>-1</v>
      </c>
    </row>
    <row r="699" spans="1:7" x14ac:dyDescent="0.2">
      <c r="A699" s="130">
        <v>65</v>
      </c>
      <c r="B699" s="1" t="s">
        <v>51</v>
      </c>
      <c r="C699" s="10"/>
      <c r="D699" s="134">
        <f>'octo 21'!D699+'NOVE 20 '!D699+'dec 20'!D699</f>
        <v>541</v>
      </c>
      <c r="E699" s="134">
        <f>'octo 21'!E699+'NOVE 20 '!E699+'dec 20'!E699</f>
        <v>49</v>
      </c>
      <c r="F699" s="134">
        <f t="shared" si="244"/>
        <v>492</v>
      </c>
      <c r="G699" s="32">
        <f t="shared" si="245"/>
        <v>10.040816326530612</v>
      </c>
    </row>
    <row r="700" spans="1:7" ht="25.5" x14ac:dyDescent="0.2">
      <c r="A700" s="130">
        <v>68</v>
      </c>
      <c r="B700" s="16" t="s">
        <v>52</v>
      </c>
      <c r="C700" s="17"/>
      <c r="D700" s="134">
        <f>'octo 21'!D700+'NOVE 20 '!D700+'dec 20'!D700</f>
        <v>5691</v>
      </c>
      <c r="E700" s="134">
        <f>'octo 21'!E700+'NOVE 20 '!E700+'dec 20'!E700</f>
        <v>7068</v>
      </c>
      <c r="F700" s="134">
        <f t="shared" si="244"/>
        <v>-1377</v>
      </c>
      <c r="G700" s="32">
        <f t="shared" si="245"/>
        <v>-0.19482173174872666</v>
      </c>
    </row>
    <row r="701" spans="1:7" x14ac:dyDescent="0.2">
      <c r="A701" s="130">
        <v>78</v>
      </c>
      <c r="B701" s="2" t="s">
        <v>53</v>
      </c>
      <c r="C701" s="11"/>
      <c r="D701" s="134">
        <f>'octo 21'!D701+'NOVE 20 '!D701+'dec 20'!D701</f>
        <v>0</v>
      </c>
      <c r="E701" s="134">
        <f>'octo 21'!E701+'NOVE 20 '!E701+'dec 20'!E701</f>
        <v>292</v>
      </c>
      <c r="F701" s="134">
        <f t="shared" si="244"/>
        <v>-292</v>
      </c>
      <c r="G701" s="32">
        <f t="shared" si="245"/>
        <v>-1</v>
      </c>
    </row>
    <row r="702" spans="1:7" ht="25.5" x14ac:dyDescent="0.2">
      <c r="A702" s="22"/>
      <c r="B702" s="26" t="s">
        <v>77</v>
      </c>
      <c r="C702" s="135"/>
      <c r="D702" s="40">
        <f>D697+D698-D699-D700+D701</f>
        <v>-2711</v>
      </c>
      <c r="E702" s="40">
        <f>E697+E698-E699-E700+E701</f>
        <v>-11580</v>
      </c>
      <c r="F702" s="40">
        <f t="shared" si="244"/>
        <v>8869</v>
      </c>
      <c r="G702" s="34">
        <f t="shared" si="245"/>
        <v>-0.76588946459412777</v>
      </c>
    </row>
    <row r="703" spans="1:7" x14ac:dyDescent="0.2">
      <c r="A703" s="130">
        <v>76</v>
      </c>
      <c r="B703" s="1" t="s">
        <v>54</v>
      </c>
      <c r="C703" s="10"/>
      <c r="D703" s="134">
        <f>'octo 21'!D703+'NOVE 20 '!D703+'dec 20'!D703</f>
        <v>1548</v>
      </c>
      <c r="E703" s="134">
        <f>'octo 21'!E703+'NOVE 20 '!E703+'dec 20'!E703</f>
        <v>1784</v>
      </c>
      <c r="F703" s="134">
        <f t="shared" si="244"/>
        <v>-236</v>
      </c>
      <c r="G703" s="32">
        <f t="shared" si="245"/>
        <v>-0.13228699551569506</v>
      </c>
    </row>
    <row r="704" spans="1:7" x14ac:dyDescent="0.2">
      <c r="A704" s="130">
        <v>66</v>
      </c>
      <c r="B704" s="1" t="s">
        <v>55</v>
      </c>
      <c r="C704" s="10"/>
      <c r="D704" s="134">
        <f>'octo 21'!D704+'NOVE 20 '!D704+'dec 20'!D704</f>
        <v>0</v>
      </c>
      <c r="E704" s="134">
        <f>'octo 21'!E704+'NOVE 20 '!E704+'dec 20'!E704</f>
        <v>0</v>
      </c>
      <c r="F704" s="134">
        <f t="shared" si="244"/>
        <v>0</v>
      </c>
      <c r="G704" s="32" t="e">
        <f t="shared" si="245"/>
        <v>#DIV/0!</v>
      </c>
    </row>
    <row r="705" spans="1:7" x14ac:dyDescent="0.2">
      <c r="B705" s="2" t="s">
        <v>56</v>
      </c>
      <c r="C705" s="11"/>
      <c r="D705" s="136">
        <f>D703-D704</f>
        <v>1548</v>
      </c>
      <c r="E705" s="136">
        <f>E703-E704</f>
        <v>1784</v>
      </c>
      <c r="F705" s="134">
        <f t="shared" si="244"/>
        <v>-236</v>
      </c>
      <c r="G705" s="32">
        <f t="shared" si="245"/>
        <v>-0.13228699551569506</v>
      </c>
    </row>
    <row r="706" spans="1:7" x14ac:dyDescent="0.2">
      <c r="A706" s="22"/>
      <c r="B706" s="19" t="s">
        <v>57</v>
      </c>
      <c r="C706" s="135"/>
      <c r="D706" s="40">
        <f>D702+D705</f>
        <v>-1163</v>
      </c>
      <c r="E706" s="40">
        <f>E702+E705</f>
        <v>-9796</v>
      </c>
      <c r="F706" s="40">
        <f t="shared" si="244"/>
        <v>8633</v>
      </c>
      <c r="G706" s="34">
        <f t="shared" si="245"/>
        <v>-0.88127807268272762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130">
        <v>5</v>
      </c>
      <c r="B710" s="1" t="s">
        <v>22</v>
      </c>
      <c r="C710" s="10"/>
      <c r="D710" s="40">
        <f>'dec 20'!D710</f>
        <v>0</v>
      </c>
      <c r="E710" s="40">
        <f>'dec 20'!E710</f>
        <v>0</v>
      </c>
      <c r="F710" s="40">
        <f t="shared" ref="F710" si="246">(D710-E710)</f>
        <v>0</v>
      </c>
      <c r="G710" s="34" t="e">
        <f t="shared" ref="G710" si="247">F710/E710</f>
        <v>#DIV/0!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130">
        <v>51</v>
      </c>
      <c r="B714" s="20" t="s">
        <v>29</v>
      </c>
      <c r="C714" s="30"/>
      <c r="D714" s="134">
        <v>0</v>
      </c>
      <c r="E714" s="134">
        <v>0</v>
      </c>
      <c r="F714" s="134">
        <f t="shared" ref="F714:F715" si="248">(D714-E714)</f>
        <v>0</v>
      </c>
      <c r="G714" s="32" t="e">
        <f t="shared" ref="G714:G715" si="249">F714/E714</f>
        <v>#DIV/0!</v>
      </c>
    </row>
    <row r="715" spans="1:7" x14ac:dyDescent="0.2">
      <c r="A715" s="130">
        <v>510</v>
      </c>
      <c r="B715" s="1" t="s">
        <v>7</v>
      </c>
      <c r="C715" s="10"/>
      <c r="D715" s="134">
        <v>0</v>
      </c>
      <c r="E715" s="134">
        <v>0</v>
      </c>
      <c r="F715" s="134">
        <f t="shared" si="248"/>
        <v>0</v>
      </c>
      <c r="G715" s="32" t="e">
        <f t="shared" si="249"/>
        <v>#DIV/0!</v>
      </c>
    </row>
    <row r="716" spans="1:7" x14ac:dyDescent="0.2">
      <c r="B716" s="3"/>
      <c r="C716" s="28"/>
    </row>
    <row r="717" spans="1:7" x14ac:dyDescent="0.2">
      <c r="A717" s="130">
        <v>41</v>
      </c>
      <c r="B717" s="1" t="s">
        <v>8</v>
      </c>
      <c r="C717" s="10"/>
      <c r="D717" s="134">
        <f>D721+D722+D723</f>
        <v>0</v>
      </c>
      <c r="E717" s="134">
        <f>E721+E722+E723</f>
        <v>0</v>
      </c>
      <c r="F717" s="134">
        <f t="shared" ref="F717" si="250">(D717-E717)</f>
        <v>0</v>
      </c>
      <c r="G717" s="32" t="e">
        <f t="shared" ref="G717" si="251">F717/E717</f>
        <v>#DIV/0!</v>
      </c>
    </row>
    <row r="718" spans="1:7" x14ac:dyDescent="0.2">
      <c r="A718" s="130"/>
      <c r="B718" s="1"/>
      <c r="C718" s="10"/>
      <c r="D718" s="134"/>
      <c r="E718" s="134"/>
      <c r="F718" s="134"/>
      <c r="G718" s="32"/>
    </row>
    <row r="719" spans="1:7" x14ac:dyDescent="0.2">
      <c r="A719" s="130"/>
      <c r="B719" s="7" t="s">
        <v>6</v>
      </c>
      <c r="C719" s="29"/>
      <c r="D719" s="134"/>
      <c r="E719" s="134"/>
      <c r="F719" s="134"/>
      <c r="G719" s="32"/>
    </row>
    <row r="720" spans="1:7" x14ac:dyDescent="0.2">
      <c r="A720" s="130"/>
      <c r="B720" s="1"/>
      <c r="C720" s="10"/>
      <c r="D720" s="134"/>
      <c r="E720" s="134"/>
      <c r="F720" s="134"/>
      <c r="G720" s="32"/>
    </row>
    <row r="721" spans="1:7" x14ac:dyDescent="0.2">
      <c r="A721" s="130"/>
      <c r="B721" s="23" t="s">
        <v>23</v>
      </c>
      <c r="C721" s="10"/>
      <c r="D721" s="40">
        <f>'dec 20'!D721</f>
        <v>0</v>
      </c>
      <c r="E721" s="40">
        <f>'dec 20'!E721</f>
        <v>0</v>
      </c>
      <c r="F721" s="134">
        <f t="shared" ref="F721:F723" si="252">(D721-E721)</f>
        <v>0</v>
      </c>
      <c r="G721" s="32" t="e">
        <f t="shared" ref="G721:G723" si="253">F721/E721</f>
        <v>#DIV/0!</v>
      </c>
    </row>
    <row r="722" spans="1:7" ht="25.5" x14ac:dyDescent="0.2">
      <c r="A722" s="130"/>
      <c r="B722" s="24" t="s">
        <v>58</v>
      </c>
      <c r="C722" s="17"/>
      <c r="D722" s="40">
        <f>'dec 20'!D722</f>
        <v>0</v>
      </c>
      <c r="E722" s="40">
        <f>'dec 20'!E722</f>
        <v>0</v>
      </c>
      <c r="F722" s="134">
        <f t="shared" si="252"/>
        <v>0</v>
      </c>
      <c r="G722" s="32" t="e">
        <f t="shared" si="253"/>
        <v>#DIV/0!</v>
      </c>
    </row>
    <row r="723" spans="1:7" x14ac:dyDescent="0.2">
      <c r="A723" s="130"/>
      <c r="B723" s="23" t="s">
        <v>24</v>
      </c>
      <c r="C723" s="10"/>
      <c r="D723" s="40">
        <f>'dec 20'!D723</f>
        <v>0</v>
      </c>
      <c r="E723" s="40">
        <f>'dec 20'!E723</f>
        <v>0</v>
      </c>
      <c r="F723" s="134">
        <f t="shared" si="252"/>
        <v>0</v>
      </c>
      <c r="G723" s="32" t="e">
        <f t="shared" si="253"/>
        <v>#DIV/0!</v>
      </c>
    </row>
    <row r="724" spans="1:7" x14ac:dyDescent="0.2">
      <c r="A724" s="130"/>
      <c r="B724" s="1"/>
      <c r="C724" s="10"/>
      <c r="D724" s="134"/>
      <c r="E724" s="134"/>
      <c r="F724" s="134"/>
      <c r="G724" s="32"/>
    </row>
    <row r="725" spans="1:7" x14ac:dyDescent="0.2">
      <c r="A725" s="130"/>
      <c r="B725" s="8" t="s">
        <v>26</v>
      </c>
      <c r="C725" s="31"/>
      <c r="D725" s="40">
        <f>'dec 20'!D725</f>
        <v>0</v>
      </c>
      <c r="E725" s="40">
        <f>'dec 20'!E725</f>
        <v>0</v>
      </c>
      <c r="F725" s="134">
        <f t="shared" ref="F725" si="254">(D725-E725)</f>
        <v>0</v>
      </c>
      <c r="G725" s="32" t="e">
        <f t="shared" ref="G725" si="255">F725/E725</f>
        <v>#DIV/0!</v>
      </c>
    </row>
    <row r="726" spans="1:7" x14ac:dyDescent="0.2">
      <c r="A726" s="130"/>
      <c r="B726" s="8"/>
      <c r="C726" s="31"/>
      <c r="D726" s="134"/>
      <c r="E726" s="134"/>
      <c r="F726" s="134"/>
      <c r="G726" s="32"/>
    </row>
    <row r="727" spans="1:7" x14ac:dyDescent="0.2">
      <c r="A727" s="130">
        <v>3</v>
      </c>
      <c r="B727" s="8" t="s">
        <v>15</v>
      </c>
      <c r="C727" s="31"/>
      <c r="D727" s="134">
        <f>D730+D731+D732+D733</f>
        <v>0</v>
      </c>
      <c r="E727" s="134">
        <f>E730+E731+E732+E733</f>
        <v>0</v>
      </c>
      <c r="F727" s="134">
        <f t="shared" ref="F727" si="256">(D727-E727)</f>
        <v>0</v>
      </c>
      <c r="G727" s="32" t="e">
        <f t="shared" ref="G727" si="257">F727/E727</f>
        <v>#DIV/0!</v>
      </c>
    </row>
    <row r="728" spans="1:7" x14ac:dyDescent="0.2">
      <c r="A728" s="130"/>
      <c r="B728" s="7" t="s">
        <v>6</v>
      </c>
      <c r="C728" s="29"/>
      <c r="D728" s="134"/>
      <c r="E728" s="134"/>
      <c r="F728" s="134"/>
      <c r="G728" s="32"/>
    </row>
    <row r="729" spans="1:7" x14ac:dyDescent="0.2">
      <c r="A729" s="130"/>
      <c r="B729" s="8"/>
      <c r="C729" s="31"/>
      <c r="D729" s="134"/>
      <c r="E729" s="134"/>
      <c r="F729" s="134"/>
      <c r="G729" s="32"/>
    </row>
    <row r="730" spans="1:7" x14ac:dyDescent="0.2">
      <c r="A730" s="130">
        <v>30</v>
      </c>
      <c r="B730" s="25" t="s">
        <v>16</v>
      </c>
      <c r="C730" s="31"/>
      <c r="D730" s="40">
        <f>'dec 20'!D730</f>
        <v>0</v>
      </c>
      <c r="E730" s="40">
        <f>'dec 20'!E730</f>
        <v>0</v>
      </c>
      <c r="F730" s="134">
        <f t="shared" ref="F730:F733" si="258">(D730-E730)</f>
        <v>0</v>
      </c>
      <c r="G730" s="32" t="e">
        <f t="shared" ref="G730:G733" si="259">F730/E730</f>
        <v>#DIV/0!</v>
      </c>
    </row>
    <row r="731" spans="1:7" x14ac:dyDescent="0.2">
      <c r="A731" s="130">
        <v>31</v>
      </c>
      <c r="B731" s="25" t="s">
        <v>17</v>
      </c>
      <c r="C731" s="31"/>
      <c r="D731" s="40">
        <f>'dec 20'!D731</f>
        <v>0</v>
      </c>
      <c r="E731" s="40">
        <f>'dec 20'!E731</f>
        <v>0</v>
      </c>
      <c r="F731" s="134">
        <f t="shared" si="258"/>
        <v>0</v>
      </c>
      <c r="G731" s="32" t="e">
        <f t="shared" si="259"/>
        <v>#DIV/0!</v>
      </c>
    </row>
    <row r="732" spans="1:7" x14ac:dyDescent="0.2">
      <c r="A732" s="130">
        <v>32</v>
      </c>
      <c r="B732" s="25" t="s">
        <v>18</v>
      </c>
      <c r="C732" s="31"/>
      <c r="D732" s="40">
        <f>'dec 20'!D732</f>
        <v>0</v>
      </c>
      <c r="E732" s="40">
        <f>'dec 20'!E732</f>
        <v>0</v>
      </c>
      <c r="F732" s="134">
        <f t="shared" si="258"/>
        <v>0</v>
      </c>
      <c r="G732" s="32" t="e">
        <f t="shared" si="259"/>
        <v>#DIV/0!</v>
      </c>
    </row>
    <row r="733" spans="1:7" x14ac:dyDescent="0.2">
      <c r="A733" s="130">
        <v>37</v>
      </c>
      <c r="B733" s="25" t="s">
        <v>25</v>
      </c>
      <c r="C733" s="31"/>
      <c r="D733" s="40">
        <f>'dec 20'!D733</f>
        <v>0</v>
      </c>
      <c r="E733" s="40">
        <f>'dec 20'!E733</f>
        <v>0</v>
      </c>
      <c r="F733" s="134">
        <f t="shared" si="258"/>
        <v>0</v>
      </c>
      <c r="G733" s="32" t="e">
        <f t="shared" si="259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61" t="s">
        <v>1</v>
      </c>
      <c r="B736" s="263" t="s">
        <v>0</v>
      </c>
      <c r="C736" s="271" t="s">
        <v>76</v>
      </c>
      <c r="D736" s="273" t="s">
        <v>9</v>
      </c>
      <c r="E736" s="273"/>
      <c r="F736" s="274" t="s">
        <v>14</v>
      </c>
      <c r="G736" s="274"/>
    </row>
    <row r="737" spans="1:7" x14ac:dyDescent="0.2">
      <c r="A737" s="277"/>
      <c r="B737" s="270"/>
      <c r="C737" s="272"/>
      <c r="D737" s="134" t="s">
        <v>10</v>
      </c>
      <c r="E737" s="134" t="s">
        <v>11</v>
      </c>
      <c r="F737" s="134" t="s">
        <v>12</v>
      </c>
      <c r="G737" s="32" t="s">
        <v>13</v>
      </c>
    </row>
    <row r="738" spans="1:7" x14ac:dyDescent="0.2">
      <c r="A738" s="130">
        <v>700</v>
      </c>
      <c r="B738" s="1" t="s">
        <v>30</v>
      </c>
      <c r="C738" s="10"/>
      <c r="D738" s="134">
        <f>'octo 21'!D738+'NOVE 20 '!D738+'dec 20'!D738</f>
        <v>5376</v>
      </c>
      <c r="E738" s="134">
        <f>'octo 21'!E738+'NOVE 20 '!E738+'dec 20'!E738</f>
        <v>2470</v>
      </c>
      <c r="F738" s="134">
        <f>(D738-E738)</f>
        <v>2906</v>
      </c>
      <c r="G738" s="32">
        <f>F738/E738</f>
        <v>1.1765182186234817</v>
      </c>
    </row>
    <row r="739" spans="1:7" x14ac:dyDescent="0.2">
      <c r="A739" s="130">
        <v>701</v>
      </c>
      <c r="B739" s="1" t="s">
        <v>31</v>
      </c>
      <c r="C739" s="10"/>
      <c r="D739" s="134">
        <f>'octo 21'!D739+'NOVE 20 '!D739+'dec 20'!D739</f>
        <v>7258</v>
      </c>
      <c r="E739" s="134">
        <f>'octo 21'!E739+'NOVE 20 '!E739+'dec 20'!E739</f>
        <v>6508</v>
      </c>
      <c r="F739" s="134">
        <f t="shared" ref="F739:F741" si="260">(D739-E739)</f>
        <v>750</v>
      </c>
      <c r="G739" s="32">
        <f t="shared" ref="G739:G741" si="261">F739/E739</f>
        <v>0.11524277811923786</v>
      </c>
    </row>
    <row r="740" spans="1:7" x14ac:dyDescent="0.2">
      <c r="A740" s="130">
        <v>704</v>
      </c>
      <c r="B740" s="1" t="s">
        <v>32</v>
      </c>
      <c r="C740" s="10"/>
      <c r="D740" s="134">
        <f>'octo 21'!D740+'NOVE 20 '!D740+'dec 20'!D740</f>
        <v>0</v>
      </c>
      <c r="E740" s="134">
        <f>'octo 21'!E740+'NOVE 20 '!E740+'dec 20'!E740</f>
        <v>0</v>
      </c>
      <c r="F740" s="134">
        <f t="shared" si="260"/>
        <v>0</v>
      </c>
      <c r="G740" s="32" t="e">
        <f t="shared" si="261"/>
        <v>#DIV/0!</v>
      </c>
    </row>
    <row r="741" spans="1:7" x14ac:dyDescent="0.2">
      <c r="A741" s="130">
        <v>706</v>
      </c>
      <c r="B741" s="1" t="s">
        <v>33</v>
      </c>
      <c r="C741" s="10"/>
      <c r="D741" s="134">
        <f>'octo 21'!D741+'NOVE 20 '!D741+'dec 20'!D741</f>
        <v>12967</v>
      </c>
      <c r="E741" s="134">
        <f>'octo 21'!E741+'NOVE 20 '!E741+'dec 20'!E741</f>
        <v>9043</v>
      </c>
      <c r="F741" s="134">
        <f t="shared" si="260"/>
        <v>3924</v>
      </c>
      <c r="G741" s="32">
        <f t="shared" si="261"/>
        <v>0.43392679420546276</v>
      </c>
    </row>
    <row r="742" spans="1:7" x14ac:dyDescent="0.2">
      <c r="A742" s="130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130"/>
      <c r="B743" s="14" t="s">
        <v>19</v>
      </c>
      <c r="C743" s="11"/>
      <c r="D743" s="39"/>
      <c r="E743" s="39"/>
      <c r="F743" s="134">
        <f t="shared" ref="F743:F748" si="262">(D743-E743)</f>
        <v>0</v>
      </c>
      <c r="G743" s="32" t="e">
        <f t="shared" ref="G743:G748" si="263">F743/E743</f>
        <v>#DIV/0!</v>
      </c>
    </row>
    <row r="744" spans="1:7" x14ac:dyDescent="0.2">
      <c r="A744" s="130"/>
      <c r="B744" s="14" t="s">
        <v>20</v>
      </c>
      <c r="C744" s="11"/>
      <c r="D744" s="39"/>
      <c r="E744" s="39"/>
      <c r="F744" s="134">
        <f t="shared" si="262"/>
        <v>0</v>
      </c>
      <c r="G744" s="32" t="e">
        <f t="shared" si="263"/>
        <v>#DIV/0!</v>
      </c>
    </row>
    <row r="745" spans="1:7" x14ac:dyDescent="0.2">
      <c r="A745" s="130"/>
      <c r="B745" s="14" t="s">
        <v>27</v>
      </c>
      <c r="C745" s="11"/>
      <c r="D745" s="39"/>
      <c r="E745" s="39"/>
      <c r="F745" s="134">
        <f t="shared" si="262"/>
        <v>0</v>
      </c>
      <c r="G745" s="32" t="e">
        <f t="shared" si="263"/>
        <v>#DIV/0!</v>
      </c>
    </row>
    <row r="746" spans="1:7" x14ac:dyDescent="0.2">
      <c r="A746" s="130">
        <v>706</v>
      </c>
      <c r="B746" s="2" t="s">
        <v>34</v>
      </c>
      <c r="C746" s="11"/>
      <c r="D746" s="134">
        <f>'octo 21'!D746+'NOVE 20 '!D746+'dec 20'!D746</f>
        <v>1240</v>
      </c>
      <c r="E746" s="134">
        <f>'octo 21'!E746+'NOVE 20 '!E746+'dec 20'!E746</f>
        <v>0</v>
      </c>
      <c r="F746" s="134">
        <f t="shared" si="262"/>
        <v>1240</v>
      </c>
      <c r="G746" s="32" t="e">
        <f t="shared" si="263"/>
        <v>#DIV/0!</v>
      </c>
    </row>
    <row r="747" spans="1:7" x14ac:dyDescent="0.2">
      <c r="A747" s="130" t="s">
        <v>35</v>
      </c>
      <c r="B747" s="2" t="s">
        <v>36</v>
      </c>
      <c r="C747" s="11"/>
      <c r="D747" s="134">
        <f>'octo 21'!D747+'NOVE 20 '!D747+'dec 20'!D747</f>
        <v>0</v>
      </c>
      <c r="E747" s="134">
        <f>'octo 21'!E747+'NOVE 20 '!E747+'dec 20'!E747</f>
        <v>0</v>
      </c>
      <c r="F747" s="134">
        <f t="shared" si="262"/>
        <v>0</v>
      </c>
      <c r="G747" s="32" t="e">
        <f t="shared" si="263"/>
        <v>#DIV/0!</v>
      </c>
    </row>
    <row r="748" spans="1:7" ht="25.5" x14ac:dyDescent="0.2">
      <c r="A748" s="22"/>
      <c r="B748" s="26" t="s">
        <v>45</v>
      </c>
      <c r="C748" s="131"/>
      <c r="D748" s="40">
        <f>D738+D739+D740+D741+D746+D747</f>
        <v>26841</v>
      </c>
      <c r="E748" s="40">
        <f>E738+E739+E740+E741+E746+E747</f>
        <v>18021</v>
      </c>
      <c r="F748" s="40">
        <f t="shared" si="262"/>
        <v>8820</v>
      </c>
      <c r="G748" s="34">
        <f t="shared" si="263"/>
        <v>0.48942899950058266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134">
        <f>'octo 21'!D751+'NOVE 20 '!D751+'dec 20'!D751</f>
        <v>0</v>
      </c>
      <c r="E751" s="134">
        <f>'octo 21'!E751+'NOVE 20 '!E751+'dec 20'!E751</f>
        <v>0</v>
      </c>
      <c r="F751" s="134">
        <f t="shared" ref="F751" si="264">(D751-E751)</f>
        <v>0</v>
      </c>
      <c r="G751" s="32" t="e">
        <f t="shared" ref="G751" si="265">F751/E751</f>
        <v>#DIV/0!</v>
      </c>
    </row>
    <row r="752" spans="1:7" x14ac:dyDescent="0.2">
      <c r="B752" s="3"/>
      <c r="C752" s="132"/>
      <c r="D752" s="133"/>
      <c r="E752" s="133"/>
      <c r="F752" s="133"/>
      <c r="G752" s="36"/>
    </row>
    <row r="753" spans="1:7" x14ac:dyDescent="0.2">
      <c r="A753" s="130">
        <v>72</v>
      </c>
      <c r="B753" s="1" t="s">
        <v>37</v>
      </c>
      <c r="C753" s="10"/>
      <c r="D753" s="134">
        <f>'octo 21'!D753+'NOVE 20 '!D753+'dec 20'!D753</f>
        <v>0</v>
      </c>
      <c r="E753" s="134">
        <f>'octo 21'!E753+'NOVE 20 '!E753+'dec 20'!E753</f>
        <v>0</v>
      </c>
      <c r="F753" s="134">
        <f t="shared" ref="F753:F765" si="266">(D753-E753)</f>
        <v>0</v>
      </c>
      <c r="G753" s="32" t="e">
        <f t="shared" ref="G753:G765" si="267">F753/E753</f>
        <v>#DIV/0!</v>
      </c>
    </row>
    <row r="754" spans="1:7" x14ac:dyDescent="0.2">
      <c r="A754" s="130">
        <v>73</v>
      </c>
      <c r="B754" s="1" t="s">
        <v>38</v>
      </c>
      <c r="C754" s="10"/>
      <c r="D754" s="134">
        <f>'octo 21'!D754+'NOVE 20 '!D754+'dec 20'!D754</f>
        <v>0</v>
      </c>
      <c r="E754" s="134">
        <f>'octo 21'!E754+'NOVE 20 '!E754+'dec 20'!E754</f>
        <v>0</v>
      </c>
      <c r="F754" s="134">
        <f t="shared" si="266"/>
        <v>0</v>
      </c>
      <c r="G754" s="32" t="e">
        <f t="shared" si="267"/>
        <v>#DIV/0!</v>
      </c>
    </row>
    <row r="755" spans="1:7" x14ac:dyDescent="0.2">
      <c r="A755" s="130">
        <v>74</v>
      </c>
      <c r="B755" s="2" t="s">
        <v>39</v>
      </c>
      <c r="C755" s="11"/>
      <c r="D755" s="134">
        <f>'octo 21'!D755+'NOVE 20 '!D755+'dec 20'!D755</f>
        <v>0</v>
      </c>
      <c r="E755" s="134">
        <f>'octo 21'!E755+'NOVE 20 '!E755+'dec 20'!E755</f>
        <v>0</v>
      </c>
      <c r="F755" s="134">
        <f t="shared" si="266"/>
        <v>0</v>
      </c>
      <c r="G755" s="32" t="e">
        <f t="shared" si="267"/>
        <v>#DIV/0!</v>
      </c>
    </row>
    <row r="756" spans="1:7" ht="25.5" x14ac:dyDescent="0.2">
      <c r="A756" s="22"/>
      <c r="B756" s="26" t="s">
        <v>44</v>
      </c>
      <c r="C756" s="135"/>
      <c r="D756" s="40">
        <f>D748+D753+D754+D755</f>
        <v>26841</v>
      </c>
      <c r="E756" s="40">
        <f>E748+E753+E754+E755</f>
        <v>18021</v>
      </c>
      <c r="F756" s="134">
        <f t="shared" si="266"/>
        <v>8820</v>
      </c>
      <c r="G756" s="32">
        <f t="shared" si="267"/>
        <v>0.48942899950058266</v>
      </c>
    </row>
    <row r="757" spans="1:7" x14ac:dyDescent="0.2">
      <c r="A757" s="130">
        <v>60</v>
      </c>
      <c r="B757" s="3" t="s">
        <v>40</v>
      </c>
      <c r="C757" s="132"/>
      <c r="D757" s="133">
        <f>D758+D759+D760</f>
        <v>7021</v>
      </c>
      <c r="E757" s="133">
        <f>E758+E759+E760</f>
        <v>4166</v>
      </c>
      <c r="F757" s="134">
        <f t="shared" si="266"/>
        <v>2855</v>
      </c>
      <c r="G757" s="32">
        <f t="shared" si="267"/>
        <v>0.68530964954392704</v>
      </c>
    </row>
    <row r="758" spans="1:7" x14ac:dyDescent="0.2">
      <c r="A758" s="130">
        <v>600</v>
      </c>
      <c r="B758" s="1" t="s">
        <v>2</v>
      </c>
      <c r="C758" s="10"/>
      <c r="D758" s="134">
        <f>'octo 21'!D758+'NOVE 20 '!D758+'dec 20'!D758</f>
        <v>1455</v>
      </c>
      <c r="E758" s="134">
        <f>'octo 21'!E758+'NOVE 20 '!E758+'dec 20'!E758</f>
        <v>633</v>
      </c>
      <c r="F758" s="134">
        <f t="shared" si="266"/>
        <v>822</v>
      </c>
      <c r="G758" s="32">
        <f t="shared" si="267"/>
        <v>1.2985781990521328</v>
      </c>
    </row>
    <row r="759" spans="1:7" x14ac:dyDescent="0.2">
      <c r="A759" s="130">
        <v>601</v>
      </c>
      <c r="B759" s="1" t="s">
        <v>3</v>
      </c>
      <c r="C759" s="10"/>
      <c r="D759" s="134">
        <f>'octo 21'!D759+'NOVE 20 '!D759+'dec 20'!D759</f>
        <v>5566</v>
      </c>
      <c r="E759" s="134">
        <f>'octo 21'!E759+'NOVE 20 '!E759+'dec 20'!E759</f>
        <v>3533</v>
      </c>
      <c r="F759" s="134">
        <f t="shared" si="266"/>
        <v>2033</v>
      </c>
      <c r="G759" s="32">
        <f t="shared" si="267"/>
        <v>0.57543164449476369</v>
      </c>
    </row>
    <row r="760" spans="1:7" x14ac:dyDescent="0.2">
      <c r="A760" s="130">
        <v>604</v>
      </c>
      <c r="B760" s="1" t="s">
        <v>4</v>
      </c>
      <c r="C760" s="10"/>
      <c r="D760" s="134">
        <f>'octo 21'!D760+'NOVE 20 '!D760+'dec 20'!D760</f>
        <v>0</v>
      </c>
      <c r="E760" s="134">
        <f>'octo 21'!E760+'NOVE 20 '!E760+'dec 20'!E760</f>
        <v>0</v>
      </c>
      <c r="F760" s="134">
        <f t="shared" si="266"/>
        <v>0</v>
      </c>
      <c r="G760" s="32" t="e">
        <f t="shared" si="267"/>
        <v>#DIV/0!</v>
      </c>
    </row>
    <row r="761" spans="1:7" x14ac:dyDescent="0.2">
      <c r="A761" s="130">
        <v>61</v>
      </c>
      <c r="B761" s="1" t="s">
        <v>41</v>
      </c>
      <c r="C761" s="10"/>
      <c r="D761" s="134">
        <f>'octo 21'!D761+'NOVE 20 '!D761+'dec 20'!D761</f>
        <v>2174</v>
      </c>
      <c r="E761" s="134">
        <f>'octo 21'!E761+'NOVE 20 '!E761+'dec 20'!E761</f>
        <v>689</v>
      </c>
      <c r="F761" s="134">
        <f t="shared" si="266"/>
        <v>1485</v>
      </c>
      <c r="G761" s="32">
        <f t="shared" si="267"/>
        <v>2.1552975326560233</v>
      </c>
    </row>
    <row r="762" spans="1:7" x14ac:dyDescent="0.2">
      <c r="A762" s="130">
        <v>62</v>
      </c>
      <c r="B762" s="2" t="s">
        <v>42</v>
      </c>
      <c r="C762" s="11"/>
      <c r="D762" s="134">
        <f>'octo 21'!D762+'NOVE 20 '!D762+'dec 20'!D762</f>
        <v>1096</v>
      </c>
      <c r="E762" s="134">
        <f>'octo 21'!E762+'NOVE 20 '!E762+'dec 20'!E762</f>
        <v>181</v>
      </c>
      <c r="F762" s="134">
        <f t="shared" si="266"/>
        <v>915</v>
      </c>
      <c r="G762" s="32">
        <f t="shared" si="267"/>
        <v>5.05524861878453</v>
      </c>
    </row>
    <row r="763" spans="1:7" ht="25.5" x14ac:dyDescent="0.2">
      <c r="A763" s="22"/>
      <c r="B763" s="26" t="s">
        <v>43</v>
      </c>
      <c r="C763" s="135"/>
      <c r="D763" s="40">
        <f>D757+D761+D762</f>
        <v>10291</v>
      </c>
      <c r="E763" s="40">
        <f>E757+E761+E762</f>
        <v>5036</v>
      </c>
      <c r="F763" s="134">
        <f t="shared" si="266"/>
        <v>5255</v>
      </c>
      <c r="G763" s="32">
        <f t="shared" si="267"/>
        <v>1.0434868943606037</v>
      </c>
    </row>
    <row r="764" spans="1:7" ht="25.5" x14ac:dyDescent="0.2">
      <c r="A764" s="22"/>
      <c r="B764" s="26" t="s">
        <v>48</v>
      </c>
      <c r="C764" s="135"/>
      <c r="D764" s="40">
        <f>D756-D763</f>
        <v>16550</v>
      </c>
      <c r="E764" s="40">
        <f>E756-E763</f>
        <v>12985</v>
      </c>
      <c r="F764" s="134">
        <f t="shared" si="266"/>
        <v>3565</v>
      </c>
      <c r="G764" s="32">
        <f t="shared" si="267"/>
        <v>0.27454755487100502</v>
      </c>
    </row>
    <row r="765" spans="1:7" x14ac:dyDescent="0.2">
      <c r="A765" s="130">
        <v>63</v>
      </c>
      <c r="B765" s="3" t="s">
        <v>46</v>
      </c>
      <c r="C765" s="132"/>
      <c r="D765" s="134">
        <f>'octo 21'!D765+'NOVE 20 '!D765+'dec 20'!D765</f>
        <v>16290</v>
      </c>
      <c r="E765" s="134">
        <f>'octo 21'!E765+'NOVE 20 '!E765+'dec 20'!E765</f>
        <v>13476</v>
      </c>
      <c r="F765" s="134">
        <f t="shared" si="266"/>
        <v>2814</v>
      </c>
      <c r="G765" s="32">
        <f t="shared" si="267"/>
        <v>0.20881567230632236</v>
      </c>
    </row>
    <row r="766" spans="1:7" x14ac:dyDescent="0.2">
      <c r="A766" s="130"/>
      <c r="B766" s="13" t="s">
        <v>6</v>
      </c>
      <c r="C766" s="27"/>
      <c r="D766" s="134"/>
      <c r="E766" s="134"/>
      <c r="F766" s="134"/>
      <c r="G766" s="32"/>
    </row>
    <row r="767" spans="1:7" x14ac:dyDescent="0.2">
      <c r="A767" s="130">
        <v>631</v>
      </c>
      <c r="B767" s="15" t="s">
        <v>21</v>
      </c>
      <c r="C767" s="21"/>
      <c r="D767" s="134">
        <f>'octo 21'!D767+'NOVE 20 '!D767+'dec 20'!D767</f>
        <v>0</v>
      </c>
      <c r="E767" s="134">
        <f>'octo 21'!E767+'NOVE 20 '!E767+'dec 20'!E767</f>
        <v>0</v>
      </c>
      <c r="F767" s="134">
        <f t="shared" ref="F767" si="268">(D767-E767)</f>
        <v>0</v>
      </c>
      <c r="G767" s="32" t="e">
        <f t="shared" ref="G767" si="269">F767/E767</f>
        <v>#DIV/0!</v>
      </c>
    </row>
    <row r="768" spans="1:7" x14ac:dyDescent="0.2">
      <c r="A768" s="130"/>
      <c r="B768" s="15"/>
      <c r="C768" s="21"/>
      <c r="D768" s="134"/>
      <c r="E768" s="134"/>
      <c r="F768" s="134"/>
      <c r="G768" s="32"/>
    </row>
    <row r="769" spans="1:7" x14ac:dyDescent="0.2">
      <c r="A769" s="130">
        <v>64</v>
      </c>
      <c r="B769" s="2" t="s">
        <v>47</v>
      </c>
      <c r="C769" s="11"/>
      <c r="D769" s="134">
        <f>'octo 21'!D769+'NOVE 20 '!D769+'dec 20'!D769</f>
        <v>903</v>
      </c>
      <c r="E769" s="134">
        <f>'octo 21'!E769+'NOVE 20 '!E769+'dec 20'!E769</f>
        <v>749</v>
      </c>
      <c r="F769" s="134">
        <f t="shared" ref="F769:F779" si="270">(D769-E769)</f>
        <v>154</v>
      </c>
      <c r="G769" s="32">
        <f t="shared" ref="G769:G779" si="271">F769/E769</f>
        <v>0.20560747663551401</v>
      </c>
    </row>
    <row r="770" spans="1:7" ht="25.5" x14ac:dyDescent="0.2">
      <c r="A770" s="22"/>
      <c r="B770" s="26" t="s">
        <v>49</v>
      </c>
      <c r="C770" s="135"/>
      <c r="D770" s="40">
        <f>D764-D765-D769</f>
        <v>-643</v>
      </c>
      <c r="E770" s="40">
        <f>E764-E765-E769</f>
        <v>-1240</v>
      </c>
      <c r="F770" s="40">
        <f t="shared" si="270"/>
        <v>597</v>
      </c>
      <c r="G770" s="34">
        <f t="shared" si="271"/>
        <v>-0.4814516129032258</v>
      </c>
    </row>
    <row r="771" spans="1:7" x14ac:dyDescent="0.2">
      <c r="A771" s="130">
        <v>75</v>
      </c>
      <c r="B771" s="3" t="s">
        <v>50</v>
      </c>
      <c r="C771" s="132"/>
      <c r="D771" s="134">
        <f>'octo 21'!D771+'NOVE 20 '!D771+'dec 20'!D771</f>
        <v>458</v>
      </c>
      <c r="E771" s="134">
        <f>'octo 21'!E771+'NOVE 20 '!E771+'dec 20'!E771</f>
        <v>4301</v>
      </c>
      <c r="F771" s="134">
        <f t="shared" si="270"/>
        <v>-3843</v>
      </c>
      <c r="G771" s="32">
        <f t="shared" si="271"/>
        <v>-0.89351313647988839</v>
      </c>
    </row>
    <row r="772" spans="1:7" x14ac:dyDescent="0.2">
      <c r="A772" s="130">
        <v>65</v>
      </c>
      <c r="B772" s="1" t="s">
        <v>51</v>
      </c>
      <c r="C772" s="10"/>
      <c r="D772" s="134">
        <f>'octo 21'!D772+'NOVE 20 '!D772+'dec 20'!D772</f>
        <v>663</v>
      </c>
      <c r="E772" s="134">
        <f>'octo 21'!E772+'NOVE 20 '!E772+'dec 20'!E772</f>
        <v>2974</v>
      </c>
      <c r="F772" s="134">
        <f t="shared" si="270"/>
        <v>-2311</v>
      </c>
      <c r="G772" s="32">
        <f t="shared" si="271"/>
        <v>-0.77706792199058505</v>
      </c>
    </row>
    <row r="773" spans="1:7" ht="25.5" x14ac:dyDescent="0.2">
      <c r="A773" s="130">
        <v>68</v>
      </c>
      <c r="B773" s="16" t="s">
        <v>52</v>
      </c>
      <c r="C773" s="17"/>
      <c r="D773" s="134">
        <f>'octo 21'!D773+'NOVE 20 '!D773+'dec 20'!D773</f>
        <v>12479</v>
      </c>
      <c r="E773" s="134">
        <f>'octo 21'!E773+'NOVE 20 '!E773+'dec 20'!E773</f>
        <v>5829</v>
      </c>
      <c r="F773" s="134">
        <f t="shared" si="270"/>
        <v>6650</v>
      </c>
      <c r="G773" s="32">
        <f t="shared" si="271"/>
        <v>1.1408474867044089</v>
      </c>
    </row>
    <row r="774" spans="1:7" x14ac:dyDescent="0.2">
      <c r="A774" s="130">
        <v>78</v>
      </c>
      <c r="B774" s="2" t="s">
        <v>53</v>
      </c>
      <c r="C774" s="11"/>
      <c r="D774" s="134">
        <f>'octo 21'!D774+'NOVE 20 '!D774+'dec 20'!D774</f>
        <v>0</v>
      </c>
      <c r="E774" s="134">
        <f>'octo 21'!E774+'NOVE 20 '!E774+'dec 20'!E774</f>
        <v>0</v>
      </c>
      <c r="F774" s="134">
        <f t="shared" si="270"/>
        <v>0</v>
      </c>
      <c r="G774" s="32" t="e">
        <f t="shared" si="271"/>
        <v>#DIV/0!</v>
      </c>
    </row>
    <row r="775" spans="1:7" ht="25.5" x14ac:dyDescent="0.2">
      <c r="A775" s="22"/>
      <c r="B775" s="26" t="s">
        <v>77</v>
      </c>
      <c r="C775" s="135"/>
      <c r="D775" s="40">
        <f>D770+D771-D772-D773+D774</f>
        <v>-13327</v>
      </c>
      <c r="E775" s="40">
        <f>E770+E771-E772-E773+E774</f>
        <v>-5742</v>
      </c>
      <c r="F775" s="40">
        <f t="shared" si="270"/>
        <v>-7585</v>
      </c>
      <c r="G775" s="34">
        <f t="shared" si="271"/>
        <v>1.3209683037269244</v>
      </c>
    </row>
    <row r="776" spans="1:7" x14ac:dyDescent="0.2">
      <c r="A776" s="130">
        <v>76</v>
      </c>
      <c r="B776" s="1" t="s">
        <v>54</v>
      </c>
      <c r="C776" s="10"/>
      <c r="D776" s="134">
        <f>'octo 21'!D776+'NOVE 20 '!D776+'dec 20'!D776</f>
        <v>0</v>
      </c>
      <c r="E776" s="134">
        <f>'octo 21'!E776+'NOVE 20 '!E776+'dec 20'!E776</f>
        <v>0</v>
      </c>
      <c r="F776" s="134">
        <f t="shared" si="270"/>
        <v>0</v>
      </c>
      <c r="G776" s="32" t="e">
        <f t="shared" si="271"/>
        <v>#DIV/0!</v>
      </c>
    </row>
    <row r="777" spans="1:7" x14ac:dyDescent="0.2">
      <c r="A777" s="130">
        <v>66</v>
      </c>
      <c r="B777" s="1" t="s">
        <v>55</v>
      </c>
      <c r="C777" s="10"/>
      <c r="D777" s="134">
        <f>'octo 21'!D777+'NOVE 20 '!D777+'dec 20'!D777</f>
        <v>0</v>
      </c>
      <c r="E777" s="134">
        <f>'octo 21'!E777+'NOVE 20 '!E777+'dec 20'!E777</f>
        <v>0</v>
      </c>
      <c r="F777" s="134">
        <f t="shared" si="270"/>
        <v>0</v>
      </c>
      <c r="G777" s="32" t="e">
        <f t="shared" si="271"/>
        <v>#DIV/0!</v>
      </c>
    </row>
    <row r="778" spans="1:7" x14ac:dyDescent="0.2">
      <c r="B778" s="2" t="s">
        <v>56</v>
      </c>
      <c r="C778" s="11"/>
      <c r="D778" s="136">
        <f>D776-D777</f>
        <v>0</v>
      </c>
      <c r="E778" s="136">
        <f>E776-E777</f>
        <v>0</v>
      </c>
      <c r="F778" s="134">
        <f t="shared" si="270"/>
        <v>0</v>
      </c>
      <c r="G778" s="32" t="e">
        <f t="shared" si="271"/>
        <v>#DIV/0!</v>
      </c>
    </row>
    <row r="779" spans="1:7" x14ac:dyDescent="0.2">
      <c r="A779" s="22"/>
      <c r="B779" s="19" t="s">
        <v>57</v>
      </c>
      <c r="C779" s="135"/>
      <c r="D779" s="40">
        <f>D775+D778</f>
        <v>-13327</v>
      </c>
      <c r="E779" s="40">
        <f>E775+E778</f>
        <v>-5742</v>
      </c>
      <c r="F779" s="40">
        <f t="shared" si="270"/>
        <v>-7585</v>
      </c>
      <c r="G779" s="34">
        <f t="shared" si="271"/>
        <v>1.3209683037269244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130">
        <v>5</v>
      </c>
      <c r="B783" s="1" t="s">
        <v>22</v>
      </c>
      <c r="C783" s="10"/>
      <c r="D783" s="40">
        <f>'dec 20'!D783</f>
        <v>0</v>
      </c>
      <c r="E783" s="40">
        <f>'dec 20'!E783</f>
        <v>0</v>
      </c>
      <c r="F783" s="40">
        <f t="shared" ref="F783" si="272">(D783-E783)</f>
        <v>0</v>
      </c>
      <c r="G783" s="34" t="e">
        <f t="shared" ref="G783" si="273">F783/E783</f>
        <v>#DIV/0!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130">
        <v>51</v>
      </c>
      <c r="B787" s="20" t="s">
        <v>29</v>
      </c>
      <c r="C787" s="30"/>
      <c r="D787" s="134">
        <v>0</v>
      </c>
      <c r="E787" s="134">
        <v>0</v>
      </c>
      <c r="F787" s="134">
        <f t="shared" ref="F787:F788" si="274">(D787-E787)</f>
        <v>0</v>
      </c>
      <c r="G787" s="32" t="e">
        <f t="shared" ref="G787:G788" si="275">F787/E787</f>
        <v>#DIV/0!</v>
      </c>
    </row>
    <row r="788" spans="1:7" x14ac:dyDescent="0.2">
      <c r="A788" s="130">
        <v>510</v>
      </c>
      <c r="B788" s="1" t="s">
        <v>7</v>
      </c>
      <c r="C788" s="10"/>
      <c r="D788" s="134">
        <v>0</v>
      </c>
      <c r="E788" s="134">
        <v>0</v>
      </c>
      <c r="F788" s="134">
        <f t="shared" si="274"/>
        <v>0</v>
      </c>
      <c r="G788" s="32" t="e">
        <f t="shared" si="275"/>
        <v>#DIV/0!</v>
      </c>
    </row>
    <row r="789" spans="1:7" x14ac:dyDescent="0.2">
      <c r="B789" s="3"/>
      <c r="C789" s="28"/>
    </row>
    <row r="790" spans="1:7" x14ac:dyDescent="0.2">
      <c r="A790" s="130">
        <v>41</v>
      </c>
      <c r="B790" s="1" t="s">
        <v>8</v>
      </c>
      <c r="C790" s="10"/>
      <c r="D790" s="134">
        <f>D794+D795+D796</f>
        <v>0</v>
      </c>
      <c r="E790" s="134">
        <f>E794+E795+E796</f>
        <v>0</v>
      </c>
      <c r="F790" s="134">
        <f t="shared" ref="F790" si="276">(D790-E790)</f>
        <v>0</v>
      </c>
      <c r="G790" s="32" t="e">
        <f t="shared" ref="G790" si="277">F790/E790</f>
        <v>#DIV/0!</v>
      </c>
    </row>
    <row r="791" spans="1:7" x14ac:dyDescent="0.2">
      <c r="A791" s="130"/>
      <c r="B791" s="1"/>
      <c r="C791" s="10"/>
      <c r="D791" s="134"/>
      <c r="E791" s="134"/>
      <c r="F791" s="134"/>
      <c r="G791" s="32"/>
    </row>
    <row r="792" spans="1:7" x14ac:dyDescent="0.2">
      <c r="A792" s="130"/>
      <c r="B792" s="7" t="s">
        <v>6</v>
      </c>
      <c r="C792" s="29"/>
      <c r="D792" s="134"/>
      <c r="E792" s="134"/>
      <c r="F792" s="134"/>
      <c r="G792" s="32"/>
    </row>
    <row r="793" spans="1:7" x14ac:dyDescent="0.2">
      <c r="A793" s="130"/>
      <c r="B793" s="1"/>
      <c r="C793" s="10"/>
      <c r="D793" s="134"/>
      <c r="E793" s="134"/>
      <c r="F793" s="134"/>
      <c r="G793" s="32"/>
    </row>
    <row r="794" spans="1:7" x14ac:dyDescent="0.2">
      <c r="A794" s="130"/>
      <c r="B794" s="23" t="s">
        <v>23</v>
      </c>
      <c r="C794" s="10"/>
      <c r="D794" s="40">
        <f>'dec 20'!D794</f>
        <v>0</v>
      </c>
      <c r="E794" s="40">
        <f>'dec 20'!E794</f>
        <v>0</v>
      </c>
      <c r="F794" s="134">
        <f t="shared" ref="F794:F796" si="278">(D794-E794)</f>
        <v>0</v>
      </c>
      <c r="G794" s="32" t="e">
        <f t="shared" ref="G794:G796" si="279">F794/E794</f>
        <v>#DIV/0!</v>
      </c>
    </row>
    <row r="795" spans="1:7" ht="25.5" x14ac:dyDescent="0.2">
      <c r="A795" s="130"/>
      <c r="B795" s="24" t="s">
        <v>58</v>
      </c>
      <c r="C795" s="17"/>
      <c r="D795" s="40">
        <f>'dec 20'!D795</f>
        <v>0</v>
      </c>
      <c r="E795" s="40">
        <f>'dec 20'!E795</f>
        <v>0</v>
      </c>
      <c r="F795" s="134">
        <f t="shared" si="278"/>
        <v>0</v>
      </c>
      <c r="G795" s="32" t="e">
        <f t="shared" si="279"/>
        <v>#DIV/0!</v>
      </c>
    </row>
    <row r="796" spans="1:7" x14ac:dyDescent="0.2">
      <c r="A796" s="130"/>
      <c r="B796" s="23" t="s">
        <v>24</v>
      </c>
      <c r="C796" s="10"/>
      <c r="D796" s="40">
        <f>'dec 20'!D796</f>
        <v>0</v>
      </c>
      <c r="E796" s="40">
        <f>'dec 20'!E796</f>
        <v>0</v>
      </c>
      <c r="F796" s="134">
        <f t="shared" si="278"/>
        <v>0</v>
      </c>
      <c r="G796" s="32" t="e">
        <f t="shared" si="279"/>
        <v>#DIV/0!</v>
      </c>
    </row>
    <row r="797" spans="1:7" x14ac:dyDescent="0.2">
      <c r="A797" s="130"/>
      <c r="B797" s="1"/>
      <c r="C797" s="10"/>
      <c r="D797" s="134"/>
      <c r="E797" s="134"/>
      <c r="F797" s="134"/>
      <c r="G797" s="32"/>
    </row>
    <row r="798" spans="1:7" x14ac:dyDescent="0.2">
      <c r="A798" s="130"/>
      <c r="B798" s="8" t="s">
        <v>26</v>
      </c>
      <c r="C798" s="31"/>
      <c r="D798" s="40">
        <f>'dec 20'!D798</f>
        <v>0</v>
      </c>
      <c r="E798" s="40">
        <f>'dec 20'!E798</f>
        <v>0</v>
      </c>
      <c r="F798" s="134">
        <f t="shared" ref="F798" si="280">(D798-E798)</f>
        <v>0</v>
      </c>
      <c r="G798" s="32" t="e">
        <f t="shared" ref="G798" si="281">F798/E798</f>
        <v>#DIV/0!</v>
      </c>
    </row>
    <row r="799" spans="1:7" x14ac:dyDescent="0.2">
      <c r="A799" s="130"/>
      <c r="B799" s="8"/>
      <c r="C799" s="31"/>
      <c r="D799" s="134"/>
      <c r="E799" s="134"/>
      <c r="F799" s="134"/>
      <c r="G799" s="32"/>
    </row>
    <row r="800" spans="1:7" x14ac:dyDescent="0.2">
      <c r="A800" s="130">
        <v>3</v>
      </c>
      <c r="B800" s="8" t="s">
        <v>15</v>
      </c>
      <c r="C800" s="31"/>
      <c r="D800" s="134">
        <f>D803+D804+D805+D806</f>
        <v>0</v>
      </c>
      <c r="E800" s="134">
        <f>E803+E804+E805+E806</f>
        <v>0</v>
      </c>
      <c r="F800" s="134">
        <f t="shared" ref="F800" si="282">(D800-E800)</f>
        <v>0</v>
      </c>
      <c r="G800" s="32" t="e">
        <f t="shared" ref="G800" si="283">F800/E800</f>
        <v>#DIV/0!</v>
      </c>
    </row>
    <row r="801" spans="1:7" x14ac:dyDescent="0.2">
      <c r="A801" s="130"/>
      <c r="B801" s="7" t="s">
        <v>6</v>
      </c>
      <c r="C801" s="29"/>
      <c r="D801" s="134"/>
      <c r="E801" s="134"/>
      <c r="F801" s="134"/>
      <c r="G801" s="32"/>
    </row>
    <row r="802" spans="1:7" x14ac:dyDescent="0.2">
      <c r="A802" s="130"/>
      <c r="B802" s="8"/>
      <c r="C802" s="31"/>
      <c r="D802" s="134"/>
      <c r="E802" s="134"/>
      <c r="F802" s="134"/>
      <c r="G802" s="32"/>
    </row>
    <row r="803" spans="1:7" x14ac:dyDescent="0.2">
      <c r="A803" s="130">
        <v>30</v>
      </c>
      <c r="B803" s="25" t="s">
        <v>16</v>
      </c>
      <c r="C803" s="31"/>
      <c r="D803" s="40">
        <f>'dec 20'!D803</f>
        <v>0</v>
      </c>
      <c r="E803" s="40">
        <f>'dec 20'!E803</f>
        <v>0</v>
      </c>
      <c r="F803" s="134">
        <f t="shared" ref="F803:F806" si="284">(D803-E803)</f>
        <v>0</v>
      </c>
      <c r="G803" s="32" t="e">
        <f t="shared" ref="G803:G806" si="285">F803/E803</f>
        <v>#DIV/0!</v>
      </c>
    </row>
    <row r="804" spans="1:7" x14ac:dyDescent="0.2">
      <c r="A804" s="130">
        <v>31</v>
      </c>
      <c r="B804" s="25" t="s">
        <v>17</v>
      </c>
      <c r="C804" s="31"/>
      <c r="D804" s="40">
        <f>'dec 20'!D804</f>
        <v>0</v>
      </c>
      <c r="E804" s="40">
        <f>'dec 20'!E804</f>
        <v>0</v>
      </c>
      <c r="F804" s="134">
        <f t="shared" si="284"/>
        <v>0</v>
      </c>
      <c r="G804" s="32" t="e">
        <f t="shared" si="285"/>
        <v>#DIV/0!</v>
      </c>
    </row>
    <row r="805" spans="1:7" x14ac:dyDescent="0.2">
      <c r="A805" s="130">
        <v>32</v>
      </c>
      <c r="B805" s="25" t="s">
        <v>18</v>
      </c>
      <c r="C805" s="31"/>
      <c r="D805" s="40">
        <f>'dec 20'!D805</f>
        <v>0</v>
      </c>
      <c r="E805" s="40">
        <f>'dec 20'!E805</f>
        <v>0</v>
      </c>
      <c r="F805" s="134">
        <f t="shared" si="284"/>
        <v>0</v>
      </c>
      <c r="G805" s="32" t="e">
        <f t="shared" si="285"/>
        <v>#DIV/0!</v>
      </c>
    </row>
    <row r="806" spans="1:7" x14ac:dyDescent="0.2">
      <c r="A806" s="130">
        <v>37</v>
      </c>
      <c r="B806" s="25" t="s">
        <v>25</v>
      </c>
      <c r="C806" s="31"/>
      <c r="D806" s="40">
        <f>'dec 20'!D806</f>
        <v>0</v>
      </c>
      <c r="E806" s="40">
        <f>'dec 20'!E806</f>
        <v>0</v>
      </c>
      <c r="F806" s="134">
        <f t="shared" si="284"/>
        <v>0</v>
      </c>
      <c r="G806" s="32" t="e">
        <f t="shared" si="285"/>
        <v>#DIV/0!</v>
      </c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61" t="s">
        <v>1</v>
      </c>
      <c r="B809" s="263" t="s">
        <v>0</v>
      </c>
      <c r="C809" s="271" t="s">
        <v>76</v>
      </c>
      <c r="D809" s="273" t="s">
        <v>9</v>
      </c>
      <c r="E809" s="273"/>
      <c r="F809" s="274" t="s">
        <v>14</v>
      </c>
      <c r="G809" s="274"/>
    </row>
    <row r="810" spans="1:7" x14ac:dyDescent="0.2">
      <c r="A810" s="277"/>
      <c r="B810" s="270"/>
      <c r="C810" s="272"/>
      <c r="D810" s="134" t="s">
        <v>10</v>
      </c>
      <c r="E810" s="134" t="s">
        <v>11</v>
      </c>
      <c r="F810" s="134" t="s">
        <v>12</v>
      </c>
      <c r="G810" s="32" t="s">
        <v>13</v>
      </c>
    </row>
    <row r="811" spans="1:7" x14ac:dyDescent="0.2">
      <c r="A811" s="130">
        <v>700</v>
      </c>
      <c r="B811" s="1" t="s">
        <v>30</v>
      </c>
      <c r="C811" s="10"/>
      <c r="D811" s="134">
        <f>'octo 21'!D811+'NOVE 20 '!D811+'dec 20'!D811</f>
        <v>3767</v>
      </c>
      <c r="E811" s="134">
        <f>'octo 21'!E811+'NOVE 20 '!E811+'dec 20'!E811</f>
        <v>9023</v>
      </c>
      <c r="F811" s="134">
        <f>(D811-E811)</f>
        <v>-5256</v>
      </c>
      <c r="G811" s="32">
        <f>F811/E811</f>
        <v>-0.58251135985814029</v>
      </c>
    </row>
    <row r="812" spans="1:7" x14ac:dyDescent="0.2">
      <c r="A812" s="130">
        <v>701</v>
      </c>
      <c r="B812" s="1" t="s">
        <v>31</v>
      </c>
      <c r="C812" s="10"/>
      <c r="D812" s="134">
        <f>'octo 21'!D812+'NOVE 20 '!D812+'dec 20'!D812</f>
        <v>1877</v>
      </c>
      <c r="E812" s="134">
        <f>'octo 21'!E812+'NOVE 20 '!E812+'dec 20'!E812</f>
        <v>3998</v>
      </c>
      <c r="F812" s="134">
        <f t="shared" ref="F812:F814" si="286">(D812-E812)</f>
        <v>-2121</v>
      </c>
      <c r="G812" s="32">
        <f t="shared" ref="G812:G814" si="287">F812/E812</f>
        <v>-0.53051525762881435</v>
      </c>
    </row>
    <row r="813" spans="1:7" x14ac:dyDescent="0.2">
      <c r="A813" s="130">
        <v>704</v>
      </c>
      <c r="B813" s="1" t="s">
        <v>32</v>
      </c>
      <c r="C813" s="10"/>
      <c r="D813" s="134">
        <f>'octo 21'!D813+'NOVE 20 '!D813+'dec 20'!D813</f>
        <v>0</v>
      </c>
      <c r="E813" s="134">
        <f>'octo 21'!E813+'NOVE 20 '!E813+'dec 20'!E813</f>
        <v>0</v>
      </c>
      <c r="F813" s="134">
        <f t="shared" si="286"/>
        <v>0</v>
      </c>
      <c r="G813" s="32" t="e">
        <f t="shared" si="287"/>
        <v>#DIV/0!</v>
      </c>
    </row>
    <row r="814" spans="1:7" x14ac:dyDescent="0.2">
      <c r="A814" s="130">
        <v>706</v>
      </c>
      <c r="B814" s="1" t="s">
        <v>33</v>
      </c>
      <c r="C814" s="10"/>
      <c r="D814" s="134">
        <f>'octo 21'!D814+'NOVE 20 '!D814+'dec 20'!D814</f>
        <v>1229</v>
      </c>
      <c r="E814" s="134">
        <f>'octo 21'!E814+'NOVE 20 '!E814+'dec 20'!E814</f>
        <v>1529</v>
      </c>
      <c r="F814" s="134">
        <f t="shared" si="286"/>
        <v>-300</v>
      </c>
      <c r="G814" s="32">
        <f t="shared" si="287"/>
        <v>-0.19620667102681491</v>
      </c>
    </row>
    <row r="815" spans="1:7" x14ac:dyDescent="0.2">
      <c r="A815" s="130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130"/>
      <c r="B816" s="14" t="s">
        <v>19</v>
      </c>
      <c r="C816" s="11"/>
      <c r="D816" s="39"/>
      <c r="E816" s="39"/>
      <c r="F816" s="134">
        <f t="shared" ref="F816:F821" si="288">(D816-E816)</f>
        <v>0</v>
      </c>
      <c r="G816" s="32" t="e">
        <f t="shared" ref="G816:G821" si="289">F816/E816</f>
        <v>#DIV/0!</v>
      </c>
    </row>
    <row r="817" spans="1:7" x14ac:dyDescent="0.2">
      <c r="A817" s="130"/>
      <c r="B817" s="14" t="s">
        <v>20</v>
      </c>
      <c r="C817" s="11"/>
      <c r="D817" s="39"/>
      <c r="E817" s="39"/>
      <c r="F817" s="134">
        <f t="shared" si="288"/>
        <v>0</v>
      </c>
      <c r="G817" s="32" t="e">
        <f t="shared" si="289"/>
        <v>#DIV/0!</v>
      </c>
    </row>
    <row r="818" spans="1:7" x14ac:dyDescent="0.2">
      <c r="A818" s="130"/>
      <c r="B818" s="14" t="s">
        <v>27</v>
      </c>
      <c r="C818" s="11"/>
      <c r="D818" s="39"/>
      <c r="E818" s="39"/>
      <c r="F818" s="134">
        <f t="shared" si="288"/>
        <v>0</v>
      </c>
      <c r="G818" s="32" t="e">
        <f t="shared" si="289"/>
        <v>#DIV/0!</v>
      </c>
    </row>
    <row r="819" spans="1:7" x14ac:dyDescent="0.2">
      <c r="A819" s="130">
        <v>706</v>
      </c>
      <c r="B819" s="2" t="s">
        <v>34</v>
      </c>
      <c r="C819" s="11"/>
      <c r="D819" s="134">
        <f>'octo 21'!D819+'NOVE 20 '!D819+'dec 20'!D819</f>
        <v>0</v>
      </c>
      <c r="E819" s="134">
        <f>'octo 21'!E819+'NOVE 20 '!E819+'dec 20'!E819</f>
        <v>0</v>
      </c>
      <c r="F819" s="134">
        <f t="shared" si="288"/>
        <v>0</v>
      </c>
      <c r="G819" s="32" t="e">
        <f t="shared" si="289"/>
        <v>#DIV/0!</v>
      </c>
    </row>
    <row r="820" spans="1:7" x14ac:dyDescent="0.2">
      <c r="A820" s="130" t="s">
        <v>35</v>
      </c>
      <c r="B820" s="2" t="s">
        <v>36</v>
      </c>
      <c r="C820" s="11"/>
      <c r="D820" s="134">
        <f>'octo 21'!D820+'NOVE 20 '!D820+'dec 20'!D820</f>
        <v>0</v>
      </c>
      <c r="E820" s="134">
        <f>'octo 21'!E820+'NOVE 20 '!E820+'dec 20'!E820</f>
        <v>0</v>
      </c>
      <c r="F820" s="134">
        <f t="shared" si="288"/>
        <v>0</v>
      </c>
      <c r="G820" s="32" t="e">
        <f t="shared" si="289"/>
        <v>#DIV/0!</v>
      </c>
    </row>
    <row r="821" spans="1:7" ht="25.5" x14ac:dyDescent="0.2">
      <c r="A821" s="22"/>
      <c r="B821" s="26" t="s">
        <v>45</v>
      </c>
      <c r="C821" s="131"/>
      <c r="D821" s="40">
        <f>D811+D812+D813+D814+D819+D820</f>
        <v>6873</v>
      </c>
      <c r="E821" s="40">
        <f>E811+E812+E813+E814+E819+E820</f>
        <v>14550</v>
      </c>
      <c r="F821" s="40">
        <f t="shared" si="288"/>
        <v>-7677</v>
      </c>
      <c r="G821" s="34">
        <f t="shared" si="289"/>
        <v>-0.52762886597938141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134">
        <f>'octo 21'!D824+'NOVE 20 '!D824+'dec 20'!D824</f>
        <v>0</v>
      </c>
      <c r="E824" s="134">
        <f>'octo 21'!E824+'NOVE 20 '!E824+'dec 20'!E824</f>
        <v>0</v>
      </c>
      <c r="F824" s="134">
        <f t="shared" ref="F824" si="290">(D824-E824)</f>
        <v>0</v>
      </c>
      <c r="G824" s="32" t="e">
        <f t="shared" ref="G824" si="291">F824/E824</f>
        <v>#DIV/0!</v>
      </c>
    </row>
    <row r="825" spans="1:7" x14ac:dyDescent="0.2">
      <c r="B825" s="3"/>
      <c r="C825" s="132"/>
      <c r="D825" s="133"/>
      <c r="E825" s="133"/>
      <c r="F825" s="133"/>
      <c r="G825" s="36"/>
    </row>
    <row r="826" spans="1:7" x14ac:dyDescent="0.2">
      <c r="A826" s="130">
        <v>72</v>
      </c>
      <c r="B826" s="1" t="s">
        <v>37</v>
      </c>
      <c r="C826" s="10"/>
      <c r="D826" s="134">
        <f>'octo 21'!D826+'NOVE 20 '!D826+'dec 20'!D826</f>
        <v>0</v>
      </c>
      <c r="E826" s="134">
        <f>'octo 21'!E826+'NOVE 20 '!E826+'dec 20'!E826</f>
        <v>0</v>
      </c>
      <c r="F826" s="134">
        <f t="shared" ref="F826:F838" si="292">(D826-E826)</f>
        <v>0</v>
      </c>
      <c r="G826" s="32" t="e">
        <f t="shared" ref="G826:G838" si="293">F826/E826</f>
        <v>#DIV/0!</v>
      </c>
    </row>
    <row r="827" spans="1:7" x14ac:dyDescent="0.2">
      <c r="A827" s="130">
        <v>73</v>
      </c>
      <c r="B827" s="1" t="s">
        <v>38</v>
      </c>
      <c r="C827" s="10"/>
      <c r="D827" s="134">
        <f>'octo 21'!D827+'NOVE 20 '!D827+'dec 20'!D827</f>
        <v>0</v>
      </c>
      <c r="E827" s="134">
        <f>'octo 21'!E827+'NOVE 20 '!E827+'dec 20'!E827</f>
        <v>0</v>
      </c>
      <c r="F827" s="134">
        <f t="shared" si="292"/>
        <v>0</v>
      </c>
      <c r="G827" s="32" t="e">
        <f t="shared" si="293"/>
        <v>#DIV/0!</v>
      </c>
    </row>
    <row r="828" spans="1:7" x14ac:dyDescent="0.2">
      <c r="A828" s="130">
        <v>74</v>
      </c>
      <c r="B828" s="2" t="s">
        <v>39</v>
      </c>
      <c r="C828" s="11"/>
      <c r="D828" s="134">
        <f>'octo 21'!D828+'NOVE 20 '!D828+'dec 20'!D828</f>
        <v>0</v>
      </c>
      <c r="E828" s="134">
        <f>'octo 21'!E828+'NOVE 20 '!E828+'dec 20'!E828</f>
        <v>0</v>
      </c>
      <c r="F828" s="134">
        <f t="shared" si="292"/>
        <v>0</v>
      </c>
      <c r="G828" s="32" t="e">
        <f t="shared" si="293"/>
        <v>#DIV/0!</v>
      </c>
    </row>
    <row r="829" spans="1:7" ht="25.5" x14ac:dyDescent="0.2">
      <c r="A829" s="22"/>
      <c r="B829" s="26" t="s">
        <v>44</v>
      </c>
      <c r="C829" s="135"/>
      <c r="D829" s="40">
        <f>D821+D826+D827+D828</f>
        <v>6873</v>
      </c>
      <c r="E829" s="40">
        <f>E821+E826+E827+E828</f>
        <v>14550</v>
      </c>
      <c r="F829" s="134">
        <f t="shared" si="292"/>
        <v>-7677</v>
      </c>
      <c r="G829" s="32">
        <f t="shared" si="293"/>
        <v>-0.52762886597938141</v>
      </c>
    </row>
    <row r="830" spans="1:7" x14ac:dyDescent="0.2">
      <c r="A830" s="130">
        <v>60</v>
      </c>
      <c r="B830" s="3" t="s">
        <v>40</v>
      </c>
      <c r="C830" s="132"/>
      <c r="D830" s="133">
        <f>D831+D832+D833</f>
        <v>2347</v>
      </c>
      <c r="E830" s="133">
        <f>E831+E832+E833</f>
        <v>4747</v>
      </c>
      <c r="F830" s="134">
        <f t="shared" si="292"/>
        <v>-2400</v>
      </c>
      <c r="G830" s="32">
        <f t="shared" si="293"/>
        <v>-0.50558247314093108</v>
      </c>
    </row>
    <row r="831" spans="1:7" x14ac:dyDescent="0.2">
      <c r="A831" s="130">
        <v>600</v>
      </c>
      <c r="B831" s="1" t="s">
        <v>2</v>
      </c>
      <c r="C831" s="10"/>
      <c r="D831" s="134">
        <f>'octo 21'!D831+'NOVE 20 '!D831+'dec 20'!D831</f>
        <v>1999</v>
      </c>
      <c r="E831" s="134">
        <f>'octo 21'!E831+'NOVE 20 '!E831+'dec 20'!E831</f>
        <v>3927</v>
      </c>
      <c r="F831" s="134">
        <f t="shared" si="292"/>
        <v>-1928</v>
      </c>
      <c r="G831" s="32">
        <f t="shared" si="293"/>
        <v>-0.4909600203717851</v>
      </c>
    </row>
    <row r="832" spans="1:7" x14ac:dyDescent="0.2">
      <c r="A832" s="130">
        <v>601</v>
      </c>
      <c r="B832" s="1" t="s">
        <v>3</v>
      </c>
      <c r="C832" s="10"/>
      <c r="D832" s="134">
        <f>'octo 21'!D832+'NOVE 20 '!D832+'dec 20'!D832</f>
        <v>0</v>
      </c>
      <c r="E832" s="134">
        <f>'octo 21'!E832+'NOVE 20 '!E832+'dec 20'!E832</f>
        <v>167</v>
      </c>
      <c r="F832" s="134">
        <f t="shared" si="292"/>
        <v>-167</v>
      </c>
      <c r="G832" s="32">
        <f t="shared" si="293"/>
        <v>-1</v>
      </c>
    </row>
    <row r="833" spans="1:7" x14ac:dyDescent="0.2">
      <c r="A833" s="130">
        <v>604</v>
      </c>
      <c r="B833" s="1" t="s">
        <v>4</v>
      </c>
      <c r="C833" s="10"/>
      <c r="D833" s="134">
        <f>'octo 21'!D833+'NOVE 20 '!D833+'dec 20'!D833</f>
        <v>348</v>
      </c>
      <c r="E833" s="134">
        <f>'octo 21'!E833+'NOVE 20 '!E833+'dec 20'!E833</f>
        <v>653</v>
      </c>
      <c r="F833" s="134">
        <f t="shared" si="292"/>
        <v>-305</v>
      </c>
      <c r="G833" s="32">
        <f t="shared" si="293"/>
        <v>-0.46707503828483921</v>
      </c>
    </row>
    <row r="834" spans="1:7" x14ac:dyDescent="0.2">
      <c r="A834" s="130">
        <v>61</v>
      </c>
      <c r="B834" s="1" t="s">
        <v>41</v>
      </c>
      <c r="C834" s="10"/>
      <c r="D834" s="134">
        <f>'octo 21'!D834+'NOVE 20 '!D834+'dec 20'!D834</f>
        <v>116</v>
      </c>
      <c r="E834" s="134">
        <f>'octo 21'!E834+'NOVE 20 '!E834+'dec 20'!E834</f>
        <v>124</v>
      </c>
      <c r="F834" s="134">
        <f t="shared" si="292"/>
        <v>-8</v>
      </c>
      <c r="G834" s="32">
        <f t="shared" si="293"/>
        <v>-6.4516129032258063E-2</v>
      </c>
    </row>
    <row r="835" spans="1:7" x14ac:dyDescent="0.2">
      <c r="A835" s="130">
        <v>62</v>
      </c>
      <c r="B835" s="2" t="s">
        <v>42</v>
      </c>
      <c r="C835" s="11"/>
      <c r="D835" s="134">
        <f>'octo 21'!D835+'NOVE 20 '!D835+'dec 20'!D835</f>
        <v>82</v>
      </c>
      <c r="E835" s="134">
        <f>'octo 21'!E835+'NOVE 20 '!E835+'dec 20'!E835</f>
        <v>160</v>
      </c>
      <c r="F835" s="134">
        <f t="shared" si="292"/>
        <v>-78</v>
      </c>
      <c r="G835" s="32">
        <f t="shared" si="293"/>
        <v>-0.48749999999999999</v>
      </c>
    </row>
    <row r="836" spans="1:7" ht="25.5" x14ac:dyDescent="0.2">
      <c r="A836" s="22"/>
      <c r="B836" s="26" t="s">
        <v>43</v>
      </c>
      <c r="C836" s="135"/>
      <c r="D836" s="40">
        <f>D830+D834+D835</f>
        <v>2545</v>
      </c>
      <c r="E836" s="40">
        <f>E830+E834+E835</f>
        <v>5031</v>
      </c>
      <c r="F836" s="134">
        <f t="shared" si="292"/>
        <v>-2486</v>
      </c>
      <c r="G836" s="32">
        <f t="shared" si="293"/>
        <v>-0.49413635460147087</v>
      </c>
    </row>
    <row r="837" spans="1:7" ht="25.5" x14ac:dyDescent="0.2">
      <c r="A837" s="22"/>
      <c r="B837" s="26" t="s">
        <v>48</v>
      </c>
      <c r="C837" s="135"/>
      <c r="D837" s="40">
        <f>D829-D836</f>
        <v>4328</v>
      </c>
      <c r="E837" s="40">
        <f>E829-E836</f>
        <v>9519</v>
      </c>
      <c r="F837" s="134">
        <f t="shared" si="292"/>
        <v>-5191</v>
      </c>
      <c r="G837" s="32">
        <f t="shared" si="293"/>
        <v>-0.54533039184788323</v>
      </c>
    </row>
    <row r="838" spans="1:7" x14ac:dyDescent="0.2">
      <c r="A838" s="130">
        <v>63</v>
      </c>
      <c r="B838" s="3" t="s">
        <v>46</v>
      </c>
      <c r="C838" s="132"/>
      <c r="D838" s="134">
        <f>'octo 21'!D838+'NOVE 20 '!D838+'dec 20'!D838</f>
        <v>6206</v>
      </c>
      <c r="E838" s="134">
        <f>'octo 21'!E838+'NOVE 20 '!E838+'dec 20'!E838</f>
        <v>11887</v>
      </c>
      <c r="F838" s="134">
        <f t="shared" si="292"/>
        <v>-5681</v>
      </c>
      <c r="G838" s="32">
        <f t="shared" si="293"/>
        <v>-0.47791705224194497</v>
      </c>
    </row>
    <row r="839" spans="1:7" x14ac:dyDescent="0.2">
      <c r="A839" s="130"/>
      <c r="B839" s="13" t="s">
        <v>6</v>
      </c>
      <c r="C839" s="27"/>
      <c r="D839" s="134"/>
      <c r="E839" s="134"/>
      <c r="F839" s="134"/>
      <c r="G839" s="32"/>
    </row>
    <row r="840" spans="1:7" x14ac:dyDescent="0.2">
      <c r="A840" s="130">
        <v>631</v>
      </c>
      <c r="B840" s="15" t="s">
        <v>21</v>
      </c>
      <c r="C840" s="21"/>
      <c r="D840" s="134">
        <f>'octo 21'!D840+'NOVE 20 '!D840+'dec 20'!D840</f>
        <v>0</v>
      </c>
      <c r="E840" s="134">
        <f>'octo 21'!E840+'NOVE 20 '!E840+'dec 20'!E840</f>
        <v>0</v>
      </c>
      <c r="F840" s="134">
        <f t="shared" ref="F840" si="294">(D840-E840)</f>
        <v>0</v>
      </c>
      <c r="G840" s="32" t="e">
        <f t="shared" ref="G840" si="295">F840/E840</f>
        <v>#DIV/0!</v>
      </c>
    </row>
    <row r="841" spans="1:7" x14ac:dyDescent="0.2">
      <c r="A841" s="130"/>
      <c r="B841" s="15"/>
      <c r="C841" s="21"/>
      <c r="D841" s="134"/>
      <c r="E841" s="134"/>
      <c r="F841" s="134"/>
      <c r="G841" s="32"/>
    </row>
    <row r="842" spans="1:7" x14ac:dyDescent="0.2">
      <c r="A842" s="130">
        <v>64</v>
      </c>
      <c r="B842" s="2" t="s">
        <v>47</v>
      </c>
      <c r="C842" s="11"/>
      <c r="D842" s="134">
        <f>'octo 21'!D842+'NOVE 20 '!D842+'dec 20'!D842</f>
        <v>137</v>
      </c>
      <c r="E842" s="134">
        <f>'octo 21'!E842+'NOVE 20 '!E842+'dec 20'!E842</f>
        <v>291</v>
      </c>
      <c r="F842" s="134">
        <f t="shared" ref="F842:F852" si="296">(D842-E842)</f>
        <v>-154</v>
      </c>
      <c r="G842" s="32">
        <f t="shared" ref="G842:G852" si="297">F842/E842</f>
        <v>-0.52920962199312716</v>
      </c>
    </row>
    <row r="843" spans="1:7" ht="25.5" x14ac:dyDescent="0.2">
      <c r="A843" s="22"/>
      <c r="B843" s="26" t="s">
        <v>49</v>
      </c>
      <c r="C843" s="135"/>
      <c r="D843" s="40">
        <f>D837-D838-D842</f>
        <v>-2015</v>
      </c>
      <c r="E843" s="40">
        <f>E837-E838-E842</f>
        <v>-2659</v>
      </c>
      <c r="F843" s="40">
        <f t="shared" si="296"/>
        <v>644</v>
      </c>
      <c r="G843" s="34">
        <f t="shared" si="297"/>
        <v>-0.24219631440391123</v>
      </c>
    </row>
    <row r="844" spans="1:7" x14ac:dyDescent="0.2">
      <c r="A844" s="130">
        <v>75</v>
      </c>
      <c r="B844" s="3" t="s">
        <v>50</v>
      </c>
      <c r="C844" s="132"/>
      <c r="D844" s="134">
        <f>'octo 21'!D844+'NOVE 20 '!D844+'dec 20'!D844</f>
        <v>0</v>
      </c>
      <c r="E844" s="134">
        <f>'octo 21'!E844+'NOVE 20 '!E844+'dec 20'!E844</f>
        <v>0</v>
      </c>
      <c r="F844" s="134">
        <f t="shared" si="296"/>
        <v>0</v>
      </c>
      <c r="G844" s="32" t="e">
        <f t="shared" si="297"/>
        <v>#DIV/0!</v>
      </c>
    </row>
    <row r="845" spans="1:7" x14ac:dyDescent="0.2">
      <c r="A845" s="130">
        <v>65</v>
      </c>
      <c r="B845" s="1" t="s">
        <v>51</v>
      </c>
      <c r="C845" s="10"/>
      <c r="D845" s="134">
        <f>'octo 21'!D845+'NOVE 20 '!D845+'dec 20'!D845</f>
        <v>170</v>
      </c>
      <c r="E845" s="134">
        <f>'octo 21'!E845+'NOVE 20 '!E845+'dec 20'!E845</f>
        <v>0</v>
      </c>
      <c r="F845" s="134">
        <f t="shared" si="296"/>
        <v>170</v>
      </c>
      <c r="G845" s="32" t="e">
        <f t="shared" si="297"/>
        <v>#DIV/0!</v>
      </c>
    </row>
    <row r="846" spans="1:7" ht="25.5" x14ac:dyDescent="0.2">
      <c r="A846" s="130">
        <v>68</v>
      </c>
      <c r="B846" s="16" t="s">
        <v>52</v>
      </c>
      <c r="C846" s="17"/>
      <c r="D846" s="134">
        <f>'octo 21'!D846+'NOVE 20 '!D846+'dec 20'!D846</f>
        <v>706</v>
      </c>
      <c r="E846" s="134">
        <f>'octo 21'!E846+'NOVE 20 '!E846+'dec 20'!E846</f>
        <v>898</v>
      </c>
      <c r="F846" s="134">
        <f t="shared" si="296"/>
        <v>-192</v>
      </c>
      <c r="G846" s="32">
        <f t="shared" si="297"/>
        <v>-0.21380846325167038</v>
      </c>
    </row>
    <row r="847" spans="1:7" x14ac:dyDescent="0.2">
      <c r="A847" s="130">
        <v>78</v>
      </c>
      <c r="B847" s="2" t="s">
        <v>53</v>
      </c>
      <c r="C847" s="11"/>
      <c r="D847" s="134">
        <f>'octo 21'!D847+'NOVE 20 '!D847+'dec 20'!D847</f>
        <v>0</v>
      </c>
      <c r="E847" s="134">
        <f>'octo 21'!E847+'NOVE 20 '!E847+'dec 20'!E847</f>
        <v>0</v>
      </c>
      <c r="F847" s="134">
        <f t="shared" si="296"/>
        <v>0</v>
      </c>
      <c r="G847" s="32" t="e">
        <f t="shared" si="297"/>
        <v>#DIV/0!</v>
      </c>
    </row>
    <row r="848" spans="1:7" ht="25.5" x14ac:dyDescent="0.2">
      <c r="A848" s="22"/>
      <c r="B848" s="26" t="s">
        <v>77</v>
      </c>
      <c r="C848" s="135"/>
      <c r="D848" s="40">
        <f>D843+D844-D845-D846+D847</f>
        <v>-2891</v>
      </c>
      <c r="E848" s="40">
        <f>E843+E844-E845-E846+E847</f>
        <v>-3557</v>
      </c>
      <c r="F848" s="40">
        <f t="shared" si="296"/>
        <v>666</v>
      </c>
      <c r="G848" s="34">
        <f t="shared" si="297"/>
        <v>-0.18723643519820074</v>
      </c>
    </row>
    <row r="849" spans="1:7" x14ac:dyDescent="0.2">
      <c r="A849" s="130">
        <v>76</v>
      </c>
      <c r="B849" s="1" t="s">
        <v>54</v>
      </c>
      <c r="C849" s="10"/>
      <c r="D849" s="134">
        <f>'octo 21'!D849+'NOVE 20 '!D849+'dec 20'!D849</f>
        <v>0</v>
      </c>
      <c r="E849" s="134">
        <f>'octo 21'!E849+'NOVE 20 '!E849+'dec 20'!E849</f>
        <v>0</v>
      </c>
      <c r="F849" s="134">
        <f t="shared" si="296"/>
        <v>0</v>
      </c>
      <c r="G849" s="32" t="e">
        <f t="shared" si="297"/>
        <v>#DIV/0!</v>
      </c>
    </row>
    <row r="850" spans="1:7" x14ac:dyDescent="0.2">
      <c r="A850" s="130">
        <v>66</v>
      </c>
      <c r="B850" s="1" t="s">
        <v>55</v>
      </c>
      <c r="C850" s="10"/>
      <c r="D850" s="134">
        <f>'octo 21'!D850+'NOVE 20 '!D850+'dec 20'!D850</f>
        <v>0</v>
      </c>
      <c r="E850" s="134">
        <f>'octo 21'!E850+'NOVE 20 '!E850+'dec 20'!E850</f>
        <v>538</v>
      </c>
      <c r="F850" s="134">
        <f t="shared" si="296"/>
        <v>-538</v>
      </c>
      <c r="G850" s="32">
        <f t="shared" si="297"/>
        <v>-1</v>
      </c>
    </row>
    <row r="851" spans="1:7" x14ac:dyDescent="0.2">
      <c r="B851" s="2" t="s">
        <v>56</v>
      </c>
      <c r="C851" s="11"/>
      <c r="D851" s="136">
        <f>D849-D850</f>
        <v>0</v>
      </c>
      <c r="E851" s="136">
        <f>E849-E850</f>
        <v>-538</v>
      </c>
      <c r="F851" s="134">
        <f t="shared" si="296"/>
        <v>538</v>
      </c>
      <c r="G851" s="32">
        <f t="shared" si="297"/>
        <v>-1</v>
      </c>
    </row>
    <row r="852" spans="1:7" x14ac:dyDescent="0.2">
      <c r="A852" s="22"/>
      <c r="B852" s="19" t="s">
        <v>57</v>
      </c>
      <c r="C852" s="135"/>
      <c r="D852" s="40">
        <f>D848+D851</f>
        <v>-2891</v>
      </c>
      <c r="E852" s="40">
        <f>E848+E851</f>
        <v>-4095</v>
      </c>
      <c r="F852" s="40">
        <f t="shared" si="296"/>
        <v>1204</v>
      </c>
      <c r="G852" s="34">
        <f t="shared" si="297"/>
        <v>-0.29401709401709403</v>
      </c>
    </row>
    <row r="854" spans="1:7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7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7" x14ac:dyDescent="0.2">
      <c r="A856" s="130">
        <v>5</v>
      </c>
      <c r="B856" s="1" t="s">
        <v>22</v>
      </c>
      <c r="C856" s="10"/>
      <c r="D856" s="40">
        <f>'dec 20'!D856</f>
        <v>0</v>
      </c>
      <c r="E856" s="40">
        <f>'dec 20'!E856</f>
        <v>0</v>
      </c>
      <c r="F856" s="40">
        <f t="shared" ref="F856" si="298">(D856-E856)</f>
        <v>0</v>
      </c>
      <c r="G856" s="34" t="e">
        <f t="shared" ref="G856" si="299">F856/E856</f>
        <v>#DIV/0!</v>
      </c>
    </row>
    <row r="857" spans="1:7" x14ac:dyDescent="0.2">
      <c r="B857" s="6"/>
      <c r="C857" s="28"/>
    </row>
    <row r="858" spans="1:7" x14ac:dyDescent="0.2">
      <c r="B858" s="7" t="s">
        <v>6</v>
      </c>
      <c r="C858" s="29"/>
    </row>
    <row r="859" spans="1:7" x14ac:dyDescent="0.2">
      <c r="B859" s="6"/>
      <c r="C859" s="28"/>
    </row>
    <row r="860" spans="1:7" x14ac:dyDescent="0.2">
      <c r="A860" s="130">
        <v>51</v>
      </c>
      <c r="B860" s="20" t="s">
        <v>29</v>
      </c>
      <c r="C860" s="30"/>
      <c r="D860" s="134">
        <v>0</v>
      </c>
      <c r="E860" s="134">
        <v>0</v>
      </c>
      <c r="F860" s="134">
        <f t="shared" ref="F860:F861" si="300">(D860-E860)</f>
        <v>0</v>
      </c>
      <c r="G860" s="32" t="e">
        <f t="shared" ref="G860:G861" si="301">F860/E860</f>
        <v>#DIV/0!</v>
      </c>
    </row>
    <row r="861" spans="1:7" x14ac:dyDescent="0.2">
      <c r="A861" s="130">
        <v>510</v>
      </c>
      <c r="B861" s="1" t="s">
        <v>7</v>
      </c>
      <c r="C861" s="10"/>
      <c r="D861" s="134">
        <v>0</v>
      </c>
      <c r="E861" s="134">
        <v>0</v>
      </c>
      <c r="F861" s="134">
        <f t="shared" si="300"/>
        <v>0</v>
      </c>
      <c r="G861" s="32" t="e">
        <f t="shared" si="301"/>
        <v>#DIV/0!</v>
      </c>
    </row>
    <row r="862" spans="1:7" x14ac:dyDescent="0.2">
      <c r="B862" s="3"/>
      <c r="C862" s="28"/>
    </row>
    <row r="863" spans="1:7" x14ac:dyDescent="0.2">
      <c r="A863" s="130">
        <v>41</v>
      </c>
      <c r="B863" s="1" t="s">
        <v>8</v>
      </c>
      <c r="C863" s="10"/>
      <c r="D863" s="134">
        <f>D867+D868+D869</f>
        <v>0</v>
      </c>
      <c r="E863" s="134">
        <f>E867+E868+E869</f>
        <v>0</v>
      </c>
      <c r="F863" s="134">
        <f t="shared" ref="F863" si="302">(D863-E863)</f>
        <v>0</v>
      </c>
      <c r="G863" s="32" t="e">
        <f t="shared" ref="G863" si="303">F863/E863</f>
        <v>#DIV/0!</v>
      </c>
    </row>
    <row r="864" spans="1:7" x14ac:dyDescent="0.2">
      <c r="A864" s="130"/>
      <c r="B864" s="1"/>
      <c r="C864" s="10"/>
      <c r="D864" s="134"/>
      <c r="E864" s="134"/>
      <c r="F864" s="134"/>
      <c r="G864" s="32"/>
    </row>
    <row r="865" spans="1:7" x14ac:dyDescent="0.2">
      <c r="A865" s="130"/>
      <c r="B865" s="7" t="s">
        <v>6</v>
      </c>
      <c r="C865" s="29"/>
      <c r="D865" s="134"/>
      <c r="E865" s="134"/>
      <c r="F865" s="134"/>
      <c r="G865" s="32"/>
    </row>
    <row r="866" spans="1:7" x14ac:dyDescent="0.2">
      <c r="A866" s="130"/>
      <c r="B866" s="1"/>
      <c r="C866" s="10"/>
      <c r="D866" s="134"/>
      <c r="E866" s="134"/>
      <c r="F866" s="134"/>
      <c r="G866" s="32"/>
    </row>
    <row r="867" spans="1:7" x14ac:dyDescent="0.2">
      <c r="A867" s="130"/>
      <c r="B867" s="23" t="s">
        <v>23</v>
      </c>
      <c r="C867" s="10"/>
      <c r="D867" s="40">
        <f>'dec 20'!D867</f>
        <v>0</v>
      </c>
      <c r="E867" s="40">
        <f>'dec 20'!E867</f>
        <v>0</v>
      </c>
      <c r="F867" s="134">
        <f t="shared" ref="F867:F869" si="304">(D867-E867)</f>
        <v>0</v>
      </c>
      <c r="G867" s="32" t="e">
        <f t="shared" ref="G867:G869" si="305">F867/E867</f>
        <v>#DIV/0!</v>
      </c>
    </row>
    <row r="868" spans="1:7" ht="25.5" x14ac:dyDescent="0.2">
      <c r="A868" s="130"/>
      <c r="B868" s="24" t="s">
        <v>58</v>
      </c>
      <c r="C868" s="17"/>
      <c r="D868" s="40">
        <f>'dec 20'!D868</f>
        <v>0</v>
      </c>
      <c r="E868" s="40">
        <f>'dec 20'!E868</f>
        <v>0</v>
      </c>
      <c r="F868" s="134">
        <f t="shared" si="304"/>
        <v>0</v>
      </c>
      <c r="G868" s="32" t="e">
        <f t="shared" si="305"/>
        <v>#DIV/0!</v>
      </c>
    </row>
    <row r="869" spans="1:7" x14ac:dyDescent="0.2">
      <c r="A869" s="130"/>
      <c r="B869" s="23" t="s">
        <v>24</v>
      </c>
      <c r="C869" s="10"/>
      <c r="D869" s="40">
        <f>'dec 20'!D869</f>
        <v>0</v>
      </c>
      <c r="E869" s="40">
        <f>'dec 20'!E869</f>
        <v>0</v>
      </c>
      <c r="F869" s="134">
        <f t="shared" si="304"/>
        <v>0</v>
      </c>
      <c r="G869" s="32" t="e">
        <f t="shared" si="305"/>
        <v>#DIV/0!</v>
      </c>
    </row>
    <row r="870" spans="1:7" x14ac:dyDescent="0.2">
      <c r="A870" s="130"/>
      <c r="B870" s="1"/>
      <c r="C870" s="10"/>
      <c r="D870" s="134"/>
      <c r="E870" s="134"/>
      <c r="F870" s="134"/>
      <c r="G870" s="32"/>
    </row>
    <row r="871" spans="1:7" x14ac:dyDescent="0.2">
      <c r="A871" s="130"/>
      <c r="B871" s="8" t="s">
        <v>26</v>
      </c>
      <c r="C871" s="31"/>
      <c r="D871" s="40">
        <f>'dec 20'!D871</f>
        <v>0</v>
      </c>
      <c r="E871" s="40">
        <f>'dec 20'!E871</f>
        <v>0</v>
      </c>
      <c r="F871" s="134">
        <f t="shared" ref="F871" si="306">(D871-E871)</f>
        <v>0</v>
      </c>
      <c r="G871" s="32" t="e">
        <f t="shared" ref="G871" si="307">F871/E871</f>
        <v>#DIV/0!</v>
      </c>
    </row>
    <row r="872" spans="1:7" x14ac:dyDescent="0.2">
      <c r="A872" s="130"/>
      <c r="B872" s="8"/>
      <c r="C872" s="31"/>
      <c r="D872" s="134"/>
      <c r="E872" s="134"/>
      <c r="F872" s="134"/>
      <c r="G872" s="32"/>
    </row>
    <row r="873" spans="1:7" x14ac:dyDescent="0.2">
      <c r="A873" s="130">
        <v>3</v>
      </c>
      <c r="B873" s="8" t="s">
        <v>15</v>
      </c>
      <c r="C873" s="31"/>
      <c r="D873" s="134">
        <f>D876+D877+D878+D879</f>
        <v>0</v>
      </c>
      <c r="E873" s="134">
        <f>E876+E877+E878+E879</f>
        <v>0</v>
      </c>
      <c r="F873" s="134">
        <f t="shared" ref="F873" si="308">(D873-E873)</f>
        <v>0</v>
      </c>
      <c r="G873" s="32" t="e">
        <f t="shared" ref="G873" si="309">F873/E873</f>
        <v>#DIV/0!</v>
      </c>
    </row>
    <row r="874" spans="1:7" x14ac:dyDescent="0.2">
      <c r="A874" s="130"/>
      <c r="B874" s="7" t="s">
        <v>6</v>
      </c>
      <c r="C874" s="29"/>
      <c r="D874" s="134"/>
      <c r="E874" s="134"/>
      <c r="F874" s="134"/>
      <c r="G874" s="32"/>
    </row>
    <row r="875" spans="1:7" x14ac:dyDescent="0.2">
      <c r="A875" s="130"/>
      <c r="B875" s="8"/>
      <c r="C875" s="31"/>
      <c r="D875" s="134"/>
      <c r="E875" s="134"/>
      <c r="F875" s="134"/>
      <c r="G875" s="32"/>
    </row>
    <row r="876" spans="1:7" x14ac:dyDescent="0.2">
      <c r="A876" s="130">
        <v>30</v>
      </c>
      <c r="B876" s="25" t="s">
        <v>16</v>
      </c>
      <c r="C876" s="31"/>
      <c r="D876" s="40">
        <f>'dec 20'!D876</f>
        <v>0</v>
      </c>
      <c r="E876" s="40">
        <f>'dec 20'!E876</f>
        <v>0</v>
      </c>
      <c r="F876" s="134">
        <f t="shared" ref="F876:F879" si="310">(D876-E876)</f>
        <v>0</v>
      </c>
      <c r="G876" s="32" t="e">
        <f t="shared" ref="G876:G879" si="311">F876/E876</f>
        <v>#DIV/0!</v>
      </c>
    </row>
    <row r="877" spans="1:7" x14ac:dyDescent="0.2">
      <c r="A877" s="130">
        <v>31</v>
      </c>
      <c r="B877" s="25" t="s">
        <v>17</v>
      </c>
      <c r="C877" s="31"/>
      <c r="D877" s="40">
        <f>'dec 20'!D877</f>
        <v>0</v>
      </c>
      <c r="E877" s="40">
        <f>'dec 20'!E877</f>
        <v>0</v>
      </c>
      <c r="F877" s="134">
        <f t="shared" si="310"/>
        <v>0</v>
      </c>
      <c r="G877" s="32" t="e">
        <f t="shared" si="311"/>
        <v>#DIV/0!</v>
      </c>
    </row>
    <row r="878" spans="1:7" x14ac:dyDescent="0.2">
      <c r="A878" s="130">
        <v>32</v>
      </c>
      <c r="B878" s="25" t="s">
        <v>18</v>
      </c>
      <c r="C878" s="31"/>
      <c r="D878" s="40">
        <f>'dec 20'!D878</f>
        <v>0</v>
      </c>
      <c r="E878" s="40">
        <f>'dec 20'!E878</f>
        <v>0</v>
      </c>
      <c r="F878" s="134">
        <f t="shared" si="310"/>
        <v>0</v>
      </c>
      <c r="G878" s="32" t="e">
        <f t="shared" si="311"/>
        <v>#DIV/0!</v>
      </c>
    </row>
    <row r="879" spans="1:7" x14ac:dyDescent="0.2">
      <c r="A879" s="130">
        <v>37</v>
      </c>
      <c r="B879" s="25" t="s">
        <v>25</v>
      </c>
      <c r="C879" s="31"/>
      <c r="D879" s="40">
        <f>'dec 20'!D879</f>
        <v>0</v>
      </c>
      <c r="E879" s="40">
        <f>'dec 20'!E879</f>
        <v>0</v>
      </c>
      <c r="F879" s="134">
        <f t="shared" si="310"/>
        <v>0</v>
      </c>
      <c r="G879" s="32" t="e">
        <f t="shared" si="311"/>
        <v>#DIV/0!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61" t="s">
        <v>1</v>
      </c>
      <c r="B882" s="263" t="s">
        <v>0</v>
      </c>
      <c r="C882" s="271" t="s">
        <v>76</v>
      </c>
      <c r="D882" s="273" t="s">
        <v>9</v>
      </c>
      <c r="E882" s="273"/>
      <c r="F882" s="274" t="s">
        <v>14</v>
      </c>
      <c r="G882" s="274"/>
    </row>
    <row r="883" spans="1:7" x14ac:dyDescent="0.2">
      <c r="A883" s="277"/>
      <c r="B883" s="270"/>
      <c r="C883" s="272"/>
      <c r="D883" s="134" t="s">
        <v>10</v>
      </c>
      <c r="E883" s="134" t="s">
        <v>11</v>
      </c>
      <c r="F883" s="134" t="s">
        <v>12</v>
      </c>
      <c r="G883" s="32" t="s">
        <v>13</v>
      </c>
    </row>
    <row r="884" spans="1:7" x14ac:dyDescent="0.2">
      <c r="A884" s="130">
        <v>700</v>
      </c>
      <c r="B884" s="1" t="s">
        <v>30</v>
      </c>
      <c r="C884" s="10"/>
      <c r="D884" s="134">
        <f>'octo 21'!D884+'NOVE 20 '!D884+'dec 20'!D884</f>
        <v>0</v>
      </c>
      <c r="E884" s="134">
        <f>'octo 21'!E884+'NOVE 20 '!E884+'dec 20'!E884</f>
        <v>0</v>
      </c>
      <c r="F884" s="134">
        <f>(D884-E884)</f>
        <v>0</v>
      </c>
      <c r="G884" s="32" t="e">
        <f>F884/E884</f>
        <v>#DIV/0!</v>
      </c>
    </row>
    <row r="885" spans="1:7" x14ac:dyDescent="0.2">
      <c r="A885" s="130">
        <v>701</v>
      </c>
      <c r="B885" s="1" t="s">
        <v>31</v>
      </c>
      <c r="C885" s="10"/>
      <c r="D885" s="134">
        <f>'octo 21'!D885+'NOVE 20 '!D885+'dec 20'!D885</f>
        <v>0</v>
      </c>
      <c r="E885" s="134">
        <f>'octo 21'!E885+'NOVE 20 '!E885+'dec 20'!E885</f>
        <v>0</v>
      </c>
      <c r="F885" s="134">
        <f t="shared" ref="F885:F887" si="312">(D885-E885)</f>
        <v>0</v>
      </c>
      <c r="G885" s="32" t="e">
        <f t="shared" ref="G885:G887" si="313">F885/E885</f>
        <v>#DIV/0!</v>
      </c>
    </row>
    <row r="886" spans="1:7" x14ac:dyDescent="0.2">
      <c r="A886" s="130">
        <v>704</v>
      </c>
      <c r="B886" s="1" t="s">
        <v>32</v>
      </c>
      <c r="C886" s="10"/>
      <c r="D886" s="134">
        <f>'octo 21'!D886+'NOVE 20 '!D886+'dec 20'!D886</f>
        <v>0</v>
      </c>
      <c r="E886" s="134">
        <f>'octo 21'!E886+'NOVE 20 '!E886+'dec 20'!E886</f>
        <v>0</v>
      </c>
      <c r="F886" s="134">
        <f t="shared" si="312"/>
        <v>0</v>
      </c>
      <c r="G886" s="32" t="e">
        <f t="shared" si="313"/>
        <v>#DIV/0!</v>
      </c>
    </row>
    <row r="887" spans="1:7" x14ac:dyDescent="0.2">
      <c r="A887" s="130">
        <v>706</v>
      </c>
      <c r="B887" s="1" t="s">
        <v>33</v>
      </c>
      <c r="C887" s="10"/>
      <c r="D887" s="134">
        <f>'octo 21'!D887+'NOVE 20 '!D887+'dec 20'!D887</f>
        <v>23249</v>
      </c>
      <c r="E887" s="134">
        <f>'octo 21'!E887+'NOVE 20 '!E887+'dec 20'!E887</f>
        <v>15760</v>
      </c>
      <c r="F887" s="134">
        <f t="shared" si="312"/>
        <v>7489</v>
      </c>
      <c r="G887" s="32">
        <f t="shared" si="313"/>
        <v>0.47519035532994924</v>
      </c>
    </row>
    <row r="888" spans="1:7" x14ac:dyDescent="0.2">
      <c r="A888" s="130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130"/>
      <c r="B889" s="14" t="s">
        <v>19</v>
      </c>
      <c r="C889" s="11"/>
      <c r="D889" s="39"/>
      <c r="E889" s="39"/>
      <c r="F889" s="134">
        <f t="shared" ref="F889:F894" si="314">(D889-E889)</f>
        <v>0</v>
      </c>
      <c r="G889" s="32" t="e">
        <f t="shared" ref="G889:G894" si="315">F889/E889</f>
        <v>#DIV/0!</v>
      </c>
    </row>
    <row r="890" spans="1:7" x14ac:dyDescent="0.2">
      <c r="A890" s="130"/>
      <c r="B890" s="14" t="s">
        <v>20</v>
      </c>
      <c r="C890" s="11"/>
      <c r="D890" s="39"/>
      <c r="E890" s="39"/>
      <c r="F890" s="134">
        <f t="shared" si="314"/>
        <v>0</v>
      </c>
      <c r="G890" s="32" t="e">
        <f t="shared" si="315"/>
        <v>#DIV/0!</v>
      </c>
    </row>
    <row r="891" spans="1:7" x14ac:dyDescent="0.2">
      <c r="A891" s="130"/>
      <c r="B891" s="14" t="s">
        <v>27</v>
      </c>
      <c r="C891" s="11"/>
      <c r="D891" s="39"/>
      <c r="E891" s="39"/>
      <c r="F891" s="134">
        <f t="shared" si="314"/>
        <v>0</v>
      </c>
      <c r="G891" s="32" t="e">
        <f t="shared" si="315"/>
        <v>#DIV/0!</v>
      </c>
    </row>
    <row r="892" spans="1:7" x14ac:dyDescent="0.2">
      <c r="A892" s="130">
        <v>706</v>
      </c>
      <c r="B892" s="2" t="s">
        <v>34</v>
      </c>
      <c r="C892" s="11"/>
      <c r="D892" s="134">
        <f>'octo 21'!D892+'NOVE 20 '!D892+'dec 20'!D892</f>
        <v>0</v>
      </c>
      <c r="E892" s="134">
        <f>'octo 21'!E892+'NOVE 20 '!E892+'dec 20'!E892</f>
        <v>0</v>
      </c>
      <c r="F892" s="134">
        <f t="shared" si="314"/>
        <v>0</v>
      </c>
      <c r="G892" s="32" t="e">
        <f t="shared" si="315"/>
        <v>#DIV/0!</v>
      </c>
    </row>
    <row r="893" spans="1:7" x14ac:dyDescent="0.2">
      <c r="A893" s="130" t="s">
        <v>35</v>
      </c>
      <c r="B893" s="2" t="s">
        <v>36</v>
      </c>
      <c r="C893" s="11"/>
      <c r="D893" s="134">
        <f>'octo 21'!D893+'NOVE 20 '!D893+'dec 20'!D893</f>
        <v>0</v>
      </c>
      <c r="E893" s="134">
        <f>'octo 21'!E893+'NOVE 20 '!E893+'dec 20'!E893</f>
        <v>0</v>
      </c>
      <c r="F893" s="134">
        <f t="shared" si="314"/>
        <v>0</v>
      </c>
      <c r="G893" s="32" t="e">
        <f t="shared" si="315"/>
        <v>#DIV/0!</v>
      </c>
    </row>
    <row r="894" spans="1:7" ht="25.5" x14ac:dyDescent="0.2">
      <c r="A894" s="22"/>
      <c r="B894" s="26" t="s">
        <v>45</v>
      </c>
      <c r="C894" s="131"/>
      <c r="D894" s="40">
        <f>D884+D885+D886+D887+D892+D893</f>
        <v>23249</v>
      </c>
      <c r="E894" s="40">
        <f>E884+E885+E886+E887+E892+E893</f>
        <v>15760</v>
      </c>
      <c r="F894" s="40">
        <f t="shared" si="314"/>
        <v>7489</v>
      </c>
      <c r="G894" s="34">
        <f t="shared" si="315"/>
        <v>0.47519035532994924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134">
        <f>'octo 21'!D897+'NOVE 20 '!D897+'dec 20'!D897</f>
        <v>0</v>
      </c>
      <c r="E897" s="134">
        <f>'octo 21'!E897+'NOVE 20 '!E897+'dec 20'!E897</f>
        <v>0</v>
      </c>
      <c r="F897" s="134">
        <f t="shared" ref="F897" si="316">(D897-E897)</f>
        <v>0</v>
      </c>
      <c r="G897" s="32" t="e">
        <f t="shared" ref="G897" si="317">F897/E897</f>
        <v>#DIV/0!</v>
      </c>
    </row>
    <row r="898" spans="1:7" x14ac:dyDescent="0.2">
      <c r="B898" s="3"/>
      <c r="C898" s="132"/>
      <c r="D898" s="133"/>
      <c r="E898" s="133"/>
      <c r="F898" s="133"/>
      <c r="G898" s="36"/>
    </row>
    <row r="899" spans="1:7" x14ac:dyDescent="0.2">
      <c r="A899" s="130">
        <v>72</v>
      </c>
      <c r="B899" s="1" t="s">
        <v>37</v>
      </c>
      <c r="C899" s="10"/>
      <c r="D899" s="134">
        <f>'octo 21'!D899+'NOVE 20 '!D899+'dec 20'!D899</f>
        <v>0</v>
      </c>
      <c r="E899" s="134">
        <f>'octo 21'!E899+'NOVE 20 '!E899+'dec 20'!E899</f>
        <v>0</v>
      </c>
      <c r="F899" s="134">
        <f t="shared" ref="F899:F911" si="318">(D899-E899)</f>
        <v>0</v>
      </c>
      <c r="G899" s="32" t="e">
        <f t="shared" ref="G899:G911" si="319">F899/E899</f>
        <v>#DIV/0!</v>
      </c>
    </row>
    <row r="900" spans="1:7" x14ac:dyDescent="0.2">
      <c r="A900" s="130">
        <v>73</v>
      </c>
      <c r="B900" s="1" t="s">
        <v>38</v>
      </c>
      <c r="C900" s="10"/>
      <c r="D900" s="134">
        <f>'octo 21'!D900+'NOVE 20 '!D900+'dec 20'!D900</f>
        <v>0</v>
      </c>
      <c r="E900" s="134">
        <f>'octo 21'!E900+'NOVE 20 '!E900+'dec 20'!E900</f>
        <v>0</v>
      </c>
      <c r="F900" s="134">
        <f t="shared" si="318"/>
        <v>0</v>
      </c>
      <c r="G900" s="32" t="e">
        <f t="shared" si="319"/>
        <v>#DIV/0!</v>
      </c>
    </row>
    <row r="901" spans="1:7" x14ac:dyDescent="0.2">
      <c r="A901" s="130">
        <v>74</v>
      </c>
      <c r="B901" s="2" t="s">
        <v>39</v>
      </c>
      <c r="C901" s="11"/>
      <c r="D901" s="134">
        <f>'octo 21'!D901+'NOVE 20 '!D901+'dec 20'!D901</f>
        <v>0</v>
      </c>
      <c r="E901" s="134">
        <f>'octo 21'!E901+'NOVE 20 '!E901+'dec 20'!E901</f>
        <v>0</v>
      </c>
      <c r="F901" s="134">
        <f t="shared" si="318"/>
        <v>0</v>
      </c>
      <c r="G901" s="32" t="e">
        <f t="shared" si="319"/>
        <v>#DIV/0!</v>
      </c>
    </row>
    <row r="902" spans="1:7" ht="25.5" x14ac:dyDescent="0.2">
      <c r="A902" s="22"/>
      <c r="B902" s="26" t="s">
        <v>44</v>
      </c>
      <c r="C902" s="135"/>
      <c r="D902" s="40">
        <f>D894+D899+D900+D901</f>
        <v>23249</v>
      </c>
      <c r="E902" s="40">
        <f>E894+E899+E900+E901</f>
        <v>15760</v>
      </c>
      <c r="F902" s="134">
        <f t="shared" si="318"/>
        <v>7489</v>
      </c>
      <c r="G902" s="32">
        <f t="shared" si="319"/>
        <v>0.47519035532994924</v>
      </c>
    </row>
    <row r="903" spans="1:7" x14ac:dyDescent="0.2">
      <c r="A903" s="130">
        <v>60</v>
      </c>
      <c r="B903" s="3" t="s">
        <v>40</v>
      </c>
      <c r="C903" s="132"/>
      <c r="D903" s="133">
        <f>D904+D905+D906</f>
        <v>8499</v>
      </c>
      <c r="E903" s="133">
        <f>E904+E905+E906</f>
        <v>4529</v>
      </c>
      <c r="F903" s="134">
        <f t="shared" si="318"/>
        <v>3970</v>
      </c>
      <c r="G903" s="32">
        <f t="shared" si="319"/>
        <v>0.87657319496577613</v>
      </c>
    </row>
    <row r="904" spans="1:7" x14ac:dyDescent="0.2">
      <c r="A904" s="130">
        <v>600</v>
      </c>
      <c r="B904" s="1" t="s">
        <v>2</v>
      </c>
      <c r="C904" s="10"/>
      <c r="D904" s="134">
        <f>'octo 21'!D904+'NOVE 20 '!D904+'dec 20'!D904</f>
        <v>0</v>
      </c>
      <c r="E904" s="134">
        <f>'octo 21'!E904+'NOVE 20 '!E904+'dec 20'!E904</f>
        <v>0</v>
      </c>
      <c r="F904" s="134">
        <f t="shared" si="318"/>
        <v>0</v>
      </c>
      <c r="G904" s="32" t="e">
        <f t="shared" si="319"/>
        <v>#DIV/0!</v>
      </c>
    </row>
    <row r="905" spans="1:7" x14ac:dyDescent="0.2">
      <c r="A905" s="130">
        <v>601</v>
      </c>
      <c r="B905" s="1" t="s">
        <v>3</v>
      </c>
      <c r="C905" s="10"/>
      <c r="D905" s="134">
        <f>'octo 21'!D905+'NOVE 20 '!D905+'dec 20'!D905</f>
        <v>8499</v>
      </c>
      <c r="E905" s="134">
        <f>'octo 21'!E905+'NOVE 20 '!E905+'dec 20'!E905</f>
        <v>4529</v>
      </c>
      <c r="F905" s="134">
        <f t="shared" si="318"/>
        <v>3970</v>
      </c>
      <c r="G905" s="32">
        <f t="shared" si="319"/>
        <v>0.87657319496577613</v>
      </c>
    </row>
    <row r="906" spans="1:7" x14ac:dyDescent="0.2">
      <c r="A906" s="130">
        <v>604</v>
      </c>
      <c r="B906" s="1" t="s">
        <v>4</v>
      </c>
      <c r="C906" s="10"/>
      <c r="D906" s="134">
        <f>'octo 21'!D906+'NOVE 20 '!D906+'dec 20'!D906</f>
        <v>0</v>
      </c>
      <c r="E906" s="134">
        <f>'octo 21'!E906+'NOVE 20 '!E906+'dec 20'!E906</f>
        <v>0</v>
      </c>
      <c r="F906" s="134">
        <f t="shared" si="318"/>
        <v>0</v>
      </c>
      <c r="G906" s="32" t="e">
        <f t="shared" si="319"/>
        <v>#DIV/0!</v>
      </c>
    </row>
    <row r="907" spans="1:7" x14ac:dyDescent="0.2">
      <c r="A907" s="130">
        <v>61</v>
      </c>
      <c r="B907" s="1" t="s">
        <v>41</v>
      </c>
      <c r="C907" s="10"/>
      <c r="D907" s="134">
        <f>'octo 21'!D907+'NOVE 20 '!D907+'dec 20'!D907</f>
        <v>12</v>
      </c>
      <c r="E907" s="134">
        <f>'octo 21'!E907+'NOVE 20 '!E907+'dec 20'!E907</f>
        <v>750</v>
      </c>
      <c r="F907" s="134">
        <f t="shared" si="318"/>
        <v>-738</v>
      </c>
      <c r="G907" s="32">
        <f t="shared" si="319"/>
        <v>-0.98399999999999999</v>
      </c>
    </row>
    <row r="908" spans="1:7" x14ac:dyDescent="0.2">
      <c r="A908" s="130">
        <v>62</v>
      </c>
      <c r="B908" s="2" t="s">
        <v>42</v>
      </c>
      <c r="C908" s="11"/>
      <c r="D908" s="134">
        <f>'octo 21'!D908+'NOVE 20 '!D908+'dec 20'!D908</f>
        <v>545</v>
      </c>
      <c r="E908" s="134">
        <f>'octo 21'!E908+'NOVE 20 '!E908+'dec 20'!E908</f>
        <v>220</v>
      </c>
      <c r="F908" s="134">
        <f t="shared" si="318"/>
        <v>325</v>
      </c>
      <c r="G908" s="32">
        <f t="shared" si="319"/>
        <v>1.4772727272727273</v>
      </c>
    </row>
    <row r="909" spans="1:7" ht="25.5" x14ac:dyDescent="0.2">
      <c r="A909" s="22"/>
      <c r="B909" s="26" t="s">
        <v>43</v>
      </c>
      <c r="C909" s="135"/>
      <c r="D909" s="40">
        <f>D903+D907+D908</f>
        <v>9056</v>
      </c>
      <c r="E909" s="40">
        <f>E903+E907+E908</f>
        <v>5499</v>
      </c>
      <c r="F909" s="134">
        <f t="shared" si="318"/>
        <v>3557</v>
      </c>
      <c r="G909" s="32">
        <f t="shared" si="319"/>
        <v>0.64684488088743408</v>
      </c>
    </row>
    <row r="910" spans="1:7" ht="25.5" x14ac:dyDescent="0.2">
      <c r="A910" s="22"/>
      <c r="B910" s="26" t="s">
        <v>48</v>
      </c>
      <c r="C910" s="135"/>
      <c r="D910" s="40">
        <f>D902-D909</f>
        <v>14193</v>
      </c>
      <c r="E910" s="40">
        <f>E902-E909</f>
        <v>10261</v>
      </c>
      <c r="F910" s="134">
        <f t="shared" si="318"/>
        <v>3932</v>
      </c>
      <c r="G910" s="32">
        <f t="shared" si="319"/>
        <v>0.38319851866289834</v>
      </c>
    </row>
    <row r="911" spans="1:7" x14ac:dyDescent="0.2">
      <c r="A911" s="130">
        <v>63</v>
      </c>
      <c r="B911" s="3" t="s">
        <v>46</v>
      </c>
      <c r="C911" s="132"/>
      <c r="D911" s="134">
        <f>'octo 21'!D911+'NOVE 20 '!D911+'dec 20'!D911</f>
        <v>19711</v>
      </c>
      <c r="E911" s="134">
        <f>'octo 21'!E911+'NOVE 20 '!E911+'dec 20'!E911</f>
        <v>12537</v>
      </c>
      <c r="F911" s="134">
        <f t="shared" si="318"/>
        <v>7174</v>
      </c>
      <c r="G911" s="32">
        <f t="shared" si="319"/>
        <v>0.57222621041716515</v>
      </c>
    </row>
    <row r="912" spans="1:7" x14ac:dyDescent="0.2">
      <c r="A912" s="130"/>
      <c r="B912" s="13" t="s">
        <v>6</v>
      </c>
      <c r="C912" s="27"/>
      <c r="D912" s="134"/>
      <c r="E912" s="134"/>
      <c r="F912" s="134"/>
      <c r="G912" s="32"/>
    </row>
    <row r="913" spans="1:7" x14ac:dyDescent="0.2">
      <c r="A913" s="130">
        <v>631</v>
      </c>
      <c r="B913" s="15" t="s">
        <v>21</v>
      </c>
      <c r="C913" s="21"/>
      <c r="D913" s="134">
        <f>'octo 21'!D913+'NOVE 20 '!D913+'dec 20'!D913</f>
        <v>0</v>
      </c>
      <c r="E913" s="134">
        <f>'octo 21'!E913+'NOVE 20 '!E913+'dec 20'!E913</f>
        <v>0</v>
      </c>
      <c r="F913" s="134">
        <f t="shared" ref="F913" si="320">(D913-E913)</f>
        <v>0</v>
      </c>
      <c r="G913" s="32" t="e">
        <f t="shared" ref="G913" si="321">F913/E913</f>
        <v>#DIV/0!</v>
      </c>
    </row>
    <row r="914" spans="1:7" x14ac:dyDescent="0.2">
      <c r="A914" s="130"/>
      <c r="B914" s="15"/>
      <c r="C914" s="21"/>
      <c r="D914" s="134"/>
      <c r="E914" s="134"/>
      <c r="F914" s="134"/>
      <c r="G914" s="32"/>
    </row>
    <row r="915" spans="1:7" x14ac:dyDescent="0.2">
      <c r="A915" s="130">
        <v>64</v>
      </c>
      <c r="B915" s="2" t="s">
        <v>47</v>
      </c>
      <c r="C915" s="11"/>
      <c r="D915" s="134">
        <f>'octo 21'!D915+'NOVE 20 '!D915+'dec 20'!D915</f>
        <v>969</v>
      </c>
      <c r="E915" s="134">
        <f>'octo 21'!E915+'NOVE 20 '!E915+'dec 20'!E915</f>
        <v>2078</v>
      </c>
      <c r="F915" s="134">
        <f t="shared" ref="F915:F925" si="322">(D915-E915)</f>
        <v>-1109</v>
      </c>
      <c r="G915" s="32">
        <f t="shared" ref="G915:G925" si="323">F915/E915</f>
        <v>-0.53368623676612126</v>
      </c>
    </row>
    <row r="916" spans="1:7" ht="25.5" x14ac:dyDescent="0.2">
      <c r="A916" s="22"/>
      <c r="B916" s="26" t="s">
        <v>49</v>
      </c>
      <c r="C916" s="135"/>
      <c r="D916" s="40">
        <f>D910-D911-D915</f>
        <v>-6487</v>
      </c>
      <c r="E916" s="40">
        <f>E910-E911-E915</f>
        <v>-4354</v>
      </c>
      <c r="F916" s="40">
        <f t="shared" si="322"/>
        <v>-2133</v>
      </c>
      <c r="G916" s="34">
        <f t="shared" si="323"/>
        <v>0.48989435002296738</v>
      </c>
    </row>
    <row r="917" spans="1:7" x14ac:dyDescent="0.2">
      <c r="A917" s="130">
        <v>75</v>
      </c>
      <c r="B917" s="3" t="s">
        <v>50</v>
      </c>
      <c r="C917" s="132"/>
      <c r="D917" s="134">
        <f>'octo 21'!D917+'NOVE 20 '!D917+'dec 20'!D917</f>
        <v>0</v>
      </c>
      <c r="E917" s="134">
        <f>'octo 21'!E917+'NOVE 20 '!E917+'dec 20'!E917</f>
        <v>119</v>
      </c>
      <c r="F917" s="134">
        <f t="shared" si="322"/>
        <v>-119</v>
      </c>
      <c r="G917" s="32">
        <f t="shared" si="323"/>
        <v>-1</v>
      </c>
    </row>
    <row r="918" spans="1:7" x14ac:dyDescent="0.2">
      <c r="A918" s="130">
        <v>65</v>
      </c>
      <c r="B918" s="1" t="s">
        <v>51</v>
      </c>
      <c r="C918" s="10"/>
      <c r="D918" s="134">
        <f>'octo 21'!D918+'NOVE 20 '!D918+'dec 20'!D918</f>
        <v>72</v>
      </c>
      <c r="E918" s="134">
        <f>'octo 21'!E918+'NOVE 20 '!E918+'dec 20'!E918</f>
        <v>45</v>
      </c>
      <c r="F918" s="134">
        <f t="shared" si="322"/>
        <v>27</v>
      </c>
      <c r="G918" s="32">
        <f t="shared" si="323"/>
        <v>0.6</v>
      </c>
    </row>
    <row r="919" spans="1:7" ht="25.5" x14ac:dyDescent="0.2">
      <c r="A919" s="130">
        <v>68</v>
      </c>
      <c r="B919" s="16" t="s">
        <v>52</v>
      </c>
      <c r="C919" s="17"/>
      <c r="D919" s="134">
        <f>'octo 21'!D919+'NOVE 20 '!D919+'dec 20'!D919</f>
        <v>0</v>
      </c>
      <c r="E919" s="134">
        <f>'octo 21'!E919+'NOVE 20 '!E919+'dec 20'!E919</f>
        <v>14</v>
      </c>
      <c r="F919" s="134">
        <f t="shared" si="322"/>
        <v>-14</v>
      </c>
      <c r="G919" s="32">
        <f t="shared" si="323"/>
        <v>-1</v>
      </c>
    </row>
    <row r="920" spans="1:7" x14ac:dyDescent="0.2">
      <c r="A920" s="130">
        <v>78</v>
      </c>
      <c r="B920" s="2" t="s">
        <v>53</v>
      </c>
      <c r="C920" s="11"/>
      <c r="D920" s="134">
        <f>'octo 21'!D920+'NOVE 20 '!D920+'dec 20'!D920</f>
        <v>0</v>
      </c>
      <c r="E920" s="134">
        <f>'octo 21'!E920+'NOVE 20 '!E920+'dec 20'!E920</f>
        <v>98</v>
      </c>
      <c r="F920" s="134">
        <f t="shared" si="322"/>
        <v>-98</v>
      </c>
      <c r="G920" s="32">
        <f t="shared" si="323"/>
        <v>-1</v>
      </c>
    </row>
    <row r="921" spans="1:7" ht="25.5" x14ac:dyDescent="0.2">
      <c r="A921" s="22"/>
      <c r="B921" s="26" t="s">
        <v>77</v>
      </c>
      <c r="C921" s="135"/>
      <c r="D921" s="40">
        <f>D916+D917-D918-D919+D920</f>
        <v>-6559</v>
      </c>
      <c r="E921" s="40">
        <f>E916+E917-E918-E919+E920</f>
        <v>-4196</v>
      </c>
      <c r="F921" s="40">
        <f t="shared" si="322"/>
        <v>-2363</v>
      </c>
      <c r="G921" s="34">
        <f t="shared" si="323"/>
        <v>0.56315538608198279</v>
      </c>
    </row>
    <row r="922" spans="1:7" x14ac:dyDescent="0.2">
      <c r="A922" s="130">
        <v>76</v>
      </c>
      <c r="B922" s="1" t="s">
        <v>54</v>
      </c>
      <c r="C922" s="10"/>
      <c r="D922" s="134">
        <f>'octo 21'!D922+'NOVE 20 '!D922+'dec 20'!D922</f>
        <v>0</v>
      </c>
      <c r="E922" s="134">
        <f>'octo 21'!E922+'NOVE 20 '!E922+'dec 20'!E922</f>
        <v>0</v>
      </c>
      <c r="F922" s="134">
        <f t="shared" si="322"/>
        <v>0</v>
      </c>
      <c r="G922" s="32" t="e">
        <f t="shared" si="323"/>
        <v>#DIV/0!</v>
      </c>
    </row>
    <row r="923" spans="1:7" x14ac:dyDescent="0.2">
      <c r="A923" s="130">
        <v>66</v>
      </c>
      <c r="B923" s="1" t="s">
        <v>55</v>
      </c>
      <c r="C923" s="10"/>
      <c r="D923" s="134">
        <f>'octo 21'!D923+'NOVE 20 '!D923+'dec 20'!D923</f>
        <v>0</v>
      </c>
      <c r="E923" s="134">
        <f>'octo 21'!E923+'NOVE 20 '!E923+'dec 20'!E923</f>
        <v>0</v>
      </c>
      <c r="F923" s="134">
        <f t="shared" si="322"/>
        <v>0</v>
      </c>
      <c r="G923" s="32" t="e">
        <f t="shared" si="323"/>
        <v>#DIV/0!</v>
      </c>
    </row>
    <row r="924" spans="1:7" x14ac:dyDescent="0.2">
      <c r="B924" s="2" t="s">
        <v>56</v>
      </c>
      <c r="C924" s="11"/>
      <c r="D924" s="136">
        <f>D922-D923</f>
        <v>0</v>
      </c>
      <c r="E924" s="136">
        <f>E922-E923</f>
        <v>0</v>
      </c>
      <c r="F924" s="134">
        <f t="shared" si="322"/>
        <v>0</v>
      </c>
      <c r="G924" s="32" t="e">
        <f t="shared" si="323"/>
        <v>#DIV/0!</v>
      </c>
    </row>
    <row r="925" spans="1:7" x14ac:dyDescent="0.2">
      <c r="A925" s="22"/>
      <c r="B925" s="19" t="s">
        <v>57</v>
      </c>
      <c r="C925" s="135"/>
      <c r="D925" s="40">
        <f>D921+D924</f>
        <v>-6559</v>
      </c>
      <c r="E925" s="40">
        <f>E921+E924</f>
        <v>-4196</v>
      </c>
      <c r="F925" s="40">
        <f t="shared" si="322"/>
        <v>-2363</v>
      </c>
      <c r="G925" s="34">
        <f t="shared" si="323"/>
        <v>0.56315538608198279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130">
        <v>5</v>
      </c>
      <c r="B929" s="1" t="s">
        <v>22</v>
      </c>
      <c r="C929" s="10"/>
      <c r="D929" s="40">
        <f>'dec 20'!D929</f>
        <v>0</v>
      </c>
      <c r="E929" s="40">
        <f>'dec 20'!E929</f>
        <v>0</v>
      </c>
      <c r="F929" s="40">
        <f t="shared" ref="F929" si="324">(D929-E929)</f>
        <v>0</v>
      </c>
      <c r="G929" s="34" t="e">
        <f t="shared" ref="G929" si="325">F929/E929</f>
        <v>#DIV/0!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130">
        <v>51</v>
      </c>
      <c r="B933" s="20" t="s">
        <v>29</v>
      </c>
      <c r="C933" s="30"/>
      <c r="D933" s="134">
        <v>0</v>
      </c>
      <c r="E933" s="134">
        <v>0</v>
      </c>
      <c r="F933" s="134">
        <f t="shared" ref="F933:F934" si="326">(D933-E933)</f>
        <v>0</v>
      </c>
      <c r="G933" s="32" t="e">
        <f t="shared" ref="G933:G934" si="327">F933/E933</f>
        <v>#DIV/0!</v>
      </c>
    </row>
    <row r="934" spans="1:7" x14ac:dyDescent="0.2">
      <c r="A934" s="130">
        <v>510</v>
      </c>
      <c r="B934" s="1" t="s">
        <v>7</v>
      </c>
      <c r="C934" s="10"/>
      <c r="D934" s="134">
        <v>0</v>
      </c>
      <c r="E934" s="134">
        <v>0</v>
      </c>
      <c r="F934" s="134">
        <f t="shared" si="326"/>
        <v>0</v>
      </c>
      <c r="G934" s="32" t="e">
        <f t="shared" si="327"/>
        <v>#DIV/0!</v>
      </c>
    </row>
    <row r="935" spans="1:7" x14ac:dyDescent="0.2">
      <c r="B935" s="3"/>
      <c r="C935" s="28"/>
    </row>
    <row r="936" spans="1:7" x14ac:dyDescent="0.2">
      <c r="A936" s="130">
        <v>41</v>
      </c>
      <c r="B936" s="1" t="s">
        <v>8</v>
      </c>
      <c r="C936" s="10"/>
      <c r="D936" s="134">
        <f>D940+D941+D942</f>
        <v>0</v>
      </c>
      <c r="E936" s="134">
        <f>E940+E941+E942</f>
        <v>0</v>
      </c>
      <c r="F936" s="134">
        <f t="shared" ref="F936" si="328">(D936-E936)</f>
        <v>0</v>
      </c>
      <c r="G936" s="32" t="e">
        <f t="shared" ref="G936" si="329">F936/E936</f>
        <v>#DIV/0!</v>
      </c>
    </row>
    <row r="937" spans="1:7" x14ac:dyDescent="0.2">
      <c r="A937" s="130"/>
      <c r="B937" s="1"/>
      <c r="C937" s="10"/>
      <c r="D937" s="134"/>
      <c r="E937" s="134"/>
      <c r="F937" s="134"/>
      <c r="G937" s="32"/>
    </row>
    <row r="938" spans="1:7" x14ac:dyDescent="0.2">
      <c r="A938" s="130"/>
      <c r="B938" s="7" t="s">
        <v>6</v>
      </c>
      <c r="C938" s="29"/>
      <c r="D938" s="134"/>
      <c r="E938" s="134"/>
      <c r="F938" s="134"/>
      <c r="G938" s="32"/>
    </row>
    <row r="939" spans="1:7" x14ac:dyDescent="0.2">
      <c r="A939" s="130"/>
      <c r="B939" s="1"/>
      <c r="C939" s="10"/>
      <c r="D939" s="134"/>
      <c r="E939" s="134"/>
      <c r="F939" s="134"/>
      <c r="G939" s="32"/>
    </row>
    <row r="940" spans="1:7" x14ac:dyDescent="0.2">
      <c r="A940" s="130"/>
      <c r="B940" s="23" t="s">
        <v>23</v>
      </c>
      <c r="C940" s="10"/>
      <c r="D940" s="40">
        <f>'dec 20'!D940</f>
        <v>0</v>
      </c>
      <c r="E940" s="40">
        <f>'dec 20'!E940</f>
        <v>0</v>
      </c>
      <c r="F940" s="134">
        <f t="shared" ref="F940:F942" si="330">(D940-E940)</f>
        <v>0</v>
      </c>
      <c r="G940" s="32" t="e">
        <f t="shared" ref="G940:G942" si="331">F940/E940</f>
        <v>#DIV/0!</v>
      </c>
    </row>
    <row r="941" spans="1:7" ht="25.5" x14ac:dyDescent="0.2">
      <c r="A941" s="130"/>
      <c r="B941" s="24" t="s">
        <v>58</v>
      </c>
      <c r="C941" s="17"/>
      <c r="D941" s="40">
        <f>'dec 20'!D941</f>
        <v>0</v>
      </c>
      <c r="E941" s="40">
        <f>'dec 20'!E941</f>
        <v>0</v>
      </c>
      <c r="F941" s="134">
        <f t="shared" si="330"/>
        <v>0</v>
      </c>
      <c r="G941" s="32" t="e">
        <f t="shared" si="331"/>
        <v>#DIV/0!</v>
      </c>
    </row>
    <row r="942" spans="1:7" x14ac:dyDescent="0.2">
      <c r="A942" s="130"/>
      <c r="B942" s="23" t="s">
        <v>24</v>
      </c>
      <c r="C942" s="10"/>
      <c r="D942" s="40">
        <f>'dec 20'!D942</f>
        <v>0</v>
      </c>
      <c r="E942" s="40">
        <f>'dec 20'!E942</f>
        <v>0</v>
      </c>
      <c r="F942" s="134">
        <f t="shared" si="330"/>
        <v>0</v>
      </c>
      <c r="G942" s="32" t="e">
        <f t="shared" si="331"/>
        <v>#DIV/0!</v>
      </c>
    </row>
    <row r="943" spans="1:7" x14ac:dyDescent="0.2">
      <c r="A943" s="130"/>
      <c r="B943" s="1"/>
      <c r="C943" s="10"/>
      <c r="D943" s="134"/>
      <c r="E943" s="134"/>
      <c r="F943" s="134"/>
      <c r="G943" s="32"/>
    </row>
    <row r="944" spans="1:7" x14ac:dyDescent="0.2">
      <c r="A944" s="130"/>
      <c r="B944" s="8" t="s">
        <v>26</v>
      </c>
      <c r="C944" s="31"/>
      <c r="D944" s="40">
        <f>'dec 20'!D944</f>
        <v>0</v>
      </c>
      <c r="E944" s="40">
        <f>'dec 20'!E944</f>
        <v>0</v>
      </c>
      <c r="F944" s="134">
        <f t="shared" ref="F944" si="332">(D944-E944)</f>
        <v>0</v>
      </c>
      <c r="G944" s="32" t="e">
        <f t="shared" ref="G944" si="333">F944/E944</f>
        <v>#DIV/0!</v>
      </c>
    </row>
    <row r="945" spans="1:7" x14ac:dyDescent="0.2">
      <c r="A945" s="130"/>
      <c r="B945" s="8"/>
      <c r="C945" s="31"/>
      <c r="D945" s="134"/>
      <c r="E945" s="134"/>
      <c r="F945" s="134"/>
      <c r="G945" s="32"/>
    </row>
    <row r="946" spans="1:7" x14ac:dyDescent="0.2">
      <c r="A946" s="130">
        <v>3</v>
      </c>
      <c r="B946" s="8" t="s">
        <v>15</v>
      </c>
      <c r="C946" s="31"/>
      <c r="D946" s="134">
        <f>D949+D950+D951+D952</f>
        <v>0</v>
      </c>
      <c r="E946" s="134">
        <f>E949+E950+E951+E952</f>
        <v>0</v>
      </c>
      <c r="F946" s="134">
        <f t="shared" ref="F946" si="334">(D946-E946)</f>
        <v>0</v>
      </c>
      <c r="G946" s="32" t="e">
        <f t="shared" ref="G946" si="335">F946/E946</f>
        <v>#DIV/0!</v>
      </c>
    </row>
    <row r="947" spans="1:7" x14ac:dyDescent="0.2">
      <c r="A947" s="130"/>
      <c r="B947" s="7" t="s">
        <v>6</v>
      </c>
      <c r="C947" s="29"/>
      <c r="D947" s="134"/>
      <c r="E947" s="134"/>
      <c r="F947" s="134"/>
      <c r="G947" s="32"/>
    </row>
    <row r="948" spans="1:7" x14ac:dyDescent="0.2">
      <c r="A948" s="130"/>
      <c r="B948" s="8"/>
      <c r="C948" s="31"/>
      <c r="D948" s="134"/>
      <c r="E948" s="134"/>
      <c r="F948" s="134"/>
      <c r="G948" s="32"/>
    </row>
    <row r="949" spans="1:7" x14ac:dyDescent="0.2">
      <c r="A949" s="130">
        <v>30</v>
      </c>
      <c r="B949" s="25" t="s">
        <v>16</v>
      </c>
      <c r="C949" s="31"/>
      <c r="D949" s="40">
        <f>'dec 20'!D949</f>
        <v>0</v>
      </c>
      <c r="E949" s="40">
        <f>'dec 20'!E949</f>
        <v>0</v>
      </c>
      <c r="F949" s="134">
        <f t="shared" ref="F949:F952" si="336">(D949-E949)</f>
        <v>0</v>
      </c>
      <c r="G949" s="32" t="e">
        <f t="shared" ref="G949:G952" si="337">F949/E949</f>
        <v>#DIV/0!</v>
      </c>
    </row>
    <row r="950" spans="1:7" x14ac:dyDescent="0.2">
      <c r="A950" s="130">
        <v>31</v>
      </c>
      <c r="B950" s="25" t="s">
        <v>17</v>
      </c>
      <c r="C950" s="31"/>
      <c r="D950" s="40">
        <f>'dec 20'!D950</f>
        <v>0</v>
      </c>
      <c r="E950" s="40">
        <f>'dec 20'!E950</f>
        <v>0</v>
      </c>
      <c r="F950" s="134">
        <f t="shared" si="336"/>
        <v>0</v>
      </c>
      <c r="G950" s="32" t="e">
        <f t="shared" si="337"/>
        <v>#DIV/0!</v>
      </c>
    </row>
    <row r="951" spans="1:7" x14ac:dyDescent="0.2">
      <c r="A951" s="130">
        <v>32</v>
      </c>
      <c r="B951" s="25" t="s">
        <v>18</v>
      </c>
      <c r="C951" s="31"/>
      <c r="D951" s="40">
        <f>'dec 20'!D951</f>
        <v>0</v>
      </c>
      <c r="E951" s="40">
        <f>'dec 20'!E951</f>
        <v>0</v>
      </c>
      <c r="F951" s="134">
        <f t="shared" si="336"/>
        <v>0</v>
      </c>
      <c r="G951" s="32" t="e">
        <f t="shared" si="337"/>
        <v>#DIV/0!</v>
      </c>
    </row>
    <row r="952" spans="1:7" x14ac:dyDescent="0.2">
      <c r="A952" s="130">
        <v>37</v>
      </c>
      <c r="B952" s="25" t="s">
        <v>25</v>
      </c>
      <c r="C952" s="31"/>
      <c r="D952" s="40">
        <f>'dec 20'!D952</f>
        <v>0</v>
      </c>
      <c r="E952" s="40">
        <f>'dec 20'!E952</f>
        <v>0</v>
      </c>
      <c r="F952" s="134">
        <f t="shared" si="336"/>
        <v>0</v>
      </c>
      <c r="G952" s="32" t="e">
        <f t="shared" si="337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61" t="s">
        <v>1</v>
      </c>
      <c r="B955" s="263" t="s">
        <v>0</v>
      </c>
      <c r="C955" s="271" t="s">
        <v>76</v>
      </c>
      <c r="D955" s="273" t="s">
        <v>9</v>
      </c>
      <c r="E955" s="273"/>
      <c r="F955" s="274" t="s">
        <v>14</v>
      </c>
      <c r="G955" s="274"/>
    </row>
    <row r="956" spans="1:7" x14ac:dyDescent="0.2">
      <c r="A956" s="277"/>
      <c r="B956" s="270"/>
      <c r="C956" s="272"/>
      <c r="D956" s="134" t="s">
        <v>10</v>
      </c>
      <c r="E956" s="134" t="s">
        <v>11</v>
      </c>
      <c r="F956" s="134" t="s">
        <v>12</v>
      </c>
      <c r="G956" s="32" t="s">
        <v>13</v>
      </c>
    </row>
    <row r="957" spans="1:7" x14ac:dyDescent="0.2">
      <c r="A957" s="130">
        <v>700</v>
      </c>
      <c r="B957" s="1" t="s">
        <v>30</v>
      </c>
      <c r="C957" s="10"/>
      <c r="D957" s="134">
        <f>'octo 21'!D957+'NOVE 20 '!D957+'dec 20'!D957</f>
        <v>1865</v>
      </c>
      <c r="E957" s="134">
        <f>'octo 21'!E957+'NOVE 20 '!E957+'dec 20'!E957</f>
        <v>1117</v>
      </c>
      <c r="F957" s="134">
        <f>(D957-E957)</f>
        <v>748</v>
      </c>
      <c r="G957" s="32">
        <f>F957/E957</f>
        <v>0.66965085049239037</v>
      </c>
    </row>
    <row r="958" spans="1:7" x14ac:dyDescent="0.2">
      <c r="A958" s="130">
        <v>701</v>
      </c>
      <c r="B958" s="1" t="s">
        <v>31</v>
      </c>
      <c r="C958" s="10"/>
      <c r="D958" s="134">
        <f>'octo 21'!D958+'NOVE 20 '!D958+'dec 20'!D958</f>
        <v>0</v>
      </c>
      <c r="E958" s="134">
        <f>'octo 21'!E958+'NOVE 20 '!E958+'dec 20'!E958</f>
        <v>0</v>
      </c>
      <c r="F958" s="134">
        <f t="shared" ref="F958:F960" si="338">(D958-E958)</f>
        <v>0</v>
      </c>
      <c r="G958" s="32" t="e">
        <f t="shared" ref="G958:G960" si="339">F958/E958</f>
        <v>#DIV/0!</v>
      </c>
    </row>
    <row r="959" spans="1:7" x14ac:dyDescent="0.2">
      <c r="A959" s="130">
        <v>704</v>
      </c>
      <c r="B959" s="1" t="s">
        <v>32</v>
      </c>
      <c r="C959" s="10"/>
      <c r="D959" s="134">
        <f>'octo 21'!D959+'NOVE 20 '!D959+'dec 20'!D959</f>
        <v>0</v>
      </c>
      <c r="E959" s="134">
        <f>'octo 21'!E959+'NOVE 20 '!E959+'dec 20'!E959</f>
        <v>0</v>
      </c>
      <c r="F959" s="134">
        <f t="shared" si="338"/>
        <v>0</v>
      </c>
      <c r="G959" s="32" t="e">
        <f t="shared" si="339"/>
        <v>#DIV/0!</v>
      </c>
    </row>
    <row r="960" spans="1:7" x14ac:dyDescent="0.2">
      <c r="A960" s="130">
        <v>706</v>
      </c>
      <c r="B960" s="1" t="s">
        <v>33</v>
      </c>
      <c r="C960" s="10"/>
      <c r="D960" s="134">
        <f>'octo 21'!D960+'NOVE 20 '!D960+'dec 20'!D960</f>
        <v>89695</v>
      </c>
      <c r="E960" s="134">
        <f>'octo 21'!E960+'NOVE 20 '!E960+'dec 20'!E960</f>
        <v>44937</v>
      </c>
      <c r="F960" s="134">
        <f t="shared" si="338"/>
        <v>44758</v>
      </c>
      <c r="G960" s="32">
        <f t="shared" si="339"/>
        <v>0.99601664552595859</v>
      </c>
    </row>
    <row r="961" spans="1:7" x14ac:dyDescent="0.2">
      <c r="A961" s="130"/>
      <c r="B961" s="13" t="s">
        <v>6</v>
      </c>
      <c r="C961" s="27"/>
      <c r="D961" s="39"/>
      <c r="E961" s="39"/>
      <c r="F961" s="39"/>
      <c r="G961" s="33"/>
    </row>
    <row r="962" spans="1:7" x14ac:dyDescent="0.2">
      <c r="A962" s="130"/>
      <c r="B962" s="14" t="s">
        <v>19</v>
      </c>
      <c r="C962" s="11"/>
      <c r="D962" s="39"/>
      <c r="E962" s="39"/>
      <c r="F962" s="134">
        <f t="shared" ref="F962:F967" si="340">(D962-E962)</f>
        <v>0</v>
      </c>
      <c r="G962" s="32" t="e">
        <f t="shared" ref="G962:G967" si="341">F962/E962</f>
        <v>#DIV/0!</v>
      </c>
    </row>
    <row r="963" spans="1:7" x14ac:dyDescent="0.2">
      <c r="A963" s="130"/>
      <c r="B963" s="14" t="s">
        <v>20</v>
      </c>
      <c r="C963" s="11"/>
      <c r="D963" s="39"/>
      <c r="E963" s="39"/>
      <c r="F963" s="134">
        <f t="shared" si="340"/>
        <v>0</v>
      </c>
      <c r="G963" s="32" t="e">
        <f t="shared" si="341"/>
        <v>#DIV/0!</v>
      </c>
    </row>
    <row r="964" spans="1:7" x14ac:dyDescent="0.2">
      <c r="A964" s="130"/>
      <c r="B964" s="14" t="s">
        <v>27</v>
      </c>
      <c r="C964" s="11"/>
      <c r="D964" s="39"/>
      <c r="E964" s="39"/>
      <c r="F964" s="134">
        <f t="shared" si="340"/>
        <v>0</v>
      </c>
      <c r="G964" s="32" t="e">
        <f t="shared" si="341"/>
        <v>#DIV/0!</v>
      </c>
    </row>
    <row r="965" spans="1:7" x14ac:dyDescent="0.2">
      <c r="A965" s="130">
        <v>706</v>
      </c>
      <c r="B965" s="2" t="s">
        <v>34</v>
      </c>
      <c r="C965" s="11"/>
      <c r="D965" s="134">
        <f>'octo 21'!D965+'NOVE 20 '!D965+'dec 20'!D965</f>
        <v>38</v>
      </c>
      <c r="E965" s="134">
        <f>'octo 21'!E965+'NOVE 20 '!E965+'dec 20'!E965</f>
        <v>102</v>
      </c>
      <c r="F965" s="134">
        <f t="shared" si="340"/>
        <v>-64</v>
      </c>
      <c r="G965" s="32">
        <f t="shared" si="341"/>
        <v>-0.62745098039215685</v>
      </c>
    </row>
    <row r="966" spans="1:7" x14ac:dyDescent="0.2">
      <c r="A966" s="130" t="s">
        <v>35</v>
      </c>
      <c r="B966" s="2" t="s">
        <v>36</v>
      </c>
      <c r="C966" s="11"/>
      <c r="D966" s="134">
        <f>'octo 21'!D966+'NOVE 20 '!D966+'dec 20'!D966</f>
        <v>0</v>
      </c>
      <c r="E966" s="134">
        <f>'octo 21'!E966+'NOVE 20 '!E966+'dec 20'!E966</f>
        <v>0</v>
      </c>
      <c r="F966" s="134">
        <f t="shared" si="340"/>
        <v>0</v>
      </c>
      <c r="G966" s="32" t="e">
        <f t="shared" si="341"/>
        <v>#DIV/0!</v>
      </c>
    </row>
    <row r="967" spans="1:7" ht="25.5" x14ac:dyDescent="0.2">
      <c r="A967" s="22"/>
      <c r="B967" s="26" t="s">
        <v>45</v>
      </c>
      <c r="C967" s="131"/>
      <c r="D967" s="40">
        <f>D957+D958+D959+D960+D965+D966</f>
        <v>91598</v>
      </c>
      <c r="E967" s="40">
        <f>E957+E958+E959+E960+E965+E966</f>
        <v>46156</v>
      </c>
      <c r="F967" s="40">
        <f t="shared" si="340"/>
        <v>45442</v>
      </c>
      <c r="G967" s="34">
        <f t="shared" si="341"/>
        <v>0.98453072189964463</v>
      </c>
    </row>
    <row r="968" spans="1:7" x14ac:dyDescent="0.2">
      <c r="B968" s="18"/>
      <c r="C968" s="28"/>
      <c r="D968" s="41"/>
      <c r="E968" s="42"/>
      <c r="F968" s="42"/>
      <c r="G968" s="35"/>
    </row>
    <row r="969" spans="1:7" x14ac:dyDescent="0.2">
      <c r="B969" s="13" t="s">
        <v>6</v>
      </c>
      <c r="C969" s="28"/>
      <c r="D969" s="41"/>
      <c r="E969" s="42"/>
      <c r="F969" s="42"/>
      <c r="G969" s="35"/>
    </row>
    <row r="970" spans="1:7" x14ac:dyDescent="0.2">
      <c r="B970" s="1" t="s">
        <v>28</v>
      </c>
      <c r="C970" s="10"/>
      <c r="D970" s="134">
        <f>'octo 21'!D970+'NOVE 20 '!D970+'dec 20'!D970</f>
        <v>0</v>
      </c>
      <c r="E970" s="134">
        <f>'octo 21'!E970+'NOVE 20 '!E970+'dec 20'!E970</f>
        <v>0</v>
      </c>
      <c r="F970" s="134">
        <f t="shared" ref="F970" si="342">(D970-E970)</f>
        <v>0</v>
      </c>
      <c r="G970" s="32" t="e">
        <f t="shared" ref="G970" si="343">F970/E970</f>
        <v>#DIV/0!</v>
      </c>
    </row>
    <row r="971" spans="1:7" x14ac:dyDescent="0.2">
      <c r="B971" s="3"/>
      <c r="C971" s="132"/>
      <c r="D971" s="133"/>
      <c r="E971" s="133"/>
      <c r="F971" s="133"/>
      <c r="G971" s="36"/>
    </row>
    <row r="972" spans="1:7" x14ac:dyDescent="0.2">
      <c r="A972" s="130">
        <v>72</v>
      </c>
      <c r="B972" s="1" t="s">
        <v>37</v>
      </c>
      <c r="C972" s="10"/>
      <c r="D972" s="134">
        <f>'octo 21'!D972+'NOVE 20 '!D972+'dec 20'!D972</f>
        <v>0</v>
      </c>
      <c r="E972" s="134">
        <f>'octo 21'!E972+'NOVE 20 '!E972+'dec 20'!E972</f>
        <v>0</v>
      </c>
      <c r="F972" s="134">
        <f t="shared" ref="F972:F984" si="344">(D972-E972)</f>
        <v>0</v>
      </c>
      <c r="G972" s="32" t="e">
        <f t="shared" ref="G972:G984" si="345">F972/E972</f>
        <v>#DIV/0!</v>
      </c>
    </row>
    <row r="973" spans="1:7" x14ac:dyDescent="0.2">
      <c r="A973" s="130">
        <v>73</v>
      </c>
      <c r="B973" s="1" t="s">
        <v>38</v>
      </c>
      <c r="C973" s="10"/>
      <c r="D973" s="134">
        <f>'octo 21'!D973+'NOVE 20 '!D973+'dec 20'!D973</f>
        <v>0</v>
      </c>
      <c r="E973" s="134">
        <f>'octo 21'!E973+'NOVE 20 '!E973+'dec 20'!E973</f>
        <v>0</v>
      </c>
      <c r="F973" s="134">
        <f t="shared" si="344"/>
        <v>0</v>
      </c>
      <c r="G973" s="32" t="e">
        <f t="shared" si="345"/>
        <v>#DIV/0!</v>
      </c>
    </row>
    <row r="974" spans="1:7" x14ac:dyDescent="0.2">
      <c r="A974" s="130">
        <v>74</v>
      </c>
      <c r="B974" s="2" t="s">
        <v>39</v>
      </c>
      <c r="C974" s="11"/>
      <c r="D974" s="134">
        <f>'octo 21'!D974+'NOVE 20 '!D974+'dec 20'!D974</f>
        <v>0</v>
      </c>
      <c r="E974" s="134">
        <f>'octo 21'!E974+'NOVE 20 '!E974+'dec 20'!E974</f>
        <v>0</v>
      </c>
      <c r="F974" s="134">
        <f t="shared" si="344"/>
        <v>0</v>
      </c>
      <c r="G974" s="32" t="e">
        <f t="shared" si="345"/>
        <v>#DIV/0!</v>
      </c>
    </row>
    <row r="975" spans="1:7" ht="25.5" x14ac:dyDescent="0.2">
      <c r="A975" s="22"/>
      <c r="B975" s="26" t="s">
        <v>44</v>
      </c>
      <c r="C975" s="135"/>
      <c r="D975" s="40">
        <f>D967+D972+D973+D974</f>
        <v>91598</v>
      </c>
      <c r="E975" s="40">
        <f>E967+E972+E973+E974</f>
        <v>46156</v>
      </c>
      <c r="F975" s="134">
        <f t="shared" si="344"/>
        <v>45442</v>
      </c>
      <c r="G975" s="32">
        <f t="shared" si="345"/>
        <v>0.98453072189964463</v>
      </c>
    </row>
    <row r="976" spans="1:7" x14ac:dyDescent="0.2">
      <c r="A976" s="130">
        <v>60</v>
      </c>
      <c r="B976" s="3" t="s">
        <v>40</v>
      </c>
      <c r="C976" s="132"/>
      <c r="D976" s="133">
        <f>D977+D978+D979</f>
        <v>20311</v>
      </c>
      <c r="E976" s="133">
        <f>E977+E978+E979</f>
        <v>13174</v>
      </c>
      <c r="F976" s="134">
        <f t="shared" si="344"/>
        <v>7137</v>
      </c>
      <c r="G976" s="32">
        <f t="shared" si="345"/>
        <v>0.54174889934719905</v>
      </c>
    </row>
    <row r="977" spans="1:7" x14ac:dyDescent="0.2">
      <c r="A977" s="130">
        <v>600</v>
      </c>
      <c r="B977" s="1" t="s">
        <v>2</v>
      </c>
      <c r="C977" s="10"/>
      <c r="D977" s="134">
        <f>'octo 21'!D977+'NOVE 20 '!D977+'dec 20'!D977</f>
        <v>1394</v>
      </c>
      <c r="E977" s="134">
        <f>'octo 21'!E977+'NOVE 20 '!E977+'dec 20'!E977</f>
        <v>1037</v>
      </c>
      <c r="F977" s="134">
        <f t="shared" si="344"/>
        <v>357</v>
      </c>
      <c r="G977" s="32">
        <f t="shared" si="345"/>
        <v>0.34426229508196721</v>
      </c>
    </row>
    <row r="978" spans="1:7" x14ac:dyDescent="0.2">
      <c r="A978" s="130">
        <v>601</v>
      </c>
      <c r="B978" s="1" t="s">
        <v>3</v>
      </c>
      <c r="C978" s="10"/>
      <c r="D978" s="134">
        <f>'octo 21'!D978+'NOVE 20 '!D978+'dec 20'!D978</f>
        <v>14474</v>
      </c>
      <c r="E978" s="134">
        <f>'octo 21'!E978+'NOVE 20 '!E978+'dec 20'!E978</f>
        <v>7562</v>
      </c>
      <c r="F978" s="134">
        <f t="shared" si="344"/>
        <v>6912</v>
      </c>
      <c r="G978" s="32">
        <f t="shared" si="345"/>
        <v>0.91404390372917221</v>
      </c>
    </row>
    <row r="979" spans="1:7" x14ac:dyDescent="0.2">
      <c r="A979" s="130">
        <v>604</v>
      </c>
      <c r="B979" s="1" t="s">
        <v>4</v>
      </c>
      <c r="C979" s="10"/>
      <c r="D979" s="134">
        <f>'octo 21'!D979+'NOVE 20 '!D979+'dec 20'!D979</f>
        <v>4443</v>
      </c>
      <c r="E979" s="134">
        <f>'octo 21'!E979+'NOVE 20 '!E979+'dec 20'!E979</f>
        <v>4575</v>
      </c>
      <c r="F979" s="134">
        <f t="shared" si="344"/>
        <v>-132</v>
      </c>
      <c r="G979" s="32">
        <f t="shared" si="345"/>
        <v>-2.8852459016393443E-2</v>
      </c>
    </row>
    <row r="980" spans="1:7" x14ac:dyDescent="0.2">
      <c r="A980" s="130">
        <v>61</v>
      </c>
      <c r="B980" s="1" t="s">
        <v>41</v>
      </c>
      <c r="C980" s="10"/>
      <c r="D980" s="134">
        <f>'octo 21'!D980+'NOVE 20 '!D980+'dec 20'!D980</f>
        <v>1788</v>
      </c>
      <c r="E980" s="134">
        <f>'octo 21'!E980+'NOVE 20 '!E980+'dec 20'!E980</f>
        <v>798</v>
      </c>
      <c r="F980" s="134">
        <f t="shared" si="344"/>
        <v>990</v>
      </c>
      <c r="G980" s="32">
        <f t="shared" si="345"/>
        <v>1.2406015037593985</v>
      </c>
    </row>
    <row r="981" spans="1:7" x14ac:dyDescent="0.2">
      <c r="A981" s="130">
        <v>62</v>
      </c>
      <c r="B981" s="2" t="s">
        <v>42</v>
      </c>
      <c r="C981" s="11"/>
      <c r="D981" s="134">
        <f>'octo 21'!D981+'NOVE 20 '!D981+'dec 20'!D981</f>
        <v>959</v>
      </c>
      <c r="E981" s="134">
        <f>'octo 21'!E981+'NOVE 20 '!E981+'dec 20'!E981</f>
        <v>1264</v>
      </c>
      <c r="F981" s="134">
        <f t="shared" si="344"/>
        <v>-305</v>
      </c>
      <c r="G981" s="32">
        <f t="shared" si="345"/>
        <v>-0.24129746835443039</v>
      </c>
    </row>
    <row r="982" spans="1:7" ht="25.5" x14ac:dyDescent="0.2">
      <c r="A982" s="22"/>
      <c r="B982" s="26" t="s">
        <v>43</v>
      </c>
      <c r="C982" s="135"/>
      <c r="D982" s="40">
        <f>D976+D980+D981</f>
        <v>23058</v>
      </c>
      <c r="E982" s="40">
        <f>E976+E980+E981</f>
        <v>15236</v>
      </c>
      <c r="F982" s="134">
        <f t="shared" si="344"/>
        <v>7822</v>
      </c>
      <c r="G982" s="32">
        <f t="shared" si="345"/>
        <v>0.51338934103439227</v>
      </c>
    </row>
    <row r="983" spans="1:7" ht="25.5" x14ac:dyDescent="0.2">
      <c r="A983" s="22"/>
      <c r="B983" s="26" t="s">
        <v>48</v>
      </c>
      <c r="C983" s="135"/>
      <c r="D983" s="40">
        <f>D975-D982</f>
        <v>68540</v>
      </c>
      <c r="E983" s="40">
        <f>E975-E982</f>
        <v>30920</v>
      </c>
      <c r="F983" s="134">
        <f t="shared" si="344"/>
        <v>37620</v>
      </c>
      <c r="G983" s="32">
        <f t="shared" si="345"/>
        <v>1.2166882276843467</v>
      </c>
    </row>
    <row r="984" spans="1:7" x14ac:dyDescent="0.2">
      <c r="A984" s="130">
        <v>63</v>
      </c>
      <c r="B984" s="3" t="s">
        <v>46</v>
      </c>
      <c r="C984" s="132"/>
      <c r="D984" s="134">
        <f>'octo 21'!D984+'NOVE 20 '!D984+'dec 20'!D984</f>
        <v>48679</v>
      </c>
      <c r="E984" s="134">
        <f>'octo 21'!E984+'NOVE 20 '!E984+'dec 20'!E984</f>
        <v>46988</v>
      </c>
      <c r="F984" s="134">
        <f t="shared" si="344"/>
        <v>1691</v>
      </c>
      <c r="G984" s="32">
        <f t="shared" si="345"/>
        <v>3.5987911807269943E-2</v>
      </c>
    </row>
    <row r="985" spans="1:7" x14ac:dyDescent="0.2">
      <c r="A985" s="130"/>
      <c r="B985" s="13" t="s">
        <v>6</v>
      </c>
      <c r="C985" s="27"/>
      <c r="D985" s="134"/>
      <c r="E985" s="134"/>
      <c r="F985" s="134"/>
      <c r="G985" s="32"/>
    </row>
    <row r="986" spans="1:7" x14ac:dyDescent="0.2">
      <c r="A986" s="130">
        <v>631</v>
      </c>
      <c r="B986" s="15" t="s">
        <v>21</v>
      </c>
      <c r="C986" s="21"/>
      <c r="D986" s="134">
        <f>'octo 21'!D986+'NOVE 20 '!D986+'dec 20'!D986</f>
        <v>0</v>
      </c>
      <c r="E986" s="134">
        <f>'octo 21'!E986+'NOVE 20 '!E986+'dec 20'!E986</f>
        <v>0</v>
      </c>
      <c r="F986" s="134">
        <f t="shared" ref="F986" si="346">(D986-E986)</f>
        <v>0</v>
      </c>
      <c r="G986" s="32" t="e">
        <f t="shared" ref="G986" si="347">F986/E986</f>
        <v>#DIV/0!</v>
      </c>
    </row>
    <row r="987" spans="1:7" x14ac:dyDescent="0.2">
      <c r="A987" s="130"/>
      <c r="B987" s="15"/>
      <c r="C987" s="21"/>
      <c r="D987" s="134"/>
      <c r="E987" s="134"/>
      <c r="F987" s="134"/>
      <c r="G987" s="32"/>
    </row>
    <row r="988" spans="1:7" x14ac:dyDescent="0.2">
      <c r="A988" s="130">
        <v>64</v>
      </c>
      <c r="B988" s="2" t="s">
        <v>47</v>
      </c>
      <c r="C988" s="11"/>
      <c r="D988" s="134">
        <f>'octo 21'!D988+'NOVE 20 '!D988+'dec 20'!D988</f>
        <v>3542</v>
      </c>
      <c r="E988" s="134">
        <f>'octo 21'!E988+'NOVE 20 '!E988+'dec 20'!E988</f>
        <v>1814</v>
      </c>
      <c r="F988" s="134">
        <f t="shared" ref="F988:F998" si="348">(D988-E988)</f>
        <v>1728</v>
      </c>
      <c r="G988" s="32">
        <f t="shared" ref="G988:G998" si="349">F988/E988</f>
        <v>0.9525909592061742</v>
      </c>
    </row>
    <row r="989" spans="1:7" ht="25.5" x14ac:dyDescent="0.2">
      <c r="A989" s="22"/>
      <c r="B989" s="26" t="s">
        <v>49</v>
      </c>
      <c r="C989" s="135"/>
      <c r="D989" s="40">
        <f>D983-D984-D988</f>
        <v>16319</v>
      </c>
      <c r="E989" s="40">
        <f>E983-E984-E988</f>
        <v>-17882</v>
      </c>
      <c r="F989" s="40">
        <f t="shared" si="348"/>
        <v>34201</v>
      </c>
      <c r="G989" s="34">
        <f t="shared" si="349"/>
        <v>-1.9125936696119001</v>
      </c>
    </row>
    <row r="990" spans="1:7" x14ac:dyDescent="0.2">
      <c r="A990" s="130">
        <v>75</v>
      </c>
      <c r="B990" s="3" t="s">
        <v>50</v>
      </c>
      <c r="C990" s="132"/>
      <c r="D990" s="134">
        <f>'octo 21'!D990+'NOVE 20 '!D990+'dec 20'!D990</f>
        <v>80</v>
      </c>
      <c r="E990" s="134">
        <f>'octo 21'!E990+'NOVE 20 '!E990+'dec 20'!E990</f>
        <v>250</v>
      </c>
      <c r="F990" s="134">
        <f t="shared" si="348"/>
        <v>-170</v>
      </c>
      <c r="G990" s="32">
        <f t="shared" si="349"/>
        <v>-0.68</v>
      </c>
    </row>
    <row r="991" spans="1:7" x14ac:dyDescent="0.2">
      <c r="A991" s="130">
        <v>65</v>
      </c>
      <c r="B991" s="1" t="s">
        <v>51</v>
      </c>
      <c r="C991" s="10"/>
      <c r="D991" s="134">
        <f>'octo 21'!D991+'NOVE 20 '!D991+'dec 20'!D991</f>
        <v>983</v>
      </c>
      <c r="E991" s="134">
        <f>'octo 21'!E991+'NOVE 20 '!E991+'dec 20'!E991</f>
        <v>511</v>
      </c>
      <c r="F991" s="134">
        <f t="shared" si="348"/>
        <v>472</v>
      </c>
      <c r="G991" s="32">
        <f t="shared" si="349"/>
        <v>0.92367906066536198</v>
      </c>
    </row>
    <row r="992" spans="1:7" ht="25.5" x14ac:dyDescent="0.2">
      <c r="A992" s="130">
        <v>68</v>
      </c>
      <c r="B992" s="16" t="s">
        <v>52</v>
      </c>
      <c r="C992" s="17"/>
      <c r="D992" s="134">
        <f>'octo 21'!D992+'NOVE 20 '!D992+'dec 20'!D992</f>
        <v>11477</v>
      </c>
      <c r="E992" s="134">
        <f>'octo 21'!E992+'NOVE 20 '!E992+'dec 20'!E992</f>
        <v>14461</v>
      </c>
      <c r="F992" s="134">
        <f t="shared" si="348"/>
        <v>-2984</v>
      </c>
      <c r="G992" s="32">
        <f t="shared" si="349"/>
        <v>-0.20634810870617523</v>
      </c>
    </row>
    <row r="993" spans="1:7" x14ac:dyDescent="0.2">
      <c r="A993" s="130">
        <v>78</v>
      </c>
      <c r="B993" s="2" t="s">
        <v>53</v>
      </c>
      <c r="C993" s="11"/>
      <c r="D993" s="134">
        <f>'octo 21'!D993+'NOVE 20 '!D993+'dec 20'!D993</f>
        <v>46</v>
      </c>
      <c r="E993" s="134">
        <f>'octo 21'!E993+'NOVE 20 '!E993+'dec 20'!E993</f>
        <v>1783</v>
      </c>
      <c r="F993" s="134">
        <f t="shared" si="348"/>
        <v>-1737</v>
      </c>
      <c r="G993" s="32">
        <f t="shared" si="349"/>
        <v>-0.97420078519349407</v>
      </c>
    </row>
    <row r="994" spans="1:7" ht="25.5" x14ac:dyDescent="0.2">
      <c r="A994" s="22"/>
      <c r="B994" s="26" t="s">
        <v>77</v>
      </c>
      <c r="C994" s="135"/>
      <c r="D994" s="40">
        <f>D989+D990-D991-D992+D993</f>
        <v>3985</v>
      </c>
      <c r="E994" s="40">
        <f>E989+E990-E991-E992+E993</f>
        <v>-30821</v>
      </c>
      <c r="F994" s="40">
        <f t="shared" si="348"/>
        <v>34806</v>
      </c>
      <c r="G994" s="34">
        <f t="shared" si="349"/>
        <v>-1.1292949612277343</v>
      </c>
    </row>
    <row r="995" spans="1:7" x14ac:dyDescent="0.2">
      <c r="A995" s="130">
        <v>76</v>
      </c>
      <c r="B995" s="1" t="s">
        <v>54</v>
      </c>
      <c r="C995" s="10"/>
      <c r="D995" s="134">
        <f>'octo 21'!D995+'NOVE 20 '!D995+'dec 20'!D995</f>
        <v>0</v>
      </c>
      <c r="E995" s="134">
        <f>'octo 21'!E995+'NOVE 20 '!E995+'dec 20'!E995</f>
        <v>0</v>
      </c>
      <c r="F995" s="134">
        <f t="shared" si="348"/>
        <v>0</v>
      </c>
      <c r="G995" s="32" t="e">
        <f t="shared" si="349"/>
        <v>#DIV/0!</v>
      </c>
    </row>
    <row r="996" spans="1:7" x14ac:dyDescent="0.2">
      <c r="A996" s="130">
        <v>66</v>
      </c>
      <c r="B996" s="1" t="s">
        <v>55</v>
      </c>
      <c r="C996" s="10"/>
      <c r="D996" s="134">
        <f>'octo 21'!D996+'NOVE 20 '!D996+'dec 20'!D996</f>
        <v>0</v>
      </c>
      <c r="E996" s="134">
        <f>'octo 21'!E996+'NOVE 20 '!E996+'dec 20'!E996</f>
        <v>0</v>
      </c>
      <c r="F996" s="134">
        <f t="shared" si="348"/>
        <v>0</v>
      </c>
      <c r="G996" s="32" t="e">
        <f t="shared" si="349"/>
        <v>#DIV/0!</v>
      </c>
    </row>
    <row r="997" spans="1:7" x14ac:dyDescent="0.2">
      <c r="B997" s="2" t="s">
        <v>56</v>
      </c>
      <c r="C997" s="11"/>
      <c r="D997" s="136">
        <f>D995-D996</f>
        <v>0</v>
      </c>
      <c r="E997" s="136">
        <f>E995-E996</f>
        <v>0</v>
      </c>
      <c r="F997" s="134">
        <f t="shared" si="348"/>
        <v>0</v>
      </c>
      <c r="G997" s="32" t="e">
        <f t="shared" si="349"/>
        <v>#DIV/0!</v>
      </c>
    </row>
    <row r="998" spans="1:7" x14ac:dyDescent="0.2">
      <c r="A998" s="22"/>
      <c r="B998" s="19" t="s">
        <v>57</v>
      </c>
      <c r="C998" s="135"/>
      <c r="D998" s="40">
        <f>D994+D997</f>
        <v>3985</v>
      </c>
      <c r="E998" s="40">
        <f>E994+E997</f>
        <v>-30821</v>
      </c>
      <c r="F998" s="40">
        <f t="shared" si="348"/>
        <v>34806</v>
      </c>
      <c r="G998" s="34">
        <f t="shared" si="349"/>
        <v>-1.1292949612277343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130">
        <v>5</v>
      </c>
      <c r="B1002" s="1" t="s">
        <v>22</v>
      </c>
      <c r="C1002" s="10"/>
      <c r="D1002" s="40">
        <f>'dec 20'!D1002</f>
        <v>0</v>
      </c>
      <c r="E1002" s="40">
        <f>'dec 20'!E1002</f>
        <v>0</v>
      </c>
      <c r="F1002" s="40">
        <f t="shared" ref="F1002" si="350">(D1002-E1002)</f>
        <v>0</v>
      </c>
      <c r="G1002" s="34" t="e">
        <f t="shared" ref="G1002" si="351">F1002/E1002</f>
        <v>#DIV/0!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130">
        <v>51</v>
      </c>
      <c r="B1006" s="20" t="s">
        <v>29</v>
      </c>
      <c r="C1006" s="30"/>
      <c r="D1006" s="134">
        <v>0</v>
      </c>
      <c r="E1006" s="134">
        <v>0</v>
      </c>
      <c r="F1006" s="134">
        <f t="shared" ref="F1006:F1007" si="352">(D1006-E1006)</f>
        <v>0</v>
      </c>
      <c r="G1006" s="32" t="e">
        <f t="shared" ref="G1006:G1007" si="353">F1006/E1006</f>
        <v>#DIV/0!</v>
      </c>
    </row>
    <row r="1007" spans="1:7" x14ac:dyDescent="0.2">
      <c r="A1007" s="130">
        <v>510</v>
      </c>
      <c r="B1007" s="1" t="s">
        <v>7</v>
      </c>
      <c r="C1007" s="10"/>
      <c r="D1007" s="134">
        <v>0</v>
      </c>
      <c r="E1007" s="134">
        <v>0</v>
      </c>
      <c r="F1007" s="134">
        <f t="shared" si="352"/>
        <v>0</v>
      </c>
      <c r="G1007" s="32" t="e">
        <f t="shared" si="353"/>
        <v>#DIV/0!</v>
      </c>
    </row>
    <row r="1008" spans="1:7" x14ac:dyDescent="0.2">
      <c r="B1008" s="3"/>
      <c r="C1008" s="28"/>
    </row>
    <row r="1009" spans="1:7" x14ac:dyDescent="0.2">
      <c r="A1009" s="130">
        <v>41</v>
      </c>
      <c r="B1009" s="1" t="s">
        <v>8</v>
      </c>
      <c r="C1009" s="10"/>
      <c r="D1009" s="134">
        <f>D1013+D1014+D1015</f>
        <v>0</v>
      </c>
      <c r="E1009" s="134">
        <f>E1013+E1014+E1015</f>
        <v>0</v>
      </c>
      <c r="F1009" s="134">
        <f t="shared" ref="F1009" si="354">(D1009-E1009)</f>
        <v>0</v>
      </c>
      <c r="G1009" s="32" t="e">
        <f t="shared" ref="G1009" si="355">F1009/E1009</f>
        <v>#DIV/0!</v>
      </c>
    </row>
    <row r="1010" spans="1:7" x14ac:dyDescent="0.2">
      <c r="A1010" s="130"/>
      <c r="B1010" s="1"/>
      <c r="C1010" s="10"/>
      <c r="D1010" s="134"/>
      <c r="E1010" s="134"/>
      <c r="F1010" s="134"/>
      <c r="G1010" s="32"/>
    </row>
    <row r="1011" spans="1:7" x14ac:dyDescent="0.2">
      <c r="A1011" s="130"/>
      <c r="B1011" s="7" t="s">
        <v>6</v>
      </c>
      <c r="C1011" s="29"/>
      <c r="D1011" s="134"/>
      <c r="E1011" s="134"/>
      <c r="F1011" s="134"/>
      <c r="G1011" s="32"/>
    </row>
    <row r="1012" spans="1:7" x14ac:dyDescent="0.2">
      <c r="A1012" s="130"/>
      <c r="B1012" s="1"/>
      <c r="C1012" s="10"/>
      <c r="D1012" s="134"/>
      <c r="E1012" s="134"/>
      <c r="F1012" s="134"/>
      <c r="G1012" s="32"/>
    </row>
    <row r="1013" spans="1:7" x14ac:dyDescent="0.2">
      <c r="A1013" s="130"/>
      <c r="B1013" s="23" t="s">
        <v>23</v>
      </c>
      <c r="C1013" s="10"/>
      <c r="D1013" s="40">
        <f>'dec 20'!D1013</f>
        <v>0</v>
      </c>
      <c r="E1013" s="40">
        <f>'dec 20'!E1013</f>
        <v>0</v>
      </c>
      <c r="F1013" s="134">
        <f t="shared" ref="F1013:F1015" si="356">(D1013-E1013)</f>
        <v>0</v>
      </c>
      <c r="G1013" s="32" t="e">
        <f t="shared" ref="G1013:G1015" si="357">F1013/E1013</f>
        <v>#DIV/0!</v>
      </c>
    </row>
    <row r="1014" spans="1:7" ht="25.5" x14ac:dyDescent="0.2">
      <c r="A1014" s="130"/>
      <c r="B1014" s="24" t="s">
        <v>58</v>
      </c>
      <c r="C1014" s="17"/>
      <c r="D1014" s="40">
        <f>'dec 20'!D1014</f>
        <v>0</v>
      </c>
      <c r="E1014" s="40">
        <f>'dec 20'!E1014</f>
        <v>0</v>
      </c>
      <c r="F1014" s="134">
        <f t="shared" si="356"/>
        <v>0</v>
      </c>
      <c r="G1014" s="32" t="e">
        <f t="shared" si="357"/>
        <v>#DIV/0!</v>
      </c>
    </row>
    <row r="1015" spans="1:7" x14ac:dyDescent="0.2">
      <c r="A1015" s="130"/>
      <c r="B1015" s="23" t="s">
        <v>24</v>
      </c>
      <c r="C1015" s="10"/>
      <c r="D1015" s="40">
        <f>'dec 20'!D1015</f>
        <v>0</v>
      </c>
      <c r="E1015" s="40">
        <f>'dec 20'!E1015</f>
        <v>0</v>
      </c>
      <c r="F1015" s="134">
        <f t="shared" si="356"/>
        <v>0</v>
      </c>
      <c r="G1015" s="32" t="e">
        <f t="shared" si="357"/>
        <v>#DIV/0!</v>
      </c>
    </row>
    <row r="1016" spans="1:7" x14ac:dyDescent="0.2">
      <c r="A1016" s="130"/>
      <c r="B1016" s="1"/>
      <c r="C1016" s="10"/>
      <c r="D1016" s="134"/>
      <c r="E1016" s="134"/>
      <c r="F1016" s="134"/>
      <c r="G1016" s="32"/>
    </row>
    <row r="1017" spans="1:7" x14ac:dyDescent="0.2">
      <c r="A1017" s="130"/>
      <c r="B1017" s="8" t="s">
        <v>26</v>
      </c>
      <c r="C1017" s="31"/>
      <c r="D1017" s="40">
        <f>'dec 20'!D1017</f>
        <v>0</v>
      </c>
      <c r="E1017" s="40">
        <f>'dec 20'!E1017</f>
        <v>0</v>
      </c>
      <c r="F1017" s="134">
        <f t="shared" ref="F1017" si="358">(D1017-E1017)</f>
        <v>0</v>
      </c>
      <c r="G1017" s="32" t="e">
        <f t="shared" ref="G1017" si="359">F1017/E1017</f>
        <v>#DIV/0!</v>
      </c>
    </row>
    <row r="1018" spans="1:7" x14ac:dyDescent="0.2">
      <c r="A1018" s="130"/>
      <c r="B1018" s="8"/>
      <c r="C1018" s="31"/>
      <c r="D1018" s="134"/>
      <c r="E1018" s="134"/>
      <c r="F1018" s="134"/>
      <c r="G1018" s="32"/>
    </row>
    <row r="1019" spans="1:7" x14ac:dyDescent="0.2">
      <c r="A1019" s="130">
        <v>3</v>
      </c>
      <c r="B1019" s="8" t="s">
        <v>15</v>
      </c>
      <c r="C1019" s="31"/>
      <c r="D1019" s="134">
        <f>D1022+D1023+D1024+D1025</f>
        <v>0</v>
      </c>
      <c r="E1019" s="134">
        <f>E1022+E1023+E1024+E1025</f>
        <v>0</v>
      </c>
      <c r="F1019" s="134">
        <f t="shared" ref="F1019" si="360">(D1019-E1019)</f>
        <v>0</v>
      </c>
      <c r="G1019" s="32" t="e">
        <f t="shared" ref="G1019" si="361">F1019/E1019</f>
        <v>#DIV/0!</v>
      </c>
    </row>
    <row r="1020" spans="1:7" x14ac:dyDescent="0.2">
      <c r="A1020" s="130"/>
      <c r="B1020" s="7" t="s">
        <v>6</v>
      </c>
      <c r="C1020" s="29"/>
      <c r="D1020" s="134"/>
      <c r="E1020" s="134"/>
      <c r="F1020" s="134"/>
      <c r="G1020" s="32"/>
    </row>
    <row r="1021" spans="1:7" x14ac:dyDescent="0.2">
      <c r="A1021" s="130"/>
      <c r="B1021" s="8"/>
      <c r="C1021" s="31"/>
      <c r="D1021" s="134"/>
      <c r="E1021" s="134"/>
      <c r="F1021" s="134"/>
      <c r="G1021" s="32"/>
    </row>
    <row r="1022" spans="1:7" x14ac:dyDescent="0.2">
      <c r="A1022" s="130">
        <v>30</v>
      </c>
      <c r="B1022" s="25" t="s">
        <v>16</v>
      </c>
      <c r="C1022" s="31"/>
      <c r="D1022" s="40">
        <f>'dec 20'!D1022</f>
        <v>0</v>
      </c>
      <c r="E1022" s="40">
        <f>'dec 20'!E1022</f>
        <v>0</v>
      </c>
      <c r="F1022" s="134">
        <f t="shared" ref="F1022:F1025" si="362">(D1022-E1022)</f>
        <v>0</v>
      </c>
      <c r="G1022" s="32" t="e">
        <f t="shared" ref="G1022:G1025" si="363">F1022/E1022</f>
        <v>#DIV/0!</v>
      </c>
    </row>
    <row r="1023" spans="1:7" x14ac:dyDescent="0.2">
      <c r="A1023" s="130">
        <v>31</v>
      </c>
      <c r="B1023" s="25" t="s">
        <v>17</v>
      </c>
      <c r="C1023" s="31"/>
      <c r="D1023" s="40">
        <f>'dec 20'!D1023</f>
        <v>0</v>
      </c>
      <c r="E1023" s="40">
        <f>'dec 20'!E1023</f>
        <v>0</v>
      </c>
      <c r="F1023" s="134">
        <f t="shared" si="362"/>
        <v>0</v>
      </c>
      <c r="G1023" s="32" t="e">
        <f t="shared" si="363"/>
        <v>#DIV/0!</v>
      </c>
    </row>
    <row r="1024" spans="1:7" x14ac:dyDescent="0.2">
      <c r="A1024" s="130">
        <v>32</v>
      </c>
      <c r="B1024" s="25" t="s">
        <v>18</v>
      </c>
      <c r="C1024" s="31"/>
      <c r="D1024" s="40">
        <f>'dec 20'!D1024</f>
        <v>0</v>
      </c>
      <c r="E1024" s="40">
        <f>'dec 20'!E1024</f>
        <v>0</v>
      </c>
      <c r="F1024" s="134">
        <f t="shared" si="362"/>
        <v>0</v>
      </c>
      <c r="G1024" s="32" t="e">
        <f t="shared" si="363"/>
        <v>#DIV/0!</v>
      </c>
    </row>
    <row r="1025" spans="1:7" x14ac:dyDescent="0.2">
      <c r="A1025" s="130">
        <v>37</v>
      </c>
      <c r="B1025" s="25" t="s">
        <v>25</v>
      </c>
      <c r="C1025" s="31"/>
      <c r="D1025" s="40">
        <f>'dec 20'!D1025</f>
        <v>0</v>
      </c>
      <c r="E1025" s="40">
        <f>'dec 20'!E1025</f>
        <v>0</v>
      </c>
      <c r="F1025" s="134">
        <f t="shared" si="362"/>
        <v>0</v>
      </c>
      <c r="G1025" s="32" t="e">
        <f t="shared" si="363"/>
        <v>#DIV/0!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61" t="s">
        <v>1</v>
      </c>
      <c r="B1028" s="263" t="s">
        <v>0</v>
      </c>
      <c r="C1028" s="271" t="s">
        <v>76</v>
      </c>
      <c r="D1028" s="273" t="s">
        <v>9</v>
      </c>
      <c r="E1028" s="273"/>
      <c r="F1028" s="274" t="s">
        <v>14</v>
      </c>
      <c r="G1028" s="274"/>
    </row>
    <row r="1029" spans="1:7" x14ac:dyDescent="0.2">
      <c r="A1029" s="277"/>
      <c r="B1029" s="270"/>
      <c r="C1029" s="272"/>
      <c r="D1029" s="134" t="s">
        <v>10</v>
      </c>
      <c r="E1029" s="134" t="s">
        <v>11</v>
      </c>
      <c r="F1029" s="134" t="s">
        <v>12</v>
      </c>
      <c r="G1029" s="32" t="s">
        <v>13</v>
      </c>
    </row>
    <row r="1030" spans="1:7" x14ac:dyDescent="0.2">
      <c r="A1030" s="130">
        <v>700</v>
      </c>
      <c r="B1030" s="1" t="s">
        <v>30</v>
      </c>
      <c r="C1030" s="10"/>
      <c r="D1030" s="134">
        <f>'octo 21'!D1030+'NOVE 20 '!D1030+'dec 20'!D1030</f>
        <v>745</v>
      </c>
      <c r="E1030" s="134">
        <f>'octo 21'!E1030+'NOVE 20 '!E1030+'dec 20'!E1030</f>
        <v>430</v>
      </c>
      <c r="F1030" s="134">
        <f>(D1030-E1030)</f>
        <v>315</v>
      </c>
      <c r="G1030" s="32">
        <f>F1030/E1030</f>
        <v>0.73255813953488369</v>
      </c>
    </row>
    <row r="1031" spans="1:7" x14ac:dyDescent="0.2">
      <c r="A1031" s="130">
        <v>701</v>
      </c>
      <c r="B1031" s="1" t="s">
        <v>31</v>
      </c>
      <c r="C1031" s="10"/>
      <c r="D1031" s="134">
        <f>'octo 21'!D1031+'NOVE 20 '!D1031+'dec 20'!D1031</f>
        <v>0</v>
      </c>
      <c r="E1031" s="134">
        <f>'octo 21'!E1031+'NOVE 20 '!E1031+'dec 20'!E1031</f>
        <v>0</v>
      </c>
      <c r="F1031" s="134">
        <f t="shared" ref="F1031:F1033" si="364">(D1031-E1031)</f>
        <v>0</v>
      </c>
      <c r="G1031" s="32" t="e">
        <f t="shared" ref="G1031:G1033" si="365">F1031/E1031</f>
        <v>#DIV/0!</v>
      </c>
    </row>
    <row r="1032" spans="1:7" x14ac:dyDescent="0.2">
      <c r="A1032" s="130">
        <v>704</v>
      </c>
      <c r="B1032" s="1" t="s">
        <v>32</v>
      </c>
      <c r="C1032" s="10"/>
      <c r="D1032" s="134">
        <f>'octo 21'!D1032+'NOVE 20 '!D1032+'dec 20'!D1032</f>
        <v>0</v>
      </c>
      <c r="E1032" s="134">
        <f>'octo 21'!E1032+'NOVE 20 '!E1032+'dec 20'!E1032</f>
        <v>0</v>
      </c>
      <c r="F1032" s="134">
        <f t="shared" si="364"/>
        <v>0</v>
      </c>
      <c r="G1032" s="32" t="e">
        <f t="shared" si="365"/>
        <v>#DIV/0!</v>
      </c>
    </row>
    <row r="1033" spans="1:7" x14ac:dyDescent="0.2">
      <c r="A1033" s="130">
        <v>706</v>
      </c>
      <c r="B1033" s="1" t="s">
        <v>33</v>
      </c>
      <c r="C1033" s="10"/>
      <c r="D1033" s="134">
        <f>'octo 21'!D1033+'NOVE 20 '!D1033+'dec 20'!D1033</f>
        <v>0</v>
      </c>
      <c r="E1033" s="134">
        <f>'octo 21'!E1033+'NOVE 20 '!E1033+'dec 20'!E1033</f>
        <v>0</v>
      </c>
      <c r="F1033" s="134">
        <f t="shared" si="364"/>
        <v>0</v>
      </c>
      <c r="G1033" s="32" t="e">
        <f t="shared" si="365"/>
        <v>#DIV/0!</v>
      </c>
    </row>
    <row r="1034" spans="1:7" x14ac:dyDescent="0.2">
      <c r="A1034" s="130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130"/>
      <c r="B1035" s="14" t="s">
        <v>19</v>
      </c>
      <c r="C1035" s="11"/>
      <c r="D1035" s="39"/>
      <c r="E1035" s="39"/>
      <c r="F1035" s="134">
        <f t="shared" ref="F1035:F1040" si="366">(D1035-E1035)</f>
        <v>0</v>
      </c>
      <c r="G1035" s="32" t="e">
        <f t="shared" ref="G1035:G1040" si="367">F1035/E1035</f>
        <v>#DIV/0!</v>
      </c>
    </row>
    <row r="1036" spans="1:7" x14ac:dyDescent="0.2">
      <c r="A1036" s="130"/>
      <c r="B1036" s="14" t="s">
        <v>20</v>
      </c>
      <c r="C1036" s="11"/>
      <c r="D1036" s="39"/>
      <c r="E1036" s="39"/>
      <c r="F1036" s="134">
        <f t="shared" si="366"/>
        <v>0</v>
      </c>
      <c r="G1036" s="32" t="e">
        <f t="shared" si="367"/>
        <v>#DIV/0!</v>
      </c>
    </row>
    <row r="1037" spans="1:7" x14ac:dyDescent="0.2">
      <c r="A1037" s="130"/>
      <c r="B1037" s="14" t="s">
        <v>27</v>
      </c>
      <c r="C1037" s="11"/>
      <c r="D1037" s="39"/>
      <c r="E1037" s="39"/>
      <c r="F1037" s="134">
        <f t="shared" si="366"/>
        <v>0</v>
      </c>
      <c r="G1037" s="32" t="e">
        <f t="shared" si="367"/>
        <v>#DIV/0!</v>
      </c>
    </row>
    <row r="1038" spans="1:7" x14ac:dyDescent="0.2">
      <c r="A1038" s="130">
        <v>706</v>
      </c>
      <c r="B1038" s="2" t="s">
        <v>34</v>
      </c>
      <c r="C1038" s="11"/>
      <c r="D1038" s="134">
        <f>'octo 21'!D1038+'NOVE 20 '!D1038+'dec 20'!D1038</f>
        <v>50395</v>
      </c>
      <c r="E1038" s="134">
        <f>'octo 21'!E1038+'NOVE 20 '!E1038+'dec 20'!E1038</f>
        <v>24309</v>
      </c>
      <c r="F1038" s="134">
        <f t="shared" si="366"/>
        <v>26086</v>
      </c>
      <c r="G1038" s="32">
        <f t="shared" si="367"/>
        <v>1.0731004977580321</v>
      </c>
    </row>
    <row r="1039" spans="1:7" ht="15.75" customHeight="1" x14ac:dyDescent="0.2">
      <c r="A1039" s="130" t="s">
        <v>35</v>
      </c>
      <c r="B1039" s="2" t="s">
        <v>36</v>
      </c>
      <c r="C1039" s="11"/>
      <c r="D1039" s="134">
        <f>'octo 21'!D1039+'NOVE 20 '!D1039+'dec 20'!D1039</f>
        <v>0</v>
      </c>
      <c r="E1039" s="134">
        <f>'octo 21'!E1039+'NOVE 20 '!E1039+'dec 20'!E1039</f>
        <v>105</v>
      </c>
      <c r="F1039" s="134">
        <f t="shared" si="366"/>
        <v>-105</v>
      </c>
      <c r="G1039" s="32">
        <f t="shared" si="367"/>
        <v>-1</v>
      </c>
    </row>
    <row r="1040" spans="1:7" ht="25.5" x14ac:dyDescent="0.2">
      <c r="A1040" s="22"/>
      <c r="B1040" s="26" t="s">
        <v>45</v>
      </c>
      <c r="C1040" s="131"/>
      <c r="D1040" s="40">
        <f>D1030+D1031+D1032+D1033+D1038+D1039</f>
        <v>51140</v>
      </c>
      <c r="E1040" s="40">
        <f>E1030+E1031+E1032+E1033+E1038+E1039</f>
        <v>24844</v>
      </c>
      <c r="F1040" s="40">
        <f t="shared" si="366"/>
        <v>26296</v>
      </c>
      <c r="G1040" s="34">
        <f t="shared" si="367"/>
        <v>1.0584446948961519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134">
        <f>'octo 21'!D1043+'NOVE 20 '!D1043+'dec 20'!D1043</f>
        <v>0</v>
      </c>
      <c r="E1043" s="134">
        <f>'octo 21'!E1043+'NOVE 20 '!E1043+'dec 20'!E1043</f>
        <v>0</v>
      </c>
      <c r="F1043" s="134">
        <f t="shared" ref="F1043" si="368">(D1043-E1043)</f>
        <v>0</v>
      </c>
      <c r="G1043" s="32" t="e">
        <f t="shared" ref="G1043" si="369">F1043/E1043</f>
        <v>#DIV/0!</v>
      </c>
    </row>
    <row r="1044" spans="1:7" x14ac:dyDescent="0.2">
      <c r="B1044" s="3"/>
      <c r="C1044" s="132"/>
      <c r="D1044" s="133"/>
      <c r="E1044" s="133"/>
      <c r="F1044" s="133"/>
      <c r="G1044" s="36"/>
    </row>
    <row r="1045" spans="1:7" x14ac:dyDescent="0.2">
      <c r="A1045" s="130">
        <v>72</v>
      </c>
      <c r="B1045" s="1" t="s">
        <v>37</v>
      </c>
      <c r="C1045" s="10"/>
      <c r="D1045" s="134">
        <f>'octo 21'!D1045+'NOVE 20 '!D1045+'dec 20'!D1045</f>
        <v>0</v>
      </c>
      <c r="E1045" s="134">
        <f>'octo 21'!E1045+'NOVE 20 '!E1045+'dec 20'!E1045</f>
        <v>0</v>
      </c>
      <c r="F1045" s="134">
        <f t="shared" ref="F1045:F1057" si="370">(D1045-E1045)</f>
        <v>0</v>
      </c>
      <c r="G1045" s="32" t="e">
        <f t="shared" ref="G1045:G1057" si="371">F1045/E1045</f>
        <v>#DIV/0!</v>
      </c>
    </row>
    <row r="1046" spans="1:7" x14ac:dyDescent="0.2">
      <c r="A1046" s="130">
        <v>73</v>
      </c>
      <c r="B1046" s="1" t="s">
        <v>38</v>
      </c>
      <c r="C1046" s="10"/>
      <c r="D1046" s="134">
        <f>'octo 21'!D1046+'NOVE 20 '!D1046+'dec 20'!D1046</f>
        <v>0</v>
      </c>
      <c r="E1046" s="134">
        <f>'octo 21'!E1046+'NOVE 20 '!E1046+'dec 20'!E1046</f>
        <v>0</v>
      </c>
      <c r="F1046" s="134">
        <f t="shared" si="370"/>
        <v>0</v>
      </c>
      <c r="G1046" s="32" t="e">
        <f t="shared" si="371"/>
        <v>#DIV/0!</v>
      </c>
    </row>
    <row r="1047" spans="1:7" x14ac:dyDescent="0.2">
      <c r="A1047" s="130">
        <v>74</v>
      </c>
      <c r="B1047" s="2" t="s">
        <v>39</v>
      </c>
      <c r="C1047" s="11"/>
      <c r="D1047" s="134">
        <f>'octo 21'!D1047+'NOVE 20 '!D1047+'dec 20'!D1047</f>
        <v>0</v>
      </c>
      <c r="E1047" s="134">
        <f>'octo 21'!E1047+'NOVE 20 '!E1047+'dec 20'!E1047</f>
        <v>0</v>
      </c>
      <c r="F1047" s="134">
        <f t="shared" si="370"/>
        <v>0</v>
      </c>
      <c r="G1047" s="32" t="e">
        <f t="shared" si="371"/>
        <v>#DIV/0!</v>
      </c>
    </row>
    <row r="1048" spans="1:7" ht="25.5" x14ac:dyDescent="0.2">
      <c r="A1048" s="22"/>
      <c r="B1048" s="26" t="s">
        <v>44</v>
      </c>
      <c r="C1048" s="135"/>
      <c r="D1048" s="40">
        <f>D1040+D1045+D1046+D1047</f>
        <v>51140</v>
      </c>
      <c r="E1048" s="40">
        <f>E1040+E1045+E1046+E1047</f>
        <v>24844</v>
      </c>
      <c r="F1048" s="134">
        <f t="shared" si="370"/>
        <v>26296</v>
      </c>
      <c r="G1048" s="32">
        <f t="shared" si="371"/>
        <v>1.0584446948961519</v>
      </c>
    </row>
    <row r="1049" spans="1:7" x14ac:dyDescent="0.2">
      <c r="A1049" s="130">
        <v>60</v>
      </c>
      <c r="B1049" s="3" t="s">
        <v>40</v>
      </c>
      <c r="C1049" s="132"/>
      <c r="D1049" s="133">
        <f>D1050+D1051+D1052</f>
        <v>8592</v>
      </c>
      <c r="E1049" s="133">
        <f>E1050+E1051+E1052</f>
        <v>6087</v>
      </c>
      <c r="F1049" s="134">
        <f t="shared" si="370"/>
        <v>2505</v>
      </c>
      <c r="G1049" s="32">
        <f t="shared" si="371"/>
        <v>0.4115327747658945</v>
      </c>
    </row>
    <row r="1050" spans="1:7" x14ac:dyDescent="0.2">
      <c r="A1050" s="130">
        <v>600</v>
      </c>
      <c r="B1050" s="1" t="s">
        <v>2</v>
      </c>
      <c r="C1050" s="10"/>
      <c r="D1050" s="134">
        <f>'octo 21'!D1050+'NOVE 20 '!D1050+'dec 20'!D1050</f>
        <v>319</v>
      </c>
      <c r="E1050" s="134">
        <f>'octo 21'!E1050+'NOVE 20 '!E1050+'dec 20'!E1050</f>
        <v>158</v>
      </c>
      <c r="F1050" s="134">
        <f t="shared" si="370"/>
        <v>161</v>
      </c>
      <c r="G1050" s="32">
        <f t="shared" si="371"/>
        <v>1.018987341772152</v>
      </c>
    </row>
    <row r="1051" spans="1:7" x14ac:dyDescent="0.2">
      <c r="A1051" s="130">
        <v>601</v>
      </c>
      <c r="B1051" s="1" t="s">
        <v>3</v>
      </c>
      <c r="C1051" s="10"/>
      <c r="D1051" s="134">
        <f>'octo 21'!D1051+'NOVE 20 '!D1051+'dec 20'!D1051</f>
        <v>5117</v>
      </c>
      <c r="E1051" s="134">
        <f>'octo 21'!E1051+'NOVE 20 '!E1051+'dec 20'!E1051</f>
        <v>3116</v>
      </c>
      <c r="F1051" s="134">
        <f t="shared" si="370"/>
        <v>2001</v>
      </c>
      <c r="G1051" s="32">
        <f t="shared" si="371"/>
        <v>0.64216944801026954</v>
      </c>
    </row>
    <row r="1052" spans="1:7" x14ac:dyDescent="0.2">
      <c r="A1052" s="130">
        <v>604</v>
      </c>
      <c r="B1052" s="1" t="s">
        <v>4</v>
      </c>
      <c r="C1052" s="10"/>
      <c r="D1052" s="134">
        <f>'octo 21'!D1052+'NOVE 20 '!D1052+'dec 20'!D1052</f>
        <v>3156</v>
      </c>
      <c r="E1052" s="134">
        <f>'octo 21'!E1052+'NOVE 20 '!E1052+'dec 20'!E1052</f>
        <v>2813</v>
      </c>
      <c r="F1052" s="134">
        <f t="shared" si="370"/>
        <v>343</v>
      </c>
      <c r="G1052" s="32">
        <f t="shared" si="371"/>
        <v>0.12193387842161393</v>
      </c>
    </row>
    <row r="1053" spans="1:7" x14ac:dyDescent="0.2">
      <c r="A1053" s="130">
        <v>61</v>
      </c>
      <c r="B1053" s="1" t="s">
        <v>41</v>
      </c>
      <c r="C1053" s="10"/>
      <c r="D1053" s="134">
        <f>'octo 21'!D1053+'NOVE 20 '!D1053+'dec 20'!D1053</f>
        <v>3100</v>
      </c>
      <c r="E1053" s="134">
        <f>'octo 21'!E1053+'NOVE 20 '!E1053+'dec 20'!E1053</f>
        <v>155</v>
      </c>
      <c r="F1053" s="134">
        <f t="shared" si="370"/>
        <v>2945</v>
      </c>
      <c r="G1053" s="32">
        <f t="shared" si="371"/>
        <v>19</v>
      </c>
    </row>
    <row r="1054" spans="1:7" x14ac:dyDescent="0.2">
      <c r="A1054" s="130">
        <v>62</v>
      </c>
      <c r="B1054" s="2" t="s">
        <v>42</v>
      </c>
      <c r="C1054" s="11"/>
      <c r="D1054" s="134">
        <f>'octo 21'!D1054+'NOVE 20 '!D1054+'dec 20'!D1054</f>
        <v>831</v>
      </c>
      <c r="E1054" s="134">
        <f>'octo 21'!E1054+'NOVE 20 '!E1054+'dec 20'!E1054</f>
        <v>2155</v>
      </c>
      <c r="F1054" s="134">
        <f t="shared" si="370"/>
        <v>-1324</v>
      </c>
      <c r="G1054" s="32">
        <f t="shared" si="371"/>
        <v>-0.61438515081206502</v>
      </c>
    </row>
    <row r="1055" spans="1:7" ht="25.5" x14ac:dyDescent="0.2">
      <c r="A1055" s="22"/>
      <c r="B1055" s="26" t="s">
        <v>43</v>
      </c>
      <c r="C1055" s="135"/>
      <c r="D1055" s="40">
        <f>D1049+D1053+D1054</f>
        <v>12523</v>
      </c>
      <c r="E1055" s="40">
        <f>E1049+E1053+E1054</f>
        <v>8397</v>
      </c>
      <c r="F1055" s="134">
        <f t="shared" si="370"/>
        <v>4126</v>
      </c>
      <c r="G1055" s="32">
        <f t="shared" si="371"/>
        <v>0.49136596403477434</v>
      </c>
    </row>
    <row r="1056" spans="1:7" ht="25.5" x14ac:dyDescent="0.2">
      <c r="A1056" s="22"/>
      <c r="B1056" s="26" t="s">
        <v>48</v>
      </c>
      <c r="C1056" s="135"/>
      <c r="D1056" s="40">
        <f>D1048-D1055</f>
        <v>38617</v>
      </c>
      <c r="E1056" s="40">
        <f>E1048-E1055</f>
        <v>16447</v>
      </c>
      <c r="F1056" s="134">
        <f t="shared" si="370"/>
        <v>22170</v>
      </c>
      <c r="G1056" s="32">
        <f t="shared" si="371"/>
        <v>1.3479661944427554</v>
      </c>
    </row>
    <row r="1057" spans="1:7" x14ac:dyDescent="0.2">
      <c r="A1057" s="130">
        <v>63</v>
      </c>
      <c r="B1057" s="3" t="s">
        <v>46</v>
      </c>
      <c r="C1057" s="132"/>
      <c r="D1057" s="134">
        <f>'octo 21'!D1057+'NOVE 20 '!D1057+'dec 20'!D1057</f>
        <v>19648</v>
      </c>
      <c r="E1057" s="134">
        <f>'octo 21'!E1057+'NOVE 20 '!E1057+'dec 20'!E1057</f>
        <v>15369</v>
      </c>
      <c r="F1057" s="134">
        <f t="shared" si="370"/>
        <v>4279</v>
      </c>
      <c r="G1057" s="32">
        <f t="shared" si="371"/>
        <v>0.27841759385776566</v>
      </c>
    </row>
    <row r="1058" spans="1:7" x14ac:dyDescent="0.2">
      <c r="A1058" s="130"/>
      <c r="B1058" s="13" t="s">
        <v>6</v>
      </c>
      <c r="C1058" s="27"/>
      <c r="D1058" s="134"/>
      <c r="E1058" s="134"/>
      <c r="F1058" s="134"/>
      <c r="G1058" s="32"/>
    </row>
    <row r="1059" spans="1:7" x14ac:dyDescent="0.2">
      <c r="A1059" s="130">
        <v>631</v>
      </c>
      <c r="B1059" s="15" t="s">
        <v>21</v>
      </c>
      <c r="C1059" s="21"/>
      <c r="D1059" s="134">
        <f>'octo 21'!D1059+'NOVE 20 '!D1059+'dec 20'!D1059</f>
        <v>0</v>
      </c>
      <c r="E1059" s="134">
        <f>'octo 21'!E1059+'NOVE 20 '!E1059+'dec 20'!E1059</f>
        <v>0</v>
      </c>
      <c r="F1059" s="134">
        <f t="shared" ref="F1059" si="372">(D1059-E1059)</f>
        <v>0</v>
      </c>
      <c r="G1059" s="32" t="e">
        <f t="shared" ref="G1059" si="373">F1059/E1059</f>
        <v>#DIV/0!</v>
      </c>
    </row>
    <row r="1060" spans="1:7" x14ac:dyDescent="0.2">
      <c r="A1060" s="130"/>
      <c r="B1060" s="15"/>
      <c r="C1060" s="21"/>
      <c r="D1060" s="134"/>
      <c r="E1060" s="134"/>
      <c r="F1060" s="134"/>
      <c r="G1060" s="32"/>
    </row>
    <row r="1061" spans="1:7" x14ac:dyDescent="0.2">
      <c r="A1061" s="130">
        <v>64</v>
      </c>
      <c r="B1061" s="2" t="s">
        <v>47</v>
      </c>
      <c r="C1061" s="11"/>
      <c r="D1061" s="134">
        <f>'octo 21'!D1061+'NOVE 20 '!D1061+'dec 20'!D1061</f>
        <v>0</v>
      </c>
      <c r="E1061" s="134">
        <f>'octo 21'!E1061+'NOVE 20 '!E1061+'dec 20'!E1061</f>
        <v>5349</v>
      </c>
      <c r="F1061" s="134">
        <f t="shared" ref="F1061:F1071" si="374">(D1061-E1061)</f>
        <v>-5349</v>
      </c>
      <c r="G1061" s="32">
        <f t="shared" ref="G1061:G1071" si="375">F1061/E1061</f>
        <v>-1</v>
      </c>
    </row>
    <row r="1062" spans="1:7" ht="25.5" x14ac:dyDescent="0.2">
      <c r="A1062" s="22"/>
      <c r="B1062" s="26" t="s">
        <v>49</v>
      </c>
      <c r="C1062" s="135"/>
      <c r="D1062" s="40">
        <f>D1056-D1057-D1061</f>
        <v>18969</v>
      </c>
      <c r="E1062" s="40">
        <f>E1056-E1057-E1061</f>
        <v>-4271</v>
      </c>
      <c r="F1062" s="40">
        <f t="shared" si="374"/>
        <v>23240</v>
      </c>
      <c r="G1062" s="34">
        <f t="shared" si="375"/>
        <v>-5.4413486302973544</v>
      </c>
    </row>
    <row r="1063" spans="1:7" x14ac:dyDescent="0.2">
      <c r="A1063" s="130">
        <v>75</v>
      </c>
      <c r="B1063" s="3" t="s">
        <v>50</v>
      </c>
      <c r="C1063" s="132"/>
      <c r="D1063" s="134">
        <f>'octo 21'!D1063+'NOVE 20 '!D1063+'dec 20'!D1063</f>
        <v>0</v>
      </c>
      <c r="E1063" s="134">
        <f>'octo 21'!E1063+'NOVE 20 '!E1063+'dec 20'!E1063</f>
        <v>1868</v>
      </c>
      <c r="F1063" s="134">
        <f t="shared" si="374"/>
        <v>-1868</v>
      </c>
      <c r="G1063" s="32">
        <f t="shared" si="375"/>
        <v>-1</v>
      </c>
    </row>
    <row r="1064" spans="1:7" x14ac:dyDescent="0.2">
      <c r="A1064" s="130">
        <v>65</v>
      </c>
      <c r="B1064" s="1" t="s">
        <v>51</v>
      </c>
      <c r="C1064" s="10"/>
      <c r="D1064" s="134">
        <f>'octo 21'!D1064+'NOVE 20 '!D1064+'dec 20'!D1064</f>
        <v>0</v>
      </c>
      <c r="E1064" s="134">
        <f>'octo 21'!E1064+'NOVE 20 '!E1064+'dec 20'!E1064</f>
        <v>0</v>
      </c>
      <c r="F1064" s="134">
        <f t="shared" si="374"/>
        <v>0</v>
      </c>
      <c r="G1064" s="32" t="e">
        <f t="shared" si="375"/>
        <v>#DIV/0!</v>
      </c>
    </row>
    <row r="1065" spans="1:7" ht="25.5" x14ac:dyDescent="0.2">
      <c r="A1065" s="130">
        <v>68</v>
      </c>
      <c r="B1065" s="16" t="s">
        <v>52</v>
      </c>
      <c r="C1065" s="17"/>
      <c r="D1065" s="134">
        <f>'octo 21'!D1065+'NOVE 20 '!D1065+'dec 20'!D1065</f>
        <v>18481</v>
      </c>
      <c r="E1065" s="134">
        <f>'octo 21'!E1065+'NOVE 20 '!E1065+'dec 20'!E1065</f>
        <v>24000</v>
      </c>
      <c r="F1065" s="134">
        <f t="shared" si="374"/>
        <v>-5519</v>
      </c>
      <c r="G1065" s="32">
        <f t="shared" si="375"/>
        <v>-0.22995833333333332</v>
      </c>
    </row>
    <row r="1066" spans="1:7" x14ac:dyDescent="0.2">
      <c r="A1066" s="130">
        <v>78</v>
      </c>
      <c r="B1066" s="2" t="s">
        <v>53</v>
      </c>
      <c r="C1066" s="11"/>
      <c r="D1066" s="134">
        <f>'octo 21'!D1066+'NOVE 20 '!D1066+'dec 20'!D1066</f>
        <v>0</v>
      </c>
      <c r="E1066" s="134">
        <f>'octo 21'!E1066+'NOVE 20 '!E1066+'dec 20'!E1066</f>
        <v>0</v>
      </c>
      <c r="F1066" s="134">
        <f t="shared" si="374"/>
        <v>0</v>
      </c>
      <c r="G1066" s="32" t="e">
        <f t="shared" si="375"/>
        <v>#DIV/0!</v>
      </c>
    </row>
    <row r="1067" spans="1:7" ht="25.5" x14ac:dyDescent="0.2">
      <c r="A1067" s="22"/>
      <c r="B1067" s="26" t="s">
        <v>77</v>
      </c>
      <c r="C1067" s="135"/>
      <c r="D1067" s="40">
        <f>D1062+D1063-D1064-D1065+D1066</f>
        <v>488</v>
      </c>
      <c r="E1067" s="40">
        <f>E1062+E1063-E1064-E1065+E1066</f>
        <v>-26403</v>
      </c>
      <c r="F1067" s="40">
        <f t="shared" si="374"/>
        <v>26891</v>
      </c>
      <c r="G1067" s="34">
        <f t="shared" si="375"/>
        <v>-1.0184827481725562</v>
      </c>
    </row>
    <row r="1068" spans="1:7" x14ac:dyDescent="0.2">
      <c r="A1068" s="130">
        <v>76</v>
      </c>
      <c r="B1068" s="1" t="s">
        <v>54</v>
      </c>
      <c r="C1068" s="10"/>
      <c r="D1068" s="134">
        <f>'octo 21'!D1068+'NOVE 20 '!D1068+'dec 20'!D1068</f>
        <v>0</v>
      </c>
      <c r="E1068" s="134">
        <f>'octo 21'!E1068+'NOVE 20 '!E1068+'dec 20'!E1068</f>
        <v>0</v>
      </c>
      <c r="F1068" s="134">
        <f t="shared" si="374"/>
        <v>0</v>
      </c>
      <c r="G1068" s="32" t="e">
        <f t="shared" si="375"/>
        <v>#DIV/0!</v>
      </c>
    </row>
    <row r="1069" spans="1:7" x14ac:dyDescent="0.2">
      <c r="A1069" s="130">
        <v>66</v>
      </c>
      <c r="B1069" s="1" t="s">
        <v>55</v>
      </c>
      <c r="C1069" s="10"/>
      <c r="D1069" s="134">
        <f>'octo 21'!D1069+'NOVE 20 '!D1069+'dec 20'!D1069</f>
        <v>0</v>
      </c>
      <c r="E1069" s="134">
        <f>'octo 21'!E1069+'NOVE 20 '!E1069+'dec 20'!E1069</f>
        <v>0</v>
      </c>
      <c r="F1069" s="134">
        <f t="shared" si="374"/>
        <v>0</v>
      </c>
      <c r="G1069" s="32" t="e">
        <f t="shared" si="375"/>
        <v>#DIV/0!</v>
      </c>
    </row>
    <row r="1070" spans="1:7" x14ac:dyDescent="0.2">
      <c r="B1070" s="2" t="s">
        <v>56</v>
      </c>
      <c r="C1070" s="11"/>
      <c r="D1070" s="136">
        <f>D1068-D1069</f>
        <v>0</v>
      </c>
      <c r="E1070" s="136">
        <f>E1068-E1069</f>
        <v>0</v>
      </c>
      <c r="F1070" s="134">
        <f t="shared" si="374"/>
        <v>0</v>
      </c>
      <c r="G1070" s="32" t="e">
        <f t="shared" si="375"/>
        <v>#DIV/0!</v>
      </c>
    </row>
    <row r="1071" spans="1:7" x14ac:dyDescent="0.2">
      <c r="A1071" s="22"/>
      <c r="B1071" s="19" t="s">
        <v>57</v>
      </c>
      <c r="C1071" s="135"/>
      <c r="D1071" s="40">
        <f>D1067+D1070</f>
        <v>488</v>
      </c>
      <c r="E1071" s="40">
        <f>E1067+E1070</f>
        <v>-26403</v>
      </c>
      <c r="F1071" s="40">
        <f t="shared" si="374"/>
        <v>26891</v>
      </c>
      <c r="G1071" s="34">
        <f t="shared" si="375"/>
        <v>-1.0184827481725562</v>
      </c>
    </row>
    <row r="1073" spans="1:19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19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19" x14ac:dyDescent="0.2">
      <c r="A1075" s="130">
        <v>5</v>
      </c>
      <c r="B1075" s="1" t="s">
        <v>22</v>
      </c>
      <c r="C1075" s="10"/>
      <c r="D1075" s="40">
        <f>'dec 20'!D1075</f>
        <v>0</v>
      </c>
      <c r="E1075" s="40">
        <f>'dec 20'!E1075</f>
        <v>0</v>
      </c>
      <c r="F1075" s="40">
        <f t="shared" ref="F1075" si="376">(D1075-E1075)</f>
        <v>0</v>
      </c>
      <c r="G1075" s="34" t="e">
        <f t="shared" ref="G1075" si="377">F1075/E1075</f>
        <v>#DIV/0!</v>
      </c>
    </row>
    <row r="1076" spans="1:19" x14ac:dyDescent="0.2">
      <c r="B1076" s="6"/>
      <c r="C1076" s="28"/>
    </row>
    <row r="1077" spans="1:19" x14ac:dyDescent="0.2">
      <c r="B1077" s="7" t="s">
        <v>6</v>
      </c>
      <c r="C1077" s="29"/>
    </row>
    <row r="1078" spans="1:19" x14ac:dyDescent="0.2">
      <c r="B1078" s="6"/>
      <c r="C1078" s="28"/>
    </row>
    <row r="1079" spans="1:19" x14ac:dyDescent="0.2">
      <c r="A1079" s="130">
        <v>51</v>
      </c>
      <c r="B1079" s="20" t="s">
        <v>29</v>
      </c>
      <c r="C1079" s="30"/>
      <c r="D1079" s="134">
        <v>0</v>
      </c>
      <c r="E1079" s="134">
        <v>0</v>
      </c>
      <c r="F1079" s="134">
        <f t="shared" ref="F1079:F1080" si="378">(D1079-E1079)</f>
        <v>0</v>
      </c>
      <c r="G1079" s="32" t="e">
        <f t="shared" ref="G1079:G1080" si="379">F1079/E1079</f>
        <v>#DIV/0!</v>
      </c>
    </row>
    <row r="1080" spans="1:19" x14ac:dyDescent="0.2">
      <c r="A1080" s="130">
        <v>510</v>
      </c>
      <c r="B1080" s="1" t="s">
        <v>7</v>
      </c>
      <c r="C1080" s="10"/>
      <c r="D1080" s="134">
        <v>0</v>
      </c>
      <c r="E1080" s="134">
        <v>0</v>
      </c>
      <c r="F1080" s="134">
        <f t="shared" si="378"/>
        <v>0</v>
      </c>
      <c r="G1080" s="32" t="e">
        <f t="shared" si="379"/>
        <v>#DIV/0!</v>
      </c>
    </row>
    <row r="1081" spans="1:19" x14ac:dyDescent="0.2">
      <c r="B1081" s="3"/>
      <c r="C1081" s="28"/>
    </row>
    <row r="1082" spans="1:19" x14ac:dyDescent="0.2">
      <c r="A1082" s="130">
        <v>41</v>
      </c>
      <c r="B1082" s="1" t="s">
        <v>8</v>
      </c>
      <c r="C1082" s="10"/>
      <c r="D1082" s="134">
        <f>D1086+D1087+D1088</f>
        <v>0</v>
      </c>
      <c r="E1082" s="134">
        <f>E1086+E1087+E1088</f>
        <v>0</v>
      </c>
      <c r="F1082" s="134">
        <f t="shared" ref="F1082" si="380">(D1082-E1082)</f>
        <v>0</v>
      </c>
      <c r="G1082" s="32" t="e">
        <f t="shared" ref="G1082" si="381">F1082/E1082</f>
        <v>#DIV/0!</v>
      </c>
    </row>
    <row r="1083" spans="1:19" x14ac:dyDescent="0.2">
      <c r="A1083" s="130"/>
      <c r="B1083" s="1"/>
      <c r="C1083" s="10"/>
      <c r="D1083" s="134"/>
      <c r="E1083" s="134"/>
      <c r="F1083" s="134"/>
      <c r="G1083" s="32"/>
    </row>
    <row r="1084" spans="1:19" x14ac:dyDescent="0.2">
      <c r="A1084" s="130"/>
      <c r="B1084" s="7" t="s">
        <v>6</v>
      </c>
      <c r="C1084" s="29"/>
      <c r="D1084" s="134"/>
      <c r="E1084" s="134"/>
      <c r="F1084" s="134"/>
      <c r="G1084" s="32"/>
    </row>
    <row r="1085" spans="1:19" x14ac:dyDescent="0.2">
      <c r="A1085" s="130"/>
      <c r="B1085" s="1"/>
      <c r="C1085" s="10"/>
      <c r="D1085" s="134"/>
      <c r="E1085" s="134"/>
      <c r="F1085" s="134"/>
      <c r="G1085" s="32"/>
    </row>
    <row r="1086" spans="1:19" x14ac:dyDescent="0.2">
      <c r="A1086" s="130"/>
      <c r="B1086" s="23" t="s">
        <v>23</v>
      </c>
      <c r="C1086" s="10"/>
      <c r="D1086" s="40">
        <f>'dec 20'!D1086</f>
        <v>0</v>
      </c>
      <c r="E1086" s="40">
        <f>'dec 20'!E1086</f>
        <v>0</v>
      </c>
      <c r="F1086" s="134">
        <f t="shared" ref="F1086:F1088" si="382">(D1086-E1086)</f>
        <v>0</v>
      </c>
      <c r="G1086" s="32" t="e">
        <f t="shared" ref="G1086:G1088" si="383">F1086/E1086</f>
        <v>#DIV/0!</v>
      </c>
    </row>
    <row r="1087" spans="1:19" ht="25.5" x14ac:dyDescent="0.2">
      <c r="A1087" s="130"/>
      <c r="B1087" s="24" t="s">
        <v>58</v>
      </c>
      <c r="C1087" s="17"/>
      <c r="D1087" s="40">
        <f>'dec 20'!D1087</f>
        <v>0</v>
      </c>
      <c r="E1087" s="40">
        <f>'dec 20'!E1087</f>
        <v>0</v>
      </c>
      <c r="F1087" s="134">
        <f t="shared" si="382"/>
        <v>0</v>
      </c>
      <c r="G1087" s="32" t="e">
        <f t="shared" si="383"/>
        <v>#DIV/0!</v>
      </c>
    </row>
    <row r="1088" spans="1:19" x14ac:dyDescent="0.2">
      <c r="A1088" s="130"/>
      <c r="B1088" s="23" t="s">
        <v>24</v>
      </c>
      <c r="C1088" s="10"/>
      <c r="D1088" s="40">
        <f>'dec 20'!D1088</f>
        <v>0</v>
      </c>
      <c r="E1088" s="40">
        <f>'dec 20'!E1088</f>
        <v>0</v>
      </c>
      <c r="F1088" s="134">
        <f t="shared" si="382"/>
        <v>0</v>
      </c>
      <c r="G1088" s="32" t="e">
        <f t="shared" si="383"/>
        <v>#DIV/0!</v>
      </c>
      <c r="S1088" s="4" t="s">
        <v>128</v>
      </c>
    </row>
    <row r="1089" spans="1:7" x14ac:dyDescent="0.2">
      <c r="A1089" s="130"/>
      <c r="B1089" s="1"/>
      <c r="C1089" s="10"/>
      <c r="D1089" s="134"/>
      <c r="E1089" s="134"/>
      <c r="F1089" s="134"/>
      <c r="G1089" s="32"/>
    </row>
    <row r="1090" spans="1:7" x14ac:dyDescent="0.2">
      <c r="A1090" s="130"/>
      <c r="B1090" s="8" t="s">
        <v>26</v>
      </c>
      <c r="C1090" s="31"/>
      <c r="D1090" s="40">
        <f>'dec 20'!D1090</f>
        <v>0</v>
      </c>
      <c r="E1090" s="40">
        <f>'dec 20'!E1090</f>
        <v>0</v>
      </c>
      <c r="F1090" s="134">
        <f t="shared" ref="F1090" si="384">(D1090-E1090)</f>
        <v>0</v>
      </c>
      <c r="G1090" s="32" t="e">
        <f t="shared" ref="G1090" si="385">F1090/E1090</f>
        <v>#DIV/0!</v>
      </c>
    </row>
    <row r="1091" spans="1:7" x14ac:dyDescent="0.2">
      <c r="A1091" s="130"/>
      <c r="B1091" s="8"/>
      <c r="C1091" s="31"/>
      <c r="D1091" s="134"/>
      <c r="E1091" s="134"/>
      <c r="F1091" s="134"/>
      <c r="G1091" s="32"/>
    </row>
    <row r="1092" spans="1:7" x14ac:dyDescent="0.2">
      <c r="A1092" s="130">
        <v>3</v>
      </c>
      <c r="B1092" s="8" t="s">
        <v>15</v>
      </c>
      <c r="C1092" s="31"/>
      <c r="D1092" s="134">
        <f>D1095+D1096+D1097+D1098</f>
        <v>0</v>
      </c>
      <c r="E1092" s="134">
        <f>E1095+E1096+E1097+E1098</f>
        <v>0</v>
      </c>
      <c r="F1092" s="134">
        <f t="shared" ref="F1092" si="386">(D1092-E1092)</f>
        <v>0</v>
      </c>
      <c r="G1092" s="32" t="e">
        <f t="shared" ref="G1092" si="387">F1092/E1092</f>
        <v>#DIV/0!</v>
      </c>
    </row>
    <row r="1093" spans="1:7" x14ac:dyDescent="0.2">
      <c r="A1093" s="130"/>
      <c r="B1093" s="7" t="s">
        <v>6</v>
      </c>
      <c r="C1093" s="29"/>
      <c r="D1093" s="134"/>
      <c r="E1093" s="134"/>
      <c r="F1093" s="134"/>
      <c r="G1093" s="32"/>
    </row>
    <row r="1094" spans="1:7" x14ac:dyDescent="0.2">
      <c r="A1094" s="130"/>
      <c r="B1094" s="8"/>
      <c r="C1094" s="31"/>
      <c r="D1094" s="134"/>
      <c r="E1094" s="134"/>
      <c r="F1094" s="134"/>
      <c r="G1094" s="32"/>
    </row>
    <row r="1095" spans="1:7" x14ac:dyDescent="0.2">
      <c r="A1095" s="130">
        <v>30</v>
      </c>
      <c r="B1095" s="25" t="s">
        <v>16</v>
      </c>
      <c r="C1095" s="31"/>
      <c r="D1095" s="40">
        <f>'dec 20'!D1095</f>
        <v>0</v>
      </c>
      <c r="E1095" s="40">
        <f>'dec 20'!E1095</f>
        <v>0</v>
      </c>
      <c r="F1095" s="134">
        <f t="shared" ref="F1095:F1098" si="388">(D1095-E1095)</f>
        <v>0</v>
      </c>
      <c r="G1095" s="32" t="e">
        <f t="shared" ref="G1095:G1098" si="389">F1095/E1095</f>
        <v>#DIV/0!</v>
      </c>
    </row>
    <row r="1096" spans="1:7" x14ac:dyDescent="0.2">
      <c r="A1096" s="130">
        <v>31</v>
      </c>
      <c r="B1096" s="25" t="s">
        <v>17</v>
      </c>
      <c r="C1096" s="31"/>
      <c r="D1096" s="40">
        <f>'dec 20'!D1096</f>
        <v>0</v>
      </c>
      <c r="E1096" s="40">
        <f>'dec 20'!E1096</f>
        <v>0</v>
      </c>
      <c r="F1096" s="134">
        <f t="shared" si="388"/>
        <v>0</v>
      </c>
      <c r="G1096" s="32" t="e">
        <f t="shared" si="389"/>
        <v>#DIV/0!</v>
      </c>
    </row>
    <row r="1097" spans="1:7" x14ac:dyDescent="0.2">
      <c r="A1097" s="130">
        <v>32</v>
      </c>
      <c r="B1097" s="25" t="s">
        <v>18</v>
      </c>
      <c r="C1097" s="31"/>
      <c r="D1097" s="40">
        <f>'dec 20'!D1097</f>
        <v>0</v>
      </c>
      <c r="E1097" s="40">
        <f>'dec 20'!E1097</f>
        <v>0</v>
      </c>
      <c r="F1097" s="134">
        <f t="shared" si="388"/>
        <v>0</v>
      </c>
      <c r="G1097" s="32" t="e">
        <f t="shared" si="389"/>
        <v>#DIV/0!</v>
      </c>
    </row>
    <row r="1098" spans="1:7" x14ac:dyDescent="0.2">
      <c r="A1098" s="130">
        <v>37</v>
      </c>
      <c r="B1098" s="25" t="s">
        <v>25</v>
      </c>
      <c r="C1098" s="31"/>
      <c r="D1098" s="40">
        <f>'dec 20'!D1098</f>
        <v>0</v>
      </c>
      <c r="E1098" s="40">
        <f>'dec 20'!E1098</f>
        <v>0</v>
      </c>
      <c r="F1098" s="134">
        <f t="shared" si="388"/>
        <v>0</v>
      </c>
      <c r="G1098" s="32" t="e">
        <f t="shared" si="389"/>
        <v>#DIV/0!</v>
      </c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61" t="s">
        <v>1</v>
      </c>
      <c r="B1101" s="263" t="s">
        <v>0</v>
      </c>
      <c r="C1101" s="271" t="s">
        <v>76</v>
      </c>
      <c r="D1101" s="273" t="s">
        <v>9</v>
      </c>
      <c r="E1101" s="273"/>
      <c r="F1101" s="274" t="s">
        <v>14</v>
      </c>
      <c r="G1101" s="274"/>
    </row>
    <row r="1102" spans="1:7" x14ac:dyDescent="0.2">
      <c r="A1102" s="277"/>
      <c r="B1102" s="270"/>
      <c r="C1102" s="272"/>
      <c r="D1102" s="134" t="s">
        <v>10</v>
      </c>
      <c r="E1102" s="134" t="s">
        <v>11</v>
      </c>
      <c r="F1102" s="134" t="s">
        <v>12</v>
      </c>
      <c r="G1102" s="32" t="s">
        <v>13</v>
      </c>
    </row>
    <row r="1103" spans="1:7" x14ac:dyDescent="0.2">
      <c r="A1103" s="130">
        <v>700</v>
      </c>
      <c r="B1103" s="1" t="s">
        <v>30</v>
      </c>
      <c r="C1103" s="10"/>
      <c r="D1103" s="134">
        <f>'octo 21'!D1103+'NOVE 20 '!D1103+'dec 20'!D1103</f>
        <v>845</v>
      </c>
      <c r="E1103" s="134">
        <f>'octo 21'!E1103+'NOVE 20 '!E1103+'dec 20'!E1103</f>
        <v>228</v>
      </c>
      <c r="F1103" s="134">
        <f>(D1103-E1103)</f>
        <v>617</v>
      </c>
      <c r="G1103" s="32">
        <f>F1103/E1103</f>
        <v>2.7061403508771931</v>
      </c>
    </row>
    <row r="1104" spans="1:7" x14ac:dyDescent="0.2">
      <c r="A1104" s="130">
        <v>701</v>
      </c>
      <c r="B1104" s="1" t="s">
        <v>31</v>
      </c>
      <c r="C1104" s="10"/>
      <c r="D1104" s="134">
        <f>'octo 21'!D1104+'NOVE 20 '!D1104+'dec 20'!D1104</f>
        <v>3139</v>
      </c>
      <c r="E1104" s="134">
        <f>'octo 21'!E1104+'NOVE 20 '!E1104+'dec 20'!E1104</f>
        <v>909</v>
      </c>
      <c r="F1104" s="134">
        <f t="shared" ref="F1104:F1106" si="390">(D1104-E1104)</f>
        <v>2230</v>
      </c>
      <c r="G1104" s="32">
        <f t="shared" ref="G1104:G1106" si="391">F1104/E1104</f>
        <v>2.4532453245324533</v>
      </c>
    </row>
    <row r="1105" spans="1:7" x14ac:dyDescent="0.2">
      <c r="A1105" s="130">
        <v>704</v>
      </c>
      <c r="B1105" s="1" t="s">
        <v>32</v>
      </c>
      <c r="C1105" s="10"/>
      <c r="D1105" s="134">
        <f>'octo 21'!D1105+'NOVE 20 '!D1105+'dec 20'!D1105</f>
        <v>0</v>
      </c>
      <c r="E1105" s="134">
        <f>'octo 21'!E1105+'NOVE 20 '!E1105+'dec 20'!E1105</f>
        <v>0</v>
      </c>
      <c r="F1105" s="134">
        <f t="shared" si="390"/>
        <v>0</v>
      </c>
      <c r="G1105" s="32" t="e">
        <f t="shared" si="391"/>
        <v>#DIV/0!</v>
      </c>
    </row>
    <row r="1106" spans="1:7" x14ac:dyDescent="0.2">
      <c r="A1106" s="130">
        <v>706</v>
      </c>
      <c r="B1106" s="1" t="s">
        <v>33</v>
      </c>
      <c r="C1106" s="10"/>
      <c r="D1106" s="134">
        <f>'octo 21'!D1106+'NOVE 20 '!D1106+'dec 20'!D1106</f>
        <v>19636</v>
      </c>
      <c r="E1106" s="134">
        <f>'octo 21'!E1106+'NOVE 20 '!E1106+'dec 20'!E1106</f>
        <v>4824</v>
      </c>
      <c r="F1106" s="134">
        <f t="shared" si="390"/>
        <v>14812</v>
      </c>
      <c r="G1106" s="32">
        <f t="shared" si="391"/>
        <v>3.070480928689884</v>
      </c>
    </row>
    <row r="1107" spans="1:7" x14ac:dyDescent="0.2">
      <c r="A1107" s="130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130"/>
      <c r="B1108" s="14" t="s">
        <v>19</v>
      </c>
      <c r="C1108" s="11"/>
      <c r="D1108" s="39"/>
      <c r="E1108" s="39"/>
      <c r="F1108" s="134">
        <f t="shared" ref="F1108:F1113" si="392">(D1108-E1108)</f>
        <v>0</v>
      </c>
      <c r="G1108" s="32" t="e">
        <f t="shared" ref="G1108:G1113" si="393">F1108/E1108</f>
        <v>#DIV/0!</v>
      </c>
    </row>
    <row r="1109" spans="1:7" x14ac:dyDescent="0.2">
      <c r="A1109" s="130"/>
      <c r="B1109" s="14" t="s">
        <v>20</v>
      </c>
      <c r="C1109" s="11"/>
      <c r="D1109" s="39"/>
      <c r="E1109" s="39"/>
      <c r="F1109" s="134">
        <f t="shared" si="392"/>
        <v>0</v>
      </c>
      <c r="G1109" s="32" t="e">
        <f t="shared" si="393"/>
        <v>#DIV/0!</v>
      </c>
    </row>
    <row r="1110" spans="1:7" x14ac:dyDescent="0.2">
      <c r="A1110" s="130"/>
      <c r="B1110" s="14" t="s">
        <v>27</v>
      </c>
      <c r="C1110" s="11"/>
      <c r="D1110" s="39"/>
      <c r="E1110" s="39"/>
      <c r="F1110" s="134">
        <f t="shared" si="392"/>
        <v>0</v>
      </c>
      <c r="G1110" s="32" t="e">
        <f t="shared" si="393"/>
        <v>#DIV/0!</v>
      </c>
    </row>
    <row r="1111" spans="1:7" x14ac:dyDescent="0.2">
      <c r="A1111" s="130">
        <v>706</v>
      </c>
      <c r="B1111" s="2" t="s">
        <v>34</v>
      </c>
      <c r="C1111" s="11"/>
      <c r="D1111" s="134">
        <f>'octo 21'!D1111+'NOVE 20 '!D1111+'dec 20'!D1111</f>
        <v>0</v>
      </c>
      <c r="E1111" s="134">
        <f>'octo 21'!E1111+'NOVE 20 '!E1111+'dec 20'!E1111</f>
        <v>0</v>
      </c>
      <c r="F1111" s="134">
        <f t="shared" si="392"/>
        <v>0</v>
      </c>
      <c r="G1111" s="32" t="e">
        <f t="shared" si="393"/>
        <v>#DIV/0!</v>
      </c>
    </row>
    <row r="1112" spans="1:7" x14ac:dyDescent="0.2">
      <c r="A1112" s="130" t="s">
        <v>35</v>
      </c>
      <c r="B1112" s="2" t="s">
        <v>36</v>
      </c>
      <c r="C1112" s="11"/>
      <c r="D1112" s="134">
        <f>'octo 21'!D1112+'NOVE 20 '!D1112+'dec 20'!D1112</f>
        <v>0</v>
      </c>
      <c r="E1112" s="134">
        <f>'octo 21'!E1112+'NOVE 20 '!E1112+'dec 20'!E1112</f>
        <v>0</v>
      </c>
      <c r="F1112" s="134">
        <f t="shared" si="392"/>
        <v>0</v>
      </c>
      <c r="G1112" s="32" t="e">
        <f t="shared" si="393"/>
        <v>#DIV/0!</v>
      </c>
    </row>
    <row r="1113" spans="1:7" ht="25.5" x14ac:dyDescent="0.2">
      <c r="A1113" s="22"/>
      <c r="B1113" s="26" t="s">
        <v>45</v>
      </c>
      <c r="C1113" s="131"/>
      <c r="D1113" s="40">
        <f>D1103+D1104+D1105+D1106+D1111+D1112</f>
        <v>23620</v>
      </c>
      <c r="E1113" s="40">
        <f>E1103+E1104+E1105+E1106+E1111+E1112</f>
        <v>5961</v>
      </c>
      <c r="F1113" s="40">
        <f t="shared" si="392"/>
        <v>17659</v>
      </c>
      <c r="G1113" s="34">
        <f t="shared" si="393"/>
        <v>2.9624224123469216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134">
        <f>'octo 21'!D1116+'NOVE 20 '!D1116+'dec 20'!D1116</f>
        <v>0</v>
      </c>
      <c r="E1116" s="134">
        <f>'octo 21'!E1116+'NOVE 20 '!E1116+'dec 20'!E1116</f>
        <v>0</v>
      </c>
      <c r="F1116" s="134">
        <f t="shared" ref="F1116" si="394">(D1116-E1116)</f>
        <v>0</v>
      </c>
      <c r="G1116" s="32" t="e">
        <f t="shared" ref="G1116" si="395">F1116/E1116</f>
        <v>#DIV/0!</v>
      </c>
    </row>
    <row r="1117" spans="1:7" x14ac:dyDescent="0.2">
      <c r="B1117" s="3"/>
      <c r="C1117" s="132"/>
      <c r="D1117" s="133"/>
      <c r="E1117" s="133"/>
      <c r="F1117" s="133"/>
      <c r="G1117" s="36"/>
    </row>
    <row r="1118" spans="1:7" x14ac:dyDescent="0.2">
      <c r="A1118" s="130">
        <v>72</v>
      </c>
      <c r="B1118" s="1" t="s">
        <v>37</v>
      </c>
      <c r="C1118" s="10"/>
      <c r="D1118" s="134">
        <f>'octo 21'!D1118+'NOVE 20 '!D1118+'dec 20'!D1118</f>
        <v>0</v>
      </c>
      <c r="E1118" s="134">
        <f>'octo 21'!E1118+'NOVE 20 '!E1118+'dec 20'!E1118</f>
        <v>0</v>
      </c>
      <c r="F1118" s="134">
        <f t="shared" ref="F1118:F1130" si="396">(D1118-E1118)</f>
        <v>0</v>
      </c>
      <c r="G1118" s="32" t="e">
        <f t="shared" ref="G1118:G1130" si="397">F1118/E1118</f>
        <v>#DIV/0!</v>
      </c>
    </row>
    <row r="1119" spans="1:7" x14ac:dyDescent="0.2">
      <c r="A1119" s="130">
        <v>73</v>
      </c>
      <c r="B1119" s="1" t="s">
        <v>38</v>
      </c>
      <c r="C1119" s="10"/>
      <c r="D1119" s="134">
        <f>'octo 21'!D1119+'NOVE 20 '!D1119+'dec 20'!D1119</f>
        <v>0</v>
      </c>
      <c r="E1119" s="134">
        <f>'octo 21'!E1119+'NOVE 20 '!E1119+'dec 20'!E1119</f>
        <v>0</v>
      </c>
      <c r="F1119" s="134">
        <f t="shared" si="396"/>
        <v>0</v>
      </c>
      <c r="G1119" s="32" t="e">
        <f t="shared" si="397"/>
        <v>#DIV/0!</v>
      </c>
    </row>
    <row r="1120" spans="1:7" x14ac:dyDescent="0.2">
      <c r="A1120" s="130">
        <v>74</v>
      </c>
      <c r="B1120" s="2" t="s">
        <v>39</v>
      </c>
      <c r="C1120" s="11"/>
      <c r="D1120" s="134">
        <f>'octo 21'!D1120+'NOVE 20 '!D1120+'dec 20'!D1120</f>
        <v>0</v>
      </c>
      <c r="E1120" s="134">
        <f>'octo 21'!E1120+'NOVE 20 '!E1120+'dec 20'!E1120</f>
        <v>0</v>
      </c>
      <c r="F1120" s="134">
        <f t="shared" si="396"/>
        <v>0</v>
      </c>
      <c r="G1120" s="32" t="e">
        <f t="shared" si="397"/>
        <v>#DIV/0!</v>
      </c>
    </row>
    <row r="1121" spans="1:7" ht="25.5" x14ac:dyDescent="0.2">
      <c r="A1121" s="22"/>
      <c r="B1121" s="26" t="s">
        <v>44</v>
      </c>
      <c r="C1121" s="135"/>
      <c r="D1121" s="40">
        <f>D1113+D1118+D1119+D1120</f>
        <v>23620</v>
      </c>
      <c r="E1121" s="40">
        <f>E1113+E1118+E1119+E1120</f>
        <v>5961</v>
      </c>
      <c r="F1121" s="134">
        <f t="shared" si="396"/>
        <v>17659</v>
      </c>
      <c r="G1121" s="32">
        <f t="shared" si="397"/>
        <v>2.9624224123469216</v>
      </c>
    </row>
    <row r="1122" spans="1:7" x14ac:dyDescent="0.2">
      <c r="A1122" s="130">
        <v>60</v>
      </c>
      <c r="B1122" s="3" t="s">
        <v>40</v>
      </c>
      <c r="C1122" s="132"/>
      <c r="D1122" s="133">
        <f>D1123+D1124+D1125</f>
        <v>3037</v>
      </c>
      <c r="E1122" s="133">
        <f>E1123+E1124+E1125</f>
        <v>1688</v>
      </c>
      <c r="F1122" s="134">
        <f t="shared" si="396"/>
        <v>1349</v>
      </c>
      <c r="G1122" s="32">
        <f t="shared" si="397"/>
        <v>0.79917061611374407</v>
      </c>
    </row>
    <row r="1123" spans="1:7" x14ac:dyDescent="0.2">
      <c r="A1123" s="130">
        <v>600</v>
      </c>
      <c r="B1123" s="1" t="s">
        <v>2</v>
      </c>
      <c r="C1123" s="10"/>
      <c r="D1123" s="134">
        <f>'octo 21'!D1123+'NOVE 20 '!D1123+'dec 20'!D1123</f>
        <v>3037</v>
      </c>
      <c r="E1123" s="134">
        <f>'octo 21'!E1123+'NOVE 20 '!E1123+'dec 20'!E1123</f>
        <v>77</v>
      </c>
      <c r="F1123" s="134">
        <f t="shared" si="396"/>
        <v>2960</v>
      </c>
      <c r="G1123" s="32">
        <f t="shared" si="397"/>
        <v>38.441558441558442</v>
      </c>
    </row>
    <row r="1124" spans="1:7" x14ac:dyDescent="0.2">
      <c r="A1124" s="130">
        <v>601</v>
      </c>
      <c r="B1124" s="1" t="s">
        <v>3</v>
      </c>
      <c r="C1124" s="10"/>
      <c r="D1124" s="134">
        <f>'octo 21'!D1124+'NOVE 20 '!D1124+'dec 20'!D1124</f>
        <v>0</v>
      </c>
      <c r="E1124" s="134">
        <f>'octo 21'!E1124+'NOVE 20 '!E1124+'dec 20'!E1124</f>
        <v>1611</v>
      </c>
      <c r="F1124" s="134">
        <f t="shared" si="396"/>
        <v>-1611</v>
      </c>
      <c r="G1124" s="32">
        <f t="shared" si="397"/>
        <v>-1</v>
      </c>
    </row>
    <row r="1125" spans="1:7" x14ac:dyDescent="0.2">
      <c r="A1125" s="130">
        <v>604</v>
      </c>
      <c r="B1125" s="1" t="s">
        <v>4</v>
      </c>
      <c r="C1125" s="10"/>
      <c r="D1125" s="134">
        <f>'octo 21'!D1125+'NOVE 20 '!D1125+'dec 20'!D1125</f>
        <v>0</v>
      </c>
      <c r="E1125" s="134">
        <f>'octo 21'!E1125+'NOVE 20 '!E1125+'dec 20'!E1125</f>
        <v>0</v>
      </c>
      <c r="F1125" s="134">
        <f t="shared" si="396"/>
        <v>0</v>
      </c>
      <c r="G1125" s="32" t="e">
        <f t="shared" si="397"/>
        <v>#DIV/0!</v>
      </c>
    </row>
    <row r="1126" spans="1:7" x14ac:dyDescent="0.2">
      <c r="A1126" s="130">
        <v>61</v>
      </c>
      <c r="B1126" s="1" t="s">
        <v>41</v>
      </c>
      <c r="C1126" s="10"/>
      <c r="D1126" s="134">
        <f>'octo 21'!D1126+'NOVE 20 '!D1126+'dec 20'!D1126</f>
        <v>96</v>
      </c>
      <c r="E1126" s="134">
        <f>'octo 21'!E1126+'NOVE 20 '!E1126+'dec 20'!E1126</f>
        <v>23</v>
      </c>
      <c r="F1126" s="134">
        <f t="shared" si="396"/>
        <v>73</v>
      </c>
      <c r="G1126" s="32">
        <f t="shared" si="397"/>
        <v>3.1739130434782608</v>
      </c>
    </row>
    <row r="1127" spans="1:7" x14ac:dyDescent="0.2">
      <c r="A1127" s="130">
        <v>62</v>
      </c>
      <c r="B1127" s="2" t="s">
        <v>42</v>
      </c>
      <c r="C1127" s="11"/>
      <c r="D1127" s="134">
        <f>'octo 21'!D1127+'NOVE 20 '!D1127+'dec 20'!D1127</f>
        <v>348</v>
      </c>
      <c r="E1127" s="134">
        <f>'octo 21'!E1127+'NOVE 20 '!E1127+'dec 20'!E1127</f>
        <v>196</v>
      </c>
      <c r="F1127" s="134">
        <f t="shared" si="396"/>
        <v>152</v>
      </c>
      <c r="G1127" s="32">
        <f t="shared" si="397"/>
        <v>0.77551020408163263</v>
      </c>
    </row>
    <row r="1128" spans="1:7" ht="25.5" x14ac:dyDescent="0.2">
      <c r="A1128" s="22"/>
      <c r="B1128" s="26" t="s">
        <v>43</v>
      </c>
      <c r="C1128" s="135"/>
      <c r="D1128" s="40">
        <f>D1122+D1126+D1127</f>
        <v>3481</v>
      </c>
      <c r="E1128" s="40">
        <f>E1122+E1126+E1127</f>
        <v>1907</v>
      </c>
      <c r="F1128" s="134">
        <f t="shared" si="396"/>
        <v>1574</v>
      </c>
      <c r="G1128" s="32">
        <f t="shared" si="397"/>
        <v>0.82538017829050869</v>
      </c>
    </row>
    <row r="1129" spans="1:7" ht="25.5" x14ac:dyDescent="0.2">
      <c r="A1129" s="22"/>
      <c r="B1129" s="26" t="s">
        <v>48</v>
      </c>
      <c r="C1129" s="135"/>
      <c r="D1129" s="40">
        <f>D1121-D1128</f>
        <v>20139</v>
      </c>
      <c r="E1129" s="40">
        <f>E1121-E1128</f>
        <v>4054</v>
      </c>
      <c r="F1129" s="134">
        <f t="shared" si="396"/>
        <v>16085</v>
      </c>
      <c r="G1129" s="32">
        <f t="shared" si="397"/>
        <v>3.9676862358164775</v>
      </c>
    </row>
    <row r="1130" spans="1:7" x14ac:dyDescent="0.2">
      <c r="A1130" s="130">
        <v>63</v>
      </c>
      <c r="B1130" s="3" t="s">
        <v>46</v>
      </c>
      <c r="C1130" s="132"/>
      <c r="D1130" s="134">
        <f>'octo 21'!D1130+'NOVE 20 '!D1130+'dec 20'!D1130</f>
        <v>10628</v>
      </c>
      <c r="E1130" s="134">
        <f>'octo 21'!E1130+'NOVE 20 '!E1130+'dec 20'!E1130</f>
        <v>7764</v>
      </c>
      <c r="F1130" s="134">
        <f t="shared" si="396"/>
        <v>2864</v>
      </c>
      <c r="G1130" s="32">
        <f t="shared" si="397"/>
        <v>0.36888201957753736</v>
      </c>
    </row>
    <row r="1131" spans="1:7" x14ac:dyDescent="0.2">
      <c r="A1131" s="130"/>
      <c r="B1131" s="13" t="s">
        <v>6</v>
      </c>
      <c r="C1131" s="27"/>
      <c r="D1131" s="134"/>
      <c r="E1131" s="134"/>
      <c r="F1131" s="134"/>
      <c r="G1131" s="32"/>
    </row>
    <row r="1132" spans="1:7" x14ac:dyDescent="0.2">
      <c r="A1132" s="130">
        <v>631</v>
      </c>
      <c r="B1132" s="15" t="s">
        <v>21</v>
      </c>
      <c r="C1132" s="21"/>
      <c r="D1132" s="134">
        <f>'octo 21'!D1132+'NOVE 20 '!D1132+'dec 20'!D1132</f>
        <v>0</v>
      </c>
      <c r="E1132" s="134">
        <f>'octo 21'!E1132+'NOVE 20 '!E1132+'dec 20'!E1132</f>
        <v>0</v>
      </c>
      <c r="F1132" s="134">
        <f t="shared" ref="F1132" si="398">(D1132-E1132)</f>
        <v>0</v>
      </c>
      <c r="G1132" s="32" t="e">
        <f t="shared" ref="G1132" si="399">F1132/E1132</f>
        <v>#DIV/0!</v>
      </c>
    </row>
    <row r="1133" spans="1:7" x14ac:dyDescent="0.2">
      <c r="A1133" s="130"/>
      <c r="B1133" s="15"/>
      <c r="C1133" s="21"/>
      <c r="D1133" s="134"/>
      <c r="E1133" s="134"/>
      <c r="F1133" s="134"/>
      <c r="G1133" s="32"/>
    </row>
    <row r="1134" spans="1:7" x14ac:dyDescent="0.2">
      <c r="A1134" s="130">
        <v>64</v>
      </c>
      <c r="B1134" s="2" t="s">
        <v>47</v>
      </c>
      <c r="C1134" s="11"/>
      <c r="D1134" s="134">
        <f>'octo 21'!D1134+'NOVE 20 '!D1134+'dec 20'!D1134</f>
        <v>337</v>
      </c>
      <c r="E1134" s="134">
        <f>'octo 21'!E1134+'NOVE 20 '!E1134+'dec 20'!E1134</f>
        <v>218</v>
      </c>
      <c r="F1134" s="134">
        <f t="shared" ref="F1134:F1144" si="400">(D1134-E1134)</f>
        <v>119</v>
      </c>
      <c r="G1134" s="32">
        <f t="shared" ref="G1134:G1144" si="401">F1134/E1134</f>
        <v>0.54587155963302747</v>
      </c>
    </row>
    <row r="1135" spans="1:7" ht="25.5" x14ac:dyDescent="0.2">
      <c r="A1135" s="22"/>
      <c r="B1135" s="26" t="s">
        <v>49</v>
      </c>
      <c r="C1135" s="135"/>
      <c r="D1135" s="40">
        <f>D1129-D1130-D1134</f>
        <v>9174</v>
      </c>
      <c r="E1135" s="40">
        <f>E1129-E1130-E1134</f>
        <v>-3928</v>
      </c>
      <c r="F1135" s="40">
        <f t="shared" si="400"/>
        <v>13102</v>
      </c>
      <c r="G1135" s="34">
        <f t="shared" si="401"/>
        <v>-3.3355397148676169</v>
      </c>
    </row>
    <row r="1136" spans="1:7" x14ac:dyDescent="0.2">
      <c r="A1136" s="130">
        <v>75</v>
      </c>
      <c r="B1136" s="3" t="s">
        <v>50</v>
      </c>
      <c r="C1136" s="132"/>
      <c r="D1136" s="134">
        <f>'octo 21'!D1136+'NOVE 20 '!D1136+'dec 20'!D1136</f>
        <v>3576</v>
      </c>
      <c r="E1136" s="134">
        <f>'octo 21'!E1136+'NOVE 20 '!E1136+'dec 20'!E1136</f>
        <v>0</v>
      </c>
      <c r="F1136" s="134">
        <f t="shared" si="400"/>
        <v>3576</v>
      </c>
      <c r="G1136" s="32" t="e">
        <f t="shared" si="401"/>
        <v>#DIV/0!</v>
      </c>
    </row>
    <row r="1137" spans="1:7" x14ac:dyDescent="0.2">
      <c r="A1137" s="130">
        <v>65</v>
      </c>
      <c r="B1137" s="1" t="s">
        <v>51</v>
      </c>
      <c r="C1137" s="10"/>
      <c r="D1137" s="134">
        <f>'octo 21'!D1137+'NOVE 20 '!D1137+'dec 20'!D1137</f>
        <v>3576</v>
      </c>
      <c r="E1137" s="134">
        <f>'octo 21'!E1137+'NOVE 20 '!E1137+'dec 20'!E1137</f>
        <v>1765</v>
      </c>
      <c r="F1137" s="134">
        <f t="shared" si="400"/>
        <v>1811</v>
      </c>
      <c r="G1137" s="32">
        <f t="shared" si="401"/>
        <v>1.0260623229461756</v>
      </c>
    </row>
    <row r="1138" spans="1:7" ht="25.5" x14ac:dyDescent="0.2">
      <c r="A1138" s="130">
        <v>68</v>
      </c>
      <c r="B1138" s="16" t="s">
        <v>52</v>
      </c>
      <c r="C1138" s="17"/>
      <c r="D1138" s="134">
        <f>'octo 21'!D1138+'NOVE 20 '!D1138+'dec 20'!D1138</f>
        <v>3576</v>
      </c>
      <c r="E1138" s="134">
        <f>'octo 21'!E1138+'NOVE 20 '!E1138+'dec 20'!E1138</f>
        <v>1327</v>
      </c>
      <c r="F1138" s="134">
        <f t="shared" si="400"/>
        <v>2249</v>
      </c>
      <c r="G1138" s="32">
        <f t="shared" si="401"/>
        <v>1.6948003014318012</v>
      </c>
    </row>
    <row r="1139" spans="1:7" x14ac:dyDescent="0.2">
      <c r="A1139" s="130">
        <v>78</v>
      </c>
      <c r="B1139" s="2" t="s">
        <v>53</v>
      </c>
      <c r="C1139" s="11"/>
      <c r="D1139" s="134">
        <f>'octo 21'!D1139+'NOVE 20 '!D1139+'dec 20'!D1139</f>
        <v>0</v>
      </c>
      <c r="E1139" s="134">
        <f>'octo 21'!E1139+'NOVE 20 '!E1139+'dec 20'!E1139</f>
        <v>0</v>
      </c>
      <c r="F1139" s="134">
        <f t="shared" si="400"/>
        <v>0</v>
      </c>
      <c r="G1139" s="32" t="e">
        <f t="shared" si="401"/>
        <v>#DIV/0!</v>
      </c>
    </row>
    <row r="1140" spans="1:7" ht="25.5" x14ac:dyDescent="0.2">
      <c r="A1140" s="22"/>
      <c r="B1140" s="26" t="s">
        <v>77</v>
      </c>
      <c r="C1140" s="135"/>
      <c r="D1140" s="40">
        <f>D1135+D1136-D1137-D1138+D1139</f>
        <v>5598</v>
      </c>
      <c r="E1140" s="40">
        <f>E1135+E1136-E1137-E1138+E1139</f>
        <v>-7020</v>
      </c>
      <c r="F1140" s="40">
        <f t="shared" si="400"/>
        <v>12618</v>
      </c>
      <c r="G1140" s="34">
        <f t="shared" si="401"/>
        <v>-1.7974358974358975</v>
      </c>
    </row>
    <row r="1141" spans="1:7" x14ac:dyDescent="0.2">
      <c r="A1141" s="130">
        <v>76</v>
      </c>
      <c r="B1141" s="1" t="s">
        <v>54</v>
      </c>
      <c r="C1141" s="10"/>
      <c r="D1141" s="134">
        <f>'octo 21'!D1141+'NOVE 20 '!D1141+'dec 20'!D1141</f>
        <v>0</v>
      </c>
      <c r="E1141" s="134">
        <f>'octo 21'!E1141+'NOVE 20 '!E1141+'dec 20'!E1141</f>
        <v>0</v>
      </c>
      <c r="F1141" s="134">
        <f t="shared" si="400"/>
        <v>0</v>
      </c>
      <c r="G1141" s="32" t="e">
        <f t="shared" si="401"/>
        <v>#DIV/0!</v>
      </c>
    </row>
    <row r="1142" spans="1:7" x14ac:dyDescent="0.2">
      <c r="A1142" s="130">
        <v>66</v>
      </c>
      <c r="B1142" s="1" t="s">
        <v>55</v>
      </c>
      <c r="C1142" s="10"/>
      <c r="D1142" s="134">
        <f>'octo 21'!D1142+'NOVE 20 '!D1142+'dec 20'!D1142</f>
        <v>0</v>
      </c>
      <c r="E1142" s="134">
        <f>'octo 21'!E1142+'NOVE 20 '!E1142+'dec 20'!E1142</f>
        <v>221</v>
      </c>
      <c r="F1142" s="134">
        <f t="shared" si="400"/>
        <v>-221</v>
      </c>
      <c r="G1142" s="32">
        <f t="shared" si="401"/>
        <v>-1</v>
      </c>
    </row>
    <row r="1143" spans="1:7" x14ac:dyDescent="0.2">
      <c r="B1143" s="2" t="s">
        <v>56</v>
      </c>
      <c r="C1143" s="11"/>
      <c r="D1143" s="136">
        <f>D1141-D1142</f>
        <v>0</v>
      </c>
      <c r="E1143" s="136">
        <f>E1141-E1142</f>
        <v>-221</v>
      </c>
      <c r="F1143" s="134">
        <f t="shared" si="400"/>
        <v>221</v>
      </c>
      <c r="G1143" s="32">
        <f t="shared" si="401"/>
        <v>-1</v>
      </c>
    </row>
    <row r="1144" spans="1:7" x14ac:dyDescent="0.2">
      <c r="A1144" s="22"/>
      <c r="B1144" s="19" t="s">
        <v>57</v>
      </c>
      <c r="C1144" s="135"/>
      <c r="D1144" s="40">
        <f>D1140+D1143</f>
        <v>5598</v>
      </c>
      <c r="E1144" s="40">
        <f>E1140+E1143</f>
        <v>-7241</v>
      </c>
      <c r="F1144" s="40">
        <f t="shared" si="400"/>
        <v>12839</v>
      </c>
      <c r="G1144" s="34">
        <f t="shared" si="401"/>
        <v>-1.7730976384477282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130">
        <v>5</v>
      </c>
      <c r="B1148" s="1" t="s">
        <v>22</v>
      </c>
      <c r="C1148" s="10"/>
      <c r="D1148" s="40">
        <f>'dec 20'!D1148</f>
        <v>0</v>
      </c>
      <c r="E1148" s="40">
        <f>'dec 20'!E1148</f>
        <v>0</v>
      </c>
      <c r="F1148" s="40">
        <f t="shared" ref="F1148" si="402">(D1148-E1148)</f>
        <v>0</v>
      </c>
      <c r="G1148" s="34" t="e">
        <f t="shared" ref="G1148" si="403">F1148/E1148</f>
        <v>#DIV/0!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130">
        <v>51</v>
      </c>
      <c r="B1152" s="20" t="s">
        <v>29</v>
      </c>
      <c r="C1152" s="30"/>
      <c r="D1152" s="134">
        <v>0</v>
      </c>
      <c r="E1152" s="134">
        <v>0</v>
      </c>
      <c r="F1152" s="134">
        <f t="shared" ref="F1152:F1153" si="404">(D1152-E1152)</f>
        <v>0</v>
      </c>
      <c r="G1152" s="32" t="e">
        <f t="shared" ref="G1152:G1153" si="405">F1152/E1152</f>
        <v>#DIV/0!</v>
      </c>
    </row>
    <row r="1153" spans="1:7" x14ac:dyDescent="0.2">
      <c r="A1153" s="130">
        <v>510</v>
      </c>
      <c r="B1153" s="1" t="s">
        <v>7</v>
      </c>
      <c r="C1153" s="10"/>
      <c r="D1153" s="134">
        <v>0</v>
      </c>
      <c r="E1153" s="134">
        <v>0</v>
      </c>
      <c r="F1153" s="134">
        <f t="shared" si="404"/>
        <v>0</v>
      </c>
      <c r="G1153" s="32" t="e">
        <f t="shared" si="405"/>
        <v>#DIV/0!</v>
      </c>
    </row>
    <row r="1154" spans="1:7" x14ac:dyDescent="0.2">
      <c r="B1154" s="3"/>
      <c r="C1154" s="28"/>
    </row>
    <row r="1155" spans="1:7" x14ac:dyDescent="0.2">
      <c r="A1155" s="130">
        <v>41</v>
      </c>
      <c r="B1155" s="1" t="s">
        <v>8</v>
      </c>
      <c r="C1155" s="10"/>
      <c r="D1155" s="134">
        <f>D1159+D1160+D1161</f>
        <v>0</v>
      </c>
      <c r="E1155" s="134">
        <f>E1159+E1160+E1161</f>
        <v>0</v>
      </c>
      <c r="F1155" s="134">
        <f t="shared" ref="F1155" si="406">(D1155-E1155)</f>
        <v>0</v>
      </c>
      <c r="G1155" s="32" t="e">
        <f t="shared" ref="G1155" si="407">F1155/E1155</f>
        <v>#DIV/0!</v>
      </c>
    </row>
    <row r="1156" spans="1:7" x14ac:dyDescent="0.2">
      <c r="A1156" s="130"/>
      <c r="B1156" s="1"/>
      <c r="C1156" s="10"/>
      <c r="D1156" s="134"/>
      <c r="E1156" s="134"/>
      <c r="F1156" s="134"/>
      <c r="G1156" s="32"/>
    </row>
    <row r="1157" spans="1:7" x14ac:dyDescent="0.2">
      <c r="A1157" s="130"/>
      <c r="B1157" s="7" t="s">
        <v>6</v>
      </c>
      <c r="C1157" s="29"/>
      <c r="D1157" s="134"/>
      <c r="E1157" s="134"/>
      <c r="F1157" s="134"/>
      <c r="G1157" s="32"/>
    </row>
    <row r="1158" spans="1:7" x14ac:dyDescent="0.2">
      <c r="A1158" s="130"/>
      <c r="B1158" s="1"/>
      <c r="C1158" s="10"/>
      <c r="D1158" s="134"/>
      <c r="E1158" s="134"/>
      <c r="F1158" s="134"/>
      <c r="G1158" s="32"/>
    </row>
    <row r="1159" spans="1:7" x14ac:dyDescent="0.2">
      <c r="A1159" s="130"/>
      <c r="B1159" s="23" t="s">
        <v>23</v>
      </c>
      <c r="C1159" s="10"/>
      <c r="D1159" s="40">
        <f>'dec 20'!D1159</f>
        <v>0</v>
      </c>
      <c r="E1159" s="40">
        <f>'dec 20'!E1159</f>
        <v>0</v>
      </c>
      <c r="F1159" s="134">
        <f t="shared" ref="F1159:F1161" si="408">(D1159-E1159)</f>
        <v>0</v>
      </c>
      <c r="G1159" s="32" t="e">
        <f t="shared" ref="G1159:G1161" si="409">F1159/E1159</f>
        <v>#DIV/0!</v>
      </c>
    </row>
    <row r="1160" spans="1:7" ht="25.5" x14ac:dyDescent="0.2">
      <c r="A1160" s="130"/>
      <c r="B1160" s="24" t="s">
        <v>58</v>
      </c>
      <c r="C1160" s="17"/>
      <c r="D1160" s="40">
        <f>'dec 20'!D1160</f>
        <v>0</v>
      </c>
      <c r="E1160" s="40">
        <f>'dec 20'!E1160</f>
        <v>0</v>
      </c>
      <c r="F1160" s="134">
        <f t="shared" si="408"/>
        <v>0</v>
      </c>
      <c r="G1160" s="32" t="e">
        <f t="shared" si="409"/>
        <v>#DIV/0!</v>
      </c>
    </row>
    <row r="1161" spans="1:7" x14ac:dyDescent="0.2">
      <c r="A1161" s="130"/>
      <c r="B1161" s="23" t="s">
        <v>24</v>
      </c>
      <c r="C1161" s="10"/>
      <c r="D1161" s="40">
        <f>'dec 20'!D1161</f>
        <v>0</v>
      </c>
      <c r="E1161" s="40">
        <f>'dec 20'!E1161</f>
        <v>0</v>
      </c>
      <c r="F1161" s="134">
        <f t="shared" si="408"/>
        <v>0</v>
      </c>
      <c r="G1161" s="32" t="e">
        <f t="shared" si="409"/>
        <v>#DIV/0!</v>
      </c>
    </row>
    <row r="1162" spans="1:7" x14ac:dyDescent="0.2">
      <c r="A1162" s="130"/>
      <c r="B1162" s="1"/>
      <c r="C1162" s="10"/>
      <c r="D1162" s="134"/>
      <c r="E1162" s="134"/>
      <c r="F1162" s="134"/>
      <c r="G1162" s="32"/>
    </row>
    <row r="1163" spans="1:7" x14ac:dyDescent="0.2">
      <c r="A1163" s="130"/>
      <c r="B1163" s="8" t="s">
        <v>26</v>
      </c>
      <c r="C1163" s="31"/>
      <c r="D1163" s="40">
        <f>'dec 20'!D1163</f>
        <v>0</v>
      </c>
      <c r="E1163" s="40">
        <f>'dec 20'!E1163</f>
        <v>0</v>
      </c>
      <c r="F1163" s="134">
        <f t="shared" ref="F1163" si="410">(D1163-E1163)</f>
        <v>0</v>
      </c>
      <c r="G1163" s="32" t="e">
        <f t="shared" ref="G1163" si="411">F1163/E1163</f>
        <v>#DIV/0!</v>
      </c>
    </row>
    <row r="1164" spans="1:7" x14ac:dyDescent="0.2">
      <c r="A1164" s="130"/>
      <c r="B1164" s="8"/>
      <c r="C1164" s="31"/>
      <c r="D1164" s="134"/>
      <c r="E1164" s="134"/>
      <c r="F1164" s="134"/>
      <c r="G1164" s="32"/>
    </row>
    <row r="1165" spans="1:7" x14ac:dyDescent="0.2">
      <c r="A1165" s="130">
        <v>3</v>
      </c>
      <c r="B1165" s="8" t="s">
        <v>15</v>
      </c>
      <c r="C1165" s="31"/>
      <c r="D1165" s="134">
        <f>D1168+D1169+D1170+D1171</f>
        <v>0</v>
      </c>
      <c r="E1165" s="134">
        <f>E1168+E1169+E1170+E1171</f>
        <v>0</v>
      </c>
      <c r="F1165" s="134">
        <f t="shared" ref="F1165" si="412">(D1165-E1165)</f>
        <v>0</v>
      </c>
      <c r="G1165" s="32" t="e">
        <f t="shared" ref="G1165" si="413">F1165/E1165</f>
        <v>#DIV/0!</v>
      </c>
    </row>
    <row r="1166" spans="1:7" x14ac:dyDescent="0.2">
      <c r="A1166" s="130"/>
      <c r="B1166" s="7" t="s">
        <v>6</v>
      </c>
      <c r="C1166" s="29"/>
      <c r="D1166" s="134"/>
      <c r="E1166" s="134"/>
      <c r="F1166" s="134"/>
      <c r="G1166" s="32"/>
    </row>
    <row r="1167" spans="1:7" x14ac:dyDescent="0.2">
      <c r="A1167" s="130"/>
      <c r="B1167" s="8"/>
      <c r="C1167" s="31"/>
      <c r="D1167" s="134"/>
      <c r="E1167" s="134"/>
      <c r="F1167" s="134"/>
      <c r="G1167" s="32"/>
    </row>
    <row r="1168" spans="1:7" x14ac:dyDescent="0.2">
      <c r="A1168" s="130">
        <v>30</v>
      </c>
      <c r="B1168" s="25" t="s">
        <v>16</v>
      </c>
      <c r="C1168" s="31"/>
      <c r="D1168" s="40">
        <f>'dec 20'!D1168</f>
        <v>0</v>
      </c>
      <c r="E1168" s="40">
        <f>'dec 20'!E1168</f>
        <v>0</v>
      </c>
      <c r="F1168" s="134">
        <f t="shared" ref="F1168:F1171" si="414">(D1168-E1168)</f>
        <v>0</v>
      </c>
      <c r="G1168" s="32" t="e">
        <f t="shared" ref="G1168:G1171" si="415">F1168/E1168</f>
        <v>#DIV/0!</v>
      </c>
    </row>
    <row r="1169" spans="1:7" x14ac:dyDescent="0.2">
      <c r="A1169" s="130">
        <v>31</v>
      </c>
      <c r="B1169" s="25" t="s">
        <v>17</v>
      </c>
      <c r="C1169" s="31"/>
      <c r="D1169" s="40">
        <f>'dec 20'!D1169</f>
        <v>0</v>
      </c>
      <c r="E1169" s="40">
        <f>'dec 20'!E1169</f>
        <v>0</v>
      </c>
      <c r="F1169" s="134">
        <f t="shared" si="414"/>
        <v>0</v>
      </c>
      <c r="G1169" s="32" t="e">
        <f t="shared" si="415"/>
        <v>#DIV/0!</v>
      </c>
    </row>
    <row r="1170" spans="1:7" x14ac:dyDescent="0.2">
      <c r="A1170" s="130">
        <v>32</v>
      </c>
      <c r="B1170" s="25" t="s">
        <v>18</v>
      </c>
      <c r="C1170" s="31"/>
      <c r="D1170" s="40">
        <f>'dec 20'!D1170</f>
        <v>0</v>
      </c>
      <c r="E1170" s="40">
        <f>'dec 20'!E1170</f>
        <v>0</v>
      </c>
      <c r="F1170" s="134">
        <f t="shared" si="414"/>
        <v>0</v>
      </c>
      <c r="G1170" s="32" t="e">
        <f t="shared" si="415"/>
        <v>#DIV/0!</v>
      </c>
    </row>
    <row r="1171" spans="1:7" x14ac:dyDescent="0.2">
      <c r="A1171" s="130">
        <v>37</v>
      </c>
      <c r="B1171" s="25" t="s">
        <v>25</v>
      </c>
      <c r="C1171" s="31"/>
      <c r="D1171" s="40">
        <f>'dec 20'!D1171</f>
        <v>0</v>
      </c>
      <c r="E1171" s="40">
        <f>'dec 20'!E1171</f>
        <v>0</v>
      </c>
      <c r="F1171" s="134">
        <f t="shared" si="414"/>
        <v>0</v>
      </c>
      <c r="G1171" s="32" t="e">
        <f t="shared" si="415"/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61" t="s">
        <v>1</v>
      </c>
      <c r="B1175" s="263" t="s">
        <v>0</v>
      </c>
      <c r="C1175" s="271" t="s">
        <v>76</v>
      </c>
      <c r="D1175" s="273" t="s">
        <v>9</v>
      </c>
      <c r="E1175" s="273"/>
      <c r="F1175" s="274" t="s">
        <v>14</v>
      </c>
      <c r="G1175" s="274"/>
    </row>
    <row r="1176" spans="1:7" x14ac:dyDescent="0.2">
      <c r="A1176" s="277"/>
      <c r="B1176" s="270"/>
      <c r="C1176" s="272"/>
      <c r="D1176" s="134" t="s">
        <v>10</v>
      </c>
      <c r="E1176" s="134" t="s">
        <v>11</v>
      </c>
      <c r="F1176" s="134" t="s">
        <v>12</v>
      </c>
      <c r="G1176" s="32" t="s">
        <v>13</v>
      </c>
    </row>
    <row r="1177" spans="1:7" x14ac:dyDescent="0.2">
      <c r="A1177" s="130">
        <v>700</v>
      </c>
      <c r="B1177" s="1" t="s">
        <v>30</v>
      </c>
      <c r="C1177" s="10"/>
      <c r="D1177" s="134">
        <f>'octo 21'!D1177+'NOVE 20 '!D1177+'dec 20'!D1177</f>
        <v>123</v>
      </c>
      <c r="E1177" s="134">
        <f>'octo 21'!E1177+'NOVE 20 '!E1177+'dec 20'!E1177</f>
        <v>0</v>
      </c>
      <c r="F1177" s="134">
        <f>(D1177-E1177)</f>
        <v>123</v>
      </c>
      <c r="G1177" s="32" t="e">
        <f>F1177/E1177</f>
        <v>#DIV/0!</v>
      </c>
    </row>
    <row r="1178" spans="1:7" x14ac:dyDescent="0.2">
      <c r="A1178" s="130">
        <v>701</v>
      </c>
      <c r="B1178" s="1" t="s">
        <v>31</v>
      </c>
      <c r="C1178" s="10"/>
      <c r="D1178" s="134">
        <f>'octo 21'!D1178+'NOVE 20 '!D1178+'dec 20'!D1178</f>
        <v>242</v>
      </c>
      <c r="E1178" s="134">
        <f>'octo 21'!E1178+'NOVE 20 '!E1178+'dec 20'!E1178</f>
        <v>0</v>
      </c>
      <c r="F1178" s="134">
        <f t="shared" ref="F1178:F1180" si="416">(D1178-E1178)</f>
        <v>242</v>
      </c>
      <c r="G1178" s="32" t="e">
        <f t="shared" ref="G1178:G1180" si="417">F1178/E1178</f>
        <v>#DIV/0!</v>
      </c>
    </row>
    <row r="1179" spans="1:7" x14ac:dyDescent="0.2">
      <c r="A1179" s="130">
        <v>704</v>
      </c>
      <c r="B1179" s="1" t="s">
        <v>32</v>
      </c>
      <c r="C1179" s="10"/>
      <c r="D1179" s="134">
        <f>'octo 21'!D1179+'NOVE 20 '!D1179+'dec 20'!D1179</f>
        <v>0</v>
      </c>
      <c r="E1179" s="134">
        <f>'octo 21'!E1179+'NOVE 20 '!E1179+'dec 20'!E1179</f>
        <v>0</v>
      </c>
      <c r="F1179" s="134">
        <f t="shared" si="416"/>
        <v>0</v>
      </c>
      <c r="G1179" s="32" t="e">
        <f t="shared" si="417"/>
        <v>#DIV/0!</v>
      </c>
    </row>
    <row r="1180" spans="1:7" x14ac:dyDescent="0.2">
      <c r="A1180" s="130">
        <v>706</v>
      </c>
      <c r="B1180" s="1" t="s">
        <v>33</v>
      </c>
      <c r="C1180" s="10"/>
      <c r="D1180" s="134">
        <f>'octo 21'!D1180+'NOVE 20 '!D1180+'dec 20'!D1180</f>
        <v>1238</v>
      </c>
      <c r="E1180" s="134">
        <f>'octo 21'!E1180+'NOVE 20 '!E1180+'dec 20'!E1180</f>
        <v>0</v>
      </c>
      <c r="F1180" s="134">
        <f t="shared" si="416"/>
        <v>1238</v>
      </c>
      <c r="G1180" s="32" t="e">
        <f t="shared" si="417"/>
        <v>#DIV/0!</v>
      </c>
    </row>
    <row r="1181" spans="1:7" x14ac:dyDescent="0.2">
      <c r="A1181" s="130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130"/>
      <c r="B1182" s="14" t="s">
        <v>19</v>
      </c>
      <c r="C1182" s="11"/>
      <c r="D1182" s="39"/>
      <c r="E1182" s="39"/>
      <c r="F1182" s="134">
        <f t="shared" ref="F1182:F1187" si="418">(D1182-E1182)</f>
        <v>0</v>
      </c>
      <c r="G1182" s="32" t="e">
        <f t="shared" ref="G1182:G1187" si="419">F1182/E1182</f>
        <v>#DIV/0!</v>
      </c>
    </row>
    <row r="1183" spans="1:7" x14ac:dyDescent="0.2">
      <c r="A1183" s="130"/>
      <c r="B1183" s="14" t="s">
        <v>20</v>
      </c>
      <c r="C1183" s="11"/>
      <c r="D1183" s="39"/>
      <c r="E1183" s="39"/>
      <c r="F1183" s="134">
        <f t="shared" si="418"/>
        <v>0</v>
      </c>
      <c r="G1183" s="32" t="e">
        <f t="shared" si="419"/>
        <v>#DIV/0!</v>
      </c>
    </row>
    <row r="1184" spans="1:7" x14ac:dyDescent="0.2">
      <c r="A1184" s="130"/>
      <c r="B1184" s="14" t="s">
        <v>27</v>
      </c>
      <c r="C1184" s="11"/>
      <c r="D1184" s="39"/>
      <c r="E1184" s="39"/>
      <c r="F1184" s="134">
        <f t="shared" si="418"/>
        <v>0</v>
      </c>
      <c r="G1184" s="32" t="e">
        <f t="shared" si="419"/>
        <v>#DIV/0!</v>
      </c>
    </row>
    <row r="1185" spans="1:7" x14ac:dyDescent="0.2">
      <c r="A1185" s="130">
        <v>706</v>
      </c>
      <c r="B1185" s="2" t="s">
        <v>34</v>
      </c>
      <c r="C1185" s="11"/>
      <c r="D1185" s="134">
        <f>'octo 21'!D1185+'NOVE 20 '!D1185+'dec 20'!D1185</f>
        <v>0</v>
      </c>
      <c r="E1185" s="134">
        <f>'octo 21'!E1185+'NOVE 20 '!E1185+'dec 20'!E1185</f>
        <v>0</v>
      </c>
      <c r="F1185" s="134">
        <f t="shared" si="418"/>
        <v>0</v>
      </c>
      <c r="G1185" s="32" t="e">
        <f t="shared" si="419"/>
        <v>#DIV/0!</v>
      </c>
    </row>
    <row r="1186" spans="1:7" x14ac:dyDescent="0.2">
      <c r="A1186" s="130" t="s">
        <v>35</v>
      </c>
      <c r="B1186" s="2" t="s">
        <v>36</v>
      </c>
      <c r="C1186" s="11"/>
      <c r="D1186" s="134">
        <f>'octo 21'!D1186+'NOVE 20 '!D1186+'dec 20'!D1186</f>
        <v>0</v>
      </c>
      <c r="E1186" s="134">
        <f>'octo 21'!E1186+'NOVE 20 '!E1186+'dec 20'!E1186</f>
        <v>0</v>
      </c>
      <c r="F1186" s="134">
        <f t="shared" si="418"/>
        <v>0</v>
      </c>
      <c r="G1186" s="32" t="e">
        <f t="shared" si="419"/>
        <v>#DIV/0!</v>
      </c>
    </row>
    <row r="1187" spans="1:7" ht="25.5" x14ac:dyDescent="0.2">
      <c r="A1187" s="22"/>
      <c r="B1187" s="26" t="s">
        <v>45</v>
      </c>
      <c r="C1187" s="131"/>
      <c r="D1187" s="40">
        <f>D1177+D1178+D1179+D1180+D1185+D1186</f>
        <v>1603</v>
      </c>
      <c r="E1187" s="40">
        <f>E1177+E1178+E1179+E1180+E1185+E1186</f>
        <v>0</v>
      </c>
      <c r="F1187" s="40">
        <f t="shared" si="418"/>
        <v>1603</v>
      </c>
      <c r="G1187" s="34" t="e">
        <f t="shared" si="419"/>
        <v>#DIV/0!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134">
        <f>'octo 21'!D1190+'NOVE 20 '!D1190+'dec 20'!D1190</f>
        <v>0</v>
      </c>
      <c r="E1190" s="134">
        <f>'octo 21'!E1190+'NOVE 20 '!E1190+'dec 20'!E1190</f>
        <v>0</v>
      </c>
      <c r="F1190" s="134">
        <f t="shared" ref="F1190" si="420">(D1190-E1190)</f>
        <v>0</v>
      </c>
      <c r="G1190" s="32" t="e">
        <f t="shared" ref="G1190" si="421">F1190/E1190</f>
        <v>#DIV/0!</v>
      </c>
    </row>
    <row r="1191" spans="1:7" x14ac:dyDescent="0.2">
      <c r="B1191" s="3"/>
      <c r="C1191" s="132"/>
      <c r="D1191" s="133"/>
      <c r="E1191" s="133"/>
      <c r="F1191" s="133"/>
      <c r="G1191" s="36"/>
    </row>
    <row r="1192" spans="1:7" x14ac:dyDescent="0.2">
      <c r="A1192" s="130">
        <v>72</v>
      </c>
      <c r="B1192" s="1" t="s">
        <v>37</v>
      </c>
      <c r="C1192" s="10"/>
      <c r="D1192" s="134">
        <f>'octo 21'!D1192+'NOVE 20 '!D1192+'dec 20'!D1192</f>
        <v>0</v>
      </c>
      <c r="E1192" s="134">
        <f>'octo 21'!E1192+'NOVE 20 '!E1192+'dec 20'!E1192</f>
        <v>0</v>
      </c>
      <c r="F1192" s="134">
        <f t="shared" ref="F1192:F1204" si="422">(D1192-E1192)</f>
        <v>0</v>
      </c>
      <c r="G1192" s="32" t="e">
        <f t="shared" ref="G1192:G1204" si="423">F1192/E1192</f>
        <v>#DIV/0!</v>
      </c>
    </row>
    <row r="1193" spans="1:7" x14ac:dyDescent="0.2">
      <c r="A1193" s="130">
        <v>73</v>
      </c>
      <c r="B1193" s="1" t="s">
        <v>38</v>
      </c>
      <c r="C1193" s="10"/>
      <c r="D1193" s="134">
        <f>'octo 21'!D1193+'NOVE 20 '!D1193+'dec 20'!D1193</f>
        <v>0</v>
      </c>
      <c r="E1193" s="134">
        <f>'octo 21'!E1193+'NOVE 20 '!E1193+'dec 20'!E1193</f>
        <v>0</v>
      </c>
      <c r="F1193" s="134">
        <f t="shared" si="422"/>
        <v>0</v>
      </c>
      <c r="G1193" s="32" t="e">
        <f t="shared" si="423"/>
        <v>#DIV/0!</v>
      </c>
    </row>
    <row r="1194" spans="1:7" x14ac:dyDescent="0.2">
      <c r="A1194" s="130">
        <v>74</v>
      </c>
      <c r="B1194" s="2" t="s">
        <v>39</v>
      </c>
      <c r="C1194" s="11"/>
      <c r="D1194" s="134">
        <f>'octo 21'!D1194+'NOVE 20 '!D1194+'dec 20'!D1194</f>
        <v>0</v>
      </c>
      <c r="E1194" s="134">
        <f>'octo 21'!E1194+'NOVE 20 '!E1194+'dec 20'!E1194</f>
        <v>0</v>
      </c>
      <c r="F1194" s="134">
        <f t="shared" si="422"/>
        <v>0</v>
      </c>
      <c r="G1194" s="32" t="e">
        <f t="shared" si="423"/>
        <v>#DIV/0!</v>
      </c>
    </row>
    <row r="1195" spans="1:7" ht="25.5" x14ac:dyDescent="0.2">
      <c r="A1195" s="22"/>
      <c r="B1195" s="26" t="s">
        <v>44</v>
      </c>
      <c r="C1195" s="135"/>
      <c r="D1195" s="40">
        <f>D1187+D1192+D1193+D1194</f>
        <v>1603</v>
      </c>
      <c r="E1195" s="40">
        <f>E1187+E1192+E1193+E1194</f>
        <v>0</v>
      </c>
      <c r="F1195" s="134">
        <f t="shared" si="422"/>
        <v>1603</v>
      </c>
      <c r="G1195" s="32" t="e">
        <f t="shared" si="423"/>
        <v>#DIV/0!</v>
      </c>
    </row>
    <row r="1196" spans="1:7" x14ac:dyDescent="0.2">
      <c r="A1196" s="130">
        <v>60</v>
      </c>
      <c r="B1196" s="3" t="s">
        <v>40</v>
      </c>
      <c r="C1196" s="132"/>
      <c r="D1196" s="133">
        <f>D1197+D1198+D1199</f>
        <v>813</v>
      </c>
      <c r="E1196" s="133">
        <f>E1197+E1198+E1199</f>
        <v>158</v>
      </c>
      <c r="F1196" s="134">
        <f t="shared" si="422"/>
        <v>655</v>
      </c>
      <c r="G1196" s="32">
        <f t="shared" si="423"/>
        <v>4.1455696202531644</v>
      </c>
    </row>
    <row r="1197" spans="1:7" x14ac:dyDescent="0.2">
      <c r="A1197" s="130">
        <v>600</v>
      </c>
      <c r="B1197" s="1" t="s">
        <v>2</v>
      </c>
      <c r="C1197" s="10"/>
      <c r="D1197" s="134">
        <f>'octo 21'!D1197+'NOVE 20 '!D1197+'dec 20'!D1197</f>
        <v>433</v>
      </c>
      <c r="E1197" s="134">
        <f>'octo 21'!E1197+'NOVE 20 '!E1197+'dec 20'!E1197</f>
        <v>0</v>
      </c>
      <c r="F1197" s="134">
        <f t="shared" si="422"/>
        <v>433</v>
      </c>
      <c r="G1197" s="32" t="e">
        <f t="shared" si="423"/>
        <v>#DIV/0!</v>
      </c>
    </row>
    <row r="1198" spans="1:7" x14ac:dyDescent="0.2">
      <c r="A1198" s="130">
        <v>601</v>
      </c>
      <c r="B1198" s="1" t="s">
        <v>3</v>
      </c>
      <c r="C1198" s="10"/>
      <c r="D1198" s="134">
        <f>'octo 21'!D1198+'NOVE 20 '!D1198+'dec 20'!D1198</f>
        <v>380</v>
      </c>
      <c r="E1198" s="134">
        <f>'octo 21'!E1198+'NOVE 20 '!E1198+'dec 20'!E1198</f>
        <v>158</v>
      </c>
      <c r="F1198" s="134">
        <f t="shared" si="422"/>
        <v>222</v>
      </c>
      <c r="G1198" s="32">
        <f t="shared" si="423"/>
        <v>1.4050632911392404</v>
      </c>
    </row>
    <row r="1199" spans="1:7" x14ac:dyDescent="0.2">
      <c r="A1199" s="130">
        <v>604</v>
      </c>
      <c r="B1199" s="1" t="s">
        <v>4</v>
      </c>
      <c r="C1199" s="10"/>
      <c r="D1199" s="134">
        <f>'octo 21'!D1199+'NOVE 20 '!D1199+'dec 20'!D1199</f>
        <v>0</v>
      </c>
      <c r="E1199" s="134">
        <f>'octo 21'!E1199+'NOVE 20 '!E1199+'dec 20'!E1199</f>
        <v>0</v>
      </c>
      <c r="F1199" s="134">
        <f t="shared" si="422"/>
        <v>0</v>
      </c>
      <c r="G1199" s="32" t="e">
        <f t="shared" si="423"/>
        <v>#DIV/0!</v>
      </c>
    </row>
    <row r="1200" spans="1:7" x14ac:dyDescent="0.2">
      <c r="A1200" s="130">
        <v>61</v>
      </c>
      <c r="B1200" s="1" t="s">
        <v>41</v>
      </c>
      <c r="C1200" s="10"/>
      <c r="D1200" s="134">
        <f>'octo 21'!D1200+'NOVE 20 '!D1200+'dec 20'!D1200</f>
        <v>237</v>
      </c>
      <c r="E1200" s="134">
        <f>'octo 21'!E1200+'NOVE 20 '!E1200+'dec 20'!E1200</f>
        <v>213</v>
      </c>
      <c r="F1200" s="134">
        <f t="shared" si="422"/>
        <v>24</v>
      </c>
      <c r="G1200" s="32">
        <f t="shared" si="423"/>
        <v>0.11267605633802817</v>
      </c>
    </row>
    <row r="1201" spans="1:11" x14ac:dyDescent="0.2">
      <c r="A1201" s="130">
        <v>62</v>
      </c>
      <c r="B1201" s="2" t="s">
        <v>42</v>
      </c>
      <c r="C1201" s="11"/>
      <c r="D1201" s="134">
        <f>'octo 21'!D1201+'NOVE 20 '!D1201+'dec 20'!D1201</f>
        <v>316</v>
      </c>
      <c r="E1201" s="134">
        <f>'octo 21'!E1201+'NOVE 20 '!E1201+'dec 20'!E1201</f>
        <v>98</v>
      </c>
      <c r="F1201" s="134">
        <f t="shared" si="422"/>
        <v>218</v>
      </c>
      <c r="G1201" s="32">
        <f t="shared" si="423"/>
        <v>2.2244897959183674</v>
      </c>
    </row>
    <row r="1202" spans="1:11" ht="25.5" x14ac:dyDescent="0.2">
      <c r="A1202" s="22"/>
      <c r="B1202" s="26" t="s">
        <v>43</v>
      </c>
      <c r="C1202" s="135"/>
      <c r="D1202" s="40">
        <f>D1196+D1200+D1201</f>
        <v>1366</v>
      </c>
      <c r="E1202" s="40">
        <f>E1196+E1200+E1201</f>
        <v>469</v>
      </c>
      <c r="F1202" s="134">
        <f t="shared" si="422"/>
        <v>897</v>
      </c>
      <c r="G1202" s="32">
        <f t="shared" si="423"/>
        <v>1.9125799573560767</v>
      </c>
    </row>
    <row r="1203" spans="1:11" ht="25.5" x14ac:dyDescent="0.2">
      <c r="A1203" s="22"/>
      <c r="B1203" s="26" t="s">
        <v>48</v>
      </c>
      <c r="C1203" s="135"/>
      <c r="D1203" s="40">
        <f>D1195-D1202</f>
        <v>237</v>
      </c>
      <c r="E1203" s="40">
        <f>E1195-E1202</f>
        <v>-469</v>
      </c>
      <c r="F1203" s="134">
        <f t="shared" si="422"/>
        <v>706</v>
      </c>
      <c r="G1203" s="32">
        <f t="shared" si="423"/>
        <v>-1.5053304904051172</v>
      </c>
    </row>
    <row r="1204" spans="1:11" x14ac:dyDescent="0.2">
      <c r="A1204" s="130">
        <v>63</v>
      </c>
      <c r="B1204" s="3" t="s">
        <v>46</v>
      </c>
      <c r="C1204" s="132"/>
      <c r="D1204" s="134">
        <f>'octo 21'!D1204+'NOVE 20 '!D1204+'dec 20'!D1204</f>
        <v>3657</v>
      </c>
      <c r="E1204" s="134">
        <f>'octo 21'!E1204+'NOVE 20 '!E1204+'dec 20'!E1204</f>
        <v>4261</v>
      </c>
      <c r="F1204" s="134">
        <f t="shared" si="422"/>
        <v>-604</v>
      </c>
      <c r="G1204" s="32">
        <f t="shared" si="423"/>
        <v>-0.1417507627317531</v>
      </c>
    </row>
    <row r="1205" spans="1:11" x14ac:dyDescent="0.2">
      <c r="A1205" s="130"/>
      <c r="B1205" s="13" t="s">
        <v>6</v>
      </c>
      <c r="C1205" s="27"/>
      <c r="D1205" s="134"/>
      <c r="E1205" s="134"/>
      <c r="F1205" s="134"/>
      <c r="G1205" s="32"/>
    </row>
    <row r="1206" spans="1:11" x14ac:dyDescent="0.2">
      <c r="A1206" s="130">
        <v>631</v>
      </c>
      <c r="B1206" s="15" t="s">
        <v>21</v>
      </c>
      <c r="C1206" s="21"/>
      <c r="D1206" s="134">
        <f>'octo 21'!D1206+'NOVE 20 '!D1206+'dec 20'!D1206</f>
        <v>0</v>
      </c>
      <c r="E1206" s="134">
        <f>'octo 21'!E1206+'NOVE 20 '!E1206+'dec 20'!E1206</f>
        <v>0</v>
      </c>
      <c r="F1206" s="134">
        <f t="shared" ref="F1206" si="424">(D1206-E1206)</f>
        <v>0</v>
      </c>
      <c r="G1206" s="32" t="e">
        <f t="shared" ref="G1206" si="425">F1206/E1206</f>
        <v>#DIV/0!</v>
      </c>
    </row>
    <row r="1207" spans="1:11" x14ac:dyDescent="0.2">
      <c r="A1207" s="130"/>
      <c r="B1207" s="15"/>
      <c r="C1207" s="21"/>
      <c r="D1207" s="134"/>
      <c r="E1207" s="134"/>
      <c r="F1207" s="134"/>
      <c r="G1207" s="32"/>
    </row>
    <row r="1208" spans="1:11" x14ac:dyDescent="0.2">
      <c r="A1208" s="130">
        <v>64</v>
      </c>
      <c r="B1208" s="2" t="s">
        <v>47</v>
      </c>
      <c r="C1208" s="11"/>
      <c r="D1208" s="134">
        <f>'octo 21'!D1208+'NOVE 20 '!D1208+'dec 20'!D1208</f>
        <v>111</v>
      </c>
      <c r="E1208" s="134">
        <f>'octo 21'!E1208+'NOVE 20 '!E1208+'dec 20'!E1208</f>
        <v>57</v>
      </c>
      <c r="F1208" s="134">
        <f t="shared" ref="F1208:F1218" si="426">(D1208-E1208)</f>
        <v>54</v>
      </c>
      <c r="G1208" s="32">
        <f t="shared" ref="G1208:G1218" si="427">F1208/E1208</f>
        <v>0.94736842105263153</v>
      </c>
    </row>
    <row r="1209" spans="1:11" ht="25.5" x14ac:dyDescent="0.2">
      <c r="A1209" s="22"/>
      <c r="B1209" s="26" t="s">
        <v>49</v>
      </c>
      <c r="C1209" s="135"/>
      <c r="D1209" s="40">
        <f>D1203-D1204-D1208</f>
        <v>-3531</v>
      </c>
      <c r="E1209" s="40">
        <f>E1203-E1204-E1208</f>
        <v>-4787</v>
      </c>
      <c r="F1209" s="40">
        <f t="shared" si="426"/>
        <v>1256</v>
      </c>
      <c r="G1209" s="34">
        <f t="shared" si="427"/>
        <v>-0.26237727177773135</v>
      </c>
      <c r="K1209" s="45"/>
    </row>
    <row r="1210" spans="1:11" x14ac:dyDescent="0.2">
      <c r="A1210" s="130">
        <v>75</v>
      </c>
      <c r="B1210" s="3" t="s">
        <v>50</v>
      </c>
      <c r="C1210" s="132"/>
      <c r="D1210" s="134">
        <f>'octo 21'!D1210+'NOVE 20 '!D1210+'dec 20'!D1210</f>
        <v>1</v>
      </c>
      <c r="E1210" s="134">
        <f>'octo 21'!E1210+'NOVE 20 '!E1210+'dec 20'!E1210</f>
        <v>4</v>
      </c>
      <c r="F1210" s="134">
        <f t="shared" si="426"/>
        <v>-3</v>
      </c>
      <c r="G1210" s="32">
        <f t="shared" si="427"/>
        <v>-0.75</v>
      </c>
    </row>
    <row r="1211" spans="1:11" x14ac:dyDescent="0.2">
      <c r="A1211" s="130">
        <v>65</v>
      </c>
      <c r="B1211" s="1" t="s">
        <v>51</v>
      </c>
      <c r="C1211" s="10"/>
      <c r="D1211" s="134">
        <f>'octo 21'!D1211+'NOVE 20 '!D1211+'dec 20'!D1211</f>
        <v>65</v>
      </c>
      <c r="E1211" s="134">
        <f>'octo 21'!E1211+'NOVE 20 '!E1211+'dec 20'!E1211</f>
        <v>144</v>
      </c>
      <c r="F1211" s="134">
        <f t="shared" si="426"/>
        <v>-79</v>
      </c>
      <c r="G1211" s="32">
        <f t="shared" si="427"/>
        <v>-0.54861111111111116</v>
      </c>
    </row>
    <row r="1212" spans="1:11" ht="25.5" x14ac:dyDescent="0.2">
      <c r="A1212" s="130">
        <v>68</v>
      </c>
      <c r="B1212" s="16" t="s">
        <v>52</v>
      </c>
      <c r="C1212" s="17"/>
      <c r="D1212" s="134">
        <f>'octo 21'!D1212+'NOVE 20 '!D1212+'dec 20'!D1212</f>
        <v>10</v>
      </c>
      <c r="E1212" s="134">
        <f>'octo 21'!E1212+'NOVE 20 '!E1212+'dec 20'!E1212</f>
        <v>3</v>
      </c>
      <c r="F1212" s="134">
        <f t="shared" si="426"/>
        <v>7</v>
      </c>
      <c r="G1212" s="32">
        <f t="shared" si="427"/>
        <v>2.3333333333333335</v>
      </c>
    </row>
    <row r="1213" spans="1:11" x14ac:dyDescent="0.2">
      <c r="A1213" s="130">
        <v>78</v>
      </c>
      <c r="B1213" s="2" t="s">
        <v>53</v>
      </c>
      <c r="C1213" s="11"/>
      <c r="D1213" s="134">
        <f>'octo 21'!D1213+'NOVE 20 '!D1213+'dec 20'!D1213</f>
        <v>0</v>
      </c>
      <c r="E1213" s="134">
        <f>'octo 21'!E1213+'NOVE 20 '!E1213+'dec 20'!E1213</f>
        <v>0</v>
      </c>
      <c r="F1213" s="134">
        <f t="shared" si="426"/>
        <v>0</v>
      </c>
      <c r="G1213" s="32" t="e">
        <f t="shared" si="427"/>
        <v>#DIV/0!</v>
      </c>
    </row>
    <row r="1214" spans="1:11" ht="25.5" x14ac:dyDescent="0.2">
      <c r="A1214" s="22"/>
      <c r="B1214" s="26" t="s">
        <v>77</v>
      </c>
      <c r="C1214" s="135"/>
      <c r="D1214" s="40">
        <f>D1209+D1210-D1211-D1212+D1213</f>
        <v>-3605</v>
      </c>
      <c r="E1214" s="40">
        <f>E1209+E1210-E1211-E1212+E1213</f>
        <v>-4930</v>
      </c>
      <c r="F1214" s="40">
        <f t="shared" si="426"/>
        <v>1325</v>
      </c>
      <c r="G1214" s="34">
        <f t="shared" si="427"/>
        <v>-0.26876267748478699</v>
      </c>
    </row>
    <row r="1215" spans="1:11" x14ac:dyDescent="0.2">
      <c r="A1215" s="130">
        <v>76</v>
      </c>
      <c r="B1215" s="1" t="s">
        <v>54</v>
      </c>
      <c r="C1215" s="10"/>
      <c r="D1215" s="134">
        <f>'octo 21'!D1215+'NOVE 20 '!D1215+'dec 20'!D1215</f>
        <v>0</v>
      </c>
      <c r="E1215" s="134">
        <f>'octo 21'!E1215+'NOVE 20 '!E1215+'dec 20'!E1215</f>
        <v>0</v>
      </c>
      <c r="F1215" s="134">
        <f t="shared" si="426"/>
        <v>0</v>
      </c>
      <c r="G1215" s="32" t="e">
        <f t="shared" si="427"/>
        <v>#DIV/0!</v>
      </c>
    </row>
    <row r="1216" spans="1:11" x14ac:dyDescent="0.2">
      <c r="A1216" s="130">
        <v>66</v>
      </c>
      <c r="B1216" s="1" t="s">
        <v>55</v>
      </c>
      <c r="C1216" s="10"/>
      <c r="D1216" s="134">
        <f>'octo 21'!D1216+'NOVE 20 '!D1216+'dec 20'!D1216</f>
        <v>57</v>
      </c>
      <c r="E1216" s="134">
        <f>'octo 21'!E1216+'NOVE 20 '!E1216+'dec 20'!E1216</f>
        <v>0</v>
      </c>
      <c r="F1216" s="134">
        <f t="shared" si="426"/>
        <v>57</v>
      </c>
      <c r="G1216" s="32" t="e">
        <f t="shared" si="427"/>
        <v>#DIV/0!</v>
      </c>
    </row>
    <row r="1217" spans="1:7" x14ac:dyDescent="0.2">
      <c r="B1217" s="2" t="s">
        <v>56</v>
      </c>
      <c r="C1217" s="11"/>
      <c r="D1217" s="136">
        <f>D1215-D1216</f>
        <v>-57</v>
      </c>
      <c r="E1217" s="136">
        <f>E1215-E1216</f>
        <v>0</v>
      </c>
      <c r="F1217" s="134">
        <f t="shared" si="426"/>
        <v>-57</v>
      </c>
      <c r="G1217" s="32" t="e">
        <f t="shared" si="427"/>
        <v>#DIV/0!</v>
      </c>
    </row>
    <row r="1218" spans="1:7" x14ac:dyDescent="0.2">
      <c r="A1218" s="22"/>
      <c r="B1218" s="19" t="s">
        <v>57</v>
      </c>
      <c r="C1218" s="135"/>
      <c r="D1218" s="40">
        <f>D1214+D1217</f>
        <v>-3662</v>
      </c>
      <c r="E1218" s="40">
        <f>E1214+E1217</f>
        <v>-4930</v>
      </c>
      <c r="F1218" s="40">
        <f t="shared" si="426"/>
        <v>1268</v>
      </c>
      <c r="G1218" s="34">
        <f t="shared" si="427"/>
        <v>-0.25720081135902639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130">
        <v>5</v>
      </c>
      <c r="B1222" s="1" t="s">
        <v>22</v>
      </c>
      <c r="C1222" s="10"/>
      <c r="D1222" s="40">
        <f>'dec 20'!D1222</f>
        <v>0</v>
      </c>
      <c r="E1222" s="40">
        <f>'dec 20'!E1222</f>
        <v>0</v>
      </c>
      <c r="F1222" s="40">
        <f t="shared" ref="F1222" si="428">(D1222-E1222)</f>
        <v>0</v>
      </c>
      <c r="G1222" s="34" t="e">
        <f t="shared" ref="G1222" si="429">F1222/E1222</f>
        <v>#DIV/0!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130">
        <v>51</v>
      </c>
      <c r="B1226" s="20" t="s">
        <v>29</v>
      </c>
      <c r="C1226" s="30"/>
      <c r="D1226" s="134">
        <v>0</v>
      </c>
      <c r="E1226" s="134">
        <v>0</v>
      </c>
      <c r="F1226" s="134">
        <f t="shared" ref="F1226:F1227" si="430">(D1226-E1226)</f>
        <v>0</v>
      </c>
      <c r="G1226" s="32" t="e">
        <f t="shared" ref="G1226:G1227" si="431">F1226/E1226</f>
        <v>#DIV/0!</v>
      </c>
    </row>
    <row r="1227" spans="1:7" x14ac:dyDescent="0.2">
      <c r="A1227" s="130">
        <v>510</v>
      </c>
      <c r="B1227" s="1" t="s">
        <v>7</v>
      </c>
      <c r="C1227" s="10"/>
      <c r="D1227" s="134">
        <v>0</v>
      </c>
      <c r="E1227" s="134">
        <v>0</v>
      </c>
      <c r="F1227" s="134">
        <f t="shared" si="430"/>
        <v>0</v>
      </c>
      <c r="G1227" s="32" t="e">
        <f t="shared" si="431"/>
        <v>#DIV/0!</v>
      </c>
    </row>
    <row r="1228" spans="1:7" x14ac:dyDescent="0.2">
      <c r="B1228" s="3"/>
      <c r="C1228" s="28"/>
    </row>
    <row r="1229" spans="1:7" x14ac:dyDescent="0.2">
      <c r="A1229" s="130">
        <v>41</v>
      </c>
      <c r="B1229" s="1" t="s">
        <v>8</v>
      </c>
      <c r="C1229" s="10"/>
      <c r="D1229" s="134">
        <f>D1233+D1234+D1235</f>
        <v>0</v>
      </c>
      <c r="E1229" s="134">
        <f>E1233+E1234+E1235</f>
        <v>0</v>
      </c>
      <c r="F1229" s="134">
        <f t="shared" ref="F1229" si="432">(D1229-E1229)</f>
        <v>0</v>
      </c>
      <c r="G1229" s="32" t="e">
        <f t="shared" ref="G1229" si="433">F1229/E1229</f>
        <v>#DIV/0!</v>
      </c>
    </row>
    <row r="1230" spans="1:7" x14ac:dyDescent="0.2">
      <c r="A1230" s="130"/>
      <c r="B1230" s="1"/>
      <c r="C1230" s="10"/>
      <c r="D1230" s="134"/>
      <c r="E1230" s="134"/>
      <c r="F1230" s="134"/>
      <c r="G1230" s="32"/>
    </row>
    <row r="1231" spans="1:7" ht="12.75" customHeight="1" x14ac:dyDescent="0.2">
      <c r="A1231" s="130"/>
      <c r="B1231" s="7" t="s">
        <v>6</v>
      </c>
      <c r="C1231" s="29"/>
      <c r="D1231" s="134"/>
      <c r="E1231" s="134"/>
      <c r="F1231" s="134"/>
      <c r="G1231" s="32"/>
    </row>
    <row r="1232" spans="1:7" x14ac:dyDescent="0.2">
      <c r="A1232" s="130"/>
      <c r="B1232" s="1"/>
      <c r="C1232" s="10"/>
      <c r="D1232" s="134"/>
      <c r="E1232" s="134"/>
      <c r="F1232" s="134"/>
      <c r="G1232" s="32"/>
    </row>
    <row r="1233" spans="1:7" x14ac:dyDescent="0.2">
      <c r="A1233" s="130"/>
      <c r="B1233" s="23" t="s">
        <v>23</v>
      </c>
      <c r="C1233" s="10"/>
      <c r="D1233" s="40">
        <f>'dec 20'!D1233</f>
        <v>0</v>
      </c>
      <c r="E1233" s="40">
        <f>'dec 20'!E1233</f>
        <v>0</v>
      </c>
      <c r="F1233" s="134">
        <f t="shared" ref="F1233:F1235" si="434">(D1233-E1233)</f>
        <v>0</v>
      </c>
      <c r="G1233" s="32" t="e">
        <f t="shared" ref="G1233:G1235" si="435">F1233/E1233</f>
        <v>#DIV/0!</v>
      </c>
    </row>
    <row r="1234" spans="1:7" ht="25.5" x14ac:dyDescent="0.2">
      <c r="A1234" s="130"/>
      <c r="B1234" s="24" t="s">
        <v>58</v>
      </c>
      <c r="C1234" s="17"/>
      <c r="D1234" s="40">
        <f>'dec 20'!D1234</f>
        <v>0</v>
      </c>
      <c r="E1234" s="40">
        <f>'dec 20'!E1234</f>
        <v>0</v>
      </c>
      <c r="F1234" s="134">
        <f t="shared" si="434"/>
        <v>0</v>
      </c>
      <c r="G1234" s="32" t="e">
        <f t="shared" si="435"/>
        <v>#DIV/0!</v>
      </c>
    </row>
    <row r="1235" spans="1:7" x14ac:dyDescent="0.2">
      <c r="A1235" s="130"/>
      <c r="B1235" s="23" t="s">
        <v>24</v>
      </c>
      <c r="C1235" s="10"/>
      <c r="D1235" s="40">
        <f>'dec 20'!D1235</f>
        <v>0</v>
      </c>
      <c r="E1235" s="40">
        <f>'dec 20'!E1235</f>
        <v>0</v>
      </c>
      <c r="F1235" s="134">
        <f t="shared" si="434"/>
        <v>0</v>
      </c>
      <c r="G1235" s="32" t="e">
        <f t="shared" si="435"/>
        <v>#DIV/0!</v>
      </c>
    </row>
    <row r="1236" spans="1:7" x14ac:dyDescent="0.2">
      <c r="A1236" s="130"/>
      <c r="B1236" s="1"/>
      <c r="C1236" s="10"/>
      <c r="D1236" s="134"/>
      <c r="E1236" s="134"/>
      <c r="F1236" s="134"/>
      <c r="G1236" s="32"/>
    </row>
    <row r="1237" spans="1:7" x14ac:dyDescent="0.2">
      <c r="A1237" s="130"/>
      <c r="B1237" s="8" t="s">
        <v>26</v>
      </c>
      <c r="C1237" s="31"/>
      <c r="D1237" s="40">
        <f>'dec 20'!D1237</f>
        <v>0</v>
      </c>
      <c r="E1237" s="40">
        <f>'dec 20'!E1237</f>
        <v>0</v>
      </c>
      <c r="F1237" s="134">
        <f t="shared" ref="F1237" si="436">(D1237-E1237)</f>
        <v>0</v>
      </c>
      <c r="G1237" s="32" t="e">
        <f t="shared" ref="G1237" si="437">F1237/E1237</f>
        <v>#DIV/0!</v>
      </c>
    </row>
    <row r="1238" spans="1:7" x14ac:dyDescent="0.2">
      <c r="A1238" s="130"/>
      <c r="B1238" s="8"/>
      <c r="C1238" s="31"/>
      <c r="D1238" s="134"/>
      <c r="E1238" s="134"/>
      <c r="F1238" s="134"/>
      <c r="G1238" s="32"/>
    </row>
    <row r="1239" spans="1:7" x14ac:dyDescent="0.2">
      <c r="A1239" s="130">
        <v>3</v>
      </c>
      <c r="B1239" s="8" t="s">
        <v>15</v>
      </c>
      <c r="C1239" s="31"/>
      <c r="D1239" s="134">
        <f>D1242+D1243+D1244+D1245</f>
        <v>0</v>
      </c>
      <c r="E1239" s="134">
        <f>E1242+E1243+E1244+E1245</f>
        <v>0</v>
      </c>
      <c r="F1239" s="134">
        <f t="shared" ref="F1239" si="438">(D1239-E1239)</f>
        <v>0</v>
      </c>
      <c r="G1239" s="32" t="e">
        <f t="shared" ref="G1239" si="439">F1239/E1239</f>
        <v>#DIV/0!</v>
      </c>
    </row>
    <row r="1240" spans="1:7" x14ac:dyDescent="0.2">
      <c r="A1240" s="130"/>
      <c r="B1240" s="7" t="s">
        <v>6</v>
      </c>
      <c r="C1240" s="29"/>
      <c r="D1240" s="134"/>
      <c r="E1240" s="134"/>
      <c r="F1240" s="134"/>
      <c r="G1240" s="32"/>
    </row>
    <row r="1241" spans="1:7" x14ac:dyDescent="0.2">
      <c r="A1241" s="130"/>
      <c r="B1241" s="8"/>
      <c r="C1241" s="31"/>
      <c r="D1241" s="134"/>
      <c r="E1241" s="134"/>
      <c r="F1241" s="134"/>
      <c r="G1241" s="32"/>
    </row>
    <row r="1242" spans="1:7" x14ac:dyDescent="0.2">
      <c r="A1242" s="130">
        <v>30</v>
      </c>
      <c r="B1242" s="25" t="s">
        <v>16</v>
      </c>
      <c r="C1242" s="31"/>
      <c r="D1242" s="40">
        <f>'dec 20'!D1242</f>
        <v>0</v>
      </c>
      <c r="E1242" s="40">
        <f>'dec 20'!E1242</f>
        <v>0</v>
      </c>
      <c r="F1242" s="134">
        <f t="shared" ref="F1242:F1245" si="440">(D1242-E1242)</f>
        <v>0</v>
      </c>
      <c r="G1242" s="32" t="e">
        <f t="shared" ref="G1242:G1245" si="441">F1242/E1242</f>
        <v>#DIV/0!</v>
      </c>
    </row>
    <row r="1243" spans="1:7" x14ac:dyDescent="0.2">
      <c r="A1243" s="130">
        <v>31</v>
      </c>
      <c r="B1243" s="25" t="s">
        <v>17</v>
      </c>
      <c r="C1243" s="31"/>
      <c r="D1243" s="40">
        <f>'dec 20'!D1243</f>
        <v>0</v>
      </c>
      <c r="E1243" s="40">
        <f>'dec 20'!E1243</f>
        <v>0</v>
      </c>
      <c r="F1243" s="134">
        <f t="shared" si="440"/>
        <v>0</v>
      </c>
      <c r="G1243" s="32" t="e">
        <f t="shared" si="441"/>
        <v>#DIV/0!</v>
      </c>
    </row>
    <row r="1244" spans="1:7" x14ac:dyDescent="0.2">
      <c r="A1244" s="130">
        <v>32</v>
      </c>
      <c r="B1244" s="25" t="s">
        <v>18</v>
      </c>
      <c r="C1244" s="31"/>
      <c r="D1244" s="40">
        <f>'dec 20'!D1244</f>
        <v>0</v>
      </c>
      <c r="E1244" s="40">
        <f>'dec 20'!E1244</f>
        <v>0</v>
      </c>
      <c r="F1244" s="134">
        <f t="shared" si="440"/>
        <v>0</v>
      </c>
      <c r="G1244" s="32" t="e">
        <f t="shared" si="441"/>
        <v>#DIV/0!</v>
      </c>
    </row>
    <row r="1245" spans="1:7" x14ac:dyDescent="0.2">
      <c r="A1245" s="130">
        <v>37</v>
      </c>
      <c r="B1245" s="25" t="s">
        <v>25</v>
      </c>
      <c r="C1245" s="31"/>
      <c r="D1245" s="40">
        <f>'dec 20'!D1245</f>
        <v>0</v>
      </c>
      <c r="E1245" s="40">
        <f>'dec 20'!E1245</f>
        <v>0</v>
      </c>
      <c r="F1245" s="134">
        <f t="shared" si="440"/>
        <v>0</v>
      </c>
      <c r="G1245" s="32" t="e">
        <f t="shared" si="441"/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7" x14ac:dyDescent="0.2">
      <c r="A1249" s="261"/>
      <c r="B1249" s="263"/>
      <c r="C1249" s="265"/>
      <c r="D1249" s="134" t="s">
        <v>10</v>
      </c>
      <c r="E1249" s="134" t="s">
        <v>11</v>
      </c>
      <c r="F1249" s="134" t="s">
        <v>12</v>
      </c>
      <c r="G1249" s="32" t="s">
        <v>13</v>
      </c>
    </row>
    <row r="1250" spans="1:7" x14ac:dyDescent="0.2">
      <c r="A1250" s="130">
        <v>700</v>
      </c>
      <c r="B1250" s="1" t="s">
        <v>30</v>
      </c>
      <c r="C1250" s="10"/>
      <c r="D1250" s="134">
        <f>D4+D79+D153+D227+D300+D373+D446+D519+D592+D665+D738+D811+D884+D957+D1030+D1103+D1177</f>
        <v>60349</v>
      </c>
      <c r="E1250" s="134">
        <f>E4+E79+E153+E227+E300+E373+E446+E519+E592+E665+E738+E811+E884+E957+E1030+E1103+E1177</f>
        <v>61171</v>
      </c>
      <c r="F1250" s="134">
        <f>(D1250-E1250)</f>
        <v>-822</v>
      </c>
      <c r="G1250" s="32">
        <f>F1250/E1250</f>
        <v>-1.3437740105605597E-2</v>
      </c>
    </row>
    <row r="1251" spans="1:7" x14ac:dyDescent="0.2">
      <c r="A1251" s="130">
        <v>701</v>
      </c>
      <c r="B1251" s="1" t="s">
        <v>31</v>
      </c>
      <c r="C1251" s="10"/>
      <c r="D1251" s="134">
        <f t="shared" ref="D1251:E1253" si="442">D5+D80+D154+D228+D301+D374+D447+D520+D593+D666+D739+D812+D885+D958+D1031+D1104+D1178</f>
        <v>206271</v>
      </c>
      <c r="E1251" s="134">
        <f t="shared" si="442"/>
        <v>144453</v>
      </c>
      <c r="F1251" s="134">
        <f t="shared" ref="F1251:F1253" si="443">(D1251-E1251)</f>
        <v>61818</v>
      </c>
      <c r="G1251" s="32">
        <f t="shared" ref="G1251:G1253" si="444">F1251/E1251</f>
        <v>0.42794542169425348</v>
      </c>
    </row>
    <row r="1252" spans="1:7" x14ac:dyDescent="0.2">
      <c r="A1252" s="130">
        <v>704</v>
      </c>
      <c r="B1252" s="1" t="s">
        <v>32</v>
      </c>
      <c r="C1252" s="10"/>
      <c r="D1252" s="134">
        <f t="shared" si="442"/>
        <v>5442</v>
      </c>
      <c r="E1252" s="134">
        <f t="shared" si="442"/>
        <v>6031</v>
      </c>
      <c r="F1252" s="134">
        <f t="shared" si="443"/>
        <v>-589</v>
      </c>
      <c r="G1252" s="32">
        <f t="shared" si="444"/>
        <v>-9.7662079257171283E-2</v>
      </c>
    </row>
    <row r="1253" spans="1:7" x14ac:dyDescent="0.2">
      <c r="A1253" s="130">
        <v>706</v>
      </c>
      <c r="B1253" s="1" t="s">
        <v>33</v>
      </c>
      <c r="C1253" s="10"/>
      <c r="D1253" s="134">
        <f t="shared" si="442"/>
        <v>449920</v>
      </c>
      <c r="E1253" s="134">
        <f t="shared" si="442"/>
        <v>273594</v>
      </c>
      <c r="F1253" s="134">
        <f t="shared" si="443"/>
        <v>176326</v>
      </c>
      <c r="G1253" s="32">
        <f t="shared" si="444"/>
        <v>0.64448050761347109</v>
      </c>
    </row>
    <row r="1254" spans="1:7" x14ac:dyDescent="0.2">
      <c r="A1254" s="130"/>
      <c r="B1254" s="13" t="s">
        <v>6</v>
      </c>
      <c r="C1254" s="27"/>
      <c r="D1254" s="39"/>
      <c r="E1254" s="39"/>
      <c r="F1254" s="39"/>
      <c r="G1254" s="33"/>
    </row>
    <row r="1255" spans="1:7" x14ac:dyDescent="0.2">
      <c r="A1255" s="130"/>
      <c r="B1255" s="14" t="s">
        <v>19</v>
      </c>
      <c r="C1255" s="11"/>
      <c r="D1255" s="134">
        <f t="shared" ref="D1255:E1257" si="445">D9+D84+D158+D232+D305+D378+D451+D524+D597+D670+D743+D816+D889+D962+D1035+D1108</f>
        <v>0</v>
      </c>
      <c r="E1255" s="134">
        <f t="shared" si="445"/>
        <v>0</v>
      </c>
      <c r="F1255" s="134">
        <f t="shared" ref="F1255:F1260" si="446">(D1255-E1255)</f>
        <v>0</v>
      </c>
      <c r="G1255" s="32" t="e">
        <f t="shared" ref="G1255:G1260" si="447">F1255/E1255</f>
        <v>#DIV/0!</v>
      </c>
    </row>
    <row r="1256" spans="1:7" x14ac:dyDescent="0.2">
      <c r="A1256" s="130"/>
      <c r="B1256" s="14" t="s">
        <v>20</v>
      </c>
      <c r="C1256" s="11"/>
      <c r="D1256" s="134">
        <f t="shared" si="445"/>
        <v>0</v>
      </c>
      <c r="E1256" s="134">
        <f t="shared" si="445"/>
        <v>0</v>
      </c>
      <c r="F1256" s="134">
        <f t="shared" si="446"/>
        <v>0</v>
      </c>
      <c r="G1256" s="32" t="e">
        <f t="shared" si="447"/>
        <v>#DIV/0!</v>
      </c>
    </row>
    <row r="1257" spans="1:7" x14ac:dyDescent="0.2">
      <c r="A1257" s="130"/>
      <c r="B1257" s="14" t="s">
        <v>27</v>
      </c>
      <c r="C1257" s="11"/>
      <c r="D1257" s="134">
        <f t="shared" si="445"/>
        <v>0</v>
      </c>
      <c r="E1257" s="134">
        <f t="shared" si="445"/>
        <v>0</v>
      </c>
      <c r="F1257" s="134">
        <f t="shared" si="446"/>
        <v>0</v>
      </c>
      <c r="G1257" s="32" t="e">
        <f t="shared" si="447"/>
        <v>#DIV/0!</v>
      </c>
    </row>
    <row r="1258" spans="1:7" x14ac:dyDescent="0.2">
      <c r="A1258" s="130">
        <v>706</v>
      </c>
      <c r="B1258" s="2" t="s">
        <v>34</v>
      </c>
      <c r="C1258" s="11"/>
      <c r="D1258" s="134">
        <f t="shared" ref="D1258:E1259" si="448">D12+D87+D161+D235+D308+D381+D454+D527+D600+D673+D746+D819+D892+D965+D1038+D1111+D1185</f>
        <v>126633</v>
      </c>
      <c r="E1258" s="134">
        <f t="shared" si="448"/>
        <v>71648</v>
      </c>
      <c r="F1258" s="134">
        <f t="shared" si="446"/>
        <v>54985</v>
      </c>
      <c r="G1258" s="32">
        <f t="shared" si="447"/>
        <v>0.76743244752121487</v>
      </c>
    </row>
    <row r="1259" spans="1:7" x14ac:dyDescent="0.2">
      <c r="A1259" s="130" t="s">
        <v>35</v>
      </c>
      <c r="B1259" s="2" t="s">
        <v>36</v>
      </c>
      <c r="C1259" s="11"/>
      <c r="D1259" s="134">
        <f t="shared" si="448"/>
        <v>1493</v>
      </c>
      <c r="E1259" s="134">
        <f t="shared" si="448"/>
        <v>896</v>
      </c>
      <c r="F1259" s="134">
        <f t="shared" si="446"/>
        <v>597</v>
      </c>
      <c r="G1259" s="32">
        <f t="shared" si="447"/>
        <v>0.6662946428571429</v>
      </c>
    </row>
    <row r="1260" spans="1:7" ht="25.5" x14ac:dyDescent="0.2">
      <c r="A1260" s="22"/>
      <c r="B1260" s="26" t="s">
        <v>45</v>
      </c>
      <c r="C1260" s="131"/>
      <c r="D1260" s="40">
        <f>D1250+D1251+D1252+D1253+D1258+D1259</f>
        <v>850108</v>
      </c>
      <c r="E1260" s="40">
        <f>E1250+E1251+E1252+E1253+E1258+E1259</f>
        <v>557793</v>
      </c>
      <c r="F1260" s="40">
        <f t="shared" si="446"/>
        <v>292315</v>
      </c>
      <c r="G1260" s="34">
        <f t="shared" si="447"/>
        <v>0.52405641519344992</v>
      </c>
    </row>
    <row r="1261" spans="1:7" x14ac:dyDescent="0.2">
      <c r="B1261" s="18"/>
      <c r="C1261" s="28"/>
      <c r="D1261" s="41"/>
      <c r="E1261" s="42"/>
      <c r="F1261" s="42"/>
      <c r="G1261" s="35"/>
    </row>
    <row r="1262" spans="1:7" x14ac:dyDescent="0.2">
      <c r="B1262" s="13" t="s">
        <v>6</v>
      </c>
      <c r="C1262" s="28"/>
      <c r="D1262" s="41"/>
      <c r="E1262" s="42"/>
      <c r="F1262" s="42"/>
      <c r="G1262" s="35"/>
    </row>
    <row r="1263" spans="1:7" x14ac:dyDescent="0.2">
      <c r="B1263" s="1" t="s">
        <v>28</v>
      </c>
      <c r="C1263" s="10"/>
      <c r="D1263" s="134"/>
      <c r="E1263" s="134"/>
      <c r="F1263" s="134">
        <f t="shared" ref="F1263" si="449">(D1263-E1263)</f>
        <v>0</v>
      </c>
      <c r="G1263" s="32" t="e">
        <f t="shared" ref="G1263" si="450">F1263/E1263</f>
        <v>#DIV/0!</v>
      </c>
    </row>
    <row r="1264" spans="1:7" x14ac:dyDescent="0.2">
      <c r="B1264" s="3"/>
      <c r="C1264" s="132"/>
      <c r="D1264" s="134"/>
      <c r="E1264" s="134"/>
      <c r="F1264" s="133"/>
      <c r="G1264" s="36"/>
    </row>
    <row r="1265" spans="1:7" x14ac:dyDescent="0.2">
      <c r="A1265" s="130">
        <v>72</v>
      </c>
      <c r="B1265" s="1" t="s">
        <v>37</v>
      </c>
      <c r="C1265" s="10"/>
      <c r="D1265" s="134"/>
      <c r="E1265" s="134"/>
      <c r="F1265" s="134">
        <f t="shared" ref="F1265:F1277" si="451">(D1265-E1265)</f>
        <v>0</v>
      </c>
      <c r="G1265" s="32" t="e">
        <f t="shared" ref="G1265:G1277" si="452">F1265/E1265</f>
        <v>#DIV/0!</v>
      </c>
    </row>
    <row r="1266" spans="1:7" x14ac:dyDescent="0.2">
      <c r="A1266" s="130">
        <v>73</v>
      </c>
      <c r="B1266" s="1" t="s">
        <v>38</v>
      </c>
      <c r="C1266" s="10"/>
      <c r="D1266" s="134"/>
      <c r="E1266" s="134"/>
      <c r="F1266" s="134">
        <f t="shared" si="451"/>
        <v>0</v>
      </c>
      <c r="G1266" s="32" t="e">
        <f t="shared" si="452"/>
        <v>#DIV/0!</v>
      </c>
    </row>
    <row r="1267" spans="1:7" x14ac:dyDescent="0.2">
      <c r="A1267" s="130">
        <v>74</v>
      </c>
      <c r="B1267" s="2" t="s">
        <v>39</v>
      </c>
      <c r="C1267" s="11"/>
      <c r="D1267" s="134"/>
      <c r="E1267" s="134"/>
      <c r="F1267" s="134">
        <f t="shared" si="451"/>
        <v>0</v>
      </c>
      <c r="G1267" s="32" t="e">
        <f t="shared" si="452"/>
        <v>#DIV/0!</v>
      </c>
    </row>
    <row r="1268" spans="1:7" ht="25.5" x14ac:dyDescent="0.2">
      <c r="A1268" s="22"/>
      <c r="B1268" s="26" t="s">
        <v>44</v>
      </c>
      <c r="C1268" s="135"/>
      <c r="D1268" s="40">
        <f>D1260+D1265+D1266+D1267</f>
        <v>850108</v>
      </c>
      <c r="E1268" s="40">
        <f>E1260+E1265+E1266+E1267</f>
        <v>557793</v>
      </c>
      <c r="F1268" s="134">
        <f t="shared" si="451"/>
        <v>292315</v>
      </c>
      <c r="G1268" s="32">
        <f t="shared" si="452"/>
        <v>0.52405641519344992</v>
      </c>
    </row>
    <row r="1269" spans="1:7" x14ac:dyDescent="0.2">
      <c r="A1269" s="130">
        <v>60</v>
      </c>
      <c r="B1269" s="3" t="s">
        <v>40</v>
      </c>
      <c r="C1269" s="132"/>
      <c r="D1269" s="133">
        <f>D1270+D1271+D1272</f>
        <v>192229</v>
      </c>
      <c r="E1269" s="133">
        <f>E1270+E1271+E1272</f>
        <v>135656</v>
      </c>
      <c r="F1269" s="134">
        <f t="shared" si="451"/>
        <v>56573</v>
      </c>
      <c r="G1269" s="32">
        <f t="shared" si="452"/>
        <v>0.41703278881877692</v>
      </c>
    </row>
    <row r="1270" spans="1:7" x14ac:dyDescent="0.2">
      <c r="A1270" s="130">
        <v>600</v>
      </c>
      <c r="B1270" s="1" t="s">
        <v>2</v>
      </c>
      <c r="C1270" s="10"/>
      <c r="D1270" s="134">
        <f>D24+D99+D173+D247+D320+D393+D466+D539+D612+D685+D758+D831+D904+D977+D1050+D1123+D1197</f>
        <v>32419</v>
      </c>
      <c r="E1270" s="134">
        <f>E24+E99+E173+E247+E320+E393+E466+E539+E612+E685+E758+E831+E904+E977+E1050+E1123+E1197</f>
        <v>19284</v>
      </c>
      <c r="F1270" s="134">
        <f t="shared" si="451"/>
        <v>13135</v>
      </c>
      <c r="G1270" s="32">
        <f t="shared" si="452"/>
        <v>0.681134619373574</v>
      </c>
    </row>
    <row r="1271" spans="1:7" x14ac:dyDescent="0.2">
      <c r="A1271" s="130">
        <v>601</v>
      </c>
      <c r="B1271" s="1" t="s">
        <v>3</v>
      </c>
      <c r="C1271" s="10"/>
      <c r="D1271" s="134">
        <f>D25+D100+D174+D248+D321+D394+D467+D540+D613+D686+D759+D832+D904+D978+D1051+D1124+D1198</f>
        <v>105186</v>
      </c>
      <c r="E1271" s="134">
        <f>E25+E100+E174+E248+E321+E394+E467+E540+E613+E686+E759+E832+E904+E978+E1051+E1124+E1198</f>
        <v>78379</v>
      </c>
      <c r="F1271" s="134">
        <f t="shared" si="451"/>
        <v>26807</v>
      </c>
      <c r="G1271" s="32">
        <f t="shared" si="452"/>
        <v>0.34201763227395093</v>
      </c>
    </row>
    <row r="1272" spans="1:7" x14ac:dyDescent="0.2">
      <c r="A1272" s="130">
        <v>604</v>
      </c>
      <c r="B1272" s="1" t="s">
        <v>4</v>
      </c>
      <c r="C1272" s="10"/>
      <c r="D1272" s="134">
        <f>D26+D101+D175+D249+D322+D395+D468+D541+D614+D687+D760+D833+D905+D979+D1052+D1125+D1199</f>
        <v>54624</v>
      </c>
      <c r="E1272" s="134">
        <f>E26+E101+E175+E249+E322+E395+E468+E541+E614+E687+E760+E833+E905+E979+E1052+E1125+E1199</f>
        <v>37993</v>
      </c>
      <c r="F1272" s="134">
        <f t="shared" si="451"/>
        <v>16631</v>
      </c>
      <c r="G1272" s="32">
        <f t="shared" si="452"/>
        <v>0.43773853078198616</v>
      </c>
    </row>
    <row r="1273" spans="1:7" x14ac:dyDescent="0.2">
      <c r="A1273" s="130">
        <v>61</v>
      </c>
      <c r="B1273" s="1" t="s">
        <v>41</v>
      </c>
      <c r="C1273" s="10"/>
      <c r="D1273" s="134">
        <f t="shared" ref="D1273:E1274" si="453">D27+D102+D176+D250+D323+D396+D469+D542+D615+D688+D761+D834+D907+D980+D1053+D1126+D1200</f>
        <v>33685</v>
      </c>
      <c r="E1273" s="134">
        <f t="shared" si="453"/>
        <v>19269</v>
      </c>
      <c r="F1273" s="134">
        <f t="shared" si="451"/>
        <v>14416</v>
      </c>
      <c r="G1273" s="32">
        <f t="shared" si="452"/>
        <v>0.74814468835954118</v>
      </c>
    </row>
    <row r="1274" spans="1:7" x14ac:dyDescent="0.2">
      <c r="A1274" s="130">
        <v>62</v>
      </c>
      <c r="B1274" s="2" t="s">
        <v>42</v>
      </c>
      <c r="C1274" s="11"/>
      <c r="D1274" s="134">
        <f t="shared" si="453"/>
        <v>36299</v>
      </c>
      <c r="E1274" s="134">
        <f t="shared" si="453"/>
        <v>49983</v>
      </c>
      <c r="F1274" s="134">
        <f t="shared" si="451"/>
        <v>-13684</v>
      </c>
      <c r="G1274" s="32">
        <f t="shared" si="452"/>
        <v>-0.27377308284816837</v>
      </c>
    </row>
    <row r="1275" spans="1:7" ht="25.5" x14ac:dyDescent="0.2">
      <c r="A1275" s="22"/>
      <c r="B1275" s="26" t="s">
        <v>43</v>
      </c>
      <c r="C1275" s="135"/>
      <c r="D1275" s="40">
        <f>D1269+D1273+D1274</f>
        <v>262213</v>
      </c>
      <c r="E1275" s="40">
        <f>E1269+E1273+E1274</f>
        <v>204908</v>
      </c>
      <c r="F1275" s="134">
        <f t="shared" si="451"/>
        <v>57305</v>
      </c>
      <c r="G1275" s="32">
        <f t="shared" si="452"/>
        <v>0.27966209225603683</v>
      </c>
    </row>
    <row r="1276" spans="1:7" ht="25.5" x14ac:dyDescent="0.2">
      <c r="A1276" s="22"/>
      <c r="B1276" s="26" t="s">
        <v>48</v>
      </c>
      <c r="C1276" s="135"/>
      <c r="D1276" s="40">
        <f>D1268-D1275</f>
        <v>587895</v>
      </c>
      <c r="E1276" s="40">
        <f>E1268-E1275</f>
        <v>352885</v>
      </c>
      <c r="F1276" s="134">
        <f t="shared" si="451"/>
        <v>235010</v>
      </c>
      <c r="G1276" s="32">
        <f t="shared" si="452"/>
        <v>0.66596766652025452</v>
      </c>
    </row>
    <row r="1277" spans="1:7" x14ac:dyDescent="0.2">
      <c r="A1277" s="130">
        <v>63</v>
      </c>
      <c r="B1277" s="3" t="s">
        <v>46</v>
      </c>
      <c r="C1277" s="132"/>
      <c r="D1277" s="134">
        <f t="shared" ref="D1277:E1279" si="454">D31+D106+D180+D254+D327+D400+D473+D546+D619+D692+D765+D838+D911+D984+D1057+D1130+D1204</f>
        <v>473537</v>
      </c>
      <c r="E1277" s="134">
        <f t="shared" si="454"/>
        <v>419477</v>
      </c>
      <c r="F1277" s="134">
        <f t="shared" si="451"/>
        <v>54060</v>
      </c>
      <c r="G1277" s="32">
        <f t="shared" si="452"/>
        <v>0.12887476548177851</v>
      </c>
    </row>
    <row r="1278" spans="1:7" x14ac:dyDescent="0.2">
      <c r="A1278" s="130"/>
      <c r="B1278" s="13" t="s">
        <v>6</v>
      </c>
      <c r="C1278" s="27"/>
      <c r="D1278" s="134"/>
      <c r="E1278" s="134"/>
      <c r="F1278" s="134"/>
      <c r="G1278" s="32"/>
    </row>
    <row r="1279" spans="1:7" x14ac:dyDescent="0.2">
      <c r="A1279" s="130">
        <v>631</v>
      </c>
      <c r="B1279" s="15" t="s">
        <v>21</v>
      </c>
      <c r="C1279" s="21"/>
      <c r="D1279" s="134">
        <f t="shared" si="454"/>
        <v>0</v>
      </c>
      <c r="E1279" s="134">
        <f t="shared" si="454"/>
        <v>0</v>
      </c>
      <c r="F1279" s="134">
        <f t="shared" ref="F1279" si="455">(D1279-E1279)</f>
        <v>0</v>
      </c>
      <c r="G1279" s="32" t="e">
        <f t="shared" ref="G1279" si="456">F1279/E1279</f>
        <v>#DIV/0!</v>
      </c>
    </row>
    <row r="1280" spans="1:7" x14ac:dyDescent="0.2">
      <c r="A1280" s="130"/>
      <c r="B1280" s="15"/>
      <c r="C1280" s="21"/>
      <c r="D1280" s="134"/>
      <c r="E1280" s="134"/>
      <c r="F1280" s="134"/>
      <c r="G1280" s="32"/>
    </row>
    <row r="1281" spans="1:7" x14ac:dyDescent="0.2">
      <c r="A1281" s="130">
        <v>64</v>
      </c>
      <c r="B1281" s="2" t="s">
        <v>47</v>
      </c>
      <c r="C1281" s="11"/>
      <c r="D1281" s="134">
        <f>D35+D110+D184+D258+D331+D404+D477+D550+D623+D696+D769+D842+D915+D988+D1061+D1134+D1208</f>
        <v>24605</v>
      </c>
      <c r="E1281" s="134">
        <f>E35+E110+E184+E258+E331+E404+E477+E550+E623+E696+E769+E842+E915+E988+E1061+E1134+E1208</f>
        <v>23182</v>
      </c>
      <c r="F1281" s="134">
        <f t="shared" ref="F1281:F1291" si="457">(D1281-E1281)</f>
        <v>1423</v>
      </c>
      <c r="G1281" s="32">
        <f t="shared" ref="G1281:G1291" si="458">F1281/E1281</f>
        <v>6.1383832283668366E-2</v>
      </c>
    </row>
    <row r="1282" spans="1:7" ht="25.5" x14ac:dyDescent="0.2">
      <c r="A1282" s="22"/>
      <c r="B1282" s="26" t="s">
        <v>49</v>
      </c>
      <c r="C1282" s="135"/>
      <c r="D1282" s="134">
        <f>D1276-D1277-D1281</f>
        <v>89753</v>
      </c>
      <c r="E1282" s="134">
        <f>E1276-E1277-E1281</f>
        <v>-89774</v>
      </c>
      <c r="F1282" s="134">
        <f t="shared" si="457"/>
        <v>179527</v>
      </c>
      <c r="G1282" s="32">
        <f t="shared" si="458"/>
        <v>-1.9997660792657117</v>
      </c>
    </row>
    <row r="1283" spans="1:7" x14ac:dyDescent="0.2">
      <c r="A1283" s="130">
        <v>75</v>
      </c>
      <c r="B1283" s="3" t="s">
        <v>50</v>
      </c>
      <c r="C1283" s="132"/>
      <c r="D1283" s="134">
        <f t="shared" ref="D1283:E1286" si="459">D37+D112+D186+D260+D333+D406+D479+D552+D625+D698+D771+D844+D917+D990+D1063+D1136+D1210</f>
        <v>10147</v>
      </c>
      <c r="E1283" s="134">
        <f t="shared" si="459"/>
        <v>12807</v>
      </c>
      <c r="F1283" s="134">
        <f t="shared" si="457"/>
        <v>-2660</v>
      </c>
      <c r="G1283" s="32">
        <f t="shared" si="458"/>
        <v>-0.20769891465604748</v>
      </c>
    </row>
    <row r="1284" spans="1:7" x14ac:dyDescent="0.2">
      <c r="A1284" s="130">
        <v>65</v>
      </c>
      <c r="B1284" s="1" t="s">
        <v>51</v>
      </c>
      <c r="C1284" s="10"/>
      <c r="D1284" s="134">
        <f t="shared" si="459"/>
        <v>9309</v>
      </c>
      <c r="E1284" s="134">
        <f t="shared" si="459"/>
        <v>11527</v>
      </c>
      <c r="F1284" s="134">
        <f t="shared" si="457"/>
        <v>-2218</v>
      </c>
      <c r="G1284" s="32">
        <f t="shared" si="458"/>
        <v>-0.19241780168300512</v>
      </c>
    </row>
    <row r="1285" spans="1:7" ht="25.5" x14ac:dyDescent="0.2">
      <c r="A1285" s="130">
        <v>68</v>
      </c>
      <c r="B1285" s="16" t="s">
        <v>52</v>
      </c>
      <c r="C1285" s="17"/>
      <c r="D1285" s="134">
        <f t="shared" si="459"/>
        <v>309401</v>
      </c>
      <c r="E1285" s="134">
        <f t="shared" si="459"/>
        <v>283710</v>
      </c>
      <c r="F1285" s="134">
        <f t="shared" si="457"/>
        <v>25691</v>
      </c>
      <c r="G1285" s="32">
        <f t="shared" si="458"/>
        <v>9.0553734447146733E-2</v>
      </c>
    </row>
    <row r="1286" spans="1:7" x14ac:dyDescent="0.2">
      <c r="A1286" s="130">
        <v>78</v>
      </c>
      <c r="B1286" s="2" t="s">
        <v>53</v>
      </c>
      <c r="C1286" s="11"/>
      <c r="D1286" s="134">
        <f t="shared" si="459"/>
        <v>46</v>
      </c>
      <c r="E1286" s="134">
        <f t="shared" si="459"/>
        <v>1769</v>
      </c>
      <c r="F1286" s="134">
        <f t="shared" si="457"/>
        <v>-1723</v>
      </c>
      <c r="G1286" s="32">
        <f t="shared" si="458"/>
        <v>-0.97399660825325041</v>
      </c>
    </row>
    <row r="1287" spans="1:7" ht="25.5" x14ac:dyDescent="0.2">
      <c r="A1287" s="22"/>
      <c r="B1287" s="26" t="s">
        <v>77</v>
      </c>
      <c r="C1287" s="135"/>
      <c r="D1287" s="134">
        <f>D1282+D1283-D1284-D1285+D1286</f>
        <v>-218764</v>
      </c>
      <c r="E1287" s="134">
        <f>E1282+E1283-E1284-E1285+E1286</f>
        <v>-370435</v>
      </c>
      <c r="F1287" s="134">
        <f t="shared" si="457"/>
        <v>151671</v>
      </c>
      <c r="G1287" s="32">
        <f t="shared" si="458"/>
        <v>-0.40944025267590806</v>
      </c>
    </row>
    <row r="1288" spans="1:7" x14ac:dyDescent="0.2">
      <c r="A1288" s="130">
        <v>76</v>
      </c>
      <c r="B1288" s="1" t="s">
        <v>54</v>
      </c>
      <c r="C1288" s="10"/>
      <c r="D1288" s="134">
        <f t="shared" ref="D1288:E1289" si="460">D42+D117+D191+D265+D338+D411+D484+D557+D630+D703+D776+D849+D922+D995+D1068+D1141+D1215</f>
        <v>1568</v>
      </c>
      <c r="E1288" s="134">
        <f t="shared" si="460"/>
        <v>3224</v>
      </c>
      <c r="F1288" s="134">
        <f t="shared" si="457"/>
        <v>-1656</v>
      </c>
      <c r="G1288" s="32">
        <f t="shared" si="458"/>
        <v>-0.51364764267990071</v>
      </c>
    </row>
    <row r="1289" spans="1:7" x14ac:dyDescent="0.2">
      <c r="A1289" s="130">
        <v>66</v>
      </c>
      <c r="B1289" s="1" t="s">
        <v>55</v>
      </c>
      <c r="C1289" s="10"/>
      <c r="D1289" s="134">
        <f>D43+D118+D192+D266+D339+D412+D485+D558+D631+D704+D777+D850+D923+D996+D1069+D1142+D1216</f>
        <v>8248</v>
      </c>
      <c r="E1289" s="134">
        <f t="shared" si="460"/>
        <v>1557</v>
      </c>
      <c r="F1289" s="134">
        <f t="shared" si="457"/>
        <v>6691</v>
      </c>
      <c r="G1289" s="32">
        <f t="shared" si="458"/>
        <v>4.2973667308927421</v>
      </c>
    </row>
    <row r="1290" spans="1:7" x14ac:dyDescent="0.2">
      <c r="B1290" s="2" t="s">
        <v>56</v>
      </c>
      <c r="C1290" s="11"/>
      <c r="D1290" s="39">
        <f>D1288-D1289</f>
        <v>-6680</v>
      </c>
      <c r="E1290" s="39">
        <f>E1288-E1289</f>
        <v>1667</v>
      </c>
      <c r="F1290" s="134">
        <f t="shared" si="457"/>
        <v>-8347</v>
      </c>
      <c r="G1290" s="32">
        <f t="shared" si="458"/>
        <v>-5.0071985602879421</v>
      </c>
    </row>
    <row r="1291" spans="1:7" x14ac:dyDescent="0.2">
      <c r="A1291" s="22"/>
      <c r="B1291" s="19" t="s">
        <v>57</v>
      </c>
      <c r="C1291" s="135"/>
      <c r="D1291" s="134">
        <f>D1287+D1290</f>
        <v>-225444</v>
      </c>
      <c r="E1291" s="134">
        <f>E1287+E1290</f>
        <v>-368768</v>
      </c>
      <c r="F1291" s="134">
        <f t="shared" si="457"/>
        <v>143324</v>
      </c>
      <c r="G1291" s="32">
        <f t="shared" si="458"/>
        <v>-0.38865628254078444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130">
        <v>5</v>
      </c>
      <c r="B1295" s="1" t="s">
        <v>22</v>
      </c>
      <c r="C1295" s="10"/>
      <c r="D1295" s="134">
        <f>D49+D124+D198+D272+D345+D418+D491+D564+D637+D710+D783+D856+D929+D1002+D1075+D1148+D1222</f>
        <v>0</v>
      </c>
      <c r="E1295" s="134">
        <f>E49+E124+E198+E272+E345+E418+E491+E564+E637+E710+E783+E856+E929+E1002+E1075+E1148+E1222</f>
        <v>0</v>
      </c>
      <c r="F1295" s="134">
        <f t="shared" ref="F1295" si="461">(D1295-E1295)</f>
        <v>0</v>
      </c>
      <c r="G1295" s="32" t="e">
        <f t="shared" ref="G1295" si="462">F1295/E1295</f>
        <v>#DIV/0!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130">
        <v>51</v>
      </c>
      <c r="B1299" s="20" t="s">
        <v>29</v>
      </c>
      <c r="C1299" s="30"/>
      <c r="D1299" s="134">
        <f t="shared" ref="D1299:E1299" si="463">D53+D128+D202+D276+D349+D422+D495+D568+D641+D714+D787+D860+D933+D1006+D1079+D1152</f>
        <v>0</v>
      </c>
      <c r="E1299" s="134">
        <f t="shared" si="463"/>
        <v>0</v>
      </c>
      <c r="F1299" s="134">
        <f t="shared" ref="F1299:F1300" si="464">(D1299-E1299)</f>
        <v>0</v>
      </c>
      <c r="G1299" s="32" t="e">
        <f t="shared" ref="G1299:G1300" si="465">F1299/E1299</f>
        <v>#DIV/0!</v>
      </c>
    </row>
    <row r="1300" spans="1:7" x14ac:dyDescent="0.2">
      <c r="A1300" s="130">
        <v>510</v>
      </c>
      <c r="B1300" s="1" t="s">
        <v>7</v>
      </c>
      <c r="C1300" s="10"/>
      <c r="D1300" s="134">
        <f t="shared" ref="D1300:E1300" si="466">D54+D129+D203+D277+D350+D423+D496+D569+D642+D715+D788+D861+D934+D1007+D1080+D1153+D1227</f>
        <v>0</v>
      </c>
      <c r="E1300" s="134">
        <f t="shared" si="466"/>
        <v>0</v>
      </c>
      <c r="F1300" s="134">
        <f t="shared" si="464"/>
        <v>0</v>
      </c>
      <c r="G1300" s="32" t="e">
        <f t="shared" si="465"/>
        <v>#DIV/0!</v>
      </c>
    </row>
    <row r="1301" spans="1:7" x14ac:dyDescent="0.2">
      <c r="B1301" s="3"/>
      <c r="C1301" s="28"/>
    </row>
    <row r="1302" spans="1:7" x14ac:dyDescent="0.2">
      <c r="A1302" s="130">
        <v>41</v>
      </c>
      <c r="B1302" s="1" t="s">
        <v>8</v>
      </c>
      <c r="C1302" s="10"/>
      <c r="D1302" s="134">
        <f>D1306+D1307+D1308</f>
        <v>0</v>
      </c>
      <c r="E1302" s="134">
        <f>E1306+E1307+E1308</f>
        <v>0</v>
      </c>
      <c r="F1302" s="134">
        <f t="shared" ref="F1302" si="467">(D1302-E1302)</f>
        <v>0</v>
      </c>
      <c r="G1302" s="32" t="e">
        <f t="shared" ref="G1302" si="468">F1302/E1302</f>
        <v>#DIV/0!</v>
      </c>
    </row>
    <row r="1303" spans="1:7" x14ac:dyDescent="0.2">
      <c r="A1303" s="130"/>
      <c r="B1303" s="1"/>
      <c r="C1303" s="10"/>
      <c r="D1303" s="134"/>
      <c r="E1303" s="134"/>
      <c r="F1303" s="134"/>
      <c r="G1303" s="32"/>
    </row>
    <row r="1304" spans="1:7" x14ac:dyDescent="0.2">
      <c r="A1304" s="130"/>
      <c r="B1304" s="7" t="s">
        <v>6</v>
      </c>
      <c r="C1304" s="29"/>
      <c r="D1304" s="134"/>
      <c r="E1304" s="134"/>
      <c r="F1304" s="134"/>
      <c r="G1304" s="32"/>
    </row>
    <row r="1305" spans="1:7" x14ac:dyDescent="0.2">
      <c r="A1305" s="130"/>
      <c r="B1305" s="1"/>
      <c r="C1305" s="10"/>
      <c r="D1305" s="134"/>
      <c r="E1305" s="134"/>
      <c r="F1305" s="134"/>
      <c r="G1305" s="32"/>
    </row>
    <row r="1306" spans="1:7" x14ac:dyDescent="0.2">
      <c r="A1306" s="130"/>
      <c r="B1306" s="23" t="s">
        <v>23</v>
      </c>
      <c r="C1306" s="10"/>
      <c r="D1306" s="134">
        <f t="shared" ref="D1306:E1308" si="469">D60+D135+D209+D283+D356+D429+D502+D575+D648+D721+D794+D867+D940+D1013+D1086+D1159+D1233</f>
        <v>0</v>
      </c>
      <c r="E1306" s="134">
        <f t="shared" si="469"/>
        <v>0</v>
      </c>
      <c r="F1306" s="134">
        <f t="shared" ref="F1306:F1307" si="470">(D1306-E1306)</f>
        <v>0</v>
      </c>
      <c r="G1306" s="32" t="e">
        <f t="shared" ref="G1306:G1308" si="471">F1306/E1306</f>
        <v>#DIV/0!</v>
      </c>
    </row>
    <row r="1307" spans="1:7" ht="25.5" x14ac:dyDescent="0.2">
      <c r="A1307" s="130"/>
      <c r="B1307" s="24" t="s">
        <v>58</v>
      </c>
      <c r="C1307" s="17"/>
      <c r="D1307" s="134">
        <f t="shared" si="469"/>
        <v>0</v>
      </c>
      <c r="E1307" s="134">
        <f t="shared" si="469"/>
        <v>0</v>
      </c>
      <c r="F1307" s="134">
        <f t="shared" si="470"/>
        <v>0</v>
      </c>
      <c r="G1307" s="32" t="e">
        <f t="shared" si="471"/>
        <v>#DIV/0!</v>
      </c>
    </row>
    <row r="1308" spans="1:7" x14ac:dyDescent="0.2">
      <c r="A1308" s="130"/>
      <c r="B1308" s="23" t="s">
        <v>24</v>
      </c>
      <c r="C1308" s="10"/>
      <c r="D1308" s="134">
        <f t="shared" si="469"/>
        <v>0</v>
      </c>
      <c r="E1308" s="134">
        <f t="shared" si="469"/>
        <v>0</v>
      </c>
      <c r="F1308" s="134">
        <f>(D1308-E1308)</f>
        <v>0</v>
      </c>
      <c r="G1308" s="32" t="e">
        <f t="shared" si="471"/>
        <v>#DIV/0!</v>
      </c>
    </row>
    <row r="1309" spans="1:7" x14ac:dyDescent="0.2">
      <c r="A1309" s="130"/>
      <c r="B1309" s="1"/>
      <c r="C1309" s="10"/>
      <c r="D1309" s="134"/>
      <c r="E1309" s="134"/>
      <c r="F1309" s="134"/>
      <c r="G1309" s="32"/>
    </row>
    <row r="1310" spans="1:7" x14ac:dyDescent="0.2">
      <c r="A1310" s="130"/>
      <c r="B1310" s="8" t="s">
        <v>26</v>
      </c>
      <c r="C1310" s="31"/>
      <c r="D1310" s="134">
        <f>D64+D139+D213+D287+D360+D433+D506+D579+D652+D725+D798+D871+D944+D1017+D1090+D1163+D1237</f>
        <v>0</v>
      </c>
      <c r="E1310" s="134">
        <f>E64+E139+E213+E287+E360+E433+E506+E579+E652+E725+E798+E871+E944+E1017+E1090+E1163+E1237</f>
        <v>0</v>
      </c>
      <c r="F1310" s="134">
        <f t="shared" ref="F1310" si="472">(D1310-E1310)</f>
        <v>0</v>
      </c>
      <c r="G1310" s="101" t="e">
        <f t="shared" ref="G1310" si="473">F1310/E1310</f>
        <v>#DIV/0!</v>
      </c>
    </row>
    <row r="1311" spans="1:7" x14ac:dyDescent="0.2">
      <c r="A1311" s="130"/>
      <c r="B1311" s="8"/>
      <c r="C1311" s="31"/>
      <c r="D1311" s="134"/>
      <c r="E1311" s="134"/>
      <c r="F1311" s="134"/>
      <c r="G1311" s="32"/>
    </row>
    <row r="1312" spans="1:7" x14ac:dyDescent="0.2">
      <c r="A1312" s="130">
        <v>3</v>
      </c>
      <c r="B1312" s="8" t="s">
        <v>15</v>
      </c>
      <c r="C1312" s="31"/>
      <c r="D1312" s="134">
        <f>D1315+D1316+D1317+D1318</f>
        <v>0</v>
      </c>
      <c r="E1312" s="134">
        <f>E1315+E1316+E1317+E1318</f>
        <v>0</v>
      </c>
      <c r="F1312" s="134">
        <f t="shared" ref="F1312" si="474">(D1312-E1312)</f>
        <v>0</v>
      </c>
      <c r="G1312" s="32" t="e">
        <f t="shared" ref="G1312" si="475">F1312/E1312</f>
        <v>#DIV/0!</v>
      </c>
    </row>
    <row r="1313" spans="1:7" x14ac:dyDescent="0.2">
      <c r="A1313" s="130"/>
      <c r="B1313" s="7" t="s">
        <v>6</v>
      </c>
      <c r="C1313" s="29"/>
      <c r="D1313" s="134"/>
      <c r="E1313" s="134"/>
      <c r="F1313" s="134"/>
      <c r="G1313" s="32"/>
    </row>
    <row r="1314" spans="1:7" x14ac:dyDescent="0.2">
      <c r="A1314" s="130"/>
      <c r="B1314" s="8"/>
      <c r="C1314" s="31"/>
      <c r="D1314" s="134"/>
      <c r="E1314" s="134"/>
      <c r="F1314" s="134"/>
      <c r="G1314" s="32"/>
    </row>
    <row r="1315" spans="1:7" x14ac:dyDescent="0.2">
      <c r="A1315" s="130">
        <v>30</v>
      </c>
      <c r="B1315" s="25" t="s">
        <v>16</v>
      </c>
      <c r="C1315" s="31"/>
      <c r="D1315" s="134">
        <f t="shared" ref="D1315:E1318" si="476">D69+D144+D218+D292+D365+D438+D511+D584+D657+D730+D803+D876+D949+D1022+D1095+D1168+D1242</f>
        <v>0</v>
      </c>
      <c r="E1315" s="134">
        <f t="shared" si="476"/>
        <v>0</v>
      </c>
      <c r="F1315" s="134">
        <f t="shared" ref="F1315:F1318" si="477">(D1315-E1315)</f>
        <v>0</v>
      </c>
      <c r="G1315" s="32" t="e">
        <f t="shared" ref="G1315:G1318" si="478">F1315/E1315</f>
        <v>#DIV/0!</v>
      </c>
    </row>
    <row r="1316" spans="1:7" x14ac:dyDescent="0.2">
      <c r="A1316" s="130">
        <v>31</v>
      </c>
      <c r="B1316" s="25" t="s">
        <v>17</v>
      </c>
      <c r="C1316" s="31"/>
      <c r="D1316" s="134">
        <f t="shared" si="476"/>
        <v>0</v>
      </c>
      <c r="E1316" s="134">
        <f t="shared" si="476"/>
        <v>0</v>
      </c>
      <c r="F1316" s="134">
        <f t="shared" si="477"/>
        <v>0</v>
      </c>
      <c r="G1316" s="32" t="e">
        <f t="shared" si="478"/>
        <v>#DIV/0!</v>
      </c>
    </row>
    <row r="1317" spans="1:7" x14ac:dyDescent="0.2">
      <c r="A1317" s="130">
        <v>32</v>
      </c>
      <c r="B1317" s="25" t="s">
        <v>18</v>
      </c>
      <c r="C1317" s="31"/>
      <c r="D1317" s="134">
        <f t="shared" si="476"/>
        <v>0</v>
      </c>
      <c r="E1317" s="134">
        <f t="shared" si="476"/>
        <v>0</v>
      </c>
      <c r="F1317" s="134">
        <f t="shared" si="477"/>
        <v>0</v>
      </c>
      <c r="G1317" s="32" t="e">
        <f t="shared" si="478"/>
        <v>#DIV/0!</v>
      </c>
    </row>
    <row r="1318" spans="1:7" x14ac:dyDescent="0.2">
      <c r="A1318" s="130">
        <v>37</v>
      </c>
      <c r="B1318" s="25" t="s">
        <v>25</v>
      </c>
      <c r="C1318" s="31"/>
      <c r="D1318" s="134">
        <f t="shared" si="476"/>
        <v>0</v>
      </c>
      <c r="E1318" s="134">
        <f t="shared" si="476"/>
        <v>0</v>
      </c>
      <c r="F1318" s="134">
        <f t="shared" si="477"/>
        <v>0</v>
      </c>
      <c r="G1318" s="32" t="e">
        <f t="shared" si="478"/>
        <v>#DIV/0!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italique"&amp;10GROUPE  HTT  SPA&amp;C&amp;"-,Gras"&amp;14
Tableau de Bord  du 4&amp;Xème&amp;X trimestre 2020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G9:O67"/>
  <sheetViews>
    <sheetView topLeftCell="A45" workbookViewId="0">
      <selection activeCell="J70" sqref="J70"/>
    </sheetView>
  </sheetViews>
  <sheetFormatPr baseColWidth="10" defaultRowHeight="18.75" x14ac:dyDescent="0.3"/>
  <cols>
    <col min="7" max="7" width="25.7109375" bestFit="1" customWidth="1"/>
    <col min="8" max="9" width="11.42578125" style="229"/>
    <col min="10" max="10" width="13" style="229" bestFit="1" customWidth="1"/>
    <col min="11" max="11" width="11.42578125" style="229"/>
    <col min="12" max="12" width="14.42578125" style="230" customWidth="1"/>
    <col min="13" max="13" width="6.5703125" customWidth="1"/>
    <col min="14" max="14" width="22.28515625" style="234" bestFit="1" customWidth="1"/>
    <col min="15" max="15" width="14.85546875" style="235" bestFit="1" customWidth="1"/>
  </cols>
  <sheetData>
    <row r="9" spans="7:15" ht="37.5" x14ac:dyDescent="0.3">
      <c r="G9" s="231" t="s">
        <v>132</v>
      </c>
      <c r="H9" s="223">
        <v>44348</v>
      </c>
      <c r="I9" s="223">
        <v>44378</v>
      </c>
      <c r="J9" s="224" t="s">
        <v>134</v>
      </c>
      <c r="K9" s="223">
        <v>44440</v>
      </c>
      <c r="L9" s="225" t="s">
        <v>135</v>
      </c>
      <c r="N9" s="243" t="s">
        <v>147</v>
      </c>
      <c r="O9" s="244" t="s">
        <v>148</v>
      </c>
    </row>
    <row r="10" spans="7:15" x14ac:dyDescent="0.3">
      <c r="G10" s="222"/>
      <c r="H10" s="192"/>
      <c r="I10" s="192"/>
      <c r="J10" s="192"/>
      <c r="K10" s="192"/>
      <c r="L10" s="226"/>
    </row>
    <row r="11" spans="7:15" ht="20.100000000000001" customHeight="1" x14ac:dyDescent="0.3">
      <c r="G11" s="221" t="s">
        <v>62</v>
      </c>
      <c r="H11" s="227">
        <v>25030</v>
      </c>
      <c r="I11" s="227">
        <v>29662</v>
      </c>
      <c r="J11" s="227">
        <v>33938</v>
      </c>
      <c r="K11" s="227">
        <v>33387</v>
      </c>
      <c r="L11" s="228">
        <f>H11+I11+J11+K11</f>
        <v>122017</v>
      </c>
      <c r="N11" s="234">
        <v>64102</v>
      </c>
      <c r="O11" s="236">
        <f>N11-L11</f>
        <v>-57915</v>
      </c>
    </row>
    <row r="12" spans="7:15" ht="20.100000000000001" customHeight="1" x14ac:dyDescent="0.3">
      <c r="G12" s="221" t="s">
        <v>133</v>
      </c>
      <c r="H12" s="227">
        <v>34470</v>
      </c>
      <c r="I12" s="227">
        <v>24906</v>
      </c>
      <c r="J12" s="227">
        <v>21563</v>
      </c>
      <c r="K12" s="227">
        <v>31356</v>
      </c>
      <c r="L12" s="228">
        <f t="shared" ref="L12:L15" si="0">H12+I12+J12+K12</f>
        <v>112295</v>
      </c>
    </row>
    <row r="13" spans="7:15" ht="20.100000000000001" customHeight="1" x14ac:dyDescent="0.3">
      <c r="G13" s="221" t="s">
        <v>129</v>
      </c>
      <c r="H13" s="227">
        <v>67108</v>
      </c>
      <c r="I13" s="227">
        <v>92948</v>
      </c>
      <c r="J13" s="227">
        <v>42261</v>
      </c>
      <c r="K13" s="227">
        <v>55435</v>
      </c>
      <c r="L13" s="228">
        <f t="shared" si="0"/>
        <v>257752</v>
      </c>
    </row>
    <row r="14" spans="7:15" ht="20.100000000000001" customHeight="1" x14ac:dyDescent="0.3">
      <c r="G14" s="221" t="s">
        <v>130</v>
      </c>
      <c r="H14" s="227">
        <v>98485</v>
      </c>
      <c r="I14" s="227">
        <v>74739</v>
      </c>
      <c r="J14" s="227">
        <v>13549</v>
      </c>
      <c r="K14" s="227">
        <v>29460</v>
      </c>
      <c r="L14" s="228">
        <f t="shared" si="0"/>
        <v>216233</v>
      </c>
    </row>
    <row r="15" spans="7:15" ht="20.100000000000001" customHeight="1" x14ac:dyDescent="0.3">
      <c r="G15" s="221" t="s">
        <v>131</v>
      </c>
      <c r="H15" s="227">
        <v>20675</v>
      </c>
      <c r="I15" s="227">
        <v>74870</v>
      </c>
      <c r="J15" s="227">
        <v>123494</v>
      </c>
      <c r="K15" s="227">
        <v>80708</v>
      </c>
      <c r="L15" s="228">
        <f t="shared" si="0"/>
        <v>299747</v>
      </c>
    </row>
    <row r="19" spans="7:15" x14ac:dyDescent="0.3">
      <c r="G19" s="231" t="s">
        <v>136</v>
      </c>
      <c r="H19" s="223">
        <v>44348</v>
      </c>
      <c r="I19" s="223">
        <v>44378</v>
      </c>
      <c r="J19" s="224" t="s">
        <v>134</v>
      </c>
      <c r="K19" s="223">
        <v>44440</v>
      </c>
      <c r="L19" s="225"/>
    </row>
    <row r="20" spans="7:15" x14ac:dyDescent="0.3">
      <c r="G20" s="222"/>
      <c r="H20" s="192"/>
      <c r="I20" s="192"/>
      <c r="J20" s="192"/>
      <c r="K20" s="192"/>
      <c r="L20" s="226"/>
    </row>
    <row r="21" spans="7:15" x14ac:dyDescent="0.3">
      <c r="G21" s="221" t="s">
        <v>62</v>
      </c>
      <c r="H21" s="227">
        <f>'TAB juin'!D289</f>
        <v>27949</v>
      </c>
      <c r="I21" s="227">
        <f>'TAB juillet'!D289</f>
        <v>26916</v>
      </c>
      <c r="J21" s="227">
        <f>'TAB aout'!D289</f>
        <v>26894</v>
      </c>
      <c r="K21" s="232">
        <f>septe!D289</f>
        <v>27219</v>
      </c>
      <c r="L21" s="228"/>
      <c r="N21" s="234">
        <v>13331</v>
      </c>
      <c r="O21" s="236">
        <f>N21-K21</f>
        <v>-13888</v>
      </c>
    </row>
    <row r="22" spans="7:15" x14ac:dyDescent="0.3">
      <c r="G22" s="221" t="s">
        <v>133</v>
      </c>
      <c r="H22" s="227">
        <f>'TAB juin'!D362</f>
        <v>89190</v>
      </c>
      <c r="I22" s="227">
        <f>'TAB juillet'!D362</f>
        <v>91642</v>
      </c>
      <c r="J22" s="227">
        <f>'TAB aout'!D362</f>
        <v>95414</v>
      </c>
      <c r="K22" s="232">
        <f>septe!D362</f>
        <v>98918</v>
      </c>
      <c r="L22" s="228"/>
    </row>
    <row r="23" spans="7:15" x14ac:dyDescent="0.3">
      <c r="G23" s="221" t="s">
        <v>129</v>
      </c>
      <c r="H23" s="227">
        <f>'TAB juin'!D435</f>
        <v>116066</v>
      </c>
      <c r="I23" s="227">
        <f>'TAB juillet'!D435</f>
        <v>115700</v>
      </c>
      <c r="J23" s="227">
        <f>'TAB aout'!D435</f>
        <v>114895</v>
      </c>
      <c r="K23" s="232">
        <f>septe!D435</f>
        <v>115720</v>
      </c>
      <c r="L23" s="228"/>
    </row>
    <row r="24" spans="7:15" x14ac:dyDescent="0.3">
      <c r="G24" s="221" t="s">
        <v>130</v>
      </c>
      <c r="H24" s="227">
        <f>'TAB juin'!D508</f>
        <v>60575</v>
      </c>
      <c r="I24" s="227">
        <f>'TAB juillet'!D508</f>
        <v>63679</v>
      </c>
      <c r="J24" s="227">
        <f>'TAB aout'!D508</f>
        <v>64938</v>
      </c>
      <c r="K24" s="232">
        <f>septe!D508</f>
        <v>61393</v>
      </c>
      <c r="L24" s="228"/>
    </row>
    <row r="25" spans="7:15" x14ac:dyDescent="0.3">
      <c r="G25" s="221" t="s">
        <v>131</v>
      </c>
      <c r="H25" s="227">
        <f>'TAB juin'!D581</f>
        <v>19855</v>
      </c>
      <c r="I25" s="227">
        <f>'TAB juillet'!D581</f>
        <v>20585</v>
      </c>
      <c r="J25" s="227">
        <f>'TAB aout'!D581</f>
        <v>40503</v>
      </c>
      <c r="K25" s="232">
        <f>septe!D581</f>
        <v>36961</v>
      </c>
      <c r="L25" s="228"/>
    </row>
    <row r="29" spans="7:15" x14ac:dyDescent="0.3">
      <c r="G29" s="231" t="s">
        <v>137</v>
      </c>
      <c r="H29" s="223">
        <v>44348</v>
      </c>
      <c r="I29" s="223">
        <v>44378</v>
      </c>
      <c r="J29" s="224" t="s">
        <v>134</v>
      </c>
      <c r="K29" s="223">
        <v>44440</v>
      </c>
      <c r="L29" s="233"/>
    </row>
    <row r="30" spans="7:15" x14ac:dyDescent="0.3">
      <c r="G30" s="222"/>
      <c r="H30" s="192"/>
      <c r="I30" s="192"/>
      <c r="J30" s="192"/>
      <c r="K30" s="192"/>
      <c r="L30" s="226"/>
    </row>
    <row r="31" spans="7:15" x14ac:dyDescent="0.3">
      <c r="G31" s="221" t="s">
        <v>62</v>
      </c>
      <c r="H31" s="227">
        <f>'TAB juin'!D279</f>
        <v>121527</v>
      </c>
      <c r="I31" s="227">
        <f>'TAB juillet'!D279</f>
        <v>129558</v>
      </c>
      <c r="J31" s="227">
        <f>'TAB aout'!D279</f>
        <v>144762</v>
      </c>
      <c r="K31" s="227">
        <f>septe!D279</f>
        <v>138662</v>
      </c>
      <c r="L31" s="228"/>
      <c r="N31" s="234">
        <v>22092</v>
      </c>
      <c r="O31" s="236">
        <f>N31-K31</f>
        <v>-116570</v>
      </c>
    </row>
    <row r="32" spans="7:15" x14ac:dyDescent="0.3">
      <c r="G32" s="221" t="s">
        <v>133</v>
      </c>
      <c r="H32" s="227">
        <f>'TAB juin'!D352</f>
        <v>150770</v>
      </c>
      <c r="I32" s="227">
        <f>'TAB juillet'!D352</f>
        <v>141352</v>
      </c>
      <c r="J32" s="227">
        <f>'TAB aout'!D352</f>
        <v>131260</v>
      </c>
      <c r="K32" s="227">
        <f>septe!D352</f>
        <v>129985</v>
      </c>
      <c r="L32" s="228"/>
    </row>
    <row r="33" spans="7:15" x14ac:dyDescent="0.3">
      <c r="G33" s="221" t="s">
        <v>129</v>
      </c>
      <c r="H33" s="227">
        <f>'TAB juin'!D425</f>
        <v>913413</v>
      </c>
      <c r="I33" s="227">
        <f>'TAB juillet'!D425</f>
        <v>901662</v>
      </c>
      <c r="J33" s="227">
        <f>'TAB aout'!D425</f>
        <v>921842</v>
      </c>
      <c r="K33" s="227">
        <f>septe!D425</f>
        <v>906185</v>
      </c>
      <c r="L33" s="228"/>
    </row>
    <row r="34" spans="7:15" x14ac:dyDescent="0.3">
      <c r="G34" s="221" t="s">
        <v>130</v>
      </c>
      <c r="H34" s="227">
        <f>'TAB juin'!D498</f>
        <v>760709</v>
      </c>
      <c r="I34" s="227">
        <f>'TAB juillet'!D498</f>
        <v>844545</v>
      </c>
      <c r="J34" s="227">
        <f>'TAB aout'!D498</f>
        <v>892300</v>
      </c>
      <c r="K34" s="227">
        <f>septe!D498</f>
        <v>863665</v>
      </c>
      <c r="L34" s="228"/>
    </row>
    <row r="35" spans="7:15" x14ac:dyDescent="0.3">
      <c r="G35" s="221" t="s">
        <v>131</v>
      </c>
      <c r="H35" s="227">
        <f>'TAB juin'!D571</f>
        <v>72177</v>
      </c>
      <c r="I35" s="227">
        <f>'TAB juillet'!D571</f>
        <v>68094</v>
      </c>
      <c r="J35" s="227">
        <f>'TAB aout'!D571</f>
        <v>112743</v>
      </c>
      <c r="K35" s="227">
        <f>septe!D571</f>
        <v>103205</v>
      </c>
      <c r="L35" s="228"/>
    </row>
    <row r="39" spans="7:15" x14ac:dyDescent="0.3">
      <c r="G39" s="231" t="s">
        <v>138</v>
      </c>
      <c r="H39" s="223">
        <v>44348</v>
      </c>
      <c r="I39" s="223">
        <v>44378</v>
      </c>
      <c r="J39" s="224" t="s">
        <v>134</v>
      </c>
      <c r="K39" s="223">
        <v>44440</v>
      </c>
      <c r="L39" s="225"/>
    </row>
    <row r="40" spans="7:15" x14ac:dyDescent="0.3">
      <c r="G40" s="222"/>
      <c r="H40" s="192"/>
      <c r="I40" s="192"/>
      <c r="J40" s="192"/>
      <c r="K40" s="192"/>
      <c r="L40" s="226"/>
    </row>
    <row r="41" spans="7:15" x14ac:dyDescent="0.3">
      <c r="G41" s="221" t="s">
        <v>62</v>
      </c>
      <c r="H41" s="227">
        <f>'TAB juin'!D272</f>
        <v>118979</v>
      </c>
      <c r="I41" s="227">
        <f>'TAB juillet'!D272</f>
        <v>110432</v>
      </c>
      <c r="J41" s="227">
        <f>'TAB aout'!D272</f>
        <v>104163</v>
      </c>
      <c r="K41" s="227">
        <f>septe!D272</f>
        <v>104982</v>
      </c>
      <c r="L41" s="228"/>
      <c r="N41" s="234">
        <v>2735</v>
      </c>
      <c r="O41" s="236">
        <f>N41-K41</f>
        <v>-102247</v>
      </c>
    </row>
    <row r="42" spans="7:15" x14ac:dyDescent="0.3">
      <c r="G42" s="221" t="s">
        <v>133</v>
      </c>
      <c r="H42" s="227">
        <f>'TAB juin'!D345</f>
        <v>123549</v>
      </c>
      <c r="I42" s="227">
        <f>'TAB juillet'!D345</f>
        <v>112357</v>
      </c>
      <c r="J42" s="227">
        <f>'TAB aout'!D345</f>
        <v>98668</v>
      </c>
      <c r="K42" s="227">
        <f>septe!D345</f>
        <v>99821</v>
      </c>
      <c r="L42" s="228"/>
    </row>
    <row r="43" spans="7:15" x14ac:dyDescent="0.3">
      <c r="G43" s="221" t="s">
        <v>129</v>
      </c>
      <c r="H43" s="227">
        <f>'TAB juin'!D418</f>
        <v>-86617</v>
      </c>
      <c r="I43" s="227">
        <f>'TAB juillet'!D418</f>
        <v>-67885</v>
      </c>
      <c r="J43" s="227">
        <f>'TAB aout'!D418</f>
        <v>-96648</v>
      </c>
      <c r="K43" s="227">
        <f>septe!D418</f>
        <v>-94314</v>
      </c>
      <c r="L43" s="228"/>
    </row>
    <row r="44" spans="7:15" x14ac:dyDescent="0.3">
      <c r="G44" s="221" t="s">
        <v>130</v>
      </c>
      <c r="H44" s="227">
        <f>'TAB juin'!D491</f>
        <v>692667</v>
      </c>
      <c r="I44" s="227">
        <f>'TAB juillet'!D491</f>
        <v>693248</v>
      </c>
      <c r="J44" s="227">
        <f>'TAB aout'!D491</f>
        <v>1208802</v>
      </c>
      <c r="K44" s="227">
        <f>septe!D491</f>
        <v>293401</v>
      </c>
      <c r="L44" s="228"/>
    </row>
    <row r="45" spans="7:15" x14ac:dyDescent="0.3">
      <c r="G45" s="221" t="s">
        <v>131</v>
      </c>
      <c r="H45" s="227">
        <f>'TAB juin'!D564</f>
        <v>-58102</v>
      </c>
      <c r="I45" s="227">
        <f>'TAB juillet'!D564</f>
        <v>-75012</v>
      </c>
      <c r="J45" s="227">
        <f>'TAB aout'!D564</f>
        <v>-48980</v>
      </c>
      <c r="K45" s="227">
        <f>septe!D564</f>
        <v>-67642</v>
      </c>
      <c r="L45" s="228"/>
    </row>
    <row r="48" spans="7:15" ht="37.5" x14ac:dyDescent="0.3">
      <c r="G48" s="242" t="s">
        <v>139</v>
      </c>
      <c r="H48" s="240">
        <v>44348</v>
      </c>
      <c r="I48" s="240">
        <v>44378</v>
      </c>
      <c r="J48" s="238" t="s">
        <v>134</v>
      </c>
      <c r="K48" s="240">
        <v>44440</v>
      </c>
      <c r="L48" s="239" t="s">
        <v>140</v>
      </c>
      <c r="N48" s="243" t="s">
        <v>147</v>
      </c>
      <c r="O48" s="244" t="s">
        <v>148</v>
      </c>
    </row>
    <row r="50" spans="7:15" x14ac:dyDescent="0.3">
      <c r="G50" s="237" t="s">
        <v>141</v>
      </c>
      <c r="H50" s="238">
        <v>5</v>
      </c>
      <c r="I50" s="238">
        <v>14</v>
      </c>
      <c r="J50" s="238">
        <v>22</v>
      </c>
      <c r="K50" s="238">
        <v>10</v>
      </c>
      <c r="L50" s="239">
        <f>H50+I50+J50+K50</f>
        <v>51</v>
      </c>
    </row>
    <row r="51" spans="7:15" x14ac:dyDescent="0.3">
      <c r="G51" s="237" t="s">
        <v>142</v>
      </c>
      <c r="H51" s="238">
        <v>1</v>
      </c>
      <c r="I51" s="238">
        <v>4</v>
      </c>
      <c r="J51" s="238">
        <v>4</v>
      </c>
      <c r="K51" s="238">
        <v>4</v>
      </c>
      <c r="L51" s="239">
        <f>H51+I51+J51+K51</f>
        <v>13</v>
      </c>
    </row>
    <row r="53" spans="7:15" x14ac:dyDescent="0.3">
      <c r="G53" s="237" t="s">
        <v>143</v>
      </c>
      <c r="H53" s="238">
        <f>H50+H51</f>
        <v>6</v>
      </c>
      <c r="I53" s="238">
        <f t="shared" ref="I53:K53" si="1">I50+I51</f>
        <v>18</v>
      </c>
      <c r="J53" s="238">
        <f t="shared" si="1"/>
        <v>26</v>
      </c>
      <c r="K53" s="238">
        <f t="shared" si="1"/>
        <v>14</v>
      </c>
      <c r="L53" s="239">
        <f>H53+I53+J53+K53</f>
        <v>64</v>
      </c>
      <c r="N53" s="234">
        <v>64</v>
      </c>
      <c r="O53" s="236">
        <f>N53-L53</f>
        <v>0</v>
      </c>
    </row>
    <row r="55" spans="7:15" x14ac:dyDescent="0.3">
      <c r="G55" s="237" t="s">
        <v>146</v>
      </c>
      <c r="H55" s="238">
        <v>12</v>
      </c>
      <c r="I55" s="238">
        <v>15</v>
      </c>
      <c r="J55" s="238">
        <v>12</v>
      </c>
      <c r="K55" s="238">
        <v>17</v>
      </c>
      <c r="L55" s="239">
        <f>H55+I55+J55+K55</f>
        <v>56</v>
      </c>
    </row>
    <row r="56" spans="7:15" x14ac:dyDescent="0.3">
      <c r="G56" s="237" t="s">
        <v>133</v>
      </c>
      <c r="H56" s="238">
        <f>H55</f>
        <v>12</v>
      </c>
      <c r="I56" s="238">
        <f t="shared" ref="I56:L56" si="2">I55</f>
        <v>15</v>
      </c>
      <c r="J56" s="238">
        <f t="shared" si="2"/>
        <v>12</v>
      </c>
      <c r="K56" s="238">
        <f t="shared" si="2"/>
        <v>17</v>
      </c>
      <c r="L56" s="238">
        <f t="shared" si="2"/>
        <v>56</v>
      </c>
      <c r="N56" s="234">
        <v>56</v>
      </c>
      <c r="O56" s="236">
        <f>N56-L56</f>
        <v>0</v>
      </c>
    </row>
    <row r="58" spans="7:15" ht="3" customHeight="1" x14ac:dyDescent="0.3"/>
    <row r="59" spans="7:15" ht="30.75" x14ac:dyDescent="0.3">
      <c r="G59" s="242" t="s">
        <v>144</v>
      </c>
      <c r="H59" s="240">
        <v>44348</v>
      </c>
      <c r="I59" s="240">
        <v>44378</v>
      </c>
      <c r="J59" s="238" t="s">
        <v>134</v>
      </c>
      <c r="K59" s="240">
        <v>44440</v>
      </c>
      <c r="L59" s="241" t="s">
        <v>145</v>
      </c>
    </row>
    <row r="61" spans="7:15" x14ac:dyDescent="0.3">
      <c r="G61" s="237" t="s">
        <v>141</v>
      </c>
      <c r="H61" s="238">
        <v>10</v>
      </c>
      <c r="I61" s="238">
        <v>15</v>
      </c>
      <c r="J61" s="238">
        <v>30</v>
      </c>
      <c r="K61" s="238">
        <v>20</v>
      </c>
      <c r="L61" s="239">
        <f>K61</f>
        <v>20</v>
      </c>
    </row>
    <row r="62" spans="7:15" x14ac:dyDescent="0.3">
      <c r="G62" s="237" t="s">
        <v>142</v>
      </c>
      <c r="H62" s="238">
        <v>2</v>
      </c>
      <c r="I62" s="238">
        <v>2</v>
      </c>
      <c r="J62" s="238">
        <v>2</v>
      </c>
      <c r="K62" s="238">
        <v>2</v>
      </c>
      <c r="L62" s="239">
        <f>K62</f>
        <v>2</v>
      </c>
    </row>
    <row r="64" spans="7:15" x14ac:dyDescent="0.3">
      <c r="G64" s="237" t="s">
        <v>143</v>
      </c>
      <c r="H64" s="238">
        <f>H61+H62</f>
        <v>12</v>
      </c>
      <c r="I64" s="238">
        <f t="shared" ref="I64:L64" si="3">I61+I62</f>
        <v>17</v>
      </c>
      <c r="J64" s="238">
        <f t="shared" si="3"/>
        <v>32</v>
      </c>
      <c r="K64" s="238">
        <f t="shared" si="3"/>
        <v>22</v>
      </c>
      <c r="L64" s="238">
        <f t="shared" si="3"/>
        <v>22</v>
      </c>
      <c r="N64" s="234">
        <v>22</v>
      </c>
      <c r="O64" s="236">
        <f>N64-L64</f>
        <v>0</v>
      </c>
    </row>
    <row r="66" spans="7:15" x14ac:dyDescent="0.3">
      <c r="G66" s="237" t="s">
        <v>146</v>
      </c>
      <c r="H66" s="238">
        <v>4</v>
      </c>
      <c r="I66" s="238">
        <v>5</v>
      </c>
      <c r="J66" s="238">
        <v>4</v>
      </c>
      <c r="K66" s="238">
        <v>4</v>
      </c>
      <c r="L66" s="239">
        <f>K66</f>
        <v>4</v>
      </c>
    </row>
    <row r="67" spans="7:15" x14ac:dyDescent="0.3">
      <c r="G67" s="237" t="s">
        <v>133</v>
      </c>
      <c r="H67" s="238">
        <f>H66</f>
        <v>4</v>
      </c>
      <c r="I67" s="238">
        <f t="shared" ref="I67" si="4">I66</f>
        <v>5</v>
      </c>
      <c r="J67" s="238">
        <f t="shared" ref="J67" si="5">J66</f>
        <v>4</v>
      </c>
      <c r="K67" s="238">
        <f t="shared" ref="K67" si="6">K66</f>
        <v>4</v>
      </c>
      <c r="L67" s="238">
        <f>K67</f>
        <v>4</v>
      </c>
      <c r="N67" s="234">
        <v>4</v>
      </c>
      <c r="O67" s="236">
        <f>N67-L67</f>
        <v>0</v>
      </c>
    </row>
  </sheetData>
  <printOptions horizontalCentered="1" verticalCentered="1"/>
  <pageMargins left="0" right="0" top="0.15748031496062992" bottom="0.15748031496062992" header="0.31496062992125984" footer="0.31496062992125984"/>
  <pageSetup paperSize="9" orientation="landscape" verticalDpi="300" r:id="rId1"/>
  <rowBreaks count="1" manualBreakCount="1">
    <brk id="60" max="16383" man="1"/>
  </rowBreaks>
  <colBreaks count="1" manualBreakCount="1">
    <brk id="16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:K27"/>
    </sheetView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38"/>
  <sheetViews>
    <sheetView topLeftCell="A27" workbookViewId="0">
      <selection activeCell="I11" sqref="I11"/>
    </sheetView>
  </sheetViews>
  <sheetFormatPr baseColWidth="10" defaultRowHeight="18.75" x14ac:dyDescent="0.3"/>
  <cols>
    <col min="2" max="2" width="21" style="153" bestFit="1" customWidth="1"/>
    <col min="3" max="3" width="29.140625" style="153" bestFit="1" customWidth="1"/>
    <col min="4" max="4" width="17.85546875" style="154" bestFit="1" customWidth="1"/>
  </cols>
  <sheetData>
    <row r="6" spans="2:4" ht="21.75" customHeight="1" x14ac:dyDescent="0.3">
      <c r="B6" s="151" t="s">
        <v>81</v>
      </c>
      <c r="C6" s="151" t="s">
        <v>82</v>
      </c>
      <c r="D6" s="152" t="s">
        <v>83</v>
      </c>
    </row>
    <row r="8" spans="2:4" x14ac:dyDescent="0.3">
      <c r="B8" s="151" t="s">
        <v>84</v>
      </c>
      <c r="C8" s="151" t="s">
        <v>85</v>
      </c>
      <c r="D8" s="152" t="s">
        <v>86</v>
      </c>
    </row>
    <row r="10" spans="2:4" x14ac:dyDescent="0.3">
      <c r="B10" s="151" t="s">
        <v>87</v>
      </c>
      <c r="C10" s="151" t="s">
        <v>88</v>
      </c>
      <c r="D10" s="152" t="s">
        <v>89</v>
      </c>
    </row>
    <row r="12" spans="2:4" x14ac:dyDescent="0.3">
      <c r="B12" s="151" t="s">
        <v>62</v>
      </c>
      <c r="C12" s="151" t="s">
        <v>90</v>
      </c>
      <c r="D12" s="152" t="s">
        <v>92</v>
      </c>
    </row>
    <row r="14" spans="2:4" x14ac:dyDescent="0.3">
      <c r="B14" s="151" t="s">
        <v>63</v>
      </c>
      <c r="C14" s="151" t="s">
        <v>91</v>
      </c>
      <c r="D14" s="152" t="s">
        <v>93</v>
      </c>
    </row>
    <row r="16" spans="2:4" x14ac:dyDescent="0.3">
      <c r="B16" s="151" t="s">
        <v>94</v>
      </c>
      <c r="C16" s="151" t="s">
        <v>95</v>
      </c>
      <c r="D16" s="152" t="s">
        <v>96</v>
      </c>
    </row>
    <row r="18" spans="2:4" x14ac:dyDescent="0.3">
      <c r="B18" s="151" t="s">
        <v>97</v>
      </c>
      <c r="C18" s="151" t="s">
        <v>115</v>
      </c>
      <c r="D18" s="152"/>
    </row>
    <row r="20" spans="2:4" x14ac:dyDescent="0.3">
      <c r="B20" s="151" t="s">
        <v>98</v>
      </c>
      <c r="C20" s="151" t="s">
        <v>116</v>
      </c>
      <c r="D20" s="152"/>
    </row>
    <row r="22" spans="2:4" x14ac:dyDescent="0.3">
      <c r="B22" s="151" t="s">
        <v>99</v>
      </c>
      <c r="C22" s="151" t="s">
        <v>117</v>
      </c>
      <c r="D22" s="152" t="s">
        <v>118</v>
      </c>
    </row>
    <row r="24" spans="2:4" x14ac:dyDescent="0.3">
      <c r="B24" s="151" t="s">
        <v>100</v>
      </c>
      <c r="C24" s="151" t="s">
        <v>110</v>
      </c>
      <c r="D24" s="152" t="s">
        <v>119</v>
      </c>
    </row>
    <row r="26" spans="2:4" x14ac:dyDescent="0.3">
      <c r="B26" s="151" t="s">
        <v>101</v>
      </c>
      <c r="C26" s="151" t="s">
        <v>114</v>
      </c>
      <c r="D26" s="152" t="s">
        <v>120</v>
      </c>
    </row>
    <row r="28" spans="2:4" x14ac:dyDescent="0.3">
      <c r="B28" s="151" t="s">
        <v>102</v>
      </c>
      <c r="C28" s="151" t="s">
        <v>111</v>
      </c>
      <c r="D28" s="152" t="s">
        <v>121</v>
      </c>
    </row>
    <row r="30" spans="2:4" x14ac:dyDescent="0.3">
      <c r="B30" s="151" t="s">
        <v>103</v>
      </c>
      <c r="C30" s="151" t="s">
        <v>112</v>
      </c>
      <c r="D30" s="152" t="s">
        <v>122</v>
      </c>
    </row>
    <row r="32" spans="2:4" x14ac:dyDescent="0.3">
      <c r="B32" s="151" t="s">
        <v>104</v>
      </c>
      <c r="C32" s="151" t="s">
        <v>113</v>
      </c>
      <c r="D32" s="152" t="s">
        <v>123</v>
      </c>
    </row>
    <row r="34" spans="2:4" x14ac:dyDescent="0.3">
      <c r="B34" s="151" t="s">
        <v>105</v>
      </c>
      <c r="C34" s="151" t="s">
        <v>109</v>
      </c>
      <c r="D34" s="152" t="s">
        <v>124</v>
      </c>
    </row>
    <row r="36" spans="2:4" x14ac:dyDescent="0.3">
      <c r="B36" s="151" t="s">
        <v>106</v>
      </c>
      <c r="C36" s="151" t="s">
        <v>108</v>
      </c>
      <c r="D36" s="152" t="s">
        <v>125</v>
      </c>
    </row>
    <row r="38" spans="2:4" ht="56.25" x14ac:dyDescent="0.3">
      <c r="B38" s="151" t="s">
        <v>107</v>
      </c>
      <c r="C38" s="155" t="s">
        <v>126</v>
      </c>
      <c r="D38" s="156" t="s">
        <v>127</v>
      </c>
    </row>
  </sheetData>
  <printOptions horizontalCentered="1" verticalCentered="1"/>
  <pageMargins left="0" right="0" top="0.74803149606299213" bottom="0.74803149606299213" header="0.31496062992125984" footer="0.31496062992125984"/>
  <pageSetup paperSize="9" orientation="portrait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5" sqref="M15"/>
    </sheetView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topLeftCell="A57" workbookViewId="0">
      <selection activeCell="J22" sqref="J22"/>
    </sheetView>
  </sheetViews>
  <sheetFormatPr baseColWidth="10" defaultRowHeight="15" x14ac:dyDescent="0.25"/>
  <cols>
    <col min="1" max="1" width="8" bestFit="1" customWidth="1"/>
    <col min="2" max="2" width="40.42578125" customWidth="1"/>
    <col min="7" max="7" width="7" bestFit="1" customWidth="1"/>
  </cols>
  <sheetData>
    <row r="1" spans="1:7" ht="16.5" thickBot="1" x14ac:dyDescent="0.3">
      <c r="A1" s="257" t="s">
        <v>67</v>
      </c>
      <c r="B1" s="258"/>
      <c r="C1" s="258"/>
      <c r="D1" s="258"/>
      <c r="E1" s="258"/>
      <c r="F1" s="258"/>
      <c r="G1" s="259"/>
    </row>
    <row r="2" spans="1:7" x14ac:dyDescent="0.25">
      <c r="A2" s="277" t="s">
        <v>1</v>
      </c>
      <c r="B2" s="270" t="s">
        <v>0</v>
      </c>
      <c r="C2" s="271" t="s">
        <v>76</v>
      </c>
      <c r="D2" s="275" t="s">
        <v>9</v>
      </c>
      <c r="E2" s="275"/>
      <c r="F2" s="276" t="s">
        <v>14</v>
      </c>
      <c r="G2" s="276"/>
    </row>
    <row r="3" spans="1:7" x14ac:dyDescent="0.25">
      <c r="A3" s="277"/>
      <c r="B3" s="270"/>
      <c r="C3" s="272"/>
      <c r="D3" s="51" t="s">
        <v>10</v>
      </c>
      <c r="E3" s="51" t="s">
        <v>11</v>
      </c>
      <c r="F3" s="51" t="s">
        <v>12</v>
      </c>
      <c r="G3" s="32" t="s">
        <v>13</v>
      </c>
    </row>
    <row r="4" spans="1:7" x14ac:dyDescent="0.25">
      <c r="A4" s="49">
        <v>700</v>
      </c>
      <c r="B4" s="1" t="s">
        <v>30</v>
      </c>
      <c r="C4" s="10"/>
      <c r="D4" s="51"/>
      <c r="E4" s="51"/>
      <c r="F4" s="51">
        <f>(D4-E4)</f>
        <v>0</v>
      </c>
      <c r="G4" s="32" t="e">
        <f>F4/E4</f>
        <v>#DIV/0!</v>
      </c>
    </row>
    <row r="5" spans="1:7" x14ac:dyDescent="0.25">
      <c r="A5" s="49">
        <v>701</v>
      </c>
      <c r="B5" s="1" t="s">
        <v>31</v>
      </c>
      <c r="C5" s="10"/>
      <c r="D5" s="51"/>
      <c r="E5" s="51"/>
      <c r="F5" s="51">
        <f t="shared" ref="F5:F7" si="0">(D5-E5)</f>
        <v>0</v>
      </c>
      <c r="G5" s="32" t="e">
        <f t="shared" ref="G5:G7" si="1">F5/E5</f>
        <v>#DIV/0!</v>
      </c>
    </row>
    <row r="6" spans="1:7" x14ac:dyDescent="0.25">
      <c r="A6" s="49">
        <v>704</v>
      </c>
      <c r="B6" s="1" t="s">
        <v>32</v>
      </c>
      <c r="C6" s="10"/>
      <c r="D6" s="51"/>
      <c r="E6" s="51"/>
      <c r="F6" s="51">
        <f t="shared" si="0"/>
        <v>0</v>
      </c>
      <c r="G6" s="32" t="e">
        <f t="shared" si="1"/>
        <v>#DIV/0!</v>
      </c>
    </row>
    <row r="7" spans="1:7" x14ac:dyDescent="0.25">
      <c r="A7" s="49">
        <v>706</v>
      </c>
      <c r="B7" s="1" t="s">
        <v>33</v>
      </c>
      <c r="C7" s="10"/>
      <c r="D7" s="51"/>
      <c r="E7" s="51"/>
      <c r="F7" s="51">
        <f t="shared" si="0"/>
        <v>0</v>
      </c>
      <c r="G7" s="32" t="e">
        <f t="shared" si="1"/>
        <v>#DIV/0!</v>
      </c>
    </row>
    <row r="8" spans="1:7" x14ac:dyDescent="0.25">
      <c r="A8" s="49"/>
      <c r="B8" s="13" t="s">
        <v>6</v>
      </c>
      <c r="C8" s="27"/>
      <c r="D8" s="39"/>
      <c r="E8" s="39"/>
      <c r="F8" s="39"/>
      <c r="G8" s="33"/>
    </row>
    <row r="9" spans="1:7" x14ac:dyDescent="0.25">
      <c r="A9" s="49"/>
      <c r="B9" s="14" t="s">
        <v>19</v>
      </c>
      <c r="C9" s="11"/>
      <c r="D9" s="39"/>
      <c r="E9" s="39"/>
      <c r="F9" s="51">
        <f t="shared" ref="F9:F14" si="2">(D9-E9)</f>
        <v>0</v>
      </c>
      <c r="G9" s="32" t="e">
        <f t="shared" ref="G9:G14" si="3">F9/E9</f>
        <v>#DIV/0!</v>
      </c>
    </row>
    <row r="10" spans="1:7" x14ac:dyDescent="0.25">
      <c r="A10" s="49"/>
      <c r="B10" s="14" t="s">
        <v>20</v>
      </c>
      <c r="C10" s="11"/>
      <c r="D10" s="39"/>
      <c r="E10" s="39"/>
      <c r="F10" s="51">
        <f t="shared" si="2"/>
        <v>0</v>
      </c>
      <c r="G10" s="32" t="e">
        <f t="shared" si="3"/>
        <v>#DIV/0!</v>
      </c>
    </row>
    <row r="11" spans="1:7" x14ac:dyDescent="0.25">
      <c r="A11" s="49"/>
      <c r="B11" s="14" t="s">
        <v>27</v>
      </c>
      <c r="C11" s="11"/>
      <c r="D11" s="39"/>
      <c r="E11" s="39"/>
      <c r="F11" s="51">
        <f t="shared" si="2"/>
        <v>0</v>
      </c>
      <c r="G11" s="32" t="e">
        <f t="shared" si="3"/>
        <v>#DIV/0!</v>
      </c>
    </row>
    <row r="12" spans="1:7" x14ac:dyDescent="0.25">
      <c r="A12" s="49">
        <v>706</v>
      </c>
      <c r="B12" s="2" t="s">
        <v>34</v>
      </c>
      <c r="C12" s="11"/>
      <c r="D12" s="39"/>
      <c r="E12" s="39"/>
      <c r="F12" s="51">
        <f t="shared" si="2"/>
        <v>0</v>
      </c>
      <c r="G12" s="32" t="e">
        <f t="shared" si="3"/>
        <v>#DIV/0!</v>
      </c>
    </row>
    <row r="13" spans="1:7" x14ac:dyDescent="0.25">
      <c r="A13" s="49" t="s">
        <v>35</v>
      </c>
      <c r="B13" s="2" t="s">
        <v>36</v>
      </c>
      <c r="C13" s="11"/>
      <c r="D13" s="39"/>
      <c r="E13" s="39"/>
      <c r="F13" s="51">
        <f t="shared" si="2"/>
        <v>0</v>
      </c>
      <c r="G13" s="32" t="e">
        <f t="shared" si="3"/>
        <v>#DIV/0!</v>
      </c>
    </row>
    <row r="14" spans="1:7" ht="26.25" x14ac:dyDescent="0.25">
      <c r="A14" s="22"/>
      <c r="B14" s="26" t="s">
        <v>45</v>
      </c>
      <c r="C14" s="47"/>
      <c r="D14" s="40">
        <f>D4+D5+D6+D7+D12+D13</f>
        <v>0</v>
      </c>
      <c r="E14" s="40">
        <f>E4+E5+E6+E7+E12+E13</f>
        <v>0</v>
      </c>
      <c r="F14" s="40">
        <f t="shared" si="2"/>
        <v>0</v>
      </c>
      <c r="G14" s="34" t="e">
        <f t="shared" si="3"/>
        <v>#DIV/0!</v>
      </c>
    </row>
    <row r="15" spans="1:7" x14ac:dyDescent="0.25">
      <c r="A15" s="44"/>
      <c r="B15" s="18"/>
      <c r="C15" s="28"/>
      <c r="D15" s="41"/>
      <c r="E15" s="42"/>
      <c r="F15" s="42"/>
      <c r="G15" s="35"/>
    </row>
    <row r="16" spans="1:7" x14ac:dyDescent="0.25">
      <c r="A16" s="44"/>
      <c r="B16" s="13" t="s">
        <v>6</v>
      </c>
      <c r="C16" s="28"/>
      <c r="D16" s="41"/>
      <c r="E16" s="42"/>
      <c r="F16" s="42"/>
      <c r="G16" s="35"/>
    </row>
    <row r="17" spans="1:7" x14ac:dyDescent="0.25">
      <c r="A17" s="44"/>
      <c r="B17" s="1" t="s">
        <v>28</v>
      </c>
      <c r="C17" s="10"/>
      <c r="D17" s="51"/>
      <c r="E17" s="51"/>
      <c r="F17" s="51">
        <f t="shared" ref="F17" si="4">(D17-E17)</f>
        <v>0</v>
      </c>
      <c r="G17" s="32" t="e">
        <f t="shared" ref="G17" si="5">F17/E17</f>
        <v>#DIV/0!</v>
      </c>
    </row>
    <row r="18" spans="1:7" x14ac:dyDescent="0.25">
      <c r="A18" s="44"/>
      <c r="B18" s="3"/>
      <c r="C18" s="48"/>
      <c r="D18" s="50"/>
      <c r="E18" s="50"/>
      <c r="F18" s="50"/>
      <c r="G18" s="36"/>
    </row>
    <row r="19" spans="1:7" x14ac:dyDescent="0.25">
      <c r="A19" s="49">
        <v>72</v>
      </c>
      <c r="B19" s="1" t="s">
        <v>37</v>
      </c>
      <c r="C19" s="10"/>
      <c r="D19" s="51"/>
      <c r="E19" s="51"/>
      <c r="F19" s="51">
        <f t="shared" ref="F19:F31" si="6">(D19-E19)</f>
        <v>0</v>
      </c>
      <c r="G19" s="32" t="e">
        <f t="shared" ref="G19:G31" si="7">F19/E19</f>
        <v>#DIV/0!</v>
      </c>
    </row>
    <row r="20" spans="1:7" x14ac:dyDescent="0.25">
      <c r="A20" s="49">
        <v>73</v>
      </c>
      <c r="B20" s="1" t="s">
        <v>38</v>
      </c>
      <c r="C20" s="10"/>
      <c r="D20" s="51"/>
      <c r="E20" s="51"/>
      <c r="F20" s="51">
        <f t="shared" si="6"/>
        <v>0</v>
      </c>
      <c r="G20" s="32" t="e">
        <f t="shared" si="7"/>
        <v>#DIV/0!</v>
      </c>
    </row>
    <row r="21" spans="1:7" x14ac:dyDescent="0.25">
      <c r="A21" s="49">
        <v>74</v>
      </c>
      <c r="B21" s="2" t="s">
        <v>39</v>
      </c>
      <c r="C21" s="11"/>
      <c r="D21" s="39"/>
      <c r="E21" s="39"/>
      <c r="F21" s="51">
        <f t="shared" si="6"/>
        <v>0</v>
      </c>
      <c r="G21" s="32" t="e">
        <f t="shared" si="7"/>
        <v>#DIV/0!</v>
      </c>
    </row>
    <row r="22" spans="1:7" ht="26.25" x14ac:dyDescent="0.25">
      <c r="A22" s="22"/>
      <c r="B22" s="26" t="s">
        <v>44</v>
      </c>
      <c r="C22" s="46"/>
      <c r="D22" s="51">
        <f>D14+D19+D20+D21</f>
        <v>0</v>
      </c>
      <c r="E22" s="51">
        <f>E14+E19+E20+E21</f>
        <v>0</v>
      </c>
      <c r="F22" s="51">
        <f t="shared" si="6"/>
        <v>0</v>
      </c>
      <c r="G22" s="32" t="e">
        <f t="shared" si="7"/>
        <v>#DIV/0!</v>
      </c>
    </row>
    <row r="23" spans="1:7" x14ac:dyDescent="0.25">
      <c r="A23" s="49">
        <v>60</v>
      </c>
      <c r="B23" s="3" t="s">
        <v>40</v>
      </c>
      <c r="C23" s="48"/>
      <c r="D23" s="50">
        <f>D24+D25+D26</f>
        <v>0</v>
      </c>
      <c r="E23" s="50">
        <f>E24+E25+E26</f>
        <v>0</v>
      </c>
      <c r="F23" s="51">
        <f t="shared" si="6"/>
        <v>0</v>
      </c>
      <c r="G23" s="32" t="e">
        <f t="shared" si="7"/>
        <v>#DIV/0!</v>
      </c>
    </row>
    <row r="24" spans="1:7" x14ac:dyDescent="0.25">
      <c r="A24" s="49">
        <v>600</v>
      </c>
      <c r="B24" s="1" t="s">
        <v>2</v>
      </c>
      <c r="C24" s="10"/>
      <c r="D24" s="51"/>
      <c r="E24" s="51"/>
      <c r="F24" s="51">
        <f t="shared" si="6"/>
        <v>0</v>
      </c>
      <c r="G24" s="32" t="e">
        <f t="shared" si="7"/>
        <v>#DIV/0!</v>
      </c>
    </row>
    <row r="25" spans="1:7" x14ac:dyDescent="0.25">
      <c r="A25" s="49">
        <v>601</v>
      </c>
      <c r="B25" s="1" t="s">
        <v>3</v>
      </c>
      <c r="C25" s="10"/>
      <c r="D25" s="51"/>
      <c r="E25" s="51"/>
      <c r="F25" s="51">
        <f t="shared" si="6"/>
        <v>0</v>
      </c>
      <c r="G25" s="32" t="e">
        <f t="shared" si="7"/>
        <v>#DIV/0!</v>
      </c>
    </row>
    <row r="26" spans="1:7" x14ac:dyDescent="0.25">
      <c r="A26" s="49">
        <v>604</v>
      </c>
      <c r="B26" s="1" t="s">
        <v>4</v>
      </c>
      <c r="C26" s="10"/>
      <c r="D26" s="51"/>
      <c r="E26" s="51"/>
      <c r="F26" s="51">
        <f t="shared" si="6"/>
        <v>0</v>
      </c>
      <c r="G26" s="32" t="e">
        <f t="shared" si="7"/>
        <v>#DIV/0!</v>
      </c>
    </row>
    <row r="27" spans="1:7" x14ac:dyDescent="0.25">
      <c r="A27" s="49">
        <v>61</v>
      </c>
      <c r="B27" s="1" t="s">
        <v>41</v>
      </c>
      <c r="C27" s="10"/>
      <c r="D27" s="51"/>
      <c r="E27" s="51"/>
      <c r="F27" s="51">
        <f t="shared" si="6"/>
        <v>0</v>
      </c>
      <c r="G27" s="32" t="e">
        <f t="shared" si="7"/>
        <v>#DIV/0!</v>
      </c>
    </row>
    <row r="28" spans="1:7" x14ac:dyDescent="0.25">
      <c r="A28" s="49">
        <v>62</v>
      </c>
      <c r="B28" s="2" t="s">
        <v>42</v>
      </c>
      <c r="C28" s="11"/>
      <c r="D28" s="39"/>
      <c r="E28" s="39"/>
      <c r="F28" s="51">
        <f t="shared" si="6"/>
        <v>0</v>
      </c>
      <c r="G28" s="32" t="e">
        <f t="shared" si="7"/>
        <v>#DIV/0!</v>
      </c>
    </row>
    <row r="29" spans="1:7" ht="26.25" x14ac:dyDescent="0.25">
      <c r="A29" s="22"/>
      <c r="B29" s="26" t="s">
        <v>43</v>
      </c>
      <c r="C29" s="46"/>
      <c r="D29" s="51">
        <f>D23+D27+D28</f>
        <v>0</v>
      </c>
      <c r="E29" s="51">
        <f>E23+E27+E28</f>
        <v>0</v>
      </c>
      <c r="F29" s="51">
        <f t="shared" si="6"/>
        <v>0</v>
      </c>
      <c r="G29" s="32" t="e">
        <f t="shared" si="7"/>
        <v>#DIV/0!</v>
      </c>
    </row>
    <row r="30" spans="1:7" ht="26.25" x14ac:dyDescent="0.25">
      <c r="A30" s="22"/>
      <c r="B30" s="26" t="s">
        <v>48</v>
      </c>
      <c r="C30" s="46"/>
      <c r="D30" s="51">
        <f>D22-D29</f>
        <v>0</v>
      </c>
      <c r="E30" s="51">
        <f>E22-E29</f>
        <v>0</v>
      </c>
      <c r="F30" s="51">
        <f t="shared" si="6"/>
        <v>0</v>
      </c>
      <c r="G30" s="32" t="e">
        <f t="shared" si="7"/>
        <v>#DIV/0!</v>
      </c>
    </row>
    <row r="31" spans="1:7" x14ac:dyDescent="0.25">
      <c r="A31" s="49">
        <v>63</v>
      </c>
      <c r="B31" s="3" t="s">
        <v>46</v>
      </c>
      <c r="C31" s="48"/>
      <c r="D31" s="50"/>
      <c r="E31" s="50"/>
      <c r="F31" s="51">
        <f t="shared" si="6"/>
        <v>0</v>
      </c>
      <c r="G31" s="32" t="e">
        <f t="shared" si="7"/>
        <v>#DIV/0!</v>
      </c>
    </row>
    <row r="32" spans="1:7" x14ac:dyDescent="0.25">
      <c r="A32" s="49"/>
      <c r="B32" s="13" t="s">
        <v>6</v>
      </c>
      <c r="C32" s="27"/>
      <c r="D32" s="51"/>
      <c r="E32" s="51"/>
      <c r="F32" s="51"/>
      <c r="G32" s="32"/>
    </row>
    <row r="33" spans="1:7" x14ac:dyDescent="0.25">
      <c r="A33" s="49">
        <v>631</v>
      </c>
      <c r="B33" s="15" t="s">
        <v>21</v>
      </c>
      <c r="C33" s="21"/>
      <c r="D33" s="51"/>
      <c r="E33" s="51"/>
      <c r="F33" s="51">
        <f t="shared" ref="F33" si="8">(D33-E33)</f>
        <v>0</v>
      </c>
      <c r="G33" s="32" t="e">
        <f t="shared" ref="G33" si="9">F33/E33</f>
        <v>#DIV/0!</v>
      </c>
    </row>
    <row r="34" spans="1:7" x14ac:dyDescent="0.25">
      <c r="A34" s="49"/>
      <c r="B34" s="15"/>
      <c r="C34" s="21"/>
      <c r="D34" s="51"/>
      <c r="E34" s="51"/>
      <c r="F34" s="51"/>
      <c r="G34" s="32"/>
    </row>
    <row r="35" spans="1:7" x14ac:dyDescent="0.25">
      <c r="A35" s="49">
        <v>64</v>
      </c>
      <c r="B35" s="2" t="s">
        <v>47</v>
      </c>
      <c r="C35" s="11"/>
      <c r="D35" s="39"/>
      <c r="E35" s="39"/>
      <c r="F35" s="51">
        <f t="shared" ref="F35:F45" si="10">(D35-E35)</f>
        <v>0</v>
      </c>
      <c r="G35" s="32" t="e">
        <f t="shared" ref="G35:G45" si="11">F35/E35</f>
        <v>#DIV/0!</v>
      </c>
    </row>
    <row r="36" spans="1:7" ht="26.25" x14ac:dyDescent="0.25">
      <c r="A36" s="44"/>
      <c r="B36" s="26" t="s">
        <v>49</v>
      </c>
      <c r="C36" s="10"/>
      <c r="D36" s="51">
        <f>D30-D31-D35</f>
        <v>0</v>
      </c>
      <c r="E36" s="51">
        <f>E30-E31-E35</f>
        <v>0</v>
      </c>
      <c r="F36" s="51">
        <f t="shared" si="10"/>
        <v>0</v>
      </c>
      <c r="G36" s="32" t="e">
        <f t="shared" si="11"/>
        <v>#DIV/0!</v>
      </c>
    </row>
    <row r="37" spans="1:7" x14ac:dyDescent="0.25">
      <c r="A37" s="49">
        <v>75</v>
      </c>
      <c r="B37" s="3" t="s">
        <v>50</v>
      </c>
      <c r="C37" s="48"/>
      <c r="D37" s="50"/>
      <c r="E37" s="50"/>
      <c r="F37" s="51">
        <f t="shared" si="10"/>
        <v>0</v>
      </c>
      <c r="G37" s="32" t="e">
        <f t="shared" si="11"/>
        <v>#DIV/0!</v>
      </c>
    </row>
    <row r="38" spans="1:7" x14ac:dyDescent="0.25">
      <c r="A38" s="49">
        <v>65</v>
      </c>
      <c r="B38" s="1" t="s">
        <v>51</v>
      </c>
      <c r="C38" s="10"/>
      <c r="D38" s="51"/>
      <c r="E38" s="51"/>
      <c r="F38" s="51">
        <f t="shared" si="10"/>
        <v>0</v>
      </c>
      <c r="G38" s="32" t="e">
        <f t="shared" si="11"/>
        <v>#DIV/0!</v>
      </c>
    </row>
    <row r="39" spans="1:7" ht="26.25" x14ac:dyDescent="0.25">
      <c r="A39" s="49">
        <v>68</v>
      </c>
      <c r="B39" s="16" t="s">
        <v>52</v>
      </c>
      <c r="C39" s="17"/>
      <c r="D39" s="51"/>
      <c r="E39" s="51"/>
      <c r="F39" s="51">
        <f t="shared" si="10"/>
        <v>0</v>
      </c>
      <c r="G39" s="32" t="e">
        <f t="shared" si="11"/>
        <v>#DIV/0!</v>
      </c>
    </row>
    <row r="40" spans="1:7" x14ac:dyDescent="0.25">
      <c r="A40" s="49">
        <v>78</v>
      </c>
      <c r="B40" s="2" t="s">
        <v>53</v>
      </c>
      <c r="C40" s="11"/>
      <c r="D40" s="39"/>
      <c r="E40" s="39"/>
      <c r="F40" s="51">
        <f t="shared" si="10"/>
        <v>0</v>
      </c>
      <c r="G40" s="32" t="e">
        <f t="shared" si="11"/>
        <v>#DIV/0!</v>
      </c>
    </row>
    <row r="41" spans="1:7" ht="26.25" x14ac:dyDescent="0.25">
      <c r="A41" s="22"/>
      <c r="B41" s="26" t="s">
        <v>77</v>
      </c>
      <c r="C41" s="46"/>
      <c r="D41" s="51">
        <f>D36+D37-D38-D39+D40</f>
        <v>0</v>
      </c>
      <c r="E41" s="51">
        <f>E36+E37-E38-E39+E40</f>
        <v>0</v>
      </c>
      <c r="F41" s="51">
        <f t="shared" si="10"/>
        <v>0</v>
      </c>
      <c r="G41" s="32" t="e">
        <f t="shared" si="11"/>
        <v>#DIV/0!</v>
      </c>
    </row>
    <row r="42" spans="1:7" x14ac:dyDescent="0.25">
      <c r="A42" s="49">
        <v>76</v>
      </c>
      <c r="B42" s="1" t="s">
        <v>54</v>
      </c>
      <c r="C42" s="10"/>
      <c r="D42" s="51"/>
      <c r="E42" s="51"/>
      <c r="F42" s="51">
        <f t="shared" si="10"/>
        <v>0</v>
      </c>
      <c r="G42" s="32" t="e">
        <f t="shared" si="11"/>
        <v>#DIV/0!</v>
      </c>
    </row>
    <row r="43" spans="1:7" x14ac:dyDescent="0.25">
      <c r="A43" s="49">
        <v>66</v>
      </c>
      <c r="B43" s="1" t="s">
        <v>55</v>
      </c>
      <c r="C43" s="10"/>
      <c r="D43" s="51"/>
      <c r="E43" s="51"/>
      <c r="F43" s="51">
        <f t="shared" si="10"/>
        <v>0</v>
      </c>
      <c r="G43" s="32" t="e">
        <f t="shared" si="11"/>
        <v>#DIV/0!</v>
      </c>
    </row>
    <row r="44" spans="1:7" x14ac:dyDescent="0.25">
      <c r="A44" s="44"/>
      <c r="B44" s="2" t="s">
        <v>56</v>
      </c>
      <c r="C44" s="11"/>
      <c r="D44" s="39">
        <f>D42-D43</f>
        <v>0</v>
      </c>
      <c r="E44" s="39">
        <f>E42-E43</f>
        <v>0</v>
      </c>
      <c r="F44" s="51">
        <f t="shared" si="10"/>
        <v>0</v>
      </c>
      <c r="G44" s="32" t="e">
        <f t="shared" si="11"/>
        <v>#DIV/0!</v>
      </c>
    </row>
    <row r="45" spans="1:7" x14ac:dyDescent="0.25">
      <c r="A45" s="22"/>
      <c r="B45" s="19" t="s">
        <v>57</v>
      </c>
      <c r="C45" s="46"/>
      <c r="D45" s="51">
        <f>D41+D44</f>
        <v>0</v>
      </c>
      <c r="E45" s="51">
        <f>E41+E44</f>
        <v>0</v>
      </c>
      <c r="F45" s="51">
        <f t="shared" si="10"/>
        <v>0</v>
      </c>
      <c r="G45" s="32" t="e">
        <f t="shared" si="11"/>
        <v>#DIV/0!</v>
      </c>
    </row>
    <row r="46" spans="1:7" x14ac:dyDescent="0.25">
      <c r="A46" s="44"/>
      <c r="B46" s="4"/>
      <c r="C46" s="12"/>
      <c r="D46" s="43"/>
      <c r="E46" s="43"/>
      <c r="F46" s="43"/>
      <c r="G46" s="38"/>
    </row>
    <row r="47" spans="1:7" x14ac:dyDescent="0.25">
      <c r="A47" s="44"/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5">
      <c r="A48" s="44"/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5">
      <c r="A49" s="49">
        <v>5</v>
      </c>
      <c r="B49" s="1" t="s">
        <v>22</v>
      </c>
      <c r="C49" s="10"/>
      <c r="D49" s="51"/>
      <c r="E49" s="51"/>
      <c r="F49" s="51">
        <f t="shared" ref="F49" si="12">(D49-E49)</f>
        <v>0</v>
      </c>
      <c r="G49" s="32" t="e">
        <f t="shared" ref="G49" si="13">F49/E49</f>
        <v>#DIV/0!</v>
      </c>
    </row>
    <row r="50" spans="1:7" x14ac:dyDescent="0.25">
      <c r="A50" s="44"/>
      <c r="B50" s="6"/>
      <c r="C50" s="28"/>
      <c r="D50" s="43"/>
      <c r="E50" s="43"/>
      <c r="F50" s="43"/>
      <c r="G50" s="38"/>
    </row>
    <row r="51" spans="1:7" x14ac:dyDescent="0.25">
      <c r="A51" s="44"/>
      <c r="B51" s="7" t="s">
        <v>6</v>
      </c>
      <c r="C51" s="29"/>
      <c r="D51" s="43"/>
      <c r="E51" s="43"/>
      <c r="F51" s="43"/>
      <c r="G51" s="38"/>
    </row>
    <row r="52" spans="1:7" ht="8.25" customHeight="1" x14ac:dyDescent="0.25">
      <c r="A52" s="44"/>
      <c r="B52" s="6"/>
      <c r="C52" s="28"/>
      <c r="D52" s="43"/>
      <c r="E52" s="43"/>
      <c r="F52" s="43"/>
      <c r="G52" s="38"/>
    </row>
    <row r="53" spans="1:7" x14ac:dyDescent="0.25">
      <c r="A53" s="49">
        <v>51</v>
      </c>
      <c r="B53" s="20" t="s">
        <v>29</v>
      </c>
      <c r="C53" s="30"/>
      <c r="D53" s="51"/>
      <c r="E53" s="51"/>
      <c r="F53" s="51">
        <f t="shared" ref="F53:F54" si="14">(D53-E53)</f>
        <v>0</v>
      </c>
      <c r="G53" s="32" t="e">
        <f t="shared" ref="G53:G54" si="15">F53/E53</f>
        <v>#DIV/0!</v>
      </c>
    </row>
    <row r="54" spans="1:7" x14ac:dyDescent="0.25">
      <c r="A54" s="49">
        <v>510</v>
      </c>
      <c r="B54" s="1" t="s">
        <v>7</v>
      </c>
      <c r="C54" s="10"/>
      <c r="D54" s="51"/>
      <c r="E54" s="51"/>
      <c r="F54" s="51">
        <f t="shared" si="14"/>
        <v>0</v>
      </c>
      <c r="G54" s="32" t="e">
        <f t="shared" si="15"/>
        <v>#DIV/0!</v>
      </c>
    </row>
    <row r="55" spans="1:7" x14ac:dyDescent="0.25">
      <c r="A55" s="44"/>
      <c r="B55" s="3"/>
      <c r="C55" s="28"/>
      <c r="D55" s="43"/>
      <c r="E55" s="43"/>
      <c r="F55" s="43"/>
      <c r="G55" s="38"/>
    </row>
    <row r="56" spans="1:7" x14ac:dyDescent="0.25">
      <c r="A56" s="49">
        <v>41</v>
      </c>
      <c r="B56" s="1" t="s">
        <v>8</v>
      </c>
      <c r="C56" s="10"/>
      <c r="D56" s="51">
        <f>D60+D61+D62</f>
        <v>0</v>
      </c>
      <c r="E56" s="51">
        <f>E60+E61+E62</f>
        <v>0</v>
      </c>
      <c r="F56" s="51">
        <f t="shared" ref="F56" si="16">(D56-E56)</f>
        <v>0</v>
      </c>
      <c r="G56" s="32" t="e">
        <f t="shared" ref="G56" si="17">F56/E56</f>
        <v>#DIV/0!</v>
      </c>
    </row>
    <row r="57" spans="1:7" x14ac:dyDescent="0.25">
      <c r="A57" s="49"/>
      <c r="B57" s="1"/>
      <c r="C57" s="10"/>
      <c r="D57" s="51"/>
      <c r="E57" s="51"/>
      <c r="F57" s="51"/>
      <c r="G57" s="32"/>
    </row>
    <row r="58" spans="1:7" x14ac:dyDescent="0.25">
      <c r="A58" s="49"/>
      <c r="B58" s="7" t="s">
        <v>6</v>
      </c>
      <c r="C58" s="29"/>
      <c r="D58" s="51"/>
      <c r="E58" s="51"/>
      <c r="F58" s="51"/>
      <c r="G58" s="32"/>
    </row>
    <row r="59" spans="1:7" x14ac:dyDescent="0.25">
      <c r="A59" s="49"/>
      <c r="B59" s="1"/>
      <c r="C59" s="10"/>
      <c r="D59" s="51"/>
      <c r="E59" s="51"/>
      <c r="F59" s="51"/>
      <c r="G59" s="32"/>
    </row>
    <row r="60" spans="1:7" x14ac:dyDescent="0.25">
      <c r="A60" s="49"/>
      <c r="B60" s="23" t="s">
        <v>23</v>
      </c>
      <c r="C60" s="10"/>
      <c r="D60" s="51"/>
      <c r="E60" s="51"/>
      <c r="F60" s="51">
        <f t="shared" ref="F60:F62" si="18">(D60-E60)</f>
        <v>0</v>
      </c>
      <c r="G60" s="32" t="e">
        <f t="shared" ref="G60:G62" si="19">F60/E60</f>
        <v>#DIV/0!</v>
      </c>
    </row>
    <row r="61" spans="1:7" ht="26.25" x14ac:dyDescent="0.25">
      <c r="A61" s="49"/>
      <c r="B61" s="24" t="s">
        <v>58</v>
      </c>
      <c r="C61" s="17"/>
      <c r="D61" s="51"/>
      <c r="E61" s="51"/>
      <c r="F61" s="51">
        <f t="shared" si="18"/>
        <v>0</v>
      </c>
      <c r="G61" s="32" t="e">
        <f t="shared" si="19"/>
        <v>#DIV/0!</v>
      </c>
    </row>
    <row r="62" spans="1:7" x14ac:dyDescent="0.25">
      <c r="A62" s="49"/>
      <c r="B62" s="23" t="s">
        <v>24</v>
      </c>
      <c r="C62" s="10"/>
      <c r="D62" s="51"/>
      <c r="E62" s="51"/>
      <c r="F62" s="51">
        <f t="shared" si="18"/>
        <v>0</v>
      </c>
      <c r="G62" s="32" t="e">
        <f t="shared" si="19"/>
        <v>#DIV/0!</v>
      </c>
    </row>
    <row r="63" spans="1:7" x14ac:dyDescent="0.25">
      <c r="A63" s="49"/>
      <c r="B63" s="1"/>
      <c r="C63" s="10"/>
      <c r="D63" s="51"/>
      <c r="E63" s="51"/>
      <c r="F63" s="51"/>
      <c r="G63" s="32"/>
    </row>
    <row r="64" spans="1:7" x14ac:dyDescent="0.25">
      <c r="A64" s="49"/>
      <c r="B64" s="8" t="s">
        <v>26</v>
      </c>
      <c r="C64" s="31"/>
      <c r="D64" s="51"/>
      <c r="E64" s="51"/>
      <c r="F64" s="51">
        <f t="shared" ref="F64" si="20">(D64-E64)</f>
        <v>0</v>
      </c>
      <c r="G64" s="32" t="e">
        <f t="shared" ref="G64" si="21">F64/E64</f>
        <v>#DIV/0!</v>
      </c>
    </row>
    <row r="65" spans="1:7" x14ac:dyDescent="0.25">
      <c r="A65" s="49"/>
      <c r="B65" s="8"/>
      <c r="C65" s="31"/>
      <c r="D65" s="51"/>
      <c r="E65" s="51"/>
      <c r="F65" s="51"/>
      <c r="G65" s="32"/>
    </row>
    <row r="66" spans="1:7" x14ac:dyDescent="0.25">
      <c r="A66" s="49">
        <v>3</v>
      </c>
      <c r="B66" s="8" t="s">
        <v>15</v>
      </c>
      <c r="C66" s="31"/>
      <c r="D66" s="51">
        <f>D69+D70+D71+D72</f>
        <v>0</v>
      </c>
      <c r="E66" s="51">
        <f>E69+E70+E71+E72</f>
        <v>0</v>
      </c>
      <c r="F66" s="51">
        <f t="shared" ref="F66" si="22">(D66-E66)</f>
        <v>0</v>
      </c>
      <c r="G66" s="32" t="e">
        <f t="shared" ref="G66" si="23">F66/E66</f>
        <v>#DIV/0!</v>
      </c>
    </row>
    <row r="67" spans="1:7" x14ac:dyDescent="0.25">
      <c r="A67" s="49"/>
      <c r="B67" s="7" t="s">
        <v>6</v>
      </c>
      <c r="C67" s="29"/>
      <c r="D67" s="51"/>
      <c r="E67" s="51"/>
      <c r="F67" s="51"/>
      <c r="G67" s="32"/>
    </row>
    <row r="68" spans="1:7" x14ac:dyDescent="0.25">
      <c r="A68" s="49"/>
      <c r="B68" s="8"/>
      <c r="C68" s="31"/>
      <c r="D68" s="51"/>
      <c r="E68" s="51"/>
      <c r="F68" s="51"/>
      <c r="G68" s="32"/>
    </row>
    <row r="69" spans="1:7" x14ac:dyDescent="0.25">
      <c r="A69" s="49">
        <v>30</v>
      </c>
      <c r="B69" s="25" t="s">
        <v>16</v>
      </c>
      <c r="C69" s="31"/>
      <c r="D69" s="51"/>
      <c r="E69" s="51"/>
      <c r="F69" s="51">
        <f t="shared" ref="F69:F72" si="24">(D69-E69)</f>
        <v>0</v>
      </c>
      <c r="G69" s="32" t="e">
        <f t="shared" ref="G69:G72" si="25">F69/E69</f>
        <v>#DIV/0!</v>
      </c>
    </row>
    <row r="70" spans="1:7" x14ac:dyDescent="0.25">
      <c r="A70" s="49">
        <v>31</v>
      </c>
      <c r="B70" s="25" t="s">
        <v>17</v>
      </c>
      <c r="C70" s="31"/>
      <c r="D70" s="51"/>
      <c r="E70" s="51"/>
      <c r="F70" s="51">
        <f t="shared" si="24"/>
        <v>0</v>
      </c>
      <c r="G70" s="32" t="e">
        <f t="shared" si="25"/>
        <v>#DIV/0!</v>
      </c>
    </row>
    <row r="71" spans="1:7" x14ac:dyDescent="0.25">
      <c r="A71" s="49">
        <v>32</v>
      </c>
      <c r="B71" s="25" t="s">
        <v>18</v>
      </c>
      <c r="C71" s="31"/>
      <c r="D71" s="51"/>
      <c r="E71" s="51"/>
      <c r="F71" s="51">
        <f t="shared" si="24"/>
        <v>0</v>
      </c>
      <c r="G71" s="32" t="e">
        <f t="shared" si="25"/>
        <v>#DIV/0!</v>
      </c>
    </row>
    <row r="72" spans="1:7" x14ac:dyDescent="0.25">
      <c r="A72" s="49">
        <v>37</v>
      </c>
      <c r="B72" s="25" t="s">
        <v>25</v>
      </c>
      <c r="C72" s="31"/>
      <c r="D72" s="51"/>
      <c r="E72" s="51"/>
      <c r="F72" s="51">
        <f t="shared" si="24"/>
        <v>0</v>
      </c>
      <c r="G72" s="32" t="e">
        <f t="shared" si="25"/>
        <v>#DIV/0!</v>
      </c>
    </row>
  </sheetData>
  <mergeCells count="9">
    <mergeCell ref="B47:C47"/>
    <mergeCell ref="D47:E47"/>
    <mergeCell ref="F47:G47"/>
    <mergeCell ref="A1:G1"/>
    <mergeCell ref="A2:A3"/>
    <mergeCell ref="B2:B3"/>
    <mergeCell ref="C2:C3"/>
    <mergeCell ref="D2:E2"/>
    <mergeCell ref="F2:G2"/>
  </mergeCells>
  <pageMargins left="0.7" right="0.7" top="0.75" bottom="0.75" header="0.3" footer="0.3"/>
  <pageSetup paperSize="9" orientation="portrait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8"/>
  <sheetViews>
    <sheetView workbookViewId="0">
      <selection activeCell="M15" sqref="M15"/>
    </sheetView>
  </sheetViews>
  <sheetFormatPr baseColWidth="10" defaultColWidth="5.42578125" defaultRowHeight="12.75" x14ac:dyDescent="0.2"/>
  <cols>
    <col min="1" max="1" width="8" style="44" bestFit="1" customWidth="1"/>
    <col min="2" max="2" width="39.85546875" style="4" customWidth="1"/>
    <col min="3" max="3" width="7" style="12" bestFit="1" customWidth="1"/>
    <col min="4" max="4" width="9.7109375" style="43" bestFit="1" customWidth="1"/>
    <col min="5" max="5" width="11.28515625" style="43" bestFit="1" customWidth="1"/>
    <col min="6" max="6" width="9.42578125" style="43" bestFit="1" customWidth="1"/>
    <col min="7" max="7" width="8.85546875" style="38" bestFit="1" customWidth="1"/>
    <col min="8" max="9" width="5.42578125" style="4"/>
    <col min="10" max="10" width="7.42578125" style="4" bestFit="1" customWidth="1"/>
    <col min="11" max="11" width="7" style="4" bestFit="1" customWidth="1"/>
    <col min="12" max="12" width="5.42578125" style="4"/>
    <col min="13" max="13" width="8.85546875" style="4" bestFit="1" customWidth="1"/>
    <col min="14" max="14" width="5.42578125" style="4"/>
    <col min="15" max="15" width="8.85546875" style="4" bestFit="1" customWidth="1"/>
    <col min="16" max="16384" width="5.42578125" style="4"/>
  </cols>
  <sheetData>
    <row r="1" spans="1:7" ht="15" customHeight="1" thickBot="1" x14ac:dyDescent="0.3">
      <c r="A1" s="257" t="s">
        <v>59</v>
      </c>
      <c r="B1" s="258"/>
      <c r="C1" s="258"/>
      <c r="D1" s="258"/>
      <c r="E1" s="258"/>
      <c r="F1" s="258"/>
      <c r="G1" s="259"/>
    </row>
    <row r="2" spans="1:7" ht="12.75" customHeight="1" x14ac:dyDescent="0.2">
      <c r="A2" s="261" t="s">
        <v>1</v>
      </c>
      <c r="B2" s="263" t="s">
        <v>0</v>
      </c>
      <c r="C2" s="271" t="s">
        <v>76</v>
      </c>
      <c r="D2" s="273" t="s">
        <v>9</v>
      </c>
      <c r="E2" s="273"/>
      <c r="F2" s="274" t="s">
        <v>14</v>
      </c>
      <c r="G2" s="274"/>
    </row>
    <row r="3" spans="1:7" ht="30.75" customHeight="1" x14ac:dyDescent="0.2">
      <c r="A3" s="277"/>
      <c r="B3" s="270"/>
      <c r="C3" s="272"/>
      <c r="D3" s="58" t="s">
        <v>10</v>
      </c>
      <c r="E3" s="58" t="s">
        <v>11</v>
      </c>
      <c r="F3" s="58" t="s">
        <v>12</v>
      </c>
      <c r="G3" s="32" t="s">
        <v>13</v>
      </c>
    </row>
    <row r="4" spans="1:7" x14ac:dyDescent="0.2">
      <c r="A4" s="59" t="s">
        <v>78</v>
      </c>
      <c r="B4" s="1" t="s">
        <v>30</v>
      </c>
      <c r="C4" s="10"/>
      <c r="D4" s="58">
        <v>10678</v>
      </c>
      <c r="E4" s="58">
        <v>5849</v>
      </c>
      <c r="F4" s="58">
        <f>(D4-E4)</f>
        <v>4829</v>
      </c>
      <c r="G4" s="32">
        <f>F4/E4</f>
        <v>0.82561121559240891</v>
      </c>
    </row>
    <row r="5" spans="1:7" x14ac:dyDescent="0.2">
      <c r="A5" s="59">
        <v>701</v>
      </c>
      <c r="B5" s="1" t="s">
        <v>31</v>
      </c>
      <c r="C5" s="10"/>
      <c r="D5" s="58">
        <v>42337</v>
      </c>
      <c r="E5" s="58">
        <v>36017</v>
      </c>
      <c r="F5" s="58">
        <f t="shared" ref="F5:F7" si="0">(D5-E5)</f>
        <v>6320</v>
      </c>
      <c r="G5" s="32">
        <f t="shared" ref="G5:G7" si="1">F5/E5</f>
        <v>0.17547269345031513</v>
      </c>
    </row>
    <row r="6" spans="1:7" x14ac:dyDescent="0.2">
      <c r="A6" s="59">
        <v>704</v>
      </c>
      <c r="B6" s="1" t="s">
        <v>32</v>
      </c>
      <c r="C6" s="10"/>
      <c r="D6" s="58"/>
      <c r="E6" s="58"/>
      <c r="F6" s="58">
        <f t="shared" si="0"/>
        <v>0</v>
      </c>
      <c r="G6" s="32" t="e">
        <f t="shared" si="1"/>
        <v>#DIV/0!</v>
      </c>
    </row>
    <row r="7" spans="1:7" x14ac:dyDescent="0.2">
      <c r="A7" s="59">
        <v>706</v>
      </c>
      <c r="B7" s="1" t="s">
        <v>33</v>
      </c>
      <c r="C7" s="10"/>
      <c r="D7" s="58">
        <v>151104</v>
      </c>
      <c r="E7" s="58">
        <v>145202</v>
      </c>
      <c r="F7" s="58">
        <f t="shared" si="0"/>
        <v>5902</v>
      </c>
      <c r="G7" s="32">
        <f t="shared" si="1"/>
        <v>4.0646823046514513E-2</v>
      </c>
    </row>
    <row r="8" spans="1:7" x14ac:dyDescent="0.2">
      <c r="A8" s="59"/>
      <c r="B8" s="13" t="s">
        <v>6</v>
      </c>
      <c r="C8" s="27"/>
      <c r="D8" s="39"/>
      <c r="E8" s="39"/>
      <c r="F8" s="39"/>
      <c r="G8" s="33"/>
    </row>
    <row r="9" spans="1:7" x14ac:dyDescent="0.2">
      <c r="A9" s="59"/>
      <c r="B9" s="14" t="s">
        <v>19</v>
      </c>
      <c r="C9" s="11"/>
      <c r="D9" s="39"/>
      <c r="E9" s="39"/>
      <c r="F9" s="58">
        <f t="shared" ref="F9:F14" si="2">(D9-E9)</f>
        <v>0</v>
      </c>
      <c r="G9" s="32" t="e">
        <f t="shared" ref="G9:G14" si="3">F9/E9</f>
        <v>#DIV/0!</v>
      </c>
    </row>
    <row r="10" spans="1:7" x14ac:dyDescent="0.2">
      <c r="A10" s="59"/>
      <c r="B10" s="14" t="s">
        <v>20</v>
      </c>
      <c r="C10" s="11"/>
      <c r="D10" s="39"/>
      <c r="E10" s="39"/>
      <c r="F10" s="58">
        <f t="shared" si="2"/>
        <v>0</v>
      </c>
      <c r="G10" s="32" t="e">
        <f t="shared" si="3"/>
        <v>#DIV/0!</v>
      </c>
    </row>
    <row r="11" spans="1:7" x14ac:dyDescent="0.2">
      <c r="A11" s="59"/>
      <c r="B11" s="14" t="s">
        <v>27</v>
      </c>
      <c r="C11" s="11"/>
      <c r="D11" s="39"/>
      <c r="E11" s="39"/>
      <c r="F11" s="58">
        <f t="shared" si="2"/>
        <v>0</v>
      </c>
      <c r="G11" s="32" t="e">
        <f t="shared" si="3"/>
        <v>#DIV/0!</v>
      </c>
    </row>
    <row r="12" spans="1:7" x14ac:dyDescent="0.2">
      <c r="A12" s="59">
        <v>706</v>
      </c>
      <c r="B12" s="2" t="s">
        <v>34</v>
      </c>
      <c r="C12" s="11"/>
      <c r="D12" s="39">
        <v>10901</v>
      </c>
      <c r="E12" s="39">
        <v>9772</v>
      </c>
      <c r="F12" s="58">
        <f t="shared" si="2"/>
        <v>1129</v>
      </c>
      <c r="G12" s="32">
        <f t="shared" si="3"/>
        <v>0.11553417928776095</v>
      </c>
    </row>
    <row r="13" spans="1:7" x14ac:dyDescent="0.2">
      <c r="A13" s="59" t="s">
        <v>35</v>
      </c>
      <c r="B13" s="2" t="s">
        <v>36</v>
      </c>
      <c r="C13" s="11"/>
      <c r="D13" s="39"/>
      <c r="E13" s="39"/>
      <c r="F13" s="58">
        <f t="shared" si="2"/>
        <v>0</v>
      </c>
      <c r="G13" s="32" t="e">
        <f t="shared" si="3"/>
        <v>#DIV/0!</v>
      </c>
    </row>
    <row r="14" spans="1:7" ht="25.5" x14ac:dyDescent="0.2">
      <c r="A14" s="22"/>
      <c r="B14" s="26" t="s">
        <v>45</v>
      </c>
      <c r="C14" s="55"/>
      <c r="D14" s="40">
        <f>D4+D5+D6+D7+D12+D13</f>
        <v>215020</v>
      </c>
      <c r="E14" s="40">
        <f>E4+E5+E6+E7+E12+E13</f>
        <v>196840</v>
      </c>
      <c r="F14" s="40">
        <f t="shared" si="2"/>
        <v>18180</v>
      </c>
      <c r="G14" s="34">
        <f t="shared" si="3"/>
        <v>9.2359276569802889E-2</v>
      </c>
    </row>
    <row r="15" spans="1:7" x14ac:dyDescent="0.2">
      <c r="B15" s="18"/>
      <c r="C15" s="28"/>
      <c r="D15" s="41"/>
      <c r="E15" s="42"/>
      <c r="F15" s="42"/>
      <c r="G15" s="35"/>
    </row>
    <row r="16" spans="1:7" x14ac:dyDescent="0.2">
      <c r="B16" s="13" t="s">
        <v>6</v>
      </c>
      <c r="C16" s="28"/>
      <c r="D16" s="41"/>
      <c r="E16" s="42"/>
      <c r="F16" s="42"/>
      <c r="G16" s="35"/>
    </row>
    <row r="17" spans="1:7" x14ac:dyDescent="0.2">
      <c r="B17" s="1" t="s">
        <v>28</v>
      </c>
      <c r="C17" s="10"/>
      <c r="D17" s="58">
        <v>26539</v>
      </c>
      <c r="E17" s="58">
        <v>54046</v>
      </c>
      <c r="F17" s="58">
        <f t="shared" ref="F17" si="4">(D17-E17)</f>
        <v>-27507</v>
      </c>
      <c r="G17" s="32">
        <f t="shared" ref="G17" si="5">F17/E17</f>
        <v>-0.50895533434481732</v>
      </c>
    </row>
    <row r="18" spans="1:7" x14ac:dyDescent="0.2">
      <c r="B18" s="3"/>
      <c r="C18" s="57"/>
      <c r="D18" s="60"/>
      <c r="E18" s="60"/>
      <c r="F18" s="60"/>
      <c r="G18" s="36"/>
    </row>
    <row r="19" spans="1:7" x14ac:dyDescent="0.2">
      <c r="A19" s="59">
        <v>72</v>
      </c>
      <c r="B19" s="1" t="s">
        <v>37</v>
      </c>
      <c r="C19" s="10"/>
      <c r="D19" s="58"/>
      <c r="E19" s="58"/>
      <c r="F19" s="58">
        <f t="shared" ref="F19:F31" si="6">(D19-E19)</f>
        <v>0</v>
      </c>
      <c r="G19" s="32" t="e">
        <f t="shared" ref="G19:G31" si="7">F19/E19</f>
        <v>#DIV/0!</v>
      </c>
    </row>
    <row r="20" spans="1:7" x14ac:dyDescent="0.2">
      <c r="A20" s="59">
        <v>73</v>
      </c>
      <c r="B20" s="1" t="s">
        <v>38</v>
      </c>
      <c r="C20" s="10"/>
      <c r="D20" s="58"/>
      <c r="E20" s="58"/>
      <c r="F20" s="58">
        <f t="shared" si="6"/>
        <v>0</v>
      </c>
      <c r="G20" s="32" t="e">
        <f t="shared" si="7"/>
        <v>#DIV/0!</v>
      </c>
    </row>
    <row r="21" spans="1:7" x14ac:dyDescent="0.2">
      <c r="A21" s="59">
        <v>74</v>
      </c>
      <c r="B21" s="2" t="s">
        <v>39</v>
      </c>
      <c r="C21" s="11"/>
      <c r="D21" s="39"/>
      <c r="E21" s="39"/>
      <c r="F21" s="58">
        <f t="shared" si="6"/>
        <v>0</v>
      </c>
      <c r="G21" s="32" t="e">
        <f t="shared" si="7"/>
        <v>#DIV/0!</v>
      </c>
    </row>
    <row r="22" spans="1:7" ht="25.5" x14ac:dyDescent="0.2">
      <c r="A22" s="22"/>
      <c r="B22" s="26" t="s">
        <v>44</v>
      </c>
      <c r="C22" s="54"/>
      <c r="D22" s="58">
        <f>D14+D19+D20+D21</f>
        <v>215020</v>
      </c>
      <c r="E22" s="58">
        <f>E14+E19+E20+E21</f>
        <v>196840</v>
      </c>
      <c r="F22" s="58">
        <f t="shared" si="6"/>
        <v>18180</v>
      </c>
      <c r="G22" s="32">
        <f t="shared" si="7"/>
        <v>9.2359276569802889E-2</v>
      </c>
    </row>
    <row r="23" spans="1:7" x14ac:dyDescent="0.2">
      <c r="A23" s="59">
        <v>60</v>
      </c>
      <c r="B23" s="3" t="s">
        <v>40</v>
      </c>
      <c r="C23" s="57"/>
      <c r="D23" s="60">
        <f>D24+D25+D26</f>
        <v>34171</v>
      </c>
      <c r="E23" s="60">
        <f>E24+E25+E26</f>
        <v>18287</v>
      </c>
      <c r="F23" s="58">
        <f t="shared" si="6"/>
        <v>15884</v>
      </c>
      <c r="G23" s="32">
        <f t="shared" si="7"/>
        <v>0.86859517690162413</v>
      </c>
    </row>
    <row r="24" spans="1:7" x14ac:dyDescent="0.2">
      <c r="A24" s="59">
        <v>600</v>
      </c>
      <c r="B24" s="1" t="s">
        <v>2</v>
      </c>
      <c r="C24" s="10"/>
      <c r="D24" s="58">
        <v>27654</v>
      </c>
      <c r="E24" s="58">
        <v>13400</v>
      </c>
      <c r="F24" s="58">
        <f t="shared" si="6"/>
        <v>14254</v>
      </c>
      <c r="G24" s="32">
        <f t="shared" si="7"/>
        <v>1.063731343283582</v>
      </c>
    </row>
    <row r="25" spans="1:7" x14ac:dyDescent="0.2">
      <c r="A25" s="59">
        <v>601</v>
      </c>
      <c r="B25" s="1" t="s">
        <v>3</v>
      </c>
      <c r="C25" s="10"/>
      <c r="D25" s="58">
        <v>4464</v>
      </c>
      <c r="E25" s="58">
        <v>3827</v>
      </c>
      <c r="F25" s="58">
        <f t="shared" si="6"/>
        <v>637</v>
      </c>
      <c r="G25" s="32">
        <f t="shared" si="7"/>
        <v>0.16644891559968644</v>
      </c>
    </row>
    <row r="26" spans="1:7" x14ac:dyDescent="0.2">
      <c r="A26" s="59">
        <v>604</v>
      </c>
      <c r="B26" s="1" t="s">
        <v>4</v>
      </c>
      <c r="C26" s="10"/>
      <c r="D26" s="58">
        <v>2053</v>
      </c>
      <c r="E26" s="58">
        <v>1060</v>
      </c>
      <c r="F26" s="58">
        <f t="shared" si="6"/>
        <v>993</v>
      </c>
      <c r="G26" s="32">
        <f t="shared" si="7"/>
        <v>0.93679245283018864</v>
      </c>
    </row>
    <row r="27" spans="1:7" x14ac:dyDescent="0.2">
      <c r="A27" s="59">
        <v>61</v>
      </c>
      <c r="B27" s="1" t="s">
        <v>41</v>
      </c>
      <c r="C27" s="10"/>
      <c r="D27" s="58">
        <v>14377</v>
      </c>
      <c r="E27" s="58">
        <v>21569</v>
      </c>
      <c r="F27" s="58">
        <f t="shared" si="6"/>
        <v>-7192</v>
      </c>
      <c r="G27" s="32">
        <f t="shared" si="7"/>
        <v>-0.33344151328295241</v>
      </c>
    </row>
    <row r="28" spans="1:7" x14ac:dyDescent="0.2">
      <c r="A28" s="59">
        <v>62</v>
      </c>
      <c r="B28" s="2" t="s">
        <v>42</v>
      </c>
      <c r="C28" s="11"/>
      <c r="D28" s="39">
        <v>27401</v>
      </c>
      <c r="E28" s="39">
        <v>18975</v>
      </c>
      <c r="F28" s="58">
        <f t="shared" si="6"/>
        <v>8426</v>
      </c>
      <c r="G28" s="32">
        <f t="shared" si="7"/>
        <v>0.44405797101449274</v>
      </c>
    </row>
    <row r="29" spans="1:7" ht="25.5" x14ac:dyDescent="0.2">
      <c r="A29" s="22"/>
      <c r="B29" s="26" t="s">
        <v>43</v>
      </c>
      <c r="C29" s="54"/>
      <c r="D29" s="58">
        <f>D23+D27+D28</f>
        <v>75949</v>
      </c>
      <c r="E29" s="58">
        <f>E23+E27+E28</f>
        <v>58831</v>
      </c>
      <c r="F29" s="58">
        <f t="shared" si="6"/>
        <v>17118</v>
      </c>
      <c r="G29" s="32">
        <f t="shared" si="7"/>
        <v>0.29096904693103975</v>
      </c>
    </row>
    <row r="30" spans="1:7" ht="25.5" x14ac:dyDescent="0.2">
      <c r="A30" s="22"/>
      <c r="B30" s="26" t="s">
        <v>48</v>
      </c>
      <c r="C30" s="54"/>
      <c r="D30" s="58">
        <f>D22-D29</f>
        <v>139071</v>
      </c>
      <c r="E30" s="58">
        <f>E22-E29</f>
        <v>138009</v>
      </c>
      <c r="F30" s="58">
        <f t="shared" si="6"/>
        <v>1062</v>
      </c>
      <c r="G30" s="32">
        <f t="shared" si="7"/>
        <v>7.695150316283721E-3</v>
      </c>
    </row>
    <row r="31" spans="1:7" x14ac:dyDescent="0.2">
      <c r="A31" s="59">
        <v>63</v>
      </c>
      <c r="B31" s="3" t="s">
        <v>46</v>
      </c>
      <c r="C31" s="57"/>
      <c r="D31" s="60">
        <v>82915</v>
      </c>
      <c r="E31" s="60">
        <v>98788</v>
      </c>
      <c r="F31" s="58">
        <f t="shared" si="6"/>
        <v>-15873</v>
      </c>
      <c r="G31" s="32">
        <f t="shared" si="7"/>
        <v>-0.16067741021176662</v>
      </c>
    </row>
    <row r="32" spans="1:7" x14ac:dyDescent="0.2">
      <c r="A32" s="59"/>
      <c r="B32" s="13" t="s">
        <v>6</v>
      </c>
      <c r="C32" s="27"/>
      <c r="D32" s="58"/>
      <c r="E32" s="58"/>
      <c r="F32" s="58"/>
      <c r="G32" s="32"/>
    </row>
    <row r="33" spans="1:7" x14ac:dyDescent="0.2">
      <c r="A33" s="59">
        <v>631</v>
      </c>
      <c r="B33" s="15" t="s">
        <v>21</v>
      </c>
      <c r="C33" s="21"/>
      <c r="D33" s="60"/>
      <c r="E33" s="60"/>
      <c r="F33" s="58">
        <f t="shared" ref="F33" si="8">(D33-E33)</f>
        <v>0</v>
      </c>
      <c r="G33" s="32" t="e">
        <f t="shared" ref="G33" si="9">F33/E33</f>
        <v>#DIV/0!</v>
      </c>
    </row>
    <row r="34" spans="1:7" x14ac:dyDescent="0.2">
      <c r="A34" s="59"/>
      <c r="B34" s="15"/>
      <c r="C34" s="21"/>
      <c r="D34" s="58"/>
      <c r="E34" s="58"/>
      <c r="F34" s="58"/>
      <c r="G34" s="32"/>
    </row>
    <row r="35" spans="1:7" x14ac:dyDescent="0.2">
      <c r="A35" s="59">
        <v>64</v>
      </c>
      <c r="B35" s="2" t="s">
        <v>47</v>
      </c>
      <c r="C35" s="11"/>
      <c r="D35" s="39">
        <v>8249</v>
      </c>
      <c r="E35" s="39">
        <v>7142</v>
      </c>
      <c r="F35" s="58">
        <f t="shared" ref="F35:F45" si="10">(D35-E35)</f>
        <v>1107</v>
      </c>
      <c r="G35" s="32">
        <f t="shared" ref="G35:G45" si="11">F35/E35</f>
        <v>0.15499859983197983</v>
      </c>
    </row>
    <row r="36" spans="1:7" ht="25.5" x14ac:dyDescent="0.2">
      <c r="A36" s="22"/>
      <c r="B36" s="26" t="s">
        <v>49</v>
      </c>
      <c r="C36" s="54"/>
      <c r="D36" s="58">
        <f>D30-D31-D35</f>
        <v>47907</v>
      </c>
      <c r="E36" s="58">
        <f>E30-E31-E35</f>
        <v>32079</v>
      </c>
      <c r="F36" s="58">
        <f t="shared" si="10"/>
        <v>15828</v>
      </c>
      <c r="G36" s="32">
        <f t="shared" si="11"/>
        <v>0.4934069017114</v>
      </c>
    </row>
    <row r="37" spans="1:7" x14ac:dyDescent="0.2">
      <c r="A37" s="59">
        <v>75</v>
      </c>
      <c r="B37" s="3" t="s">
        <v>50</v>
      </c>
      <c r="C37" s="57"/>
      <c r="D37" s="60">
        <v>144</v>
      </c>
      <c r="E37" s="60">
        <v>10</v>
      </c>
      <c r="F37" s="58">
        <f t="shared" si="10"/>
        <v>134</v>
      </c>
      <c r="G37" s="32">
        <f t="shared" si="11"/>
        <v>13.4</v>
      </c>
    </row>
    <row r="38" spans="1:7" x14ac:dyDescent="0.2">
      <c r="A38" s="59">
        <v>65</v>
      </c>
      <c r="B38" s="1" t="s">
        <v>51</v>
      </c>
      <c r="C38" s="10"/>
      <c r="D38" s="58">
        <v>278</v>
      </c>
      <c r="E38" s="58">
        <v>48</v>
      </c>
      <c r="F38" s="58">
        <f t="shared" si="10"/>
        <v>230</v>
      </c>
      <c r="G38" s="32">
        <f t="shared" si="11"/>
        <v>4.791666666666667</v>
      </c>
    </row>
    <row r="39" spans="1:7" ht="25.5" x14ac:dyDescent="0.2">
      <c r="A39" s="59">
        <v>68</v>
      </c>
      <c r="B39" s="16" t="s">
        <v>52</v>
      </c>
      <c r="C39" s="17"/>
      <c r="D39" s="58">
        <v>26869</v>
      </c>
      <c r="E39" s="58">
        <v>24948</v>
      </c>
      <c r="F39" s="58">
        <f t="shared" si="10"/>
        <v>1921</v>
      </c>
      <c r="G39" s="32">
        <f t="shared" si="11"/>
        <v>7.7000160333493661E-2</v>
      </c>
    </row>
    <row r="40" spans="1:7" x14ac:dyDescent="0.2">
      <c r="A40" s="59">
        <v>78</v>
      </c>
      <c r="B40" s="2" t="s">
        <v>53</v>
      </c>
      <c r="C40" s="11"/>
      <c r="D40" s="39">
        <v>1638</v>
      </c>
      <c r="E40" s="39">
        <v>0</v>
      </c>
      <c r="F40" s="58">
        <f t="shared" si="10"/>
        <v>1638</v>
      </c>
      <c r="G40" s="32" t="e">
        <f t="shared" si="11"/>
        <v>#DIV/0!</v>
      </c>
    </row>
    <row r="41" spans="1:7" ht="25.5" x14ac:dyDescent="0.2">
      <c r="A41" s="22"/>
      <c r="B41" s="26" t="s">
        <v>77</v>
      </c>
      <c r="C41" s="54"/>
      <c r="D41" s="58">
        <f>D36+D37-D38-D39+D40</f>
        <v>22542</v>
      </c>
      <c r="E41" s="58">
        <f>E36+E37-E38-E39+E40</f>
        <v>7093</v>
      </c>
      <c r="F41" s="58">
        <f t="shared" si="10"/>
        <v>15449</v>
      </c>
      <c r="G41" s="32">
        <f t="shared" si="11"/>
        <v>2.1780628788946848</v>
      </c>
    </row>
    <row r="42" spans="1:7" x14ac:dyDescent="0.2">
      <c r="A42" s="59">
        <v>76</v>
      </c>
      <c r="B42" s="1" t="s">
        <v>54</v>
      </c>
      <c r="C42" s="10"/>
      <c r="D42" s="58">
        <v>62</v>
      </c>
      <c r="E42" s="58">
        <v>0</v>
      </c>
      <c r="F42" s="58">
        <f t="shared" si="10"/>
        <v>62</v>
      </c>
      <c r="G42" s="32" t="e">
        <f t="shared" si="11"/>
        <v>#DIV/0!</v>
      </c>
    </row>
    <row r="43" spans="1:7" x14ac:dyDescent="0.2">
      <c r="A43" s="59">
        <v>66</v>
      </c>
      <c r="B43" s="1" t="s">
        <v>55</v>
      </c>
      <c r="C43" s="10"/>
      <c r="D43" s="58">
        <v>341</v>
      </c>
      <c r="E43" s="58">
        <v>4</v>
      </c>
      <c r="F43" s="58">
        <f t="shared" si="10"/>
        <v>337</v>
      </c>
      <c r="G43" s="32">
        <f t="shared" si="11"/>
        <v>84.25</v>
      </c>
    </row>
    <row r="44" spans="1:7" x14ac:dyDescent="0.2">
      <c r="B44" s="2" t="s">
        <v>56</v>
      </c>
      <c r="C44" s="11"/>
      <c r="D44" s="39">
        <f>D42-D43</f>
        <v>-279</v>
      </c>
      <c r="E44" s="39">
        <f>E42-E43</f>
        <v>-4</v>
      </c>
      <c r="F44" s="58">
        <f t="shared" si="10"/>
        <v>-275</v>
      </c>
      <c r="G44" s="32">
        <f t="shared" si="11"/>
        <v>68.75</v>
      </c>
    </row>
    <row r="45" spans="1:7" x14ac:dyDescent="0.2">
      <c r="A45" s="22"/>
      <c r="B45" s="19" t="s">
        <v>57</v>
      </c>
      <c r="C45" s="54"/>
      <c r="D45" s="58">
        <f>D41+D44</f>
        <v>22263</v>
      </c>
      <c r="E45" s="58">
        <f>E41+E44</f>
        <v>7089</v>
      </c>
      <c r="F45" s="58">
        <f t="shared" si="10"/>
        <v>15174</v>
      </c>
      <c r="G45" s="32">
        <f t="shared" si="11"/>
        <v>2.1404993652137114</v>
      </c>
    </row>
    <row r="47" spans="1:7" x14ac:dyDescent="0.2">
      <c r="B47" s="251" t="s">
        <v>5</v>
      </c>
      <c r="C47" s="252"/>
      <c r="D47" s="275" t="s">
        <v>9</v>
      </c>
      <c r="E47" s="275"/>
      <c r="F47" s="276" t="s">
        <v>14</v>
      </c>
      <c r="G47" s="276"/>
    </row>
    <row r="48" spans="1:7" x14ac:dyDescent="0.2">
      <c r="B48" s="5"/>
      <c r="C48" s="28"/>
      <c r="D48" s="42" t="s">
        <v>10</v>
      </c>
      <c r="E48" s="42" t="s">
        <v>11</v>
      </c>
      <c r="F48" s="42" t="s">
        <v>12</v>
      </c>
      <c r="G48" s="37" t="s">
        <v>13</v>
      </c>
    </row>
    <row r="49" spans="1:7" x14ac:dyDescent="0.2">
      <c r="A49" s="59">
        <v>5</v>
      </c>
      <c r="B49" s="1" t="s">
        <v>22</v>
      </c>
      <c r="C49" s="10"/>
      <c r="D49" s="58">
        <v>3365328</v>
      </c>
      <c r="E49" s="58">
        <v>3141788</v>
      </c>
      <c r="F49" s="58">
        <f t="shared" ref="F49" si="12">(D49-E49)</f>
        <v>223540</v>
      </c>
      <c r="G49" s="32">
        <f t="shared" ref="G49" si="13">F49/E49</f>
        <v>7.1150567765870892E-2</v>
      </c>
    </row>
    <row r="50" spans="1:7" x14ac:dyDescent="0.2">
      <c r="B50" s="6"/>
      <c r="C50" s="28"/>
    </row>
    <row r="51" spans="1:7" x14ac:dyDescent="0.2">
      <c r="B51" s="7" t="s">
        <v>6</v>
      </c>
      <c r="C51" s="29"/>
    </row>
    <row r="52" spans="1:7" x14ac:dyDescent="0.2">
      <c r="B52" s="6"/>
      <c r="C52" s="28"/>
    </row>
    <row r="53" spans="1:7" x14ac:dyDescent="0.2">
      <c r="A53" s="59">
        <v>51</v>
      </c>
      <c r="B53" s="20" t="s">
        <v>29</v>
      </c>
      <c r="C53" s="30"/>
      <c r="D53" s="58">
        <v>0</v>
      </c>
      <c r="E53" s="58">
        <v>0</v>
      </c>
      <c r="F53" s="58">
        <f t="shared" ref="F53:F54" si="14">(D53-E53)</f>
        <v>0</v>
      </c>
      <c r="G53" s="32" t="e">
        <f t="shared" ref="G53:G54" si="15">F53/E53</f>
        <v>#DIV/0!</v>
      </c>
    </row>
    <row r="54" spans="1:7" x14ac:dyDescent="0.2">
      <c r="A54" s="59">
        <v>510</v>
      </c>
      <c r="B54" s="1" t="s">
        <v>7</v>
      </c>
      <c r="C54" s="10"/>
      <c r="D54" s="58">
        <v>0</v>
      </c>
      <c r="E54" s="58">
        <v>0</v>
      </c>
      <c r="F54" s="58">
        <f t="shared" si="14"/>
        <v>0</v>
      </c>
      <c r="G54" s="32" t="e">
        <f t="shared" si="15"/>
        <v>#DIV/0!</v>
      </c>
    </row>
    <row r="55" spans="1:7" x14ac:dyDescent="0.2">
      <c r="B55" s="3"/>
      <c r="C55" s="28"/>
    </row>
    <row r="56" spans="1:7" x14ac:dyDescent="0.2">
      <c r="A56" s="59">
        <v>41</v>
      </c>
      <c r="B56" s="1" t="s">
        <v>8</v>
      </c>
      <c r="C56" s="10"/>
      <c r="D56" s="58">
        <f>D60+D61+D62</f>
        <v>789376</v>
      </c>
      <c r="E56" s="58">
        <f>E60+E61+E62</f>
        <v>713281</v>
      </c>
      <c r="F56" s="58">
        <f t="shared" ref="F56" si="16">(D56-E56)</f>
        <v>76095</v>
      </c>
      <c r="G56" s="32">
        <f t="shared" ref="G56" si="17">F56/E56</f>
        <v>0.10668306039274844</v>
      </c>
    </row>
    <row r="57" spans="1:7" x14ac:dyDescent="0.2">
      <c r="A57" s="59"/>
      <c r="B57" s="1"/>
      <c r="C57" s="10"/>
      <c r="D57" s="58"/>
      <c r="E57" s="58"/>
      <c r="F57" s="58"/>
      <c r="G57" s="32"/>
    </row>
    <row r="58" spans="1:7" x14ac:dyDescent="0.2">
      <c r="A58" s="59"/>
      <c r="B58" s="7" t="s">
        <v>6</v>
      </c>
      <c r="C58" s="29"/>
      <c r="D58" s="58"/>
      <c r="E58" s="58"/>
      <c r="F58" s="58"/>
      <c r="G58" s="32"/>
    </row>
    <row r="59" spans="1:7" x14ac:dyDescent="0.2">
      <c r="A59" s="59"/>
      <c r="B59" s="1"/>
      <c r="C59" s="10"/>
      <c r="D59" s="58"/>
      <c r="E59" s="58"/>
      <c r="F59" s="58"/>
      <c r="G59" s="32"/>
    </row>
    <row r="60" spans="1:7" x14ac:dyDescent="0.2">
      <c r="A60" s="59"/>
      <c r="B60" s="23" t="s">
        <v>23</v>
      </c>
      <c r="C60" s="10"/>
      <c r="D60" s="58">
        <v>226145</v>
      </c>
      <c r="E60" s="58">
        <v>163098</v>
      </c>
      <c r="F60" s="58">
        <f t="shared" ref="F60:F62" si="18">(D60-E60)</f>
        <v>63047</v>
      </c>
      <c r="G60" s="32">
        <f t="shared" ref="G60:G62" si="19">F60/E60</f>
        <v>0.38655900133661969</v>
      </c>
    </row>
    <row r="61" spans="1:7" ht="25.5" x14ac:dyDescent="0.2">
      <c r="A61" s="59"/>
      <c r="B61" s="24" t="s">
        <v>58</v>
      </c>
      <c r="C61" s="17"/>
      <c r="D61" s="58">
        <v>193414</v>
      </c>
      <c r="E61" s="58">
        <v>162918</v>
      </c>
      <c r="F61" s="58">
        <f t="shared" si="18"/>
        <v>30496</v>
      </c>
      <c r="G61" s="32">
        <f t="shared" si="19"/>
        <v>0.18718619182656307</v>
      </c>
    </row>
    <row r="62" spans="1:7" x14ac:dyDescent="0.2">
      <c r="A62" s="59"/>
      <c r="B62" s="23" t="s">
        <v>24</v>
      </c>
      <c r="C62" s="10"/>
      <c r="D62" s="58">
        <v>369817</v>
      </c>
      <c r="E62" s="58">
        <v>387265</v>
      </c>
      <c r="F62" s="58">
        <f t="shared" si="18"/>
        <v>-17448</v>
      </c>
      <c r="G62" s="32">
        <f t="shared" si="19"/>
        <v>-4.5054420099931575E-2</v>
      </c>
    </row>
    <row r="63" spans="1:7" x14ac:dyDescent="0.2">
      <c r="A63" s="59"/>
      <c r="B63" s="1"/>
      <c r="C63" s="10"/>
      <c r="D63" s="58"/>
      <c r="E63" s="58"/>
      <c r="F63" s="58"/>
      <c r="G63" s="32"/>
    </row>
    <row r="64" spans="1:7" x14ac:dyDescent="0.2">
      <c r="A64" s="59"/>
      <c r="B64" s="8" t="s">
        <v>26</v>
      </c>
      <c r="C64" s="31"/>
      <c r="D64" s="58">
        <v>281682</v>
      </c>
      <c r="E64" s="58">
        <v>467358</v>
      </c>
      <c r="F64" s="58">
        <f t="shared" ref="F64" si="20">(D64-E64)</f>
        <v>-185676</v>
      </c>
      <c r="G64" s="32">
        <f t="shared" ref="G64" si="21">F64/E64</f>
        <v>-0.39728858819149349</v>
      </c>
    </row>
    <row r="65" spans="1:7" x14ac:dyDescent="0.2">
      <c r="A65" s="59"/>
      <c r="B65" s="8"/>
      <c r="C65" s="31"/>
      <c r="D65" s="58"/>
      <c r="E65" s="58"/>
      <c r="F65" s="58"/>
      <c r="G65" s="32"/>
    </row>
    <row r="66" spans="1:7" x14ac:dyDescent="0.2">
      <c r="A66" s="59">
        <v>3</v>
      </c>
      <c r="B66" s="8" t="s">
        <v>15</v>
      </c>
      <c r="C66" s="31"/>
      <c r="D66" s="58">
        <f>D69+D70+D71+D72</f>
        <v>298602</v>
      </c>
      <c r="E66" s="58">
        <f>E69+E70+E71+E72</f>
        <v>286206</v>
      </c>
      <c r="F66" s="58">
        <f t="shared" ref="F66" si="22">(D66-E66)</f>
        <v>12396</v>
      </c>
      <c r="G66" s="32">
        <f t="shared" ref="G66" si="23">F66/E66</f>
        <v>4.3311460975660888E-2</v>
      </c>
    </row>
    <row r="67" spans="1:7" x14ac:dyDescent="0.2">
      <c r="A67" s="59"/>
      <c r="B67" s="7" t="s">
        <v>6</v>
      </c>
      <c r="C67" s="29"/>
      <c r="D67" s="58"/>
      <c r="E67" s="58"/>
      <c r="F67" s="58"/>
      <c r="G67" s="32"/>
    </row>
    <row r="68" spans="1:7" x14ac:dyDescent="0.2">
      <c r="A68" s="59"/>
      <c r="B68" s="8"/>
      <c r="C68" s="31"/>
      <c r="D68" s="58"/>
      <c r="E68" s="58"/>
      <c r="F68" s="58"/>
      <c r="G68" s="32"/>
    </row>
    <row r="69" spans="1:7" x14ac:dyDescent="0.2">
      <c r="A69" s="59">
        <v>30</v>
      </c>
      <c r="B69" s="25" t="s">
        <v>16</v>
      </c>
      <c r="C69" s="31"/>
      <c r="D69" s="58">
        <v>16607</v>
      </c>
      <c r="E69" s="58">
        <v>18739</v>
      </c>
      <c r="F69" s="58">
        <f t="shared" ref="F69:F72" si="24">(D69-E69)</f>
        <v>-2132</v>
      </c>
      <c r="G69" s="32">
        <f t="shared" ref="G69:G72" si="25">F69/E69</f>
        <v>-0.11377341373605848</v>
      </c>
    </row>
    <row r="70" spans="1:7" x14ac:dyDescent="0.2">
      <c r="A70" s="59">
        <v>31</v>
      </c>
      <c r="B70" s="25" t="s">
        <v>17</v>
      </c>
      <c r="C70" s="31"/>
      <c r="D70" s="58">
        <v>88170</v>
      </c>
      <c r="E70" s="58">
        <v>75026</v>
      </c>
      <c r="F70" s="58">
        <f t="shared" si="24"/>
        <v>13144</v>
      </c>
      <c r="G70" s="32">
        <f t="shared" si="25"/>
        <v>0.17519259989870178</v>
      </c>
    </row>
    <row r="71" spans="1:7" x14ac:dyDescent="0.2">
      <c r="A71" s="59">
        <v>32</v>
      </c>
      <c r="B71" s="25" t="s">
        <v>18</v>
      </c>
      <c r="C71" s="31"/>
      <c r="D71" s="58">
        <v>193775</v>
      </c>
      <c r="E71" s="58">
        <v>192391</v>
      </c>
      <c r="F71" s="58">
        <f t="shared" si="24"/>
        <v>1384</v>
      </c>
      <c r="G71" s="32">
        <f t="shared" si="25"/>
        <v>7.1936836962227966E-3</v>
      </c>
    </row>
    <row r="72" spans="1:7" x14ac:dyDescent="0.2">
      <c r="A72" s="59">
        <v>37</v>
      </c>
      <c r="B72" s="25" t="s">
        <v>25</v>
      </c>
      <c r="C72" s="31"/>
      <c r="D72" s="58">
        <v>50</v>
      </c>
      <c r="E72" s="58">
        <v>50</v>
      </c>
      <c r="F72" s="58">
        <f t="shared" si="24"/>
        <v>0</v>
      </c>
      <c r="G72" s="32">
        <f t="shared" si="25"/>
        <v>0</v>
      </c>
    </row>
    <row r="73" spans="1:7" x14ac:dyDescent="0.2">
      <c r="B73" s="9"/>
      <c r="C73" s="28"/>
    </row>
    <row r="75" spans="1:7" ht="13.5" thickBot="1" x14ac:dyDescent="0.25"/>
    <row r="76" spans="1:7" ht="16.5" thickBot="1" x14ac:dyDescent="0.3">
      <c r="A76" s="257" t="s">
        <v>60</v>
      </c>
      <c r="B76" s="258"/>
      <c r="C76" s="258"/>
      <c r="D76" s="258"/>
      <c r="E76" s="258"/>
      <c r="F76" s="258"/>
      <c r="G76" s="259"/>
    </row>
    <row r="77" spans="1:7" ht="12.75" customHeight="1" x14ac:dyDescent="0.2">
      <c r="A77" s="277" t="s">
        <v>1</v>
      </c>
      <c r="B77" s="270" t="s">
        <v>0</v>
      </c>
      <c r="C77" s="271" t="s">
        <v>76</v>
      </c>
      <c r="D77" s="275" t="s">
        <v>9</v>
      </c>
      <c r="E77" s="275"/>
      <c r="F77" s="276" t="s">
        <v>14</v>
      </c>
      <c r="G77" s="276"/>
    </row>
    <row r="78" spans="1:7" x14ac:dyDescent="0.2">
      <c r="A78" s="277"/>
      <c r="B78" s="270"/>
      <c r="C78" s="272"/>
      <c r="D78" s="58" t="s">
        <v>10</v>
      </c>
      <c r="E78" s="58" t="s">
        <v>11</v>
      </c>
      <c r="F78" s="58" t="s">
        <v>12</v>
      </c>
      <c r="G78" s="32" t="s">
        <v>13</v>
      </c>
    </row>
    <row r="79" spans="1:7" x14ac:dyDescent="0.2">
      <c r="A79" s="59">
        <v>700</v>
      </c>
      <c r="B79" s="1" t="s">
        <v>30</v>
      </c>
      <c r="C79" s="10"/>
      <c r="D79" s="58"/>
      <c r="E79" s="58"/>
      <c r="F79" s="58">
        <f>(D79-E79)</f>
        <v>0</v>
      </c>
      <c r="G79" s="32" t="e">
        <f>F79/E79</f>
        <v>#DIV/0!</v>
      </c>
    </row>
    <row r="80" spans="1:7" x14ac:dyDescent="0.2">
      <c r="A80" s="59">
        <v>701</v>
      </c>
      <c r="B80" s="1" t="s">
        <v>31</v>
      </c>
      <c r="C80" s="10"/>
      <c r="D80" s="58"/>
      <c r="E80" s="58"/>
      <c r="F80" s="58">
        <f t="shared" ref="F80:F82" si="26">(D80-E80)</f>
        <v>0</v>
      </c>
      <c r="G80" s="32" t="e">
        <f t="shared" ref="G80:G82" si="27">F80/E80</f>
        <v>#DIV/0!</v>
      </c>
    </row>
    <row r="81" spans="1:16" x14ac:dyDescent="0.2">
      <c r="A81" s="59">
        <v>704</v>
      </c>
      <c r="B81" s="1" t="s">
        <v>32</v>
      </c>
      <c r="C81" s="10"/>
      <c r="D81" s="58"/>
      <c r="E81" s="58"/>
      <c r="F81" s="58">
        <f t="shared" si="26"/>
        <v>0</v>
      </c>
      <c r="G81" s="32" t="e">
        <f t="shared" si="27"/>
        <v>#DIV/0!</v>
      </c>
    </row>
    <row r="82" spans="1:16" x14ac:dyDescent="0.2">
      <c r="A82" s="59">
        <v>706</v>
      </c>
      <c r="B82" s="1" t="s">
        <v>33</v>
      </c>
      <c r="C82" s="10"/>
      <c r="D82" s="58"/>
      <c r="E82" s="58"/>
      <c r="F82" s="58">
        <f t="shared" si="26"/>
        <v>0</v>
      </c>
      <c r="G82" s="32" t="e">
        <f t="shared" si="27"/>
        <v>#DIV/0!</v>
      </c>
    </row>
    <row r="83" spans="1:16" x14ac:dyDescent="0.2">
      <c r="A83" s="59"/>
      <c r="B83" s="13" t="s">
        <v>6</v>
      </c>
      <c r="C83" s="52"/>
      <c r="D83" s="39"/>
      <c r="E83" s="39"/>
      <c r="F83" s="39"/>
      <c r="G83" s="33"/>
      <c r="N83" s="9"/>
      <c r="O83" s="9"/>
      <c r="P83" s="9"/>
    </row>
    <row r="84" spans="1:16" x14ac:dyDescent="0.2">
      <c r="A84" s="59"/>
      <c r="B84" s="14" t="s">
        <v>19</v>
      </c>
      <c r="C84" s="10"/>
      <c r="D84" s="39"/>
      <c r="E84" s="39"/>
      <c r="F84" s="58">
        <f t="shared" ref="F84:F89" si="28">(D84-E84)</f>
        <v>0</v>
      </c>
      <c r="G84" s="32" t="e">
        <f t="shared" ref="G84:G89" si="29">F84/E84</f>
        <v>#DIV/0!</v>
      </c>
      <c r="N84" s="9"/>
      <c r="O84" s="9"/>
      <c r="P84" s="9"/>
    </row>
    <row r="85" spans="1:16" x14ac:dyDescent="0.2">
      <c r="A85" s="59"/>
      <c r="B85" s="14" t="s">
        <v>20</v>
      </c>
      <c r="C85" s="10"/>
      <c r="D85" s="39"/>
      <c r="E85" s="39"/>
      <c r="F85" s="58">
        <f t="shared" si="28"/>
        <v>0</v>
      </c>
      <c r="G85" s="32" t="e">
        <f t="shared" si="29"/>
        <v>#DIV/0!</v>
      </c>
      <c r="N85" s="9"/>
      <c r="O85" s="9"/>
      <c r="P85" s="9"/>
    </row>
    <row r="86" spans="1:16" x14ac:dyDescent="0.2">
      <c r="A86" s="59"/>
      <c r="B86" s="14" t="s">
        <v>27</v>
      </c>
      <c r="C86" s="10"/>
      <c r="D86" s="39"/>
      <c r="E86" s="39"/>
      <c r="F86" s="58">
        <f t="shared" si="28"/>
        <v>0</v>
      </c>
      <c r="G86" s="32" t="e">
        <f t="shared" si="29"/>
        <v>#DIV/0!</v>
      </c>
      <c r="N86" s="9"/>
      <c r="O86" s="9"/>
      <c r="P86" s="9"/>
    </row>
    <row r="87" spans="1:16" x14ac:dyDescent="0.2">
      <c r="A87" s="59">
        <v>706</v>
      </c>
      <c r="B87" s="2" t="s">
        <v>34</v>
      </c>
      <c r="C87" s="10"/>
      <c r="D87" s="39"/>
      <c r="E87" s="39"/>
      <c r="F87" s="58">
        <f t="shared" si="28"/>
        <v>0</v>
      </c>
      <c r="G87" s="32" t="e">
        <f t="shared" si="29"/>
        <v>#DIV/0!</v>
      </c>
    </row>
    <row r="88" spans="1:16" x14ac:dyDescent="0.2">
      <c r="A88" s="56" t="s">
        <v>35</v>
      </c>
      <c r="B88" s="1" t="s">
        <v>36</v>
      </c>
      <c r="C88" s="53"/>
      <c r="D88" s="39"/>
      <c r="E88" s="39"/>
      <c r="F88" s="58">
        <f t="shared" si="28"/>
        <v>0</v>
      </c>
      <c r="G88" s="32" t="e">
        <f t="shared" si="29"/>
        <v>#DIV/0!</v>
      </c>
    </row>
    <row r="89" spans="1:16" ht="25.5" x14ac:dyDescent="0.2">
      <c r="A89" s="22"/>
      <c r="B89" s="26" t="s">
        <v>45</v>
      </c>
      <c r="C89" s="55"/>
      <c r="D89" s="40">
        <f>D79+D80+D81+D82+D87+D88</f>
        <v>0</v>
      </c>
      <c r="E89" s="40">
        <f>E79+E80+E81+E82+E87+E88</f>
        <v>0</v>
      </c>
      <c r="F89" s="40">
        <f t="shared" si="28"/>
        <v>0</v>
      </c>
      <c r="G89" s="34" t="e">
        <f t="shared" si="29"/>
        <v>#DIV/0!</v>
      </c>
    </row>
    <row r="90" spans="1:16" x14ac:dyDescent="0.2">
      <c r="B90" s="18"/>
      <c r="C90" s="28"/>
      <c r="D90" s="41"/>
      <c r="E90" s="42"/>
      <c r="F90" s="42"/>
      <c r="G90" s="35"/>
    </row>
    <row r="91" spans="1:16" x14ac:dyDescent="0.2">
      <c r="B91" s="13" t="s">
        <v>6</v>
      </c>
      <c r="C91" s="28"/>
      <c r="D91" s="41"/>
      <c r="E91" s="42"/>
      <c r="F91" s="42"/>
      <c r="G91" s="35"/>
    </row>
    <row r="92" spans="1:16" x14ac:dyDescent="0.2">
      <c r="B92" s="1" t="s">
        <v>28</v>
      </c>
      <c r="C92" s="10"/>
      <c r="D92" s="58"/>
      <c r="E92" s="58"/>
      <c r="F92" s="58">
        <f t="shared" ref="F92" si="30">(D92-E92)</f>
        <v>0</v>
      </c>
      <c r="G92" s="32" t="e">
        <f t="shared" ref="G92" si="31">F92/E92</f>
        <v>#DIV/0!</v>
      </c>
    </row>
    <row r="93" spans="1:16" x14ac:dyDescent="0.2">
      <c r="B93" s="3"/>
      <c r="C93" s="57"/>
      <c r="D93" s="60"/>
      <c r="E93" s="60"/>
      <c r="F93" s="60"/>
      <c r="G93" s="36"/>
    </row>
    <row r="94" spans="1:16" x14ac:dyDescent="0.2">
      <c r="A94" s="59">
        <v>72</v>
      </c>
      <c r="B94" s="1" t="s">
        <v>37</v>
      </c>
      <c r="C94" s="10"/>
      <c r="D94" s="58"/>
      <c r="E94" s="58"/>
      <c r="F94" s="58">
        <f t="shared" ref="F94:F106" si="32">(D94-E94)</f>
        <v>0</v>
      </c>
      <c r="G94" s="32" t="e">
        <f t="shared" ref="G94:G106" si="33">F94/E94</f>
        <v>#DIV/0!</v>
      </c>
    </row>
    <row r="95" spans="1:16" x14ac:dyDescent="0.2">
      <c r="A95" s="59">
        <v>73</v>
      </c>
      <c r="B95" s="1" t="s">
        <v>38</v>
      </c>
      <c r="C95" s="10"/>
      <c r="D95" s="58"/>
      <c r="E95" s="58"/>
      <c r="F95" s="58">
        <f t="shared" si="32"/>
        <v>0</v>
      </c>
      <c r="G95" s="32" t="e">
        <f t="shared" si="33"/>
        <v>#DIV/0!</v>
      </c>
    </row>
    <row r="96" spans="1:16" x14ac:dyDescent="0.2">
      <c r="A96" s="59">
        <v>74</v>
      </c>
      <c r="B96" s="2" t="s">
        <v>39</v>
      </c>
      <c r="C96" s="11"/>
      <c r="D96" s="39"/>
      <c r="E96" s="39"/>
      <c r="F96" s="58">
        <f t="shared" si="32"/>
        <v>0</v>
      </c>
      <c r="G96" s="32" t="e">
        <f t="shared" si="33"/>
        <v>#DIV/0!</v>
      </c>
    </row>
    <row r="97" spans="1:7" ht="25.5" x14ac:dyDescent="0.2">
      <c r="A97" s="22"/>
      <c r="B97" s="26" t="s">
        <v>44</v>
      </c>
      <c r="C97" s="54"/>
      <c r="D97" s="58">
        <f>D89+D94+D95+D96</f>
        <v>0</v>
      </c>
      <c r="E97" s="58">
        <f>E89+E94+E95+E96</f>
        <v>0</v>
      </c>
      <c r="F97" s="58">
        <f t="shared" si="32"/>
        <v>0</v>
      </c>
      <c r="G97" s="32" t="e">
        <f t="shared" si="33"/>
        <v>#DIV/0!</v>
      </c>
    </row>
    <row r="98" spans="1:7" x14ac:dyDescent="0.2">
      <c r="A98" s="59">
        <v>60</v>
      </c>
      <c r="B98" s="3" t="s">
        <v>40</v>
      </c>
      <c r="C98" s="57"/>
      <c r="D98" s="60">
        <f>D99+D100+D101</f>
        <v>0</v>
      </c>
      <c r="E98" s="60">
        <f>E99+E100+E101</f>
        <v>0</v>
      </c>
      <c r="F98" s="58">
        <f t="shared" si="32"/>
        <v>0</v>
      </c>
      <c r="G98" s="32" t="e">
        <f t="shared" si="33"/>
        <v>#DIV/0!</v>
      </c>
    </row>
    <row r="99" spans="1:7" x14ac:dyDescent="0.2">
      <c r="A99" s="59">
        <v>600</v>
      </c>
      <c r="B99" s="1" t="s">
        <v>2</v>
      </c>
      <c r="C99" s="10"/>
      <c r="D99" s="58"/>
      <c r="E99" s="58"/>
      <c r="F99" s="58">
        <f t="shared" si="32"/>
        <v>0</v>
      </c>
      <c r="G99" s="32" t="e">
        <f t="shared" si="33"/>
        <v>#DIV/0!</v>
      </c>
    </row>
    <row r="100" spans="1:7" x14ac:dyDescent="0.2">
      <c r="A100" s="59">
        <v>601</v>
      </c>
      <c r="B100" s="1" t="s">
        <v>3</v>
      </c>
      <c r="C100" s="10"/>
      <c r="D100" s="58"/>
      <c r="E100" s="58"/>
      <c r="F100" s="58">
        <f t="shared" si="32"/>
        <v>0</v>
      </c>
      <c r="G100" s="32" t="e">
        <f t="shared" si="33"/>
        <v>#DIV/0!</v>
      </c>
    </row>
    <row r="101" spans="1:7" x14ac:dyDescent="0.2">
      <c r="A101" s="59">
        <v>604</v>
      </c>
      <c r="B101" s="1" t="s">
        <v>4</v>
      </c>
      <c r="C101" s="10"/>
      <c r="D101" s="58"/>
      <c r="E101" s="58"/>
      <c r="F101" s="58">
        <f t="shared" si="32"/>
        <v>0</v>
      </c>
      <c r="G101" s="32" t="e">
        <f t="shared" si="33"/>
        <v>#DIV/0!</v>
      </c>
    </row>
    <row r="102" spans="1:7" x14ac:dyDescent="0.2">
      <c r="A102" s="59">
        <v>61</v>
      </c>
      <c r="B102" s="1" t="s">
        <v>41</v>
      </c>
      <c r="C102" s="10"/>
      <c r="D102" s="58"/>
      <c r="E102" s="58"/>
      <c r="F102" s="58">
        <f t="shared" si="32"/>
        <v>0</v>
      </c>
      <c r="G102" s="32" t="e">
        <f t="shared" si="33"/>
        <v>#DIV/0!</v>
      </c>
    </row>
    <row r="103" spans="1:7" x14ac:dyDescent="0.2">
      <c r="A103" s="59">
        <v>62</v>
      </c>
      <c r="B103" s="2" t="s">
        <v>42</v>
      </c>
      <c r="C103" s="11"/>
      <c r="D103" s="39"/>
      <c r="E103" s="39"/>
      <c r="F103" s="58">
        <f t="shared" si="32"/>
        <v>0</v>
      </c>
      <c r="G103" s="32" t="e">
        <f t="shared" si="33"/>
        <v>#DIV/0!</v>
      </c>
    </row>
    <row r="104" spans="1:7" ht="25.5" x14ac:dyDescent="0.2">
      <c r="A104" s="22"/>
      <c r="B104" s="26" t="s">
        <v>43</v>
      </c>
      <c r="C104" s="54"/>
      <c r="D104" s="58">
        <f>D98+D102+D103</f>
        <v>0</v>
      </c>
      <c r="E104" s="58">
        <f>E98+E102+E103</f>
        <v>0</v>
      </c>
      <c r="F104" s="58">
        <f t="shared" si="32"/>
        <v>0</v>
      </c>
      <c r="G104" s="32" t="e">
        <f t="shared" si="33"/>
        <v>#DIV/0!</v>
      </c>
    </row>
    <row r="105" spans="1:7" ht="25.5" x14ac:dyDescent="0.2">
      <c r="A105" s="22"/>
      <c r="B105" s="26" t="s">
        <v>48</v>
      </c>
      <c r="C105" s="54"/>
      <c r="D105" s="58">
        <f>D97-D104</f>
        <v>0</v>
      </c>
      <c r="E105" s="58">
        <f>E97-E104</f>
        <v>0</v>
      </c>
      <c r="F105" s="58">
        <f t="shared" si="32"/>
        <v>0</v>
      </c>
      <c r="G105" s="32" t="e">
        <f t="shared" si="33"/>
        <v>#DIV/0!</v>
      </c>
    </row>
    <row r="106" spans="1:7" x14ac:dyDescent="0.2">
      <c r="A106" s="59">
        <v>63</v>
      </c>
      <c r="B106" s="3" t="s">
        <v>46</v>
      </c>
      <c r="C106" s="57"/>
      <c r="D106" s="60"/>
      <c r="E106" s="60"/>
      <c r="F106" s="58">
        <f t="shared" si="32"/>
        <v>0</v>
      </c>
      <c r="G106" s="32" t="e">
        <f t="shared" si="33"/>
        <v>#DIV/0!</v>
      </c>
    </row>
    <row r="107" spans="1:7" x14ac:dyDescent="0.2">
      <c r="A107" s="59"/>
      <c r="B107" s="13" t="s">
        <v>6</v>
      </c>
      <c r="C107" s="27"/>
      <c r="D107" s="58"/>
      <c r="E107" s="58"/>
      <c r="F107" s="58"/>
      <c r="G107" s="32"/>
    </row>
    <row r="108" spans="1:7" x14ac:dyDescent="0.2">
      <c r="A108" s="59">
        <v>631</v>
      </c>
      <c r="B108" s="15" t="s">
        <v>21</v>
      </c>
      <c r="C108" s="21"/>
      <c r="D108" s="60"/>
      <c r="E108" s="60"/>
      <c r="F108" s="58">
        <f t="shared" ref="F108" si="34">(D108-E108)</f>
        <v>0</v>
      </c>
      <c r="G108" s="32" t="e">
        <f t="shared" ref="G108" si="35">F108/E108</f>
        <v>#DIV/0!</v>
      </c>
    </row>
    <row r="109" spans="1:7" x14ac:dyDescent="0.2">
      <c r="A109" s="59"/>
      <c r="B109" s="15"/>
      <c r="C109" s="21"/>
      <c r="D109" s="58"/>
      <c r="E109" s="58"/>
      <c r="F109" s="58"/>
      <c r="G109" s="32"/>
    </row>
    <row r="110" spans="1:7" x14ac:dyDescent="0.2">
      <c r="A110" s="59">
        <v>64</v>
      </c>
      <c r="B110" s="2" t="s">
        <v>47</v>
      </c>
      <c r="C110" s="11"/>
      <c r="D110" s="39"/>
      <c r="E110" s="39"/>
      <c r="F110" s="58">
        <f t="shared" ref="F110:F120" si="36">(D110-E110)</f>
        <v>0</v>
      </c>
      <c r="G110" s="32" t="e">
        <f t="shared" ref="G110:G120" si="37">F110/E110</f>
        <v>#DIV/0!</v>
      </c>
    </row>
    <row r="111" spans="1:7" ht="25.5" x14ac:dyDescent="0.2">
      <c r="A111" s="22"/>
      <c r="B111" s="26" t="s">
        <v>49</v>
      </c>
      <c r="C111" s="54"/>
      <c r="D111" s="58">
        <f>D105-D106-D110</f>
        <v>0</v>
      </c>
      <c r="E111" s="58">
        <f>E105-E106-E110</f>
        <v>0</v>
      </c>
      <c r="F111" s="58">
        <f t="shared" si="36"/>
        <v>0</v>
      </c>
      <c r="G111" s="32" t="e">
        <f t="shared" si="37"/>
        <v>#DIV/0!</v>
      </c>
    </row>
    <row r="112" spans="1:7" x14ac:dyDescent="0.2">
      <c r="A112" s="59">
        <v>75</v>
      </c>
      <c r="B112" s="3" t="s">
        <v>50</v>
      </c>
      <c r="C112" s="57"/>
      <c r="D112" s="60"/>
      <c r="E112" s="60"/>
      <c r="F112" s="58">
        <f t="shared" si="36"/>
        <v>0</v>
      </c>
      <c r="G112" s="32" t="e">
        <f t="shared" si="37"/>
        <v>#DIV/0!</v>
      </c>
    </row>
    <row r="113" spans="1:7" x14ac:dyDescent="0.2">
      <c r="A113" s="59">
        <v>65</v>
      </c>
      <c r="B113" s="1" t="s">
        <v>51</v>
      </c>
      <c r="C113" s="10"/>
      <c r="D113" s="58"/>
      <c r="E113" s="58"/>
      <c r="F113" s="58">
        <f t="shared" si="36"/>
        <v>0</v>
      </c>
      <c r="G113" s="32" t="e">
        <f t="shared" si="37"/>
        <v>#DIV/0!</v>
      </c>
    </row>
    <row r="114" spans="1:7" ht="25.5" x14ac:dyDescent="0.2">
      <c r="A114" s="59">
        <v>68</v>
      </c>
      <c r="B114" s="16" t="s">
        <v>52</v>
      </c>
      <c r="C114" s="17"/>
      <c r="D114" s="58"/>
      <c r="E114" s="58"/>
      <c r="F114" s="58">
        <f t="shared" si="36"/>
        <v>0</v>
      </c>
      <c r="G114" s="32" t="e">
        <f t="shared" si="37"/>
        <v>#DIV/0!</v>
      </c>
    </row>
    <row r="115" spans="1:7" x14ac:dyDescent="0.2">
      <c r="A115" s="59">
        <v>78</v>
      </c>
      <c r="B115" s="2" t="s">
        <v>53</v>
      </c>
      <c r="C115" s="11"/>
      <c r="D115" s="39"/>
      <c r="E115" s="39"/>
      <c r="F115" s="58">
        <f t="shared" si="36"/>
        <v>0</v>
      </c>
      <c r="G115" s="32" t="e">
        <f t="shared" si="37"/>
        <v>#DIV/0!</v>
      </c>
    </row>
    <row r="116" spans="1:7" ht="25.5" x14ac:dyDescent="0.2">
      <c r="A116" s="22"/>
      <c r="B116" s="26" t="s">
        <v>77</v>
      </c>
      <c r="C116" s="54"/>
      <c r="D116" s="58">
        <f>D111+D112-D113-D114+D115</f>
        <v>0</v>
      </c>
      <c r="E116" s="58">
        <f>E111+E112-E113-E114+E115</f>
        <v>0</v>
      </c>
      <c r="F116" s="58">
        <f t="shared" si="36"/>
        <v>0</v>
      </c>
      <c r="G116" s="32" t="e">
        <f t="shared" si="37"/>
        <v>#DIV/0!</v>
      </c>
    </row>
    <row r="117" spans="1:7" x14ac:dyDescent="0.2">
      <c r="A117" s="59">
        <v>76</v>
      </c>
      <c r="B117" s="1" t="s">
        <v>54</v>
      </c>
      <c r="C117" s="10"/>
      <c r="D117" s="58"/>
      <c r="E117" s="58"/>
      <c r="F117" s="58">
        <f t="shared" si="36"/>
        <v>0</v>
      </c>
      <c r="G117" s="32" t="e">
        <f t="shared" si="37"/>
        <v>#DIV/0!</v>
      </c>
    </row>
    <row r="118" spans="1:7" x14ac:dyDescent="0.2">
      <c r="A118" s="59">
        <v>66</v>
      </c>
      <c r="B118" s="1" t="s">
        <v>55</v>
      </c>
      <c r="C118" s="10"/>
      <c r="D118" s="58"/>
      <c r="E118" s="58"/>
      <c r="F118" s="58">
        <f t="shared" si="36"/>
        <v>0</v>
      </c>
      <c r="G118" s="32" t="e">
        <f t="shared" si="37"/>
        <v>#DIV/0!</v>
      </c>
    </row>
    <row r="119" spans="1:7" x14ac:dyDescent="0.2">
      <c r="B119" s="2" t="s">
        <v>56</v>
      </c>
      <c r="C119" s="11"/>
      <c r="D119" s="39">
        <f>D117-D118</f>
        <v>0</v>
      </c>
      <c r="E119" s="39">
        <f>E117-E118</f>
        <v>0</v>
      </c>
      <c r="F119" s="58">
        <f t="shared" si="36"/>
        <v>0</v>
      </c>
      <c r="G119" s="32" t="e">
        <f t="shared" si="37"/>
        <v>#DIV/0!</v>
      </c>
    </row>
    <row r="120" spans="1:7" x14ac:dyDescent="0.2">
      <c r="A120" s="22"/>
      <c r="B120" s="19" t="s">
        <v>57</v>
      </c>
      <c r="C120" s="54"/>
      <c r="D120" s="58">
        <f>D116+D119</f>
        <v>0</v>
      </c>
      <c r="E120" s="58">
        <f>E116+E119</f>
        <v>0</v>
      </c>
      <c r="F120" s="58">
        <f t="shared" si="36"/>
        <v>0</v>
      </c>
      <c r="G120" s="32" t="e">
        <f t="shared" si="37"/>
        <v>#DIV/0!</v>
      </c>
    </row>
    <row r="122" spans="1:7" x14ac:dyDescent="0.2">
      <c r="B122" s="251" t="s">
        <v>5</v>
      </c>
      <c r="C122" s="252"/>
      <c r="D122" s="275" t="s">
        <v>9</v>
      </c>
      <c r="E122" s="275"/>
      <c r="F122" s="276" t="s">
        <v>14</v>
      </c>
      <c r="G122" s="276"/>
    </row>
    <row r="123" spans="1:7" x14ac:dyDescent="0.2">
      <c r="B123" s="5"/>
      <c r="C123" s="28"/>
      <c r="D123" s="42" t="s">
        <v>10</v>
      </c>
      <c r="E123" s="42" t="s">
        <v>11</v>
      </c>
      <c r="F123" s="42" t="s">
        <v>12</v>
      </c>
      <c r="G123" s="37" t="s">
        <v>13</v>
      </c>
    </row>
    <row r="124" spans="1:7" x14ac:dyDescent="0.2">
      <c r="A124" s="59">
        <v>5</v>
      </c>
      <c r="B124" s="1" t="s">
        <v>22</v>
      </c>
      <c r="C124" s="10"/>
      <c r="D124" s="58"/>
      <c r="E124" s="58"/>
      <c r="F124" s="58">
        <f t="shared" ref="F124" si="38">(D124-E124)</f>
        <v>0</v>
      </c>
      <c r="G124" s="32" t="e">
        <f t="shared" ref="G124" si="39">F124/E124</f>
        <v>#DIV/0!</v>
      </c>
    </row>
    <row r="125" spans="1:7" x14ac:dyDescent="0.2">
      <c r="B125" s="6"/>
      <c r="C125" s="28"/>
    </row>
    <row r="126" spans="1:7" x14ac:dyDescent="0.2">
      <c r="B126" s="7" t="s">
        <v>6</v>
      </c>
      <c r="C126" s="29"/>
    </row>
    <row r="127" spans="1:7" x14ac:dyDescent="0.2">
      <c r="B127" s="6"/>
      <c r="C127" s="28"/>
    </row>
    <row r="128" spans="1:7" x14ac:dyDescent="0.2">
      <c r="A128" s="59">
        <v>51</v>
      </c>
      <c r="B128" s="20" t="s">
        <v>29</v>
      </c>
      <c r="C128" s="30"/>
      <c r="D128" s="58"/>
      <c r="E128" s="58"/>
      <c r="F128" s="58">
        <f t="shared" ref="F128:F129" si="40">(D128-E128)</f>
        <v>0</v>
      </c>
      <c r="G128" s="32" t="e">
        <f t="shared" ref="G128:G129" si="41">F128/E128</f>
        <v>#DIV/0!</v>
      </c>
    </row>
    <row r="129" spans="1:10" x14ac:dyDescent="0.2">
      <c r="A129" s="59">
        <v>510</v>
      </c>
      <c r="B129" s="1" t="s">
        <v>7</v>
      </c>
      <c r="C129" s="10"/>
      <c r="D129" s="58"/>
      <c r="E129" s="58"/>
      <c r="F129" s="58">
        <f t="shared" si="40"/>
        <v>0</v>
      </c>
      <c r="G129" s="32" t="e">
        <f t="shared" si="41"/>
        <v>#DIV/0!</v>
      </c>
    </row>
    <row r="130" spans="1:10" x14ac:dyDescent="0.2">
      <c r="B130" s="3"/>
      <c r="C130" s="28"/>
    </row>
    <row r="131" spans="1:10" x14ac:dyDescent="0.2">
      <c r="A131" s="59">
        <v>41</v>
      </c>
      <c r="B131" s="1" t="s">
        <v>8</v>
      </c>
      <c r="C131" s="10"/>
      <c r="D131" s="58">
        <f>D135+D136+D137</f>
        <v>0</v>
      </c>
      <c r="E131" s="58">
        <f>E135+E136+E137</f>
        <v>0</v>
      </c>
      <c r="F131" s="58">
        <f t="shared" ref="F131" si="42">(D131-E131)</f>
        <v>0</v>
      </c>
      <c r="G131" s="32" t="e">
        <f t="shared" ref="G131" si="43">F131/E131</f>
        <v>#DIV/0!</v>
      </c>
    </row>
    <row r="132" spans="1:10" x14ac:dyDescent="0.2">
      <c r="A132" s="59"/>
      <c r="B132" s="1"/>
      <c r="C132" s="10"/>
      <c r="D132" s="58"/>
      <c r="E132" s="58"/>
      <c r="F132" s="58"/>
      <c r="G132" s="32"/>
    </row>
    <row r="133" spans="1:10" x14ac:dyDescent="0.2">
      <c r="A133" s="59"/>
      <c r="B133" s="7" t="s">
        <v>6</v>
      </c>
      <c r="C133" s="29"/>
      <c r="D133" s="58"/>
      <c r="E133" s="58"/>
      <c r="F133" s="58"/>
      <c r="G133" s="32"/>
    </row>
    <row r="134" spans="1:10" x14ac:dyDescent="0.2">
      <c r="A134" s="59"/>
      <c r="B134" s="1"/>
      <c r="C134" s="10"/>
      <c r="D134" s="58"/>
      <c r="E134" s="58"/>
      <c r="F134" s="58"/>
      <c r="G134" s="32"/>
    </row>
    <row r="135" spans="1:10" x14ac:dyDescent="0.2">
      <c r="A135" s="59"/>
      <c r="B135" s="23" t="s">
        <v>23</v>
      </c>
      <c r="C135" s="10"/>
      <c r="D135" s="58"/>
      <c r="E135" s="58"/>
      <c r="F135" s="58">
        <f t="shared" ref="F135:F137" si="44">(D135-E135)</f>
        <v>0</v>
      </c>
      <c r="G135" s="32" t="e">
        <f t="shared" ref="G135:G137" si="45">F135/E135</f>
        <v>#DIV/0!</v>
      </c>
    </row>
    <row r="136" spans="1:10" ht="25.5" x14ac:dyDescent="0.2">
      <c r="A136" s="59"/>
      <c r="B136" s="24" t="s">
        <v>58</v>
      </c>
      <c r="C136" s="17"/>
      <c r="D136" s="58"/>
      <c r="E136" s="58"/>
      <c r="F136" s="58">
        <f t="shared" si="44"/>
        <v>0</v>
      </c>
      <c r="G136" s="32" t="e">
        <f t="shared" si="45"/>
        <v>#DIV/0!</v>
      </c>
    </row>
    <row r="137" spans="1:10" x14ac:dyDescent="0.2">
      <c r="A137" s="59"/>
      <c r="B137" s="23" t="s">
        <v>24</v>
      </c>
      <c r="C137" s="10"/>
      <c r="D137" s="58"/>
      <c r="E137" s="58"/>
      <c r="F137" s="58">
        <f t="shared" si="44"/>
        <v>0</v>
      </c>
      <c r="G137" s="32" t="e">
        <f t="shared" si="45"/>
        <v>#DIV/0!</v>
      </c>
    </row>
    <row r="138" spans="1:10" x14ac:dyDescent="0.2">
      <c r="A138" s="59"/>
      <c r="B138" s="1"/>
      <c r="C138" s="10"/>
      <c r="D138" s="58"/>
      <c r="E138" s="58"/>
      <c r="F138" s="58"/>
      <c r="G138" s="32"/>
      <c r="J138" s="45"/>
    </row>
    <row r="139" spans="1:10" x14ac:dyDescent="0.2">
      <c r="A139" s="59"/>
      <c r="B139" s="8" t="s">
        <v>26</v>
      </c>
      <c r="C139" s="31"/>
      <c r="D139" s="58"/>
      <c r="E139" s="58"/>
      <c r="F139" s="58">
        <f t="shared" ref="F139" si="46">(D139-E139)</f>
        <v>0</v>
      </c>
      <c r="G139" s="32" t="e">
        <f t="shared" ref="G139" si="47">F139/E139</f>
        <v>#DIV/0!</v>
      </c>
    </row>
    <row r="140" spans="1:10" x14ac:dyDescent="0.2">
      <c r="A140" s="59"/>
      <c r="B140" s="8"/>
      <c r="C140" s="31"/>
      <c r="D140" s="58"/>
      <c r="E140" s="58"/>
      <c r="F140" s="58"/>
      <c r="G140" s="32"/>
    </row>
    <row r="141" spans="1:10" x14ac:dyDescent="0.2">
      <c r="A141" s="59">
        <v>3</v>
      </c>
      <c r="B141" s="8" t="s">
        <v>15</v>
      </c>
      <c r="C141" s="31"/>
      <c r="D141" s="58">
        <f>D144+D145+D146+D147</f>
        <v>0</v>
      </c>
      <c r="E141" s="58">
        <f>E144+E145+E146+E147</f>
        <v>0</v>
      </c>
      <c r="F141" s="58">
        <f t="shared" ref="F141" si="48">(D141-E141)</f>
        <v>0</v>
      </c>
      <c r="G141" s="32" t="e">
        <f t="shared" ref="G141" si="49">F141/E141</f>
        <v>#DIV/0!</v>
      </c>
    </row>
    <row r="142" spans="1:10" x14ac:dyDescent="0.2">
      <c r="A142" s="59"/>
      <c r="B142" s="7" t="s">
        <v>6</v>
      </c>
      <c r="C142" s="29"/>
      <c r="D142" s="58"/>
      <c r="E142" s="58"/>
      <c r="F142" s="58"/>
      <c r="G142" s="32"/>
    </row>
    <row r="143" spans="1:10" x14ac:dyDescent="0.2">
      <c r="A143" s="59"/>
      <c r="B143" s="8"/>
      <c r="C143" s="31"/>
      <c r="D143" s="58"/>
      <c r="E143" s="58"/>
      <c r="F143" s="58"/>
      <c r="G143" s="32"/>
    </row>
    <row r="144" spans="1:10" x14ac:dyDescent="0.2">
      <c r="A144" s="59">
        <v>30</v>
      </c>
      <c r="B144" s="25" t="s">
        <v>16</v>
      </c>
      <c r="C144" s="31"/>
      <c r="D144" s="58"/>
      <c r="E144" s="58"/>
      <c r="F144" s="58">
        <f t="shared" ref="F144:F147" si="50">(D144-E144)</f>
        <v>0</v>
      </c>
      <c r="G144" s="32" t="e">
        <f t="shared" ref="G144:G147" si="51">F144/E144</f>
        <v>#DIV/0!</v>
      </c>
    </row>
    <row r="145" spans="1:7" x14ac:dyDescent="0.2">
      <c r="A145" s="59">
        <v>31</v>
      </c>
      <c r="B145" s="25" t="s">
        <v>17</v>
      </c>
      <c r="C145" s="31"/>
      <c r="D145" s="58"/>
      <c r="E145" s="58"/>
      <c r="F145" s="58">
        <f t="shared" si="50"/>
        <v>0</v>
      </c>
      <c r="G145" s="32" t="e">
        <f t="shared" si="51"/>
        <v>#DIV/0!</v>
      </c>
    </row>
    <row r="146" spans="1:7" x14ac:dyDescent="0.2">
      <c r="A146" s="59">
        <v>32</v>
      </c>
      <c r="B146" s="25" t="s">
        <v>18</v>
      </c>
      <c r="C146" s="31"/>
      <c r="D146" s="58"/>
      <c r="E146" s="58"/>
      <c r="F146" s="58">
        <f t="shared" si="50"/>
        <v>0</v>
      </c>
      <c r="G146" s="32" t="e">
        <f t="shared" si="51"/>
        <v>#DIV/0!</v>
      </c>
    </row>
    <row r="147" spans="1:7" x14ac:dyDescent="0.2">
      <c r="A147" s="59">
        <v>37</v>
      </c>
      <c r="B147" s="25" t="s">
        <v>25</v>
      </c>
      <c r="C147" s="31"/>
      <c r="D147" s="58"/>
      <c r="E147" s="58"/>
      <c r="F147" s="58">
        <f t="shared" si="50"/>
        <v>0</v>
      </c>
      <c r="G147" s="32" t="e">
        <f t="shared" si="51"/>
        <v>#DIV/0!</v>
      </c>
    </row>
    <row r="148" spans="1:7" x14ac:dyDescent="0.2">
      <c r="B148" s="9"/>
      <c r="C148" s="28"/>
    </row>
    <row r="149" spans="1:7" ht="13.5" thickBot="1" x14ac:dyDescent="0.25">
      <c r="B149" s="9"/>
      <c r="C149" s="28"/>
    </row>
    <row r="150" spans="1:7" ht="16.5" thickBot="1" x14ac:dyDescent="0.3">
      <c r="A150" s="257" t="s">
        <v>61</v>
      </c>
      <c r="B150" s="258"/>
      <c r="C150" s="258"/>
      <c r="D150" s="258"/>
      <c r="E150" s="258"/>
      <c r="F150" s="258"/>
      <c r="G150" s="259"/>
    </row>
    <row r="151" spans="1:7" ht="12.75" customHeight="1" x14ac:dyDescent="0.2">
      <c r="A151" s="277" t="s">
        <v>1</v>
      </c>
      <c r="B151" s="270" t="s">
        <v>0</v>
      </c>
      <c r="C151" s="271" t="s">
        <v>76</v>
      </c>
      <c r="D151" s="275" t="s">
        <v>9</v>
      </c>
      <c r="E151" s="275"/>
      <c r="F151" s="276" t="s">
        <v>14</v>
      </c>
      <c r="G151" s="276"/>
    </row>
    <row r="152" spans="1:7" x14ac:dyDescent="0.2">
      <c r="A152" s="277"/>
      <c r="B152" s="270"/>
      <c r="C152" s="272"/>
      <c r="D152" s="58" t="s">
        <v>10</v>
      </c>
      <c r="E152" s="58" t="s">
        <v>11</v>
      </c>
      <c r="F152" s="58" t="s">
        <v>12</v>
      </c>
      <c r="G152" s="32" t="s">
        <v>13</v>
      </c>
    </row>
    <row r="153" spans="1:7" x14ac:dyDescent="0.2">
      <c r="A153" s="59">
        <v>700</v>
      </c>
      <c r="B153" s="1" t="s">
        <v>30</v>
      </c>
      <c r="C153" s="10"/>
      <c r="D153" s="58">
        <v>6242</v>
      </c>
      <c r="E153" s="58">
        <v>6010</v>
      </c>
      <c r="F153" s="58">
        <f>(D153-E153)</f>
        <v>232</v>
      </c>
      <c r="G153" s="32">
        <f>F153/E153</f>
        <v>3.8602329450915143E-2</v>
      </c>
    </row>
    <row r="154" spans="1:7" x14ac:dyDescent="0.2">
      <c r="A154" s="59">
        <v>701</v>
      </c>
      <c r="B154" s="1" t="s">
        <v>31</v>
      </c>
      <c r="C154" s="10"/>
      <c r="D154" s="58">
        <v>19788</v>
      </c>
      <c r="E154" s="58">
        <v>13882</v>
      </c>
      <c r="F154" s="58">
        <f t="shared" ref="F154:F156" si="52">(D154-E154)</f>
        <v>5906</v>
      </c>
      <c r="G154" s="32">
        <f t="shared" ref="G154:G156" si="53">F154/E154</f>
        <v>0.42544301973778992</v>
      </c>
    </row>
    <row r="155" spans="1:7" x14ac:dyDescent="0.2">
      <c r="A155" s="59">
        <v>704</v>
      </c>
      <c r="B155" s="1" t="s">
        <v>32</v>
      </c>
      <c r="C155" s="10"/>
      <c r="D155" s="58"/>
      <c r="E155" s="58"/>
      <c r="F155" s="58">
        <f t="shared" si="52"/>
        <v>0</v>
      </c>
      <c r="G155" s="32" t="e">
        <f t="shared" si="53"/>
        <v>#DIV/0!</v>
      </c>
    </row>
    <row r="156" spans="1:7" x14ac:dyDescent="0.2">
      <c r="A156" s="59">
        <v>706</v>
      </c>
      <c r="B156" s="1" t="s">
        <v>33</v>
      </c>
      <c r="C156" s="10"/>
      <c r="D156" s="58">
        <v>20863</v>
      </c>
      <c r="E156" s="58">
        <v>24738</v>
      </c>
      <c r="F156" s="58">
        <f t="shared" si="52"/>
        <v>-3875</v>
      </c>
      <c r="G156" s="32">
        <f t="shared" si="53"/>
        <v>-0.15664160401002505</v>
      </c>
    </row>
    <row r="157" spans="1:7" x14ac:dyDescent="0.2">
      <c r="A157" s="59"/>
      <c r="B157" s="13" t="s">
        <v>6</v>
      </c>
      <c r="C157" s="27"/>
      <c r="D157" s="39"/>
      <c r="E157" s="39"/>
      <c r="F157" s="39"/>
      <c r="G157" s="33"/>
    </row>
    <row r="158" spans="1:7" x14ac:dyDescent="0.2">
      <c r="A158" s="59"/>
      <c r="B158" s="14" t="s">
        <v>19</v>
      </c>
      <c r="C158" s="11"/>
      <c r="D158" s="39"/>
      <c r="E158" s="39"/>
      <c r="F158" s="58">
        <f t="shared" ref="F158:F163" si="54">(D158-E158)</f>
        <v>0</v>
      </c>
      <c r="G158" s="32" t="e">
        <f t="shared" ref="G158:G163" si="55">F158/E158</f>
        <v>#DIV/0!</v>
      </c>
    </row>
    <row r="159" spans="1:7" x14ac:dyDescent="0.2">
      <c r="A159" s="59"/>
      <c r="B159" s="14" t="s">
        <v>20</v>
      </c>
      <c r="C159" s="11"/>
      <c r="D159" s="39"/>
      <c r="E159" s="39"/>
      <c r="F159" s="58">
        <f t="shared" si="54"/>
        <v>0</v>
      </c>
      <c r="G159" s="32" t="e">
        <f t="shared" si="55"/>
        <v>#DIV/0!</v>
      </c>
    </row>
    <row r="160" spans="1:7" x14ac:dyDescent="0.2">
      <c r="A160" s="59"/>
      <c r="B160" s="14" t="s">
        <v>27</v>
      </c>
      <c r="C160" s="11"/>
      <c r="D160" s="39"/>
      <c r="E160" s="39"/>
      <c r="F160" s="58">
        <f t="shared" si="54"/>
        <v>0</v>
      </c>
      <c r="G160" s="32" t="e">
        <f t="shared" si="55"/>
        <v>#DIV/0!</v>
      </c>
    </row>
    <row r="161" spans="1:7" x14ac:dyDescent="0.2">
      <c r="A161" s="59">
        <v>706</v>
      </c>
      <c r="B161" s="2" t="s">
        <v>34</v>
      </c>
      <c r="C161" s="11"/>
      <c r="D161" s="39"/>
      <c r="E161" s="39"/>
      <c r="F161" s="58">
        <f t="shared" si="54"/>
        <v>0</v>
      </c>
      <c r="G161" s="32" t="e">
        <f t="shared" si="55"/>
        <v>#DIV/0!</v>
      </c>
    </row>
    <row r="162" spans="1:7" x14ac:dyDescent="0.2">
      <c r="A162" s="59" t="s">
        <v>35</v>
      </c>
      <c r="B162" s="2" t="s">
        <v>36</v>
      </c>
      <c r="C162" s="11"/>
      <c r="D162" s="39"/>
      <c r="E162" s="39"/>
      <c r="F162" s="58">
        <f t="shared" si="54"/>
        <v>0</v>
      </c>
      <c r="G162" s="32" t="e">
        <f t="shared" si="55"/>
        <v>#DIV/0!</v>
      </c>
    </row>
    <row r="163" spans="1:7" ht="25.5" x14ac:dyDescent="0.2">
      <c r="A163" s="22"/>
      <c r="B163" s="26" t="s">
        <v>45</v>
      </c>
      <c r="C163" s="55"/>
      <c r="D163" s="40">
        <f>D153+D154+D155+D156+D161+D162</f>
        <v>46893</v>
      </c>
      <c r="E163" s="40">
        <f>E153+E154+E155+E156+E161+E162</f>
        <v>44630</v>
      </c>
      <c r="F163" s="40">
        <f t="shared" si="54"/>
        <v>2263</v>
      </c>
      <c r="G163" s="34">
        <f t="shared" si="55"/>
        <v>5.0705803271342144E-2</v>
      </c>
    </row>
    <row r="164" spans="1:7" x14ac:dyDescent="0.2">
      <c r="B164" s="18"/>
      <c r="C164" s="28"/>
      <c r="D164" s="41"/>
      <c r="E164" s="42"/>
      <c r="F164" s="42"/>
      <c r="G164" s="35"/>
    </row>
    <row r="165" spans="1:7" x14ac:dyDescent="0.2">
      <c r="B165" s="13" t="s">
        <v>6</v>
      </c>
      <c r="C165" s="28"/>
      <c r="D165" s="41"/>
      <c r="E165" s="42"/>
      <c r="F165" s="42"/>
      <c r="G165" s="35"/>
    </row>
    <row r="166" spans="1:7" x14ac:dyDescent="0.2">
      <c r="B166" s="1" t="s">
        <v>28</v>
      </c>
      <c r="C166" s="10"/>
      <c r="D166" s="58"/>
      <c r="E166" s="58"/>
      <c r="F166" s="58">
        <f t="shared" ref="F166" si="56">(D166-E166)</f>
        <v>0</v>
      </c>
      <c r="G166" s="32" t="e">
        <f t="shared" ref="G166" si="57">F166/E166</f>
        <v>#DIV/0!</v>
      </c>
    </row>
    <row r="167" spans="1:7" x14ac:dyDescent="0.2">
      <c r="B167" s="3"/>
      <c r="C167" s="57"/>
      <c r="D167" s="60"/>
      <c r="E167" s="60"/>
      <c r="F167" s="60"/>
      <c r="G167" s="36"/>
    </row>
    <row r="168" spans="1:7" x14ac:dyDescent="0.2">
      <c r="A168" s="59">
        <v>72</v>
      </c>
      <c r="B168" s="1" t="s">
        <v>37</v>
      </c>
      <c r="C168" s="10"/>
      <c r="D168" s="58"/>
      <c r="E168" s="58"/>
      <c r="F168" s="58">
        <f t="shared" ref="F168:F180" si="58">(D168-E168)</f>
        <v>0</v>
      </c>
      <c r="G168" s="32" t="e">
        <f t="shared" ref="G168:G180" si="59">F168/E168</f>
        <v>#DIV/0!</v>
      </c>
    </row>
    <row r="169" spans="1:7" x14ac:dyDescent="0.2">
      <c r="A169" s="59">
        <v>73</v>
      </c>
      <c r="B169" s="1" t="s">
        <v>38</v>
      </c>
      <c r="C169" s="10"/>
      <c r="D169" s="58"/>
      <c r="E169" s="58"/>
      <c r="F169" s="58">
        <f t="shared" si="58"/>
        <v>0</v>
      </c>
      <c r="G169" s="32" t="e">
        <f t="shared" si="59"/>
        <v>#DIV/0!</v>
      </c>
    </row>
    <row r="170" spans="1:7" x14ac:dyDescent="0.2">
      <c r="A170" s="59">
        <v>74</v>
      </c>
      <c r="B170" s="2" t="s">
        <v>39</v>
      </c>
      <c r="C170" s="11"/>
      <c r="D170" s="39"/>
      <c r="E170" s="39"/>
      <c r="F170" s="58">
        <f t="shared" si="58"/>
        <v>0</v>
      </c>
      <c r="G170" s="32" t="e">
        <f t="shared" si="59"/>
        <v>#DIV/0!</v>
      </c>
    </row>
    <row r="171" spans="1:7" ht="25.5" x14ac:dyDescent="0.2">
      <c r="A171" s="22"/>
      <c r="B171" s="26" t="s">
        <v>44</v>
      </c>
      <c r="C171" s="54"/>
      <c r="D171" s="58">
        <f>D163+D168+D169+D170</f>
        <v>46893</v>
      </c>
      <c r="E171" s="58">
        <f>E163+E168+E169+E170</f>
        <v>44630</v>
      </c>
      <c r="F171" s="58">
        <f t="shared" si="58"/>
        <v>2263</v>
      </c>
      <c r="G171" s="32">
        <f t="shared" si="59"/>
        <v>5.0705803271342144E-2</v>
      </c>
    </row>
    <row r="172" spans="1:7" x14ac:dyDescent="0.2">
      <c r="A172" s="59">
        <v>60</v>
      </c>
      <c r="B172" s="3" t="s">
        <v>40</v>
      </c>
      <c r="C172" s="57"/>
      <c r="D172" s="60">
        <f>D173+D174+D175</f>
        <v>25689</v>
      </c>
      <c r="E172" s="60">
        <f>E173+E174+E175</f>
        <v>19557</v>
      </c>
      <c r="F172" s="58">
        <f t="shared" si="58"/>
        <v>6132</v>
      </c>
      <c r="G172" s="32">
        <f t="shared" si="59"/>
        <v>0.31354502224267528</v>
      </c>
    </row>
    <row r="173" spans="1:7" x14ac:dyDescent="0.2">
      <c r="A173" s="59">
        <v>600</v>
      </c>
      <c r="B173" s="1" t="s">
        <v>2</v>
      </c>
      <c r="C173" s="10"/>
      <c r="D173" s="58">
        <v>468</v>
      </c>
      <c r="E173" s="58">
        <v>1207</v>
      </c>
      <c r="F173" s="58">
        <f>(D173-E173)</f>
        <v>-739</v>
      </c>
      <c r="G173" s="32">
        <f>F173/E173</f>
        <v>-0.61226180613090309</v>
      </c>
    </row>
    <row r="174" spans="1:7" x14ac:dyDescent="0.2">
      <c r="A174" s="59">
        <v>601</v>
      </c>
      <c r="B174" s="1" t="s">
        <v>3</v>
      </c>
      <c r="C174" s="10"/>
      <c r="D174" s="58">
        <v>25221</v>
      </c>
      <c r="E174" s="58">
        <v>18350</v>
      </c>
      <c r="F174" s="58">
        <f>(D174-E174)</f>
        <v>6871</v>
      </c>
      <c r="G174" s="32">
        <f>F174/E174</f>
        <v>0.37444141689373295</v>
      </c>
    </row>
    <row r="175" spans="1:7" x14ac:dyDescent="0.2">
      <c r="A175" s="59">
        <v>604</v>
      </c>
      <c r="B175" s="1" t="s">
        <v>4</v>
      </c>
      <c r="C175" s="10"/>
      <c r="D175" s="58"/>
      <c r="E175" s="58"/>
      <c r="F175" s="58">
        <f t="shared" si="58"/>
        <v>0</v>
      </c>
      <c r="G175" s="32" t="e">
        <f t="shared" si="59"/>
        <v>#DIV/0!</v>
      </c>
    </row>
    <row r="176" spans="1:7" x14ac:dyDescent="0.2">
      <c r="A176" s="59">
        <v>61</v>
      </c>
      <c r="B176" s="1" t="s">
        <v>41</v>
      </c>
      <c r="C176" s="10"/>
      <c r="D176" s="58">
        <v>3026</v>
      </c>
      <c r="E176" s="58">
        <v>19978</v>
      </c>
      <c r="F176" s="58">
        <f t="shared" si="58"/>
        <v>-16952</v>
      </c>
      <c r="G176" s="32">
        <f t="shared" si="59"/>
        <v>-0.84853338672539791</v>
      </c>
    </row>
    <row r="177" spans="1:10" x14ac:dyDescent="0.2">
      <c r="A177" s="59">
        <v>62</v>
      </c>
      <c r="B177" s="2" t="s">
        <v>42</v>
      </c>
      <c r="C177" s="11"/>
      <c r="D177" s="39">
        <v>3064</v>
      </c>
      <c r="E177" s="39">
        <v>2537</v>
      </c>
      <c r="F177" s="58">
        <f t="shared" si="58"/>
        <v>527</v>
      </c>
      <c r="G177" s="32">
        <f t="shared" si="59"/>
        <v>0.20772566022861647</v>
      </c>
    </row>
    <row r="178" spans="1:10" ht="25.5" x14ac:dyDescent="0.2">
      <c r="A178" s="22"/>
      <c r="B178" s="26" t="s">
        <v>43</v>
      </c>
      <c r="C178" s="54"/>
      <c r="D178" s="58">
        <f>D172+D176+D177</f>
        <v>31779</v>
      </c>
      <c r="E178" s="58">
        <f>E172+E176+E177</f>
        <v>42072</v>
      </c>
      <c r="F178" s="58">
        <f t="shared" si="58"/>
        <v>-10293</v>
      </c>
      <c r="G178" s="32">
        <f t="shared" si="59"/>
        <v>-0.24465202509982886</v>
      </c>
    </row>
    <row r="179" spans="1:10" ht="25.5" x14ac:dyDescent="0.2">
      <c r="A179" s="22"/>
      <c r="B179" s="26" t="s">
        <v>48</v>
      </c>
      <c r="C179" s="54"/>
      <c r="D179" s="58">
        <f>D171-D178</f>
        <v>15114</v>
      </c>
      <c r="E179" s="58">
        <f>E171-E178</f>
        <v>2558</v>
      </c>
      <c r="F179" s="58">
        <f t="shared" si="58"/>
        <v>12556</v>
      </c>
      <c r="G179" s="32">
        <f t="shared" si="59"/>
        <v>4.9085222830336201</v>
      </c>
      <c r="J179" s="45"/>
    </row>
    <row r="180" spans="1:10" x14ac:dyDescent="0.2">
      <c r="A180" s="59">
        <v>63</v>
      </c>
      <c r="B180" s="3" t="s">
        <v>46</v>
      </c>
      <c r="C180" s="57"/>
      <c r="D180" s="60">
        <v>34191</v>
      </c>
      <c r="E180" s="60">
        <v>44063</v>
      </c>
      <c r="F180" s="58">
        <f t="shared" si="58"/>
        <v>-9872</v>
      </c>
      <c r="G180" s="32">
        <f t="shared" si="59"/>
        <v>-0.22404284774073485</v>
      </c>
    </row>
    <row r="181" spans="1:10" x14ac:dyDescent="0.2">
      <c r="A181" s="59"/>
      <c r="B181" s="13" t="s">
        <v>6</v>
      </c>
      <c r="C181" s="27"/>
      <c r="D181" s="58"/>
      <c r="E181" s="58"/>
      <c r="F181" s="58"/>
      <c r="G181" s="32"/>
    </row>
    <row r="182" spans="1:10" x14ac:dyDescent="0.2">
      <c r="A182" s="59">
        <v>631</v>
      </c>
      <c r="B182" s="15" t="s">
        <v>21</v>
      </c>
      <c r="C182" s="21"/>
      <c r="D182" s="60"/>
      <c r="E182" s="60"/>
      <c r="F182" s="58">
        <f t="shared" ref="F182" si="60">(D182-E182)</f>
        <v>0</v>
      </c>
      <c r="G182" s="32" t="e">
        <f t="shared" ref="G182" si="61">F182/E182</f>
        <v>#DIV/0!</v>
      </c>
    </row>
    <row r="183" spans="1:10" x14ac:dyDescent="0.2">
      <c r="A183" s="59"/>
      <c r="B183" s="15"/>
      <c r="C183" s="21"/>
      <c r="D183" s="58"/>
      <c r="E183" s="58"/>
      <c r="F183" s="58"/>
      <c r="G183" s="32"/>
    </row>
    <row r="184" spans="1:10" x14ac:dyDescent="0.2">
      <c r="A184" s="59">
        <v>64</v>
      </c>
      <c r="B184" s="2" t="s">
        <v>47</v>
      </c>
      <c r="C184" s="11"/>
      <c r="D184" s="39">
        <v>3669</v>
      </c>
      <c r="E184" s="39">
        <v>1762</v>
      </c>
      <c r="F184" s="58">
        <f t="shared" ref="F184:F194" si="62">(D184-E184)</f>
        <v>1907</v>
      </c>
      <c r="G184" s="32">
        <f t="shared" ref="G184:G194" si="63">F184/E184</f>
        <v>1.0822928490351873</v>
      </c>
    </row>
    <row r="185" spans="1:10" ht="25.5" x14ac:dyDescent="0.2">
      <c r="A185" s="22"/>
      <c r="B185" s="26" t="s">
        <v>49</v>
      </c>
      <c r="C185" s="54"/>
      <c r="D185" s="58">
        <f>D179-D180-D184</f>
        <v>-22746</v>
      </c>
      <c r="E185" s="58">
        <f>E179-E180-E184</f>
        <v>-43267</v>
      </c>
      <c r="F185" s="58">
        <f t="shared" si="62"/>
        <v>20521</v>
      </c>
      <c r="G185" s="32">
        <f t="shared" si="63"/>
        <v>-0.4742875632699286</v>
      </c>
    </row>
    <row r="186" spans="1:10" x14ac:dyDescent="0.2">
      <c r="A186" s="59">
        <v>75</v>
      </c>
      <c r="B186" s="3" t="s">
        <v>50</v>
      </c>
      <c r="C186" s="57"/>
      <c r="D186" s="60">
        <v>2107</v>
      </c>
      <c r="E186" s="60">
        <v>112</v>
      </c>
      <c r="F186" s="58">
        <f t="shared" si="62"/>
        <v>1995</v>
      </c>
      <c r="G186" s="32">
        <f t="shared" si="63"/>
        <v>17.8125</v>
      </c>
    </row>
    <row r="187" spans="1:10" x14ac:dyDescent="0.2">
      <c r="A187" s="59">
        <v>65</v>
      </c>
      <c r="B187" s="1" t="s">
        <v>51</v>
      </c>
      <c r="C187" s="10"/>
      <c r="D187" s="58">
        <v>0</v>
      </c>
      <c r="E187" s="58">
        <v>258</v>
      </c>
      <c r="F187" s="58">
        <f t="shared" si="62"/>
        <v>-258</v>
      </c>
      <c r="G187" s="32">
        <f t="shared" si="63"/>
        <v>-1</v>
      </c>
    </row>
    <row r="188" spans="1:10" ht="25.5" x14ac:dyDescent="0.2">
      <c r="A188" s="59">
        <v>68</v>
      </c>
      <c r="B188" s="16" t="s">
        <v>52</v>
      </c>
      <c r="C188" s="17"/>
      <c r="D188" s="58">
        <v>29077</v>
      </c>
      <c r="E188" s="58">
        <v>24877</v>
      </c>
      <c r="F188" s="58">
        <f t="shared" si="62"/>
        <v>4200</v>
      </c>
      <c r="G188" s="32">
        <f t="shared" si="63"/>
        <v>0.16883064678216828</v>
      </c>
    </row>
    <row r="189" spans="1:10" x14ac:dyDescent="0.2">
      <c r="A189" s="59">
        <v>78</v>
      </c>
      <c r="B189" s="2" t="s">
        <v>53</v>
      </c>
      <c r="C189" s="11"/>
      <c r="D189" s="39">
        <v>0</v>
      </c>
      <c r="E189" s="39">
        <v>16947</v>
      </c>
      <c r="F189" s="58">
        <f t="shared" si="62"/>
        <v>-16947</v>
      </c>
      <c r="G189" s="32">
        <f t="shared" si="63"/>
        <v>-1</v>
      </c>
    </row>
    <row r="190" spans="1:10" ht="25.5" x14ac:dyDescent="0.2">
      <c r="A190" s="22"/>
      <c r="B190" s="26" t="s">
        <v>77</v>
      </c>
      <c r="C190" s="54"/>
      <c r="D190" s="58">
        <f>D185+D186-D187-D188+D189</f>
        <v>-49716</v>
      </c>
      <c r="E190" s="58">
        <f>E185+E186-E187-E188+E189</f>
        <v>-51343</v>
      </c>
      <c r="F190" s="58">
        <f t="shared" si="62"/>
        <v>1627</v>
      </c>
      <c r="G190" s="32">
        <f t="shared" si="63"/>
        <v>-3.168883781625538E-2</v>
      </c>
    </row>
    <row r="191" spans="1:10" x14ac:dyDescent="0.2">
      <c r="A191" s="59">
        <v>76</v>
      </c>
      <c r="B191" s="1" t="s">
        <v>54</v>
      </c>
      <c r="C191" s="10"/>
      <c r="D191" s="58">
        <v>2701</v>
      </c>
      <c r="E191" s="58">
        <v>3926</v>
      </c>
      <c r="F191" s="58">
        <f t="shared" si="62"/>
        <v>-1225</v>
      </c>
      <c r="G191" s="32">
        <f t="shared" si="63"/>
        <v>-0.31202241467142128</v>
      </c>
    </row>
    <row r="192" spans="1:10" x14ac:dyDescent="0.2">
      <c r="A192" s="59">
        <v>66</v>
      </c>
      <c r="B192" s="1" t="s">
        <v>55</v>
      </c>
      <c r="C192" s="10"/>
      <c r="D192" s="58">
        <v>3896</v>
      </c>
      <c r="E192" s="58">
        <v>4820</v>
      </c>
      <c r="F192" s="58">
        <f t="shared" si="62"/>
        <v>-924</v>
      </c>
      <c r="G192" s="32">
        <f t="shared" si="63"/>
        <v>-0.19170124481327802</v>
      </c>
    </row>
    <row r="193" spans="1:7" x14ac:dyDescent="0.2">
      <c r="B193" s="2" t="s">
        <v>56</v>
      </c>
      <c r="C193" s="11"/>
      <c r="D193" s="39">
        <f>D191-D192</f>
        <v>-1195</v>
      </c>
      <c r="E193" s="39">
        <f>E191-E192</f>
        <v>-894</v>
      </c>
      <c r="F193" s="58">
        <f t="shared" si="62"/>
        <v>-301</v>
      </c>
      <c r="G193" s="32">
        <f t="shared" si="63"/>
        <v>0.33668903803131989</v>
      </c>
    </row>
    <row r="194" spans="1:7" x14ac:dyDescent="0.2">
      <c r="A194" s="22"/>
      <c r="B194" s="19" t="s">
        <v>57</v>
      </c>
      <c r="C194" s="54"/>
      <c r="D194" s="58">
        <f>D190+D193</f>
        <v>-50911</v>
      </c>
      <c r="E194" s="58">
        <f>E190+E193</f>
        <v>-52237</v>
      </c>
      <c r="F194" s="58">
        <f t="shared" si="62"/>
        <v>1326</v>
      </c>
      <c r="G194" s="32">
        <f t="shared" si="63"/>
        <v>-2.5384306143155237E-2</v>
      </c>
    </row>
    <row r="196" spans="1:7" x14ac:dyDescent="0.2">
      <c r="B196" s="251" t="s">
        <v>5</v>
      </c>
      <c r="C196" s="252"/>
      <c r="D196" s="275" t="s">
        <v>9</v>
      </c>
      <c r="E196" s="275"/>
      <c r="F196" s="276" t="s">
        <v>14</v>
      </c>
      <c r="G196" s="276"/>
    </row>
    <row r="197" spans="1:7" x14ac:dyDescent="0.2">
      <c r="B197" s="5"/>
      <c r="C197" s="28"/>
      <c r="D197" s="42" t="s">
        <v>10</v>
      </c>
      <c r="E197" s="42" t="s">
        <v>11</v>
      </c>
      <c r="F197" s="42" t="s">
        <v>12</v>
      </c>
      <c r="G197" s="37" t="s">
        <v>13</v>
      </c>
    </row>
    <row r="198" spans="1:7" x14ac:dyDescent="0.2">
      <c r="A198" s="59">
        <v>5</v>
      </c>
      <c r="B198" s="1" t="s">
        <v>22</v>
      </c>
      <c r="C198" s="10"/>
      <c r="D198" s="58">
        <v>1650014</v>
      </c>
      <c r="E198" s="58">
        <v>902203</v>
      </c>
      <c r="F198" s="58">
        <f t="shared" ref="F198" si="64">(D198-E198)</f>
        <v>747811</v>
      </c>
      <c r="G198" s="32">
        <f t="shared" ref="G198" si="65">F198/E198</f>
        <v>0.82887221611987549</v>
      </c>
    </row>
    <row r="199" spans="1:7" x14ac:dyDescent="0.2">
      <c r="B199" s="6"/>
      <c r="C199" s="28"/>
    </row>
    <row r="200" spans="1:7" x14ac:dyDescent="0.2">
      <c r="B200" s="7" t="s">
        <v>6</v>
      </c>
      <c r="C200" s="29"/>
    </row>
    <row r="201" spans="1:7" x14ac:dyDescent="0.2">
      <c r="B201" s="6"/>
      <c r="C201" s="28"/>
    </row>
    <row r="202" spans="1:7" x14ac:dyDescent="0.2">
      <c r="A202" s="59">
        <v>51</v>
      </c>
      <c r="B202" s="20" t="s">
        <v>29</v>
      </c>
      <c r="C202" s="30"/>
      <c r="D202" s="58"/>
      <c r="E202" s="58"/>
      <c r="F202" s="58">
        <f t="shared" ref="F202:F203" si="66">(D202-E202)</f>
        <v>0</v>
      </c>
      <c r="G202" s="32" t="e">
        <f t="shared" ref="G202:G203" si="67">F202/E202</f>
        <v>#DIV/0!</v>
      </c>
    </row>
    <row r="203" spans="1:7" x14ac:dyDescent="0.2">
      <c r="A203" s="59">
        <v>510</v>
      </c>
      <c r="B203" s="1" t="s">
        <v>7</v>
      </c>
      <c r="C203" s="10"/>
      <c r="D203" s="58">
        <v>589794</v>
      </c>
      <c r="E203" s="58">
        <v>389082</v>
      </c>
      <c r="F203" s="58">
        <f t="shared" si="66"/>
        <v>200712</v>
      </c>
      <c r="G203" s="32">
        <f t="shared" si="67"/>
        <v>0.51586040988788995</v>
      </c>
    </row>
    <row r="204" spans="1:7" x14ac:dyDescent="0.2">
      <c r="B204" s="3"/>
      <c r="C204" s="28"/>
    </row>
    <row r="205" spans="1:7" x14ac:dyDescent="0.2">
      <c r="A205" s="59">
        <v>41</v>
      </c>
      <c r="B205" s="1" t="s">
        <v>8</v>
      </c>
      <c r="C205" s="10"/>
      <c r="D205" s="58">
        <f>D209+D210+D211</f>
        <v>211898</v>
      </c>
      <c r="E205" s="58">
        <f>E209+E210+E211</f>
        <v>135655</v>
      </c>
      <c r="F205" s="58">
        <f t="shared" ref="F205" si="68">(D205-E205)</f>
        <v>76243</v>
      </c>
      <c r="G205" s="32">
        <f t="shared" ref="G205" si="69">F205/E205</f>
        <v>0.56203604732593715</v>
      </c>
    </row>
    <row r="206" spans="1:7" x14ac:dyDescent="0.2">
      <c r="A206" s="59"/>
      <c r="B206" s="1"/>
      <c r="C206" s="10"/>
      <c r="D206" s="58"/>
      <c r="E206" s="58"/>
      <c r="F206" s="58"/>
      <c r="G206" s="32"/>
    </row>
    <row r="207" spans="1:7" x14ac:dyDescent="0.2">
      <c r="A207" s="59"/>
      <c r="B207" s="7" t="s">
        <v>6</v>
      </c>
      <c r="C207" s="29"/>
      <c r="D207" s="58"/>
      <c r="E207" s="58"/>
      <c r="F207" s="58"/>
      <c r="G207" s="32"/>
    </row>
    <row r="208" spans="1:7" x14ac:dyDescent="0.2">
      <c r="A208" s="59"/>
      <c r="B208" s="1"/>
      <c r="C208" s="10"/>
      <c r="D208" s="58"/>
      <c r="E208" s="58"/>
      <c r="F208" s="58"/>
      <c r="G208" s="32"/>
    </row>
    <row r="209" spans="1:7" x14ac:dyDescent="0.2">
      <c r="A209" s="59"/>
      <c r="B209" s="23" t="s">
        <v>23</v>
      </c>
      <c r="C209" s="10"/>
      <c r="D209" s="58">
        <v>129674</v>
      </c>
      <c r="E209" s="58">
        <v>63333</v>
      </c>
      <c r="F209" s="58">
        <f t="shared" ref="F209:F211" si="70">(D209-E209)</f>
        <v>66341</v>
      </c>
      <c r="G209" s="32">
        <f t="shared" ref="G209:G211" si="71">F209/E209</f>
        <v>1.0474949868157202</v>
      </c>
    </row>
    <row r="210" spans="1:7" ht="25.5" x14ac:dyDescent="0.2">
      <c r="A210" s="59"/>
      <c r="B210" s="24" t="s">
        <v>58</v>
      </c>
      <c r="C210" s="17"/>
      <c r="D210" s="58">
        <v>44287</v>
      </c>
      <c r="E210" s="58">
        <v>62242</v>
      </c>
      <c r="F210" s="58">
        <f t="shared" si="70"/>
        <v>-17955</v>
      </c>
      <c r="G210" s="32">
        <f t="shared" si="71"/>
        <v>-0.28847080749333248</v>
      </c>
    </row>
    <row r="211" spans="1:7" x14ac:dyDescent="0.2">
      <c r="A211" s="59"/>
      <c r="B211" s="23" t="s">
        <v>24</v>
      </c>
      <c r="C211" s="10"/>
      <c r="D211" s="58">
        <v>37937</v>
      </c>
      <c r="E211" s="58">
        <v>10080</v>
      </c>
      <c r="F211" s="58">
        <f t="shared" si="70"/>
        <v>27857</v>
      </c>
      <c r="G211" s="32">
        <f t="shared" si="71"/>
        <v>2.7635912698412697</v>
      </c>
    </row>
    <row r="212" spans="1:7" x14ac:dyDescent="0.2">
      <c r="A212" s="59"/>
      <c r="B212" s="1"/>
      <c r="C212" s="10"/>
      <c r="D212" s="58"/>
      <c r="E212" s="58"/>
      <c r="F212" s="58"/>
      <c r="G212" s="32"/>
    </row>
    <row r="213" spans="1:7" x14ac:dyDescent="0.2">
      <c r="A213" s="59"/>
      <c r="B213" s="8" t="s">
        <v>26</v>
      </c>
      <c r="C213" s="31"/>
      <c r="D213" s="58">
        <v>131700</v>
      </c>
      <c r="E213" s="58">
        <v>126078</v>
      </c>
      <c r="F213" s="58">
        <f t="shared" ref="F213" si="72">(D213-E213)</f>
        <v>5622</v>
      </c>
      <c r="G213" s="32">
        <f t="shared" ref="G213" si="73">F213/E213</f>
        <v>4.4591443392185792E-2</v>
      </c>
    </row>
    <row r="214" spans="1:7" x14ac:dyDescent="0.2">
      <c r="A214" s="59"/>
      <c r="B214" s="8"/>
      <c r="C214" s="31"/>
      <c r="D214" s="58"/>
      <c r="E214" s="58"/>
      <c r="F214" s="58"/>
      <c r="G214" s="32"/>
    </row>
    <row r="215" spans="1:7" x14ac:dyDescent="0.2">
      <c r="A215" s="59">
        <v>3</v>
      </c>
      <c r="B215" s="8" t="s">
        <v>15</v>
      </c>
      <c r="C215" s="31"/>
      <c r="D215" s="58">
        <f>D218+D219+D220+D221</f>
        <v>251813</v>
      </c>
      <c r="E215" s="58">
        <f>E218+E219+E220+E221</f>
        <v>205571</v>
      </c>
      <c r="F215" s="58">
        <f t="shared" ref="F215" si="74">(D215-E215)</f>
        <v>46242</v>
      </c>
      <c r="G215" s="32">
        <f t="shared" ref="G215" si="75">F215/E215</f>
        <v>0.2249441798697287</v>
      </c>
    </row>
    <row r="216" spans="1:7" x14ac:dyDescent="0.2">
      <c r="A216" s="59"/>
      <c r="B216" s="7" t="s">
        <v>6</v>
      </c>
      <c r="C216" s="29"/>
      <c r="D216" s="58"/>
      <c r="E216" s="58"/>
      <c r="F216" s="58"/>
      <c r="G216" s="32"/>
    </row>
    <row r="217" spans="1:7" x14ac:dyDescent="0.2">
      <c r="A217" s="59"/>
      <c r="B217" s="8"/>
      <c r="C217" s="31"/>
      <c r="D217" s="58"/>
      <c r="E217" s="58"/>
      <c r="F217" s="58"/>
      <c r="G217" s="32"/>
    </row>
    <row r="218" spans="1:7" x14ac:dyDescent="0.2">
      <c r="A218" s="59">
        <v>30</v>
      </c>
      <c r="B218" s="25" t="s">
        <v>16</v>
      </c>
      <c r="C218" s="31"/>
      <c r="D218" s="58">
        <v>16060</v>
      </c>
      <c r="E218" s="58">
        <v>9327</v>
      </c>
      <c r="F218" s="58">
        <f t="shared" ref="F218:F221" si="76">(D218-E218)</f>
        <v>6733</v>
      </c>
      <c r="G218" s="32">
        <f t="shared" ref="G218:G220" si="77">F218/E218</f>
        <v>0.72188270612201133</v>
      </c>
    </row>
    <row r="219" spans="1:7" x14ac:dyDescent="0.2">
      <c r="A219" s="59">
        <v>31</v>
      </c>
      <c r="B219" s="25" t="s">
        <v>17</v>
      </c>
      <c r="C219" s="31"/>
      <c r="D219" s="58">
        <v>7183</v>
      </c>
      <c r="E219" s="58">
        <v>4969</v>
      </c>
      <c r="F219" s="58">
        <f t="shared" si="76"/>
        <v>2214</v>
      </c>
      <c r="G219" s="32">
        <f t="shared" si="77"/>
        <v>0.44556248742201648</v>
      </c>
    </row>
    <row r="220" spans="1:7" x14ac:dyDescent="0.2">
      <c r="A220" s="59">
        <v>32</v>
      </c>
      <c r="B220" s="25" t="s">
        <v>18</v>
      </c>
      <c r="C220" s="31"/>
      <c r="D220" s="58">
        <v>228570</v>
      </c>
      <c r="E220" s="58">
        <v>191275</v>
      </c>
      <c r="F220" s="58">
        <f t="shared" si="76"/>
        <v>37295</v>
      </c>
      <c r="G220" s="32">
        <f t="shared" si="77"/>
        <v>0.19498104822898968</v>
      </c>
    </row>
    <row r="221" spans="1:7" x14ac:dyDescent="0.2">
      <c r="A221" s="59">
        <v>37</v>
      </c>
      <c r="B221" s="25" t="s">
        <v>25</v>
      </c>
      <c r="C221" s="31"/>
      <c r="D221" s="58">
        <v>0</v>
      </c>
      <c r="E221" s="58">
        <v>0</v>
      </c>
      <c r="F221" s="58">
        <f t="shared" si="76"/>
        <v>0</v>
      </c>
      <c r="G221" s="32"/>
    </row>
    <row r="223" spans="1:7" ht="13.5" thickBot="1" x14ac:dyDescent="0.25"/>
    <row r="224" spans="1:7" ht="16.5" thickBot="1" x14ac:dyDescent="0.3">
      <c r="A224" s="257" t="s">
        <v>62</v>
      </c>
      <c r="B224" s="258"/>
      <c r="C224" s="258"/>
      <c r="D224" s="258"/>
      <c r="E224" s="258"/>
      <c r="F224" s="258"/>
      <c r="G224" s="259"/>
    </row>
    <row r="225" spans="1:7" ht="12.75" customHeight="1" x14ac:dyDescent="0.2">
      <c r="A225" s="277" t="s">
        <v>1</v>
      </c>
      <c r="B225" s="270" t="s">
        <v>0</v>
      </c>
      <c r="C225" s="271" t="s">
        <v>76</v>
      </c>
      <c r="D225" s="275" t="s">
        <v>9</v>
      </c>
      <c r="E225" s="275"/>
      <c r="F225" s="276" t="s">
        <v>14</v>
      </c>
      <c r="G225" s="276"/>
    </row>
    <row r="226" spans="1:7" x14ac:dyDescent="0.2">
      <c r="A226" s="277"/>
      <c r="B226" s="270"/>
      <c r="C226" s="272"/>
      <c r="D226" s="58" t="s">
        <v>10</v>
      </c>
      <c r="E226" s="58" t="s">
        <v>11</v>
      </c>
      <c r="F226" s="58" t="s">
        <v>12</v>
      </c>
      <c r="G226" s="32" t="s">
        <v>13</v>
      </c>
    </row>
    <row r="227" spans="1:7" x14ac:dyDescent="0.2">
      <c r="A227" s="59">
        <v>700</v>
      </c>
      <c r="B227" s="1" t="s">
        <v>30</v>
      </c>
      <c r="C227" s="10"/>
      <c r="D227" s="58"/>
      <c r="E227" s="58"/>
      <c r="F227" s="58">
        <f>(D227-E227)</f>
        <v>0</v>
      </c>
      <c r="G227" s="32" t="e">
        <f>F227/E227</f>
        <v>#DIV/0!</v>
      </c>
    </row>
    <row r="228" spans="1:7" x14ac:dyDescent="0.2">
      <c r="A228" s="59">
        <v>701</v>
      </c>
      <c r="B228" s="1" t="s">
        <v>31</v>
      </c>
      <c r="C228" s="10"/>
      <c r="D228" s="58"/>
      <c r="E228" s="58"/>
      <c r="F228" s="58">
        <f t="shared" ref="F228:F230" si="78">(D228-E228)</f>
        <v>0</v>
      </c>
      <c r="G228" s="32" t="e">
        <f t="shared" ref="G228:G230" si="79">F228/E228</f>
        <v>#DIV/0!</v>
      </c>
    </row>
    <row r="229" spans="1:7" x14ac:dyDescent="0.2">
      <c r="A229" s="59">
        <v>704</v>
      </c>
      <c r="B229" s="1" t="s">
        <v>32</v>
      </c>
      <c r="C229" s="10"/>
      <c r="D229" s="58"/>
      <c r="E229" s="58"/>
      <c r="F229" s="58">
        <f t="shared" si="78"/>
        <v>0</v>
      </c>
      <c r="G229" s="32" t="e">
        <f t="shared" si="79"/>
        <v>#DIV/0!</v>
      </c>
    </row>
    <row r="230" spans="1:7" x14ac:dyDescent="0.2">
      <c r="A230" s="59">
        <v>706</v>
      </c>
      <c r="B230" s="1" t="s">
        <v>33</v>
      </c>
      <c r="C230" s="10"/>
      <c r="D230" s="58">
        <v>43637</v>
      </c>
      <c r="E230" s="58">
        <v>14537</v>
      </c>
      <c r="F230" s="58">
        <f t="shared" si="78"/>
        <v>29100</v>
      </c>
      <c r="G230" s="32">
        <f t="shared" si="79"/>
        <v>2.0017885395886359</v>
      </c>
    </row>
    <row r="231" spans="1:7" x14ac:dyDescent="0.2">
      <c r="A231" s="59"/>
      <c r="B231" s="13" t="s">
        <v>6</v>
      </c>
      <c r="C231" s="27"/>
      <c r="D231" s="39"/>
      <c r="E231" s="39"/>
      <c r="F231" s="39"/>
      <c r="G231" s="33"/>
    </row>
    <row r="232" spans="1:7" x14ac:dyDescent="0.2">
      <c r="A232" s="59"/>
      <c r="B232" s="14" t="s">
        <v>19</v>
      </c>
      <c r="C232" s="11"/>
      <c r="D232" s="39"/>
      <c r="E232" s="39"/>
      <c r="F232" s="58">
        <f t="shared" ref="F232:F237" si="80">(D232-E232)</f>
        <v>0</v>
      </c>
      <c r="G232" s="32" t="e">
        <f t="shared" ref="G232:G237" si="81">F232/E232</f>
        <v>#DIV/0!</v>
      </c>
    </row>
    <row r="233" spans="1:7" x14ac:dyDescent="0.2">
      <c r="A233" s="59"/>
      <c r="B233" s="14" t="s">
        <v>20</v>
      </c>
      <c r="C233" s="11"/>
      <c r="D233" s="39"/>
      <c r="E233" s="39"/>
      <c r="F233" s="58">
        <f t="shared" si="80"/>
        <v>0</v>
      </c>
      <c r="G233" s="32" t="e">
        <f t="shared" si="81"/>
        <v>#DIV/0!</v>
      </c>
    </row>
    <row r="234" spans="1:7" x14ac:dyDescent="0.2">
      <c r="A234" s="59"/>
      <c r="B234" s="14" t="s">
        <v>27</v>
      </c>
      <c r="C234" s="11"/>
      <c r="D234" s="39"/>
      <c r="E234" s="39"/>
      <c r="F234" s="58">
        <f t="shared" si="80"/>
        <v>0</v>
      </c>
      <c r="G234" s="32" t="e">
        <f t="shared" si="81"/>
        <v>#DIV/0!</v>
      </c>
    </row>
    <row r="235" spans="1:7" x14ac:dyDescent="0.2">
      <c r="A235" s="59">
        <v>706</v>
      </c>
      <c r="B235" s="2" t="s">
        <v>34</v>
      </c>
      <c r="C235" s="11"/>
      <c r="D235" s="39"/>
      <c r="E235" s="39"/>
      <c r="F235" s="58">
        <f t="shared" si="80"/>
        <v>0</v>
      </c>
      <c r="G235" s="32" t="e">
        <f t="shared" si="81"/>
        <v>#DIV/0!</v>
      </c>
    </row>
    <row r="236" spans="1:7" x14ac:dyDescent="0.2">
      <c r="A236" s="59" t="s">
        <v>35</v>
      </c>
      <c r="B236" s="2" t="s">
        <v>36</v>
      </c>
      <c r="C236" s="11"/>
      <c r="D236" s="39"/>
      <c r="E236" s="39"/>
      <c r="F236" s="58">
        <f t="shared" si="80"/>
        <v>0</v>
      </c>
      <c r="G236" s="32" t="e">
        <f t="shared" si="81"/>
        <v>#DIV/0!</v>
      </c>
    </row>
    <row r="237" spans="1:7" ht="25.5" x14ac:dyDescent="0.2">
      <c r="A237" s="22"/>
      <c r="B237" s="26" t="s">
        <v>45</v>
      </c>
      <c r="C237" s="55"/>
      <c r="D237" s="40">
        <f>D227+D228+D229+D230+D235+D236</f>
        <v>43637</v>
      </c>
      <c r="E237" s="40">
        <f>E227+E228+E229+E230+E235+E236</f>
        <v>14537</v>
      </c>
      <c r="F237" s="40">
        <f t="shared" si="80"/>
        <v>29100</v>
      </c>
      <c r="G237" s="34">
        <f t="shared" si="81"/>
        <v>2.0017885395886359</v>
      </c>
    </row>
    <row r="238" spans="1:7" x14ac:dyDescent="0.2">
      <c r="B238" s="18"/>
      <c r="C238" s="28"/>
      <c r="D238" s="41"/>
      <c r="E238" s="42"/>
      <c r="F238" s="42"/>
      <c r="G238" s="35"/>
    </row>
    <row r="239" spans="1:7" x14ac:dyDescent="0.2">
      <c r="B239" s="13" t="s">
        <v>6</v>
      </c>
      <c r="C239" s="28"/>
      <c r="D239" s="41"/>
      <c r="E239" s="42"/>
      <c r="F239" s="42"/>
      <c r="G239" s="35"/>
    </row>
    <row r="240" spans="1:7" x14ac:dyDescent="0.2">
      <c r="B240" s="1" t="s">
        <v>28</v>
      </c>
      <c r="C240" s="10"/>
      <c r="D240" s="58"/>
      <c r="E240" s="58"/>
      <c r="F240" s="58">
        <f t="shared" ref="F240" si="82">(D240-E240)</f>
        <v>0</v>
      </c>
      <c r="G240" s="32" t="e">
        <f t="shared" ref="G240" si="83">F240/E240</f>
        <v>#DIV/0!</v>
      </c>
    </row>
    <row r="241" spans="1:7" x14ac:dyDescent="0.2">
      <c r="B241" s="3"/>
      <c r="C241" s="57"/>
      <c r="D241" s="60"/>
      <c r="E241" s="60"/>
      <c r="F241" s="60"/>
      <c r="G241" s="36"/>
    </row>
    <row r="242" spans="1:7" x14ac:dyDescent="0.2">
      <c r="A242" s="59">
        <v>72</v>
      </c>
      <c r="B242" s="1" t="s">
        <v>37</v>
      </c>
      <c r="C242" s="10"/>
      <c r="D242" s="58"/>
      <c r="E242" s="58"/>
      <c r="F242" s="58">
        <f t="shared" ref="F242:F254" si="84">(D242-E242)</f>
        <v>0</v>
      </c>
      <c r="G242" s="32" t="e">
        <f t="shared" ref="G242:G254" si="85">F242/E242</f>
        <v>#DIV/0!</v>
      </c>
    </row>
    <row r="243" spans="1:7" x14ac:dyDescent="0.2">
      <c r="A243" s="59">
        <v>73</v>
      </c>
      <c r="B243" s="1" t="s">
        <v>38</v>
      </c>
      <c r="C243" s="10"/>
      <c r="D243" s="58"/>
      <c r="E243" s="58"/>
      <c r="F243" s="58">
        <f t="shared" si="84"/>
        <v>0</v>
      </c>
      <c r="G243" s="32" t="e">
        <f t="shared" si="85"/>
        <v>#DIV/0!</v>
      </c>
    </row>
    <row r="244" spans="1:7" x14ac:dyDescent="0.2">
      <c r="A244" s="59">
        <v>74</v>
      </c>
      <c r="B244" s="2" t="s">
        <v>39</v>
      </c>
      <c r="C244" s="11"/>
      <c r="D244" s="39"/>
      <c r="E244" s="39"/>
      <c r="F244" s="58">
        <f t="shared" si="84"/>
        <v>0</v>
      </c>
      <c r="G244" s="32" t="e">
        <f t="shared" si="85"/>
        <v>#DIV/0!</v>
      </c>
    </row>
    <row r="245" spans="1:7" ht="25.5" x14ac:dyDescent="0.2">
      <c r="A245" s="22"/>
      <c r="B245" s="26" t="s">
        <v>44</v>
      </c>
      <c r="C245" s="54"/>
      <c r="D245" s="58">
        <f>D237+D242+D243+D244</f>
        <v>43637</v>
      </c>
      <c r="E245" s="58">
        <f>E237+E242+E243+E244</f>
        <v>14537</v>
      </c>
      <c r="F245" s="58">
        <f t="shared" si="84"/>
        <v>29100</v>
      </c>
      <c r="G245" s="32">
        <f t="shared" si="85"/>
        <v>2.0017885395886359</v>
      </c>
    </row>
    <row r="246" spans="1:7" x14ac:dyDescent="0.2">
      <c r="A246" s="59">
        <v>60</v>
      </c>
      <c r="B246" s="3" t="s">
        <v>40</v>
      </c>
      <c r="C246" s="57"/>
      <c r="D246" s="60">
        <f>D247+D248+D249</f>
        <v>5639</v>
      </c>
      <c r="E246" s="60">
        <f>E247+E248+E249</f>
        <v>3172</v>
      </c>
      <c r="F246" s="58">
        <f t="shared" si="84"/>
        <v>2467</v>
      </c>
      <c r="G246" s="32">
        <f t="shared" si="85"/>
        <v>0.77774274905422447</v>
      </c>
    </row>
    <row r="247" spans="1:7" x14ac:dyDescent="0.2">
      <c r="A247" s="59">
        <v>600</v>
      </c>
      <c r="B247" s="1" t="s">
        <v>2</v>
      </c>
      <c r="C247" s="10"/>
      <c r="D247" s="58"/>
      <c r="E247" s="58"/>
      <c r="F247" s="58">
        <f t="shared" si="84"/>
        <v>0</v>
      </c>
      <c r="G247" s="32" t="e">
        <f t="shared" si="85"/>
        <v>#DIV/0!</v>
      </c>
    </row>
    <row r="248" spans="1:7" x14ac:dyDescent="0.2">
      <c r="A248" s="59">
        <v>601</v>
      </c>
      <c r="B248" s="1" t="s">
        <v>3</v>
      </c>
      <c r="C248" s="10"/>
      <c r="D248" s="58">
        <v>5639</v>
      </c>
      <c r="E248" s="58">
        <v>3172</v>
      </c>
      <c r="F248" s="58">
        <f t="shared" si="84"/>
        <v>2467</v>
      </c>
      <c r="G248" s="32">
        <f t="shared" si="85"/>
        <v>0.77774274905422447</v>
      </c>
    </row>
    <row r="249" spans="1:7" x14ac:dyDescent="0.2">
      <c r="A249" s="59">
        <v>604</v>
      </c>
      <c r="B249" s="1" t="s">
        <v>4</v>
      </c>
      <c r="C249" s="10"/>
      <c r="D249" s="58"/>
      <c r="E249" s="58"/>
      <c r="F249" s="58">
        <f t="shared" si="84"/>
        <v>0</v>
      </c>
      <c r="G249" s="32">
        <f>F249/E250</f>
        <v>0</v>
      </c>
    </row>
    <row r="250" spans="1:7" x14ac:dyDescent="0.2">
      <c r="A250" s="59">
        <v>61</v>
      </c>
      <c r="B250" s="1" t="s">
        <v>41</v>
      </c>
      <c r="C250" s="10"/>
      <c r="D250" s="58">
        <v>3971</v>
      </c>
      <c r="E250" s="58">
        <v>435</v>
      </c>
      <c r="F250" s="58">
        <f t="shared" si="84"/>
        <v>3536</v>
      </c>
      <c r="G250" s="32">
        <f>F250/E251</f>
        <v>3.7577045696068012</v>
      </c>
    </row>
    <row r="251" spans="1:7" x14ac:dyDescent="0.2">
      <c r="A251" s="59">
        <v>62</v>
      </c>
      <c r="B251" s="2" t="s">
        <v>42</v>
      </c>
      <c r="C251" s="11"/>
      <c r="D251" s="39">
        <v>964</v>
      </c>
      <c r="E251" s="39">
        <v>941</v>
      </c>
      <c r="F251" s="58">
        <f t="shared" si="84"/>
        <v>23</v>
      </c>
      <c r="G251" s="32">
        <f t="shared" si="85"/>
        <v>2.4442082890541977E-2</v>
      </c>
    </row>
    <row r="252" spans="1:7" ht="25.5" x14ac:dyDescent="0.2">
      <c r="A252" s="22"/>
      <c r="B252" s="26" t="s">
        <v>43</v>
      </c>
      <c r="C252" s="54"/>
      <c r="D252" s="58">
        <f>D246+D250+D251</f>
        <v>10574</v>
      </c>
      <c r="E252" s="58">
        <f>E246+E250+E251</f>
        <v>4548</v>
      </c>
      <c r="F252" s="58">
        <f t="shared" si="84"/>
        <v>6026</v>
      </c>
      <c r="G252" s="32">
        <f t="shared" si="85"/>
        <v>1.3249780123131047</v>
      </c>
    </row>
    <row r="253" spans="1:7" ht="25.5" x14ac:dyDescent="0.2">
      <c r="A253" s="22"/>
      <c r="B253" s="26" t="s">
        <v>48</v>
      </c>
      <c r="C253" s="54"/>
      <c r="D253" s="58">
        <f>D245-D252</f>
        <v>33063</v>
      </c>
      <c r="E253" s="58">
        <f>E245-E252</f>
        <v>9989</v>
      </c>
      <c r="F253" s="58">
        <f t="shared" si="84"/>
        <v>23074</v>
      </c>
      <c r="G253" s="32">
        <f t="shared" si="85"/>
        <v>2.3099409350285316</v>
      </c>
    </row>
    <row r="254" spans="1:7" x14ac:dyDescent="0.2">
      <c r="A254" s="59">
        <v>63</v>
      </c>
      <c r="B254" s="3" t="s">
        <v>46</v>
      </c>
      <c r="C254" s="57"/>
      <c r="D254" s="60">
        <v>21547</v>
      </c>
      <c r="E254" s="60">
        <v>28267</v>
      </c>
      <c r="F254" s="58">
        <f t="shared" si="84"/>
        <v>-6720</v>
      </c>
      <c r="G254" s="32">
        <f t="shared" si="85"/>
        <v>-0.23773304560087735</v>
      </c>
    </row>
    <row r="255" spans="1:7" x14ac:dyDescent="0.2">
      <c r="A255" s="59"/>
      <c r="B255" s="13" t="s">
        <v>6</v>
      </c>
      <c r="C255" s="27"/>
      <c r="D255" s="58"/>
      <c r="E255" s="58"/>
      <c r="F255" s="58"/>
      <c r="G255" s="32"/>
    </row>
    <row r="256" spans="1:7" x14ac:dyDescent="0.2">
      <c r="A256" s="59">
        <v>631</v>
      </c>
      <c r="B256" s="15" t="s">
        <v>21</v>
      </c>
      <c r="C256" s="21"/>
      <c r="D256" s="60">
        <v>18051</v>
      </c>
      <c r="E256" s="60">
        <v>24453</v>
      </c>
      <c r="F256" s="58">
        <f t="shared" ref="F256" si="86">(D256-E256)</f>
        <v>-6402</v>
      </c>
      <c r="G256" s="32">
        <f t="shared" ref="G256" si="87">F256/E256</f>
        <v>-0.26180836707152494</v>
      </c>
    </row>
    <row r="257" spans="1:7" x14ac:dyDescent="0.2">
      <c r="A257" s="59"/>
      <c r="B257" s="15"/>
      <c r="C257" s="21"/>
      <c r="D257" s="58"/>
      <c r="E257" s="58"/>
      <c r="F257" s="58"/>
      <c r="G257" s="32"/>
    </row>
    <row r="258" spans="1:7" x14ac:dyDescent="0.2">
      <c r="A258" s="59">
        <v>64</v>
      </c>
      <c r="B258" s="2" t="s">
        <v>47</v>
      </c>
      <c r="C258" s="11"/>
      <c r="D258" s="39">
        <v>992</v>
      </c>
      <c r="E258" s="39">
        <v>437</v>
      </c>
      <c r="F258" s="58">
        <f t="shared" ref="F258:F268" si="88">(D258-E258)</f>
        <v>555</v>
      </c>
      <c r="G258" s="32">
        <f t="shared" ref="G258:G268" si="89">F258/E258</f>
        <v>1.2700228832951945</v>
      </c>
    </row>
    <row r="259" spans="1:7" ht="25.5" x14ac:dyDescent="0.2">
      <c r="A259" s="22"/>
      <c r="B259" s="26" t="s">
        <v>49</v>
      </c>
      <c r="C259" s="54"/>
      <c r="D259" s="58">
        <f>D253-D254-D258</f>
        <v>10524</v>
      </c>
      <c r="E259" s="58">
        <f>E253-E254-E258</f>
        <v>-18715</v>
      </c>
      <c r="F259" s="58">
        <f t="shared" si="88"/>
        <v>29239</v>
      </c>
      <c r="G259" s="32">
        <f t="shared" si="89"/>
        <v>-1.5623296820732033</v>
      </c>
    </row>
    <row r="260" spans="1:7" x14ac:dyDescent="0.2">
      <c r="A260" s="59">
        <v>75</v>
      </c>
      <c r="B260" s="3" t="s">
        <v>50</v>
      </c>
      <c r="C260" s="57"/>
      <c r="D260" s="60">
        <v>0</v>
      </c>
      <c r="E260" s="60">
        <v>0</v>
      </c>
      <c r="F260" s="58">
        <f t="shared" si="88"/>
        <v>0</v>
      </c>
      <c r="G260" s="32" t="e">
        <f t="shared" si="89"/>
        <v>#DIV/0!</v>
      </c>
    </row>
    <row r="261" spans="1:7" x14ac:dyDescent="0.2">
      <c r="A261" s="59">
        <v>65</v>
      </c>
      <c r="B261" s="1" t="s">
        <v>51</v>
      </c>
      <c r="C261" s="10"/>
      <c r="D261" s="58">
        <v>3</v>
      </c>
      <c r="E261" s="58">
        <v>111</v>
      </c>
      <c r="F261" s="58">
        <f t="shared" si="88"/>
        <v>-108</v>
      </c>
      <c r="G261" s="32">
        <f t="shared" si="89"/>
        <v>-0.97297297297297303</v>
      </c>
    </row>
    <row r="262" spans="1:7" ht="25.5" x14ac:dyDescent="0.2">
      <c r="A262" s="59">
        <v>68</v>
      </c>
      <c r="B262" s="16" t="s">
        <v>52</v>
      </c>
      <c r="C262" s="17"/>
      <c r="D262" s="58">
        <v>10298</v>
      </c>
      <c r="E262" s="58">
        <v>5166</v>
      </c>
      <c r="F262" s="58">
        <f t="shared" si="88"/>
        <v>5132</v>
      </c>
      <c r="G262" s="32">
        <f t="shared" si="89"/>
        <v>0.99341850561362754</v>
      </c>
    </row>
    <row r="263" spans="1:7" x14ac:dyDescent="0.2">
      <c r="A263" s="59">
        <v>78</v>
      </c>
      <c r="B263" s="2" t="s">
        <v>53</v>
      </c>
      <c r="C263" s="11"/>
      <c r="D263" s="39">
        <v>1105</v>
      </c>
      <c r="E263" s="39">
        <v>0</v>
      </c>
      <c r="F263" s="58">
        <f t="shared" si="88"/>
        <v>1105</v>
      </c>
      <c r="G263" s="32" t="e">
        <f t="shared" si="89"/>
        <v>#DIV/0!</v>
      </c>
    </row>
    <row r="264" spans="1:7" ht="25.5" x14ac:dyDescent="0.2">
      <c r="A264" s="22"/>
      <c r="B264" s="26" t="s">
        <v>77</v>
      </c>
      <c r="C264" s="54"/>
      <c r="D264" s="58">
        <f>D259+D260-D261-D262+D263</f>
        <v>1328</v>
      </c>
      <c r="E264" s="58">
        <f>E259+E260-E261-E262+E263</f>
        <v>-23992</v>
      </c>
      <c r="F264" s="58">
        <f t="shared" si="88"/>
        <v>25320</v>
      </c>
      <c r="G264" s="32">
        <f t="shared" si="89"/>
        <v>-1.055351783927976</v>
      </c>
    </row>
    <row r="265" spans="1:7" x14ac:dyDescent="0.2">
      <c r="A265" s="59">
        <v>76</v>
      </c>
      <c r="B265" s="1" t="s">
        <v>54</v>
      </c>
      <c r="C265" s="10"/>
      <c r="D265" s="58">
        <v>0</v>
      </c>
      <c r="E265" s="58">
        <v>0</v>
      </c>
      <c r="F265" s="58">
        <f t="shared" si="88"/>
        <v>0</v>
      </c>
      <c r="G265" s="32" t="e">
        <f t="shared" si="89"/>
        <v>#DIV/0!</v>
      </c>
    </row>
    <row r="266" spans="1:7" x14ac:dyDescent="0.2">
      <c r="A266" s="59">
        <v>66</v>
      </c>
      <c r="B266" s="1" t="s">
        <v>55</v>
      </c>
      <c r="C266" s="10"/>
      <c r="D266" s="58">
        <v>217</v>
      </c>
      <c r="E266" s="58">
        <v>6</v>
      </c>
      <c r="F266" s="58">
        <f t="shared" si="88"/>
        <v>211</v>
      </c>
      <c r="G266" s="32">
        <f t="shared" si="89"/>
        <v>35.166666666666664</v>
      </c>
    </row>
    <row r="267" spans="1:7" x14ac:dyDescent="0.2">
      <c r="B267" s="2" t="s">
        <v>56</v>
      </c>
      <c r="C267" s="11"/>
      <c r="D267" s="39">
        <f>D265-D266</f>
        <v>-217</v>
      </c>
      <c r="E267" s="39">
        <f>E265-E266</f>
        <v>-6</v>
      </c>
      <c r="F267" s="58">
        <f t="shared" si="88"/>
        <v>-211</v>
      </c>
      <c r="G267" s="32">
        <f t="shared" si="89"/>
        <v>35.166666666666664</v>
      </c>
    </row>
    <row r="268" spans="1:7" x14ac:dyDescent="0.2">
      <c r="A268" s="22"/>
      <c r="B268" s="19" t="s">
        <v>57</v>
      </c>
      <c r="C268" s="54"/>
      <c r="D268" s="58">
        <f>D264+D267</f>
        <v>1111</v>
      </c>
      <c r="E268" s="58">
        <f>E264+E267</f>
        <v>-23998</v>
      </c>
      <c r="F268" s="58">
        <f t="shared" si="88"/>
        <v>25109</v>
      </c>
      <c r="G268" s="32">
        <f t="shared" si="89"/>
        <v>-1.0462955246270522</v>
      </c>
    </row>
    <row r="270" spans="1:7" x14ac:dyDescent="0.2">
      <c r="B270" s="251" t="s">
        <v>5</v>
      </c>
      <c r="C270" s="252"/>
      <c r="D270" s="275" t="s">
        <v>9</v>
      </c>
      <c r="E270" s="275"/>
      <c r="F270" s="276" t="s">
        <v>14</v>
      </c>
      <c r="G270" s="276"/>
    </row>
    <row r="271" spans="1:7" x14ac:dyDescent="0.2">
      <c r="B271" s="5"/>
      <c r="C271" s="28"/>
      <c r="D271" s="42" t="s">
        <v>10</v>
      </c>
      <c r="E271" s="42" t="s">
        <v>11</v>
      </c>
      <c r="F271" s="42" t="s">
        <v>12</v>
      </c>
      <c r="G271" s="37" t="s">
        <v>13</v>
      </c>
    </row>
    <row r="272" spans="1:7" x14ac:dyDescent="0.2">
      <c r="A272" s="59">
        <v>5</v>
      </c>
      <c r="B272" s="1" t="s">
        <v>22</v>
      </c>
      <c r="C272" s="10"/>
      <c r="D272" s="58">
        <v>253178</v>
      </c>
      <c r="E272" s="58">
        <v>292762</v>
      </c>
      <c r="F272" s="58">
        <f t="shared" ref="F272" si="90">(D272-E272)</f>
        <v>-39584</v>
      </c>
      <c r="G272" s="32">
        <f t="shared" ref="G272" si="91">F272/E272</f>
        <v>-0.13520880442133884</v>
      </c>
    </row>
    <row r="273" spans="1:7" x14ac:dyDescent="0.2">
      <c r="B273" s="6"/>
      <c r="C273" s="28"/>
    </row>
    <row r="274" spans="1:7" x14ac:dyDescent="0.2">
      <c r="B274" s="7" t="s">
        <v>6</v>
      </c>
      <c r="C274" s="29"/>
    </row>
    <row r="275" spans="1:7" x14ac:dyDescent="0.2">
      <c r="B275" s="6"/>
      <c r="C275" s="28"/>
    </row>
    <row r="276" spans="1:7" x14ac:dyDescent="0.2">
      <c r="A276" s="59">
        <v>51</v>
      </c>
      <c r="B276" s="20" t="s">
        <v>29</v>
      </c>
      <c r="C276" s="30"/>
      <c r="D276" s="58"/>
      <c r="E276" s="58"/>
      <c r="F276" s="58">
        <f t="shared" ref="F276:F277" si="92">(D276-E276)</f>
        <v>0</v>
      </c>
      <c r="G276" s="32" t="e">
        <f t="shared" ref="G276:G277" si="93">F276/E276</f>
        <v>#DIV/0!</v>
      </c>
    </row>
    <row r="277" spans="1:7" x14ac:dyDescent="0.2">
      <c r="A277" s="59">
        <v>510</v>
      </c>
      <c r="B277" s="1" t="s">
        <v>7</v>
      </c>
      <c r="C277" s="10"/>
      <c r="D277" s="58">
        <v>45830</v>
      </c>
      <c r="E277" s="58">
        <v>100000</v>
      </c>
      <c r="F277" s="58">
        <f t="shared" si="92"/>
        <v>-54170</v>
      </c>
      <c r="G277" s="32">
        <f t="shared" si="93"/>
        <v>-0.54169999999999996</v>
      </c>
    </row>
    <row r="278" spans="1:7" x14ac:dyDescent="0.2">
      <c r="B278" s="3"/>
      <c r="C278" s="28"/>
    </row>
    <row r="279" spans="1:7" x14ac:dyDescent="0.2">
      <c r="A279" s="59">
        <v>41</v>
      </c>
      <c r="B279" s="1" t="s">
        <v>8</v>
      </c>
      <c r="C279" s="10"/>
      <c r="D279" s="58">
        <f>D283+D284+D285</f>
        <v>178417</v>
      </c>
      <c r="E279" s="58">
        <f>E283+E284+E285</f>
        <v>154446</v>
      </c>
      <c r="F279" s="58">
        <f t="shared" ref="F279" si="94">(D279-E279)</f>
        <v>23971</v>
      </c>
      <c r="G279" s="32">
        <f t="shared" ref="G279" si="95">F279/E279</f>
        <v>0.15520635043963585</v>
      </c>
    </row>
    <row r="280" spans="1:7" x14ac:dyDescent="0.2">
      <c r="A280" s="59"/>
      <c r="B280" s="1"/>
      <c r="C280" s="10"/>
      <c r="D280" s="58"/>
      <c r="E280" s="58"/>
      <c r="F280" s="58"/>
      <c r="G280" s="32"/>
    </row>
    <row r="281" spans="1:7" x14ac:dyDescent="0.2">
      <c r="A281" s="59"/>
      <c r="B281" s="7" t="s">
        <v>6</v>
      </c>
      <c r="C281" s="29"/>
      <c r="D281" s="58"/>
      <c r="E281" s="58"/>
      <c r="F281" s="58"/>
      <c r="G281" s="32"/>
    </row>
    <row r="282" spans="1:7" x14ac:dyDescent="0.2">
      <c r="A282" s="59"/>
      <c r="B282" s="1"/>
      <c r="C282" s="10"/>
      <c r="D282" s="58"/>
      <c r="E282" s="58"/>
      <c r="F282" s="58"/>
      <c r="G282" s="32"/>
    </row>
    <row r="283" spans="1:7" x14ac:dyDescent="0.2">
      <c r="A283" s="59"/>
      <c r="B283" s="23" t="s">
        <v>23</v>
      </c>
      <c r="C283" s="10"/>
      <c r="D283" s="58">
        <v>115682</v>
      </c>
      <c r="E283" s="58">
        <v>100046</v>
      </c>
      <c r="F283" s="58">
        <f t="shared" ref="F283:F285" si="96">(D283-E283)</f>
        <v>15636</v>
      </c>
      <c r="G283" s="32">
        <f t="shared" ref="G283:G285" si="97">F283/E283</f>
        <v>0.15628810747056354</v>
      </c>
    </row>
    <row r="284" spans="1:7" ht="25.5" x14ac:dyDescent="0.2">
      <c r="A284" s="59"/>
      <c r="B284" s="24" t="s">
        <v>58</v>
      </c>
      <c r="C284" s="17"/>
      <c r="D284" s="58">
        <v>40569</v>
      </c>
      <c r="E284" s="58">
        <v>34227</v>
      </c>
      <c r="F284" s="58">
        <f t="shared" si="96"/>
        <v>6342</v>
      </c>
      <c r="G284" s="32">
        <f t="shared" si="97"/>
        <v>0.18529231308616004</v>
      </c>
    </row>
    <row r="285" spans="1:7" x14ac:dyDescent="0.2">
      <c r="A285" s="59"/>
      <c r="B285" s="23" t="s">
        <v>24</v>
      </c>
      <c r="C285" s="10"/>
      <c r="D285" s="58">
        <f>178417-115682-40569</f>
        <v>22166</v>
      </c>
      <c r="E285" s="58">
        <f>154446-100046-34227</f>
        <v>20173</v>
      </c>
      <c r="F285" s="58">
        <f t="shared" si="96"/>
        <v>1993</v>
      </c>
      <c r="G285" s="32">
        <f t="shared" si="97"/>
        <v>9.8795419620284541E-2</v>
      </c>
    </row>
    <row r="286" spans="1:7" x14ac:dyDescent="0.2">
      <c r="A286" s="59"/>
      <c r="B286" s="1"/>
      <c r="C286" s="10"/>
      <c r="D286" s="58"/>
      <c r="E286" s="58"/>
      <c r="F286" s="58"/>
      <c r="G286" s="32"/>
    </row>
    <row r="287" spans="1:7" x14ac:dyDescent="0.2">
      <c r="A287" s="59"/>
      <c r="B287" s="8" t="s">
        <v>26</v>
      </c>
      <c r="C287" s="31"/>
      <c r="D287" s="58">
        <v>12089</v>
      </c>
      <c r="E287" s="58">
        <v>10768</v>
      </c>
      <c r="F287" s="58">
        <f t="shared" ref="F287" si="98">(D287-E287)</f>
        <v>1321</v>
      </c>
      <c r="G287" s="32">
        <f t="shared" ref="G287" si="99">F287/E287</f>
        <v>0.12267830609212481</v>
      </c>
    </row>
    <row r="288" spans="1:7" x14ac:dyDescent="0.2">
      <c r="A288" s="59"/>
      <c r="B288" s="8"/>
      <c r="C288" s="31"/>
      <c r="D288" s="58"/>
      <c r="E288" s="58"/>
      <c r="F288" s="58"/>
      <c r="G288" s="32"/>
    </row>
    <row r="289" spans="1:7" x14ac:dyDescent="0.2">
      <c r="A289" s="59">
        <v>3</v>
      </c>
      <c r="B289" s="8" t="s">
        <v>15</v>
      </c>
      <c r="C289" s="31"/>
      <c r="D289" s="58">
        <f>D292+D293+D294+D295</f>
        <v>24974</v>
      </c>
      <c r="E289" s="58">
        <f>E292+E293+E294+E295</f>
        <v>26315</v>
      </c>
      <c r="F289" s="58">
        <f t="shared" ref="F289" si="100">(D289-E289)</f>
        <v>-1341</v>
      </c>
      <c r="G289" s="32">
        <f t="shared" ref="G289" si="101">F289/E289</f>
        <v>-5.0959528785863573E-2</v>
      </c>
    </row>
    <row r="290" spans="1:7" x14ac:dyDescent="0.2">
      <c r="A290" s="59"/>
      <c r="B290" s="7" t="s">
        <v>6</v>
      </c>
      <c r="C290" s="29"/>
      <c r="D290" s="58"/>
      <c r="E290" s="58"/>
      <c r="F290" s="58"/>
      <c r="G290" s="32"/>
    </row>
    <row r="291" spans="1:7" x14ac:dyDescent="0.2">
      <c r="A291" s="59"/>
      <c r="B291" s="8"/>
      <c r="C291" s="31"/>
      <c r="D291" s="58"/>
      <c r="E291" s="58"/>
      <c r="F291" s="58"/>
      <c r="G291" s="32"/>
    </row>
    <row r="292" spans="1:7" x14ac:dyDescent="0.2">
      <c r="A292" s="59">
        <v>30</v>
      </c>
      <c r="B292" s="25" t="s">
        <v>16</v>
      </c>
      <c r="C292" s="31"/>
      <c r="D292" s="58"/>
      <c r="E292" s="58"/>
      <c r="F292" s="58">
        <f t="shared" ref="F292:F295" si="102">(D292-E292)</f>
        <v>0</v>
      </c>
      <c r="G292" s="32" t="e">
        <f t="shared" ref="G292:G295" si="103">F292/E292</f>
        <v>#DIV/0!</v>
      </c>
    </row>
    <row r="293" spans="1:7" x14ac:dyDescent="0.2">
      <c r="A293" s="59">
        <v>31</v>
      </c>
      <c r="B293" s="25" t="s">
        <v>17</v>
      </c>
      <c r="C293" s="31"/>
      <c r="D293" s="58"/>
      <c r="E293" s="58"/>
      <c r="F293" s="58">
        <f t="shared" si="102"/>
        <v>0</v>
      </c>
      <c r="G293" s="32" t="e">
        <f t="shared" si="103"/>
        <v>#DIV/0!</v>
      </c>
    </row>
    <row r="294" spans="1:7" x14ac:dyDescent="0.2">
      <c r="A294" s="59">
        <v>32</v>
      </c>
      <c r="B294" s="25" t="s">
        <v>18</v>
      </c>
      <c r="C294" s="31"/>
      <c r="D294" s="58">
        <v>24959</v>
      </c>
      <c r="E294" s="58">
        <v>26300</v>
      </c>
      <c r="F294" s="58">
        <f t="shared" si="102"/>
        <v>-1341</v>
      </c>
      <c r="G294" s="32">
        <f t="shared" si="103"/>
        <v>-5.0988593155893533E-2</v>
      </c>
    </row>
    <row r="295" spans="1:7" x14ac:dyDescent="0.2">
      <c r="A295" s="59">
        <v>37</v>
      </c>
      <c r="B295" s="25" t="s">
        <v>25</v>
      </c>
      <c r="C295" s="31"/>
      <c r="D295" s="58">
        <v>15</v>
      </c>
      <c r="E295" s="58">
        <v>15</v>
      </c>
      <c r="F295" s="58">
        <f t="shared" si="102"/>
        <v>0</v>
      </c>
      <c r="G295" s="32">
        <f t="shared" si="103"/>
        <v>0</v>
      </c>
    </row>
    <row r="296" spans="1:7" ht="13.5" thickBot="1" x14ac:dyDescent="0.25"/>
    <row r="297" spans="1:7" ht="16.5" thickBot="1" x14ac:dyDescent="0.3">
      <c r="A297" s="257" t="s">
        <v>63</v>
      </c>
      <c r="B297" s="258"/>
      <c r="C297" s="258"/>
      <c r="D297" s="258"/>
      <c r="E297" s="258"/>
      <c r="F297" s="258"/>
      <c r="G297" s="259"/>
    </row>
    <row r="298" spans="1:7" ht="12.75" customHeight="1" x14ac:dyDescent="0.2">
      <c r="A298" s="277" t="s">
        <v>1</v>
      </c>
      <c r="B298" s="270" t="s">
        <v>0</v>
      </c>
      <c r="C298" s="271" t="s">
        <v>76</v>
      </c>
      <c r="D298" s="275" t="s">
        <v>9</v>
      </c>
      <c r="E298" s="275"/>
      <c r="F298" s="276" t="s">
        <v>14</v>
      </c>
      <c r="G298" s="276"/>
    </row>
    <row r="299" spans="1:7" x14ac:dyDescent="0.2">
      <c r="A299" s="277"/>
      <c r="B299" s="270"/>
      <c r="C299" s="272"/>
      <c r="D299" s="58" t="s">
        <v>10</v>
      </c>
      <c r="E299" s="58" t="s">
        <v>11</v>
      </c>
      <c r="F299" s="58" t="s">
        <v>12</v>
      </c>
      <c r="G299" s="32" t="s">
        <v>13</v>
      </c>
    </row>
    <row r="300" spans="1:7" x14ac:dyDescent="0.2">
      <c r="A300" s="59">
        <v>700</v>
      </c>
      <c r="B300" s="1" t="s">
        <v>30</v>
      </c>
      <c r="C300" s="10"/>
      <c r="D300" s="58">
        <v>3366</v>
      </c>
      <c r="E300" s="58">
        <v>632</v>
      </c>
      <c r="F300" s="58">
        <f>(D300-E300)</f>
        <v>2734</v>
      </c>
      <c r="G300" s="32">
        <f>F300/E300</f>
        <v>4.325949367088608</v>
      </c>
    </row>
    <row r="301" spans="1:7" x14ac:dyDescent="0.2">
      <c r="A301" s="59">
        <v>701</v>
      </c>
      <c r="B301" s="1" t="s">
        <v>31</v>
      </c>
      <c r="C301" s="10"/>
      <c r="D301" s="58">
        <v>6780</v>
      </c>
      <c r="E301" s="58">
        <v>2843</v>
      </c>
      <c r="F301" s="58">
        <f t="shared" ref="F301:F303" si="104">(D301-E301)</f>
        <v>3937</v>
      </c>
      <c r="G301" s="32">
        <f t="shared" ref="G301:G303" si="105">F301/E301</f>
        <v>1.3848047836792121</v>
      </c>
    </row>
    <row r="302" spans="1:7" x14ac:dyDescent="0.2">
      <c r="A302" s="59">
        <v>704</v>
      </c>
      <c r="B302" s="1" t="s">
        <v>32</v>
      </c>
      <c r="C302" s="10"/>
      <c r="D302" s="58">
        <v>1119</v>
      </c>
      <c r="E302" s="58">
        <v>123</v>
      </c>
      <c r="F302" s="58">
        <f t="shared" si="104"/>
        <v>996</v>
      </c>
      <c r="G302" s="32">
        <f t="shared" si="105"/>
        <v>8.0975609756097562</v>
      </c>
    </row>
    <row r="303" spans="1:7" x14ac:dyDescent="0.2">
      <c r="A303" s="59">
        <v>706</v>
      </c>
      <c r="B303" s="1" t="s">
        <v>33</v>
      </c>
      <c r="C303" s="10"/>
      <c r="D303" s="58">
        <v>18875</v>
      </c>
      <c r="E303" s="58">
        <v>8633</v>
      </c>
      <c r="F303" s="58">
        <f t="shared" si="104"/>
        <v>10242</v>
      </c>
      <c r="G303" s="32">
        <f t="shared" si="105"/>
        <v>1.1863778524267345</v>
      </c>
    </row>
    <row r="304" spans="1:7" x14ac:dyDescent="0.2">
      <c r="A304" s="59"/>
      <c r="B304" s="13" t="s">
        <v>6</v>
      </c>
      <c r="C304" s="27"/>
      <c r="D304" s="39"/>
      <c r="E304" s="39"/>
      <c r="F304" s="39"/>
      <c r="G304" s="33"/>
    </row>
    <row r="305" spans="1:7" x14ac:dyDescent="0.2">
      <c r="A305" s="59"/>
      <c r="B305" s="14" t="s">
        <v>19</v>
      </c>
      <c r="C305" s="11"/>
      <c r="D305" s="39"/>
      <c r="E305" s="39"/>
      <c r="F305" s="58">
        <f t="shared" ref="F305:F310" si="106">(D305-E305)</f>
        <v>0</v>
      </c>
      <c r="G305" s="32" t="e">
        <f t="shared" ref="G305:G310" si="107">F305/E305</f>
        <v>#DIV/0!</v>
      </c>
    </row>
    <row r="306" spans="1:7" x14ac:dyDescent="0.2">
      <c r="A306" s="59"/>
      <c r="B306" s="14" t="s">
        <v>20</v>
      </c>
      <c r="C306" s="11"/>
      <c r="D306" s="39"/>
      <c r="E306" s="39"/>
      <c r="F306" s="58">
        <f t="shared" si="106"/>
        <v>0</v>
      </c>
      <c r="G306" s="32" t="e">
        <f t="shared" si="107"/>
        <v>#DIV/0!</v>
      </c>
    </row>
    <row r="307" spans="1:7" x14ac:dyDescent="0.2">
      <c r="A307" s="59"/>
      <c r="B307" s="14" t="s">
        <v>27</v>
      </c>
      <c r="C307" s="11"/>
      <c r="D307" s="39"/>
      <c r="E307" s="39"/>
      <c r="F307" s="58">
        <f t="shared" si="106"/>
        <v>0</v>
      </c>
      <c r="G307" s="32" t="e">
        <f t="shared" si="107"/>
        <v>#DIV/0!</v>
      </c>
    </row>
    <row r="308" spans="1:7" x14ac:dyDescent="0.2">
      <c r="A308" s="59">
        <v>706</v>
      </c>
      <c r="B308" s="2" t="s">
        <v>34</v>
      </c>
      <c r="C308" s="11"/>
      <c r="D308" s="39">
        <v>133</v>
      </c>
      <c r="E308" s="39">
        <v>112</v>
      </c>
      <c r="F308" s="58">
        <f t="shared" si="106"/>
        <v>21</v>
      </c>
      <c r="G308" s="32">
        <f t="shared" si="107"/>
        <v>0.1875</v>
      </c>
    </row>
    <row r="309" spans="1:7" x14ac:dyDescent="0.2">
      <c r="A309" s="59" t="s">
        <v>35</v>
      </c>
      <c r="B309" s="2" t="s">
        <v>36</v>
      </c>
      <c r="C309" s="11"/>
      <c r="D309" s="39">
        <v>118</v>
      </c>
      <c r="E309" s="39">
        <v>869</v>
      </c>
      <c r="F309" s="58">
        <f t="shared" si="106"/>
        <v>-751</v>
      </c>
      <c r="G309" s="32">
        <f t="shared" si="107"/>
        <v>-0.86421173762945913</v>
      </c>
    </row>
    <row r="310" spans="1:7" ht="25.5" x14ac:dyDescent="0.2">
      <c r="A310" s="22"/>
      <c r="B310" s="26" t="s">
        <v>45</v>
      </c>
      <c r="C310" s="55"/>
      <c r="D310" s="40">
        <f>D300+D301+D302+D303+D308+D309</f>
        <v>30391</v>
      </c>
      <c r="E310" s="40">
        <f>E300+E301+E302+E303+E308+E309</f>
        <v>13212</v>
      </c>
      <c r="F310" s="40">
        <f t="shared" si="106"/>
        <v>17179</v>
      </c>
      <c r="G310" s="34">
        <f t="shared" si="107"/>
        <v>1.3002573418104753</v>
      </c>
    </row>
    <row r="311" spans="1:7" x14ac:dyDescent="0.2">
      <c r="B311" s="18"/>
      <c r="C311" s="28"/>
      <c r="D311" s="41"/>
      <c r="E311" s="42"/>
      <c r="F311" s="42"/>
      <c r="G311" s="35"/>
    </row>
    <row r="312" spans="1:7" x14ac:dyDescent="0.2">
      <c r="B312" s="13" t="s">
        <v>6</v>
      </c>
      <c r="C312" s="28"/>
      <c r="D312" s="41"/>
      <c r="E312" s="42"/>
      <c r="F312" s="42"/>
      <c r="G312" s="35"/>
    </row>
    <row r="313" spans="1:7" x14ac:dyDescent="0.2">
      <c r="B313" s="1" t="s">
        <v>28</v>
      </c>
      <c r="C313" s="10"/>
      <c r="D313" s="58"/>
      <c r="E313" s="58"/>
      <c r="F313" s="58">
        <f t="shared" ref="F313" si="108">(D313-E313)</f>
        <v>0</v>
      </c>
      <c r="G313" s="32" t="e">
        <f t="shared" ref="G313" si="109">F313/E313</f>
        <v>#DIV/0!</v>
      </c>
    </row>
    <row r="314" spans="1:7" x14ac:dyDescent="0.2">
      <c r="B314" s="3"/>
      <c r="C314" s="57"/>
      <c r="D314" s="60"/>
      <c r="E314" s="60"/>
      <c r="F314" s="60"/>
      <c r="G314" s="36"/>
    </row>
    <row r="315" spans="1:7" x14ac:dyDescent="0.2">
      <c r="A315" s="59">
        <v>72</v>
      </c>
      <c r="B315" s="1" t="s">
        <v>37</v>
      </c>
      <c r="C315" s="10"/>
      <c r="D315" s="58"/>
      <c r="E315" s="58"/>
      <c r="F315" s="58">
        <f t="shared" ref="F315:F327" si="110">(D315-E315)</f>
        <v>0</v>
      </c>
      <c r="G315" s="32" t="e">
        <f t="shared" ref="G315:G327" si="111">F315/E315</f>
        <v>#DIV/0!</v>
      </c>
    </row>
    <row r="316" spans="1:7" x14ac:dyDescent="0.2">
      <c r="A316" s="59">
        <v>73</v>
      </c>
      <c r="B316" s="1" t="s">
        <v>38</v>
      </c>
      <c r="C316" s="10"/>
      <c r="D316" s="58"/>
      <c r="E316" s="58"/>
      <c r="F316" s="58">
        <f t="shared" si="110"/>
        <v>0</v>
      </c>
      <c r="G316" s="32" t="e">
        <f t="shared" si="111"/>
        <v>#DIV/0!</v>
      </c>
    </row>
    <row r="317" spans="1:7" x14ac:dyDescent="0.2">
      <c r="A317" s="59">
        <v>74</v>
      </c>
      <c r="B317" s="2" t="s">
        <v>39</v>
      </c>
      <c r="C317" s="11"/>
      <c r="D317" s="39"/>
      <c r="E317" s="39"/>
      <c r="F317" s="58">
        <f t="shared" si="110"/>
        <v>0</v>
      </c>
      <c r="G317" s="32" t="e">
        <f t="shared" si="111"/>
        <v>#DIV/0!</v>
      </c>
    </row>
    <row r="318" spans="1:7" ht="25.5" x14ac:dyDescent="0.2">
      <c r="A318" s="22"/>
      <c r="B318" s="26" t="s">
        <v>44</v>
      </c>
      <c r="C318" s="54"/>
      <c r="D318" s="58">
        <f>D310+D315+D316+D317</f>
        <v>30391</v>
      </c>
      <c r="E318" s="58">
        <f>E310+E315+E316+E317</f>
        <v>13212</v>
      </c>
      <c r="F318" s="58">
        <f t="shared" si="110"/>
        <v>17179</v>
      </c>
      <c r="G318" s="32">
        <f t="shared" si="111"/>
        <v>1.3002573418104753</v>
      </c>
    </row>
    <row r="319" spans="1:7" x14ac:dyDescent="0.2">
      <c r="A319" s="59">
        <v>60</v>
      </c>
      <c r="B319" s="3" t="s">
        <v>40</v>
      </c>
      <c r="C319" s="57"/>
      <c r="D319" s="60">
        <f>D320+D321+D322</f>
        <v>10800</v>
      </c>
      <c r="E319" s="60">
        <f>E320+E321+E322</f>
        <v>5635</v>
      </c>
      <c r="F319" s="58">
        <f t="shared" si="110"/>
        <v>5165</v>
      </c>
      <c r="G319" s="32">
        <f t="shared" si="111"/>
        <v>0.91659272404614023</v>
      </c>
    </row>
    <row r="320" spans="1:7" x14ac:dyDescent="0.2">
      <c r="A320" s="59">
        <v>600</v>
      </c>
      <c r="B320" s="1" t="s">
        <v>2</v>
      </c>
      <c r="C320" s="10"/>
      <c r="D320" s="58">
        <v>1364</v>
      </c>
      <c r="E320" s="58">
        <v>208</v>
      </c>
      <c r="F320" s="58">
        <f t="shared" si="110"/>
        <v>1156</v>
      </c>
      <c r="G320" s="32">
        <f t="shared" si="111"/>
        <v>5.5576923076923075</v>
      </c>
    </row>
    <row r="321" spans="1:7" x14ac:dyDescent="0.2">
      <c r="A321" s="59">
        <v>601</v>
      </c>
      <c r="B321" s="1" t="s">
        <v>3</v>
      </c>
      <c r="C321" s="10"/>
      <c r="D321" s="58">
        <v>4569</v>
      </c>
      <c r="E321" s="58">
        <v>1490</v>
      </c>
      <c r="F321" s="58">
        <f t="shared" si="110"/>
        <v>3079</v>
      </c>
      <c r="G321" s="32">
        <f t="shared" si="111"/>
        <v>2.0664429530201343</v>
      </c>
    </row>
    <row r="322" spans="1:7" x14ac:dyDescent="0.2">
      <c r="A322" s="59">
        <v>604</v>
      </c>
      <c r="B322" s="1" t="s">
        <v>4</v>
      </c>
      <c r="C322" s="10"/>
      <c r="D322" s="58">
        <v>4867</v>
      </c>
      <c r="E322" s="58">
        <v>3937</v>
      </c>
      <c r="F322" s="58">
        <f t="shared" si="110"/>
        <v>930</v>
      </c>
      <c r="G322" s="32">
        <f t="shared" si="111"/>
        <v>0.23622047244094488</v>
      </c>
    </row>
    <row r="323" spans="1:7" x14ac:dyDescent="0.2">
      <c r="A323" s="59">
        <v>61</v>
      </c>
      <c r="B323" s="1" t="s">
        <v>41</v>
      </c>
      <c r="C323" s="10"/>
      <c r="D323" s="58">
        <v>380</v>
      </c>
      <c r="E323" s="58">
        <v>614</v>
      </c>
      <c r="F323" s="58">
        <f t="shared" si="110"/>
        <v>-234</v>
      </c>
      <c r="G323" s="32">
        <f t="shared" si="111"/>
        <v>-0.38110749185667753</v>
      </c>
    </row>
    <row r="324" spans="1:7" x14ac:dyDescent="0.2">
      <c r="A324" s="59">
        <v>62</v>
      </c>
      <c r="B324" s="2" t="s">
        <v>42</v>
      </c>
      <c r="C324" s="11"/>
      <c r="D324" s="39">
        <v>509</v>
      </c>
      <c r="E324" s="39">
        <v>186</v>
      </c>
      <c r="F324" s="58">
        <f t="shared" si="110"/>
        <v>323</v>
      </c>
      <c r="G324" s="32">
        <f t="shared" si="111"/>
        <v>1.7365591397849462</v>
      </c>
    </row>
    <row r="325" spans="1:7" ht="25.5" x14ac:dyDescent="0.2">
      <c r="A325" s="22"/>
      <c r="B325" s="26" t="s">
        <v>43</v>
      </c>
      <c r="C325" s="54"/>
      <c r="D325" s="58">
        <f>D319+D323+D324</f>
        <v>11689</v>
      </c>
      <c r="E325" s="58">
        <f>E319+E323+E324</f>
        <v>6435</v>
      </c>
      <c r="F325" s="58">
        <f t="shared" si="110"/>
        <v>5254</v>
      </c>
      <c r="G325" s="32">
        <f t="shared" si="111"/>
        <v>0.81647241647241642</v>
      </c>
    </row>
    <row r="326" spans="1:7" ht="25.5" x14ac:dyDescent="0.2">
      <c r="A326" s="22"/>
      <c r="B326" s="26" t="s">
        <v>48</v>
      </c>
      <c r="C326" s="54"/>
      <c r="D326" s="58">
        <f>D318-D325</f>
        <v>18702</v>
      </c>
      <c r="E326" s="58">
        <f>E318-E325</f>
        <v>6777</v>
      </c>
      <c r="F326" s="58">
        <f t="shared" si="110"/>
        <v>11925</v>
      </c>
      <c r="G326" s="32">
        <f t="shared" si="111"/>
        <v>1.7596281540504648</v>
      </c>
    </row>
    <row r="327" spans="1:7" x14ac:dyDescent="0.2">
      <c r="A327" s="59">
        <v>63</v>
      </c>
      <c r="B327" s="3" t="s">
        <v>46</v>
      </c>
      <c r="C327" s="57"/>
      <c r="D327" s="60">
        <v>23170</v>
      </c>
      <c r="E327" s="60">
        <v>27944</v>
      </c>
      <c r="F327" s="58">
        <f t="shared" si="110"/>
        <v>-4774</v>
      </c>
      <c r="G327" s="32">
        <f t="shared" si="111"/>
        <v>-0.17084168336673347</v>
      </c>
    </row>
    <row r="328" spans="1:7" x14ac:dyDescent="0.2">
      <c r="A328" s="59"/>
      <c r="B328" s="13" t="s">
        <v>6</v>
      </c>
      <c r="C328" s="27"/>
      <c r="D328" s="58"/>
      <c r="E328" s="58"/>
      <c r="F328" s="58"/>
      <c r="G328" s="32"/>
    </row>
    <row r="329" spans="1:7" x14ac:dyDescent="0.2">
      <c r="A329" s="59">
        <v>631</v>
      </c>
      <c r="B329" s="15" t="s">
        <v>21</v>
      </c>
      <c r="C329" s="21"/>
      <c r="D329" s="60">
        <v>18287</v>
      </c>
      <c r="E329" s="60">
        <v>22103</v>
      </c>
      <c r="F329" s="58">
        <f t="shared" ref="F329" si="112">(D329-E329)</f>
        <v>-3816</v>
      </c>
      <c r="G329" s="32">
        <f t="shared" ref="G329" si="113">F329/E329</f>
        <v>-0.17264624711577614</v>
      </c>
    </row>
    <row r="330" spans="1:7" x14ac:dyDescent="0.2">
      <c r="A330" s="59"/>
      <c r="B330" s="15"/>
      <c r="C330" s="21"/>
      <c r="D330" s="58"/>
      <c r="E330" s="58"/>
      <c r="F330" s="58"/>
      <c r="G330" s="32"/>
    </row>
    <row r="331" spans="1:7" x14ac:dyDescent="0.2">
      <c r="A331" s="59">
        <v>64</v>
      </c>
      <c r="B331" s="2" t="s">
        <v>47</v>
      </c>
      <c r="C331" s="11"/>
      <c r="D331" s="39">
        <v>1124</v>
      </c>
      <c r="E331" s="39">
        <v>424</v>
      </c>
      <c r="F331" s="58">
        <f t="shared" ref="F331:F341" si="114">(D331-E331)</f>
        <v>700</v>
      </c>
      <c r="G331" s="32">
        <f t="shared" ref="G331:G341" si="115">F331/E331</f>
        <v>1.6509433962264151</v>
      </c>
    </row>
    <row r="332" spans="1:7" ht="25.5" x14ac:dyDescent="0.2">
      <c r="A332" s="22"/>
      <c r="B332" s="26" t="s">
        <v>49</v>
      </c>
      <c r="C332" s="54"/>
      <c r="D332" s="58">
        <f>D326-D327-D331</f>
        <v>-5592</v>
      </c>
      <c r="E332" s="58">
        <f>E326-E327-E331</f>
        <v>-21591</v>
      </c>
      <c r="F332" s="58">
        <f t="shared" si="114"/>
        <v>15999</v>
      </c>
      <c r="G332" s="32">
        <f t="shared" si="115"/>
        <v>-0.74100319577601781</v>
      </c>
    </row>
    <row r="333" spans="1:7" x14ac:dyDescent="0.2">
      <c r="A333" s="59">
        <v>75</v>
      </c>
      <c r="B333" s="3" t="s">
        <v>50</v>
      </c>
      <c r="C333" s="57"/>
      <c r="D333" s="60">
        <v>144</v>
      </c>
      <c r="E333" s="60">
        <v>1166</v>
      </c>
      <c r="F333" s="58">
        <f t="shared" si="114"/>
        <v>-1022</v>
      </c>
      <c r="G333" s="32">
        <f t="shared" si="115"/>
        <v>-0.87650085763293306</v>
      </c>
    </row>
    <row r="334" spans="1:7" x14ac:dyDescent="0.2">
      <c r="A334" s="59">
        <v>65</v>
      </c>
      <c r="B334" s="1" t="s">
        <v>51</v>
      </c>
      <c r="C334" s="10"/>
      <c r="D334" s="58">
        <v>446</v>
      </c>
      <c r="E334" s="58">
        <v>72</v>
      </c>
      <c r="F334" s="58">
        <f t="shared" si="114"/>
        <v>374</v>
      </c>
      <c r="G334" s="32">
        <f t="shared" si="115"/>
        <v>5.1944444444444446</v>
      </c>
    </row>
    <row r="335" spans="1:7" ht="25.5" x14ac:dyDescent="0.2">
      <c r="A335" s="59">
        <v>68</v>
      </c>
      <c r="B335" s="16" t="s">
        <v>52</v>
      </c>
      <c r="C335" s="17"/>
      <c r="D335" s="58">
        <v>4878</v>
      </c>
      <c r="E335" s="58">
        <v>4798</v>
      </c>
      <c r="F335" s="58">
        <f t="shared" si="114"/>
        <v>80</v>
      </c>
      <c r="G335" s="32">
        <f t="shared" si="115"/>
        <v>1.6673614005835766E-2</v>
      </c>
    </row>
    <row r="336" spans="1:7" x14ac:dyDescent="0.2">
      <c r="A336" s="59">
        <v>78</v>
      </c>
      <c r="B336" s="2" t="s">
        <v>53</v>
      </c>
      <c r="C336" s="11"/>
      <c r="D336" s="39"/>
      <c r="E336" s="39"/>
      <c r="F336" s="58">
        <f t="shared" si="114"/>
        <v>0</v>
      </c>
      <c r="G336" s="32" t="e">
        <f t="shared" si="115"/>
        <v>#DIV/0!</v>
      </c>
    </row>
    <row r="337" spans="1:7" ht="25.5" x14ac:dyDescent="0.2">
      <c r="A337" s="22"/>
      <c r="B337" s="26" t="s">
        <v>77</v>
      </c>
      <c r="C337" s="54"/>
      <c r="D337" s="58">
        <f>D332+D333-D334-D335+D336</f>
        <v>-10772</v>
      </c>
      <c r="E337" s="58">
        <f>E332+E333-E334-E335+E336</f>
        <v>-25295</v>
      </c>
      <c r="F337" s="58">
        <f t="shared" si="114"/>
        <v>14523</v>
      </c>
      <c r="G337" s="32">
        <f t="shared" si="115"/>
        <v>-0.57414508796204788</v>
      </c>
    </row>
    <row r="338" spans="1:7" x14ac:dyDescent="0.2">
      <c r="A338" s="59">
        <v>76</v>
      </c>
      <c r="B338" s="1" t="s">
        <v>54</v>
      </c>
      <c r="C338" s="10"/>
      <c r="D338" s="58"/>
      <c r="E338" s="58"/>
      <c r="F338" s="58">
        <f t="shared" si="114"/>
        <v>0</v>
      </c>
      <c r="G338" s="32" t="e">
        <f t="shared" si="115"/>
        <v>#DIV/0!</v>
      </c>
    </row>
    <row r="339" spans="1:7" x14ac:dyDescent="0.2">
      <c r="A339" s="59">
        <v>66</v>
      </c>
      <c r="B339" s="1" t="s">
        <v>55</v>
      </c>
      <c r="C339" s="10"/>
      <c r="D339" s="58"/>
      <c r="E339" s="58"/>
      <c r="F339" s="58">
        <f t="shared" si="114"/>
        <v>0</v>
      </c>
      <c r="G339" s="32" t="e">
        <f t="shared" si="115"/>
        <v>#DIV/0!</v>
      </c>
    </row>
    <row r="340" spans="1:7" x14ac:dyDescent="0.2">
      <c r="B340" s="2" t="s">
        <v>56</v>
      </c>
      <c r="C340" s="11"/>
      <c r="D340" s="39">
        <f>D338-D339</f>
        <v>0</v>
      </c>
      <c r="E340" s="39">
        <f>E338-E339</f>
        <v>0</v>
      </c>
      <c r="F340" s="58">
        <f t="shared" si="114"/>
        <v>0</v>
      </c>
      <c r="G340" s="32" t="e">
        <f t="shared" si="115"/>
        <v>#DIV/0!</v>
      </c>
    </row>
    <row r="341" spans="1:7" x14ac:dyDescent="0.2">
      <c r="A341" s="22"/>
      <c r="B341" s="19" t="s">
        <v>57</v>
      </c>
      <c r="C341" s="54"/>
      <c r="D341" s="58">
        <f>D337+D340</f>
        <v>-10772</v>
      </c>
      <c r="E341" s="58">
        <f>E337+E340</f>
        <v>-25295</v>
      </c>
      <c r="F341" s="58">
        <f t="shared" si="114"/>
        <v>14523</v>
      </c>
      <c r="G341" s="32">
        <f t="shared" si="115"/>
        <v>-0.57414508796204788</v>
      </c>
    </row>
    <row r="343" spans="1:7" x14ac:dyDescent="0.2">
      <c r="B343" s="251" t="s">
        <v>5</v>
      </c>
      <c r="C343" s="252"/>
      <c r="D343" s="275" t="s">
        <v>9</v>
      </c>
      <c r="E343" s="275"/>
      <c r="F343" s="276" t="s">
        <v>14</v>
      </c>
      <c r="G343" s="276"/>
    </row>
    <row r="344" spans="1:7" x14ac:dyDescent="0.2">
      <c r="B344" s="5"/>
      <c r="C344" s="28"/>
      <c r="D344" s="42" t="s">
        <v>10</v>
      </c>
      <c r="E344" s="42" t="s">
        <v>11</v>
      </c>
      <c r="F344" s="42" t="s">
        <v>12</v>
      </c>
      <c r="G344" s="37" t="s">
        <v>13</v>
      </c>
    </row>
    <row r="345" spans="1:7" x14ac:dyDescent="0.2">
      <c r="A345" s="59">
        <v>5</v>
      </c>
      <c r="B345" s="1" t="s">
        <v>22</v>
      </c>
      <c r="C345" s="10"/>
      <c r="D345" s="58">
        <v>272393</v>
      </c>
      <c r="E345" s="58">
        <v>263681</v>
      </c>
      <c r="F345" s="58">
        <f t="shared" ref="F345" si="116">(D345-E345)</f>
        <v>8712</v>
      </c>
      <c r="G345" s="32">
        <f t="shared" ref="G345" si="117">F345/E345</f>
        <v>3.3039923240582372E-2</v>
      </c>
    </row>
    <row r="346" spans="1:7" x14ac:dyDescent="0.2">
      <c r="B346" s="6"/>
      <c r="C346" s="28"/>
    </row>
    <row r="347" spans="1:7" x14ac:dyDescent="0.2">
      <c r="B347" s="7" t="s">
        <v>6</v>
      </c>
      <c r="C347" s="29"/>
    </row>
    <row r="348" spans="1:7" x14ac:dyDescent="0.2">
      <c r="B348" s="6"/>
      <c r="C348" s="28"/>
    </row>
    <row r="349" spans="1:7" x14ac:dyDescent="0.2">
      <c r="A349" s="59">
        <v>51</v>
      </c>
      <c r="B349" s="20" t="s">
        <v>29</v>
      </c>
      <c r="C349" s="30"/>
      <c r="D349" s="58"/>
      <c r="E349" s="58"/>
      <c r="F349" s="58">
        <f t="shared" ref="F349:F350" si="118">(D349-E349)</f>
        <v>0</v>
      </c>
      <c r="G349" s="32" t="e">
        <f t="shared" ref="G349:G350" si="119">F349/E349</f>
        <v>#DIV/0!</v>
      </c>
    </row>
    <row r="350" spans="1:7" x14ac:dyDescent="0.2">
      <c r="A350" s="59">
        <v>510</v>
      </c>
      <c r="B350" s="1" t="s">
        <v>7</v>
      </c>
      <c r="C350" s="10"/>
      <c r="D350" s="58">
        <v>132203</v>
      </c>
      <c r="E350" s="58">
        <v>132203</v>
      </c>
      <c r="F350" s="58">
        <f t="shared" si="118"/>
        <v>0</v>
      </c>
      <c r="G350" s="32">
        <f t="shared" si="119"/>
        <v>0</v>
      </c>
    </row>
    <row r="351" spans="1:7" x14ac:dyDescent="0.2">
      <c r="B351" s="3"/>
      <c r="C351" s="28"/>
    </row>
    <row r="352" spans="1:7" x14ac:dyDescent="0.2">
      <c r="A352" s="59">
        <v>41</v>
      </c>
      <c r="B352" s="1" t="s">
        <v>8</v>
      </c>
      <c r="C352" s="10"/>
      <c r="D352" s="58">
        <f>D356+D357+D358</f>
        <v>199763</v>
      </c>
      <c r="E352" s="58">
        <f>E356+E357+E358</f>
        <v>199663</v>
      </c>
      <c r="F352" s="58">
        <f t="shared" ref="F352" si="120">(D352-E352)</f>
        <v>100</v>
      </c>
      <c r="G352" s="32">
        <f t="shared" ref="G352" si="121">F352/E352</f>
        <v>5.0084392200858445E-4</v>
      </c>
    </row>
    <row r="353" spans="1:7" x14ac:dyDescent="0.2">
      <c r="A353" s="59"/>
      <c r="B353" s="1"/>
      <c r="C353" s="10"/>
      <c r="D353" s="58"/>
      <c r="E353" s="58"/>
      <c r="F353" s="58"/>
      <c r="G353" s="32"/>
    </row>
    <row r="354" spans="1:7" x14ac:dyDescent="0.2">
      <c r="A354" s="59"/>
      <c r="B354" s="7" t="s">
        <v>6</v>
      </c>
      <c r="C354" s="29"/>
      <c r="D354" s="58"/>
      <c r="E354" s="58"/>
      <c r="F354" s="58"/>
      <c r="G354" s="32"/>
    </row>
    <row r="355" spans="1:7" x14ac:dyDescent="0.2">
      <c r="A355" s="59"/>
      <c r="B355" s="1"/>
      <c r="C355" s="10"/>
      <c r="D355" s="58"/>
      <c r="E355" s="58"/>
      <c r="F355" s="58"/>
      <c r="G355" s="32"/>
    </row>
    <row r="356" spans="1:7" x14ac:dyDescent="0.2">
      <c r="A356" s="59"/>
      <c r="B356" s="23" t="s">
        <v>23</v>
      </c>
      <c r="C356" s="10"/>
      <c r="D356" s="58">
        <v>73121</v>
      </c>
      <c r="E356" s="58">
        <v>120987</v>
      </c>
      <c r="F356" s="58">
        <f t="shared" ref="F356:F358" si="122">(D356-E356)</f>
        <v>-47866</v>
      </c>
      <c r="G356" s="32">
        <f t="shared" ref="G356:G358" si="123">F356/E356</f>
        <v>-0.3956292824848951</v>
      </c>
    </row>
    <row r="357" spans="1:7" ht="25.5" x14ac:dyDescent="0.2">
      <c r="A357" s="59"/>
      <c r="B357" s="24" t="s">
        <v>58</v>
      </c>
      <c r="C357" s="17"/>
      <c r="D357" s="58">
        <v>88366</v>
      </c>
      <c r="E357" s="58">
        <v>43892</v>
      </c>
      <c r="F357" s="58">
        <f t="shared" si="122"/>
        <v>44474</v>
      </c>
      <c r="G357" s="32">
        <f t="shared" si="123"/>
        <v>1.0132598195570948</v>
      </c>
    </row>
    <row r="358" spans="1:7" x14ac:dyDescent="0.2">
      <c r="A358" s="59"/>
      <c r="B358" s="23" t="s">
        <v>24</v>
      </c>
      <c r="C358" s="10"/>
      <c r="D358" s="58">
        <v>38276</v>
      </c>
      <c r="E358" s="58">
        <v>34784</v>
      </c>
      <c r="F358" s="58">
        <f t="shared" si="122"/>
        <v>3492</v>
      </c>
      <c r="G358" s="32">
        <f t="shared" si="123"/>
        <v>0.10039098436062557</v>
      </c>
    </row>
    <row r="359" spans="1:7" x14ac:dyDescent="0.2">
      <c r="A359" s="59"/>
      <c r="B359" s="1"/>
      <c r="C359" s="10"/>
      <c r="D359" s="58"/>
      <c r="E359" s="58"/>
      <c r="F359" s="58"/>
      <c r="G359" s="32"/>
    </row>
    <row r="360" spans="1:7" x14ac:dyDescent="0.2">
      <c r="A360" s="59"/>
      <c r="B360" s="8" t="s">
        <v>26</v>
      </c>
      <c r="C360" s="31"/>
      <c r="D360" s="58">
        <v>26605</v>
      </c>
      <c r="E360" s="58">
        <v>22642</v>
      </c>
      <c r="F360" s="58">
        <f t="shared" ref="F360" si="124">(D360-E360)</f>
        <v>3963</v>
      </c>
      <c r="G360" s="32">
        <f t="shared" ref="G360" si="125">F360/E360</f>
        <v>0.17502870771133291</v>
      </c>
    </row>
    <row r="361" spans="1:7" x14ac:dyDescent="0.2">
      <c r="A361" s="59"/>
      <c r="B361" s="8"/>
      <c r="C361" s="31"/>
      <c r="D361" s="58"/>
      <c r="E361" s="58"/>
      <c r="F361" s="58"/>
      <c r="G361" s="32"/>
    </row>
    <row r="362" spans="1:7" x14ac:dyDescent="0.2">
      <c r="A362" s="59">
        <v>3</v>
      </c>
      <c r="B362" s="8" t="s">
        <v>15</v>
      </c>
      <c r="C362" s="31"/>
      <c r="D362" s="58">
        <f>D365+D366+D367+D368</f>
        <v>72249</v>
      </c>
      <c r="E362" s="58">
        <f>E365+E366+E367+E368</f>
        <v>75064</v>
      </c>
      <c r="F362" s="58">
        <f t="shared" ref="F362" si="126">(D362-E362)</f>
        <v>-2815</v>
      </c>
      <c r="G362" s="32">
        <f t="shared" ref="G362" si="127">F362/E362</f>
        <v>-3.7501332196525634E-2</v>
      </c>
    </row>
    <row r="363" spans="1:7" x14ac:dyDescent="0.2">
      <c r="A363" s="59"/>
      <c r="B363" s="7" t="s">
        <v>6</v>
      </c>
      <c r="C363" s="29"/>
      <c r="D363" s="58"/>
      <c r="E363" s="58"/>
      <c r="F363" s="58"/>
      <c r="G363" s="32"/>
    </row>
    <row r="364" spans="1:7" x14ac:dyDescent="0.2">
      <c r="A364" s="59"/>
      <c r="B364" s="8"/>
      <c r="C364" s="31"/>
      <c r="D364" s="58"/>
      <c r="E364" s="58"/>
      <c r="F364" s="58"/>
      <c r="G364" s="32"/>
    </row>
    <row r="365" spans="1:7" x14ac:dyDescent="0.2">
      <c r="A365" s="59">
        <v>30</v>
      </c>
      <c r="B365" s="25" t="s">
        <v>16</v>
      </c>
      <c r="C365" s="31"/>
      <c r="D365" s="58">
        <v>8154</v>
      </c>
      <c r="E365" s="58">
        <v>8973</v>
      </c>
      <c r="F365" s="58">
        <f t="shared" ref="F365:F368" si="128">(D365-E365)</f>
        <v>-819</v>
      </c>
      <c r="G365" s="32">
        <f t="shared" ref="G365:G367" si="129">F365/E365</f>
        <v>-9.1273821464393182E-2</v>
      </c>
    </row>
    <row r="366" spans="1:7" x14ac:dyDescent="0.2">
      <c r="A366" s="59">
        <v>31</v>
      </c>
      <c r="B366" s="25" t="s">
        <v>17</v>
      </c>
      <c r="C366" s="31"/>
      <c r="D366" s="58">
        <v>1981</v>
      </c>
      <c r="E366" s="58">
        <v>1565</v>
      </c>
      <c r="F366" s="58">
        <f t="shared" si="128"/>
        <v>416</v>
      </c>
      <c r="G366" s="32">
        <f t="shared" si="129"/>
        <v>0.265814696485623</v>
      </c>
    </row>
    <row r="367" spans="1:7" x14ac:dyDescent="0.2">
      <c r="A367" s="59">
        <v>32</v>
      </c>
      <c r="B367" s="25" t="s">
        <v>18</v>
      </c>
      <c r="C367" s="31"/>
      <c r="D367" s="58">
        <v>62114</v>
      </c>
      <c r="E367" s="58">
        <v>64526</v>
      </c>
      <c r="F367" s="58">
        <f t="shared" si="128"/>
        <v>-2412</v>
      </c>
      <c r="G367" s="32">
        <f t="shared" si="129"/>
        <v>-3.7380280817034997E-2</v>
      </c>
    </row>
    <row r="368" spans="1:7" x14ac:dyDescent="0.2">
      <c r="A368" s="59">
        <v>37</v>
      </c>
      <c r="B368" s="25" t="s">
        <v>25</v>
      </c>
      <c r="C368" s="31"/>
      <c r="D368" s="58">
        <v>0</v>
      </c>
      <c r="E368" s="58">
        <v>0</v>
      </c>
      <c r="F368" s="58">
        <f t="shared" si="128"/>
        <v>0</v>
      </c>
      <c r="G368" s="32"/>
    </row>
    <row r="369" spans="1:7" ht="13.5" thickBot="1" x14ac:dyDescent="0.25"/>
    <row r="370" spans="1:7" ht="16.5" thickBot="1" x14ac:dyDescent="0.3">
      <c r="A370" s="257" t="s">
        <v>64</v>
      </c>
      <c r="B370" s="258"/>
      <c r="C370" s="258"/>
      <c r="D370" s="258"/>
      <c r="E370" s="258"/>
      <c r="F370" s="258"/>
      <c r="G370" s="259"/>
    </row>
    <row r="371" spans="1:7" ht="12.75" customHeight="1" x14ac:dyDescent="0.2">
      <c r="A371" s="277" t="s">
        <v>1</v>
      </c>
      <c r="B371" s="270" t="s">
        <v>0</v>
      </c>
      <c r="C371" s="271" t="s">
        <v>76</v>
      </c>
      <c r="D371" s="275" t="s">
        <v>9</v>
      </c>
      <c r="E371" s="275"/>
      <c r="F371" s="276" t="s">
        <v>14</v>
      </c>
      <c r="G371" s="276"/>
    </row>
    <row r="372" spans="1:7" x14ac:dyDescent="0.2">
      <c r="A372" s="277"/>
      <c r="B372" s="270"/>
      <c r="C372" s="272"/>
      <c r="D372" s="58" t="s">
        <v>10</v>
      </c>
      <c r="E372" s="58" t="s">
        <v>11</v>
      </c>
      <c r="F372" s="58" t="s">
        <v>12</v>
      </c>
      <c r="G372" s="32" t="s">
        <v>13</v>
      </c>
    </row>
    <row r="373" spans="1:7" x14ac:dyDescent="0.2">
      <c r="A373" s="59">
        <v>700</v>
      </c>
      <c r="B373" s="1" t="s">
        <v>30</v>
      </c>
      <c r="C373" s="10"/>
      <c r="D373" s="58">
        <v>2640</v>
      </c>
      <c r="E373" s="58">
        <v>537</v>
      </c>
      <c r="F373" s="58">
        <f>(D373-E373)</f>
        <v>2103</v>
      </c>
      <c r="G373" s="32">
        <f>F373/E373</f>
        <v>3.9162011173184359</v>
      </c>
    </row>
    <row r="374" spans="1:7" x14ac:dyDescent="0.2">
      <c r="A374" s="59">
        <v>701</v>
      </c>
      <c r="B374" s="1" t="s">
        <v>31</v>
      </c>
      <c r="C374" s="10"/>
      <c r="D374" s="58">
        <v>9753</v>
      </c>
      <c r="E374" s="58">
        <v>2761</v>
      </c>
      <c r="F374" s="58">
        <f t="shared" ref="F374:F376" si="130">(D374-E374)</f>
        <v>6992</v>
      </c>
      <c r="G374" s="32">
        <f t="shared" ref="G374:G376" si="131">F374/E374</f>
        <v>2.5324157913799348</v>
      </c>
    </row>
    <row r="375" spans="1:7" x14ac:dyDescent="0.2">
      <c r="A375" s="59">
        <v>704</v>
      </c>
      <c r="B375" s="1" t="s">
        <v>32</v>
      </c>
      <c r="C375" s="10"/>
      <c r="D375" s="58"/>
      <c r="E375" s="58"/>
      <c r="F375" s="58">
        <f t="shared" si="130"/>
        <v>0</v>
      </c>
      <c r="G375" s="32" t="e">
        <f t="shared" si="131"/>
        <v>#DIV/0!</v>
      </c>
    </row>
    <row r="376" spans="1:7" x14ac:dyDescent="0.2">
      <c r="A376" s="59">
        <v>706</v>
      </c>
      <c r="B376" s="1" t="s">
        <v>33</v>
      </c>
      <c r="C376" s="10"/>
      <c r="D376" s="58">
        <v>33031</v>
      </c>
      <c r="E376" s="58">
        <v>26470</v>
      </c>
      <c r="F376" s="58">
        <f t="shared" si="130"/>
        <v>6561</v>
      </c>
      <c r="G376" s="32">
        <f t="shared" si="131"/>
        <v>0.24786550812240271</v>
      </c>
    </row>
    <row r="377" spans="1:7" x14ac:dyDescent="0.2">
      <c r="A377" s="59"/>
      <c r="B377" s="13" t="s">
        <v>6</v>
      </c>
      <c r="C377" s="27"/>
      <c r="D377" s="39"/>
      <c r="E377" s="39"/>
      <c r="F377" s="39"/>
      <c r="G377" s="33"/>
    </row>
    <row r="378" spans="1:7" x14ac:dyDescent="0.2">
      <c r="A378" s="59"/>
      <c r="B378" s="14" t="s">
        <v>19</v>
      </c>
      <c r="C378" s="11"/>
      <c r="D378" s="39"/>
      <c r="E378" s="39"/>
      <c r="F378" s="58">
        <f t="shared" ref="F378:F383" si="132">(D378-E378)</f>
        <v>0</v>
      </c>
      <c r="G378" s="32" t="e">
        <f t="shared" ref="G378:G383" si="133">F378/E378</f>
        <v>#DIV/0!</v>
      </c>
    </row>
    <row r="379" spans="1:7" x14ac:dyDescent="0.2">
      <c r="A379" s="59"/>
      <c r="B379" s="14" t="s">
        <v>20</v>
      </c>
      <c r="C379" s="11"/>
      <c r="D379" s="39"/>
      <c r="E379" s="39"/>
      <c r="F379" s="58">
        <f t="shared" si="132"/>
        <v>0</v>
      </c>
      <c r="G379" s="32" t="e">
        <f t="shared" si="133"/>
        <v>#DIV/0!</v>
      </c>
    </row>
    <row r="380" spans="1:7" x14ac:dyDescent="0.2">
      <c r="A380" s="59"/>
      <c r="B380" s="14" t="s">
        <v>27</v>
      </c>
      <c r="C380" s="11"/>
      <c r="D380" s="39"/>
      <c r="E380" s="39"/>
      <c r="F380" s="58">
        <f t="shared" si="132"/>
        <v>0</v>
      </c>
      <c r="G380" s="32" t="e">
        <f t="shared" si="133"/>
        <v>#DIV/0!</v>
      </c>
    </row>
    <row r="381" spans="1:7" x14ac:dyDescent="0.2">
      <c r="A381" s="59">
        <v>706</v>
      </c>
      <c r="B381" s="2" t="s">
        <v>34</v>
      </c>
      <c r="C381" s="11"/>
      <c r="D381" s="39"/>
      <c r="E381" s="39"/>
      <c r="F381" s="58">
        <f t="shared" si="132"/>
        <v>0</v>
      </c>
      <c r="G381" s="32" t="e">
        <f t="shared" si="133"/>
        <v>#DIV/0!</v>
      </c>
    </row>
    <row r="382" spans="1:7" x14ac:dyDescent="0.2">
      <c r="A382" s="59" t="s">
        <v>35</v>
      </c>
      <c r="B382" s="2" t="s">
        <v>36</v>
      </c>
      <c r="C382" s="11"/>
      <c r="D382" s="39"/>
      <c r="E382" s="39"/>
      <c r="F382" s="58">
        <f t="shared" si="132"/>
        <v>0</v>
      </c>
      <c r="G382" s="32" t="e">
        <f t="shared" si="133"/>
        <v>#DIV/0!</v>
      </c>
    </row>
    <row r="383" spans="1:7" ht="25.5" x14ac:dyDescent="0.2">
      <c r="A383" s="22"/>
      <c r="B383" s="26" t="s">
        <v>45</v>
      </c>
      <c r="C383" s="55"/>
      <c r="D383" s="40">
        <f>D373+D374+D375+D376+D381+D382</f>
        <v>45424</v>
      </c>
      <c r="E383" s="40">
        <f>E373+E374+E375+E376+E381+E382</f>
        <v>29768</v>
      </c>
      <c r="F383" s="40">
        <f t="shared" si="132"/>
        <v>15656</v>
      </c>
      <c r="G383" s="34">
        <f t="shared" si="133"/>
        <v>0.52593388873958613</v>
      </c>
    </row>
    <row r="384" spans="1:7" x14ac:dyDescent="0.2">
      <c r="B384" s="18"/>
      <c r="C384" s="28"/>
      <c r="D384" s="41"/>
      <c r="E384" s="42"/>
      <c r="F384" s="42"/>
      <c r="G384" s="35"/>
    </row>
    <row r="385" spans="1:7" x14ac:dyDescent="0.2">
      <c r="B385" s="13" t="s">
        <v>6</v>
      </c>
      <c r="C385" s="28"/>
      <c r="D385" s="41"/>
      <c r="E385" s="42"/>
      <c r="F385" s="42"/>
      <c r="G385" s="35"/>
    </row>
    <row r="386" spans="1:7" x14ac:dyDescent="0.2">
      <c r="B386" s="1" t="s">
        <v>28</v>
      </c>
      <c r="C386" s="10"/>
      <c r="D386" s="58"/>
      <c r="E386" s="58"/>
      <c r="F386" s="58">
        <f t="shared" ref="F386" si="134">(D386-E386)</f>
        <v>0</v>
      </c>
      <c r="G386" s="32" t="e">
        <f t="shared" ref="G386" si="135">F386/E386</f>
        <v>#DIV/0!</v>
      </c>
    </row>
    <row r="387" spans="1:7" x14ac:dyDescent="0.2">
      <c r="B387" s="3"/>
      <c r="C387" s="57"/>
      <c r="D387" s="60"/>
      <c r="E387" s="60"/>
      <c r="F387" s="60"/>
      <c r="G387" s="36"/>
    </row>
    <row r="388" spans="1:7" x14ac:dyDescent="0.2">
      <c r="A388" s="59">
        <v>72</v>
      </c>
      <c r="B388" s="1" t="s">
        <v>37</v>
      </c>
      <c r="C388" s="10"/>
      <c r="D388" s="58"/>
      <c r="E388" s="58"/>
      <c r="F388" s="58">
        <f t="shared" ref="F388:F400" si="136">(D388-E388)</f>
        <v>0</v>
      </c>
      <c r="G388" s="32" t="e">
        <f t="shared" ref="G388:G400" si="137">F388/E388</f>
        <v>#DIV/0!</v>
      </c>
    </row>
    <row r="389" spans="1:7" x14ac:dyDescent="0.2">
      <c r="A389" s="59">
        <v>73</v>
      </c>
      <c r="B389" s="1" t="s">
        <v>38</v>
      </c>
      <c r="C389" s="10"/>
      <c r="D389" s="58"/>
      <c r="E389" s="58"/>
      <c r="F389" s="58">
        <f t="shared" si="136"/>
        <v>0</v>
      </c>
      <c r="G389" s="32" t="e">
        <f t="shared" si="137"/>
        <v>#DIV/0!</v>
      </c>
    </row>
    <row r="390" spans="1:7" x14ac:dyDescent="0.2">
      <c r="A390" s="59">
        <v>74</v>
      </c>
      <c r="B390" s="2" t="s">
        <v>39</v>
      </c>
      <c r="C390" s="11"/>
      <c r="D390" s="39"/>
      <c r="E390" s="39"/>
      <c r="F390" s="58">
        <f t="shared" si="136"/>
        <v>0</v>
      </c>
      <c r="G390" s="32" t="e">
        <f t="shared" si="137"/>
        <v>#DIV/0!</v>
      </c>
    </row>
    <row r="391" spans="1:7" ht="25.5" x14ac:dyDescent="0.2">
      <c r="A391" s="22"/>
      <c r="B391" s="26" t="s">
        <v>44</v>
      </c>
      <c r="C391" s="54"/>
      <c r="D391" s="58">
        <f>D383+D388+D389+D390</f>
        <v>45424</v>
      </c>
      <c r="E391" s="58">
        <f>E383+E388+E389+E390</f>
        <v>29768</v>
      </c>
      <c r="F391" s="58">
        <f t="shared" si="136"/>
        <v>15656</v>
      </c>
      <c r="G391" s="32">
        <f t="shared" si="137"/>
        <v>0.52593388873958613</v>
      </c>
    </row>
    <row r="392" spans="1:7" x14ac:dyDescent="0.2">
      <c r="A392" s="59">
        <v>60</v>
      </c>
      <c r="B392" s="3" t="s">
        <v>40</v>
      </c>
      <c r="C392" s="57"/>
      <c r="D392" s="60">
        <f>D393+D394+D395</f>
        <v>3220</v>
      </c>
      <c r="E392" s="60">
        <f>E393+E394+E395</f>
        <v>910</v>
      </c>
      <c r="F392" s="58">
        <f t="shared" si="136"/>
        <v>2310</v>
      </c>
      <c r="G392" s="32">
        <f t="shared" si="137"/>
        <v>2.5384615384615383</v>
      </c>
    </row>
    <row r="393" spans="1:7" x14ac:dyDescent="0.2">
      <c r="A393" s="59">
        <v>600</v>
      </c>
      <c r="B393" s="1" t="s">
        <v>2</v>
      </c>
      <c r="C393" s="10"/>
      <c r="D393" s="58"/>
      <c r="E393" s="58"/>
      <c r="F393" s="58">
        <f t="shared" si="136"/>
        <v>0</v>
      </c>
      <c r="G393" s="32" t="e">
        <f t="shared" si="137"/>
        <v>#DIV/0!</v>
      </c>
    </row>
    <row r="394" spans="1:7" x14ac:dyDescent="0.2">
      <c r="A394" s="59">
        <v>601</v>
      </c>
      <c r="B394" s="1" t="s">
        <v>3</v>
      </c>
      <c r="C394" s="10"/>
      <c r="D394" s="58">
        <v>3220</v>
      </c>
      <c r="E394" s="58">
        <v>910</v>
      </c>
      <c r="F394" s="58">
        <f t="shared" si="136"/>
        <v>2310</v>
      </c>
      <c r="G394" s="32">
        <f t="shared" si="137"/>
        <v>2.5384615384615383</v>
      </c>
    </row>
    <row r="395" spans="1:7" x14ac:dyDescent="0.2">
      <c r="A395" s="59">
        <v>604</v>
      </c>
      <c r="B395" s="1" t="s">
        <v>4</v>
      </c>
      <c r="C395" s="10"/>
      <c r="D395" s="58"/>
      <c r="E395" s="58"/>
      <c r="F395" s="58">
        <f t="shared" si="136"/>
        <v>0</v>
      </c>
      <c r="G395" s="32" t="e">
        <f t="shared" si="137"/>
        <v>#DIV/0!</v>
      </c>
    </row>
    <row r="396" spans="1:7" x14ac:dyDescent="0.2">
      <c r="A396" s="59">
        <v>61</v>
      </c>
      <c r="B396" s="1" t="s">
        <v>41</v>
      </c>
      <c r="C396" s="10"/>
      <c r="D396" s="58">
        <v>4250</v>
      </c>
      <c r="E396" s="58">
        <v>3950</v>
      </c>
      <c r="F396" s="58">
        <f t="shared" si="136"/>
        <v>300</v>
      </c>
      <c r="G396" s="32">
        <f t="shared" si="137"/>
        <v>7.5949367088607597E-2</v>
      </c>
    </row>
    <row r="397" spans="1:7" x14ac:dyDescent="0.2">
      <c r="A397" s="59">
        <v>62</v>
      </c>
      <c r="B397" s="2" t="s">
        <v>42</v>
      </c>
      <c r="C397" s="11"/>
      <c r="D397" s="39">
        <v>5500</v>
      </c>
      <c r="E397" s="39">
        <v>3200</v>
      </c>
      <c r="F397" s="58">
        <f t="shared" si="136"/>
        <v>2300</v>
      </c>
      <c r="G397" s="32">
        <f t="shared" si="137"/>
        <v>0.71875</v>
      </c>
    </row>
    <row r="398" spans="1:7" ht="25.5" x14ac:dyDescent="0.2">
      <c r="A398" s="22"/>
      <c r="B398" s="26" t="s">
        <v>43</v>
      </c>
      <c r="C398" s="54"/>
      <c r="D398" s="58">
        <f>D392+D396+D397</f>
        <v>12970</v>
      </c>
      <c r="E398" s="58">
        <f>E392+E396+E397</f>
        <v>8060</v>
      </c>
      <c r="F398" s="58">
        <f t="shared" si="136"/>
        <v>4910</v>
      </c>
      <c r="G398" s="32">
        <f t="shared" si="137"/>
        <v>0.60918114143920599</v>
      </c>
    </row>
    <row r="399" spans="1:7" ht="25.5" x14ac:dyDescent="0.2">
      <c r="A399" s="22"/>
      <c r="B399" s="26" t="s">
        <v>48</v>
      </c>
      <c r="C399" s="54"/>
      <c r="D399" s="58">
        <f>D391-D398</f>
        <v>32454</v>
      </c>
      <c r="E399" s="58">
        <f>E391-E398</f>
        <v>21708</v>
      </c>
      <c r="F399" s="58">
        <f t="shared" si="136"/>
        <v>10746</v>
      </c>
      <c r="G399" s="32">
        <f t="shared" si="137"/>
        <v>0.49502487562189057</v>
      </c>
    </row>
    <row r="400" spans="1:7" x14ac:dyDescent="0.2">
      <c r="A400" s="59">
        <v>63</v>
      </c>
      <c r="B400" s="3" t="s">
        <v>46</v>
      </c>
      <c r="C400" s="57"/>
      <c r="D400" s="60">
        <v>21702</v>
      </c>
      <c r="E400" s="60">
        <v>25250</v>
      </c>
      <c r="F400" s="58">
        <f t="shared" si="136"/>
        <v>-3548</v>
      </c>
      <c r="G400" s="32">
        <f t="shared" si="137"/>
        <v>-0.14051485148514853</v>
      </c>
    </row>
    <row r="401" spans="1:7" x14ac:dyDescent="0.2">
      <c r="A401" s="59"/>
      <c r="B401" s="13" t="s">
        <v>6</v>
      </c>
      <c r="C401" s="27"/>
      <c r="D401" s="58"/>
      <c r="E401" s="58"/>
      <c r="F401" s="58"/>
      <c r="G401" s="32"/>
    </row>
    <row r="402" spans="1:7" x14ac:dyDescent="0.2">
      <c r="A402" s="59">
        <v>631</v>
      </c>
      <c r="B402" s="15" t="s">
        <v>21</v>
      </c>
      <c r="C402" s="21"/>
      <c r="D402" s="60">
        <v>14407</v>
      </c>
      <c r="E402" s="60">
        <v>16928</v>
      </c>
      <c r="F402" s="58">
        <f t="shared" ref="F402" si="138">(D402-E402)</f>
        <v>-2521</v>
      </c>
      <c r="G402" s="32">
        <f t="shared" ref="G402" si="139">F402/E402</f>
        <v>-0.1489248582230624</v>
      </c>
    </row>
    <row r="403" spans="1:7" x14ac:dyDescent="0.2">
      <c r="A403" s="59"/>
      <c r="B403" s="15"/>
      <c r="C403" s="21"/>
      <c r="D403" s="58"/>
      <c r="E403" s="58"/>
      <c r="F403" s="58"/>
      <c r="G403" s="32"/>
    </row>
    <row r="404" spans="1:7" x14ac:dyDescent="0.2">
      <c r="A404" s="59">
        <v>64</v>
      </c>
      <c r="B404" s="2" t="s">
        <v>47</v>
      </c>
      <c r="C404" s="11"/>
      <c r="D404" s="39">
        <v>1408</v>
      </c>
      <c r="E404" s="39">
        <v>895</v>
      </c>
      <c r="F404" s="58">
        <f t="shared" ref="F404:F414" si="140">(D404-E404)</f>
        <v>513</v>
      </c>
      <c r="G404" s="32">
        <f t="shared" ref="G404:G414" si="141">F404/E404</f>
        <v>0.57318435754189945</v>
      </c>
    </row>
    <row r="405" spans="1:7" ht="25.5" x14ac:dyDescent="0.2">
      <c r="A405" s="22"/>
      <c r="B405" s="26" t="s">
        <v>49</v>
      </c>
      <c r="C405" s="54"/>
      <c r="D405" s="58">
        <f>D399-D400-D404</f>
        <v>9344</v>
      </c>
      <c r="E405" s="58">
        <f>E399-E400-E404</f>
        <v>-4437</v>
      </c>
      <c r="F405" s="58">
        <f t="shared" si="140"/>
        <v>13781</v>
      </c>
      <c r="G405" s="32">
        <f t="shared" si="141"/>
        <v>-3.1059274284426412</v>
      </c>
    </row>
    <row r="406" spans="1:7" x14ac:dyDescent="0.2">
      <c r="A406" s="59">
        <v>75</v>
      </c>
      <c r="B406" s="3" t="s">
        <v>50</v>
      </c>
      <c r="C406" s="57"/>
      <c r="D406" s="60"/>
      <c r="E406" s="60"/>
      <c r="F406" s="58">
        <f t="shared" si="140"/>
        <v>0</v>
      </c>
      <c r="G406" s="32" t="e">
        <f t="shared" si="141"/>
        <v>#DIV/0!</v>
      </c>
    </row>
    <row r="407" spans="1:7" x14ac:dyDescent="0.2">
      <c r="A407" s="59">
        <v>65</v>
      </c>
      <c r="B407" s="1" t="s">
        <v>51</v>
      </c>
      <c r="C407" s="10"/>
      <c r="D407" s="58"/>
      <c r="E407" s="58"/>
      <c r="F407" s="58">
        <f t="shared" si="140"/>
        <v>0</v>
      </c>
      <c r="G407" s="32" t="e">
        <f t="shared" si="141"/>
        <v>#DIV/0!</v>
      </c>
    </row>
    <row r="408" spans="1:7" ht="25.5" x14ac:dyDescent="0.2">
      <c r="A408" s="59">
        <v>68</v>
      </c>
      <c r="B408" s="16" t="s">
        <v>52</v>
      </c>
      <c r="C408" s="17"/>
      <c r="D408" s="58">
        <v>6000</v>
      </c>
      <c r="E408" s="58">
        <v>6000</v>
      </c>
      <c r="F408" s="58">
        <f t="shared" si="140"/>
        <v>0</v>
      </c>
      <c r="G408" s="32">
        <f t="shared" si="141"/>
        <v>0</v>
      </c>
    </row>
    <row r="409" spans="1:7" x14ac:dyDescent="0.2">
      <c r="A409" s="59">
        <v>78</v>
      </c>
      <c r="B409" s="2" t="s">
        <v>53</v>
      </c>
      <c r="C409" s="11"/>
      <c r="D409" s="39">
        <v>0</v>
      </c>
      <c r="E409" s="39">
        <v>2120</v>
      </c>
      <c r="F409" s="58">
        <f t="shared" si="140"/>
        <v>-2120</v>
      </c>
      <c r="G409" s="32">
        <f t="shared" si="141"/>
        <v>-1</v>
      </c>
    </row>
    <row r="410" spans="1:7" ht="25.5" x14ac:dyDescent="0.2">
      <c r="A410" s="22"/>
      <c r="B410" s="26" t="s">
        <v>77</v>
      </c>
      <c r="C410" s="54"/>
      <c r="D410" s="58">
        <f>D405+D406-D407-D408+D409</f>
        <v>3344</v>
      </c>
      <c r="E410" s="58">
        <f>E405+E406-E407-E408+E409</f>
        <v>-8317</v>
      </c>
      <c r="F410" s="58">
        <f t="shared" si="140"/>
        <v>11661</v>
      </c>
      <c r="G410" s="32">
        <f t="shared" si="141"/>
        <v>-1.4020680533846339</v>
      </c>
    </row>
    <row r="411" spans="1:7" x14ac:dyDescent="0.2">
      <c r="A411" s="59">
        <v>76</v>
      </c>
      <c r="B411" s="1" t="s">
        <v>54</v>
      </c>
      <c r="C411" s="10"/>
      <c r="D411" s="58"/>
      <c r="E411" s="58"/>
      <c r="F411" s="58">
        <f t="shared" si="140"/>
        <v>0</v>
      </c>
      <c r="G411" s="32" t="e">
        <f t="shared" si="141"/>
        <v>#DIV/0!</v>
      </c>
    </row>
    <row r="412" spans="1:7" x14ac:dyDescent="0.2">
      <c r="A412" s="59">
        <v>66</v>
      </c>
      <c r="B412" s="1" t="s">
        <v>55</v>
      </c>
      <c r="C412" s="10"/>
      <c r="D412" s="58"/>
      <c r="E412" s="58"/>
      <c r="F412" s="58">
        <f t="shared" si="140"/>
        <v>0</v>
      </c>
      <c r="G412" s="32" t="e">
        <f t="shared" si="141"/>
        <v>#DIV/0!</v>
      </c>
    </row>
    <row r="413" spans="1:7" x14ac:dyDescent="0.2">
      <c r="B413" s="2" t="s">
        <v>56</v>
      </c>
      <c r="C413" s="11"/>
      <c r="D413" s="39">
        <f>D411-D412</f>
        <v>0</v>
      </c>
      <c r="E413" s="39">
        <f>E411-E412</f>
        <v>0</v>
      </c>
      <c r="F413" s="58">
        <f t="shared" si="140"/>
        <v>0</v>
      </c>
      <c r="G413" s="32" t="e">
        <f t="shared" si="141"/>
        <v>#DIV/0!</v>
      </c>
    </row>
    <row r="414" spans="1:7" x14ac:dyDescent="0.2">
      <c r="A414" s="22"/>
      <c r="B414" s="19" t="s">
        <v>57</v>
      </c>
      <c r="C414" s="54"/>
      <c r="D414" s="58">
        <f>D410+D413</f>
        <v>3344</v>
      </c>
      <c r="E414" s="58">
        <f>E410+E413</f>
        <v>-8317</v>
      </c>
      <c r="F414" s="58">
        <f t="shared" si="140"/>
        <v>11661</v>
      </c>
      <c r="G414" s="32">
        <f t="shared" si="141"/>
        <v>-1.4020680533846339</v>
      </c>
    </row>
    <row r="416" spans="1:7" x14ac:dyDescent="0.2">
      <c r="B416" s="251" t="s">
        <v>5</v>
      </c>
      <c r="C416" s="252"/>
      <c r="D416" s="275" t="s">
        <v>9</v>
      </c>
      <c r="E416" s="275"/>
      <c r="F416" s="276" t="s">
        <v>14</v>
      </c>
      <c r="G416" s="276"/>
    </row>
    <row r="417" spans="1:7" x14ac:dyDescent="0.2">
      <c r="B417" s="5"/>
      <c r="C417" s="28"/>
      <c r="D417" s="42" t="s">
        <v>10</v>
      </c>
      <c r="E417" s="42" t="s">
        <v>11</v>
      </c>
      <c r="F417" s="42" t="s">
        <v>12</v>
      </c>
      <c r="G417" s="37" t="s">
        <v>13</v>
      </c>
    </row>
    <row r="418" spans="1:7" x14ac:dyDescent="0.2">
      <c r="A418" s="59">
        <v>5</v>
      </c>
      <c r="B418" s="1" t="s">
        <v>22</v>
      </c>
      <c r="C418" s="10"/>
      <c r="D418" s="58">
        <v>-73424</v>
      </c>
      <c r="E418" s="58">
        <v>28574</v>
      </c>
      <c r="F418" s="58">
        <f t="shared" ref="F418" si="142">(D418-E418)</f>
        <v>-101998</v>
      </c>
      <c r="G418" s="32">
        <f t="shared" ref="G418" si="143">F418/E418</f>
        <v>-3.5696087352138308</v>
      </c>
    </row>
    <row r="419" spans="1:7" x14ac:dyDescent="0.2">
      <c r="B419" s="6"/>
      <c r="C419" s="28"/>
    </row>
    <row r="420" spans="1:7" x14ac:dyDescent="0.2">
      <c r="B420" s="7" t="s">
        <v>6</v>
      </c>
      <c r="C420" s="29"/>
    </row>
    <row r="421" spans="1:7" x14ac:dyDescent="0.2">
      <c r="B421" s="6"/>
      <c r="C421" s="28"/>
    </row>
    <row r="422" spans="1:7" x14ac:dyDescent="0.2">
      <c r="A422" s="59">
        <v>51</v>
      </c>
      <c r="B422" s="20" t="s">
        <v>29</v>
      </c>
      <c r="C422" s="30"/>
      <c r="D422" s="58">
        <v>91098</v>
      </c>
      <c r="E422" s="58">
        <v>0</v>
      </c>
      <c r="F422" s="58">
        <f t="shared" ref="F422:F423" si="144">(D422-E422)</f>
        <v>91098</v>
      </c>
      <c r="G422" s="32" t="e">
        <f t="shared" ref="G422:G423" si="145">F422/E422</f>
        <v>#DIV/0!</v>
      </c>
    </row>
    <row r="423" spans="1:7" x14ac:dyDescent="0.2">
      <c r="A423" s="59">
        <v>510</v>
      </c>
      <c r="B423" s="1" t="s">
        <v>7</v>
      </c>
      <c r="C423" s="10"/>
      <c r="D423" s="58">
        <v>0</v>
      </c>
      <c r="E423" s="58">
        <v>0</v>
      </c>
      <c r="F423" s="58">
        <f t="shared" si="144"/>
        <v>0</v>
      </c>
      <c r="G423" s="32" t="e">
        <f t="shared" si="145"/>
        <v>#DIV/0!</v>
      </c>
    </row>
    <row r="424" spans="1:7" x14ac:dyDescent="0.2">
      <c r="B424" s="3"/>
      <c r="C424" s="28"/>
    </row>
    <row r="425" spans="1:7" x14ac:dyDescent="0.2">
      <c r="A425" s="59">
        <v>41</v>
      </c>
      <c r="B425" s="1" t="s">
        <v>8</v>
      </c>
      <c r="C425" s="10"/>
      <c r="D425" s="58">
        <f>D429+D430+D431</f>
        <v>1057200</v>
      </c>
      <c r="E425" s="58">
        <f>E429+E430+E431</f>
        <v>956800</v>
      </c>
      <c r="F425" s="58">
        <f t="shared" ref="F425" si="146">(D425-E425)</f>
        <v>100400</v>
      </c>
      <c r="G425" s="32">
        <f t="shared" ref="G425" si="147">F425/E425</f>
        <v>0.10493311036789298</v>
      </c>
    </row>
    <row r="426" spans="1:7" x14ac:dyDescent="0.2">
      <c r="A426" s="59"/>
      <c r="B426" s="1"/>
      <c r="C426" s="10"/>
      <c r="D426" s="58"/>
      <c r="E426" s="58"/>
      <c r="F426" s="58"/>
      <c r="G426" s="32"/>
    </row>
    <row r="427" spans="1:7" x14ac:dyDescent="0.2">
      <c r="A427" s="59"/>
      <c r="B427" s="7" t="s">
        <v>6</v>
      </c>
      <c r="C427" s="29"/>
      <c r="D427" s="58"/>
      <c r="E427" s="58"/>
      <c r="F427" s="58"/>
      <c r="G427" s="32"/>
    </row>
    <row r="428" spans="1:7" x14ac:dyDescent="0.2">
      <c r="A428" s="59"/>
      <c r="B428" s="1"/>
      <c r="C428" s="10"/>
      <c r="D428" s="58"/>
      <c r="E428" s="58"/>
      <c r="F428" s="58"/>
      <c r="G428" s="32"/>
    </row>
    <row r="429" spans="1:7" x14ac:dyDescent="0.2">
      <c r="A429" s="59"/>
      <c r="B429" s="23" t="s">
        <v>23</v>
      </c>
      <c r="C429" s="10"/>
      <c r="D429" s="58">
        <v>965200</v>
      </c>
      <c r="E429" s="58">
        <v>868200</v>
      </c>
      <c r="F429" s="58">
        <f t="shared" ref="F429:F431" si="148">(D429-E429)</f>
        <v>97000</v>
      </c>
      <c r="G429" s="32">
        <f t="shared" ref="G429:G431" si="149">F429/E429</f>
        <v>0.11172540889196038</v>
      </c>
    </row>
    <row r="430" spans="1:7" ht="25.5" x14ac:dyDescent="0.2">
      <c r="A430" s="59"/>
      <c r="B430" s="24" t="s">
        <v>58</v>
      </c>
      <c r="C430" s="17"/>
      <c r="D430" s="58">
        <f>1057200-12300-965200</f>
        <v>79700</v>
      </c>
      <c r="E430" s="58">
        <v>75500</v>
      </c>
      <c r="F430" s="58">
        <f t="shared" si="148"/>
        <v>4200</v>
      </c>
      <c r="G430" s="32">
        <f t="shared" si="149"/>
        <v>5.562913907284768E-2</v>
      </c>
    </row>
    <row r="431" spans="1:7" x14ac:dyDescent="0.2">
      <c r="A431" s="59"/>
      <c r="B431" s="23" t="s">
        <v>24</v>
      </c>
      <c r="C431" s="10"/>
      <c r="D431" s="58">
        <v>12300</v>
      </c>
      <c r="E431" s="58">
        <v>13100</v>
      </c>
      <c r="F431" s="58">
        <f t="shared" si="148"/>
        <v>-800</v>
      </c>
      <c r="G431" s="32">
        <f t="shared" si="149"/>
        <v>-6.1068702290076333E-2</v>
      </c>
    </row>
    <row r="432" spans="1:7" x14ac:dyDescent="0.2">
      <c r="A432" s="59"/>
      <c r="B432" s="1"/>
      <c r="C432" s="10"/>
      <c r="D432" s="58"/>
      <c r="E432" s="58"/>
      <c r="F432" s="58"/>
      <c r="G432" s="32"/>
    </row>
    <row r="433" spans="1:7" x14ac:dyDescent="0.2">
      <c r="A433" s="59"/>
      <c r="B433" s="8" t="s">
        <v>26</v>
      </c>
      <c r="C433" s="31"/>
      <c r="D433" s="58">
        <v>74500</v>
      </c>
      <c r="E433" s="58">
        <v>75200</v>
      </c>
      <c r="F433" s="58">
        <f t="shared" ref="F433" si="150">(D433-E433)</f>
        <v>-700</v>
      </c>
      <c r="G433" s="32">
        <f t="shared" ref="G433" si="151">F433/E433</f>
        <v>-9.3085106382978719E-3</v>
      </c>
    </row>
    <row r="434" spans="1:7" x14ac:dyDescent="0.2">
      <c r="A434" s="59"/>
      <c r="B434" s="8"/>
      <c r="C434" s="31"/>
      <c r="D434" s="58"/>
      <c r="E434" s="58"/>
      <c r="F434" s="58"/>
      <c r="G434" s="32"/>
    </row>
    <row r="435" spans="1:7" x14ac:dyDescent="0.2">
      <c r="A435" s="59">
        <v>3</v>
      </c>
      <c r="B435" s="8" t="s">
        <v>15</v>
      </c>
      <c r="C435" s="31"/>
      <c r="D435" s="58">
        <f>D438+D439+D440+D441</f>
        <v>44700</v>
      </c>
      <c r="E435" s="58">
        <f>E438+E439+E440+E441</f>
        <v>47200</v>
      </c>
      <c r="F435" s="58">
        <f t="shared" ref="F435" si="152">(D435-E435)</f>
        <v>-2500</v>
      </c>
      <c r="G435" s="32">
        <f t="shared" ref="G435" si="153">F435/E435</f>
        <v>-5.2966101694915252E-2</v>
      </c>
    </row>
    <row r="436" spans="1:7" x14ac:dyDescent="0.2">
      <c r="A436" s="59"/>
      <c r="B436" s="7" t="s">
        <v>6</v>
      </c>
      <c r="C436" s="29"/>
      <c r="D436" s="58"/>
      <c r="E436" s="58"/>
      <c r="F436" s="58"/>
      <c r="G436" s="32"/>
    </row>
    <row r="437" spans="1:7" x14ac:dyDescent="0.2">
      <c r="A437" s="59"/>
      <c r="B437" s="8"/>
      <c r="C437" s="31"/>
      <c r="D437" s="58"/>
      <c r="E437" s="58"/>
      <c r="F437" s="58"/>
      <c r="G437" s="32"/>
    </row>
    <row r="438" spans="1:7" x14ac:dyDescent="0.2">
      <c r="A438" s="59">
        <v>30</v>
      </c>
      <c r="B438" s="25" t="s">
        <v>16</v>
      </c>
      <c r="C438" s="31"/>
      <c r="D438" s="58">
        <v>2500</v>
      </c>
      <c r="E438" s="58">
        <v>2400</v>
      </c>
      <c r="F438" s="58">
        <f t="shared" ref="F438:F441" si="154">(D438-E438)</f>
        <v>100</v>
      </c>
      <c r="G438" s="32">
        <f t="shared" ref="G438:G441" si="155">F438/E438</f>
        <v>4.1666666666666664E-2</v>
      </c>
    </row>
    <row r="439" spans="1:7" x14ac:dyDescent="0.2">
      <c r="A439" s="59">
        <v>31</v>
      </c>
      <c r="B439" s="25" t="s">
        <v>17</v>
      </c>
      <c r="C439" s="31"/>
      <c r="D439" s="58">
        <v>3300</v>
      </c>
      <c r="E439" s="58">
        <v>5300</v>
      </c>
      <c r="F439" s="58">
        <f t="shared" si="154"/>
        <v>-2000</v>
      </c>
      <c r="G439" s="32">
        <f t="shared" si="155"/>
        <v>-0.37735849056603776</v>
      </c>
    </row>
    <row r="440" spans="1:7" x14ac:dyDescent="0.2">
      <c r="A440" s="59">
        <v>32</v>
      </c>
      <c r="B440" s="25" t="s">
        <v>18</v>
      </c>
      <c r="C440" s="31"/>
      <c r="D440" s="58">
        <v>38900</v>
      </c>
      <c r="E440" s="58">
        <v>39500</v>
      </c>
      <c r="F440" s="58">
        <f t="shared" si="154"/>
        <v>-600</v>
      </c>
      <c r="G440" s="32">
        <f t="shared" si="155"/>
        <v>-1.5189873417721518E-2</v>
      </c>
    </row>
    <row r="441" spans="1:7" x14ac:dyDescent="0.2">
      <c r="A441" s="59">
        <v>37</v>
      </c>
      <c r="B441" s="25" t="s">
        <v>25</v>
      </c>
      <c r="C441" s="31"/>
      <c r="D441" s="58">
        <v>0</v>
      </c>
      <c r="E441" s="58">
        <v>0</v>
      </c>
      <c r="F441" s="58">
        <f t="shared" si="154"/>
        <v>0</v>
      </c>
      <c r="G441" s="32" t="e">
        <f t="shared" si="155"/>
        <v>#DIV/0!</v>
      </c>
    </row>
    <row r="442" spans="1:7" ht="13.5" thickBot="1" x14ac:dyDescent="0.25"/>
    <row r="443" spans="1:7" ht="16.5" thickBot="1" x14ac:dyDescent="0.3">
      <c r="A443" s="257" t="s">
        <v>65</v>
      </c>
      <c r="B443" s="258"/>
      <c r="C443" s="258"/>
      <c r="D443" s="258"/>
      <c r="E443" s="258"/>
      <c r="F443" s="258"/>
      <c r="G443" s="259"/>
    </row>
    <row r="444" spans="1:7" ht="12.75" customHeight="1" x14ac:dyDescent="0.2">
      <c r="A444" s="277" t="s">
        <v>1</v>
      </c>
      <c r="B444" s="270" t="s">
        <v>0</v>
      </c>
      <c r="C444" s="271" t="s">
        <v>76</v>
      </c>
      <c r="D444" s="275" t="s">
        <v>9</v>
      </c>
      <c r="E444" s="275"/>
      <c r="F444" s="276" t="s">
        <v>14</v>
      </c>
      <c r="G444" s="276"/>
    </row>
    <row r="445" spans="1:7" x14ac:dyDescent="0.2">
      <c r="A445" s="277"/>
      <c r="B445" s="270"/>
      <c r="C445" s="272"/>
      <c r="D445" s="58" t="s">
        <v>10</v>
      </c>
      <c r="E445" s="58" t="s">
        <v>11</v>
      </c>
      <c r="F445" s="58" t="s">
        <v>12</v>
      </c>
      <c r="G445" s="32" t="s">
        <v>13</v>
      </c>
    </row>
    <row r="446" spans="1:7" x14ac:dyDescent="0.2">
      <c r="A446" s="59">
        <v>700</v>
      </c>
      <c r="B446" s="1" t="s">
        <v>30</v>
      </c>
      <c r="C446" s="10"/>
      <c r="D446" s="58">
        <v>4078</v>
      </c>
      <c r="E446" s="58">
        <v>309</v>
      </c>
      <c r="F446" s="58">
        <f>(D446-E446)</f>
        <v>3769</v>
      </c>
      <c r="G446" s="32">
        <f>F446/E446</f>
        <v>12.197411003236246</v>
      </c>
    </row>
    <row r="447" spans="1:7" x14ac:dyDescent="0.2">
      <c r="A447" s="59">
        <v>701</v>
      </c>
      <c r="B447" s="1" t="s">
        <v>31</v>
      </c>
      <c r="C447" s="10"/>
      <c r="D447" s="58">
        <v>10562</v>
      </c>
      <c r="E447" s="58">
        <v>1309</v>
      </c>
      <c r="F447" s="58">
        <f t="shared" ref="F447:F449" si="156">(D447-E447)</f>
        <v>9253</v>
      </c>
      <c r="G447" s="32">
        <f t="shared" ref="G447:G449" si="157">F447/E447</f>
        <v>7.068754774637128</v>
      </c>
    </row>
    <row r="448" spans="1:7" x14ac:dyDescent="0.2">
      <c r="A448" s="59">
        <v>704</v>
      </c>
      <c r="B448" s="1" t="s">
        <v>32</v>
      </c>
      <c r="C448" s="10"/>
      <c r="D448" s="58"/>
      <c r="E448" s="58"/>
      <c r="F448" s="58">
        <f t="shared" si="156"/>
        <v>0</v>
      </c>
      <c r="G448" s="32" t="e">
        <f t="shared" si="157"/>
        <v>#DIV/0!</v>
      </c>
    </row>
    <row r="449" spans="1:7" x14ac:dyDescent="0.2">
      <c r="A449" s="59">
        <v>706</v>
      </c>
      <c r="B449" s="1" t="s">
        <v>33</v>
      </c>
      <c r="C449" s="10"/>
      <c r="D449" s="58">
        <v>36283</v>
      </c>
      <c r="E449" s="58">
        <v>19166</v>
      </c>
      <c r="F449" s="58">
        <f t="shared" si="156"/>
        <v>17117</v>
      </c>
      <c r="G449" s="32">
        <f t="shared" si="157"/>
        <v>0.89309193363247419</v>
      </c>
    </row>
    <row r="450" spans="1:7" x14ac:dyDescent="0.2">
      <c r="A450" s="59"/>
      <c r="B450" s="13" t="s">
        <v>6</v>
      </c>
      <c r="C450" s="27"/>
      <c r="D450" s="39"/>
      <c r="E450" s="39"/>
      <c r="F450" s="39"/>
      <c r="G450" s="33"/>
    </row>
    <row r="451" spans="1:7" x14ac:dyDescent="0.2">
      <c r="A451" s="59"/>
      <c r="B451" s="14" t="s">
        <v>19</v>
      </c>
      <c r="C451" s="11"/>
      <c r="D451" s="39"/>
      <c r="E451" s="39"/>
      <c r="F451" s="58">
        <f t="shared" ref="F451:F456" si="158">(D451-E451)</f>
        <v>0</v>
      </c>
      <c r="G451" s="32" t="e">
        <f t="shared" ref="G451:G456" si="159">F451/E451</f>
        <v>#DIV/0!</v>
      </c>
    </row>
    <row r="452" spans="1:7" x14ac:dyDescent="0.2">
      <c r="A452" s="59"/>
      <c r="B452" s="14" t="s">
        <v>20</v>
      </c>
      <c r="C452" s="11"/>
      <c r="D452" s="39"/>
      <c r="E452" s="39"/>
      <c r="F452" s="58">
        <f t="shared" si="158"/>
        <v>0</v>
      </c>
      <c r="G452" s="32" t="e">
        <f t="shared" si="159"/>
        <v>#DIV/0!</v>
      </c>
    </row>
    <row r="453" spans="1:7" x14ac:dyDescent="0.2">
      <c r="A453" s="59"/>
      <c r="B453" s="14" t="s">
        <v>27</v>
      </c>
      <c r="C453" s="11"/>
      <c r="D453" s="39"/>
      <c r="E453" s="39"/>
      <c r="F453" s="58">
        <f t="shared" si="158"/>
        <v>0</v>
      </c>
      <c r="G453" s="32" t="e">
        <f t="shared" si="159"/>
        <v>#DIV/0!</v>
      </c>
    </row>
    <row r="454" spans="1:7" x14ac:dyDescent="0.2">
      <c r="A454" s="59">
        <v>706</v>
      </c>
      <c r="B454" s="2" t="s">
        <v>34</v>
      </c>
      <c r="C454" s="11"/>
      <c r="D454" s="39"/>
      <c r="E454" s="39"/>
      <c r="F454" s="58">
        <f t="shared" si="158"/>
        <v>0</v>
      </c>
      <c r="G454" s="32" t="e">
        <f t="shared" si="159"/>
        <v>#DIV/0!</v>
      </c>
    </row>
    <row r="455" spans="1:7" x14ac:dyDescent="0.2">
      <c r="A455" s="59" t="s">
        <v>35</v>
      </c>
      <c r="B455" s="2" t="s">
        <v>36</v>
      </c>
      <c r="C455" s="11"/>
      <c r="D455" s="39"/>
      <c r="E455" s="39"/>
      <c r="F455" s="58">
        <f t="shared" si="158"/>
        <v>0</v>
      </c>
      <c r="G455" s="32" t="e">
        <f t="shared" si="159"/>
        <v>#DIV/0!</v>
      </c>
    </row>
    <row r="456" spans="1:7" ht="25.5" x14ac:dyDescent="0.2">
      <c r="A456" s="22"/>
      <c r="B456" s="26" t="s">
        <v>45</v>
      </c>
      <c r="C456" s="55"/>
      <c r="D456" s="40">
        <f>D446+D447+D448+D449+D454+D455</f>
        <v>50923</v>
      </c>
      <c r="E456" s="40">
        <f>E446+E447+E448+E449+E454+E455</f>
        <v>20784</v>
      </c>
      <c r="F456" s="40">
        <f t="shared" si="158"/>
        <v>30139</v>
      </c>
      <c r="G456" s="34">
        <f t="shared" si="159"/>
        <v>1.4501058506543496</v>
      </c>
    </row>
    <row r="457" spans="1:7" x14ac:dyDescent="0.2">
      <c r="B457" s="18"/>
      <c r="C457" s="28"/>
      <c r="D457" s="41"/>
      <c r="E457" s="42"/>
      <c r="F457" s="42"/>
      <c r="G457" s="35"/>
    </row>
    <row r="458" spans="1:7" x14ac:dyDescent="0.2">
      <c r="B458" s="13" t="s">
        <v>6</v>
      </c>
      <c r="C458" s="28"/>
      <c r="D458" s="41"/>
      <c r="E458" s="42"/>
      <c r="F458" s="42"/>
      <c r="G458" s="35"/>
    </row>
    <row r="459" spans="1:7" x14ac:dyDescent="0.2">
      <c r="B459" s="1" t="s">
        <v>28</v>
      </c>
      <c r="C459" s="10"/>
      <c r="D459" s="58"/>
      <c r="E459" s="58"/>
      <c r="F459" s="58">
        <f t="shared" ref="F459" si="160">(D459-E459)</f>
        <v>0</v>
      </c>
      <c r="G459" s="32" t="e">
        <f t="shared" ref="G459" si="161">F459/E459</f>
        <v>#DIV/0!</v>
      </c>
    </row>
    <row r="460" spans="1:7" x14ac:dyDescent="0.2">
      <c r="B460" s="3"/>
      <c r="C460" s="57"/>
      <c r="D460" s="60"/>
      <c r="E460" s="60"/>
      <c r="F460" s="60"/>
      <c r="G460" s="36"/>
    </row>
    <row r="461" spans="1:7" x14ac:dyDescent="0.2">
      <c r="A461" s="59">
        <v>72</v>
      </c>
      <c r="B461" s="1" t="s">
        <v>37</v>
      </c>
      <c r="C461" s="10"/>
      <c r="D461" s="58"/>
      <c r="E461" s="58"/>
      <c r="F461" s="58">
        <f t="shared" ref="F461:F473" si="162">(D461-E461)</f>
        <v>0</v>
      </c>
      <c r="G461" s="32" t="e">
        <f t="shared" ref="G461:G473" si="163">F461/E461</f>
        <v>#DIV/0!</v>
      </c>
    </row>
    <row r="462" spans="1:7" x14ac:dyDescent="0.2">
      <c r="A462" s="59">
        <v>73</v>
      </c>
      <c r="B462" s="1" t="s">
        <v>38</v>
      </c>
      <c r="C462" s="10"/>
      <c r="D462" s="58"/>
      <c r="E462" s="58"/>
      <c r="F462" s="58">
        <f t="shared" si="162"/>
        <v>0</v>
      </c>
      <c r="G462" s="32" t="e">
        <f t="shared" si="163"/>
        <v>#DIV/0!</v>
      </c>
    </row>
    <row r="463" spans="1:7" x14ac:dyDescent="0.2">
      <c r="A463" s="59">
        <v>74</v>
      </c>
      <c r="B463" s="2" t="s">
        <v>39</v>
      </c>
      <c r="C463" s="11"/>
      <c r="D463" s="39"/>
      <c r="E463" s="39"/>
      <c r="F463" s="58">
        <f t="shared" si="162"/>
        <v>0</v>
      </c>
      <c r="G463" s="32" t="e">
        <f t="shared" si="163"/>
        <v>#DIV/0!</v>
      </c>
    </row>
    <row r="464" spans="1:7" ht="25.5" x14ac:dyDescent="0.2">
      <c r="A464" s="22"/>
      <c r="B464" s="26" t="s">
        <v>44</v>
      </c>
      <c r="C464" s="54"/>
      <c r="D464" s="58">
        <f>D456+D461+D462+D463</f>
        <v>50923</v>
      </c>
      <c r="E464" s="58">
        <f>E456+E461+E462+E463</f>
        <v>20784</v>
      </c>
      <c r="F464" s="58">
        <f t="shared" si="162"/>
        <v>30139</v>
      </c>
      <c r="G464" s="32">
        <f t="shared" si="163"/>
        <v>1.4501058506543496</v>
      </c>
    </row>
    <row r="465" spans="1:10" x14ac:dyDescent="0.2">
      <c r="A465" s="59">
        <v>60</v>
      </c>
      <c r="B465" s="3" t="s">
        <v>40</v>
      </c>
      <c r="C465" s="57"/>
      <c r="D465" s="60">
        <f>D466+D467+D468</f>
        <v>11568</v>
      </c>
      <c r="E465" s="60">
        <f>E466+E467+E468</f>
        <v>5015</v>
      </c>
      <c r="F465" s="58">
        <f t="shared" si="162"/>
        <v>6553</v>
      </c>
      <c r="G465" s="32">
        <f t="shared" si="163"/>
        <v>1.306679960119641</v>
      </c>
      <c r="J465" s="45"/>
    </row>
    <row r="466" spans="1:10" x14ac:dyDescent="0.2">
      <c r="A466" s="59">
        <v>600</v>
      </c>
      <c r="B466" s="1" t="s">
        <v>2</v>
      </c>
      <c r="C466" s="10"/>
      <c r="D466" s="58">
        <v>1153</v>
      </c>
      <c r="E466" s="58">
        <v>138</v>
      </c>
      <c r="F466" s="58">
        <f t="shared" si="162"/>
        <v>1015</v>
      </c>
      <c r="G466" s="32">
        <f t="shared" si="163"/>
        <v>7.3550724637681162</v>
      </c>
    </row>
    <row r="467" spans="1:10" x14ac:dyDescent="0.2">
      <c r="A467" s="59">
        <v>601</v>
      </c>
      <c r="B467" s="1" t="s">
        <v>3</v>
      </c>
      <c r="C467" s="10"/>
      <c r="D467" s="58">
        <v>10415</v>
      </c>
      <c r="E467" s="58">
        <v>4877</v>
      </c>
      <c r="F467" s="58">
        <f t="shared" si="162"/>
        <v>5538</v>
      </c>
      <c r="G467" s="32">
        <f t="shared" si="163"/>
        <v>1.1355341398400656</v>
      </c>
    </row>
    <row r="468" spans="1:10" x14ac:dyDescent="0.2">
      <c r="A468" s="59">
        <v>604</v>
      </c>
      <c r="B468" s="1" t="s">
        <v>4</v>
      </c>
      <c r="C468" s="10"/>
      <c r="D468" s="58"/>
      <c r="E468" s="58"/>
      <c r="F468" s="58">
        <f t="shared" si="162"/>
        <v>0</v>
      </c>
      <c r="G468" s="32" t="e">
        <f t="shared" si="163"/>
        <v>#DIV/0!</v>
      </c>
    </row>
    <row r="469" spans="1:10" x14ac:dyDescent="0.2">
      <c r="A469" s="59">
        <v>61</v>
      </c>
      <c r="B469" s="1" t="s">
        <v>41</v>
      </c>
      <c r="C469" s="10"/>
      <c r="D469" s="58">
        <v>1750</v>
      </c>
      <c r="E469" s="58">
        <v>1380</v>
      </c>
      <c r="F469" s="58">
        <f t="shared" si="162"/>
        <v>370</v>
      </c>
      <c r="G469" s="32">
        <f t="shared" si="163"/>
        <v>0.26811594202898553</v>
      </c>
    </row>
    <row r="470" spans="1:10" x14ac:dyDescent="0.2">
      <c r="A470" s="59">
        <v>62</v>
      </c>
      <c r="B470" s="2" t="s">
        <v>42</v>
      </c>
      <c r="C470" s="11"/>
      <c r="D470" s="39">
        <v>4064</v>
      </c>
      <c r="E470" s="39">
        <v>1175</v>
      </c>
      <c r="F470" s="58">
        <f t="shared" si="162"/>
        <v>2889</v>
      </c>
      <c r="G470" s="32">
        <f t="shared" si="163"/>
        <v>2.458723404255319</v>
      </c>
    </row>
    <row r="471" spans="1:10" ht="25.5" x14ac:dyDescent="0.2">
      <c r="A471" s="22"/>
      <c r="B471" s="26" t="s">
        <v>43</v>
      </c>
      <c r="C471" s="54"/>
      <c r="D471" s="58">
        <f>D465+D469+D470</f>
        <v>17382</v>
      </c>
      <c r="E471" s="58">
        <f>E465+E469+E470</f>
        <v>7570</v>
      </c>
      <c r="F471" s="58">
        <f t="shared" si="162"/>
        <v>9812</v>
      </c>
      <c r="G471" s="32">
        <f t="shared" si="163"/>
        <v>1.2961690885072654</v>
      </c>
      <c r="J471" s="45"/>
    </row>
    <row r="472" spans="1:10" ht="25.5" x14ac:dyDescent="0.2">
      <c r="A472" s="22"/>
      <c r="B472" s="26" t="s">
        <v>48</v>
      </c>
      <c r="C472" s="54"/>
      <c r="D472" s="58">
        <f>D464-D471</f>
        <v>33541</v>
      </c>
      <c r="E472" s="58">
        <f>E464-E471</f>
        <v>13214</v>
      </c>
      <c r="F472" s="58">
        <f t="shared" si="162"/>
        <v>20327</v>
      </c>
      <c r="G472" s="32">
        <f t="shared" si="163"/>
        <v>1.5382927198425911</v>
      </c>
    </row>
    <row r="473" spans="1:10" x14ac:dyDescent="0.2">
      <c r="A473" s="59">
        <v>63</v>
      </c>
      <c r="B473" s="3" t="s">
        <v>46</v>
      </c>
      <c r="C473" s="57"/>
      <c r="D473" s="60">
        <v>23841</v>
      </c>
      <c r="E473" s="60">
        <v>29287</v>
      </c>
      <c r="F473" s="58">
        <f t="shared" si="162"/>
        <v>-5446</v>
      </c>
      <c r="G473" s="32">
        <f t="shared" si="163"/>
        <v>-0.1859528118277734</v>
      </c>
    </row>
    <row r="474" spans="1:10" x14ac:dyDescent="0.2">
      <c r="A474" s="59"/>
      <c r="B474" s="13" t="s">
        <v>6</v>
      </c>
      <c r="C474" s="27"/>
      <c r="D474" s="58"/>
      <c r="E474" s="58"/>
      <c r="F474" s="58"/>
      <c r="G474" s="32"/>
    </row>
    <row r="475" spans="1:10" x14ac:dyDescent="0.2">
      <c r="A475" s="59">
        <v>631</v>
      </c>
      <c r="B475" s="15" t="s">
        <v>21</v>
      </c>
      <c r="C475" s="21"/>
      <c r="D475" s="60">
        <v>16258</v>
      </c>
      <c r="E475" s="60">
        <v>17009</v>
      </c>
      <c r="F475" s="58">
        <f t="shared" ref="F475" si="164">(D475-E475)</f>
        <v>-751</v>
      </c>
      <c r="G475" s="32">
        <f t="shared" ref="G475" si="165">F475/E475</f>
        <v>-4.4153095420071724E-2</v>
      </c>
    </row>
    <row r="476" spans="1:10" x14ac:dyDescent="0.2">
      <c r="A476" s="59"/>
      <c r="B476" s="15"/>
      <c r="C476" s="21"/>
      <c r="D476" s="58"/>
      <c r="E476" s="58"/>
      <c r="F476" s="58"/>
      <c r="G476" s="32"/>
    </row>
    <row r="477" spans="1:10" x14ac:dyDescent="0.2">
      <c r="A477" s="59">
        <v>64</v>
      </c>
      <c r="B477" s="2" t="s">
        <v>47</v>
      </c>
      <c r="C477" s="11"/>
      <c r="D477" s="39">
        <v>1831</v>
      </c>
      <c r="E477" s="39">
        <v>1111</v>
      </c>
      <c r="F477" s="58">
        <f t="shared" ref="F477:F487" si="166">(D477-E477)</f>
        <v>720</v>
      </c>
      <c r="G477" s="32">
        <f t="shared" ref="G477:G487" si="167">F477/E477</f>
        <v>0.64806480648064801</v>
      </c>
    </row>
    <row r="478" spans="1:10" ht="25.5" x14ac:dyDescent="0.2">
      <c r="A478" s="22"/>
      <c r="B478" s="26" t="s">
        <v>49</v>
      </c>
      <c r="C478" s="54"/>
      <c r="D478" s="58">
        <f>D472-D473-D477</f>
        <v>7869</v>
      </c>
      <c r="E478" s="58">
        <f>E472-E473-E477</f>
        <v>-17184</v>
      </c>
      <c r="F478" s="58">
        <f t="shared" si="166"/>
        <v>25053</v>
      </c>
      <c r="G478" s="32">
        <f t="shared" si="167"/>
        <v>-1.4579259776536313</v>
      </c>
    </row>
    <row r="479" spans="1:10" x14ac:dyDescent="0.2">
      <c r="A479" s="59">
        <v>75</v>
      </c>
      <c r="B479" s="3" t="s">
        <v>50</v>
      </c>
      <c r="C479" s="57"/>
      <c r="D479" s="60">
        <v>1130</v>
      </c>
      <c r="E479" s="60">
        <v>1056</v>
      </c>
      <c r="F479" s="58">
        <f t="shared" si="166"/>
        <v>74</v>
      </c>
      <c r="G479" s="32">
        <f t="shared" si="167"/>
        <v>7.0075757575757569E-2</v>
      </c>
    </row>
    <row r="480" spans="1:10" x14ac:dyDescent="0.2">
      <c r="A480" s="59">
        <v>65</v>
      </c>
      <c r="B480" s="1" t="s">
        <v>51</v>
      </c>
      <c r="C480" s="10"/>
      <c r="D480" s="58">
        <v>2366</v>
      </c>
      <c r="E480" s="58">
        <v>1721</v>
      </c>
      <c r="F480" s="58">
        <f t="shared" si="166"/>
        <v>645</v>
      </c>
      <c r="G480" s="32">
        <f t="shared" si="167"/>
        <v>0.37478210342823942</v>
      </c>
    </row>
    <row r="481" spans="1:7" ht="25.5" x14ac:dyDescent="0.2">
      <c r="A481" s="59">
        <v>68</v>
      </c>
      <c r="B481" s="16" t="s">
        <v>52</v>
      </c>
      <c r="C481" s="17"/>
      <c r="D481" s="58">
        <v>14750</v>
      </c>
      <c r="E481" s="58">
        <v>10273</v>
      </c>
      <c r="F481" s="58">
        <f t="shared" si="166"/>
        <v>4477</v>
      </c>
      <c r="G481" s="32">
        <f t="shared" si="167"/>
        <v>0.43580258931178817</v>
      </c>
    </row>
    <row r="482" spans="1:7" x14ac:dyDescent="0.2">
      <c r="A482" s="59">
        <v>78</v>
      </c>
      <c r="B482" s="2" t="s">
        <v>53</v>
      </c>
      <c r="C482" s="11"/>
      <c r="D482" s="39">
        <v>2056</v>
      </c>
      <c r="E482" s="39">
        <v>408</v>
      </c>
      <c r="F482" s="58">
        <f t="shared" si="166"/>
        <v>1648</v>
      </c>
      <c r="G482" s="32">
        <f t="shared" si="167"/>
        <v>4.0392156862745097</v>
      </c>
    </row>
    <row r="483" spans="1:7" ht="25.5" x14ac:dyDescent="0.2">
      <c r="A483" s="22"/>
      <c r="B483" s="26" t="s">
        <v>77</v>
      </c>
      <c r="C483" s="54"/>
      <c r="D483" s="58">
        <f>D478+D479-D480-D481+D482</f>
        <v>-6061</v>
      </c>
      <c r="E483" s="58">
        <f>E478+E479-E480-E481+E482</f>
        <v>-27714</v>
      </c>
      <c r="F483" s="58">
        <f t="shared" si="166"/>
        <v>21653</v>
      </c>
      <c r="G483" s="32">
        <f t="shared" si="167"/>
        <v>-0.78130186909143395</v>
      </c>
    </row>
    <row r="484" spans="1:7" x14ac:dyDescent="0.2">
      <c r="A484" s="59">
        <v>76</v>
      </c>
      <c r="B484" s="1" t="s">
        <v>54</v>
      </c>
      <c r="C484" s="10"/>
      <c r="D484" s="58">
        <v>1257</v>
      </c>
      <c r="E484" s="58">
        <v>1008</v>
      </c>
      <c r="F484" s="58">
        <f t="shared" si="166"/>
        <v>249</v>
      </c>
      <c r="G484" s="32">
        <f t="shared" si="167"/>
        <v>0.24702380952380953</v>
      </c>
    </row>
    <row r="485" spans="1:7" x14ac:dyDescent="0.2">
      <c r="A485" s="59">
        <v>66</v>
      </c>
      <c r="B485" s="1" t="s">
        <v>55</v>
      </c>
      <c r="C485" s="10"/>
      <c r="D485" s="58">
        <v>0</v>
      </c>
      <c r="E485" s="58">
        <v>0</v>
      </c>
      <c r="F485" s="58">
        <f t="shared" si="166"/>
        <v>0</v>
      </c>
      <c r="G485" s="32" t="e">
        <f t="shared" si="167"/>
        <v>#DIV/0!</v>
      </c>
    </row>
    <row r="486" spans="1:7" x14ac:dyDescent="0.2">
      <c r="B486" s="2" t="s">
        <v>56</v>
      </c>
      <c r="C486" s="11"/>
      <c r="D486" s="39">
        <f>D484-D485</f>
        <v>1257</v>
      </c>
      <c r="E486" s="39">
        <f>E484-E485</f>
        <v>1008</v>
      </c>
      <c r="F486" s="58">
        <f t="shared" si="166"/>
        <v>249</v>
      </c>
      <c r="G486" s="32">
        <f t="shared" si="167"/>
        <v>0.24702380952380953</v>
      </c>
    </row>
    <row r="487" spans="1:7" x14ac:dyDescent="0.2">
      <c r="A487" s="22"/>
      <c r="B487" s="19" t="s">
        <v>57</v>
      </c>
      <c r="C487" s="54"/>
      <c r="D487" s="58">
        <f>D483+D486</f>
        <v>-4804</v>
      </c>
      <c r="E487" s="58">
        <f>E483+E486</f>
        <v>-26706</v>
      </c>
      <c r="F487" s="58">
        <f t="shared" si="166"/>
        <v>21902</v>
      </c>
      <c r="G487" s="32">
        <f t="shared" si="167"/>
        <v>-0.82011532988841462</v>
      </c>
    </row>
    <row r="489" spans="1:7" x14ac:dyDescent="0.2">
      <c r="B489" s="251" t="s">
        <v>5</v>
      </c>
      <c r="C489" s="252"/>
      <c r="D489" s="275" t="s">
        <v>9</v>
      </c>
      <c r="E489" s="275"/>
      <c r="F489" s="276" t="s">
        <v>14</v>
      </c>
      <c r="G489" s="276"/>
    </row>
    <row r="490" spans="1:7" x14ac:dyDescent="0.2">
      <c r="B490" s="5"/>
      <c r="C490" s="28"/>
      <c r="D490" s="42" t="s">
        <v>10</v>
      </c>
      <c r="E490" s="42" t="s">
        <v>11</v>
      </c>
      <c r="F490" s="42" t="s">
        <v>12</v>
      </c>
      <c r="G490" s="37" t="s">
        <v>13</v>
      </c>
    </row>
    <row r="491" spans="1:7" x14ac:dyDescent="0.2">
      <c r="A491" s="59">
        <v>5</v>
      </c>
      <c r="B491" s="1" t="s">
        <v>22</v>
      </c>
      <c r="C491" s="10"/>
      <c r="D491" s="58">
        <v>1152319</v>
      </c>
      <c r="E491" s="58">
        <v>966369</v>
      </c>
      <c r="F491" s="58">
        <f t="shared" ref="F491" si="168">(D491-E491)</f>
        <v>185950</v>
      </c>
      <c r="G491" s="32">
        <f t="shared" ref="G491" si="169">F491/E491</f>
        <v>0.19242132146209159</v>
      </c>
    </row>
    <row r="492" spans="1:7" x14ac:dyDescent="0.2">
      <c r="B492" s="6"/>
      <c r="C492" s="28"/>
    </row>
    <row r="493" spans="1:7" x14ac:dyDescent="0.2">
      <c r="B493" s="7" t="s">
        <v>6</v>
      </c>
      <c r="C493" s="29"/>
    </row>
    <row r="494" spans="1:7" x14ac:dyDescent="0.2">
      <c r="B494" s="6"/>
      <c r="C494" s="28"/>
    </row>
    <row r="495" spans="1:7" x14ac:dyDescent="0.2">
      <c r="A495" s="59">
        <v>51</v>
      </c>
      <c r="B495" s="20" t="s">
        <v>29</v>
      </c>
      <c r="C495" s="30"/>
      <c r="D495" s="58"/>
      <c r="E495" s="58"/>
      <c r="F495" s="58">
        <f t="shared" ref="F495:F496" si="170">(D495-E495)</f>
        <v>0</v>
      </c>
      <c r="G495" s="32" t="e">
        <f t="shared" ref="G495:G496" si="171">F495/E495</f>
        <v>#DIV/0!</v>
      </c>
    </row>
    <row r="496" spans="1:7" x14ac:dyDescent="0.2">
      <c r="A496" s="59">
        <v>510</v>
      </c>
      <c r="B496" s="1" t="s">
        <v>7</v>
      </c>
      <c r="C496" s="10"/>
      <c r="D496" s="58">
        <v>964385</v>
      </c>
      <c r="E496" s="58">
        <v>854385</v>
      </c>
      <c r="F496" s="58">
        <f t="shared" si="170"/>
        <v>110000</v>
      </c>
      <c r="G496" s="32">
        <f t="shared" si="171"/>
        <v>0.12874757866769665</v>
      </c>
    </row>
    <row r="497" spans="1:7" x14ac:dyDescent="0.2">
      <c r="B497" s="3"/>
      <c r="C497" s="28"/>
    </row>
    <row r="498" spans="1:7" x14ac:dyDescent="0.2">
      <c r="A498" s="59">
        <v>41</v>
      </c>
      <c r="B498" s="1" t="s">
        <v>8</v>
      </c>
      <c r="C498" s="10"/>
      <c r="D498" s="58">
        <f>D502+D503+D504</f>
        <v>741402</v>
      </c>
      <c r="E498" s="58">
        <f>E502+E503+E504</f>
        <v>699663</v>
      </c>
      <c r="F498" s="58">
        <f t="shared" ref="F498" si="172">(D498-E498)</f>
        <v>41739</v>
      </c>
      <c r="G498" s="32">
        <f t="shared" ref="G498" si="173">F498/E498</f>
        <v>5.9655862893993251E-2</v>
      </c>
    </row>
    <row r="499" spans="1:7" x14ac:dyDescent="0.2">
      <c r="A499" s="59"/>
      <c r="B499" s="1"/>
      <c r="C499" s="10"/>
      <c r="D499" s="58"/>
      <c r="E499" s="58"/>
      <c r="F499" s="58"/>
      <c r="G499" s="32"/>
    </row>
    <row r="500" spans="1:7" x14ac:dyDescent="0.2">
      <c r="A500" s="59"/>
      <c r="B500" s="7" t="s">
        <v>6</v>
      </c>
      <c r="C500" s="29"/>
      <c r="D500" s="58"/>
      <c r="E500" s="58"/>
      <c r="F500" s="58"/>
      <c r="G500" s="32"/>
    </row>
    <row r="501" spans="1:7" x14ac:dyDescent="0.2">
      <c r="A501" s="59"/>
      <c r="B501" s="1"/>
      <c r="C501" s="10"/>
      <c r="D501" s="58"/>
      <c r="E501" s="58"/>
      <c r="F501" s="58"/>
      <c r="G501" s="32"/>
    </row>
    <row r="502" spans="1:7" x14ac:dyDescent="0.2">
      <c r="A502" s="59"/>
      <c r="B502" s="23" t="s">
        <v>23</v>
      </c>
      <c r="C502" s="10"/>
      <c r="D502" s="58">
        <v>430013</v>
      </c>
      <c r="E502" s="58">
        <v>405805</v>
      </c>
      <c r="F502" s="58">
        <f t="shared" ref="F502:F504" si="174">(D502-E502)</f>
        <v>24208</v>
      </c>
      <c r="G502" s="32">
        <f t="shared" ref="G502:G504" si="175">F502/E502</f>
        <v>5.9654267443722972E-2</v>
      </c>
    </row>
    <row r="503" spans="1:7" ht="25.5" x14ac:dyDescent="0.2">
      <c r="A503" s="59"/>
      <c r="B503" s="24" t="s">
        <v>58</v>
      </c>
      <c r="C503" s="17"/>
      <c r="D503" s="58">
        <v>96382</v>
      </c>
      <c r="E503" s="58">
        <v>90956</v>
      </c>
      <c r="F503" s="58">
        <f t="shared" si="174"/>
        <v>5426</v>
      </c>
      <c r="G503" s="32">
        <f t="shared" si="175"/>
        <v>5.9655217907559697E-2</v>
      </c>
    </row>
    <row r="504" spans="1:7" x14ac:dyDescent="0.2">
      <c r="A504" s="59"/>
      <c r="B504" s="23" t="s">
        <v>24</v>
      </c>
      <c r="C504" s="10"/>
      <c r="D504" s="58">
        <v>215007</v>
      </c>
      <c r="E504" s="58">
        <v>202902</v>
      </c>
      <c r="F504" s="58">
        <f t="shared" si="174"/>
        <v>12105</v>
      </c>
      <c r="G504" s="32">
        <f t="shared" si="175"/>
        <v>5.9659342934027262E-2</v>
      </c>
    </row>
    <row r="505" spans="1:7" x14ac:dyDescent="0.2">
      <c r="A505" s="59"/>
      <c r="B505" s="1"/>
      <c r="C505" s="10"/>
      <c r="D505" s="58"/>
      <c r="E505" s="58"/>
      <c r="F505" s="58"/>
      <c r="G505" s="32"/>
    </row>
    <row r="506" spans="1:7" x14ac:dyDescent="0.2">
      <c r="A506" s="59"/>
      <c r="B506" s="8" t="s">
        <v>26</v>
      </c>
      <c r="C506" s="31"/>
      <c r="D506" s="58">
        <v>87635</v>
      </c>
      <c r="E506" s="58">
        <v>134430</v>
      </c>
      <c r="F506" s="58">
        <f t="shared" ref="F506" si="176">(D506-E506)</f>
        <v>-46795</v>
      </c>
      <c r="G506" s="32">
        <f t="shared" ref="G506" si="177">F506/E506</f>
        <v>-0.34809938257829354</v>
      </c>
    </row>
    <row r="507" spans="1:7" x14ac:dyDescent="0.2">
      <c r="A507" s="59"/>
      <c r="B507" s="8"/>
      <c r="C507" s="31"/>
      <c r="D507" s="58"/>
      <c r="E507" s="58"/>
      <c r="F507" s="58"/>
      <c r="G507" s="32"/>
    </row>
    <row r="508" spans="1:7" x14ac:dyDescent="0.2">
      <c r="A508" s="59">
        <v>3</v>
      </c>
      <c r="B508" s="8" t="s">
        <v>15</v>
      </c>
      <c r="C508" s="31"/>
      <c r="D508" s="58">
        <f>D511+D512+D513+D514</f>
        <v>41843</v>
      </c>
      <c r="E508" s="58">
        <f>E511+E512+E513+E514</f>
        <v>41898</v>
      </c>
      <c r="F508" s="58">
        <f t="shared" ref="F508" si="178">(D508-E508)</f>
        <v>-55</v>
      </c>
      <c r="G508" s="32">
        <f t="shared" ref="G508" si="179">F508/E508</f>
        <v>-1.3127118239534108E-3</v>
      </c>
    </row>
    <row r="509" spans="1:7" x14ac:dyDescent="0.2">
      <c r="A509" s="59"/>
      <c r="B509" s="7" t="s">
        <v>6</v>
      </c>
      <c r="C509" s="29"/>
      <c r="D509" s="58"/>
      <c r="E509" s="58"/>
      <c r="F509" s="58"/>
      <c r="G509" s="32"/>
    </row>
    <row r="510" spans="1:7" x14ac:dyDescent="0.2">
      <c r="A510" s="59"/>
      <c r="B510" s="8"/>
      <c r="C510" s="31"/>
      <c r="D510" s="58"/>
      <c r="E510" s="58"/>
      <c r="F510" s="58"/>
      <c r="G510" s="32"/>
    </row>
    <row r="511" spans="1:7" x14ac:dyDescent="0.2">
      <c r="A511" s="59">
        <v>30</v>
      </c>
      <c r="B511" s="25" t="s">
        <v>16</v>
      </c>
      <c r="C511" s="31"/>
      <c r="D511" s="58">
        <v>2263</v>
      </c>
      <c r="E511" s="58">
        <v>1973</v>
      </c>
      <c r="F511" s="58">
        <f t="shared" ref="F511:F513" si="180">(D511-E511)</f>
        <v>290</v>
      </c>
      <c r="G511" s="32">
        <f t="shared" ref="G511:G514" si="181">F511/E511</f>
        <v>0.14698428788646731</v>
      </c>
    </row>
    <row r="512" spans="1:7" x14ac:dyDescent="0.2">
      <c r="A512" s="59">
        <v>31</v>
      </c>
      <c r="B512" s="25" t="s">
        <v>17</v>
      </c>
      <c r="C512" s="31"/>
      <c r="D512" s="58">
        <v>8359</v>
      </c>
      <c r="E512" s="58">
        <v>7581</v>
      </c>
      <c r="F512" s="58">
        <f t="shared" si="180"/>
        <v>778</v>
      </c>
      <c r="G512" s="32">
        <f t="shared" si="181"/>
        <v>0.1026249835114101</v>
      </c>
    </row>
    <row r="513" spans="1:7" x14ac:dyDescent="0.2">
      <c r="A513" s="59">
        <v>32</v>
      </c>
      <c r="B513" s="25" t="s">
        <v>18</v>
      </c>
      <c r="C513" s="31"/>
      <c r="D513" s="58">
        <v>31221</v>
      </c>
      <c r="E513" s="58">
        <v>32344</v>
      </c>
      <c r="F513" s="58">
        <f t="shared" si="180"/>
        <v>-1123</v>
      </c>
      <c r="G513" s="32">
        <f t="shared" si="181"/>
        <v>-3.4720504575810045E-2</v>
      </c>
    </row>
    <row r="514" spans="1:7" x14ac:dyDescent="0.2">
      <c r="A514" s="59">
        <v>37</v>
      </c>
      <c r="B514" s="25" t="s">
        <v>25</v>
      </c>
      <c r="C514" s="31"/>
      <c r="D514" s="58">
        <v>0</v>
      </c>
      <c r="E514" s="58">
        <v>0</v>
      </c>
      <c r="F514" s="58">
        <v>0</v>
      </c>
      <c r="G514" s="32" t="e">
        <f t="shared" si="181"/>
        <v>#DIV/0!</v>
      </c>
    </row>
    <row r="515" spans="1:7" ht="13.5" thickBot="1" x14ac:dyDescent="0.25"/>
    <row r="516" spans="1:7" ht="16.5" thickBot="1" x14ac:dyDescent="0.3">
      <c r="A516" s="257" t="s">
        <v>66</v>
      </c>
      <c r="B516" s="258"/>
      <c r="C516" s="258"/>
      <c r="D516" s="258"/>
      <c r="E516" s="258"/>
      <c r="F516" s="258"/>
      <c r="G516" s="259"/>
    </row>
    <row r="517" spans="1:7" ht="12.75" customHeight="1" x14ac:dyDescent="0.2">
      <c r="A517" s="277" t="s">
        <v>1</v>
      </c>
      <c r="B517" s="270" t="s">
        <v>0</v>
      </c>
      <c r="C517" s="271" t="s">
        <v>76</v>
      </c>
      <c r="D517" s="275" t="s">
        <v>9</v>
      </c>
      <c r="E517" s="275"/>
      <c r="F517" s="276" t="s">
        <v>14</v>
      </c>
      <c r="G517" s="276"/>
    </row>
    <row r="518" spans="1:7" x14ac:dyDescent="0.2">
      <c r="A518" s="277"/>
      <c r="B518" s="270"/>
      <c r="C518" s="272"/>
      <c r="D518" s="58" t="s">
        <v>10</v>
      </c>
      <c r="E518" s="58" t="s">
        <v>11</v>
      </c>
      <c r="F518" s="58" t="s">
        <v>12</v>
      </c>
      <c r="G518" s="32" t="s">
        <v>13</v>
      </c>
    </row>
    <row r="519" spans="1:7" x14ac:dyDescent="0.2">
      <c r="A519" s="59">
        <v>700</v>
      </c>
      <c r="B519" s="1" t="s">
        <v>30</v>
      </c>
      <c r="C519" s="10"/>
      <c r="D519" s="58">
        <v>622</v>
      </c>
      <c r="E519" s="58">
        <v>551</v>
      </c>
      <c r="F519" s="58">
        <f>(D519-E519)</f>
        <v>71</v>
      </c>
      <c r="G519" s="32">
        <f>F519/E519</f>
        <v>0.12885662431941924</v>
      </c>
    </row>
    <row r="520" spans="1:7" x14ac:dyDescent="0.2">
      <c r="A520" s="59">
        <v>701</v>
      </c>
      <c r="B520" s="1" t="s">
        <v>31</v>
      </c>
      <c r="C520" s="10"/>
      <c r="D520" s="58">
        <v>14071</v>
      </c>
      <c r="E520" s="58">
        <v>3653</v>
      </c>
      <c r="F520" s="58">
        <f t="shared" ref="F520:F522" si="182">(D520-E520)</f>
        <v>10418</v>
      </c>
      <c r="G520" s="32">
        <f t="shared" ref="G520:G522" si="183">F520/E520</f>
        <v>2.8519025458527238</v>
      </c>
    </row>
    <row r="521" spans="1:7" x14ac:dyDescent="0.2">
      <c r="A521" s="59">
        <v>704</v>
      </c>
      <c r="B521" s="1" t="s">
        <v>32</v>
      </c>
      <c r="C521" s="10"/>
      <c r="D521" s="58"/>
      <c r="E521" s="58"/>
      <c r="F521" s="58">
        <f t="shared" si="182"/>
        <v>0</v>
      </c>
      <c r="G521" s="32" t="e">
        <f t="shared" si="183"/>
        <v>#DIV/0!</v>
      </c>
    </row>
    <row r="522" spans="1:7" x14ac:dyDescent="0.2">
      <c r="A522" s="59">
        <v>706</v>
      </c>
      <c r="B522" s="1" t="s">
        <v>33</v>
      </c>
      <c r="C522" s="10"/>
      <c r="D522" s="58">
        <v>11111</v>
      </c>
      <c r="E522" s="58">
        <v>9017</v>
      </c>
      <c r="F522" s="58">
        <f t="shared" si="182"/>
        <v>2094</v>
      </c>
      <c r="G522" s="32">
        <f t="shared" si="183"/>
        <v>0.23222801375180216</v>
      </c>
    </row>
    <row r="523" spans="1:7" x14ac:dyDescent="0.2">
      <c r="A523" s="59"/>
      <c r="B523" s="13" t="s">
        <v>6</v>
      </c>
      <c r="C523" s="27"/>
      <c r="D523" s="39"/>
      <c r="E523" s="39"/>
      <c r="F523" s="39"/>
      <c r="G523" s="33"/>
    </row>
    <row r="524" spans="1:7" x14ac:dyDescent="0.2">
      <c r="A524" s="59"/>
      <c r="B524" s="14" t="s">
        <v>19</v>
      </c>
      <c r="C524" s="11"/>
      <c r="D524" s="39"/>
      <c r="E524" s="39"/>
      <c r="F524" s="58">
        <f t="shared" ref="F524:F529" si="184">(D524-E524)</f>
        <v>0</v>
      </c>
      <c r="G524" s="32" t="e">
        <f t="shared" ref="G524:G529" si="185">F524/E524</f>
        <v>#DIV/0!</v>
      </c>
    </row>
    <row r="525" spans="1:7" x14ac:dyDescent="0.2">
      <c r="A525" s="59"/>
      <c r="B525" s="14" t="s">
        <v>20</v>
      </c>
      <c r="C525" s="11"/>
      <c r="D525" s="39"/>
      <c r="E525" s="39"/>
      <c r="F525" s="58">
        <f t="shared" si="184"/>
        <v>0</v>
      </c>
      <c r="G525" s="32" t="e">
        <f t="shared" si="185"/>
        <v>#DIV/0!</v>
      </c>
    </row>
    <row r="526" spans="1:7" x14ac:dyDescent="0.2">
      <c r="A526" s="59"/>
      <c r="B526" s="14" t="s">
        <v>27</v>
      </c>
      <c r="C526" s="11"/>
      <c r="D526" s="39"/>
      <c r="E526" s="39"/>
      <c r="F526" s="58">
        <f t="shared" si="184"/>
        <v>0</v>
      </c>
      <c r="G526" s="32" t="e">
        <f t="shared" si="185"/>
        <v>#DIV/0!</v>
      </c>
    </row>
    <row r="527" spans="1:7" x14ac:dyDescent="0.2">
      <c r="A527" s="59">
        <v>706</v>
      </c>
      <c r="B527" s="2" t="s">
        <v>34</v>
      </c>
      <c r="C527" s="11"/>
      <c r="D527" s="39"/>
      <c r="E527" s="39"/>
      <c r="F527" s="58">
        <f t="shared" si="184"/>
        <v>0</v>
      </c>
      <c r="G527" s="32" t="e">
        <f t="shared" si="185"/>
        <v>#DIV/0!</v>
      </c>
    </row>
    <row r="528" spans="1:7" x14ac:dyDescent="0.2">
      <c r="A528" s="59" t="s">
        <v>35</v>
      </c>
      <c r="B528" s="1" t="s">
        <v>36</v>
      </c>
      <c r="C528" s="10"/>
      <c r="D528" s="39">
        <v>853</v>
      </c>
      <c r="E528" s="39">
        <v>0</v>
      </c>
      <c r="F528" s="58">
        <f t="shared" si="184"/>
        <v>853</v>
      </c>
      <c r="G528" s="32" t="e">
        <f t="shared" si="185"/>
        <v>#DIV/0!</v>
      </c>
    </row>
    <row r="529" spans="1:7" ht="25.5" x14ac:dyDescent="0.2">
      <c r="A529" s="22"/>
      <c r="B529" s="26" t="s">
        <v>45</v>
      </c>
      <c r="C529" s="55"/>
      <c r="D529" s="40">
        <f>D519+D520+D521+D522+D527+D528</f>
        <v>26657</v>
      </c>
      <c r="E529" s="40">
        <f>E519+E520+E521+E522+E527+E528</f>
        <v>13221</v>
      </c>
      <c r="F529" s="40">
        <f t="shared" si="184"/>
        <v>13436</v>
      </c>
      <c r="G529" s="34">
        <f t="shared" si="185"/>
        <v>1.01626200741245</v>
      </c>
    </row>
    <row r="530" spans="1:7" x14ac:dyDescent="0.2">
      <c r="B530" s="18"/>
      <c r="C530" s="28"/>
      <c r="D530" s="41"/>
      <c r="E530" s="42"/>
      <c r="F530" s="42"/>
      <c r="G530" s="35"/>
    </row>
    <row r="531" spans="1:7" x14ac:dyDescent="0.2">
      <c r="B531" s="13" t="s">
        <v>6</v>
      </c>
      <c r="C531" s="28"/>
      <c r="D531" s="41"/>
      <c r="E531" s="42"/>
      <c r="F531" s="42"/>
      <c r="G531" s="35"/>
    </row>
    <row r="532" spans="1:7" x14ac:dyDescent="0.2">
      <c r="B532" s="1" t="s">
        <v>28</v>
      </c>
      <c r="C532" s="10"/>
      <c r="D532" s="58"/>
      <c r="E532" s="58"/>
      <c r="F532" s="58">
        <f t="shared" ref="F532" si="186">(D532-E532)</f>
        <v>0</v>
      </c>
      <c r="G532" s="32" t="e">
        <f t="shared" ref="G532" si="187">F532/E532</f>
        <v>#DIV/0!</v>
      </c>
    </row>
    <row r="533" spans="1:7" x14ac:dyDescent="0.2">
      <c r="B533" s="3"/>
      <c r="C533" s="57"/>
      <c r="D533" s="60"/>
      <c r="E533" s="60"/>
      <c r="F533" s="60"/>
      <c r="G533" s="36"/>
    </row>
    <row r="534" spans="1:7" x14ac:dyDescent="0.2">
      <c r="A534" s="59">
        <v>72</v>
      </c>
      <c r="B534" s="1" t="s">
        <v>37</v>
      </c>
      <c r="C534" s="10"/>
      <c r="D534" s="58"/>
      <c r="E534" s="58"/>
      <c r="F534" s="58">
        <f t="shared" ref="F534:F546" si="188">(D534-E534)</f>
        <v>0</v>
      </c>
      <c r="G534" s="32" t="e">
        <f t="shared" ref="G534:G546" si="189">F534/E534</f>
        <v>#DIV/0!</v>
      </c>
    </row>
    <row r="535" spans="1:7" x14ac:dyDescent="0.2">
      <c r="A535" s="59">
        <v>73</v>
      </c>
      <c r="B535" s="1" t="s">
        <v>38</v>
      </c>
      <c r="C535" s="10"/>
      <c r="D535" s="58"/>
      <c r="E535" s="58"/>
      <c r="F535" s="58">
        <f t="shared" si="188"/>
        <v>0</v>
      </c>
      <c r="G535" s="32" t="e">
        <f t="shared" si="189"/>
        <v>#DIV/0!</v>
      </c>
    </row>
    <row r="536" spans="1:7" x14ac:dyDescent="0.2">
      <c r="A536" s="59">
        <v>74</v>
      </c>
      <c r="B536" s="2" t="s">
        <v>39</v>
      </c>
      <c r="C536" s="11"/>
      <c r="D536" s="39"/>
      <c r="E536" s="39"/>
      <c r="F536" s="58">
        <f t="shared" si="188"/>
        <v>0</v>
      </c>
      <c r="G536" s="32" t="e">
        <f t="shared" si="189"/>
        <v>#DIV/0!</v>
      </c>
    </row>
    <row r="537" spans="1:7" ht="25.5" x14ac:dyDescent="0.2">
      <c r="A537" s="22"/>
      <c r="B537" s="26" t="s">
        <v>44</v>
      </c>
      <c r="C537" s="54"/>
      <c r="D537" s="58">
        <f>D529+D534+D535+D536</f>
        <v>26657</v>
      </c>
      <c r="E537" s="58">
        <f>E529+E534+E535+E536</f>
        <v>13221</v>
      </c>
      <c r="F537" s="58">
        <f t="shared" si="188"/>
        <v>13436</v>
      </c>
      <c r="G537" s="32">
        <f t="shared" si="189"/>
        <v>1.01626200741245</v>
      </c>
    </row>
    <row r="538" spans="1:7" x14ac:dyDescent="0.2">
      <c r="A538" s="59">
        <v>60</v>
      </c>
      <c r="B538" s="3" t="s">
        <v>40</v>
      </c>
      <c r="C538" s="57"/>
      <c r="D538" s="60">
        <f>D539+D540+D541</f>
        <v>4755</v>
      </c>
      <c r="E538" s="60">
        <f>E539+E540+E541</f>
        <v>1286</v>
      </c>
      <c r="F538" s="58">
        <f t="shared" si="188"/>
        <v>3469</v>
      </c>
      <c r="G538" s="32">
        <f t="shared" si="189"/>
        <v>2.6975116640746499</v>
      </c>
    </row>
    <row r="539" spans="1:7" x14ac:dyDescent="0.2">
      <c r="A539" s="59">
        <v>600</v>
      </c>
      <c r="B539" s="1" t="s">
        <v>2</v>
      </c>
      <c r="C539" s="10"/>
      <c r="D539" s="58"/>
      <c r="E539" s="58"/>
      <c r="F539" s="58">
        <f t="shared" si="188"/>
        <v>0</v>
      </c>
      <c r="G539" s="32" t="e">
        <f t="shared" si="189"/>
        <v>#DIV/0!</v>
      </c>
    </row>
    <row r="540" spans="1:7" x14ac:dyDescent="0.2">
      <c r="A540" s="59">
        <v>601</v>
      </c>
      <c r="B540" s="1" t="s">
        <v>3</v>
      </c>
      <c r="C540" s="10"/>
      <c r="D540" s="58">
        <v>4755</v>
      </c>
      <c r="E540" s="58">
        <v>1286</v>
      </c>
      <c r="F540" s="58">
        <f t="shared" si="188"/>
        <v>3469</v>
      </c>
      <c r="G540" s="32">
        <f t="shared" si="189"/>
        <v>2.6975116640746499</v>
      </c>
    </row>
    <row r="541" spans="1:7" x14ac:dyDescent="0.2">
      <c r="A541" s="59">
        <v>604</v>
      </c>
      <c r="B541" s="1" t="s">
        <v>4</v>
      </c>
      <c r="C541" s="10"/>
      <c r="D541" s="58"/>
      <c r="E541" s="58"/>
      <c r="F541" s="58">
        <f t="shared" si="188"/>
        <v>0</v>
      </c>
      <c r="G541" s="32" t="e">
        <f t="shared" si="189"/>
        <v>#DIV/0!</v>
      </c>
    </row>
    <row r="542" spans="1:7" x14ac:dyDescent="0.2">
      <c r="A542" s="59">
        <v>61</v>
      </c>
      <c r="B542" s="1" t="s">
        <v>41</v>
      </c>
      <c r="C542" s="10"/>
      <c r="D542" s="58">
        <v>73</v>
      </c>
      <c r="E542" s="58">
        <v>732</v>
      </c>
      <c r="F542" s="58">
        <f t="shared" si="188"/>
        <v>-659</v>
      </c>
      <c r="G542" s="32">
        <f t="shared" si="189"/>
        <v>-0.90027322404371579</v>
      </c>
    </row>
    <row r="543" spans="1:7" x14ac:dyDescent="0.2">
      <c r="A543" s="59">
        <v>62</v>
      </c>
      <c r="B543" s="2" t="s">
        <v>42</v>
      </c>
      <c r="C543" s="11"/>
      <c r="D543" s="39">
        <v>611</v>
      </c>
      <c r="E543" s="39">
        <v>234</v>
      </c>
      <c r="F543" s="58">
        <f t="shared" si="188"/>
        <v>377</v>
      </c>
      <c r="G543" s="32">
        <f t="shared" si="189"/>
        <v>1.6111111111111112</v>
      </c>
    </row>
    <row r="544" spans="1:7" ht="25.5" x14ac:dyDescent="0.2">
      <c r="A544" s="22"/>
      <c r="B544" s="26" t="s">
        <v>43</v>
      </c>
      <c r="C544" s="54"/>
      <c r="D544" s="58">
        <f>D538+D542+D543</f>
        <v>5439</v>
      </c>
      <c r="E544" s="58">
        <f>E538+E542+E543</f>
        <v>2252</v>
      </c>
      <c r="F544" s="58">
        <f t="shared" si="188"/>
        <v>3187</v>
      </c>
      <c r="G544" s="32">
        <f t="shared" si="189"/>
        <v>1.4151865008880995</v>
      </c>
    </row>
    <row r="545" spans="1:7" ht="25.5" x14ac:dyDescent="0.2">
      <c r="A545" s="22"/>
      <c r="B545" s="26" t="s">
        <v>48</v>
      </c>
      <c r="C545" s="54"/>
      <c r="D545" s="58">
        <f>D537-D544</f>
        <v>21218</v>
      </c>
      <c r="E545" s="58">
        <f>E537-E544</f>
        <v>10969</v>
      </c>
      <c r="F545" s="58">
        <f t="shared" si="188"/>
        <v>10249</v>
      </c>
      <c r="G545" s="32">
        <f t="shared" si="189"/>
        <v>0.93436047041662873</v>
      </c>
    </row>
    <row r="546" spans="1:7" x14ac:dyDescent="0.2">
      <c r="A546" s="59">
        <v>63</v>
      </c>
      <c r="B546" s="3" t="s">
        <v>46</v>
      </c>
      <c r="C546" s="57"/>
      <c r="D546" s="60">
        <v>20288</v>
      </c>
      <c r="E546" s="60">
        <v>15559</v>
      </c>
      <c r="F546" s="58">
        <f t="shared" si="188"/>
        <v>4729</v>
      </c>
      <c r="G546" s="32">
        <f t="shared" si="189"/>
        <v>0.30393984189215245</v>
      </c>
    </row>
    <row r="547" spans="1:7" x14ac:dyDescent="0.2">
      <c r="A547" s="59"/>
      <c r="B547" s="13" t="s">
        <v>6</v>
      </c>
      <c r="C547" s="27"/>
      <c r="D547" s="58"/>
      <c r="E547" s="58"/>
      <c r="F547" s="58"/>
      <c r="G547" s="32"/>
    </row>
    <row r="548" spans="1:7" x14ac:dyDescent="0.2">
      <c r="A548" s="59">
        <v>631</v>
      </c>
      <c r="B548" s="15" t="s">
        <v>21</v>
      </c>
      <c r="C548" s="21"/>
      <c r="D548" s="60">
        <v>20288</v>
      </c>
      <c r="E548" s="60">
        <v>15559</v>
      </c>
      <c r="F548" s="58">
        <f t="shared" ref="F548" si="190">(D548-E548)</f>
        <v>4729</v>
      </c>
      <c r="G548" s="32">
        <f t="shared" ref="G548" si="191">F548/E548</f>
        <v>0.30393984189215245</v>
      </c>
    </row>
    <row r="549" spans="1:7" x14ac:dyDescent="0.2">
      <c r="A549" s="59"/>
      <c r="B549" s="15"/>
      <c r="C549" s="21"/>
      <c r="D549" s="58"/>
      <c r="E549" s="58"/>
      <c r="F549" s="58"/>
      <c r="G549" s="32"/>
    </row>
    <row r="550" spans="1:7" x14ac:dyDescent="0.2">
      <c r="A550" s="59">
        <v>64</v>
      </c>
      <c r="B550" s="2" t="s">
        <v>47</v>
      </c>
      <c r="C550" s="11"/>
      <c r="D550" s="39">
        <v>778</v>
      </c>
      <c r="E550" s="39">
        <v>396</v>
      </c>
      <c r="F550" s="58">
        <f t="shared" ref="F550:F560" si="192">(D550-E550)</f>
        <v>382</v>
      </c>
      <c r="G550" s="32">
        <f t="shared" ref="G550:G560" si="193">F550/E550</f>
        <v>0.96464646464646464</v>
      </c>
    </row>
    <row r="551" spans="1:7" ht="25.5" x14ac:dyDescent="0.2">
      <c r="A551" s="22"/>
      <c r="B551" s="26" t="s">
        <v>49</v>
      </c>
      <c r="C551" s="54"/>
      <c r="D551" s="58">
        <f>D545-D546-D550</f>
        <v>152</v>
      </c>
      <c r="E551" s="58">
        <f>E545-E546-E550</f>
        <v>-4986</v>
      </c>
      <c r="F551" s="58">
        <f t="shared" si="192"/>
        <v>5138</v>
      </c>
      <c r="G551" s="32">
        <f t="shared" si="193"/>
        <v>-1.0304853590052145</v>
      </c>
    </row>
    <row r="552" spans="1:7" x14ac:dyDescent="0.2">
      <c r="A552" s="59">
        <v>75</v>
      </c>
      <c r="B552" s="3" t="s">
        <v>50</v>
      </c>
      <c r="C552" s="57"/>
      <c r="D552" s="60"/>
      <c r="E552" s="60"/>
      <c r="F552" s="58">
        <f t="shared" si="192"/>
        <v>0</v>
      </c>
      <c r="G552" s="32" t="e">
        <f t="shared" si="193"/>
        <v>#DIV/0!</v>
      </c>
    </row>
    <row r="553" spans="1:7" x14ac:dyDescent="0.2">
      <c r="A553" s="59">
        <v>65</v>
      </c>
      <c r="B553" s="1" t="s">
        <v>51</v>
      </c>
      <c r="C553" s="10"/>
      <c r="D553" s="58"/>
      <c r="E553" s="58"/>
      <c r="F553" s="58">
        <f t="shared" si="192"/>
        <v>0</v>
      </c>
      <c r="G553" s="32" t="e">
        <f t="shared" si="193"/>
        <v>#DIV/0!</v>
      </c>
    </row>
    <row r="554" spans="1:7" ht="25.5" x14ac:dyDescent="0.2">
      <c r="A554" s="59">
        <v>68</v>
      </c>
      <c r="B554" s="16" t="s">
        <v>52</v>
      </c>
      <c r="C554" s="17"/>
      <c r="D554" s="58">
        <v>2268</v>
      </c>
      <c r="E554" s="58">
        <v>2545</v>
      </c>
      <c r="F554" s="58">
        <f t="shared" si="192"/>
        <v>-277</v>
      </c>
      <c r="G554" s="32">
        <f t="shared" si="193"/>
        <v>-0.10884086444007858</v>
      </c>
    </row>
    <row r="555" spans="1:7" x14ac:dyDescent="0.2">
      <c r="A555" s="59">
        <v>78</v>
      </c>
      <c r="B555" s="2" t="s">
        <v>53</v>
      </c>
      <c r="C555" s="11"/>
      <c r="D555" s="39"/>
      <c r="E555" s="39"/>
      <c r="F555" s="58">
        <f t="shared" si="192"/>
        <v>0</v>
      </c>
      <c r="G555" s="32" t="e">
        <f t="shared" si="193"/>
        <v>#DIV/0!</v>
      </c>
    </row>
    <row r="556" spans="1:7" ht="25.5" x14ac:dyDescent="0.2">
      <c r="A556" s="22"/>
      <c r="B556" s="26" t="s">
        <v>77</v>
      </c>
      <c r="C556" s="54"/>
      <c r="D556" s="58">
        <f>D551+D552-D553-D554+D555</f>
        <v>-2116</v>
      </c>
      <c r="E556" s="58">
        <f>E551+E552-E553-E554+E555</f>
        <v>-7531</v>
      </c>
      <c r="F556" s="58">
        <f t="shared" si="192"/>
        <v>5415</v>
      </c>
      <c r="G556" s="32">
        <f t="shared" si="193"/>
        <v>-0.71902801752755274</v>
      </c>
    </row>
    <row r="557" spans="1:7" x14ac:dyDescent="0.2">
      <c r="A557" s="59">
        <v>76</v>
      </c>
      <c r="B557" s="1" t="s">
        <v>54</v>
      </c>
      <c r="C557" s="10"/>
      <c r="D557" s="58">
        <v>12</v>
      </c>
      <c r="E557" s="58">
        <v>0</v>
      </c>
      <c r="F557" s="58">
        <f t="shared" si="192"/>
        <v>12</v>
      </c>
      <c r="G557" s="32" t="e">
        <f t="shared" si="193"/>
        <v>#DIV/0!</v>
      </c>
    </row>
    <row r="558" spans="1:7" x14ac:dyDescent="0.2">
      <c r="A558" s="59">
        <v>66</v>
      </c>
      <c r="B558" s="1" t="s">
        <v>55</v>
      </c>
      <c r="C558" s="10"/>
      <c r="D558" s="58"/>
      <c r="E558" s="58"/>
      <c r="F558" s="58">
        <f t="shared" si="192"/>
        <v>0</v>
      </c>
      <c r="G558" s="32" t="e">
        <f t="shared" si="193"/>
        <v>#DIV/0!</v>
      </c>
    </row>
    <row r="559" spans="1:7" x14ac:dyDescent="0.2">
      <c r="B559" s="2" t="s">
        <v>56</v>
      </c>
      <c r="C559" s="11"/>
      <c r="D559" s="39">
        <f>D557-D558</f>
        <v>12</v>
      </c>
      <c r="E559" s="39">
        <f>E557-E558</f>
        <v>0</v>
      </c>
      <c r="F559" s="58">
        <f t="shared" si="192"/>
        <v>12</v>
      </c>
      <c r="G559" s="32" t="e">
        <f t="shared" si="193"/>
        <v>#DIV/0!</v>
      </c>
    </row>
    <row r="560" spans="1:7" x14ac:dyDescent="0.2">
      <c r="A560" s="22"/>
      <c r="B560" s="19" t="s">
        <v>57</v>
      </c>
      <c r="C560" s="54"/>
      <c r="D560" s="58">
        <f>D556+D559</f>
        <v>-2104</v>
      </c>
      <c r="E560" s="58">
        <f>E556+E559</f>
        <v>-7531</v>
      </c>
      <c r="F560" s="58">
        <f t="shared" si="192"/>
        <v>5427</v>
      </c>
      <c r="G560" s="32">
        <f t="shared" si="193"/>
        <v>-0.72062143141681057</v>
      </c>
    </row>
    <row r="562" spans="1:7" x14ac:dyDescent="0.2">
      <c r="B562" s="251" t="s">
        <v>5</v>
      </c>
      <c r="C562" s="252"/>
      <c r="D562" s="275" t="s">
        <v>9</v>
      </c>
      <c r="E562" s="275"/>
      <c r="F562" s="276" t="s">
        <v>14</v>
      </c>
      <c r="G562" s="276"/>
    </row>
    <row r="563" spans="1:7" x14ac:dyDescent="0.2">
      <c r="B563" s="5"/>
      <c r="C563" s="28"/>
      <c r="D563" s="42" t="s">
        <v>10</v>
      </c>
      <c r="E563" s="42" t="s">
        <v>11</v>
      </c>
      <c r="F563" s="42" t="s">
        <v>12</v>
      </c>
      <c r="G563" s="37" t="s">
        <v>13</v>
      </c>
    </row>
    <row r="564" spans="1:7" x14ac:dyDescent="0.2">
      <c r="A564" s="59">
        <v>5</v>
      </c>
      <c r="B564" s="1" t="s">
        <v>22</v>
      </c>
      <c r="C564" s="10"/>
      <c r="D564" s="58">
        <v>122554</v>
      </c>
      <c r="E564" s="58">
        <v>76750</v>
      </c>
      <c r="F564" s="58">
        <f t="shared" ref="F564" si="194">(D564-E564)</f>
        <v>45804</v>
      </c>
      <c r="G564" s="32">
        <f t="shared" ref="G564" si="195">F564/E564</f>
        <v>0.59679478827361565</v>
      </c>
    </row>
    <row r="565" spans="1:7" x14ac:dyDescent="0.2">
      <c r="B565" s="6"/>
      <c r="C565" s="28"/>
    </row>
    <row r="566" spans="1:7" x14ac:dyDescent="0.2">
      <c r="B566" s="7" t="s">
        <v>6</v>
      </c>
      <c r="C566" s="29"/>
    </row>
    <row r="567" spans="1:7" x14ac:dyDescent="0.2">
      <c r="B567" s="6"/>
      <c r="C567" s="28"/>
    </row>
    <row r="568" spans="1:7" x14ac:dyDescent="0.2">
      <c r="A568" s="59">
        <v>51</v>
      </c>
      <c r="B568" s="20" t="s">
        <v>29</v>
      </c>
      <c r="C568" s="30"/>
      <c r="D568" s="58">
        <v>0</v>
      </c>
      <c r="E568" s="58">
        <v>0</v>
      </c>
      <c r="F568" s="58">
        <f t="shared" ref="F568:F569" si="196">(D568-E568)</f>
        <v>0</v>
      </c>
      <c r="G568" s="32" t="e">
        <f t="shared" ref="G568:G569" si="197">F568/E568</f>
        <v>#DIV/0!</v>
      </c>
    </row>
    <row r="569" spans="1:7" x14ac:dyDescent="0.2">
      <c r="A569" s="59">
        <v>510</v>
      </c>
      <c r="B569" s="1" t="s">
        <v>7</v>
      </c>
      <c r="C569" s="10"/>
      <c r="D569" s="58"/>
      <c r="E569" s="58"/>
      <c r="F569" s="58">
        <f t="shared" si="196"/>
        <v>0</v>
      </c>
      <c r="G569" s="32" t="e">
        <f t="shared" si="197"/>
        <v>#DIV/0!</v>
      </c>
    </row>
    <row r="570" spans="1:7" x14ac:dyDescent="0.2">
      <c r="B570" s="3"/>
      <c r="C570" s="28"/>
    </row>
    <row r="571" spans="1:7" x14ac:dyDescent="0.2">
      <c r="A571" s="59">
        <v>41</v>
      </c>
      <c r="B571" s="1" t="s">
        <v>8</v>
      </c>
      <c r="C571" s="10"/>
      <c r="D571" s="58">
        <f>D575+D576+D577</f>
        <v>213999</v>
      </c>
      <c r="E571" s="58">
        <f>E575+E576+E577</f>
        <v>222222</v>
      </c>
      <c r="F571" s="58">
        <f t="shared" ref="F571" si="198">(D571-E571)</f>
        <v>-8223</v>
      </c>
      <c r="G571" s="32">
        <f t="shared" ref="G571" si="199">F571/E571</f>
        <v>-3.7003537003537E-2</v>
      </c>
    </row>
    <row r="572" spans="1:7" x14ac:dyDescent="0.2">
      <c r="A572" s="59"/>
      <c r="B572" s="1"/>
      <c r="C572" s="10"/>
      <c r="D572" s="58"/>
      <c r="E572" s="58"/>
      <c r="F572" s="58"/>
      <c r="G572" s="32"/>
    </row>
    <row r="573" spans="1:7" x14ac:dyDescent="0.2">
      <c r="A573" s="59"/>
      <c r="B573" s="7" t="s">
        <v>6</v>
      </c>
      <c r="C573" s="29"/>
      <c r="D573" s="58"/>
      <c r="E573" s="58"/>
      <c r="F573" s="58"/>
      <c r="G573" s="32"/>
    </row>
    <row r="574" spans="1:7" x14ac:dyDescent="0.2">
      <c r="A574" s="59"/>
      <c r="B574" s="1"/>
      <c r="C574" s="10"/>
      <c r="D574" s="58"/>
      <c r="E574" s="58"/>
      <c r="F574" s="58"/>
      <c r="G574" s="32"/>
    </row>
    <row r="575" spans="1:7" x14ac:dyDescent="0.2">
      <c r="A575" s="59"/>
      <c r="B575" s="23" t="s">
        <v>23</v>
      </c>
      <c r="C575" s="10"/>
      <c r="D575" s="58">
        <v>44388</v>
      </c>
      <c r="E575" s="58">
        <v>59712</v>
      </c>
      <c r="F575" s="58">
        <f t="shared" ref="F575:F577" si="200">(D575-E575)</f>
        <v>-15324</v>
      </c>
      <c r="G575" s="32">
        <f t="shared" ref="G575:G577" si="201">F575/E575</f>
        <v>-0.25663183279742763</v>
      </c>
    </row>
    <row r="576" spans="1:7" ht="25.5" x14ac:dyDescent="0.2">
      <c r="A576" s="59"/>
      <c r="B576" s="24" t="s">
        <v>58</v>
      </c>
      <c r="C576" s="17"/>
      <c r="D576" s="58">
        <v>112007</v>
      </c>
      <c r="E576" s="58">
        <v>120399</v>
      </c>
      <c r="F576" s="58">
        <f t="shared" si="200"/>
        <v>-8392</v>
      </c>
      <c r="G576" s="32">
        <f t="shared" si="201"/>
        <v>-6.9701575594481688E-2</v>
      </c>
    </row>
    <row r="577" spans="1:7" x14ac:dyDescent="0.2">
      <c r="A577" s="59"/>
      <c r="B577" s="23" t="s">
        <v>24</v>
      </c>
      <c r="C577" s="10"/>
      <c r="D577" s="58">
        <v>57604</v>
      </c>
      <c r="E577" s="58">
        <v>42111</v>
      </c>
      <c r="F577" s="58">
        <f t="shared" si="200"/>
        <v>15493</v>
      </c>
      <c r="G577" s="32">
        <f t="shared" si="201"/>
        <v>0.36790862245019118</v>
      </c>
    </row>
    <row r="578" spans="1:7" x14ac:dyDescent="0.2">
      <c r="A578" s="59"/>
      <c r="B578" s="1"/>
      <c r="C578" s="10"/>
      <c r="D578" s="58"/>
      <c r="E578" s="58"/>
      <c r="F578" s="58"/>
      <c r="G578" s="32"/>
    </row>
    <row r="579" spans="1:7" x14ac:dyDescent="0.2">
      <c r="A579" s="59"/>
      <c r="B579" s="8" t="s">
        <v>26</v>
      </c>
      <c r="C579" s="31"/>
      <c r="D579" s="58">
        <v>35861</v>
      </c>
      <c r="E579" s="58">
        <v>31750</v>
      </c>
      <c r="F579" s="58">
        <f t="shared" ref="F579" si="202">(D579-E579)</f>
        <v>4111</v>
      </c>
      <c r="G579" s="32">
        <f t="shared" ref="G579" si="203">F579/E579</f>
        <v>0.12948031496062992</v>
      </c>
    </row>
    <row r="580" spans="1:7" x14ac:dyDescent="0.2">
      <c r="A580" s="59"/>
      <c r="B580" s="8"/>
      <c r="C580" s="31"/>
      <c r="D580" s="58"/>
      <c r="E580" s="58"/>
      <c r="F580" s="58"/>
      <c r="G580" s="32"/>
    </row>
    <row r="581" spans="1:7" x14ac:dyDescent="0.2">
      <c r="A581" s="59">
        <v>3</v>
      </c>
      <c r="B581" s="8" t="s">
        <v>15</v>
      </c>
      <c r="C581" s="31"/>
      <c r="D581" s="58">
        <f>D584+D585+D586+D587</f>
        <v>28704</v>
      </c>
      <c r="E581" s="58">
        <f>E584+E585+E586+E587</f>
        <v>35892</v>
      </c>
      <c r="F581" s="58">
        <f t="shared" ref="F581" si="204">(D581-E581)</f>
        <v>-7188</v>
      </c>
      <c r="G581" s="32">
        <f t="shared" ref="G581" si="205">F581/E581</f>
        <v>-0.20026746907388834</v>
      </c>
    </row>
    <row r="582" spans="1:7" x14ac:dyDescent="0.2">
      <c r="A582" s="59"/>
      <c r="B582" s="7" t="s">
        <v>6</v>
      </c>
      <c r="C582" s="29"/>
      <c r="D582" s="58"/>
      <c r="E582" s="58"/>
      <c r="F582" s="58"/>
      <c r="G582" s="32"/>
    </row>
    <row r="583" spans="1:7" x14ac:dyDescent="0.2">
      <c r="A583" s="59"/>
      <c r="B583" s="8"/>
      <c r="C583" s="31"/>
      <c r="D583" s="58"/>
      <c r="E583" s="58"/>
      <c r="F583" s="58"/>
      <c r="G583" s="32"/>
    </row>
    <row r="584" spans="1:7" x14ac:dyDescent="0.2">
      <c r="A584" s="59">
        <v>30</v>
      </c>
      <c r="B584" s="25" t="s">
        <v>16</v>
      </c>
      <c r="C584" s="31"/>
      <c r="D584" s="58">
        <v>5251</v>
      </c>
      <c r="E584" s="58">
        <v>5959</v>
      </c>
      <c r="F584" s="58">
        <f t="shared" ref="F584:F587" si="206">(D584-E584)</f>
        <v>-708</v>
      </c>
      <c r="G584" s="32">
        <f t="shared" ref="G584:G586" si="207">F584/E584</f>
        <v>-0.11881188118811881</v>
      </c>
    </row>
    <row r="585" spans="1:7" x14ac:dyDescent="0.2">
      <c r="A585" s="59">
        <v>31</v>
      </c>
      <c r="B585" s="25" t="s">
        <v>17</v>
      </c>
      <c r="C585" s="31"/>
      <c r="D585" s="58">
        <v>3744</v>
      </c>
      <c r="E585" s="58">
        <v>9020</v>
      </c>
      <c r="F585" s="58">
        <f t="shared" si="206"/>
        <v>-5276</v>
      </c>
      <c r="G585" s="32">
        <f t="shared" si="207"/>
        <v>-0.58492239467849227</v>
      </c>
    </row>
    <row r="586" spans="1:7" x14ac:dyDescent="0.2">
      <c r="A586" s="59">
        <v>32</v>
      </c>
      <c r="B586" s="25" t="s">
        <v>18</v>
      </c>
      <c r="C586" s="31"/>
      <c r="D586" s="58">
        <v>19709</v>
      </c>
      <c r="E586" s="58">
        <v>20913</v>
      </c>
      <c r="F586" s="58">
        <f t="shared" si="206"/>
        <v>-1204</v>
      </c>
      <c r="G586" s="32">
        <f t="shared" si="207"/>
        <v>-5.757184526371157E-2</v>
      </c>
    </row>
    <row r="587" spans="1:7" x14ac:dyDescent="0.2">
      <c r="A587" s="59">
        <v>37</v>
      </c>
      <c r="B587" s="25" t="s">
        <v>25</v>
      </c>
      <c r="C587" s="31"/>
      <c r="D587" s="58">
        <v>0</v>
      </c>
      <c r="E587" s="58">
        <v>0</v>
      </c>
      <c r="F587" s="58">
        <f t="shared" si="206"/>
        <v>0</v>
      </c>
      <c r="G587" s="32"/>
    </row>
    <row r="588" spans="1:7" ht="13.5" thickBot="1" x14ac:dyDescent="0.25"/>
    <row r="589" spans="1:7" ht="16.5" thickBot="1" x14ac:dyDescent="0.3">
      <c r="A589" s="257" t="s">
        <v>67</v>
      </c>
      <c r="B589" s="258"/>
      <c r="C589" s="258"/>
      <c r="D589" s="258"/>
      <c r="E589" s="258"/>
      <c r="F589" s="258"/>
      <c r="G589" s="259"/>
    </row>
    <row r="590" spans="1:7" ht="12.75" customHeight="1" x14ac:dyDescent="0.2">
      <c r="A590" s="277" t="s">
        <v>1</v>
      </c>
      <c r="B590" s="270" t="s">
        <v>0</v>
      </c>
      <c r="C590" s="271" t="s">
        <v>76</v>
      </c>
      <c r="D590" s="275" t="s">
        <v>9</v>
      </c>
      <c r="E590" s="275"/>
      <c r="F590" s="276" t="s">
        <v>14</v>
      </c>
      <c r="G590" s="276"/>
    </row>
    <row r="591" spans="1:7" x14ac:dyDescent="0.2">
      <c r="A591" s="277"/>
      <c r="B591" s="270"/>
      <c r="C591" s="272"/>
      <c r="D591" s="58" t="s">
        <v>10</v>
      </c>
      <c r="E591" s="58" t="s">
        <v>11</v>
      </c>
      <c r="F591" s="58" t="s">
        <v>12</v>
      </c>
      <c r="G591" s="32" t="s">
        <v>13</v>
      </c>
    </row>
    <row r="592" spans="1:7" x14ac:dyDescent="0.2">
      <c r="A592" s="59">
        <v>700</v>
      </c>
      <c r="B592" s="1" t="s">
        <v>30</v>
      </c>
      <c r="C592" s="10"/>
      <c r="D592" s="58">
        <v>886</v>
      </c>
      <c r="E592" s="58">
        <v>20</v>
      </c>
      <c r="F592" s="58">
        <f>(D592-E592)</f>
        <v>866</v>
      </c>
      <c r="G592" s="32">
        <f>F592/E592</f>
        <v>43.3</v>
      </c>
    </row>
    <row r="593" spans="1:7" x14ac:dyDescent="0.2">
      <c r="A593" s="59">
        <v>701</v>
      </c>
      <c r="B593" s="1" t="s">
        <v>31</v>
      </c>
      <c r="C593" s="10"/>
      <c r="D593" s="58">
        <v>3271</v>
      </c>
      <c r="E593" s="58">
        <v>411</v>
      </c>
      <c r="F593" s="58">
        <f t="shared" ref="F593:F595" si="208">(D593-E593)</f>
        <v>2860</v>
      </c>
      <c r="G593" s="32">
        <f t="shared" ref="G593:G595" si="209">F593/E593</f>
        <v>6.9586374695863746</v>
      </c>
    </row>
    <row r="594" spans="1:7" x14ac:dyDescent="0.2">
      <c r="A594" s="59">
        <v>704</v>
      </c>
      <c r="B594" s="1" t="s">
        <v>32</v>
      </c>
      <c r="C594" s="10"/>
      <c r="D594" s="58"/>
      <c r="E594" s="58"/>
      <c r="F594" s="58">
        <f t="shared" si="208"/>
        <v>0</v>
      </c>
      <c r="G594" s="32" t="e">
        <f t="shared" si="209"/>
        <v>#DIV/0!</v>
      </c>
    </row>
    <row r="595" spans="1:7" x14ac:dyDescent="0.2">
      <c r="A595" s="59">
        <v>706</v>
      </c>
      <c r="B595" s="1" t="s">
        <v>33</v>
      </c>
      <c r="C595" s="10"/>
      <c r="D595" s="58">
        <v>28811</v>
      </c>
      <c r="E595" s="58">
        <v>4137</v>
      </c>
      <c r="F595" s="58">
        <f t="shared" si="208"/>
        <v>24674</v>
      </c>
      <c r="G595" s="32">
        <f t="shared" si="209"/>
        <v>5.9642252840222385</v>
      </c>
    </row>
    <row r="596" spans="1:7" x14ac:dyDescent="0.2">
      <c r="A596" s="59"/>
      <c r="B596" s="13" t="s">
        <v>6</v>
      </c>
      <c r="C596" s="27"/>
      <c r="D596" s="39"/>
      <c r="E596" s="39"/>
      <c r="F596" s="39"/>
      <c r="G596" s="33"/>
    </row>
    <row r="597" spans="1:7" x14ac:dyDescent="0.2">
      <c r="A597" s="59"/>
      <c r="B597" s="14" t="s">
        <v>19</v>
      </c>
      <c r="C597" s="11"/>
      <c r="D597" s="39"/>
      <c r="E597" s="39"/>
      <c r="F597" s="58">
        <f t="shared" ref="F597:F602" si="210">(D597-E597)</f>
        <v>0</v>
      </c>
      <c r="G597" s="32" t="e">
        <f t="shared" ref="G597:G602" si="211">F597/E597</f>
        <v>#DIV/0!</v>
      </c>
    </row>
    <row r="598" spans="1:7" x14ac:dyDescent="0.2">
      <c r="A598" s="59"/>
      <c r="B598" s="14" t="s">
        <v>20</v>
      </c>
      <c r="C598" s="11"/>
      <c r="D598" s="39"/>
      <c r="E598" s="39"/>
      <c r="F598" s="58">
        <f t="shared" si="210"/>
        <v>0</v>
      </c>
      <c r="G598" s="32" t="e">
        <f t="shared" si="211"/>
        <v>#DIV/0!</v>
      </c>
    </row>
    <row r="599" spans="1:7" x14ac:dyDescent="0.2">
      <c r="A599" s="59"/>
      <c r="B599" s="14" t="s">
        <v>27</v>
      </c>
      <c r="C599" s="11"/>
      <c r="D599" s="39"/>
      <c r="E599" s="39"/>
      <c r="F599" s="58">
        <f t="shared" si="210"/>
        <v>0</v>
      </c>
      <c r="G599" s="32" t="e">
        <f t="shared" si="211"/>
        <v>#DIV/0!</v>
      </c>
    </row>
    <row r="600" spans="1:7" x14ac:dyDescent="0.2">
      <c r="A600" s="59">
        <v>706</v>
      </c>
      <c r="B600" s="2" t="s">
        <v>34</v>
      </c>
      <c r="C600" s="11"/>
      <c r="D600" s="39"/>
      <c r="E600" s="39"/>
      <c r="F600" s="58">
        <f t="shared" si="210"/>
        <v>0</v>
      </c>
      <c r="G600" s="32" t="e">
        <f t="shared" si="211"/>
        <v>#DIV/0!</v>
      </c>
    </row>
    <row r="601" spans="1:7" x14ac:dyDescent="0.2">
      <c r="A601" s="59" t="s">
        <v>35</v>
      </c>
      <c r="B601" s="2" t="s">
        <v>36</v>
      </c>
      <c r="C601" s="11"/>
      <c r="D601" s="39"/>
      <c r="E601" s="39"/>
      <c r="F601" s="58">
        <f t="shared" si="210"/>
        <v>0</v>
      </c>
      <c r="G601" s="32" t="e">
        <f t="shared" si="211"/>
        <v>#DIV/0!</v>
      </c>
    </row>
    <row r="602" spans="1:7" ht="25.5" x14ac:dyDescent="0.2">
      <c r="A602" s="22"/>
      <c r="B602" s="26" t="s">
        <v>45</v>
      </c>
      <c r="C602" s="55"/>
      <c r="D602" s="40">
        <f>D592+D593+D594+D595+D600+D601</f>
        <v>32968</v>
      </c>
      <c r="E602" s="40">
        <f>E592+E593+E594+E595+E600+E601</f>
        <v>4568</v>
      </c>
      <c r="F602" s="40">
        <f t="shared" si="210"/>
        <v>28400</v>
      </c>
      <c r="G602" s="34">
        <f t="shared" si="211"/>
        <v>6.2171628721541152</v>
      </c>
    </row>
    <row r="603" spans="1:7" x14ac:dyDescent="0.2">
      <c r="B603" s="18"/>
      <c r="C603" s="28"/>
      <c r="D603" s="41"/>
      <c r="E603" s="42"/>
      <c r="F603" s="42"/>
      <c r="G603" s="35"/>
    </row>
    <row r="604" spans="1:7" x14ac:dyDescent="0.2">
      <c r="B604" s="13" t="s">
        <v>6</v>
      </c>
      <c r="C604" s="28"/>
      <c r="D604" s="41"/>
      <c r="E604" s="42"/>
      <c r="F604" s="42"/>
      <c r="G604" s="35"/>
    </row>
    <row r="605" spans="1:7" x14ac:dyDescent="0.2">
      <c r="B605" s="1" t="s">
        <v>28</v>
      </c>
      <c r="C605" s="10"/>
      <c r="D605" s="58"/>
      <c r="E605" s="58"/>
      <c r="F605" s="58">
        <f t="shared" ref="F605" si="212">(D605-E605)</f>
        <v>0</v>
      </c>
      <c r="G605" s="32" t="e">
        <f t="shared" ref="G605" si="213">F605/E605</f>
        <v>#DIV/0!</v>
      </c>
    </row>
    <row r="606" spans="1:7" x14ac:dyDescent="0.2">
      <c r="B606" s="3"/>
      <c r="C606" s="57"/>
      <c r="D606" s="60"/>
      <c r="E606" s="60"/>
      <c r="F606" s="60"/>
      <c r="G606" s="36"/>
    </row>
    <row r="607" spans="1:7" x14ac:dyDescent="0.2">
      <c r="A607" s="59">
        <v>72</v>
      </c>
      <c r="B607" s="1" t="s">
        <v>37</v>
      </c>
      <c r="C607" s="10"/>
      <c r="D607" s="58"/>
      <c r="E607" s="58"/>
      <c r="F607" s="58">
        <f t="shared" ref="F607:F619" si="214">(D607-E607)</f>
        <v>0</v>
      </c>
      <c r="G607" s="32" t="e">
        <f t="shared" ref="G607:G619" si="215">F607/E607</f>
        <v>#DIV/0!</v>
      </c>
    </row>
    <row r="608" spans="1:7" x14ac:dyDescent="0.2">
      <c r="A608" s="59">
        <v>73</v>
      </c>
      <c r="B608" s="1" t="s">
        <v>38</v>
      </c>
      <c r="C608" s="10"/>
      <c r="D608" s="58"/>
      <c r="E608" s="58"/>
      <c r="F608" s="58">
        <f t="shared" si="214"/>
        <v>0</v>
      </c>
      <c r="G608" s="32" t="e">
        <f t="shared" si="215"/>
        <v>#DIV/0!</v>
      </c>
    </row>
    <row r="609" spans="1:7" x14ac:dyDescent="0.2">
      <c r="A609" s="59">
        <v>74</v>
      </c>
      <c r="B609" s="2" t="s">
        <v>39</v>
      </c>
      <c r="C609" s="11"/>
      <c r="D609" s="39"/>
      <c r="E609" s="39"/>
      <c r="F609" s="58">
        <f t="shared" si="214"/>
        <v>0</v>
      </c>
      <c r="G609" s="32" t="e">
        <f t="shared" si="215"/>
        <v>#DIV/0!</v>
      </c>
    </row>
    <row r="610" spans="1:7" ht="25.5" x14ac:dyDescent="0.2">
      <c r="A610" s="22"/>
      <c r="B610" s="26" t="s">
        <v>44</v>
      </c>
      <c r="C610" s="54"/>
      <c r="D610" s="58">
        <f>D602+D607+D608+D609</f>
        <v>32968</v>
      </c>
      <c r="E610" s="58">
        <f>E602+E607+E608+E609</f>
        <v>4568</v>
      </c>
      <c r="F610" s="58">
        <f t="shared" si="214"/>
        <v>28400</v>
      </c>
      <c r="G610" s="32">
        <f t="shared" si="215"/>
        <v>6.2171628721541152</v>
      </c>
    </row>
    <row r="611" spans="1:7" x14ac:dyDescent="0.2">
      <c r="A611" s="59">
        <v>60</v>
      </c>
      <c r="B611" s="3" t="s">
        <v>40</v>
      </c>
      <c r="C611" s="57"/>
      <c r="D611" s="60">
        <f>D612+D613+D614</f>
        <v>2801</v>
      </c>
      <c r="E611" s="60">
        <f>E612+E613+E614</f>
        <v>588</v>
      </c>
      <c r="F611" s="58">
        <f t="shared" si="214"/>
        <v>2213</v>
      </c>
      <c r="G611" s="32">
        <f t="shared" si="215"/>
        <v>3.7636054421768708</v>
      </c>
    </row>
    <row r="612" spans="1:7" x14ac:dyDescent="0.2">
      <c r="A612" s="59">
        <v>600</v>
      </c>
      <c r="B612" s="1" t="s">
        <v>2</v>
      </c>
      <c r="C612" s="10"/>
      <c r="D612" s="58">
        <v>511</v>
      </c>
      <c r="E612" s="58">
        <v>26</v>
      </c>
      <c r="F612" s="58">
        <f t="shared" si="214"/>
        <v>485</v>
      </c>
      <c r="G612" s="32">
        <f t="shared" si="215"/>
        <v>18.653846153846153</v>
      </c>
    </row>
    <row r="613" spans="1:7" x14ac:dyDescent="0.2">
      <c r="A613" s="59">
        <v>601</v>
      </c>
      <c r="B613" s="1" t="s">
        <v>3</v>
      </c>
      <c r="C613" s="10"/>
      <c r="D613" s="58">
        <v>2290</v>
      </c>
      <c r="E613" s="58">
        <v>562</v>
      </c>
      <c r="F613" s="58">
        <f t="shared" si="214"/>
        <v>1728</v>
      </c>
      <c r="G613" s="32">
        <f t="shared" si="215"/>
        <v>3.0747330960854091</v>
      </c>
    </row>
    <row r="614" spans="1:7" x14ac:dyDescent="0.2">
      <c r="A614" s="59">
        <v>604</v>
      </c>
      <c r="B614" s="1" t="s">
        <v>4</v>
      </c>
      <c r="C614" s="10"/>
      <c r="D614" s="58">
        <v>0</v>
      </c>
      <c r="E614" s="58">
        <v>0</v>
      </c>
      <c r="F614" s="58">
        <f t="shared" si="214"/>
        <v>0</v>
      </c>
      <c r="G614" s="32" t="e">
        <f t="shared" si="215"/>
        <v>#DIV/0!</v>
      </c>
    </row>
    <row r="615" spans="1:7" x14ac:dyDescent="0.2">
      <c r="A615" s="59">
        <v>61</v>
      </c>
      <c r="B615" s="1" t="s">
        <v>41</v>
      </c>
      <c r="C615" s="10"/>
      <c r="D615" s="58">
        <v>1038</v>
      </c>
      <c r="E615" s="58">
        <v>158</v>
      </c>
      <c r="F615" s="58">
        <f t="shared" si="214"/>
        <v>880</v>
      </c>
      <c r="G615" s="32">
        <f t="shared" si="215"/>
        <v>5.5696202531645573</v>
      </c>
    </row>
    <row r="616" spans="1:7" x14ac:dyDescent="0.2">
      <c r="A616" s="59">
        <v>62</v>
      </c>
      <c r="B616" s="2" t="s">
        <v>42</v>
      </c>
      <c r="C616" s="11"/>
      <c r="D616" s="39">
        <v>672</v>
      </c>
      <c r="E616" s="39">
        <v>1352</v>
      </c>
      <c r="F616" s="58">
        <f t="shared" si="214"/>
        <v>-680</v>
      </c>
      <c r="G616" s="32">
        <f t="shared" si="215"/>
        <v>-0.50295857988165682</v>
      </c>
    </row>
    <row r="617" spans="1:7" ht="25.5" x14ac:dyDescent="0.2">
      <c r="A617" s="22"/>
      <c r="B617" s="26" t="s">
        <v>43</v>
      </c>
      <c r="C617" s="54"/>
      <c r="D617" s="58">
        <f>D611+D615+D616</f>
        <v>4511</v>
      </c>
      <c r="E617" s="58">
        <f>E611+E615+E616</f>
        <v>2098</v>
      </c>
      <c r="F617" s="58">
        <f t="shared" si="214"/>
        <v>2413</v>
      </c>
      <c r="G617" s="32">
        <f t="shared" si="215"/>
        <v>1.150142993326978</v>
      </c>
    </row>
    <row r="618" spans="1:7" ht="25.5" x14ac:dyDescent="0.2">
      <c r="A618" s="22"/>
      <c r="B618" s="26" t="s">
        <v>48</v>
      </c>
      <c r="C618" s="54"/>
      <c r="D618" s="58">
        <f>D610-D617</f>
        <v>28457</v>
      </c>
      <c r="E618" s="58">
        <f>E610-E617</f>
        <v>2470</v>
      </c>
      <c r="F618" s="58">
        <f t="shared" si="214"/>
        <v>25987</v>
      </c>
      <c r="G618" s="32">
        <f t="shared" si="215"/>
        <v>10.521052631578947</v>
      </c>
    </row>
    <row r="619" spans="1:7" x14ac:dyDescent="0.2">
      <c r="A619" s="59">
        <v>63</v>
      </c>
      <c r="B619" s="3" t="s">
        <v>46</v>
      </c>
      <c r="C619" s="57"/>
      <c r="D619" s="60">
        <v>8988</v>
      </c>
      <c r="E619" s="60">
        <v>10950</v>
      </c>
      <c r="F619" s="58">
        <f t="shared" si="214"/>
        <v>-1962</v>
      </c>
      <c r="G619" s="32">
        <f t="shared" si="215"/>
        <v>-0.17917808219178083</v>
      </c>
    </row>
    <row r="620" spans="1:7" x14ac:dyDescent="0.2">
      <c r="A620" s="59"/>
      <c r="B620" s="13" t="s">
        <v>6</v>
      </c>
      <c r="C620" s="27"/>
      <c r="D620" s="58"/>
      <c r="E620" s="58"/>
      <c r="F620" s="58"/>
      <c r="G620" s="32"/>
    </row>
    <row r="621" spans="1:7" x14ac:dyDescent="0.2">
      <c r="A621" s="59">
        <v>631</v>
      </c>
      <c r="B621" s="15" t="s">
        <v>21</v>
      </c>
      <c r="C621" s="21"/>
      <c r="D621" s="60">
        <v>8988</v>
      </c>
      <c r="E621" s="60">
        <v>10950</v>
      </c>
      <c r="F621" s="58">
        <f t="shared" ref="F621" si="216">(D621-E621)</f>
        <v>-1962</v>
      </c>
      <c r="G621" s="32">
        <f t="shared" ref="G621" si="217">F621/E621</f>
        <v>-0.17917808219178083</v>
      </c>
    </row>
    <row r="622" spans="1:7" x14ac:dyDescent="0.2">
      <c r="A622" s="59"/>
      <c r="B622" s="15"/>
      <c r="C622" s="21"/>
      <c r="D622" s="58"/>
      <c r="E622" s="58"/>
      <c r="F622" s="58"/>
      <c r="G622" s="32"/>
    </row>
    <row r="623" spans="1:7" x14ac:dyDescent="0.2">
      <c r="A623" s="59">
        <v>64</v>
      </c>
      <c r="B623" s="2" t="s">
        <v>47</v>
      </c>
      <c r="C623" s="11"/>
      <c r="D623" s="39">
        <v>989</v>
      </c>
      <c r="E623" s="39">
        <v>137</v>
      </c>
      <c r="F623" s="58">
        <f t="shared" ref="F623:F633" si="218">(D623-E623)</f>
        <v>852</v>
      </c>
      <c r="G623" s="32">
        <f t="shared" ref="G623:G633" si="219">F623/E623</f>
        <v>6.218978102189781</v>
      </c>
    </row>
    <row r="624" spans="1:7" ht="25.5" x14ac:dyDescent="0.2">
      <c r="B624" s="26" t="s">
        <v>49</v>
      </c>
      <c r="C624" s="10"/>
      <c r="D624" s="58">
        <f>D618-D619-D623</f>
        <v>18480</v>
      </c>
      <c r="E624" s="58">
        <f>E618-E619-E623</f>
        <v>-8617</v>
      </c>
      <c r="F624" s="58">
        <f t="shared" si="218"/>
        <v>27097</v>
      </c>
      <c r="G624" s="32">
        <f t="shared" si="219"/>
        <v>-3.1445978878960195</v>
      </c>
    </row>
    <row r="625" spans="1:7" x14ac:dyDescent="0.2">
      <c r="A625" s="59">
        <v>75</v>
      </c>
      <c r="B625" s="3" t="s">
        <v>50</v>
      </c>
      <c r="C625" s="57"/>
      <c r="D625" s="60">
        <v>0</v>
      </c>
      <c r="E625" s="60">
        <v>0</v>
      </c>
      <c r="F625" s="58">
        <f t="shared" si="218"/>
        <v>0</v>
      </c>
      <c r="G625" s="32" t="e">
        <f t="shared" si="219"/>
        <v>#DIV/0!</v>
      </c>
    </row>
    <row r="626" spans="1:7" x14ac:dyDescent="0.2">
      <c r="A626" s="59">
        <v>65</v>
      </c>
      <c r="B626" s="1" t="s">
        <v>51</v>
      </c>
      <c r="C626" s="10"/>
      <c r="D626" s="58">
        <v>8</v>
      </c>
      <c r="E626" s="58">
        <v>0</v>
      </c>
      <c r="F626" s="58">
        <f t="shared" si="218"/>
        <v>8</v>
      </c>
      <c r="G626" s="32" t="e">
        <f t="shared" si="219"/>
        <v>#DIV/0!</v>
      </c>
    </row>
    <row r="627" spans="1:7" ht="25.5" x14ac:dyDescent="0.2">
      <c r="A627" s="59">
        <v>68</v>
      </c>
      <c r="B627" s="16" t="s">
        <v>52</v>
      </c>
      <c r="C627" s="17"/>
      <c r="D627" s="58">
        <v>7300</v>
      </c>
      <c r="E627" s="58">
        <v>4583</v>
      </c>
      <c r="F627" s="58">
        <f t="shared" si="218"/>
        <v>2717</v>
      </c>
      <c r="G627" s="32">
        <f t="shared" si="219"/>
        <v>0.59284311586297189</v>
      </c>
    </row>
    <row r="628" spans="1:7" x14ac:dyDescent="0.2">
      <c r="A628" s="59">
        <v>78</v>
      </c>
      <c r="B628" s="2" t="s">
        <v>53</v>
      </c>
      <c r="C628" s="11"/>
      <c r="D628" s="39">
        <v>0</v>
      </c>
      <c r="E628" s="39">
        <v>0</v>
      </c>
      <c r="F628" s="58">
        <f t="shared" si="218"/>
        <v>0</v>
      </c>
      <c r="G628" s="32" t="e">
        <f t="shared" si="219"/>
        <v>#DIV/0!</v>
      </c>
    </row>
    <row r="629" spans="1:7" ht="25.5" x14ac:dyDescent="0.2">
      <c r="A629" s="22"/>
      <c r="B629" s="26" t="s">
        <v>77</v>
      </c>
      <c r="C629" s="54"/>
      <c r="D629" s="58">
        <f>D624+D625-D626-D627+D628</f>
        <v>11172</v>
      </c>
      <c r="E629" s="58">
        <f>E624+E625-E626-E627+E628</f>
        <v>-13200</v>
      </c>
      <c r="F629" s="58">
        <f t="shared" si="218"/>
        <v>24372</v>
      </c>
      <c r="G629" s="32">
        <f t="shared" si="219"/>
        <v>-1.8463636363636364</v>
      </c>
    </row>
    <row r="630" spans="1:7" x14ac:dyDescent="0.2">
      <c r="A630" s="59">
        <v>76</v>
      </c>
      <c r="B630" s="1" t="s">
        <v>54</v>
      </c>
      <c r="C630" s="10"/>
      <c r="D630" s="58">
        <v>0</v>
      </c>
      <c r="E630" s="58">
        <v>0</v>
      </c>
      <c r="F630" s="58">
        <f t="shared" si="218"/>
        <v>0</v>
      </c>
      <c r="G630" s="32" t="e">
        <f t="shared" si="219"/>
        <v>#DIV/0!</v>
      </c>
    </row>
    <row r="631" spans="1:7" x14ac:dyDescent="0.2">
      <c r="A631" s="59">
        <v>66</v>
      </c>
      <c r="B631" s="1" t="s">
        <v>55</v>
      </c>
      <c r="C631" s="10"/>
      <c r="D631" s="58">
        <v>0</v>
      </c>
      <c r="E631" s="58">
        <v>0</v>
      </c>
      <c r="F631" s="58">
        <f t="shared" si="218"/>
        <v>0</v>
      </c>
      <c r="G631" s="32" t="e">
        <f t="shared" si="219"/>
        <v>#DIV/0!</v>
      </c>
    </row>
    <row r="632" spans="1:7" x14ac:dyDescent="0.2">
      <c r="B632" s="2" t="s">
        <v>56</v>
      </c>
      <c r="C632" s="11"/>
      <c r="D632" s="39">
        <f>D630-D631</f>
        <v>0</v>
      </c>
      <c r="E632" s="39">
        <f>E630-E631</f>
        <v>0</v>
      </c>
      <c r="F632" s="58">
        <f t="shared" si="218"/>
        <v>0</v>
      </c>
      <c r="G632" s="32" t="e">
        <f t="shared" si="219"/>
        <v>#DIV/0!</v>
      </c>
    </row>
    <row r="633" spans="1:7" x14ac:dyDescent="0.2">
      <c r="A633" s="22"/>
      <c r="B633" s="19" t="s">
        <v>57</v>
      </c>
      <c r="C633" s="54"/>
      <c r="D633" s="58">
        <f>D629+D632</f>
        <v>11172</v>
      </c>
      <c r="E633" s="58">
        <f>E629+E632</f>
        <v>-13200</v>
      </c>
      <c r="F633" s="58">
        <f t="shared" si="218"/>
        <v>24372</v>
      </c>
      <c r="G633" s="32">
        <f t="shared" si="219"/>
        <v>-1.8463636363636364</v>
      </c>
    </row>
    <row r="635" spans="1:7" x14ac:dyDescent="0.2">
      <c r="B635" s="251" t="s">
        <v>5</v>
      </c>
      <c r="C635" s="252"/>
      <c r="D635" s="275" t="s">
        <v>9</v>
      </c>
      <c r="E635" s="275"/>
      <c r="F635" s="276" t="s">
        <v>14</v>
      </c>
      <c r="G635" s="276"/>
    </row>
    <row r="636" spans="1:7" x14ac:dyDescent="0.2">
      <c r="B636" s="5"/>
      <c r="C636" s="28"/>
      <c r="D636" s="42" t="s">
        <v>10</v>
      </c>
      <c r="E636" s="42" t="s">
        <v>11</v>
      </c>
      <c r="F636" s="42" t="s">
        <v>12</v>
      </c>
      <c r="G636" s="37" t="s">
        <v>13</v>
      </c>
    </row>
    <row r="637" spans="1:7" x14ac:dyDescent="0.2">
      <c r="A637" s="59">
        <v>5</v>
      </c>
      <c r="B637" s="1" t="s">
        <v>22</v>
      </c>
      <c r="C637" s="10"/>
      <c r="D637" s="58">
        <v>46026</v>
      </c>
      <c r="E637" s="58">
        <v>59141</v>
      </c>
      <c r="F637" s="58">
        <f t="shared" ref="F637" si="220">(D637-E637)</f>
        <v>-13115</v>
      </c>
      <c r="G637" s="32">
        <f t="shared" ref="G637" si="221">F637/E637</f>
        <v>-0.22175817115030183</v>
      </c>
    </row>
    <row r="638" spans="1:7" x14ac:dyDescent="0.2">
      <c r="B638" s="6"/>
      <c r="C638" s="28"/>
    </row>
    <row r="639" spans="1:7" x14ac:dyDescent="0.2">
      <c r="B639" s="7" t="s">
        <v>6</v>
      </c>
      <c r="C639" s="29"/>
    </row>
    <row r="640" spans="1:7" x14ac:dyDescent="0.2">
      <c r="B640" s="6"/>
      <c r="C640" s="28"/>
    </row>
    <row r="641" spans="1:7" x14ac:dyDescent="0.2">
      <c r="A641" s="59">
        <v>51</v>
      </c>
      <c r="B641" s="20" t="s">
        <v>29</v>
      </c>
      <c r="C641" s="30"/>
      <c r="D641" s="58">
        <v>0</v>
      </c>
      <c r="E641" s="58">
        <v>0</v>
      </c>
      <c r="F641" s="58">
        <f t="shared" ref="F641:F642" si="222">(D641-E641)</f>
        <v>0</v>
      </c>
      <c r="G641" s="32" t="e">
        <f t="shared" ref="G641:G642" si="223">F641/E641</f>
        <v>#DIV/0!</v>
      </c>
    </row>
    <row r="642" spans="1:7" x14ac:dyDescent="0.2">
      <c r="A642" s="59">
        <v>510</v>
      </c>
      <c r="B642" s="1" t="s">
        <v>7</v>
      </c>
      <c r="C642" s="10"/>
      <c r="D642" s="58">
        <v>0</v>
      </c>
      <c r="E642" s="58">
        <v>0</v>
      </c>
      <c r="F642" s="58">
        <f t="shared" si="222"/>
        <v>0</v>
      </c>
      <c r="G642" s="32" t="e">
        <f t="shared" si="223"/>
        <v>#DIV/0!</v>
      </c>
    </row>
    <row r="643" spans="1:7" x14ac:dyDescent="0.2">
      <c r="B643" s="3"/>
      <c r="C643" s="28"/>
    </row>
    <row r="644" spans="1:7" x14ac:dyDescent="0.2">
      <c r="A644" s="59">
        <v>41</v>
      </c>
      <c r="B644" s="1" t="s">
        <v>8</v>
      </c>
      <c r="C644" s="10"/>
      <c r="D644" s="58">
        <f>D648+D649+D650</f>
        <v>41882</v>
      </c>
      <c r="E644" s="58">
        <f>E648+E649+E650</f>
        <v>29147</v>
      </c>
      <c r="F644" s="58">
        <f t="shared" ref="F644" si="224">(D644-E644)</f>
        <v>12735</v>
      </c>
      <c r="G644" s="32">
        <f t="shared" ref="G644" si="225">F644/E644</f>
        <v>0.43692318248876383</v>
      </c>
    </row>
    <row r="645" spans="1:7" x14ac:dyDescent="0.2">
      <c r="A645" s="59"/>
      <c r="B645" s="1"/>
      <c r="C645" s="10"/>
      <c r="D645" s="58"/>
      <c r="E645" s="58"/>
      <c r="F645" s="58"/>
      <c r="G645" s="32"/>
    </row>
    <row r="646" spans="1:7" x14ac:dyDescent="0.2">
      <c r="A646" s="59"/>
      <c r="B646" s="7" t="s">
        <v>6</v>
      </c>
      <c r="C646" s="29"/>
      <c r="D646" s="58"/>
      <c r="E646" s="58"/>
      <c r="F646" s="58"/>
      <c r="G646" s="32"/>
    </row>
    <row r="647" spans="1:7" x14ac:dyDescent="0.2">
      <c r="A647" s="59"/>
      <c r="B647" s="1"/>
      <c r="C647" s="10"/>
      <c r="D647" s="58"/>
      <c r="E647" s="58"/>
      <c r="F647" s="58"/>
      <c r="G647" s="32"/>
    </row>
    <row r="648" spans="1:7" x14ac:dyDescent="0.2">
      <c r="A648" s="59"/>
      <c r="B648" s="23" t="s">
        <v>23</v>
      </c>
      <c r="C648" s="10"/>
      <c r="D648" s="58">
        <v>34964</v>
      </c>
      <c r="E648" s="58">
        <v>23767</v>
      </c>
      <c r="F648" s="58">
        <f t="shared" ref="F648:F650" si="226">(D648-E648)</f>
        <v>11197</v>
      </c>
      <c r="G648" s="32">
        <f t="shared" ref="G648:G650" si="227">F648/E648</f>
        <v>0.47111541212605712</v>
      </c>
    </row>
    <row r="649" spans="1:7" ht="25.5" x14ac:dyDescent="0.2">
      <c r="A649" s="59"/>
      <c r="B649" s="24" t="s">
        <v>58</v>
      </c>
      <c r="C649" s="17"/>
      <c r="D649" s="58">
        <v>6740</v>
      </c>
      <c r="E649" s="58">
        <v>5202</v>
      </c>
      <c r="F649" s="58">
        <f t="shared" si="226"/>
        <v>1538</v>
      </c>
      <c r="G649" s="32">
        <f t="shared" si="227"/>
        <v>0.29565551710880433</v>
      </c>
    </row>
    <row r="650" spans="1:7" x14ac:dyDescent="0.2">
      <c r="A650" s="59"/>
      <c r="B650" s="23" t="s">
        <v>24</v>
      </c>
      <c r="C650" s="10"/>
      <c r="D650" s="58">
        <v>178</v>
      </c>
      <c r="E650" s="58">
        <v>178</v>
      </c>
      <c r="F650" s="58">
        <f t="shared" si="226"/>
        <v>0</v>
      </c>
      <c r="G650" s="32">
        <f t="shared" si="227"/>
        <v>0</v>
      </c>
    </row>
    <row r="651" spans="1:7" x14ac:dyDescent="0.2">
      <c r="A651" s="59"/>
      <c r="B651" s="1"/>
      <c r="C651" s="10"/>
      <c r="D651" s="58"/>
      <c r="E651" s="58"/>
      <c r="F651" s="58"/>
      <c r="G651" s="32"/>
    </row>
    <row r="652" spans="1:7" x14ac:dyDescent="0.2">
      <c r="A652" s="59"/>
      <c r="B652" s="8" t="s">
        <v>26</v>
      </c>
      <c r="C652" s="31"/>
      <c r="D652" s="58">
        <v>6968</v>
      </c>
      <c r="E652" s="58">
        <v>10378</v>
      </c>
      <c r="F652" s="58">
        <f t="shared" ref="F652" si="228">(D652-E652)</f>
        <v>-3410</v>
      </c>
      <c r="G652" s="32">
        <f t="shared" ref="G652" si="229">F652/E652</f>
        <v>-0.32857968780111774</v>
      </c>
    </row>
    <row r="653" spans="1:7" x14ac:dyDescent="0.2">
      <c r="A653" s="59"/>
      <c r="B653" s="8"/>
      <c r="C653" s="31"/>
      <c r="D653" s="58"/>
      <c r="E653" s="58"/>
      <c r="F653" s="58"/>
      <c r="G653" s="32"/>
    </row>
    <row r="654" spans="1:7" x14ac:dyDescent="0.2">
      <c r="A654" s="59">
        <v>3</v>
      </c>
      <c r="B654" s="8" t="s">
        <v>15</v>
      </c>
      <c r="C654" s="31"/>
      <c r="D654" s="58">
        <f>D657+D658+D659+D660</f>
        <v>5820</v>
      </c>
      <c r="E654" s="58">
        <f>E657+E658+E659+E660</f>
        <v>3733</v>
      </c>
      <c r="F654" s="58">
        <f t="shared" ref="F654" si="230">(D654-E654)</f>
        <v>2087</v>
      </c>
      <c r="G654" s="32">
        <f t="shared" ref="G654" si="231">F654/E654</f>
        <v>0.55906777390838469</v>
      </c>
    </row>
    <row r="655" spans="1:7" x14ac:dyDescent="0.2">
      <c r="A655" s="59"/>
      <c r="B655" s="7" t="s">
        <v>6</v>
      </c>
      <c r="C655" s="29"/>
      <c r="D655" s="58"/>
      <c r="E655" s="58"/>
      <c r="F655" s="58"/>
      <c r="G655" s="32"/>
    </row>
    <row r="656" spans="1:7" x14ac:dyDescent="0.2">
      <c r="A656" s="59"/>
      <c r="B656" s="8"/>
      <c r="C656" s="31"/>
      <c r="D656" s="58"/>
      <c r="E656" s="58"/>
      <c r="F656" s="58"/>
      <c r="G656" s="32"/>
    </row>
    <row r="657" spans="1:7" x14ac:dyDescent="0.2">
      <c r="A657" s="59">
        <v>30</v>
      </c>
      <c r="B657" s="25" t="s">
        <v>16</v>
      </c>
      <c r="C657" s="31"/>
      <c r="D657" s="58">
        <v>586</v>
      </c>
      <c r="E657" s="58">
        <v>68</v>
      </c>
      <c r="F657" s="58">
        <f t="shared" ref="F657:F660" si="232">(D657-E657)</f>
        <v>518</v>
      </c>
      <c r="G657" s="32">
        <f t="shared" ref="G657:G660" si="233">F657/E657</f>
        <v>7.617647058823529</v>
      </c>
    </row>
    <row r="658" spans="1:7" x14ac:dyDescent="0.2">
      <c r="A658" s="59">
        <v>31</v>
      </c>
      <c r="B658" s="25" t="s">
        <v>17</v>
      </c>
      <c r="C658" s="31"/>
      <c r="D658" s="58">
        <v>1004</v>
      </c>
      <c r="E658" s="58">
        <v>1115</v>
      </c>
      <c r="F658" s="58">
        <f t="shared" si="232"/>
        <v>-111</v>
      </c>
      <c r="G658" s="32">
        <f t="shared" si="233"/>
        <v>-9.9551569506726459E-2</v>
      </c>
    </row>
    <row r="659" spans="1:7" x14ac:dyDescent="0.2">
      <c r="A659" s="59">
        <v>32</v>
      </c>
      <c r="B659" s="25" t="s">
        <v>18</v>
      </c>
      <c r="C659" s="31"/>
      <c r="D659" s="58">
        <v>4230</v>
      </c>
      <c r="E659" s="58">
        <v>2550</v>
      </c>
      <c r="F659" s="58">
        <f t="shared" si="232"/>
        <v>1680</v>
      </c>
      <c r="G659" s="32">
        <f t="shared" si="233"/>
        <v>0.6588235294117647</v>
      </c>
    </row>
    <row r="660" spans="1:7" x14ac:dyDescent="0.2">
      <c r="A660" s="59">
        <v>37</v>
      </c>
      <c r="B660" s="25" t="s">
        <v>25</v>
      </c>
      <c r="C660" s="31"/>
      <c r="D660" s="58">
        <v>0</v>
      </c>
      <c r="E660" s="58">
        <v>0</v>
      </c>
      <c r="F660" s="58">
        <f t="shared" si="232"/>
        <v>0</v>
      </c>
      <c r="G660" s="32" t="e">
        <f t="shared" si="233"/>
        <v>#DIV/0!</v>
      </c>
    </row>
    <row r="661" spans="1:7" ht="13.5" thickBot="1" x14ac:dyDescent="0.25"/>
    <row r="662" spans="1:7" ht="16.5" thickBot="1" x14ac:dyDescent="0.3">
      <c r="A662" s="257" t="s">
        <v>68</v>
      </c>
      <c r="B662" s="258"/>
      <c r="C662" s="258"/>
      <c r="D662" s="258"/>
      <c r="E662" s="258"/>
      <c r="F662" s="258"/>
      <c r="G662" s="259"/>
    </row>
    <row r="663" spans="1:7" ht="12.75" customHeight="1" x14ac:dyDescent="0.2">
      <c r="A663" s="277" t="s">
        <v>1</v>
      </c>
      <c r="B663" s="270" t="s">
        <v>0</v>
      </c>
      <c r="C663" s="271" t="s">
        <v>76</v>
      </c>
      <c r="D663" s="275" t="s">
        <v>9</v>
      </c>
      <c r="E663" s="275"/>
      <c r="F663" s="276" t="s">
        <v>14</v>
      </c>
      <c r="G663" s="276"/>
    </row>
    <row r="664" spans="1:7" x14ac:dyDescent="0.2">
      <c r="A664" s="277"/>
      <c r="B664" s="270"/>
      <c r="C664" s="272"/>
      <c r="D664" s="58" t="s">
        <v>10</v>
      </c>
      <c r="E664" s="58" t="s">
        <v>11</v>
      </c>
      <c r="F664" s="58" t="s">
        <v>12</v>
      </c>
      <c r="G664" s="32" t="s">
        <v>13</v>
      </c>
    </row>
    <row r="665" spans="1:7" x14ac:dyDescent="0.2">
      <c r="A665" s="59">
        <v>700</v>
      </c>
      <c r="B665" s="1" t="s">
        <v>30</v>
      </c>
      <c r="C665" s="10"/>
      <c r="D665" s="58"/>
      <c r="E665" s="58"/>
      <c r="F665" s="58">
        <f>(D665-E665)</f>
        <v>0</v>
      </c>
      <c r="G665" s="32" t="e">
        <f>F665/E665</f>
        <v>#DIV/0!</v>
      </c>
    </row>
    <row r="666" spans="1:7" x14ac:dyDescent="0.2">
      <c r="A666" s="59">
        <v>701</v>
      </c>
      <c r="B666" s="1" t="s">
        <v>31</v>
      </c>
      <c r="C666" s="10"/>
      <c r="D666" s="58"/>
      <c r="E666" s="58"/>
      <c r="F666" s="58">
        <f t="shared" ref="F666:F668" si="234">(D666-E666)</f>
        <v>0</v>
      </c>
      <c r="G666" s="32" t="e">
        <f t="shared" ref="G666:G668" si="235">F666/E666</f>
        <v>#DIV/0!</v>
      </c>
    </row>
    <row r="667" spans="1:7" x14ac:dyDescent="0.2">
      <c r="A667" s="59">
        <v>704</v>
      </c>
      <c r="B667" s="1" t="s">
        <v>32</v>
      </c>
      <c r="C667" s="10"/>
      <c r="D667" s="58"/>
      <c r="E667" s="58"/>
      <c r="F667" s="58">
        <f t="shared" si="234"/>
        <v>0</v>
      </c>
      <c r="G667" s="32" t="e">
        <f t="shared" si="235"/>
        <v>#DIV/0!</v>
      </c>
    </row>
    <row r="668" spans="1:7" x14ac:dyDescent="0.2">
      <c r="A668" s="59">
        <v>706</v>
      </c>
      <c r="B668" s="1" t="s">
        <v>33</v>
      </c>
      <c r="C668" s="10"/>
      <c r="D668" s="58">
        <v>16374</v>
      </c>
      <c r="E668" s="58">
        <v>8482</v>
      </c>
      <c r="F668" s="58">
        <f t="shared" si="234"/>
        <v>7892</v>
      </c>
      <c r="G668" s="32">
        <f t="shared" si="235"/>
        <v>0.93044093374204195</v>
      </c>
    </row>
    <row r="669" spans="1:7" x14ac:dyDescent="0.2">
      <c r="A669" s="59"/>
      <c r="B669" s="13" t="s">
        <v>6</v>
      </c>
      <c r="C669" s="27"/>
      <c r="D669" s="39"/>
      <c r="E669" s="39"/>
      <c r="F669" s="39"/>
      <c r="G669" s="33"/>
    </row>
    <row r="670" spans="1:7" x14ac:dyDescent="0.2">
      <c r="A670" s="59"/>
      <c r="B670" s="14" t="s">
        <v>19</v>
      </c>
      <c r="C670" s="11"/>
      <c r="D670" s="39"/>
      <c r="E670" s="39"/>
      <c r="F670" s="58">
        <f t="shared" ref="F670:F675" si="236">(D670-E670)</f>
        <v>0</v>
      </c>
      <c r="G670" s="32" t="e">
        <f t="shared" ref="G670:G675" si="237">F670/E670</f>
        <v>#DIV/0!</v>
      </c>
    </row>
    <row r="671" spans="1:7" x14ac:dyDescent="0.2">
      <c r="A671" s="59"/>
      <c r="B671" s="14" t="s">
        <v>20</v>
      </c>
      <c r="C671" s="11"/>
      <c r="D671" s="39"/>
      <c r="E671" s="39"/>
      <c r="F671" s="58">
        <f t="shared" si="236"/>
        <v>0</v>
      </c>
      <c r="G671" s="32" t="e">
        <f t="shared" si="237"/>
        <v>#DIV/0!</v>
      </c>
    </row>
    <row r="672" spans="1:7" x14ac:dyDescent="0.2">
      <c r="A672" s="59"/>
      <c r="B672" s="14" t="s">
        <v>27</v>
      </c>
      <c r="C672" s="11"/>
      <c r="D672" s="39"/>
      <c r="E672" s="39"/>
      <c r="F672" s="58">
        <f t="shared" si="236"/>
        <v>0</v>
      </c>
      <c r="G672" s="32" t="e">
        <f t="shared" si="237"/>
        <v>#DIV/0!</v>
      </c>
    </row>
    <row r="673" spans="1:7" x14ac:dyDescent="0.2">
      <c r="A673" s="59">
        <v>706</v>
      </c>
      <c r="B673" s="2" t="s">
        <v>34</v>
      </c>
      <c r="C673" s="11"/>
      <c r="D673" s="39"/>
      <c r="E673" s="39"/>
      <c r="F673" s="58">
        <f t="shared" si="236"/>
        <v>0</v>
      </c>
      <c r="G673" s="32" t="e">
        <f t="shared" si="237"/>
        <v>#DIV/0!</v>
      </c>
    </row>
    <row r="674" spans="1:7" x14ac:dyDescent="0.2">
      <c r="A674" s="59" t="s">
        <v>35</v>
      </c>
      <c r="B674" s="2" t="s">
        <v>36</v>
      </c>
      <c r="C674" s="11"/>
      <c r="D674" s="39"/>
      <c r="E674" s="39"/>
      <c r="F674" s="58">
        <f t="shared" si="236"/>
        <v>0</v>
      </c>
      <c r="G674" s="32" t="e">
        <f t="shared" si="237"/>
        <v>#DIV/0!</v>
      </c>
    </row>
    <row r="675" spans="1:7" ht="25.5" x14ac:dyDescent="0.2">
      <c r="A675" s="22"/>
      <c r="B675" s="26" t="s">
        <v>45</v>
      </c>
      <c r="C675" s="55"/>
      <c r="D675" s="40">
        <f>D665+D666+D667+D668+D673+D674</f>
        <v>16374</v>
      </c>
      <c r="E675" s="40">
        <f>E665+E666+E667+E668+E673+E674</f>
        <v>8482</v>
      </c>
      <c r="F675" s="40">
        <f t="shared" si="236"/>
        <v>7892</v>
      </c>
      <c r="G675" s="34">
        <f t="shared" si="237"/>
        <v>0.93044093374204195</v>
      </c>
    </row>
    <row r="676" spans="1:7" x14ac:dyDescent="0.2">
      <c r="B676" s="18"/>
      <c r="C676" s="28"/>
      <c r="D676" s="41"/>
      <c r="E676" s="42"/>
      <c r="F676" s="42"/>
      <c r="G676" s="35"/>
    </row>
    <row r="677" spans="1:7" x14ac:dyDescent="0.2">
      <c r="B677" s="13" t="s">
        <v>6</v>
      </c>
      <c r="C677" s="28"/>
      <c r="D677" s="41"/>
      <c r="E677" s="42"/>
      <c r="F677" s="42"/>
      <c r="G677" s="35"/>
    </row>
    <row r="678" spans="1:7" x14ac:dyDescent="0.2">
      <c r="B678" s="1" t="s">
        <v>28</v>
      </c>
      <c r="C678" s="10"/>
      <c r="D678" s="58"/>
      <c r="E678" s="58"/>
      <c r="F678" s="58">
        <f t="shared" ref="F678" si="238">(D678-E678)</f>
        <v>0</v>
      </c>
      <c r="G678" s="32" t="e">
        <f t="shared" ref="G678" si="239">F678/E678</f>
        <v>#DIV/0!</v>
      </c>
    </row>
    <row r="679" spans="1:7" x14ac:dyDescent="0.2">
      <c r="B679" s="3"/>
      <c r="C679" s="57"/>
      <c r="D679" s="60"/>
      <c r="E679" s="60"/>
      <c r="F679" s="60"/>
      <c r="G679" s="36"/>
    </row>
    <row r="680" spans="1:7" x14ac:dyDescent="0.2">
      <c r="A680" s="59">
        <v>72</v>
      </c>
      <c r="B680" s="1" t="s">
        <v>37</v>
      </c>
      <c r="C680" s="10"/>
      <c r="D680" s="58"/>
      <c r="E680" s="58"/>
      <c r="F680" s="58">
        <f t="shared" ref="F680:F694" si="240">(D680-E680)</f>
        <v>0</v>
      </c>
      <c r="G680" s="32" t="e">
        <f t="shared" ref="G680:G694" si="241">F680/E680</f>
        <v>#DIV/0!</v>
      </c>
    </row>
    <row r="681" spans="1:7" x14ac:dyDescent="0.2">
      <c r="A681" s="59">
        <v>73</v>
      </c>
      <c r="B681" s="1" t="s">
        <v>38</v>
      </c>
      <c r="C681" s="10"/>
      <c r="D681" s="58"/>
      <c r="E681" s="58"/>
      <c r="F681" s="58">
        <f t="shared" si="240"/>
        <v>0</v>
      </c>
      <c r="G681" s="32" t="e">
        <f t="shared" si="241"/>
        <v>#DIV/0!</v>
      </c>
    </row>
    <row r="682" spans="1:7" x14ac:dyDescent="0.2">
      <c r="A682" s="59">
        <v>74</v>
      </c>
      <c r="B682" s="2" t="s">
        <v>39</v>
      </c>
      <c r="C682" s="11"/>
      <c r="D682" s="39"/>
      <c r="E682" s="39"/>
      <c r="F682" s="58">
        <f t="shared" si="240"/>
        <v>0</v>
      </c>
      <c r="G682" s="32" t="e">
        <f t="shared" si="241"/>
        <v>#DIV/0!</v>
      </c>
    </row>
    <row r="683" spans="1:7" ht="25.5" x14ac:dyDescent="0.2">
      <c r="A683" s="22"/>
      <c r="B683" s="26" t="s">
        <v>44</v>
      </c>
      <c r="C683" s="54"/>
      <c r="D683" s="58">
        <f>D675+D680+D681+D682</f>
        <v>16374</v>
      </c>
      <c r="E683" s="58">
        <f>E675+E680+E681+E682</f>
        <v>8482</v>
      </c>
      <c r="F683" s="58">
        <f t="shared" si="240"/>
        <v>7892</v>
      </c>
      <c r="G683" s="32">
        <f t="shared" si="241"/>
        <v>0.93044093374204195</v>
      </c>
    </row>
    <row r="684" spans="1:7" x14ac:dyDescent="0.2">
      <c r="A684" s="59">
        <v>60</v>
      </c>
      <c r="B684" s="3" t="s">
        <v>40</v>
      </c>
      <c r="C684" s="57"/>
      <c r="D684" s="60">
        <f>D685+D686+D687</f>
        <v>4025</v>
      </c>
      <c r="E684" s="60">
        <f>E685+E686+E687</f>
        <v>2788</v>
      </c>
      <c r="F684" s="58">
        <f t="shared" si="240"/>
        <v>1237</v>
      </c>
      <c r="G684" s="32">
        <f t="shared" si="241"/>
        <v>0.44368723098995694</v>
      </c>
    </row>
    <row r="685" spans="1:7" x14ac:dyDescent="0.2">
      <c r="A685" s="59">
        <v>600</v>
      </c>
      <c r="B685" s="1" t="s">
        <v>2</v>
      </c>
      <c r="C685" s="10"/>
      <c r="D685" s="58"/>
      <c r="E685" s="58"/>
      <c r="F685" s="58">
        <f t="shared" si="240"/>
        <v>0</v>
      </c>
      <c r="G685" s="32" t="e">
        <f t="shared" si="241"/>
        <v>#DIV/0!</v>
      </c>
    </row>
    <row r="686" spans="1:7" x14ac:dyDescent="0.2">
      <c r="A686" s="59">
        <v>601</v>
      </c>
      <c r="B686" s="1" t="s">
        <v>3</v>
      </c>
      <c r="C686" s="10"/>
      <c r="D686" s="58">
        <v>4025</v>
      </c>
      <c r="E686" s="58">
        <v>2788</v>
      </c>
      <c r="F686" s="58">
        <f t="shared" si="240"/>
        <v>1237</v>
      </c>
      <c r="G686" s="32">
        <f t="shared" si="241"/>
        <v>0.44368723098995694</v>
      </c>
    </row>
    <row r="687" spans="1:7" x14ac:dyDescent="0.2">
      <c r="A687" s="59">
        <v>604</v>
      </c>
      <c r="B687" s="1" t="s">
        <v>4</v>
      </c>
      <c r="C687" s="10"/>
      <c r="D687" s="58"/>
      <c r="E687" s="58"/>
      <c r="F687" s="58">
        <f t="shared" si="240"/>
        <v>0</v>
      </c>
      <c r="G687" s="32" t="e">
        <f t="shared" si="241"/>
        <v>#DIV/0!</v>
      </c>
    </row>
    <row r="688" spans="1:7" x14ac:dyDescent="0.2">
      <c r="A688" s="59">
        <v>61</v>
      </c>
      <c r="B688" s="1" t="s">
        <v>41</v>
      </c>
      <c r="C688" s="10"/>
      <c r="D688" s="58">
        <v>70</v>
      </c>
      <c r="E688" s="58">
        <v>227</v>
      </c>
      <c r="F688" s="58">
        <f t="shared" si="240"/>
        <v>-157</v>
      </c>
      <c r="G688" s="32">
        <f t="shared" si="241"/>
        <v>-0.69162995594713661</v>
      </c>
    </row>
    <row r="689" spans="1:7" x14ac:dyDescent="0.2">
      <c r="A689" s="59">
        <v>62</v>
      </c>
      <c r="B689" s="2" t="s">
        <v>42</v>
      </c>
      <c r="C689" s="11"/>
      <c r="D689" s="39">
        <v>512</v>
      </c>
      <c r="E689" s="39">
        <v>83</v>
      </c>
      <c r="F689" s="58">
        <f t="shared" si="240"/>
        <v>429</v>
      </c>
      <c r="G689" s="32">
        <f t="shared" si="241"/>
        <v>5.168674698795181</v>
      </c>
    </row>
    <row r="690" spans="1:7" ht="25.5" x14ac:dyDescent="0.2">
      <c r="A690" s="22"/>
      <c r="B690" s="26" t="s">
        <v>43</v>
      </c>
      <c r="C690" s="54"/>
      <c r="D690" s="58">
        <f>D684+D688+D689</f>
        <v>4607</v>
      </c>
      <c r="E690" s="58">
        <f>E684+E688+E689</f>
        <v>3098</v>
      </c>
      <c r="F690" s="58">
        <f t="shared" si="240"/>
        <v>1509</v>
      </c>
      <c r="G690" s="32">
        <f t="shared" si="241"/>
        <v>0.48708844415752101</v>
      </c>
    </row>
    <row r="691" spans="1:7" ht="25.5" x14ac:dyDescent="0.2">
      <c r="A691" s="22"/>
      <c r="B691" s="26" t="s">
        <v>48</v>
      </c>
      <c r="C691" s="54"/>
      <c r="D691" s="58">
        <f>D683-D690</f>
        <v>11767</v>
      </c>
      <c r="E691" s="58">
        <f>E683-E690</f>
        <v>5384</v>
      </c>
      <c r="F691" s="58">
        <f t="shared" si="240"/>
        <v>6383</v>
      </c>
      <c r="G691" s="32">
        <f t="shared" si="241"/>
        <v>1.1855497771173849</v>
      </c>
    </row>
    <row r="692" spans="1:7" x14ac:dyDescent="0.2">
      <c r="A692" s="59">
        <v>63</v>
      </c>
      <c r="B692" s="3" t="s">
        <v>46</v>
      </c>
      <c r="C692" s="57"/>
      <c r="D692" s="60">
        <v>14715</v>
      </c>
      <c r="E692" s="60">
        <v>17576</v>
      </c>
      <c r="F692" s="58">
        <f t="shared" si="240"/>
        <v>-2861</v>
      </c>
      <c r="G692" s="32">
        <f t="shared" si="241"/>
        <v>-0.1627787892580792</v>
      </c>
    </row>
    <row r="693" spans="1:7" x14ac:dyDescent="0.2">
      <c r="A693" s="59"/>
      <c r="B693" s="13" t="s">
        <v>6</v>
      </c>
      <c r="C693" s="27"/>
      <c r="D693" s="58"/>
      <c r="E693" s="58"/>
      <c r="F693" s="58">
        <f t="shared" si="240"/>
        <v>0</v>
      </c>
      <c r="G693" s="32" t="e">
        <f t="shared" si="241"/>
        <v>#DIV/0!</v>
      </c>
    </row>
    <row r="694" spans="1:7" x14ac:dyDescent="0.2">
      <c r="A694" s="59">
        <v>631</v>
      </c>
      <c r="B694" s="15" t="s">
        <v>21</v>
      </c>
      <c r="C694" s="21"/>
      <c r="D694" s="60">
        <v>11260</v>
      </c>
      <c r="E694" s="60">
        <v>13019</v>
      </c>
      <c r="F694" s="58">
        <f t="shared" si="240"/>
        <v>-1759</v>
      </c>
      <c r="G694" s="32">
        <f t="shared" si="241"/>
        <v>-0.13511022351947155</v>
      </c>
    </row>
    <row r="695" spans="1:7" x14ac:dyDescent="0.2">
      <c r="A695" s="59"/>
      <c r="B695" s="15"/>
      <c r="C695" s="21"/>
      <c r="D695" s="58"/>
      <c r="E695" s="58"/>
      <c r="F695" s="58"/>
      <c r="G695" s="32"/>
    </row>
    <row r="696" spans="1:7" x14ac:dyDescent="0.2">
      <c r="A696" s="59">
        <v>64</v>
      </c>
      <c r="B696" s="2" t="s">
        <v>47</v>
      </c>
      <c r="C696" s="11"/>
      <c r="D696" s="39">
        <v>423</v>
      </c>
      <c r="E696" s="39">
        <v>312</v>
      </c>
      <c r="F696" s="58">
        <f t="shared" ref="F696:F706" si="242">(D696-E696)</f>
        <v>111</v>
      </c>
      <c r="G696" s="32">
        <f t="shared" ref="G696:G706" si="243">F696/E696</f>
        <v>0.35576923076923078</v>
      </c>
    </row>
    <row r="697" spans="1:7" ht="25.5" x14ac:dyDescent="0.2">
      <c r="A697" s="22"/>
      <c r="B697" s="26" t="s">
        <v>49</v>
      </c>
      <c r="C697" s="54"/>
      <c r="D697" s="58">
        <f>D691-D692-D696</f>
        <v>-3371</v>
      </c>
      <c r="E697" s="58">
        <f>E691-E692-E696</f>
        <v>-12504</v>
      </c>
      <c r="F697" s="58">
        <f t="shared" si="242"/>
        <v>9133</v>
      </c>
      <c r="G697" s="32">
        <f t="shared" si="243"/>
        <v>-0.73040626999360203</v>
      </c>
    </row>
    <row r="698" spans="1:7" x14ac:dyDescent="0.2">
      <c r="A698" s="59">
        <v>75</v>
      </c>
      <c r="B698" s="3" t="s">
        <v>50</v>
      </c>
      <c r="C698" s="57"/>
      <c r="D698" s="60">
        <v>0</v>
      </c>
      <c r="E698" s="60">
        <v>0</v>
      </c>
      <c r="F698" s="58">
        <f t="shared" si="242"/>
        <v>0</v>
      </c>
      <c r="G698" s="32" t="e">
        <f t="shared" si="243"/>
        <v>#DIV/0!</v>
      </c>
    </row>
    <row r="699" spans="1:7" x14ac:dyDescent="0.2">
      <c r="A699" s="59">
        <v>65</v>
      </c>
      <c r="B699" s="1" t="s">
        <v>51</v>
      </c>
      <c r="C699" s="10"/>
      <c r="D699" s="58">
        <v>0</v>
      </c>
      <c r="E699" s="58">
        <v>12</v>
      </c>
      <c r="F699" s="58">
        <f t="shared" si="242"/>
        <v>-12</v>
      </c>
      <c r="G699" s="32">
        <f t="shared" si="243"/>
        <v>-1</v>
      </c>
    </row>
    <row r="700" spans="1:7" ht="25.5" x14ac:dyDescent="0.2">
      <c r="A700" s="59">
        <v>68</v>
      </c>
      <c r="B700" s="16" t="s">
        <v>52</v>
      </c>
      <c r="C700" s="17"/>
      <c r="D700" s="58">
        <v>4628</v>
      </c>
      <c r="E700" s="58">
        <v>3796</v>
      </c>
      <c r="F700" s="58">
        <f t="shared" si="242"/>
        <v>832</v>
      </c>
      <c r="G700" s="32">
        <f t="shared" si="243"/>
        <v>0.21917808219178081</v>
      </c>
    </row>
    <row r="701" spans="1:7" x14ac:dyDescent="0.2">
      <c r="A701" s="59">
        <v>78</v>
      </c>
      <c r="B701" s="2" t="s">
        <v>53</v>
      </c>
      <c r="C701" s="11"/>
      <c r="D701" s="39"/>
      <c r="E701" s="39"/>
      <c r="F701" s="58">
        <f t="shared" si="242"/>
        <v>0</v>
      </c>
      <c r="G701" s="32" t="e">
        <f t="shared" si="243"/>
        <v>#DIV/0!</v>
      </c>
    </row>
    <row r="702" spans="1:7" ht="25.5" x14ac:dyDescent="0.2">
      <c r="A702" s="22"/>
      <c r="B702" s="26" t="s">
        <v>77</v>
      </c>
      <c r="C702" s="54"/>
      <c r="D702" s="58">
        <f>D697+D698-D699-D700+D701</f>
        <v>-7999</v>
      </c>
      <c r="E702" s="58">
        <f>E697+E698-E699-E700+E701</f>
        <v>-16312</v>
      </c>
      <c r="F702" s="58">
        <f t="shared" si="242"/>
        <v>8313</v>
      </c>
      <c r="G702" s="32">
        <f t="shared" si="243"/>
        <v>-0.50962481608631682</v>
      </c>
    </row>
    <row r="703" spans="1:7" x14ac:dyDescent="0.2">
      <c r="A703" s="59">
        <v>76</v>
      </c>
      <c r="B703" s="1" t="s">
        <v>54</v>
      </c>
      <c r="C703" s="10"/>
      <c r="D703" s="58">
        <v>762</v>
      </c>
      <c r="E703" s="58">
        <v>987</v>
      </c>
      <c r="F703" s="58">
        <f t="shared" si="242"/>
        <v>-225</v>
      </c>
      <c r="G703" s="32">
        <f t="shared" si="243"/>
        <v>-0.22796352583586627</v>
      </c>
    </row>
    <row r="704" spans="1:7" x14ac:dyDescent="0.2">
      <c r="A704" s="59">
        <v>66</v>
      </c>
      <c r="B704" s="1" t="s">
        <v>55</v>
      </c>
      <c r="C704" s="10"/>
      <c r="D704" s="58">
        <v>327</v>
      </c>
      <c r="E704" s="58">
        <v>0</v>
      </c>
      <c r="F704" s="58">
        <f t="shared" si="242"/>
        <v>327</v>
      </c>
      <c r="G704" s="32" t="e">
        <f t="shared" si="243"/>
        <v>#DIV/0!</v>
      </c>
    </row>
    <row r="705" spans="1:7" x14ac:dyDescent="0.2">
      <c r="B705" s="2" t="s">
        <v>56</v>
      </c>
      <c r="C705" s="11"/>
      <c r="D705" s="39">
        <f>D703-D704</f>
        <v>435</v>
      </c>
      <c r="E705" s="39">
        <f>E703-E704</f>
        <v>987</v>
      </c>
      <c r="F705" s="58">
        <f t="shared" si="242"/>
        <v>-552</v>
      </c>
      <c r="G705" s="32">
        <f t="shared" si="243"/>
        <v>-0.55927051671732519</v>
      </c>
    </row>
    <row r="706" spans="1:7" x14ac:dyDescent="0.2">
      <c r="A706" s="22"/>
      <c r="B706" s="19" t="s">
        <v>57</v>
      </c>
      <c r="C706" s="54"/>
      <c r="D706" s="58">
        <f>D702+D705</f>
        <v>-7564</v>
      </c>
      <c r="E706" s="58">
        <f>E702+E705</f>
        <v>-15325</v>
      </c>
      <c r="F706" s="58">
        <f t="shared" si="242"/>
        <v>7761</v>
      </c>
      <c r="G706" s="32">
        <f t="shared" si="243"/>
        <v>-0.50642740619902116</v>
      </c>
    </row>
    <row r="708" spans="1:7" x14ac:dyDescent="0.2">
      <c r="B708" s="251" t="s">
        <v>5</v>
      </c>
      <c r="C708" s="252"/>
      <c r="D708" s="275" t="s">
        <v>9</v>
      </c>
      <c r="E708" s="275"/>
      <c r="F708" s="276" t="s">
        <v>14</v>
      </c>
      <c r="G708" s="276"/>
    </row>
    <row r="709" spans="1:7" x14ac:dyDescent="0.2">
      <c r="B709" s="5"/>
      <c r="C709" s="28"/>
      <c r="D709" s="42" t="s">
        <v>10</v>
      </c>
      <c r="E709" s="42" t="s">
        <v>11</v>
      </c>
      <c r="F709" s="42" t="s">
        <v>12</v>
      </c>
      <c r="G709" s="37" t="s">
        <v>13</v>
      </c>
    </row>
    <row r="710" spans="1:7" x14ac:dyDescent="0.2">
      <c r="A710" s="59">
        <v>5</v>
      </c>
      <c r="B710" s="1" t="s">
        <v>22</v>
      </c>
      <c r="C710" s="10"/>
      <c r="D710" s="58">
        <v>696554</v>
      </c>
      <c r="E710" s="58">
        <v>661608</v>
      </c>
      <c r="F710" s="58">
        <f t="shared" ref="F710" si="244">(D710-E710)</f>
        <v>34946</v>
      </c>
      <c r="G710" s="32">
        <f t="shared" ref="G710" si="245">F710/E710</f>
        <v>5.2819796616727727E-2</v>
      </c>
    </row>
    <row r="711" spans="1:7" x14ac:dyDescent="0.2">
      <c r="B711" s="6"/>
      <c r="C711" s="28"/>
    </row>
    <row r="712" spans="1:7" x14ac:dyDescent="0.2">
      <c r="B712" s="7" t="s">
        <v>6</v>
      </c>
      <c r="C712" s="29"/>
    </row>
    <row r="713" spans="1:7" x14ac:dyDescent="0.2">
      <c r="B713" s="6"/>
      <c r="C713" s="28"/>
    </row>
    <row r="714" spans="1:7" x14ac:dyDescent="0.2">
      <c r="A714" s="59">
        <v>51</v>
      </c>
      <c r="B714" s="20" t="s">
        <v>29</v>
      </c>
      <c r="C714" s="30"/>
      <c r="D714" s="58"/>
      <c r="E714" s="58"/>
      <c r="F714" s="58">
        <f t="shared" ref="F714:F715" si="246">(D714-E714)</f>
        <v>0</v>
      </c>
      <c r="G714" s="32" t="e">
        <f t="shared" ref="G714:G715" si="247">F714/E714</f>
        <v>#DIV/0!</v>
      </c>
    </row>
    <row r="715" spans="1:7" x14ac:dyDescent="0.2">
      <c r="A715" s="59">
        <v>510</v>
      </c>
      <c r="B715" s="1" t="s">
        <v>7</v>
      </c>
      <c r="C715" s="10"/>
      <c r="D715" s="58">
        <v>390000</v>
      </c>
      <c r="E715" s="58">
        <v>500000</v>
      </c>
      <c r="F715" s="58">
        <f t="shared" si="246"/>
        <v>-110000</v>
      </c>
      <c r="G715" s="32">
        <f t="shared" si="247"/>
        <v>-0.22</v>
      </c>
    </row>
    <row r="716" spans="1:7" x14ac:dyDescent="0.2">
      <c r="B716" s="3"/>
      <c r="C716" s="28"/>
    </row>
    <row r="717" spans="1:7" x14ac:dyDescent="0.2">
      <c r="A717" s="59">
        <v>41</v>
      </c>
      <c r="B717" s="1" t="s">
        <v>8</v>
      </c>
      <c r="C717" s="10"/>
      <c r="D717" s="58">
        <f>D721+D722+D723</f>
        <v>86101</v>
      </c>
      <c r="E717" s="58">
        <f>E721+E722+E723</f>
        <v>81764</v>
      </c>
      <c r="F717" s="58">
        <f t="shared" ref="F717" si="248">(D717-E717)</f>
        <v>4337</v>
      </c>
      <c r="G717" s="32">
        <f t="shared" ref="G717" si="249">F717/E717</f>
        <v>5.3042903967516264E-2</v>
      </c>
    </row>
    <row r="718" spans="1:7" x14ac:dyDescent="0.2">
      <c r="A718" s="59"/>
      <c r="B718" s="1"/>
      <c r="C718" s="10"/>
      <c r="D718" s="58"/>
      <c r="E718" s="58"/>
      <c r="F718" s="58"/>
      <c r="G718" s="32"/>
    </row>
    <row r="719" spans="1:7" x14ac:dyDescent="0.2">
      <c r="A719" s="59"/>
      <c r="B719" s="7" t="s">
        <v>6</v>
      </c>
      <c r="C719" s="29"/>
      <c r="D719" s="58"/>
      <c r="E719" s="58"/>
      <c r="F719" s="58"/>
      <c r="G719" s="32"/>
    </row>
    <row r="720" spans="1:7" x14ac:dyDescent="0.2">
      <c r="A720" s="59"/>
      <c r="B720" s="1"/>
      <c r="C720" s="10"/>
      <c r="D720" s="58"/>
      <c r="E720" s="58"/>
      <c r="F720" s="58"/>
      <c r="G720" s="32"/>
    </row>
    <row r="721" spans="1:7" x14ac:dyDescent="0.2">
      <c r="A721" s="59"/>
      <c r="B721" s="23" t="s">
        <v>23</v>
      </c>
      <c r="C721" s="10"/>
      <c r="D721" s="58">
        <v>39300</v>
      </c>
      <c r="E721" s="58">
        <v>34494</v>
      </c>
      <c r="F721" s="58">
        <f t="shared" ref="F721:F723" si="250">(D721-E721)</f>
        <v>4806</v>
      </c>
      <c r="G721" s="32">
        <f t="shared" ref="G721:G723" si="251">F721/E721</f>
        <v>0.13932857888328404</v>
      </c>
    </row>
    <row r="722" spans="1:7" ht="25.5" x14ac:dyDescent="0.2">
      <c r="A722" s="59"/>
      <c r="B722" s="24" t="s">
        <v>58</v>
      </c>
      <c r="C722" s="17"/>
      <c r="D722" s="58">
        <v>30922</v>
      </c>
      <c r="E722" s="58">
        <v>38666</v>
      </c>
      <c r="F722" s="58">
        <f t="shared" si="250"/>
        <v>-7744</v>
      </c>
      <c r="G722" s="32">
        <f t="shared" si="251"/>
        <v>-0.20027931516060621</v>
      </c>
    </row>
    <row r="723" spans="1:7" x14ac:dyDescent="0.2">
      <c r="A723" s="59"/>
      <c r="B723" s="23" t="s">
        <v>24</v>
      </c>
      <c r="C723" s="10"/>
      <c r="D723" s="58">
        <v>15879</v>
      </c>
      <c r="E723" s="58">
        <v>8604</v>
      </c>
      <c r="F723" s="58">
        <f t="shared" si="250"/>
        <v>7275</v>
      </c>
      <c r="G723" s="32">
        <f t="shared" si="251"/>
        <v>0.84553695955369601</v>
      </c>
    </row>
    <row r="724" spans="1:7" x14ac:dyDescent="0.2">
      <c r="A724" s="59"/>
      <c r="B724" s="1"/>
      <c r="C724" s="10"/>
      <c r="D724" s="58"/>
      <c r="E724" s="58"/>
      <c r="F724" s="58"/>
      <c r="G724" s="32"/>
    </row>
    <row r="725" spans="1:7" x14ac:dyDescent="0.2">
      <c r="A725" s="59"/>
      <c r="B725" s="8" t="s">
        <v>26</v>
      </c>
      <c r="C725" s="31"/>
      <c r="D725" s="58">
        <v>16724</v>
      </c>
      <c r="E725" s="58">
        <v>13385</v>
      </c>
      <c r="F725" s="58">
        <f t="shared" ref="F725" si="252">(D725-E725)</f>
        <v>3339</v>
      </c>
      <c r="G725" s="32">
        <f t="shared" ref="G725" si="253">F725/E725</f>
        <v>0.24945834889802018</v>
      </c>
    </row>
    <row r="726" spans="1:7" x14ac:dyDescent="0.2">
      <c r="A726" s="59"/>
      <c r="B726" s="8"/>
      <c r="C726" s="31"/>
      <c r="D726" s="58"/>
      <c r="E726" s="58"/>
      <c r="F726" s="58"/>
      <c r="G726" s="32"/>
    </row>
    <row r="727" spans="1:7" x14ac:dyDescent="0.2">
      <c r="A727" s="59">
        <v>3</v>
      </c>
      <c r="B727" s="8" t="s">
        <v>15</v>
      </c>
      <c r="C727" s="31"/>
      <c r="D727" s="58">
        <f>D730+D731+D732+D733</f>
        <v>22342</v>
      </c>
      <c r="E727" s="58">
        <f>E730+E731+E732+E733</f>
        <v>18803</v>
      </c>
      <c r="F727" s="58">
        <f t="shared" ref="F727" si="254">(D727-E727)</f>
        <v>3539</v>
      </c>
      <c r="G727" s="32">
        <f t="shared" ref="G727" si="255">F727/E727</f>
        <v>0.18821464659894699</v>
      </c>
    </row>
    <row r="728" spans="1:7" x14ac:dyDescent="0.2">
      <c r="A728" s="59"/>
      <c r="B728" s="7" t="s">
        <v>6</v>
      </c>
      <c r="C728" s="29"/>
      <c r="D728" s="58"/>
      <c r="E728" s="58"/>
      <c r="F728" s="58"/>
      <c r="G728" s="32"/>
    </row>
    <row r="729" spans="1:7" x14ac:dyDescent="0.2">
      <c r="A729" s="59"/>
      <c r="B729" s="8"/>
      <c r="C729" s="31"/>
      <c r="D729" s="58"/>
      <c r="E729" s="58"/>
      <c r="F729" s="58"/>
      <c r="G729" s="32"/>
    </row>
    <row r="730" spans="1:7" x14ac:dyDescent="0.2">
      <c r="A730" s="59">
        <v>30</v>
      </c>
      <c r="B730" s="25" t="s">
        <v>16</v>
      </c>
      <c r="C730" s="31"/>
      <c r="D730" s="58">
        <v>4342</v>
      </c>
      <c r="E730" s="58">
        <v>8</v>
      </c>
      <c r="F730" s="58">
        <f t="shared" ref="F730:F733" si="256">(D730-E730)</f>
        <v>4334</v>
      </c>
      <c r="G730" s="32">
        <f t="shared" ref="G730:G733" si="257">F730/E730</f>
        <v>541.75</v>
      </c>
    </row>
    <row r="731" spans="1:7" x14ac:dyDescent="0.2">
      <c r="A731" s="59">
        <v>31</v>
      </c>
      <c r="B731" s="25" t="s">
        <v>17</v>
      </c>
      <c r="C731" s="31"/>
      <c r="D731" s="58">
        <v>10512</v>
      </c>
      <c r="E731" s="58">
        <v>7545</v>
      </c>
      <c r="F731" s="58">
        <f t="shared" si="256"/>
        <v>2967</v>
      </c>
      <c r="G731" s="32">
        <f t="shared" si="257"/>
        <v>0.39324055666003976</v>
      </c>
    </row>
    <row r="732" spans="1:7" x14ac:dyDescent="0.2">
      <c r="A732" s="59">
        <v>32</v>
      </c>
      <c r="B732" s="25" t="s">
        <v>18</v>
      </c>
      <c r="C732" s="31"/>
      <c r="D732" s="58">
        <v>7488</v>
      </c>
      <c r="E732" s="58">
        <v>11250</v>
      </c>
      <c r="F732" s="58">
        <f t="shared" si="256"/>
        <v>-3762</v>
      </c>
      <c r="G732" s="32">
        <f t="shared" si="257"/>
        <v>-0.33439999999999998</v>
      </c>
    </row>
    <row r="733" spans="1:7" x14ac:dyDescent="0.2">
      <c r="A733" s="59">
        <v>37</v>
      </c>
      <c r="B733" s="25" t="s">
        <v>25</v>
      </c>
      <c r="C733" s="31"/>
      <c r="D733" s="58">
        <v>0</v>
      </c>
      <c r="E733" s="58">
        <v>0</v>
      </c>
      <c r="F733" s="58">
        <f t="shared" si="256"/>
        <v>0</v>
      </c>
      <c r="G733" s="32" t="e">
        <f t="shared" si="257"/>
        <v>#DIV/0!</v>
      </c>
    </row>
    <row r="734" spans="1:7" ht="13.5" thickBot="1" x14ac:dyDescent="0.25"/>
    <row r="735" spans="1:7" ht="16.5" thickBot="1" x14ac:dyDescent="0.3">
      <c r="A735" s="257" t="s">
        <v>69</v>
      </c>
      <c r="B735" s="258"/>
      <c r="C735" s="258"/>
      <c r="D735" s="258"/>
      <c r="E735" s="258"/>
      <c r="F735" s="258"/>
      <c r="G735" s="259"/>
    </row>
    <row r="736" spans="1:7" ht="12.75" customHeight="1" x14ac:dyDescent="0.2">
      <c r="A736" s="277" t="s">
        <v>1</v>
      </c>
      <c r="B736" s="270" t="s">
        <v>0</v>
      </c>
      <c r="C736" s="271" t="s">
        <v>76</v>
      </c>
      <c r="D736" s="275" t="s">
        <v>9</v>
      </c>
      <c r="E736" s="275"/>
      <c r="F736" s="276" t="s">
        <v>14</v>
      </c>
      <c r="G736" s="276"/>
    </row>
    <row r="737" spans="1:7" x14ac:dyDescent="0.2">
      <c r="A737" s="277"/>
      <c r="B737" s="270"/>
      <c r="C737" s="272"/>
      <c r="D737" s="58" t="s">
        <v>10</v>
      </c>
      <c r="E737" s="58" t="s">
        <v>11</v>
      </c>
      <c r="F737" s="58" t="s">
        <v>12</v>
      </c>
      <c r="G737" s="32" t="s">
        <v>13</v>
      </c>
    </row>
    <row r="738" spans="1:7" x14ac:dyDescent="0.2">
      <c r="A738" s="59">
        <v>700</v>
      </c>
      <c r="B738" s="1" t="s">
        <v>30</v>
      </c>
      <c r="C738" s="10"/>
      <c r="D738" s="58">
        <v>4339</v>
      </c>
      <c r="E738" s="58">
        <v>2131</v>
      </c>
      <c r="F738" s="58">
        <f>(D738-E738)</f>
        <v>2208</v>
      </c>
      <c r="G738" s="32">
        <f>F738/E738</f>
        <v>1.0361332707648991</v>
      </c>
    </row>
    <row r="739" spans="1:7" x14ac:dyDescent="0.2">
      <c r="A739" s="59">
        <v>701</v>
      </c>
      <c r="B739" s="1" t="s">
        <v>31</v>
      </c>
      <c r="C739" s="10"/>
      <c r="D739" s="58">
        <v>2825</v>
      </c>
      <c r="E739" s="58">
        <v>6562</v>
      </c>
      <c r="F739" s="58">
        <f t="shared" ref="F739:F741" si="258">(D739-E739)</f>
        <v>-3737</v>
      </c>
      <c r="G739" s="32">
        <f t="shared" ref="G739:G741" si="259">F739/E739</f>
        <v>-0.56949100883876869</v>
      </c>
    </row>
    <row r="740" spans="1:7" x14ac:dyDescent="0.2">
      <c r="A740" s="59">
        <v>704</v>
      </c>
      <c r="B740" s="1" t="s">
        <v>32</v>
      </c>
      <c r="C740" s="10"/>
      <c r="D740" s="58">
        <v>0</v>
      </c>
      <c r="E740" s="58">
        <v>0</v>
      </c>
      <c r="F740" s="58">
        <f t="shared" si="258"/>
        <v>0</v>
      </c>
      <c r="G740" s="32" t="e">
        <f t="shared" si="259"/>
        <v>#DIV/0!</v>
      </c>
    </row>
    <row r="741" spans="1:7" x14ac:dyDescent="0.2">
      <c r="A741" s="59">
        <v>706</v>
      </c>
      <c r="B741" s="1" t="s">
        <v>33</v>
      </c>
      <c r="C741" s="10"/>
      <c r="D741" s="58">
        <v>5790</v>
      </c>
      <c r="E741" s="58">
        <v>8285</v>
      </c>
      <c r="F741" s="58">
        <f t="shared" si="258"/>
        <v>-2495</v>
      </c>
      <c r="G741" s="32">
        <f t="shared" si="259"/>
        <v>-0.30114665057332529</v>
      </c>
    </row>
    <row r="742" spans="1:7" x14ac:dyDescent="0.2">
      <c r="A742" s="59"/>
      <c r="B742" s="13" t="s">
        <v>6</v>
      </c>
      <c r="C742" s="27"/>
      <c r="D742" s="39"/>
      <c r="E742" s="39"/>
      <c r="F742" s="39"/>
      <c r="G742" s="33"/>
    </row>
    <row r="743" spans="1:7" x14ac:dyDescent="0.2">
      <c r="A743" s="59"/>
      <c r="B743" s="14" t="s">
        <v>19</v>
      </c>
      <c r="C743" s="11"/>
      <c r="D743" s="39"/>
      <c r="E743" s="39"/>
      <c r="F743" s="58">
        <f t="shared" ref="F743:F748" si="260">(D743-E743)</f>
        <v>0</v>
      </c>
      <c r="G743" s="32" t="e">
        <f t="shared" ref="G743:G748" si="261">F743/E743</f>
        <v>#DIV/0!</v>
      </c>
    </row>
    <row r="744" spans="1:7" x14ac:dyDescent="0.2">
      <c r="A744" s="59"/>
      <c r="B744" s="14" t="s">
        <v>20</v>
      </c>
      <c r="C744" s="11"/>
      <c r="D744" s="39"/>
      <c r="E744" s="39"/>
      <c r="F744" s="58">
        <f t="shared" si="260"/>
        <v>0</v>
      </c>
      <c r="G744" s="32" t="e">
        <f t="shared" si="261"/>
        <v>#DIV/0!</v>
      </c>
    </row>
    <row r="745" spans="1:7" x14ac:dyDescent="0.2">
      <c r="A745" s="59"/>
      <c r="B745" s="14" t="s">
        <v>27</v>
      </c>
      <c r="C745" s="11"/>
      <c r="D745" s="39"/>
      <c r="E745" s="39"/>
      <c r="F745" s="58">
        <f t="shared" si="260"/>
        <v>0</v>
      </c>
      <c r="G745" s="32" t="e">
        <f t="shared" si="261"/>
        <v>#DIV/0!</v>
      </c>
    </row>
    <row r="746" spans="1:7" x14ac:dyDescent="0.2">
      <c r="A746" s="59">
        <v>706</v>
      </c>
      <c r="B746" s="2" t="s">
        <v>34</v>
      </c>
      <c r="C746" s="11"/>
      <c r="D746" s="39">
        <v>526</v>
      </c>
      <c r="E746" s="39">
        <v>578</v>
      </c>
      <c r="F746" s="58">
        <f t="shared" si="260"/>
        <v>-52</v>
      </c>
      <c r="G746" s="32">
        <f t="shared" si="261"/>
        <v>-8.9965397923875437E-2</v>
      </c>
    </row>
    <row r="747" spans="1:7" x14ac:dyDescent="0.2">
      <c r="A747" s="59" t="s">
        <v>35</v>
      </c>
      <c r="B747" s="2" t="s">
        <v>36</v>
      </c>
      <c r="C747" s="11"/>
      <c r="D747" s="39">
        <v>0</v>
      </c>
      <c r="E747" s="39">
        <v>0</v>
      </c>
      <c r="F747" s="58">
        <f t="shared" si="260"/>
        <v>0</v>
      </c>
      <c r="G747" s="32" t="e">
        <f t="shared" si="261"/>
        <v>#DIV/0!</v>
      </c>
    </row>
    <row r="748" spans="1:7" ht="25.5" x14ac:dyDescent="0.2">
      <c r="A748" s="22"/>
      <c r="B748" s="26" t="s">
        <v>45</v>
      </c>
      <c r="C748" s="55"/>
      <c r="D748" s="40">
        <f>D738+D739+D740+D741+D746+D747</f>
        <v>13480</v>
      </c>
      <c r="E748" s="40">
        <f>E738+E739+E740+E741+E746+E747</f>
        <v>17556</v>
      </c>
      <c r="F748" s="40">
        <f t="shared" si="260"/>
        <v>-4076</v>
      </c>
      <c r="G748" s="34">
        <f t="shared" si="261"/>
        <v>-0.23217133743449533</v>
      </c>
    </row>
    <row r="749" spans="1:7" x14ac:dyDescent="0.2">
      <c r="B749" s="18"/>
      <c r="C749" s="28"/>
      <c r="D749" s="41"/>
      <c r="E749" s="42"/>
      <c r="F749" s="42"/>
      <c r="G749" s="35"/>
    </row>
    <row r="750" spans="1:7" x14ac:dyDescent="0.2">
      <c r="B750" s="13" t="s">
        <v>6</v>
      </c>
      <c r="C750" s="28"/>
      <c r="D750" s="41"/>
      <c r="E750" s="42"/>
      <c r="F750" s="42"/>
      <c r="G750" s="35"/>
    </row>
    <row r="751" spans="1:7" x14ac:dyDescent="0.2">
      <c r="B751" s="1" t="s">
        <v>28</v>
      </c>
      <c r="C751" s="10"/>
      <c r="D751" s="58"/>
      <c r="E751" s="58"/>
      <c r="F751" s="58">
        <f t="shared" ref="F751" si="262">(D751-E751)</f>
        <v>0</v>
      </c>
      <c r="G751" s="32" t="e">
        <f t="shared" ref="G751" si="263">F751/E751</f>
        <v>#DIV/0!</v>
      </c>
    </row>
    <row r="752" spans="1:7" x14ac:dyDescent="0.2">
      <c r="B752" s="3"/>
      <c r="C752" s="57"/>
      <c r="D752" s="60"/>
      <c r="E752" s="60"/>
      <c r="F752" s="60"/>
      <c r="G752" s="36"/>
    </row>
    <row r="753" spans="1:7" x14ac:dyDescent="0.2">
      <c r="A753" s="59">
        <v>72</v>
      </c>
      <c r="B753" s="1" t="s">
        <v>37</v>
      </c>
      <c r="C753" s="10"/>
      <c r="D753" s="58"/>
      <c r="E753" s="58"/>
      <c r="F753" s="58">
        <f t="shared" ref="F753:F765" si="264">(D753-E753)</f>
        <v>0</v>
      </c>
      <c r="G753" s="32" t="e">
        <f t="shared" ref="G753:G765" si="265">F753/E753</f>
        <v>#DIV/0!</v>
      </c>
    </row>
    <row r="754" spans="1:7" x14ac:dyDescent="0.2">
      <c r="A754" s="59">
        <v>73</v>
      </c>
      <c r="B754" s="1" t="s">
        <v>38</v>
      </c>
      <c r="C754" s="10"/>
      <c r="D754" s="58"/>
      <c r="E754" s="58"/>
      <c r="F754" s="58">
        <f t="shared" si="264"/>
        <v>0</v>
      </c>
      <c r="G754" s="32" t="e">
        <f t="shared" si="265"/>
        <v>#DIV/0!</v>
      </c>
    </row>
    <row r="755" spans="1:7" x14ac:dyDescent="0.2">
      <c r="A755" s="59">
        <v>74</v>
      </c>
      <c r="B755" s="2" t="s">
        <v>39</v>
      </c>
      <c r="C755" s="11"/>
      <c r="D755" s="39"/>
      <c r="E755" s="39"/>
      <c r="F755" s="58">
        <f t="shared" si="264"/>
        <v>0</v>
      </c>
      <c r="G755" s="32" t="e">
        <f t="shared" si="265"/>
        <v>#DIV/0!</v>
      </c>
    </row>
    <row r="756" spans="1:7" ht="25.5" x14ac:dyDescent="0.2">
      <c r="B756" s="26" t="s">
        <v>44</v>
      </c>
      <c r="C756" s="10"/>
      <c r="D756" s="58">
        <f>D748+D753+D754+D755</f>
        <v>13480</v>
      </c>
      <c r="E756" s="58">
        <f>E748+E753+E754+E755</f>
        <v>17556</v>
      </c>
      <c r="F756" s="58">
        <f t="shared" si="264"/>
        <v>-4076</v>
      </c>
      <c r="G756" s="32">
        <f t="shared" si="265"/>
        <v>-0.23217133743449533</v>
      </c>
    </row>
    <row r="757" spans="1:7" x14ac:dyDescent="0.2">
      <c r="A757" s="59">
        <v>60</v>
      </c>
      <c r="B757" s="3" t="s">
        <v>40</v>
      </c>
      <c r="C757" s="57"/>
      <c r="D757" s="60">
        <f>D758+D759+D760</f>
        <v>3805</v>
      </c>
      <c r="E757" s="60">
        <f>E758+E759+E760</f>
        <v>4644</v>
      </c>
      <c r="F757" s="58">
        <f t="shared" si="264"/>
        <v>-839</v>
      </c>
      <c r="G757" s="32">
        <f t="shared" si="265"/>
        <v>-0.18066322136089577</v>
      </c>
    </row>
    <row r="758" spans="1:7" x14ac:dyDescent="0.2">
      <c r="A758" s="59">
        <v>600</v>
      </c>
      <c r="B758" s="1" t="s">
        <v>2</v>
      </c>
      <c r="C758" s="10"/>
      <c r="D758" s="58">
        <v>1121</v>
      </c>
      <c r="E758" s="58">
        <v>563</v>
      </c>
      <c r="F758" s="58">
        <f t="shared" si="264"/>
        <v>558</v>
      </c>
      <c r="G758" s="32">
        <f t="shared" si="265"/>
        <v>0.99111900532859676</v>
      </c>
    </row>
    <row r="759" spans="1:7" x14ac:dyDescent="0.2">
      <c r="A759" s="59">
        <v>601</v>
      </c>
      <c r="B759" s="1" t="s">
        <v>3</v>
      </c>
      <c r="C759" s="10"/>
      <c r="D759" s="58">
        <v>2684</v>
      </c>
      <c r="E759" s="58">
        <v>4081</v>
      </c>
      <c r="F759" s="58">
        <f t="shared" si="264"/>
        <v>-1397</v>
      </c>
      <c r="G759" s="32">
        <f t="shared" si="265"/>
        <v>-0.3423180592991914</v>
      </c>
    </row>
    <row r="760" spans="1:7" x14ac:dyDescent="0.2">
      <c r="A760" s="59">
        <v>604</v>
      </c>
      <c r="B760" s="1" t="s">
        <v>4</v>
      </c>
      <c r="C760" s="10"/>
      <c r="D760" s="58">
        <v>0</v>
      </c>
      <c r="E760" s="58">
        <v>0</v>
      </c>
      <c r="F760" s="58">
        <f t="shared" si="264"/>
        <v>0</v>
      </c>
      <c r="G760" s="32" t="e">
        <f t="shared" si="265"/>
        <v>#DIV/0!</v>
      </c>
    </row>
    <row r="761" spans="1:7" x14ac:dyDescent="0.2">
      <c r="A761" s="59">
        <v>61</v>
      </c>
      <c r="B761" s="1" t="s">
        <v>41</v>
      </c>
      <c r="C761" s="10"/>
      <c r="D761" s="58">
        <v>274</v>
      </c>
      <c r="E761" s="58">
        <v>505</v>
      </c>
      <c r="F761" s="58">
        <f t="shared" si="264"/>
        <v>-231</v>
      </c>
      <c r="G761" s="32">
        <f t="shared" si="265"/>
        <v>-0.45742574257425744</v>
      </c>
    </row>
    <row r="762" spans="1:7" x14ac:dyDescent="0.2">
      <c r="A762" s="59">
        <v>62</v>
      </c>
      <c r="B762" s="2" t="s">
        <v>42</v>
      </c>
      <c r="C762" s="11"/>
      <c r="D762" s="39">
        <v>131</v>
      </c>
      <c r="E762" s="39">
        <v>39</v>
      </c>
      <c r="F762" s="58">
        <f t="shared" si="264"/>
        <v>92</v>
      </c>
      <c r="G762" s="32">
        <f t="shared" si="265"/>
        <v>2.358974358974359</v>
      </c>
    </row>
    <row r="763" spans="1:7" ht="25.5" x14ac:dyDescent="0.2">
      <c r="A763" s="22"/>
      <c r="B763" s="26" t="s">
        <v>43</v>
      </c>
      <c r="C763" s="54"/>
      <c r="D763" s="58">
        <f>D757+D761+D762</f>
        <v>4210</v>
      </c>
      <c r="E763" s="58">
        <f>E757+E761+E762</f>
        <v>5188</v>
      </c>
      <c r="F763" s="58">
        <f t="shared" si="264"/>
        <v>-978</v>
      </c>
      <c r="G763" s="32">
        <f t="shared" si="265"/>
        <v>-0.18851195065535853</v>
      </c>
    </row>
    <row r="764" spans="1:7" ht="25.5" x14ac:dyDescent="0.2">
      <c r="A764" s="22"/>
      <c r="B764" s="26" t="s">
        <v>48</v>
      </c>
      <c r="C764" s="54"/>
      <c r="D764" s="58">
        <f>D756-D763</f>
        <v>9270</v>
      </c>
      <c r="E764" s="58">
        <f>E756-E763</f>
        <v>12368</v>
      </c>
      <c r="F764" s="58">
        <f t="shared" si="264"/>
        <v>-3098</v>
      </c>
      <c r="G764" s="32">
        <f t="shared" si="265"/>
        <v>-0.25048512289780078</v>
      </c>
    </row>
    <row r="765" spans="1:7" x14ac:dyDescent="0.2">
      <c r="A765" s="59">
        <v>63</v>
      </c>
      <c r="B765" s="3" t="s">
        <v>46</v>
      </c>
      <c r="C765" s="57"/>
      <c r="D765" s="60">
        <v>8323</v>
      </c>
      <c r="E765" s="60">
        <v>7390</v>
      </c>
      <c r="F765" s="58">
        <f t="shared" si="264"/>
        <v>933</v>
      </c>
      <c r="G765" s="32">
        <f t="shared" si="265"/>
        <v>0.12625169147496618</v>
      </c>
    </row>
    <row r="766" spans="1:7" x14ac:dyDescent="0.2">
      <c r="A766" s="59"/>
      <c r="B766" s="13" t="s">
        <v>6</v>
      </c>
      <c r="C766" s="27"/>
      <c r="D766" s="58"/>
      <c r="E766" s="58"/>
      <c r="F766" s="58"/>
      <c r="G766" s="32"/>
    </row>
    <row r="767" spans="1:7" x14ac:dyDescent="0.2">
      <c r="A767" s="59">
        <v>631</v>
      </c>
      <c r="B767" s="15" t="s">
        <v>21</v>
      </c>
      <c r="C767" s="21"/>
      <c r="D767" s="60">
        <v>6523</v>
      </c>
      <c r="E767" s="60">
        <v>5842</v>
      </c>
      <c r="F767" s="58">
        <f t="shared" ref="F767" si="266">(D767-E767)</f>
        <v>681</v>
      </c>
      <c r="G767" s="32">
        <f t="shared" ref="G767" si="267">F767/E767</f>
        <v>0.11656966792194454</v>
      </c>
    </row>
    <row r="768" spans="1:7" x14ac:dyDescent="0.2">
      <c r="A768" s="59"/>
      <c r="B768" s="15"/>
      <c r="C768" s="21"/>
      <c r="D768" s="58"/>
      <c r="E768" s="58"/>
      <c r="F768" s="58"/>
      <c r="G768" s="32"/>
    </row>
    <row r="769" spans="1:7" x14ac:dyDescent="0.2">
      <c r="A769" s="59">
        <v>64</v>
      </c>
      <c r="B769" s="2" t="s">
        <v>47</v>
      </c>
      <c r="C769" s="11"/>
      <c r="D769" s="39">
        <v>828</v>
      </c>
      <c r="E769" s="39">
        <v>689</v>
      </c>
      <c r="F769" s="58">
        <f t="shared" ref="F769:F779" si="268">(D769-E769)</f>
        <v>139</v>
      </c>
      <c r="G769" s="32">
        <f t="shared" ref="G769:G779" si="269">F769/E769</f>
        <v>0.20174165457184326</v>
      </c>
    </row>
    <row r="770" spans="1:7" ht="25.5" x14ac:dyDescent="0.2">
      <c r="A770" s="22"/>
      <c r="B770" s="26" t="s">
        <v>49</v>
      </c>
      <c r="C770" s="54"/>
      <c r="D770" s="58">
        <f>D764-D765-D769</f>
        <v>119</v>
      </c>
      <c r="E770" s="58">
        <f>E764-E765-E769</f>
        <v>4289</v>
      </c>
      <c r="F770" s="58">
        <f t="shared" si="268"/>
        <v>-4170</v>
      </c>
      <c r="G770" s="32">
        <f t="shared" si="269"/>
        <v>-0.97225460480298442</v>
      </c>
    </row>
    <row r="771" spans="1:7" x14ac:dyDescent="0.2">
      <c r="A771" s="59">
        <v>75</v>
      </c>
      <c r="B771" s="3" t="s">
        <v>50</v>
      </c>
      <c r="C771" s="57"/>
      <c r="D771" s="60">
        <v>0</v>
      </c>
      <c r="E771" s="60">
        <v>3</v>
      </c>
      <c r="F771" s="58">
        <f t="shared" si="268"/>
        <v>-3</v>
      </c>
      <c r="G771" s="32">
        <f t="shared" si="269"/>
        <v>-1</v>
      </c>
    </row>
    <row r="772" spans="1:7" x14ac:dyDescent="0.2">
      <c r="A772" s="59">
        <v>65</v>
      </c>
      <c r="B772" s="1" t="s">
        <v>51</v>
      </c>
      <c r="C772" s="10"/>
      <c r="D772" s="58">
        <v>108</v>
      </c>
      <c r="E772" s="58">
        <v>236</v>
      </c>
      <c r="F772" s="58">
        <f t="shared" si="268"/>
        <v>-128</v>
      </c>
      <c r="G772" s="32">
        <f t="shared" si="269"/>
        <v>-0.5423728813559322</v>
      </c>
    </row>
    <row r="773" spans="1:7" ht="25.5" x14ac:dyDescent="0.2">
      <c r="A773" s="59">
        <v>68</v>
      </c>
      <c r="B773" s="16" t="s">
        <v>52</v>
      </c>
      <c r="C773" s="17"/>
      <c r="D773" s="58">
        <v>1735</v>
      </c>
      <c r="E773" s="58">
        <v>2217</v>
      </c>
      <c r="F773" s="58">
        <f t="shared" si="268"/>
        <v>-482</v>
      </c>
      <c r="G773" s="32">
        <f t="shared" si="269"/>
        <v>-0.21741091565178169</v>
      </c>
    </row>
    <row r="774" spans="1:7" x14ac:dyDescent="0.2">
      <c r="A774" s="59">
        <v>78</v>
      </c>
      <c r="B774" s="2" t="s">
        <v>53</v>
      </c>
      <c r="C774" s="11"/>
      <c r="D774" s="39">
        <v>0</v>
      </c>
      <c r="E774" s="39">
        <v>194</v>
      </c>
      <c r="F774" s="58">
        <f t="shared" si="268"/>
        <v>-194</v>
      </c>
      <c r="G774" s="32">
        <f t="shared" si="269"/>
        <v>-1</v>
      </c>
    </row>
    <row r="775" spans="1:7" ht="25.5" x14ac:dyDescent="0.2">
      <c r="A775" s="22"/>
      <c r="B775" s="26" t="s">
        <v>77</v>
      </c>
      <c r="C775" s="54"/>
      <c r="D775" s="58">
        <f>D770+D771-D772-D773+D774</f>
        <v>-1724</v>
      </c>
      <c r="E775" s="58">
        <f>E770+E771-E772-E773+E774</f>
        <v>2033</v>
      </c>
      <c r="F775" s="58">
        <f t="shared" si="268"/>
        <v>-3757</v>
      </c>
      <c r="G775" s="32">
        <f t="shared" si="269"/>
        <v>-1.8480078701426463</v>
      </c>
    </row>
    <row r="776" spans="1:7" x14ac:dyDescent="0.2">
      <c r="A776" s="59">
        <v>76</v>
      </c>
      <c r="B776" s="1" t="s">
        <v>54</v>
      </c>
      <c r="C776" s="10"/>
      <c r="D776" s="58">
        <v>0</v>
      </c>
      <c r="E776" s="58">
        <v>0</v>
      </c>
      <c r="F776" s="58">
        <f t="shared" si="268"/>
        <v>0</v>
      </c>
      <c r="G776" s="32" t="e">
        <f t="shared" si="269"/>
        <v>#DIV/0!</v>
      </c>
    </row>
    <row r="777" spans="1:7" x14ac:dyDescent="0.2">
      <c r="A777" s="59">
        <v>66</v>
      </c>
      <c r="B777" s="1" t="s">
        <v>55</v>
      </c>
      <c r="C777" s="10"/>
      <c r="D777" s="58">
        <v>0</v>
      </c>
      <c r="E777" s="58">
        <v>0</v>
      </c>
      <c r="F777" s="58">
        <f t="shared" si="268"/>
        <v>0</v>
      </c>
      <c r="G777" s="32" t="e">
        <f t="shared" si="269"/>
        <v>#DIV/0!</v>
      </c>
    </row>
    <row r="778" spans="1:7" x14ac:dyDescent="0.2">
      <c r="B778" s="2" t="s">
        <v>56</v>
      </c>
      <c r="C778" s="11"/>
      <c r="D778" s="39">
        <f>D776-D777</f>
        <v>0</v>
      </c>
      <c r="E778" s="39">
        <f>E776-E777</f>
        <v>0</v>
      </c>
      <c r="F778" s="58">
        <f t="shared" si="268"/>
        <v>0</v>
      </c>
      <c r="G778" s="32" t="e">
        <f t="shared" si="269"/>
        <v>#DIV/0!</v>
      </c>
    </row>
    <row r="779" spans="1:7" x14ac:dyDescent="0.2">
      <c r="A779" s="22"/>
      <c r="B779" s="19" t="s">
        <v>57</v>
      </c>
      <c r="C779" s="54"/>
      <c r="D779" s="58">
        <f>D775+D778</f>
        <v>-1724</v>
      </c>
      <c r="E779" s="58">
        <f>E775+E778</f>
        <v>2033</v>
      </c>
      <c r="F779" s="58">
        <f t="shared" si="268"/>
        <v>-3757</v>
      </c>
      <c r="G779" s="32">
        <f t="shared" si="269"/>
        <v>-1.8480078701426463</v>
      </c>
    </row>
    <row r="781" spans="1:7" x14ac:dyDescent="0.2">
      <c r="B781" s="251" t="s">
        <v>5</v>
      </c>
      <c r="C781" s="252"/>
      <c r="D781" s="275" t="s">
        <v>9</v>
      </c>
      <c r="E781" s="275"/>
      <c r="F781" s="276" t="s">
        <v>14</v>
      </c>
      <c r="G781" s="276"/>
    </row>
    <row r="782" spans="1:7" x14ac:dyDescent="0.2">
      <c r="B782" s="5"/>
      <c r="C782" s="28"/>
      <c r="D782" s="42" t="s">
        <v>10</v>
      </c>
      <c r="E782" s="42" t="s">
        <v>11</v>
      </c>
      <c r="F782" s="42" t="s">
        <v>12</v>
      </c>
      <c r="G782" s="37" t="s">
        <v>13</v>
      </c>
    </row>
    <row r="783" spans="1:7" x14ac:dyDescent="0.2">
      <c r="A783" s="59">
        <v>5</v>
      </c>
      <c r="B783" s="1" t="s">
        <v>22</v>
      </c>
      <c r="C783" s="10"/>
      <c r="D783" s="58">
        <v>237894</v>
      </c>
      <c r="E783" s="58">
        <v>230388</v>
      </c>
      <c r="F783" s="58">
        <f t="shared" ref="F783" si="270">(D783-E783)</f>
        <v>7506</v>
      </c>
      <c r="G783" s="32">
        <f t="shared" ref="G783" si="271">F783/E783</f>
        <v>3.2579821865722176E-2</v>
      </c>
    </row>
    <row r="784" spans="1:7" x14ac:dyDescent="0.2">
      <c r="B784" s="6"/>
      <c r="C784" s="28"/>
    </row>
    <row r="785" spans="1:7" x14ac:dyDescent="0.2">
      <c r="B785" s="7" t="s">
        <v>6</v>
      </c>
      <c r="C785" s="29"/>
    </row>
    <row r="786" spans="1:7" x14ac:dyDescent="0.2">
      <c r="B786" s="6"/>
      <c r="C786" s="28"/>
    </row>
    <row r="787" spans="1:7" x14ac:dyDescent="0.2">
      <c r="A787" s="59">
        <v>51</v>
      </c>
      <c r="B787" s="20" t="s">
        <v>29</v>
      </c>
      <c r="C787" s="30"/>
      <c r="D787" s="58">
        <v>0</v>
      </c>
      <c r="E787" s="58">
        <v>0</v>
      </c>
      <c r="F787" s="58">
        <f t="shared" ref="F787:F788" si="272">(D787-E787)</f>
        <v>0</v>
      </c>
      <c r="G787" s="32" t="e">
        <f t="shared" ref="G787:G788" si="273">F787/E787</f>
        <v>#DIV/0!</v>
      </c>
    </row>
    <row r="788" spans="1:7" x14ac:dyDescent="0.2">
      <c r="A788" s="59">
        <v>510</v>
      </c>
      <c r="B788" s="1" t="s">
        <v>7</v>
      </c>
      <c r="C788" s="10"/>
      <c r="D788" s="58">
        <v>0</v>
      </c>
      <c r="E788" s="58">
        <v>0</v>
      </c>
      <c r="F788" s="58">
        <f t="shared" si="272"/>
        <v>0</v>
      </c>
      <c r="G788" s="32" t="e">
        <f t="shared" si="273"/>
        <v>#DIV/0!</v>
      </c>
    </row>
    <row r="789" spans="1:7" x14ac:dyDescent="0.2">
      <c r="B789" s="3"/>
      <c r="C789" s="28"/>
    </row>
    <row r="790" spans="1:7" x14ac:dyDescent="0.2">
      <c r="A790" s="59">
        <v>41</v>
      </c>
      <c r="B790" s="1" t="s">
        <v>8</v>
      </c>
      <c r="C790" s="10"/>
      <c r="D790" s="58">
        <f>D794+D795+D796</f>
        <v>129846</v>
      </c>
      <c r="E790" s="58">
        <f>E794+E795+E796</f>
        <v>104321</v>
      </c>
      <c r="F790" s="58">
        <f t="shared" ref="F790" si="274">(D790-E790)</f>
        <v>25525</v>
      </c>
      <c r="G790" s="32">
        <f t="shared" ref="G790" si="275">F790/E790</f>
        <v>0.24467748583698393</v>
      </c>
    </row>
    <row r="791" spans="1:7" x14ac:dyDescent="0.2">
      <c r="A791" s="59"/>
      <c r="B791" s="1"/>
      <c r="C791" s="10"/>
      <c r="D791" s="58"/>
      <c r="E791" s="58"/>
      <c r="F791" s="58"/>
      <c r="G791" s="32"/>
    </row>
    <row r="792" spans="1:7" x14ac:dyDescent="0.2">
      <c r="A792" s="59"/>
      <c r="B792" s="7" t="s">
        <v>6</v>
      </c>
      <c r="C792" s="29"/>
      <c r="D792" s="58"/>
      <c r="E792" s="58"/>
      <c r="F792" s="58"/>
      <c r="G792" s="32"/>
    </row>
    <row r="793" spans="1:7" x14ac:dyDescent="0.2">
      <c r="A793" s="59"/>
      <c r="B793" s="1"/>
      <c r="C793" s="10"/>
      <c r="D793" s="58"/>
      <c r="E793" s="58"/>
      <c r="F793" s="58"/>
      <c r="G793" s="32"/>
    </row>
    <row r="794" spans="1:7" x14ac:dyDescent="0.2">
      <c r="A794" s="59"/>
      <c r="B794" s="23" t="s">
        <v>23</v>
      </c>
      <c r="C794" s="10"/>
      <c r="D794" s="58">
        <v>43763</v>
      </c>
      <c r="E794" s="58">
        <v>34827</v>
      </c>
      <c r="F794" s="58">
        <f t="shared" ref="F794:F796" si="276">(D794-E794)</f>
        <v>8936</v>
      </c>
      <c r="G794" s="32">
        <f t="shared" ref="G794:G796" si="277">F794/E794</f>
        <v>0.25658253653774371</v>
      </c>
    </row>
    <row r="795" spans="1:7" ht="25.5" x14ac:dyDescent="0.2">
      <c r="A795" s="59"/>
      <c r="B795" s="24" t="s">
        <v>58</v>
      </c>
      <c r="C795" s="17"/>
      <c r="D795" s="58">
        <v>54199</v>
      </c>
      <c r="E795" s="58">
        <v>25366</v>
      </c>
      <c r="F795" s="58">
        <f t="shared" si="276"/>
        <v>28833</v>
      </c>
      <c r="G795" s="32">
        <f t="shared" si="277"/>
        <v>1.1366790191595049</v>
      </c>
    </row>
    <row r="796" spans="1:7" x14ac:dyDescent="0.2">
      <c r="A796" s="59"/>
      <c r="B796" s="23" t="s">
        <v>24</v>
      </c>
      <c r="C796" s="10"/>
      <c r="D796" s="58">
        <v>31884</v>
      </c>
      <c r="E796" s="58">
        <v>44128</v>
      </c>
      <c r="F796" s="58">
        <f t="shared" si="276"/>
        <v>-12244</v>
      </c>
      <c r="G796" s="32">
        <f t="shared" si="277"/>
        <v>-0.27746555474981871</v>
      </c>
    </row>
    <row r="797" spans="1:7" x14ac:dyDescent="0.2">
      <c r="A797" s="59"/>
      <c r="B797" s="1"/>
      <c r="C797" s="10"/>
      <c r="D797" s="58"/>
      <c r="E797" s="58"/>
      <c r="F797" s="58"/>
      <c r="G797" s="32"/>
    </row>
    <row r="798" spans="1:7" x14ac:dyDescent="0.2">
      <c r="A798" s="59"/>
      <c r="B798" s="8" t="s">
        <v>26</v>
      </c>
      <c r="C798" s="31"/>
      <c r="D798" s="58">
        <v>9423</v>
      </c>
      <c r="E798" s="58">
        <v>9220</v>
      </c>
      <c r="F798" s="58">
        <f t="shared" ref="F798" si="278">(D798-E798)</f>
        <v>203</v>
      </c>
      <c r="G798" s="32">
        <f t="shared" ref="G798" si="279">F798/E798</f>
        <v>2.2017353579175704E-2</v>
      </c>
    </row>
    <row r="799" spans="1:7" x14ac:dyDescent="0.2">
      <c r="A799" s="59"/>
      <c r="B799" s="8"/>
      <c r="C799" s="31"/>
      <c r="D799" s="58"/>
      <c r="E799" s="58"/>
      <c r="F799" s="58"/>
      <c r="G799" s="32"/>
    </row>
    <row r="800" spans="1:7" x14ac:dyDescent="0.2">
      <c r="A800" s="59">
        <v>3</v>
      </c>
      <c r="B800" s="8" t="s">
        <v>15</v>
      </c>
      <c r="C800" s="31"/>
      <c r="D800" s="58">
        <f>D803+D804+D805+D806</f>
        <v>17772</v>
      </c>
      <c r="E800" s="58">
        <f>E803+E804+E805+E806</f>
        <v>16865</v>
      </c>
      <c r="F800" s="58">
        <f t="shared" ref="F800" si="280">(D800-E800)</f>
        <v>907</v>
      </c>
      <c r="G800" s="32">
        <f t="shared" ref="G800" si="281">F800/E800</f>
        <v>5.3780017788319007E-2</v>
      </c>
    </row>
    <row r="801" spans="1:7" x14ac:dyDescent="0.2">
      <c r="A801" s="59"/>
      <c r="B801" s="7" t="s">
        <v>6</v>
      </c>
      <c r="C801" s="29"/>
      <c r="D801" s="58"/>
      <c r="E801" s="58"/>
      <c r="F801" s="58"/>
      <c r="G801" s="32"/>
    </row>
    <row r="802" spans="1:7" x14ac:dyDescent="0.2">
      <c r="A802" s="59"/>
      <c r="B802" s="8"/>
      <c r="C802" s="31"/>
      <c r="D802" s="58"/>
      <c r="E802" s="58"/>
      <c r="F802" s="58"/>
      <c r="G802" s="32"/>
    </row>
    <row r="803" spans="1:7" x14ac:dyDescent="0.2">
      <c r="A803" s="59">
        <v>30</v>
      </c>
      <c r="B803" s="25" t="s">
        <v>16</v>
      </c>
      <c r="C803" s="31"/>
      <c r="D803" s="58">
        <v>6912</v>
      </c>
      <c r="E803" s="58">
        <v>3384</v>
      </c>
      <c r="F803" s="58">
        <f t="shared" ref="F803:F806" si="282">(D803-E803)</f>
        <v>3528</v>
      </c>
      <c r="G803" s="32">
        <f t="shared" ref="G803:G805" si="283">F803/E803</f>
        <v>1.0425531914893618</v>
      </c>
    </row>
    <row r="804" spans="1:7" x14ac:dyDescent="0.2">
      <c r="A804" s="59">
        <v>31</v>
      </c>
      <c r="B804" s="25" t="s">
        <v>17</v>
      </c>
      <c r="C804" s="31"/>
      <c r="D804" s="58">
        <v>3423</v>
      </c>
      <c r="E804" s="58">
        <v>1816</v>
      </c>
      <c r="F804" s="58">
        <f t="shared" si="282"/>
        <v>1607</v>
      </c>
      <c r="G804" s="32">
        <f t="shared" si="283"/>
        <v>0.88491189427312777</v>
      </c>
    </row>
    <row r="805" spans="1:7" x14ac:dyDescent="0.2">
      <c r="A805" s="59">
        <v>32</v>
      </c>
      <c r="B805" s="25" t="s">
        <v>18</v>
      </c>
      <c r="C805" s="31"/>
      <c r="D805" s="58">
        <v>7437</v>
      </c>
      <c r="E805" s="58">
        <v>11665</v>
      </c>
      <c r="F805" s="58">
        <f t="shared" si="282"/>
        <v>-4228</v>
      </c>
      <c r="G805" s="32">
        <f t="shared" si="283"/>
        <v>-0.36245177882554652</v>
      </c>
    </row>
    <row r="806" spans="1:7" x14ac:dyDescent="0.2">
      <c r="A806" s="59">
        <v>37</v>
      </c>
      <c r="B806" s="25" t="s">
        <v>25</v>
      </c>
      <c r="C806" s="31"/>
      <c r="D806" s="58">
        <v>0</v>
      </c>
      <c r="E806" s="58">
        <v>0</v>
      </c>
      <c r="F806" s="58">
        <f t="shared" si="282"/>
        <v>0</v>
      </c>
      <c r="G806" s="32"/>
    </row>
    <row r="807" spans="1:7" ht="13.5" thickBot="1" x14ac:dyDescent="0.25"/>
    <row r="808" spans="1:7" ht="16.5" thickBot="1" x14ac:dyDescent="0.3">
      <c r="A808" s="257" t="s">
        <v>70</v>
      </c>
      <c r="B808" s="258"/>
      <c r="C808" s="258"/>
      <c r="D808" s="258"/>
      <c r="E808" s="258"/>
      <c r="F808" s="258"/>
      <c r="G808" s="259"/>
    </row>
    <row r="809" spans="1:7" ht="12.75" customHeight="1" x14ac:dyDescent="0.2">
      <c r="A809" s="277" t="s">
        <v>1</v>
      </c>
      <c r="B809" s="270" t="s">
        <v>0</v>
      </c>
      <c r="C809" s="271" t="s">
        <v>76</v>
      </c>
      <c r="D809" s="275" t="s">
        <v>9</v>
      </c>
      <c r="E809" s="275"/>
      <c r="F809" s="276" t="s">
        <v>14</v>
      </c>
      <c r="G809" s="276"/>
    </row>
    <row r="810" spans="1:7" x14ac:dyDescent="0.2">
      <c r="A810" s="277"/>
      <c r="B810" s="270"/>
      <c r="C810" s="272"/>
      <c r="D810" s="58" t="s">
        <v>10</v>
      </c>
      <c r="E810" s="58" t="s">
        <v>11</v>
      </c>
      <c r="F810" s="58" t="s">
        <v>12</v>
      </c>
      <c r="G810" s="32" t="s">
        <v>13</v>
      </c>
    </row>
    <row r="811" spans="1:7" x14ac:dyDescent="0.2">
      <c r="A811" s="59">
        <v>700</v>
      </c>
      <c r="B811" s="1" t="s">
        <v>30</v>
      </c>
      <c r="C811" s="10"/>
      <c r="D811" s="58">
        <v>72</v>
      </c>
      <c r="E811" s="58">
        <v>127</v>
      </c>
      <c r="F811" s="58">
        <f>(D811-E811)</f>
        <v>-55</v>
      </c>
      <c r="G811" s="32">
        <f>F811/E811</f>
        <v>-0.43307086614173229</v>
      </c>
    </row>
    <row r="812" spans="1:7" x14ac:dyDescent="0.2">
      <c r="A812" s="59">
        <v>701</v>
      </c>
      <c r="B812" s="1" t="s">
        <v>31</v>
      </c>
      <c r="C812" s="10"/>
      <c r="D812" s="58">
        <v>665</v>
      </c>
      <c r="E812" s="58">
        <v>1341</v>
      </c>
      <c r="F812" s="58">
        <f t="shared" ref="F812:F814" si="284">(D812-E812)</f>
        <v>-676</v>
      </c>
      <c r="G812" s="32">
        <f t="shared" ref="G812:G814" si="285">F812/E812</f>
        <v>-0.50410141685309473</v>
      </c>
    </row>
    <row r="813" spans="1:7" x14ac:dyDescent="0.2">
      <c r="A813" s="59">
        <v>704</v>
      </c>
      <c r="B813" s="1" t="s">
        <v>32</v>
      </c>
      <c r="C813" s="10"/>
      <c r="D813" s="58"/>
      <c r="E813" s="58"/>
      <c r="F813" s="58">
        <f t="shared" si="284"/>
        <v>0</v>
      </c>
      <c r="G813" s="32" t="e">
        <f t="shared" si="285"/>
        <v>#DIV/0!</v>
      </c>
    </row>
    <row r="814" spans="1:7" x14ac:dyDescent="0.2">
      <c r="A814" s="59">
        <v>706</v>
      </c>
      <c r="B814" s="1" t="s">
        <v>33</v>
      </c>
      <c r="C814" s="10"/>
      <c r="D814" s="58">
        <v>908</v>
      </c>
      <c r="E814" s="58">
        <v>1073</v>
      </c>
      <c r="F814" s="58">
        <f t="shared" si="284"/>
        <v>-165</v>
      </c>
      <c r="G814" s="32">
        <f t="shared" si="285"/>
        <v>-0.15377446411929171</v>
      </c>
    </row>
    <row r="815" spans="1:7" x14ac:dyDescent="0.2">
      <c r="A815" s="59"/>
      <c r="B815" s="13" t="s">
        <v>6</v>
      </c>
      <c r="C815" s="27"/>
      <c r="D815" s="39"/>
      <c r="E815" s="39"/>
      <c r="F815" s="39"/>
      <c r="G815" s="33"/>
    </row>
    <row r="816" spans="1:7" x14ac:dyDescent="0.2">
      <c r="A816" s="59"/>
      <c r="B816" s="14" t="s">
        <v>19</v>
      </c>
      <c r="C816" s="11"/>
      <c r="D816" s="39"/>
      <c r="E816" s="39"/>
      <c r="F816" s="58">
        <f t="shared" ref="F816:F821" si="286">(D816-E816)</f>
        <v>0</v>
      </c>
      <c r="G816" s="32" t="e">
        <f t="shared" ref="G816:G821" si="287">F816/E816</f>
        <v>#DIV/0!</v>
      </c>
    </row>
    <row r="817" spans="1:7" x14ac:dyDescent="0.2">
      <c r="A817" s="59"/>
      <c r="B817" s="14" t="s">
        <v>20</v>
      </c>
      <c r="C817" s="11"/>
      <c r="D817" s="39"/>
      <c r="E817" s="39"/>
      <c r="F817" s="58">
        <f t="shared" si="286"/>
        <v>0</v>
      </c>
      <c r="G817" s="32" t="e">
        <f t="shared" si="287"/>
        <v>#DIV/0!</v>
      </c>
    </row>
    <row r="818" spans="1:7" x14ac:dyDescent="0.2">
      <c r="A818" s="59"/>
      <c r="B818" s="14" t="s">
        <v>27</v>
      </c>
      <c r="C818" s="11"/>
      <c r="D818" s="39"/>
      <c r="E818" s="39"/>
      <c r="F818" s="58">
        <f t="shared" si="286"/>
        <v>0</v>
      </c>
      <c r="G818" s="32" t="e">
        <f t="shared" si="287"/>
        <v>#DIV/0!</v>
      </c>
    </row>
    <row r="819" spans="1:7" x14ac:dyDescent="0.2">
      <c r="A819" s="59">
        <v>706</v>
      </c>
      <c r="B819" s="2" t="s">
        <v>34</v>
      </c>
      <c r="C819" s="11"/>
      <c r="D819" s="39"/>
      <c r="E819" s="39"/>
      <c r="F819" s="58">
        <f t="shared" si="286"/>
        <v>0</v>
      </c>
      <c r="G819" s="32" t="e">
        <f t="shared" si="287"/>
        <v>#DIV/0!</v>
      </c>
    </row>
    <row r="820" spans="1:7" x14ac:dyDescent="0.2">
      <c r="A820" s="59" t="s">
        <v>35</v>
      </c>
      <c r="B820" s="2" t="s">
        <v>36</v>
      </c>
      <c r="C820" s="11"/>
      <c r="D820" s="39"/>
      <c r="E820" s="39"/>
      <c r="F820" s="58">
        <f t="shared" si="286"/>
        <v>0</v>
      </c>
      <c r="G820" s="32" t="e">
        <f t="shared" si="287"/>
        <v>#DIV/0!</v>
      </c>
    </row>
    <row r="821" spans="1:7" ht="25.5" x14ac:dyDescent="0.2">
      <c r="A821" s="22"/>
      <c r="B821" s="26" t="s">
        <v>45</v>
      </c>
      <c r="C821" s="55"/>
      <c r="D821" s="40">
        <f>D811+D812+D813+D814+D819+D820</f>
        <v>1645</v>
      </c>
      <c r="E821" s="40">
        <f>E811+E812+E813+E814+E819+E820</f>
        <v>2541</v>
      </c>
      <c r="F821" s="40">
        <f t="shared" si="286"/>
        <v>-896</v>
      </c>
      <c r="G821" s="34">
        <f t="shared" si="287"/>
        <v>-0.35261707988980717</v>
      </c>
    </row>
    <row r="822" spans="1:7" x14ac:dyDescent="0.2">
      <c r="B822" s="18"/>
      <c r="C822" s="28"/>
      <c r="D822" s="41"/>
      <c r="E822" s="42"/>
      <c r="F822" s="42"/>
      <c r="G822" s="35"/>
    </row>
    <row r="823" spans="1:7" x14ac:dyDescent="0.2">
      <c r="B823" s="13" t="s">
        <v>6</v>
      </c>
      <c r="C823" s="28"/>
      <c r="D823" s="41"/>
      <c r="E823" s="42"/>
      <c r="F823" s="42"/>
      <c r="G823" s="35"/>
    </row>
    <row r="824" spans="1:7" x14ac:dyDescent="0.2">
      <c r="B824" s="1" t="s">
        <v>28</v>
      </c>
      <c r="C824" s="10"/>
      <c r="D824" s="58"/>
      <c r="E824" s="58"/>
      <c r="F824" s="58">
        <f t="shared" ref="F824" si="288">(D824-E824)</f>
        <v>0</v>
      </c>
      <c r="G824" s="32" t="e">
        <f t="shared" ref="G824" si="289">F824/E824</f>
        <v>#DIV/0!</v>
      </c>
    </row>
    <row r="825" spans="1:7" x14ac:dyDescent="0.2">
      <c r="B825" s="3"/>
      <c r="C825" s="57"/>
      <c r="D825" s="60"/>
      <c r="E825" s="60"/>
      <c r="F825" s="60"/>
      <c r="G825" s="36"/>
    </row>
    <row r="826" spans="1:7" x14ac:dyDescent="0.2">
      <c r="A826" s="59">
        <v>72</v>
      </c>
      <c r="B826" s="1" t="s">
        <v>37</v>
      </c>
      <c r="C826" s="10"/>
      <c r="D826" s="58"/>
      <c r="E826" s="58"/>
      <c r="F826" s="58">
        <f t="shared" ref="F826:F838" si="290">(D826-E826)</f>
        <v>0</v>
      </c>
      <c r="G826" s="32" t="e">
        <f t="shared" ref="G826:G838" si="291">F826/E826</f>
        <v>#DIV/0!</v>
      </c>
    </row>
    <row r="827" spans="1:7" x14ac:dyDescent="0.2">
      <c r="A827" s="59">
        <v>73</v>
      </c>
      <c r="B827" s="1" t="s">
        <v>38</v>
      </c>
      <c r="C827" s="10"/>
      <c r="D827" s="58"/>
      <c r="E827" s="58"/>
      <c r="F827" s="58">
        <f t="shared" si="290"/>
        <v>0</v>
      </c>
      <c r="G827" s="32" t="e">
        <f t="shared" si="291"/>
        <v>#DIV/0!</v>
      </c>
    </row>
    <row r="828" spans="1:7" x14ac:dyDescent="0.2">
      <c r="A828" s="59">
        <v>74</v>
      </c>
      <c r="B828" s="2" t="s">
        <v>39</v>
      </c>
      <c r="C828" s="11"/>
      <c r="D828" s="39"/>
      <c r="E828" s="39"/>
      <c r="F828" s="58">
        <f t="shared" si="290"/>
        <v>0</v>
      </c>
      <c r="G828" s="32" t="e">
        <f t="shared" si="291"/>
        <v>#DIV/0!</v>
      </c>
    </row>
    <row r="829" spans="1:7" ht="25.5" x14ac:dyDescent="0.2">
      <c r="B829" s="26" t="s">
        <v>44</v>
      </c>
      <c r="C829" s="10"/>
      <c r="D829" s="58">
        <f>D821+D826+D827+D828</f>
        <v>1645</v>
      </c>
      <c r="E829" s="58">
        <f>E821+E826+E827+E828</f>
        <v>2541</v>
      </c>
      <c r="F829" s="58">
        <f t="shared" si="290"/>
        <v>-896</v>
      </c>
      <c r="G829" s="32">
        <f t="shared" si="291"/>
        <v>-0.35261707988980717</v>
      </c>
    </row>
    <row r="830" spans="1:7" x14ac:dyDescent="0.2">
      <c r="A830" s="59">
        <v>60</v>
      </c>
      <c r="B830" s="3" t="s">
        <v>40</v>
      </c>
      <c r="C830" s="57"/>
      <c r="D830" s="60">
        <f>D831+D832+D833</f>
        <v>436</v>
      </c>
      <c r="E830" s="60">
        <f>E831+E832+E833</f>
        <v>1270</v>
      </c>
      <c r="F830" s="58">
        <f t="shared" si="290"/>
        <v>-834</v>
      </c>
      <c r="G830" s="32">
        <f t="shared" si="291"/>
        <v>-0.6566929133858268</v>
      </c>
    </row>
    <row r="831" spans="1:7" x14ac:dyDescent="0.2">
      <c r="A831" s="59">
        <v>600</v>
      </c>
      <c r="B831" s="1" t="s">
        <v>2</v>
      </c>
      <c r="C831" s="10"/>
      <c r="D831" s="58">
        <v>285</v>
      </c>
      <c r="E831" s="58">
        <v>598</v>
      </c>
      <c r="F831" s="58">
        <f t="shared" si="290"/>
        <v>-313</v>
      </c>
      <c r="G831" s="32">
        <f t="shared" si="291"/>
        <v>-0.52341137123745818</v>
      </c>
    </row>
    <row r="832" spans="1:7" x14ac:dyDescent="0.2">
      <c r="A832" s="59">
        <v>601</v>
      </c>
      <c r="B832" s="1" t="s">
        <v>3</v>
      </c>
      <c r="C832" s="10"/>
      <c r="D832" s="58">
        <v>52</v>
      </c>
      <c r="E832" s="58">
        <v>0</v>
      </c>
      <c r="F832" s="58">
        <f t="shared" si="290"/>
        <v>52</v>
      </c>
      <c r="G832" s="32" t="e">
        <f t="shared" si="291"/>
        <v>#DIV/0!</v>
      </c>
    </row>
    <row r="833" spans="1:7" x14ac:dyDescent="0.2">
      <c r="A833" s="59">
        <v>604</v>
      </c>
      <c r="B833" s="1" t="s">
        <v>4</v>
      </c>
      <c r="C833" s="10"/>
      <c r="D833" s="58">
        <v>99</v>
      </c>
      <c r="E833" s="58">
        <v>672</v>
      </c>
      <c r="F833" s="58">
        <f t="shared" si="290"/>
        <v>-573</v>
      </c>
      <c r="G833" s="32">
        <f t="shared" si="291"/>
        <v>-0.8526785714285714</v>
      </c>
    </row>
    <row r="834" spans="1:7" x14ac:dyDescent="0.2">
      <c r="A834" s="59">
        <v>61</v>
      </c>
      <c r="B834" s="1" t="s">
        <v>41</v>
      </c>
      <c r="C834" s="10"/>
      <c r="D834" s="58">
        <v>102</v>
      </c>
      <c r="E834" s="58">
        <v>108</v>
      </c>
      <c r="F834" s="58">
        <f t="shared" si="290"/>
        <v>-6</v>
      </c>
      <c r="G834" s="32">
        <f t="shared" si="291"/>
        <v>-5.5555555555555552E-2</v>
      </c>
    </row>
    <row r="835" spans="1:7" x14ac:dyDescent="0.2">
      <c r="A835" s="59">
        <v>62</v>
      </c>
      <c r="B835" s="2" t="s">
        <v>42</v>
      </c>
      <c r="C835" s="11"/>
      <c r="D835" s="39">
        <v>37</v>
      </c>
      <c r="E835" s="39">
        <v>175</v>
      </c>
      <c r="F835" s="58">
        <f t="shared" si="290"/>
        <v>-138</v>
      </c>
      <c r="G835" s="32">
        <f t="shared" si="291"/>
        <v>-0.78857142857142859</v>
      </c>
    </row>
    <row r="836" spans="1:7" ht="25.5" x14ac:dyDescent="0.2">
      <c r="A836" s="22"/>
      <c r="B836" s="26" t="s">
        <v>43</v>
      </c>
      <c r="C836" s="54"/>
      <c r="D836" s="58">
        <f>D830+D834+D835</f>
        <v>575</v>
      </c>
      <c r="E836" s="58">
        <f>E830+E834+E835</f>
        <v>1553</v>
      </c>
      <c r="F836" s="58">
        <f t="shared" si="290"/>
        <v>-978</v>
      </c>
      <c r="G836" s="32">
        <f t="shared" si="291"/>
        <v>-0.62974887314874439</v>
      </c>
    </row>
    <row r="837" spans="1:7" ht="25.5" x14ac:dyDescent="0.2">
      <c r="A837" s="22"/>
      <c r="B837" s="26" t="s">
        <v>48</v>
      </c>
      <c r="C837" s="54"/>
      <c r="D837" s="58">
        <f>D829-D836</f>
        <v>1070</v>
      </c>
      <c r="E837" s="58">
        <f>E829-E836</f>
        <v>988</v>
      </c>
      <c r="F837" s="58">
        <f t="shared" si="290"/>
        <v>82</v>
      </c>
      <c r="G837" s="32">
        <f t="shared" si="291"/>
        <v>8.2995951417004055E-2</v>
      </c>
    </row>
    <row r="838" spans="1:7" x14ac:dyDescent="0.2">
      <c r="A838" s="59">
        <v>63</v>
      </c>
      <c r="B838" s="3" t="s">
        <v>46</v>
      </c>
      <c r="C838" s="57"/>
      <c r="D838" s="60">
        <v>3831</v>
      </c>
      <c r="E838" s="60">
        <v>7076</v>
      </c>
      <c r="F838" s="58">
        <f t="shared" si="290"/>
        <v>-3245</v>
      </c>
      <c r="G838" s="32">
        <f t="shared" si="291"/>
        <v>-0.45859242509892595</v>
      </c>
    </row>
    <row r="839" spans="1:7" x14ac:dyDescent="0.2">
      <c r="A839" s="59"/>
      <c r="B839" s="13" t="s">
        <v>6</v>
      </c>
      <c r="C839" s="27"/>
      <c r="D839" s="58"/>
      <c r="E839" s="58"/>
      <c r="F839" s="58"/>
      <c r="G839" s="32"/>
    </row>
    <row r="840" spans="1:7" x14ac:dyDescent="0.2">
      <c r="A840" s="59">
        <v>631</v>
      </c>
      <c r="B840" s="15" t="s">
        <v>21</v>
      </c>
      <c r="C840" s="21"/>
      <c r="D840" s="60">
        <v>2702</v>
      </c>
      <c r="E840" s="60">
        <v>5124</v>
      </c>
      <c r="F840" s="58">
        <f t="shared" ref="F840" si="292">(D840-E840)</f>
        <v>-2422</v>
      </c>
      <c r="G840" s="32">
        <f t="shared" ref="G840" si="293">F840/E840</f>
        <v>-0.47267759562841533</v>
      </c>
    </row>
    <row r="841" spans="1:7" x14ac:dyDescent="0.2">
      <c r="A841" s="59"/>
      <c r="B841" s="15"/>
      <c r="C841" s="21"/>
      <c r="D841" s="58"/>
      <c r="E841" s="58"/>
      <c r="F841" s="58"/>
      <c r="G841" s="32"/>
    </row>
    <row r="842" spans="1:7" x14ac:dyDescent="0.2">
      <c r="A842" s="59">
        <v>64</v>
      </c>
      <c r="B842" s="2" t="s">
        <v>47</v>
      </c>
      <c r="C842" s="11"/>
      <c r="D842" s="39">
        <v>33</v>
      </c>
      <c r="E842" s="39">
        <v>51</v>
      </c>
      <c r="F842" s="58">
        <f t="shared" ref="F842:F852" si="294">(D842-E842)</f>
        <v>-18</v>
      </c>
      <c r="G842" s="32">
        <f t="shared" ref="G842:G852" si="295">F842/E842</f>
        <v>-0.35294117647058826</v>
      </c>
    </row>
    <row r="843" spans="1:7" ht="25.5" x14ac:dyDescent="0.2">
      <c r="A843" s="22"/>
      <c r="B843" s="26" t="s">
        <v>49</v>
      </c>
      <c r="C843" s="54"/>
      <c r="D843" s="58">
        <f>D837-D838-D842</f>
        <v>-2794</v>
      </c>
      <c r="E843" s="58">
        <f>E837-E838-E842</f>
        <v>-6139</v>
      </c>
      <c r="F843" s="58">
        <f t="shared" si="294"/>
        <v>3345</v>
      </c>
      <c r="G843" s="32">
        <f t="shared" si="295"/>
        <v>-0.54487701580061898</v>
      </c>
    </row>
    <row r="844" spans="1:7" x14ac:dyDescent="0.2">
      <c r="A844" s="59">
        <v>75</v>
      </c>
      <c r="B844" s="3" t="s">
        <v>50</v>
      </c>
      <c r="C844" s="57"/>
      <c r="D844" s="60"/>
      <c r="E844" s="60"/>
      <c r="F844" s="58">
        <f t="shared" si="294"/>
        <v>0</v>
      </c>
      <c r="G844" s="32" t="e">
        <f t="shared" si="295"/>
        <v>#DIV/0!</v>
      </c>
    </row>
    <row r="845" spans="1:7" x14ac:dyDescent="0.2">
      <c r="A845" s="59">
        <v>65</v>
      </c>
      <c r="B845" s="1" t="s">
        <v>51</v>
      </c>
      <c r="C845" s="10"/>
      <c r="D845" s="58"/>
      <c r="E845" s="58"/>
      <c r="F845" s="58">
        <f t="shared" si="294"/>
        <v>0</v>
      </c>
      <c r="G845" s="32" t="e">
        <f t="shared" si="295"/>
        <v>#DIV/0!</v>
      </c>
    </row>
    <row r="846" spans="1:7" ht="25.5" x14ac:dyDescent="0.2">
      <c r="A846" s="59">
        <v>68</v>
      </c>
      <c r="B846" s="16" t="s">
        <v>52</v>
      </c>
      <c r="C846" s="17"/>
      <c r="D846" s="58">
        <v>1167</v>
      </c>
      <c r="E846" s="58">
        <v>1045</v>
      </c>
      <c r="F846" s="58">
        <f t="shared" si="294"/>
        <v>122</v>
      </c>
      <c r="G846" s="32">
        <f t="shared" si="295"/>
        <v>0.11674641148325358</v>
      </c>
    </row>
    <row r="847" spans="1:7" x14ac:dyDescent="0.2">
      <c r="A847" s="59">
        <v>78</v>
      </c>
      <c r="B847" s="2" t="s">
        <v>53</v>
      </c>
      <c r="C847" s="11"/>
      <c r="D847" s="39"/>
      <c r="E847" s="39"/>
      <c r="F847" s="58">
        <f t="shared" si="294"/>
        <v>0</v>
      </c>
      <c r="G847" s="32" t="e">
        <f t="shared" si="295"/>
        <v>#DIV/0!</v>
      </c>
    </row>
    <row r="848" spans="1:7" ht="25.5" x14ac:dyDescent="0.2">
      <c r="A848" s="22"/>
      <c r="B848" s="26" t="s">
        <v>77</v>
      </c>
      <c r="C848" s="54"/>
      <c r="D848" s="58">
        <f>D843+D844-D845-D846+D847</f>
        <v>-3961</v>
      </c>
      <c r="E848" s="58">
        <f>E843+E844-E845-E846+E847</f>
        <v>-7184</v>
      </c>
      <c r="F848" s="58">
        <f t="shared" si="294"/>
        <v>3223</v>
      </c>
      <c r="G848" s="32">
        <f t="shared" si="295"/>
        <v>-0.44863585746102452</v>
      </c>
    </row>
    <row r="849" spans="1:10" x14ac:dyDescent="0.2">
      <c r="A849" s="59">
        <v>76</v>
      </c>
      <c r="B849" s="1" t="s">
        <v>54</v>
      </c>
      <c r="C849" s="10"/>
      <c r="D849" s="58">
        <v>0</v>
      </c>
      <c r="E849" s="58">
        <v>90</v>
      </c>
      <c r="F849" s="58">
        <f t="shared" si="294"/>
        <v>-90</v>
      </c>
      <c r="G849" s="32">
        <f t="shared" si="295"/>
        <v>-1</v>
      </c>
    </row>
    <row r="850" spans="1:10" x14ac:dyDescent="0.2">
      <c r="A850" s="59">
        <v>66</v>
      </c>
      <c r="B850" s="1" t="s">
        <v>55</v>
      </c>
      <c r="C850" s="10"/>
      <c r="D850" s="58">
        <v>0</v>
      </c>
      <c r="E850" s="58">
        <v>0</v>
      </c>
      <c r="F850" s="58">
        <f t="shared" si="294"/>
        <v>0</v>
      </c>
      <c r="G850" s="32" t="e">
        <f t="shared" si="295"/>
        <v>#DIV/0!</v>
      </c>
    </row>
    <row r="851" spans="1:10" x14ac:dyDescent="0.2">
      <c r="B851" s="2" t="s">
        <v>56</v>
      </c>
      <c r="C851" s="11"/>
      <c r="D851" s="39">
        <f>D849-D850</f>
        <v>0</v>
      </c>
      <c r="E851" s="39">
        <f>E849-E850</f>
        <v>90</v>
      </c>
      <c r="F851" s="58">
        <f t="shared" si="294"/>
        <v>-90</v>
      </c>
      <c r="G851" s="32">
        <f t="shared" si="295"/>
        <v>-1</v>
      </c>
    </row>
    <row r="852" spans="1:10" x14ac:dyDescent="0.2">
      <c r="A852" s="22"/>
      <c r="B852" s="19" t="s">
        <v>57</v>
      </c>
      <c r="C852" s="54"/>
      <c r="D852" s="58">
        <f>D848+D851</f>
        <v>-3961</v>
      </c>
      <c r="E852" s="58">
        <f>E848+E851</f>
        <v>-7094</v>
      </c>
      <c r="F852" s="58">
        <f t="shared" si="294"/>
        <v>3133</v>
      </c>
      <c r="G852" s="32">
        <f t="shared" si="295"/>
        <v>-0.44164082323089937</v>
      </c>
    </row>
    <row r="854" spans="1:10" x14ac:dyDescent="0.2">
      <c r="B854" s="251" t="s">
        <v>5</v>
      </c>
      <c r="C854" s="252"/>
      <c r="D854" s="275" t="s">
        <v>9</v>
      </c>
      <c r="E854" s="275"/>
      <c r="F854" s="276" t="s">
        <v>14</v>
      </c>
      <c r="G854" s="276"/>
    </row>
    <row r="855" spans="1:10" x14ac:dyDescent="0.2">
      <c r="B855" s="5"/>
      <c r="C855" s="28"/>
      <c r="D855" s="42" t="s">
        <v>10</v>
      </c>
      <c r="E855" s="42" t="s">
        <v>11</v>
      </c>
      <c r="F855" s="42" t="s">
        <v>12</v>
      </c>
      <c r="G855" s="37" t="s">
        <v>13</v>
      </c>
    </row>
    <row r="856" spans="1:10" x14ac:dyDescent="0.2">
      <c r="A856" s="59">
        <v>5</v>
      </c>
      <c r="B856" s="1" t="s">
        <v>22</v>
      </c>
      <c r="C856" s="10"/>
      <c r="D856" s="58">
        <v>252081</v>
      </c>
      <c r="E856" s="58">
        <v>243517</v>
      </c>
      <c r="F856" s="58">
        <f>(D856-E856)</f>
        <v>8564</v>
      </c>
      <c r="G856" s="32">
        <f t="shared" ref="G856" si="296">F856/E856</f>
        <v>3.5167975952397575E-2</v>
      </c>
    </row>
    <row r="857" spans="1:10" x14ac:dyDescent="0.2">
      <c r="B857" s="6"/>
      <c r="C857" s="28"/>
    </row>
    <row r="858" spans="1:10" x14ac:dyDescent="0.2">
      <c r="B858" s="7" t="s">
        <v>6</v>
      </c>
      <c r="C858" s="29"/>
    </row>
    <row r="859" spans="1:10" x14ac:dyDescent="0.2">
      <c r="B859" s="6"/>
      <c r="C859" s="28"/>
    </row>
    <row r="860" spans="1:10" x14ac:dyDescent="0.2">
      <c r="A860" s="59">
        <v>51</v>
      </c>
      <c r="B860" s="20" t="s">
        <v>29</v>
      </c>
      <c r="C860" s="30"/>
      <c r="D860" s="58">
        <v>0</v>
      </c>
      <c r="E860" s="58">
        <v>0</v>
      </c>
      <c r="F860" s="58">
        <f t="shared" ref="F860:F861" si="297">(D860-E860)</f>
        <v>0</v>
      </c>
      <c r="G860" s="32" t="e">
        <f t="shared" ref="G860:G861" si="298">F860/E860</f>
        <v>#DIV/0!</v>
      </c>
    </row>
    <row r="861" spans="1:10" x14ac:dyDescent="0.2">
      <c r="A861" s="59">
        <v>510</v>
      </c>
      <c r="B861" s="1" t="s">
        <v>7</v>
      </c>
      <c r="C861" s="10"/>
      <c r="D861" s="58">
        <v>173000</v>
      </c>
      <c r="E861" s="58">
        <v>173000</v>
      </c>
      <c r="F861" s="58">
        <f t="shared" si="297"/>
        <v>0</v>
      </c>
      <c r="G861" s="32">
        <f t="shared" si="298"/>
        <v>0</v>
      </c>
    </row>
    <row r="862" spans="1:10" x14ac:dyDescent="0.2">
      <c r="B862" s="3"/>
      <c r="C862" s="28"/>
    </row>
    <row r="863" spans="1:10" x14ac:dyDescent="0.2">
      <c r="A863" s="59">
        <v>41</v>
      </c>
      <c r="B863" s="1" t="s">
        <v>8</v>
      </c>
      <c r="C863" s="10"/>
      <c r="D863" s="58">
        <f>D867+D868+D869</f>
        <v>36662</v>
      </c>
      <c r="E863" s="58">
        <f>E867+E868+E869</f>
        <v>27784</v>
      </c>
      <c r="F863" s="58">
        <f t="shared" ref="F863" si="299">(D863-E863)</f>
        <v>8878</v>
      </c>
      <c r="G863" s="32">
        <f t="shared" ref="G863" si="300">F863/E863</f>
        <v>0.31953642384105962</v>
      </c>
      <c r="J863" s="45"/>
    </row>
    <row r="864" spans="1:10" x14ac:dyDescent="0.2">
      <c r="A864" s="59"/>
      <c r="B864" s="1"/>
      <c r="C864" s="10"/>
      <c r="D864" s="58"/>
      <c r="E864" s="58"/>
      <c r="F864" s="58"/>
      <c r="G864" s="32"/>
    </row>
    <row r="865" spans="1:7" x14ac:dyDescent="0.2">
      <c r="A865" s="59"/>
      <c r="B865" s="7" t="s">
        <v>6</v>
      </c>
      <c r="C865" s="29"/>
      <c r="D865" s="58"/>
      <c r="E865" s="58"/>
      <c r="F865" s="58"/>
      <c r="G865" s="32"/>
    </row>
    <row r="866" spans="1:7" x14ac:dyDescent="0.2">
      <c r="A866" s="59"/>
      <c r="B866" s="1"/>
      <c r="C866" s="10"/>
      <c r="D866" s="58"/>
      <c r="E866" s="58"/>
      <c r="F866" s="58"/>
      <c r="G866" s="32"/>
    </row>
    <row r="867" spans="1:7" x14ac:dyDescent="0.2">
      <c r="A867" s="59"/>
      <c r="B867" s="23" t="s">
        <v>23</v>
      </c>
      <c r="C867" s="10"/>
      <c r="D867" s="58">
        <v>17372</v>
      </c>
      <c r="E867" s="58">
        <v>11074</v>
      </c>
      <c r="F867" s="58">
        <f t="shared" ref="F867:F869" si="301">(D867-E867)</f>
        <v>6298</v>
      </c>
      <c r="G867" s="32">
        <f t="shared" ref="G867:G869" si="302">F867/E867</f>
        <v>0.56871952320751307</v>
      </c>
    </row>
    <row r="868" spans="1:7" ht="25.5" x14ac:dyDescent="0.2">
      <c r="A868" s="59"/>
      <c r="B868" s="24" t="s">
        <v>58</v>
      </c>
      <c r="C868" s="17"/>
      <c r="D868" s="58">
        <v>19290</v>
      </c>
      <c r="E868" s="58">
        <v>16710</v>
      </c>
      <c r="F868" s="58">
        <f t="shared" si="301"/>
        <v>2580</v>
      </c>
      <c r="G868" s="32">
        <f t="shared" si="302"/>
        <v>0.15439856373429084</v>
      </c>
    </row>
    <row r="869" spans="1:7" x14ac:dyDescent="0.2">
      <c r="A869" s="59"/>
      <c r="B869" s="23" t="s">
        <v>24</v>
      </c>
      <c r="C869" s="10"/>
      <c r="D869" s="58"/>
      <c r="E869" s="58"/>
      <c r="F869" s="58">
        <f t="shared" si="301"/>
        <v>0</v>
      </c>
      <c r="G869" s="32" t="e">
        <f t="shared" si="302"/>
        <v>#DIV/0!</v>
      </c>
    </row>
    <row r="870" spans="1:7" x14ac:dyDescent="0.2">
      <c r="A870" s="59"/>
      <c r="B870" s="1"/>
      <c r="C870" s="10"/>
      <c r="D870" s="58"/>
      <c r="E870" s="58"/>
      <c r="F870" s="58"/>
      <c r="G870" s="32"/>
    </row>
    <row r="871" spans="1:7" x14ac:dyDescent="0.2">
      <c r="A871" s="59"/>
      <c r="B871" s="8" t="s">
        <v>26</v>
      </c>
      <c r="C871" s="31"/>
      <c r="D871" s="58">
        <v>2725</v>
      </c>
      <c r="E871" s="58">
        <v>3870</v>
      </c>
      <c r="F871" s="58">
        <f t="shared" ref="F871" si="303">(D871-E871)</f>
        <v>-1145</v>
      </c>
      <c r="G871" s="32">
        <f t="shared" ref="G871" si="304">F871/E871</f>
        <v>-0.29586563307493541</v>
      </c>
    </row>
    <row r="872" spans="1:7" x14ac:dyDescent="0.2">
      <c r="A872" s="59"/>
      <c r="B872" s="8"/>
      <c r="C872" s="31"/>
      <c r="D872" s="58"/>
      <c r="E872" s="58"/>
      <c r="F872" s="58"/>
      <c r="G872" s="32"/>
    </row>
    <row r="873" spans="1:7" x14ac:dyDescent="0.2">
      <c r="A873" s="59">
        <v>3</v>
      </c>
      <c r="B873" s="8" t="s">
        <v>15</v>
      </c>
      <c r="C873" s="31"/>
      <c r="D873" s="58">
        <f>D876+D877+D878+D879</f>
        <v>8891</v>
      </c>
      <c r="E873" s="58">
        <f>E876+E877+E878+E879</f>
        <v>7754</v>
      </c>
      <c r="F873" s="58">
        <f t="shared" ref="F873" si="305">(D873-E873)</f>
        <v>1137</v>
      </c>
      <c r="G873" s="32">
        <f t="shared" ref="G873" si="306">F873/E873</f>
        <v>0.14663399535723498</v>
      </c>
    </row>
    <row r="874" spans="1:7" x14ac:dyDescent="0.2">
      <c r="A874" s="59"/>
      <c r="B874" s="7" t="s">
        <v>6</v>
      </c>
      <c r="C874" s="29"/>
      <c r="D874" s="58"/>
      <c r="E874" s="58"/>
      <c r="F874" s="58"/>
      <c r="G874" s="32"/>
    </row>
    <row r="875" spans="1:7" x14ac:dyDescent="0.2">
      <c r="A875" s="59"/>
      <c r="B875" s="8"/>
      <c r="C875" s="31"/>
      <c r="D875" s="58"/>
      <c r="E875" s="58"/>
      <c r="F875" s="58"/>
      <c r="G875" s="32"/>
    </row>
    <row r="876" spans="1:7" x14ac:dyDescent="0.2">
      <c r="A876" s="59">
        <v>30</v>
      </c>
      <c r="B876" s="25" t="s">
        <v>16</v>
      </c>
      <c r="C876" s="31"/>
      <c r="D876" s="58">
        <v>2297</v>
      </c>
      <c r="E876" s="58">
        <v>1820</v>
      </c>
      <c r="F876" s="58">
        <f t="shared" ref="F876:F879" si="307">(D876-E876)</f>
        <v>477</v>
      </c>
      <c r="G876" s="32">
        <f t="shared" ref="G876:G879" si="308">F876/E876</f>
        <v>0.2620879120879121</v>
      </c>
    </row>
    <row r="877" spans="1:7" x14ac:dyDescent="0.2">
      <c r="A877" s="59">
        <v>31</v>
      </c>
      <c r="B877" s="25" t="s">
        <v>17</v>
      </c>
      <c r="C877" s="31"/>
      <c r="D877" s="58">
        <v>4873</v>
      </c>
      <c r="E877" s="58">
        <v>4013</v>
      </c>
      <c r="F877" s="58">
        <f t="shared" si="307"/>
        <v>860</v>
      </c>
      <c r="G877" s="32">
        <f t="shared" si="308"/>
        <v>0.21430351358086219</v>
      </c>
    </row>
    <row r="878" spans="1:7" x14ac:dyDescent="0.2">
      <c r="A878" s="59">
        <v>32</v>
      </c>
      <c r="B878" s="25" t="s">
        <v>18</v>
      </c>
      <c r="C878" s="31"/>
      <c r="D878" s="58">
        <v>0</v>
      </c>
      <c r="E878" s="58">
        <v>0</v>
      </c>
      <c r="F878" s="58">
        <f t="shared" si="307"/>
        <v>0</v>
      </c>
      <c r="G878" s="32" t="e">
        <f t="shared" si="308"/>
        <v>#DIV/0!</v>
      </c>
    </row>
    <row r="879" spans="1:7" x14ac:dyDescent="0.2">
      <c r="A879" s="59">
        <v>37</v>
      </c>
      <c r="B879" s="25" t="s">
        <v>25</v>
      </c>
      <c r="C879" s="31"/>
      <c r="D879" s="58">
        <v>1721</v>
      </c>
      <c r="E879" s="58">
        <v>1921</v>
      </c>
      <c r="F879" s="58">
        <f t="shared" si="307"/>
        <v>-200</v>
      </c>
      <c r="G879" s="32">
        <f t="shared" si="308"/>
        <v>-0.10411244143675169</v>
      </c>
    </row>
    <row r="880" spans="1:7" ht="13.5" thickBot="1" x14ac:dyDescent="0.25"/>
    <row r="881" spans="1:7" ht="16.5" thickBot="1" x14ac:dyDescent="0.3">
      <c r="A881" s="257" t="s">
        <v>71</v>
      </c>
      <c r="B881" s="258"/>
      <c r="C881" s="258"/>
      <c r="D881" s="258"/>
      <c r="E881" s="258"/>
      <c r="F881" s="258"/>
      <c r="G881" s="259"/>
    </row>
    <row r="882" spans="1:7" ht="12.75" customHeight="1" x14ac:dyDescent="0.2">
      <c r="A882" s="277" t="s">
        <v>1</v>
      </c>
      <c r="B882" s="270" t="s">
        <v>0</v>
      </c>
      <c r="C882" s="271" t="s">
        <v>76</v>
      </c>
      <c r="D882" s="275" t="s">
        <v>9</v>
      </c>
      <c r="E882" s="275"/>
      <c r="F882" s="276" t="s">
        <v>14</v>
      </c>
      <c r="G882" s="276"/>
    </row>
    <row r="883" spans="1:7" x14ac:dyDescent="0.2">
      <c r="A883" s="277"/>
      <c r="B883" s="270"/>
      <c r="C883" s="272"/>
      <c r="D883" s="58" t="s">
        <v>10</v>
      </c>
      <c r="E883" s="58" t="s">
        <v>11</v>
      </c>
      <c r="F883" s="58" t="s">
        <v>12</v>
      </c>
      <c r="G883" s="32" t="s">
        <v>13</v>
      </c>
    </row>
    <row r="884" spans="1:7" x14ac:dyDescent="0.2">
      <c r="A884" s="59">
        <v>700</v>
      </c>
      <c r="B884" s="1" t="s">
        <v>30</v>
      </c>
      <c r="C884" s="10"/>
      <c r="D884" s="58">
        <v>3486</v>
      </c>
      <c r="E884" s="58">
        <v>890</v>
      </c>
      <c r="F884" s="58">
        <f>(D884-E884)</f>
        <v>2596</v>
      </c>
      <c r="G884" s="32">
        <f>F884/E884</f>
        <v>2.9168539325842695</v>
      </c>
    </row>
    <row r="885" spans="1:7" x14ac:dyDescent="0.2">
      <c r="A885" s="59">
        <v>701</v>
      </c>
      <c r="B885" s="1" t="s">
        <v>31</v>
      </c>
      <c r="C885" s="10"/>
      <c r="D885" s="58">
        <v>42615</v>
      </c>
      <c r="E885" s="58">
        <v>90421</v>
      </c>
      <c r="F885" s="58">
        <f t="shared" ref="F885:F887" si="309">(D885-E885)</f>
        <v>-47806</v>
      </c>
      <c r="G885" s="32">
        <f t="shared" ref="G885:G887" si="310">F885/E885</f>
        <v>-0.52870461507835564</v>
      </c>
    </row>
    <row r="886" spans="1:7" x14ac:dyDescent="0.2">
      <c r="A886" s="59">
        <v>704</v>
      </c>
      <c r="B886" s="1" t="s">
        <v>32</v>
      </c>
      <c r="C886" s="10"/>
      <c r="D886" s="58"/>
      <c r="E886" s="58"/>
      <c r="F886" s="58">
        <f t="shared" si="309"/>
        <v>0</v>
      </c>
      <c r="G886" s="32" t="e">
        <f t="shared" si="310"/>
        <v>#DIV/0!</v>
      </c>
    </row>
    <row r="887" spans="1:7" x14ac:dyDescent="0.2">
      <c r="A887" s="59">
        <v>706</v>
      </c>
      <c r="B887" s="1" t="s">
        <v>33</v>
      </c>
      <c r="C887" s="10"/>
      <c r="D887" s="58">
        <v>34989</v>
      </c>
      <c r="E887" s="58">
        <v>17262</v>
      </c>
      <c r="F887" s="58">
        <f t="shared" si="309"/>
        <v>17727</v>
      </c>
      <c r="G887" s="32">
        <f t="shared" si="310"/>
        <v>1.026937782412235</v>
      </c>
    </row>
    <row r="888" spans="1:7" x14ac:dyDescent="0.2">
      <c r="A888" s="59"/>
      <c r="B888" s="13" t="s">
        <v>6</v>
      </c>
      <c r="C888" s="27"/>
      <c r="D888" s="39"/>
      <c r="E888" s="39"/>
      <c r="F888" s="39"/>
      <c r="G888" s="33"/>
    </row>
    <row r="889" spans="1:7" x14ac:dyDescent="0.2">
      <c r="A889" s="59"/>
      <c r="B889" s="14" t="s">
        <v>19</v>
      </c>
      <c r="C889" s="11"/>
      <c r="D889" s="39"/>
      <c r="E889" s="39"/>
      <c r="F889" s="58">
        <f t="shared" ref="F889:F894" si="311">(D889-E889)</f>
        <v>0</v>
      </c>
      <c r="G889" s="32" t="e">
        <f t="shared" ref="G889:G894" si="312">F889/E889</f>
        <v>#DIV/0!</v>
      </c>
    </row>
    <row r="890" spans="1:7" x14ac:dyDescent="0.2">
      <c r="A890" s="59"/>
      <c r="B890" s="14" t="s">
        <v>20</v>
      </c>
      <c r="C890" s="11"/>
      <c r="D890" s="39"/>
      <c r="E890" s="39"/>
      <c r="F890" s="58">
        <f t="shared" si="311"/>
        <v>0</v>
      </c>
      <c r="G890" s="32" t="e">
        <f t="shared" si="312"/>
        <v>#DIV/0!</v>
      </c>
    </row>
    <row r="891" spans="1:7" x14ac:dyDescent="0.2">
      <c r="A891" s="59"/>
      <c r="B891" s="14" t="s">
        <v>27</v>
      </c>
      <c r="C891" s="11"/>
      <c r="D891" s="39"/>
      <c r="E891" s="39"/>
      <c r="F891" s="58">
        <f t="shared" si="311"/>
        <v>0</v>
      </c>
      <c r="G891" s="32" t="e">
        <f t="shared" si="312"/>
        <v>#DIV/0!</v>
      </c>
    </row>
    <row r="892" spans="1:7" x14ac:dyDescent="0.2">
      <c r="A892" s="59">
        <v>706</v>
      </c>
      <c r="B892" s="2" t="s">
        <v>34</v>
      </c>
      <c r="C892" s="11"/>
      <c r="D892" s="39"/>
      <c r="E892" s="39"/>
      <c r="F892" s="58">
        <f t="shared" si="311"/>
        <v>0</v>
      </c>
      <c r="G892" s="32" t="e">
        <f t="shared" si="312"/>
        <v>#DIV/0!</v>
      </c>
    </row>
    <row r="893" spans="1:7" x14ac:dyDescent="0.2">
      <c r="A893" s="59" t="s">
        <v>35</v>
      </c>
      <c r="B893" s="2" t="s">
        <v>36</v>
      </c>
      <c r="C893" s="11"/>
      <c r="D893" s="39"/>
      <c r="E893" s="39"/>
      <c r="F893" s="58">
        <f t="shared" si="311"/>
        <v>0</v>
      </c>
      <c r="G893" s="32" t="e">
        <f t="shared" si="312"/>
        <v>#DIV/0!</v>
      </c>
    </row>
    <row r="894" spans="1:7" ht="25.5" x14ac:dyDescent="0.2">
      <c r="A894" s="22"/>
      <c r="B894" s="26" t="s">
        <v>45</v>
      </c>
      <c r="C894" s="55"/>
      <c r="D894" s="40">
        <f>D884+D885+D886+D887+D892+D893</f>
        <v>81090</v>
      </c>
      <c r="E894" s="40">
        <f>E884+E885+E886+E887+E892+E893</f>
        <v>108573</v>
      </c>
      <c r="F894" s="40">
        <f t="shared" si="311"/>
        <v>-27483</v>
      </c>
      <c r="G894" s="34">
        <f t="shared" si="312"/>
        <v>-0.2531292310242878</v>
      </c>
    </row>
    <row r="895" spans="1:7" x14ac:dyDescent="0.2">
      <c r="B895" s="18"/>
      <c r="C895" s="28"/>
      <c r="D895" s="41"/>
      <c r="E895" s="42"/>
      <c r="F895" s="42"/>
      <c r="G895" s="35"/>
    </row>
    <row r="896" spans="1:7" x14ac:dyDescent="0.2">
      <c r="B896" s="13" t="s">
        <v>6</v>
      </c>
      <c r="C896" s="28"/>
      <c r="D896" s="41"/>
      <c r="E896" s="42"/>
      <c r="F896" s="42"/>
      <c r="G896" s="35"/>
    </row>
    <row r="897" spans="1:7" x14ac:dyDescent="0.2">
      <c r="B897" s="1" t="s">
        <v>28</v>
      </c>
      <c r="C897" s="10"/>
      <c r="D897" s="58"/>
      <c r="E897" s="58"/>
      <c r="F897" s="58">
        <f t="shared" ref="F897" si="313">(D897-E897)</f>
        <v>0</v>
      </c>
      <c r="G897" s="32" t="e">
        <f t="shared" ref="G897" si="314">F897/E897</f>
        <v>#DIV/0!</v>
      </c>
    </row>
    <row r="898" spans="1:7" x14ac:dyDescent="0.2">
      <c r="B898" s="3"/>
      <c r="C898" s="57"/>
      <c r="D898" s="60"/>
      <c r="E898" s="60"/>
      <c r="F898" s="60"/>
      <c r="G898" s="36"/>
    </row>
    <row r="899" spans="1:7" x14ac:dyDescent="0.2">
      <c r="A899" s="59">
        <v>72</v>
      </c>
      <c r="B899" s="1" t="s">
        <v>37</v>
      </c>
      <c r="C899" s="10"/>
      <c r="D899" s="58"/>
      <c r="E899" s="58"/>
      <c r="F899" s="58">
        <f t="shared" ref="F899:F911" si="315">(D899-E899)</f>
        <v>0</v>
      </c>
      <c r="G899" s="32" t="e">
        <f t="shared" ref="G899:G911" si="316">F899/E899</f>
        <v>#DIV/0!</v>
      </c>
    </row>
    <row r="900" spans="1:7" x14ac:dyDescent="0.2">
      <c r="A900" s="59">
        <v>73</v>
      </c>
      <c r="B900" s="1" t="s">
        <v>38</v>
      </c>
      <c r="C900" s="10"/>
      <c r="D900" s="58"/>
      <c r="E900" s="58"/>
      <c r="F900" s="58">
        <f t="shared" si="315"/>
        <v>0</v>
      </c>
      <c r="G900" s="32" t="e">
        <f t="shared" si="316"/>
        <v>#DIV/0!</v>
      </c>
    </row>
    <row r="901" spans="1:7" x14ac:dyDescent="0.2">
      <c r="A901" s="59">
        <v>74</v>
      </c>
      <c r="B901" s="2" t="s">
        <v>39</v>
      </c>
      <c r="C901" s="11"/>
      <c r="D901" s="39"/>
      <c r="E901" s="39"/>
      <c r="F901" s="58">
        <f t="shared" si="315"/>
        <v>0</v>
      </c>
      <c r="G901" s="32" t="e">
        <f t="shared" si="316"/>
        <v>#DIV/0!</v>
      </c>
    </row>
    <row r="902" spans="1:7" ht="25.5" x14ac:dyDescent="0.2">
      <c r="A902" s="22"/>
      <c r="B902" s="26" t="s">
        <v>44</v>
      </c>
      <c r="C902" s="54"/>
      <c r="D902" s="58">
        <f>D894+D899+D900+D901</f>
        <v>81090</v>
      </c>
      <c r="E902" s="58">
        <f>E894+E899+E900+E901</f>
        <v>108573</v>
      </c>
      <c r="F902" s="58">
        <f t="shared" si="315"/>
        <v>-27483</v>
      </c>
      <c r="G902" s="32">
        <f t="shared" si="316"/>
        <v>-0.2531292310242878</v>
      </c>
    </row>
    <row r="903" spans="1:7" x14ac:dyDescent="0.2">
      <c r="A903" s="59">
        <v>60</v>
      </c>
      <c r="B903" s="3" t="s">
        <v>40</v>
      </c>
      <c r="C903" s="57"/>
      <c r="D903" s="60">
        <f>D904+D905+D906</f>
        <v>32256</v>
      </c>
      <c r="E903" s="60">
        <f>E904+E905+E906</f>
        <v>53997</v>
      </c>
      <c r="F903" s="58">
        <f t="shared" si="315"/>
        <v>-21741</v>
      </c>
      <c r="G903" s="32">
        <f t="shared" si="316"/>
        <v>-0.40263347963775764</v>
      </c>
    </row>
    <row r="904" spans="1:7" x14ac:dyDescent="0.2">
      <c r="A904" s="59">
        <v>600</v>
      </c>
      <c r="B904" s="1" t="s">
        <v>2</v>
      </c>
      <c r="C904" s="10"/>
      <c r="D904" s="58">
        <v>1529</v>
      </c>
      <c r="E904" s="58">
        <v>458</v>
      </c>
      <c r="F904" s="58">
        <f t="shared" si="315"/>
        <v>1071</v>
      </c>
      <c r="G904" s="32">
        <f t="shared" si="316"/>
        <v>2.3384279475982535</v>
      </c>
    </row>
    <row r="905" spans="1:7" x14ac:dyDescent="0.2">
      <c r="A905" s="59">
        <v>601</v>
      </c>
      <c r="B905" s="1" t="s">
        <v>3</v>
      </c>
      <c r="C905" s="10"/>
      <c r="D905" s="58">
        <v>30727</v>
      </c>
      <c r="E905" s="58">
        <v>53539</v>
      </c>
      <c r="F905" s="58">
        <f t="shared" si="315"/>
        <v>-22812</v>
      </c>
      <c r="G905" s="32">
        <f t="shared" si="316"/>
        <v>-0.42608192158986907</v>
      </c>
    </row>
    <row r="906" spans="1:7" x14ac:dyDescent="0.2">
      <c r="A906" s="59">
        <v>604</v>
      </c>
      <c r="B906" s="1" t="s">
        <v>4</v>
      </c>
      <c r="C906" s="10"/>
      <c r="D906" s="58">
        <v>0</v>
      </c>
      <c r="E906" s="58">
        <v>0</v>
      </c>
      <c r="F906" s="58">
        <f t="shared" si="315"/>
        <v>0</v>
      </c>
      <c r="G906" s="32" t="e">
        <f t="shared" si="316"/>
        <v>#DIV/0!</v>
      </c>
    </row>
    <row r="907" spans="1:7" x14ac:dyDescent="0.2">
      <c r="A907" s="59">
        <v>61</v>
      </c>
      <c r="B907" s="1" t="s">
        <v>41</v>
      </c>
      <c r="C907" s="10"/>
      <c r="D907" s="58">
        <v>1174</v>
      </c>
      <c r="E907" s="58">
        <v>689</v>
      </c>
      <c r="F907" s="58">
        <f t="shared" si="315"/>
        <v>485</v>
      </c>
      <c r="G907" s="32">
        <f t="shared" si="316"/>
        <v>0.70391872278664736</v>
      </c>
    </row>
    <row r="908" spans="1:7" x14ac:dyDescent="0.2">
      <c r="A908" s="59">
        <v>62</v>
      </c>
      <c r="B908" s="2" t="s">
        <v>42</v>
      </c>
      <c r="C908" s="11"/>
      <c r="D908" s="39">
        <v>2739</v>
      </c>
      <c r="E908" s="39">
        <v>1535</v>
      </c>
      <c r="F908" s="58">
        <f t="shared" si="315"/>
        <v>1204</v>
      </c>
      <c r="G908" s="32">
        <f t="shared" si="316"/>
        <v>0.78436482084690551</v>
      </c>
    </row>
    <row r="909" spans="1:7" ht="25.5" x14ac:dyDescent="0.2">
      <c r="A909" s="22"/>
      <c r="B909" s="26" t="s">
        <v>43</v>
      </c>
      <c r="C909" s="54"/>
      <c r="D909" s="58">
        <f>D903+D907+D908</f>
        <v>36169</v>
      </c>
      <c r="E909" s="58">
        <f>E903+E907+E908</f>
        <v>56221</v>
      </c>
      <c r="F909" s="58">
        <f t="shared" si="315"/>
        <v>-20052</v>
      </c>
      <c r="G909" s="32">
        <f t="shared" si="316"/>
        <v>-0.35666388004482313</v>
      </c>
    </row>
    <row r="910" spans="1:7" ht="25.5" x14ac:dyDescent="0.2">
      <c r="A910" s="22"/>
      <c r="B910" s="26" t="s">
        <v>48</v>
      </c>
      <c r="C910" s="54"/>
      <c r="D910" s="58">
        <f>D902-D909</f>
        <v>44921</v>
      </c>
      <c r="E910" s="58">
        <f>E902-E909</f>
        <v>52352</v>
      </c>
      <c r="F910" s="58">
        <f t="shared" si="315"/>
        <v>-7431</v>
      </c>
      <c r="G910" s="32">
        <f t="shared" si="316"/>
        <v>-0.1419430012224939</v>
      </c>
    </row>
    <row r="911" spans="1:7" x14ac:dyDescent="0.2">
      <c r="A911" s="59">
        <v>63</v>
      </c>
      <c r="B911" s="3" t="s">
        <v>46</v>
      </c>
      <c r="C911" s="57"/>
      <c r="D911" s="60">
        <v>43420</v>
      </c>
      <c r="E911" s="60">
        <v>46087</v>
      </c>
      <c r="F911" s="58">
        <f t="shared" si="315"/>
        <v>-2667</v>
      </c>
      <c r="G911" s="32">
        <f t="shared" si="316"/>
        <v>-5.786881333130818E-2</v>
      </c>
    </row>
    <row r="912" spans="1:7" x14ac:dyDescent="0.2">
      <c r="A912" s="59"/>
      <c r="B912" s="13" t="s">
        <v>6</v>
      </c>
      <c r="C912" s="27"/>
      <c r="D912" s="58"/>
      <c r="E912" s="58"/>
      <c r="F912" s="58"/>
      <c r="G912" s="32"/>
    </row>
    <row r="913" spans="1:7" x14ac:dyDescent="0.2">
      <c r="A913" s="59">
        <v>631</v>
      </c>
      <c r="B913" s="15" t="s">
        <v>21</v>
      </c>
      <c r="C913" s="21"/>
      <c r="D913" s="60"/>
      <c r="E913" s="60"/>
      <c r="F913" s="58">
        <f t="shared" ref="F913" si="317">(D913-E913)</f>
        <v>0</v>
      </c>
      <c r="G913" s="32" t="e">
        <f t="shared" ref="G913" si="318">F913/E913</f>
        <v>#DIV/0!</v>
      </c>
    </row>
    <row r="914" spans="1:7" x14ac:dyDescent="0.2">
      <c r="A914" s="59"/>
      <c r="B914" s="15"/>
      <c r="C914" s="21"/>
      <c r="D914" s="58"/>
      <c r="E914" s="58"/>
      <c r="F914" s="58"/>
      <c r="G914" s="32"/>
    </row>
    <row r="915" spans="1:7" x14ac:dyDescent="0.2">
      <c r="A915" s="59">
        <v>64</v>
      </c>
      <c r="B915" s="2" t="s">
        <v>47</v>
      </c>
      <c r="C915" s="11"/>
      <c r="D915" s="39">
        <v>1650</v>
      </c>
      <c r="E915" s="39">
        <v>2261</v>
      </c>
      <c r="F915" s="58">
        <f t="shared" ref="F915:F925" si="319">(D915-E915)</f>
        <v>-611</v>
      </c>
      <c r="G915" s="32">
        <f t="shared" ref="G915:G925" si="320">F915/E915</f>
        <v>-0.27023440955329503</v>
      </c>
    </row>
    <row r="916" spans="1:7" ht="25.5" x14ac:dyDescent="0.2">
      <c r="A916" s="22"/>
      <c r="B916" s="26" t="s">
        <v>49</v>
      </c>
      <c r="C916" s="54"/>
      <c r="D916" s="58">
        <f>D910-D911-D915</f>
        <v>-149</v>
      </c>
      <c r="E916" s="58">
        <f>E910-E911-E915</f>
        <v>4004</v>
      </c>
      <c r="F916" s="58">
        <f t="shared" si="319"/>
        <v>-4153</v>
      </c>
      <c r="G916" s="32">
        <f t="shared" si="320"/>
        <v>-1.0372127872127872</v>
      </c>
    </row>
    <row r="917" spans="1:7" x14ac:dyDescent="0.2">
      <c r="A917" s="59">
        <v>75</v>
      </c>
      <c r="B917" s="3" t="s">
        <v>50</v>
      </c>
      <c r="C917" s="57"/>
      <c r="D917" s="60">
        <v>0</v>
      </c>
      <c r="E917" s="60">
        <v>0</v>
      </c>
      <c r="F917" s="58">
        <f t="shared" si="319"/>
        <v>0</v>
      </c>
      <c r="G917" s="32" t="e">
        <f t="shared" si="320"/>
        <v>#DIV/0!</v>
      </c>
    </row>
    <row r="918" spans="1:7" x14ac:dyDescent="0.2">
      <c r="A918" s="59">
        <v>65</v>
      </c>
      <c r="B918" s="1" t="s">
        <v>51</v>
      </c>
      <c r="C918" s="10"/>
      <c r="D918" s="58">
        <v>304</v>
      </c>
      <c r="E918" s="58">
        <v>0</v>
      </c>
      <c r="F918" s="58">
        <f t="shared" si="319"/>
        <v>304</v>
      </c>
      <c r="G918" s="32" t="e">
        <f t="shared" si="320"/>
        <v>#DIV/0!</v>
      </c>
    </row>
    <row r="919" spans="1:7" ht="25.5" x14ac:dyDescent="0.2">
      <c r="A919" s="59">
        <v>68</v>
      </c>
      <c r="B919" s="16" t="s">
        <v>52</v>
      </c>
      <c r="C919" s="17"/>
      <c r="D919" s="58">
        <v>2306</v>
      </c>
      <c r="E919" s="58">
        <v>2306</v>
      </c>
      <c r="F919" s="58">
        <f t="shared" si="319"/>
        <v>0</v>
      </c>
      <c r="G919" s="32">
        <f t="shared" si="320"/>
        <v>0</v>
      </c>
    </row>
    <row r="920" spans="1:7" x14ac:dyDescent="0.2">
      <c r="A920" s="59">
        <v>78</v>
      </c>
      <c r="B920" s="2" t="s">
        <v>53</v>
      </c>
      <c r="C920" s="11"/>
      <c r="D920" s="39">
        <v>0</v>
      </c>
      <c r="E920" s="39">
        <v>0</v>
      </c>
      <c r="F920" s="58">
        <f t="shared" si="319"/>
        <v>0</v>
      </c>
      <c r="G920" s="32" t="e">
        <f t="shared" si="320"/>
        <v>#DIV/0!</v>
      </c>
    </row>
    <row r="921" spans="1:7" ht="25.5" x14ac:dyDescent="0.2">
      <c r="A921" s="22"/>
      <c r="B921" s="26" t="s">
        <v>77</v>
      </c>
      <c r="C921" s="54"/>
      <c r="D921" s="58">
        <f>D916+D917-D918-D919+D920</f>
        <v>-2759</v>
      </c>
      <c r="E921" s="58">
        <f>E916+E917-E918-E919+E920</f>
        <v>1698</v>
      </c>
      <c r="F921" s="58">
        <f t="shared" si="319"/>
        <v>-4457</v>
      </c>
      <c r="G921" s="32">
        <f t="shared" si="320"/>
        <v>-2.6248527679623086</v>
      </c>
    </row>
    <row r="922" spans="1:7" x14ac:dyDescent="0.2">
      <c r="A922" s="59">
        <v>76</v>
      </c>
      <c r="B922" s="1" t="s">
        <v>54</v>
      </c>
      <c r="C922" s="10"/>
      <c r="D922" s="58">
        <v>15</v>
      </c>
      <c r="E922" s="58">
        <v>0</v>
      </c>
      <c r="F922" s="58">
        <f t="shared" si="319"/>
        <v>15</v>
      </c>
      <c r="G922" s="32" t="e">
        <f t="shared" si="320"/>
        <v>#DIV/0!</v>
      </c>
    </row>
    <row r="923" spans="1:7" x14ac:dyDescent="0.2">
      <c r="A923" s="59">
        <v>66</v>
      </c>
      <c r="B923" s="1" t="s">
        <v>55</v>
      </c>
      <c r="C923" s="10"/>
      <c r="D923" s="58">
        <v>336</v>
      </c>
      <c r="E923" s="58">
        <v>335</v>
      </c>
      <c r="F923" s="58">
        <f t="shared" si="319"/>
        <v>1</v>
      </c>
      <c r="G923" s="32">
        <f t="shared" si="320"/>
        <v>2.9850746268656717E-3</v>
      </c>
    </row>
    <row r="924" spans="1:7" x14ac:dyDescent="0.2">
      <c r="B924" s="2" t="s">
        <v>56</v>
      </c>
      <c r="C924" s="11"/>
      <c r="D924" s="39">
        <f>D922-D923</f>
        <v>-321</v>
      </c>
      <c r="E924" s="39">
        <f>E922-E923</f>
        <v>-335</v>
      </c>
      <c r="F924" s="58">
        <f t="shared" si="319"/>
        <v>14</v>
      </c>
      <c r="G924" s="32">
        <f t="shared" si="320"/>
        <v>-4.1791044776119404E-2</v>
      </c>
    </row>
    <row r="925" spans="1:7" x14ac:dyDescent="0.2">
      <c r="A925" s="22"/>
      <c r="B925" s="19" t="s">
        <v>57</v>
      </c>
      <c r="C925" s="54"/>
      <c r="D925" s="58">
        <f>D921+D924</f>
        <v>-3080</v>
      </c>
      <c r="E925" s="58">
        <f>E921+E924</f>
        <v>1363</v>
      </c>
      <c r="F925" s="58">
        <f t="shared" si="319"/>
        <v>-4443</v>
      </c>
      <c r="G925" s="32">
        <f t="shared" si="320"/>
        <v>-3.2597212032281733</v>
      </c>
    </row>
    <row r="927" spans="1:7" x14ac:dyDescent="0.2">
      <c r="B927" s="251" t="s">
        <v>5</v>
      </c>
      <c r="C927" s="252"/>
      <c r="D927" s="275" t="s">
        <v>9</v>
      </c>
      <c r="E927" s="275"/>
      <c r="F927" s="276" t="s">
        <v>14</v>
      </c>
      <c r="G927" s="276"/>
    </row>
    <row r="928" spans="1:7" x14ac:dyDescent="0.2">
      <c r="B928" s="5"/>
      <c r="C928" s="28"/>
      <c r="D928" s="42" t="s">
        <v>10</v>
      </c>
      <c r="E928" s="42" t="s">
        <v>11</v>
      </c>
      <c r="F928" s="42" t="s">
        <v>12</v>
      </c>
      <c r="G928" s="37" t="s">
        <v>13</v>
      </c>
    </row>
    <row r="929" spans="1:7" x14ac:dyDescent="0.2">
      <c r="A929" s="59">
        <v>5</v>
      </c>
      <c r="B929" s="1" t="s">
        <v>22</v>
      </c>
      <c r="C929" s="10"/>
      <c r="D929" s="58">
        <v>207619</v>
      </c>
      <c r="E929" s="58">
        <v>228964</v>
      </c>
      <c r="F929" s="58">
        <f t="shared" ref="F929" si="321">(D929-E929)</f>
        <v>-21345</v>
      </c>
      <c r="G929" s="32">
        <f t="shared" ref="G929" si="322">F929/E929</f>
        <v>-9.3224262329449165E-2</v>
      </c>
    </row>
    <row r="930" spans="1:7" x14ac:dyDescent="0.2">
      <c r="B930" s="6"/>
      <c r="C930" s="28"/>
    </row>
    <row r="931" spans="1:7" x14ac:dyDescent="0.2">
      <c r="B931" s="7" t="s">
        <v>6</v>
      </c>
      <c r="C931" s="29"/>
    </row>
    <row r="932" spans="1:7" x14ac:dyDescent="0.2">
      <c r="B932" s="6"/>
      <c r="C932" s="28"/>
    </row>
    <row r="933" spans="1:7" x14ac:dyDescent="0.2">
      <c r="A933" s="59">
        <v>51</v>
      </c>
      <c r="B933" s="20" t="s">
        <v>29</v>
      </c>
      <c r="C933" s="30"/>
      <c r="D933" s="58"/>
      <c r="E933" s="58"/>
      <c r="F933" s="58">
        <f t="shared" ref="F933:F934" si="323">(D933-E933)</f>
        <v>0</v>
      </c>
      <c r="G933" s="32" t="e">
        <f t="shared" ref="G933:G934" si="324">F933/E933</f>
        <v>#DIV/0!</v>
      </c>
    </row>
    <row r="934" spans="1:7" x14ac:dyDescent="0.2">
      <c r="A934" s="59">
        <v>510</v>
      </c>
      <c r="B934" s="1" t="s">
        <v>7</v>
      </c>
      <c r="C934" s="10"/>
      <c r="D934" s="58">
        <v>144400</v>
      </c>
      <c r="E934" s="58">
        <v>144400</v>
      </c>
      <c r="F934" s="58">
        <f t="shared" si="323"/>
        <v>0</v>
      </c>
      <c r="G934" s="32">
        <f t="shared" si="324"/>
        <v>0</v>
      </c>
    </row>
    <row r="935" spans="1:7" x14ac:dyDescent="0.2">
      <c r="B935" s="3"/>
      <c r="C935" s="28"/>
    </row>
    <row r="936" spans="1:7" x14ac:dyDescent="0.2">
      <c r="A936" s="59">
        <v>41</v>
      </c>
      <c r="B936" s="1" t="s">
        <v>8</v>
      </c>
      <c r="C936" s="10"/>
      <c r="D936" s="58">
        <f>D940+D941+D942</f>
        <v>576131</v>
      </c>
      <c r="E936" s="58">
        <f>E940+E941+E942</f>
        <v>589979</v>
      </c>
      <c r="F936" s="58">
        <f t="shared" ref="F936" si="325">(D936-E936)</f>
        <v>-13848</v>
      </c>
      <c r="G936" s="32">
        <f t="shared" ref="G936" si="326">F936/E936</f>
        <v>-2.347202188552474E-2</v>
      </c>
    </row>
    <row r="937" spans="1:7" x14ac:dyDescent="0.2">
      <c r="A937" s="59"/>
      <c r="B937" s="1"/>
      <c r="C937" s="10"/>
      <c r="D937" s="58"/>
      <c r="E937" s="58"/>
      <c r="F937" s="58"/>
      <c r="G937" s="32"/>
    </row>
    <row r="938" spans="1:7" x14ac:dyDescent="0.2">
      <c r="A938" s="59"/>
      <c r="B938" s="7" t="s">
        <v>6</v>
      </c>
      <c r="C938" s="29"/>
      <c r="D938" s="58"/>
      <c r="E938" s="58"/>
      <c r="F938" s="58"/>
      <c r="G938" s="32"/>
    </row>
    <row r="939" spans="1:7" x14ac:dyDescent="0.2">
      <c r="A939" s="59"/>
      <c r="B939" s="1"/>
      <c r="C939" s="10"/>
      <c r="D939" s="58"/>
      <c r="E939" s="58"/>
      <c r="F939" s="58"/>
      <c r="G939" s="32"/>
    </row>
    <row r="940" spans="1:7" x14ac:dyDescent="0.2">
      <c r="A940" s="59"/>
      <c r="B940" s="23" t="s">
        <v>23</v>
      </c>
      <c r="C940" s="10"/>
      <c r="D940" s="58"/>
      <c r="E940" s="58"/>
      <c r="F940" s="58">
        <f t="shared" ref="F940:F942" si="327">(D940-E940)</f>
        <v>0</v>
      </c>
      <c r="G940" s="32" t="e">
        <f t="shared" ref="G940:G942" si="328">F940/E940</f>
        <v>#DIV/0!</v>
      </c>
    </row>
    <row r="941" spans="1:7" ht="25.5" x14ac:dyDescent="0.2">
      <c r="A941" s="59"/>
      <c r="B941" s="24" t="s">
        <v>58</v>
      </c>
      <c r="C941" s="17"/>
      <c r="D941" s="58">
        <v>576131</v>
      </c>
      <c r="E941" s="58">
        <v>589979</v>
      </c>
      <c r="F941" s="58">
        <f t="shared" si="327"/>
        <v>-13848</v>
      </c>
      <c r="G941" s="32">
        <f t="shared" si="328"/>
        <v>-2.347202188552474E-2</v>
      </c>
    </row>
    <row r="942" spans="1:7" x14ac:dyDescent="0.2">
      <c r="A942" s="59"/>
      <c r="B942" s="23" t="s">
        <v>24</v>
      </c>
      <c r="C942" s="10"/>
      <c r="D942" s="58"/>
      <c r="E942" s="58"/>
      <c r="F942" s="58">
        <f t="shared" si="327"/>
        <v>0</v>
      </c>
      <c r="G942" s="32" t="e">
        <f t="shared" si="328"/>
        <v>#DIV/0!</v>
      </c>
    </row>
    <row r="943" spans="1:7" x14ac:dyDescent="0.2">
      <c r="A943" s="59"/>
      <c r="B943" s="1"/>
      <c r="C943" s="10"/>
      <c r="D943" s="58"/>
      <c r="E943" s="58"/>
      <c r="F943" s="58"/>
      <c r="G943" s="32"/>
    </row>
    <row r="944" spans="1:7" x14ac:dyDescent="0.2">
      <c r="A944" s="59"/>
      <c r="B944" s="8" t="s">
        <v>26</v>
      </c>
      <c r="C944" s="31"/>
      <c r="D944" s="58">
        <v>298835</v>
      </c>
      <c r="E944" s="58">
        <v>281530</v>
      </c>
      <c r="F944" s="58">
        <f t="shared" ref="F944" si="329">(D944-E944)</f>
        <v>17305</v>
      </c>
      <c r="G944" s="32">
        <f t="shared" ref="G944" si="330">F944/E944</f>
        <v>6.1467694384257449E-2</v>
      </c>
    </row>
    <row r="945" spans="1:7" x14ac:dyDescent="0.2">
      <c r="A945" s="59"/>
      <c r="B945" s="8"/>
      <c r="C945" s="31"/>
      <c r="D945" s="58"/>
      <c r="E945" s="58"/>
      <c r="F945" s="58"/>
      <c r="G945" s="32"/>
    </row>
    <row r="946" spans="1:7" x14ac:dyDescent="0.2">
      <c r="A946" s="59">
        <v>3</v>
      </c>
      <c r="B946" s="8" t="s">
        <v>15</v>
      </c>
      <c r="C946" s="31"/>
      <c r="D946" s="58">
        <f>D949+D950+D951+D952</f>
        <v>48163</v>
      </c>
      <c r="E946" s="58">
        <f>E949+E950+E951+E952</f>
        <v>68954</v>
      </c>
      <c r="F946" s="58">
        <f t="shared" ref="F946" si="331">(D946-E946)</f>
        <v>-20791</v>
      </c>
      <c r="G946" s="32">
        <f t="shared" ref="G946" si="332">F946/E946</f>
        <v>-0.30151985381558721</v>
      </c>
    </row>
    <row r="947" spans="1:7" x14ac:dyDescent="0.2">
      <c r="A947" s="59"/>
      <c r="B947" s="7" t="s">
        <v>6</v>
      </c>
      <c r="C947" s="29"/>
      <c r="D947" s="58"/>
      <c r="E947" s="58"/>
      <c r="F947" s="58"/>
      <c r="G947" s="32"/>
    </row>
    <row r="948" spans="1:7" x14ac:dyDescent="0.2">
      <c r="A948" s="59"/>
      <c r="B948" s="8"/>
      <c r="C948" s="31"/>
      <c r="D948" s="58"/>
      <c r="E948" s="58"/>
      <c r="F948" s="58"/>
      <c r="G948" s="32"/>
    </row>
    <row r="949" spans="1:7" x14ac:dyDescent="0.2">
      <c r="A949" s="59">
        <v>30</v>
      </c>
      <c r="B949" s="25" t="s">
        <v>16</v>
      </c>
      <c r="C949" s="31"/>
      <c r="D949" s="58">
        <f>48163-30824-14449</f>
        <v>2890</v>
      </c>
      <c r="E949" s="58">
        <f>68954-44131-20686</f>
        <v>4137</v>
      </c>
      <c r="F949" s="58">
        <f t="shared" ref="F949:F952" si="333">(D949-E949)</f>
        <v>-1247</v>
      </c>
      <c r="G949" s="32">
        <f t="shared" ref="G949:G952" si="334">F949/E949</f>
        <v>-0.30142615421803237</v>
      </c>
    </row>
    <row r="950" spans="1:7" x14ac:dyDescent="0.2">
      <c r="A950" s="59">
        <v>31</v>
      </c>
      <c r="B950" s="25" t="s">
        <v>17</v>
      </c>
      <c r="C950" s="31"/>
      <c r="D950" s="58">
        <v>30824</v>
      </c>
      <c r="E950" s="58">
        <v>44131</v>
      </c>
      <c r="F950" s="58">
        <f t="shared" si="333"/>
        <v>-13307</v>
      </c>
      <c r="G950" s="32">
        <f t="shared" si="334"/>
        <v>-0.3015340690217761</v>
      </c>
    </row>
    <row r="951" spans="1:7" x14ac:dyDescent="0.2">
      <c r="A951" s="59">
        <v>32</v>
      </c>
      <c r="B951" s="25" t="s">
        <v>18</v>
      </c>
      <c r="C951" s="31"/>
      <c r="D951" s="58">
        <v>14449</v>
      </c>
      <c r="E951" s="58">
        <v>20686</v>
      </c>
      <c r="F951" s="58">
        <f t="shared" si="333"/>
        <v>-6237</v>
      </c>
      <c r="G951" s="32">
        <f t="shared" si="334"/>
        <v>-0.30150826646040801</v>
      </c>
    </row>
    <row r="952" spans="1:7" x14ac:dyDescent="0.2">
      <c r="A952" s="59">
        <v>37</v>
      </c>
      <c r="B952" s="25" t="s">
        <v>25</v>
      </c>
      <c r="C952" s="31"/>
      <c r="D952" s="58">
        <v>0</v>
      </c>
      <c r="E952" s="58">
        <v>0</v>
      </c>
      <c r="F952" s="58">
        <f t="shared" si="333"/>
        <v>0</v>
      </c>
      <c r="G952" s="32" t="e">
        <f t="shared" si="334"/>
        <v>#DIV/0!</v>
      </c>
    </row>
    <row r="953" spans="1:7" ht="13.5" thickBot="1" x14ac:dyDescent="0.25"/>
    <row r="954" spans="1:7" ht="16.5" thickBot="1" x14ac:dyDescent="0.3">
      <c r="A954" s="257" t="s">
        <v>72</v>
      </c>
      <c r="B954" s="258"/>
      <c r="C954" s="258"/>
      <c r="D954" s="258"/>
      <c r="E954" s="258"/>
      <c r="F954" s="258"/>
      <c r="G954" s="259"/>
    </row>
    <row r="955" spans="1:7" ht="12.75" customHeight="1" x14ac:dyDescent="0.2">
      <c r="A955" s="277" t="s">
        <v>1</v>
      </c>
      <c r="B955" s="270" t="s">
        <v>0</v>
      </c>
      <c r="C955" s="271" t="s">
        <v>76</v>
      </c>
      <c r="D955" s="275" t="s">
        <v>9</v>
      </c>
      <c r="E955" s="275"/>
      <c r="F955" s="276" t="s">
        <v>14</v>
      </c>
      <c r="G955" s="276"/>
    </row>
    <row r="956" spans="1:7" x14ac:dyDescent="0.2">
      <c r="A956" s="277"/>
      <c r="B956" s="270"/>
      <c r="C956" s="272"/>
      <c r="D956" s="58" t="s">
        <v>10</v>
      </c>
      <c r="E956" s="58" t="s">
        <v>11</v>
      </c>
      <c r="F956" s="58" t="s">
        <v>12</v>
      </c>
      <c r="G956" s="32" t="s">
        <v>13</v>
      </c>
    </row>
    <row r="957" spans="1:7" x14ac:dyDescent="0.2">
      <c r="A957" s="59">
        <v>700</v>
      </c>
      <c r="B957" s="1" t="s">
        <v>30</v>
      </c>
      <c r="C957" s="10"/>
      <c r="D957" s="58">
        <v>96178</v>
      </c>
      <c r="E957" s="58">
        <v>91342</v>
      </c>
      <c r="F957" s="58">
        <f>(D957-E957)</f>
        <v>4836</v>
      </c>
      <c r="G957" s="32">
        <f>F957/E957</f>
        <v>5.29438812375468E-2</v>
      </c>
    </row>
    <row r="958" spans="1:7" x14ac:dyDescent="0.2">
      <c r="A958" s="59">
        <v>701</v>
      </c>
      <c r="B958" s="1" t="s">
        <v>31</v>
      </c>
      <c r="C958" s="10"/>
      <c r="D958" s="58"/>
      <c r="E958" s="58"/>
      <c r="F958" s="58">
        <f t="shared" ref="F958:F960" si="335">(D958-E958)</f>
        <v>0</v>
      </c>
      <c r="G958" s="32" t="e">
        <f t="shared" ref="G958:G960" si="336">F958/E958</f>
        <v>#DIV/0!</v>
      </c>
    </row>
    <row r="959" spans="1:7" x14ac:dyDescent="0.2">
      <c r="A959" s="59">
        <v>704</v>
      </c>
      <c r="B959" s="1" t="s">
        <v>32</v>
      </c>
      <c r="C959" s="10"/>
      <c r="D959" s="58"/>
      <c r="E959" s="58"/>
      <c r="F959" s="58">
        <f t="shared" si="335"/>
        <v>0</v>
      </c>
      <c r="G959" s="32" t="e">
        <f t="shared" si="336"/>
        <v>#DIV/0!</v>
      </c>
    </row>
    <row r="960" spans="1:7" x14ac:dyDescent="0.2">
      <c r="A960" s="59">
        <v>706</v>
      </c>
      <c r="B960" s="1" t="s">
        <v>33</v>
      </c>
      <c r="C960" s="10"/>
      <c r="D960" s="58">
        <v>24298</v>
      </c>
      <c r="E960" s="58">
        <v>15975</v>
      </c>
      <c r="F960" s="58">
        <f t="shared" si="335"/>
        <v>8323</v>
      </c>
      <c r="G960" s="32">
        <f t="shared" si="336"/>
        <v>0.52100156494522687</v>
      </c>
    </row>
    <row r="961" spans="1:10" x14ac:dyDescent="0.2">
      <c r="A961" s="59"/>
      <c r="B961" s="13" t="s">
        <v>6</v>
      </c>
      <c r="C961" s="27"/>
      <c r="D961" s="39"/>
      <c r="E961" s="39"/>
      <c r="F961" s="39"/>
      <c r="G961" s="33"/>
    </row>
    <row r="962" spans="1:10" x14ac:dyDescent="0.2">
      <c r="A962" s="59"/>
      <c r="B962" s="14" t="s">
        <v>19</v>
      </c>
      <c r="C962" s="11"/>
      <c r="D962" s="39"/>
      <c r="E962" s="39"/>
      <c r="F962" s="58">
        <f t="shared" ref="F962:F967" si="337">(D962-E962)</f>
        <v>0</v>
      </c>
      <c r="G962" s="32" t="e">
        <f t="shared" ref="G962:G967" si="338">F962/E962</f>
        <v>#DIV/0!</v>
      </c>
    </row>
    <row r="963" spans="1:10" x14ac:dyDescent="0.2">
      <c r="A963" s="59"/>
      <c r="B963" s="14" t="s">
        <v>20</v>
      </c>
      <c r="C963" s="11"/>
      <c r="D963" s="39"/>
      <c r="E963" s="39"/>
      <c r="F963" s="58">
        <f t="shared" si="337"/>
        <v>0</v>
      </c>
      <c r="G963" s="32" t="e">
        <f t="shared" si="338"/>
        <v>#DIV/0!</v>
      </c>
    </row>
    <row r="964" spans="1:10" x14ac:dyDescent="0.2">
      <c r="A964" s="59"/>
      <c r="B964" s="14" t="s">
        <v>27</v>
      </c>
      <c r="C964" s="11"/>
      <c r="D964" s="39"/>
      <c r="E964" s="39"/>
      <c r="F964" s="58">
        <f t="shared" si="337"/>
        <v>0</v>
      </c>
      <c r="G964" s="32" t="e">
        <f t="shared" si="338"/>
        <v>#DIV/0!</v>
      </c>
    </row>
    <row r="965" spans="1:10" x14ac:dyDescent="0.2">
      <c r="A965" s="59">
        <v>706</v>
      </c>
      <c r="B965" s="2" t="s">
        <v>34</v>
      </c>
      <c r="C965" s="11"/>
      <c r="D965" s="39">
        <v>160</v>
      </c>
      <c r="E965" s="39">
        <v>0</v>
      </c>
      <c r="F965" s="58">
        <f t="shared" si="337"/>
        <v>160</v>
      </c>
      <c r="G965" s="32" t="e">
        <f t="shared" si="338"/>
        <v>#DIV/0!</v>
      </c>
    </row>
    <row r="966" spans="1:10" x14ac:dyDescent="0.2">
      <c r="A966" s="59" t="s">
        <v>35</v>
      </c>
      <c r="B966" s="2" t="s">
        <v>36</v>
      </c>
      <c r="C966" s="11"/>
      <c r="D966" s="39"/>
      <c r="E966" s="39"/>
      <c r="F966" s="58">
        <f t="shared" si="337"/>
        <v>0</v>
      </c>
      <c r="G966" s="32" t="e">
        <f t="shared" si="338"/>
        <v>#DIV/0!</v>
      </c>
    </row>
    <row r="967" spans="1:10" ht="25.5" x14ac:dyDescent="0.2">
      <c r="A967" s="22"/>
      <c r="B967" s="26" t="s">
        <v>45</v>
      </c>
      <c r="C967" s="55"/>
      <c r="D967" s="40">
        <f>D957+D958+D959+D960+D965+D966</f>
        <v>120636</v>
      </c>
      <c r="E967" s="40">
        <f>E957+E958+E959+E960+E965+E966</f>
        <v>107317</v>
      </c>
      <c r="F967" s="40">
        <f t="shared" si="337"/>
        <v>13319</v>
      </c>
      <c r="G967" s="34">
        <f t="shared" si="338"/>
        <v>0.12410894825610108</v>
      </c>
    </row>
    <row r="968" spans="1:10" x14ac:dyDescent="0.2">
      <c r="B968" s="18"/>
      <c r="C968" s="28"/>
      <c r="D968" s="41"/>
      <c r="E968" s="42"/>
      <c r="F968" s="42"/>
      <c r="G968" s="35"/>
    </row>
    <row r="969" spans="1:10" x14ac:dyDescent="0.2">
      <c r="B969" s="13" t="s">
        <v>6</v>
      </c>
      <c r="C969" s="28"/>
      <c r="D969" s="41"/>
      <c r="E969" s="42"/>
      <c r="F969" s="42"/>
      <c r="G969" s="35"/>
    </row>
    <row r="970" spans="1:10" x14ac:dyDescent="0.2">
      <c r="B970" s="1" t="s">
        <v>28</v>
      </c>
      <c r="C970" s="10"/>
      <c r="D970" s="58"/>
      <c r="E970" s="58"/>
      <c r="F970" s="58">
        <f t="shared" ref="F970" si="339">(D970-E970)</f>
        <v>0</v>
      </c>
      <c r="G970" s="32" t="e">
        <f t="shared" ref="G970" si="340">F970/E970</f>
        <v>#DIV/0!</v>
      </c>
    </row>
    <row r="971" spans="1:10" x14ac:dyDescent="0.2">
      <c r="B971" s="3"/>
      <c r="C971" s="57"/>
      <c r="D971" s="60"/>
      <c r="E971" s="60"/>
      <c r="F971" s="60"/>
      <c r="G971" s="36"/>
    </row>
    <row r="972" spans="1:10" x14ac:dyDescent="0.2">
      <c r="A972" s="59">
        <v>72</v>
      </c>
      <c r="B972" s="1" t="s">
        <v>37</v>
      </c>
      <c r="C972" s="10"/>
      <c r="D972" s="58"/>
      <c r="E972" s="58"/>
      <c r="F972" s="58">
        <f t="shared" ref="F972:F984" si="341">(D972-E972)</f>
        <v>0</v>
      </c>
      <c r="G972" s="32" t="e">
        <f t="shared" ref="G972:G984" si="342">F972/E972</f>
        <v>#DIV/0!</v>
      </c>
    </row>
    <row r="973" spans="1:10" x14ac:dyDescent="0.2">
      <c r="A973" s="59">
        <v>73</v>
      </c>
      <c r="B973" s="1" t="s">
        <v>38</v>
      </c>
      <c r="C973" s="10"/>
      <c r="D973" s="58">
        <v>726</v>
      </c>
      <c r="E973" s="58">
        <v>2220</v>
      </c>
      <c r="F973" s="58">
        <f t="shared" si="341"/>
        <v>-1494</v>
      </c>
      <c r="G973" s="32">
        <f t="shared" si="342"/>
        <v>-0.67297297297297298</v>
      </c>
    </row>
    <row r="974" spans="1:10" x14ac:dyDescent="0.2">
      <c r="A974" s="59">
        <v>74</v>
      </c>
      <c r="B974" s="2" t="s">
        <v>39</v>
      </c>
      <c r="C974" s="11"/>
      <c r="D974" s="39"/>
      <c r="E974" s="39"/>
      <c r="F974" s="58">
        <f t="shared" si="341"/>
        <v>0</v>
      </c>
      <c r="G974" s="32" t="e">
        <f t="shared" si="342"/>
        <v>#DIV/0!</v>
      </c>
    </row>
    <row r="975" spans="1:10" ht="25.5" x14ac:dyDescent="0.2">
      <c r="A975" s="22"/>
      <c r="B975" s="26" t="s">
        <v>44</v>
      </c>
      <c r="C975" s="54"/>
      <c r="D975" s="58">
        <f>D967+D972+D973+D974</f>
        <v>121362</v>
      </c>
      <c r="E975" s="58">
        <f>E967+E972+E973+E974</f>
        <v>109537</v>
      </c>
      <c r="F975" s="58">
        <f t="shared" si="341"/>
        <v>11825</v>
      </c>
      <c r="G975" s="32">
        <f t="shared" si="342"/>
        <v>0.10795438984087569</v>
      </c>
    </row>
    <row r="976" spans="1:10" x14ac:dyDescent="0.2">
      <c r="A976" s="59">
        <v>60</v>
      </c>
      <c r="B976" s="3" t="s">
        <v>40</v>
      </c>
      <c r="C976" s="57"/>
      <c r="D976" s="60">
        <f>D977+D978+D979</f>
        <v>32965</v>
      </c>
      <c r="E976" s="60">
        <f>E977+E978+E979</f>
        <v>30595</v>
      </c>
      <c r="F976" s="58">
        <f t="shared" si="341"/>
        <v>2370</v>
      </c>
      <c r="G976" s="32">
        <f t="shared" si="342"/>
        <v>7.7463637849321781E-2</v>
      </c>
      <c r="J976" s="45"/>
    </row>
    <row r="977" spans="1:10" x14ac:dyDescent="0.2">
      <c r="A977" s="59">
        <v>600</v>
      </c>
      <c r="B977" s="1" t="s">
        <v>2</v>
      </c>
      <c r="C977" s="10"/>
      <c r="D977" s="58">
        <v>25882</v>
      </c>
      <c r="E977" s="58">
        <v>23819</v>
      </c>
      <c r="F977" s="58">
        <f t="shared" si="341"/>
        <v>2063</v>
      </c>
      <c r="G977" s="32">
        <f t="shared" si="342"/>
        <v>8.6611528611612573E-2</v>
      </c>
    </row>
    <row r="978" spans="1:10" x14ac:dyDescent="0.2">
      <c r="A978" s="59">
        <v>601</v>
      </c>
      <c r="B978" s="1" t="s">
        <v>3</v>
      </c>
      <c r="C978" s="10"/>
      <c r="D978" s="58">
        <v>4724</v>
      </c>
      <c r="E978" s="58">
        <v>4101</v>
      </c>
      <c r="F978" s="58">
        <f t="shared" si="341"/>
        <v>623</v>
      </c>
      <c r="G978" s="32">
        <f t="shared" si="342"/>
        <v>0.15191416727627408</v>
      </c>
    </row>
    <row r="979" spans="1:10" x14ac:dyDescent="0.2">
      <c r="A979" s="59">
        <v>604</v>
      </c>
      <c r="B979" s="1" t="s">
        <v>4</v>
      </c>
      <c r="C979" s="10"/>
      <c r="D979" s="58">
        <v>2359</v>
      </c>
      <c r="E979" s="58">
        <v>2675</v>
      </c>
      <c r="F979" s="58">
        <f t="shared" si="341"/>
        <v>-316</v>
      </c>
      <c r="G979" s="32">
        <f t="shared" si="342"/>
        <v>-0.11813084112149533</v>
      </c>
    </row>
    <row r="980" spans="1:10" x14ac:dyDescent="0.2">
      <c r="A980" s="59">
        <v>61</v>
      </c>
      <c r="B980" s="1" t="s">
        <v>41</v>
      </c>
      <c r="C980" s="10"/>
      <c r="D980" s="58">
        <v>5248</v>
      </c>
      <c r="E980" s="58">
        <v>4075</v>
      </c>
      <c r="F980" s="58">
        <f t="shared" si="341"/>
        <v>1173</v>
      </c>
      <c r="G980" s="32">
        <f t="shared" si="342"/>
        <v>0.28785276073619631</v>
      </c>
    </row>
    <row r="981" spans="1:10" x14ac:dyDescent="0.2">
      <c r="A981" s="59">
        <v>62</v>
      </c>
      <c r="B981" s="2" t="s">
        <v>42</v>
      </c>
      <c r="C981" s="11"/>
      <c r="D981" s="39">
        <v>876</v>
      </c>
      <c r="E981" s="39">
        <v>2062</v>
      </c>
      <c r="F981" s="58">
        <f t="shared" si="341"/>
        <v>-1186</v>
      </c>
      <c r="G981" s="32">
        <f t="shared" si="342"/>
        <v>-0.57516973811833172</v>
      </c>
    </row>
    <row r="982" spans="1:10" ht="25.5" x14ac:dyDescent="0.2">
      <c r="A982" s="22"/>
      <c r="B982" s="26" t="s">
        <v>43</v>
      </c>
      <c r="C982" s="54"/>
      <c r="D982" s="58">
        <f>D976+D980+D981</f>
        <v>39089</v>
      </c>
      <c r="E982" s="58">
        <f>E976+E980+E981</f>
        <v>36732</v>
      </c>
      <c r="F982" s="58">
        <f t="shared" si="341"/>
        <v>2357</v>
      </c>
      <c r="G982" s="32">
        <f t="shared" si="342"/>
        <v>6.4167483393226615E-2</v>
      </c>
      <c r="I982" s="45"/>
      <c r="J982" s="45"/>
    </row>
    <row r="983" spans="1:10" ht="25.5" x14ac:dyDescent="0.2">
      <c r="A983" s="22"/>
      <c r="B983" s="26" t="s">
        <v>48</v>
      </c>
      <c r="C983" s="54"/>
      <c r="D983" s="58">
        <f>D975-D982</f>
        <v>82273</v>
      </c>
      <c r="E983" s="58">
        <f>E975-E982</f>
        <v>72805</v>
      </c>
      <c r="F983" s="58">
        <f t="shared" si="341"/>
        <v>9468</v>
      </c>
      <c r="G983" s="32">
        <f t="shared" si="342"/>
        <v>0.13004601332326077</v>
      </c>
    </row>
    <row r="984" spans="1:10" x14ac:dyDescent="0.2">
      <c r="A984" s="59">
        <v>63</v>
      </c>
      <c r="B984" s="3" t="s">
        <v>46</v>
      </c>
      <c r="C984" s="57"/>
      <c r="D984" s="60">
        <v>72570</v>
      </c>
      <c r="E984" s="60">
        <v>78135</v>
      </c>
      <c r="F984" s="58">
        <f t="shared" si="341"/>
        <v>-5565</v>
      </c>
      <c r="G984" s="32">
        <f t="shared" si="342"/>
        <v>-7.1222883470915724E-2</v>
      </c>
    </row>
    <row r="985" spans="1:10" x14ac:dyDescent="0.2">
      <c r="A985" s="59"/>
      <c r="B985" s="13" t="s">
        <v>6</v>
      </c>
      <c r="C985" s="27"/>
      <c r="D985" s="58"/>
      <c r="E985" s="58"/>
      <c r="F985" s="58"/>
      <c r="G985" s="32"/>
    </row>
    <row r="986" spans="1:10" x14ac:dyDescent="0.2">
      <c r="A986" s="59">
        <v>631</v>
      </c>
      <c r="B986" s="15" t="s">
        <v>21</v>
      </c>
      <c r="C986" s="21"/>
      <c r="D986" s="60">
        <v>10337</v>
      </c>
      <c r="E986" s="60">
        <v>13578</v>
      </c>
      <c r="F986" s="58">
        <f t="shared" ref="F986" si="343">(D986-E986)</f>
        <v>-3241</v>
      </c>
      <c r="G986" s="32">
        <f t="shared" ref="G986" si="344">F986/E986</f>
        <v>-0.23869494770953012</v>
      </c>
    </row>
    <row r="987" spans="1:10" x14ac:dyDescent="0.2">
      <c r="A987" s="59"/>
      <c r="B987" s="15"/>
      <c r="C987" s="21"/>
      <c r="D987" s="58"/>
      <c r="E987" s="58"/>
      <c r="F987" s="58"/>
      <c r="G987" s="32"/>
    </row>
    <row r="988" spans="1:10" x14ac:dyDescent="0.2">
      <c r="A988" s="59">
        <v>64</v>
      </c>
      <c r="B988" s="2" t="s">
        <v>47</v>
      </c>
      <c r="C988" s="11"/>
      <c r="D988" s="39">
        <v>5478</v>
      </c>
      <c r="E988" s="39">
        <v>4454</v>
      </c>
      <c r="F988" s="58">
        <f t="shared" ref="F988:F998" si="345">(D988-E988)</f>
        <v>1024</v>
      </c>
      <c r="G988" s="32">
        <f t="shared" ref="G988:G998" si="346">F988/E988</f>
        <v>0.2299057027391109</v>
      </c>
    </row>
    <row r="989" spans="1:10" ht="25.5" x14ac:dyDescent="0.2">
      <c r="A989" s="22"/>
      <c r="B989" s="26" t="s">
        <v>49</v>
      </c>
      <c r="C989" s="54"/>
      <c r="D989" s="58">
        <f>D983-D984-D988</f>
        <v>4225</v>
      </c>
      <c r="E989" s="58">
        <f>E983-E984-E988</f>
        <v>-9784</v>
      </c>
      <c r="F989" s="58">
        <f t="shared" si="345"/>
        <v>14009</v>
      </c>
      <c r="G989" s="32">
        <f t="shared" si="346"/>
        <v>-1.4318274734260017</v>
      </c>
    </row>
    <row r="990" spans="1:10" x14ac:dyDescent="0.2">
      <c r="A990" s="59">
        <v>75</v>
      </c>
      <c r="B990" s="3" t="s">
        <v>50</v>
      </c>
      <c r="C990" s="57"/>
      <c r="D990" s="60">
        <v>347</v>
      </c>
      <c r="E990" s="60">
        <v>43</v>
      </c>
      <c r="F990" s="58">
        <f t="shared" si="345"/>
        <v>304</v>
      </c>
      <c r="G990" s="32">
        <f t="shared" si="346"/>
        <v>7.0697674418604652</v>
      </c>
    </row>
    <row r="991" spans="1:10" x14ac:dyDescent="0.2">
      <c r="A991" s="59">
        <v>65</v>
      </c>
      <c r="B991" s="1" t="s">
        <v>51</v>
      </c>
      <c r="C991" s="10"/>
      <c r="D991" s="58">
        <v>134</v>
      </c>
      <c r="E991" s="58">
        <v>0</v>
      </c>
      <c r="F991" s="58">
        <f t="shared" si="345"/>
        <v>134</v>
      </c>
      <c r="G991" s="32" t="e">
        <f t="shared" si="346"/>
        <v>#DIV/0!</v>
      </c>
    </row>
    <row r="992" spans="1:10" ht="25.5" x14ac:dyDescent="0.2">
      <c r="A992" s="59">
        <v>68</v>
      </c>
      <c r="B992" s="16" t="s">
        <v>52</v>
      </c>
      <c r="C992" s="17"/>
      <c r="D992" s="58">
        <v>19329</v>
      </c>
      <c r="E992" s="58">
        <v>8849</v>
      </c>
      <c r="F992" s="58">
        <f t="shared" si="345"/>
        <v>10480</v>
      </c>
      <c r="G992" s="32">
        <f t="shared" si="346"/>
        <v>1.1843146118205448</v>
      </c>
    </row>
    <row r="993" spans="1:7" x14ac:dyDescent="0.2">
      <c r="A993" s="59">
        <v>78</v>
      </c>
      <c r="B993" s="2" t="s">
        <v>53</v>
      </c>
      <c r="C993" s="11"/>
      <c r="D993" s="39">
        <v>0</v>
      </c>
      <c r="E993" s="39">
        <v>889</v>
      </c>
      <c r="F993" s="58">
        <f t="shared" si="345"/>
        <v>-889</v>
      </c>
      <c r="G993" s="32">
        <f t="shared" si="346"/>
        <v>-1</v>
      </c>
    </row>
    <row r="994" spans="1:7" ht="25.5" x14ac:dyDescent="0.2">
      <c r="A994" s="22"/>
      <c r="B994" s="26" t="s">
        <v>77</v>
      </c>
      <c r="C994" s="54"/>
      <c r="D994" s="58">
        <f>D989+D990-D991-D992+D993</f>
        <v>-14891</v>
      </c>
      <c r="E994" s="58">
        <f>E989+E990-E991-E992+E993</f>
        <v>-17701</v>
      </c>
      <c r="F994" s="58">
        <f t="shared" si="345"/>
        <v>2810</v>
      </c>
      <c r="G994" s="32">
        <f t="shared" si="346"/>
        <v>-0.15874809332806056</v>
      </c>
    </row>
    <row r="995" spans="1:7" x14ac:dyDescent="0.2">
      <c r="A995" s="59">
        <v>76</v>
      </c>
      <c r="B995" s="1" t="s">
        <v>54</v>
      </c>
      <c r="C995" s="10"/>
      <c r="D995" s="58"/>
      <c r="E995" s="58"/>
      <c r="F995" s="58">
        <f t="shared" si="345"/>
        <v>0</v>
      </c>
      <c r="G995" s="32" t="e">
        <f t="shared" si="346"/>
        <v>#DIV/0!</v>
      </c>
    </row>
    <row r="996" spans="1:7" x14ac:dyDescent="0.2">
      <c r="A996" s="59">
        <v>66</v>
      </c>
      <c r="B996" s="1" t="s">
        <v>55</v>
      </c>
      <c r="C996" s="10"/>
      <c r="D996" s="58">
        <v>266</v>
      </c>
      <c r="E996" s="58">
        <v>266</v>
      </c>
      <c r="F996" s="58">
        <f t="shared" si="345"/>
        <v>0</v>
      </c>
      <c r="G996" s="32">
        <f t="shared" si="346"/>
        <v>0</v>
      </c>
    </row>
    <row r="997" spans="1:7" x14ac:dyDescent="0.2">
      <c r="B997" s="2" t="s">
        <v>56</v>
      </c>
      <c r="C997" s="11"/>
      <c r="D997" s="39">
        <f>D995-D996</f>
        <v>-266</v>
      </c>
      <c r="E997" s="39">
        <f>E995-E996</f>
        <v>-266</v>
      </c>
      <c r="F997" s="58">
        <f t="shared" si="345"/>
        <v>0</v>
      </c>
      <c r="G997" s="32">
        <f t="shared" si="346"/>
        <v>0</v>
      </c>
    </row>
    <row r="998" spans="1:7" x14ac:dyDescent="0.2">
      <c r="A998" s="22"/>
      <c r="B998" s="19" t="s">
        <v>57</v>
      </c>
      <c r="C998" s="54"/>
      <c r="D998" s="58">
        <f>D994+D997</f>
        <v>-15157</v>
      </c>
      <c r="E998" s="58">
        <f>E994+E997</f>
        <v>-17967</v>
      </c>
      <c r="F998" s="58">
        <f t="shared" si="345"/>
        <v>2810</v>
      </c>
      <c r="G998" s="32">
        <f t="shared" si="346"/>
        <v>-0.15639784048533423</v>
      </c>
    </row>
    <row r="1000" spans="1:7" x14ac:dyDescent="0.2">
      <c r="B1000" s="251" t="s">
        <v>5</v>
      </c>
      <c r="C1000" s="252"/>
      <c r="D1000" s="275" t="s">
        <v>9</v>
      </c>
      <c r="E1000" s="275"/>
      <c r="F1000" s="276" t="s">
        <v>14</v>
      </c>
      <c r="G1000" s="276"/>
    </row>
    <row r="1001" spans="1:7" x14ac:dyDescent="0.2">
      <c r="B1001" s="5"/>
      <c r="C1001" s="28"/>
      <c r="D1001" s="42" t="s">
        <v>10</v>
      </c>
      <c r="E1001" s="42" t="s">
        <v>11</v>
      </c>
      <c r="F1001" s="42" t="s">
        <v>12</v>
      </c>
      <c r="G1001" s="37" t="s">
        <v>13</v>
      </c>
    </row>
    <row r="1002" spans="1:7" x14ac:dyDescent="0.2">
      <c r="A1002" s="59">
        <v>5</v>
      </c>
      <c r="B1002" s="1" t="s">
        <v>22</v>
      </c>
      <c r="C1002" s="10"/>
      <c r="D1002" s="58">
        <v>201646</v>
      </c>
      <c r="E1002" s="58">
        <v>113898</v>
      </c>
      <c r="F1002" s="58">
        <f t="shared" ref="F1002" si="347">(D1002-E1002)</f>
        <v>87748</v>
      </c>
      <c r="G1002" s="32">
        <f t="shared" ref="G1002" si="348">F1002/E1002</f>
        <v>0.77040861121354198</v>
      </c>
    </row>
    <row r="1003" spans="1:7" x14ac:dyDescent="0.2">
      <c r="B1003" s="6"/>
      <c r="C1003" s="28"/>
    </row>
    <row r="1004" spans="1:7" x14ac:dyDescent="0.2">
      <c r="B1004" s="7" t="s">
        <v>6</v>
      </c>
      <c r="C1004" s="29"/>
    </row>
    <row r="1005" spans="1:7" x14ac:dyDescent="0.2">
      <c r="B1005" s="6"/>
      <c r="C1005" s="28"/>
    </row>
    <row r="1006" spans="1:7" x14ac:dyDescent="0.2">
      <c r="A1006" s="59">
        <v>51</v>
      </c>
      <c r="B1006" s="20" t="s">
        <v>29</v>
      </c>
      <c r="C1006" s="30"/>
      <c r="D1006" s="58">
        <v>0</v>
      </c>
      <c r="E1006" s="58">
        <v>0</v>
      </c>
      <c r="F1006" s="58">
        <f t="shared" ref="F1006:F1007" si="349">(D1006-E1006)</f>
        <v>0</v>
      </c>
      <c r="G1006" s="32" t="e">
        <f t="shared" ref="G1006:G1007" si="350">F1006/E1006</f>
        <v>#DIV/0!</v>
      </c>
    </row>
    <row r="1007" spans="1:7" x14ac:dyDescent="0.2">
      <c r="A1007" s="59">
        <v>510</v>
      </c>
      <c r="B1007" s="1" t="s">
        <v>7</v>
      </c>
      <c r="C1007" s="10"/>
      <c r="D1007" s="58">
        <v>0</v>
      </c>
      <c r="E1007" s="58">
        <v>0</v>
      </c>
      <c r="F1007" s="58">
        <f t="shared" si="349"/>
        <v>0</v>
      </c>
      <c r="G1007" s="32" t="e">
        <f t="shared" si="350"/>
        <v>#DIV/0!</v>
      </c>
    </row>
    <row r="1008" spans="1:7" x14ac:dyDescent="0.2">
      <c r="B1008" s="3"/>
      <c r="C1008" s="28"/>
    </row>
    <row r="1009" spans="1:7" x14ac:dyDescent="0.2">
      <c r="A1009" s="59">
        <v>41</v>
      </c>
      <c r="B1009" s="1" t="s">
        <v>8</v>
      </c>
      <c r="C1009" s="10"/>
      <c r="D1009" s="58">
        <f>D1013+D1014+D1015</f>
        <v>22231</v>
      </c>
      <c r="E1009" s="58">
        <f>E1013+E1014+E1015</f>
        <v>20686</v>
      </c>
      <c r="F1009" s="58">
        <f t="shared" ref="F1009" si="351">(D1009-E1009)</f>
        <v>1545</v>
      </c>
      <c r="G1009" s="32">
        <f t="shared" ref="G1009" si="352">F1009/E1009</f>
        <v>7.4688194914434888E-2</v>
      </c>
    </row>
    <row r="1010" spans="1:7" x14ac:dyDescent="0.2">
      <c r="A1010" s="59"/>
      <c r="B1010" s="1"/>
      <c r="C1010" s="10"/>
      <c r="D1010" s="58"/>
      <c r="E1010" s="58"/>
      <c r="F1010" s="58"/>
      <c r="G1010" s="32"/>
    </row>
    <row r="1011" spans="1:7" x14ac:dyDescent="0.2">
      <c r="A1011" s="59"/>
      <c r="B1011" s="7" t="s">
        <v>6</v>
      </c>
      <c r="C1011" s="29"/>
      <c r="D1011" s="58"/>
      <c r="E1011" s="58"/>
      <c r="F1011" s="58"/>
      <c r="G1011" s="32"/>
    </row>
    <row r="1012" spans="1:7" x14ac:dyDescent="0.2">
      <c r="A1012" s="59"/>
      <c r="B1012" s="1"/>
      <c r="C1012" s="10"/>
      <c r="D1012" s="58"/>
      <c r="E1012" s="58"/>
      <c r="F1012" s="58"/>
      <c r="G1012" s="32"/>
    </row>
    <row r="1013" spans="1:7" x14ac:dyDescent="0.2">
      <c r="A1013" s="59"/>
      <c r="B1013" s="23" t="s">
        <v>23</v>
      </c>
      <c r="C1013" s="10"/>
      <c r="D1013" s="58">
        <v>2866</v>
      </c>
      <c r="E1013" s="58">
        <v>0</v>
      </c>
      <c r="F1013" s="58">
        <f t="shared" ref="F1013:F1015" si="353">(D1013-E1013)</f>
        <v>2866</v>
      </c>
      <c r="G1013" s="32" t="e">
        <f t="shared" ref="G1013:G1015" si="354">F1013/E1013</f>
        <v>#DIV/0!</v>
      </c>
    </row>
    <row r="1014" spans="1:7" ht="25.5" x14ac:dyDescent="0.2">
      <c r="A1014" s="59"/>
      <c r="B1014" s="24" t="s">
        <v>58</v>
      </c>
      <c r="C1014" s="17"/>
      <c r="D1014" s="58">
        <f>4761+13420</f>
        <v>18181</v>
      </c>
      <c r="E1014" s="58">
        <f>2111+16904</f>
        <v>19015</v>
      </c>
      <c r="F1014" s="58">
        <f t="shared" si="353"/>
        <v>-834</v>
      </c>
      <c r="G1014" s="32">
        <f t="shared" si="354"/>
        <v>-4.3860110439127006E-2</v>
      </c>
    </row>
    <row r="1015" spans="1:7" x14ac:dyDescent="0.2">
      <c r="A1015" s="59"/>
      <c r="B1015" s="23" t="s">
        <v>24</v>
      </c>
      <c r="C1015" s="10"/>
      <c r="D1015" s="58">
        <v>1184</v>
      </c>
      <c r="E1015" s="58">
        <v>1671</v>
      </c>
      <c r="F1015" s="58">
        <f t="shared" si="353"/>
        <v>-487</v>
      </c>
      <c r="G1015" s="32">
        <f t="shared" si="354"/>
        <v>-0.291442250149611</v>
      </c>
    </row>
    <row r="1016" spans="1:7" x14ac:dyDescent="0.2">
      <c r="A1016" s="59"/>
      <c r="B1016" s="1"/>
      <c r="C1016" s="10"/>
      <c r="D1016" s="58"/>
      <c r="E1016" s="58"/>
      <c r="F1016" s="58"/>
      <c r="G1016" s="32"/>
    </row>
    <row r="1017" spans="1:7" x14ac:dyDescent="0.2">
      <c r="A1017" s="59"/>
      <c r="B1017" s="8" t="s">
        <v>26</v>
      </c>
      <c r="C1017" s="31"/>
      <c r="D1017" s="58">
        <v>26190</v>
      </c>
      <c r="E1017" s="58">
        <v>26293</v>
      </c>
      <c r="F1017" s="58">
        <f t="shared" ref="F1017" si="355">(D1017-E1017)</f>
        <v>-103</v>
      </c>
      <c r="G1017" s="32">
        <f t="shared" ref="G1017" si="356">F1017/E1017</f>
        <v>-3.9173924618719812E-3</v>
      </c>
    </row>
    <row r="1018" spans="1:7" x14ac:dyDescent="0.2">
      <c r="A1018" s="59"/>
      <c r="B1018" s="8"/>
      <c r="C1018" s="31"/>
      <c r="D1018" s="58"/>
      <c r="E1018" s="58"/>
      <c r="F1018" s="58"/>
      <c r="G1018" s="32"/>
    </row>
    <row r="1019" spans="1:7" x14ac:dyDescent="0.2">
      <c r="A1019" s="59">
        <v>3</v>
      </c>
      <c r="B1019" s="8" t="s">
        <v>15</v>
      </c>
      <c r="C1019" s="31"/>
      <c r="D1019" s="58">
        <f>D1022+D1023+D1024+D1025</f>
        <v>44177</v>
      </c>
      <c r="E1019" s="58">
        <f>E1022+E1023+E1024+E1025</f>
        <v>64676</v>
      </c>
      <c r="F1019" s="58">
        <f t="shared" ref="F1019" si="357">(D1019-E1019)</f>
        <v>-20499</v>
      </c>
      <c r="G1019" s="32">
        <f t="shared" ref="G1019" si="358">F1019/E1019</f>
        <v>-0.31694910012987815</v>
      </c>
    </row>
    <row r="1020" spans="1:7" x14ac:dyDescent="0.2">
      <c r="A1020" s="59"/>
      <c r="B1020" s="7" t="s">
        <v>6</v>
      </c>
      <c r="C1020" s="29"/>
      <c r="D1020" s="58"/>
      <c r="E1020" s="58"/>
      <c r="F1020" s="58"/>
      <c r="G1020" s="32"/>
    </row>
    <row r="1021" spans="1:7" x14ac:dyDescent="0.2">
      <c r="A1021" s="59"/>
      <c r="B1021" s="8"/>
      <c r="C1021" s="31"/>
      <c r="D1021" s="58"/>
      <c r="E1021" s="58"/>
      <c r="F1021" s="58"/>
      <c r="G1021" s="32"/>
    </row>
    <row r="1022" spans="1:7" x14ac:dyDescent="0.2">
      <c r="A1022" s="59">
        <v>30</v>
      </c>
      <c r="B1022" s="25" t="s">
        <v>16</v>
      </c>
      <c r="C1022" s="31"/>
      <c r="D1022" s="58">
        <v>3730</v>
      </c>
      <c r="E1022" s="58">
        <v>2988</v>
      </c>
      <c r="F1022" s="58">
        <f t="shared" ref="F1022:F1025" si="359">(D1022-E1022)</f>
        <v>742</v>
      </c>
      <c r="G1022" s="32">
        <f t="shared" ref="G1022:G1025" si="360">F1022/E1022</f>
        <v>0.24832663989290496</v>
      </c>
    </row>
    <row r="1023" spans="1:7" x14ac:dyDescent="0.2">
      <c r="A1023" s="59">
        <v>31</v>
      </c>
      <c r="B1023" s="25" t="s">
        <v>17</v>
      </c>
      <c r="C1023" s="31"/>
      <c r="D1023" s="58">
        <v>2082</v>
      </c>
      <c r="E1023" s="58">
        <v>2489</v>
      </c>
      <c r="F1023" s="58">
        <f t="shared" si="359"/>
        <v>-407</v>
      </c>
      <c r="G1023" s="32">
        <f t="shared" si="360"/>
        <v>-0.16351948573724387</v>
      </c>
    </row>
    <row r="1024" spans="1:7" x14ac:dyDescent="0.2">
      <c r="A1024" s="59">
        <v>32</v>
      </c>
      <c r="B1024" s="25" t="s">
        <v>18</v>
      </c>
      <c r="C1024" s="31"/>
      <c r="D1024" s="58">
        <v>38365</v>
      </c>
      <c r="E1024" s="58">
        <v>58112</v>
      </c>
      <c r="F1024" s="58">
        <f t="shared" si="359"/>
        <v>-19747</v>
      </c>
      <c r="G1024" s="32">
        <f t="shared" si="360"/>
        <v>-0.33980933370044053</v>
      </c>
    </row>
    <row r="1025" spans="1:7" x14ac:dyDescent="0.2">
      <c r="A1025" s="59">
        <v>37</v>
      </c>
      <c r="B1025" s="25" t="s">
        <v>25</v>
      </c>
      <c r="C1025" s="31"/>
      <c r="D1025" s="58">
        <v>0</v>
      </c>
      <c r="E1025" s="58">
        <v>1087</v>
      </c>
      <c r="F1025" s="58">
        <f t="shared" si="359"/>
        <v>-1087</v>
      </c>
      <c r="G1025" s="32">
        <f t="shared" si="360"/>
        <v>-1</v>
      </c>
    </row>
    <row r="1026" spans="1:7" ht="13.5" thickBot="1" x14ac:dyDescent="0.25"/>
    <row r="1027" spans="1:7" ht="16.5" thickBot="1" x14ac:dyDescent="0.3">
      <c r="A1027" s="257" t="s">
        <v>73</v>
      </c>
      <c r="B1027" s="258"/>
      <c r="C1027" s="258"/>
      <c r="D1027" s="258"/>
      <c r="E1027" s="258"/>
      <c r="F1027" s="258"/>
      <c r="G1027" s="259"/>
    </row>
    <row r="1028" spans="1:7" ht="12.75" customHeight="1" x14ac:dyDescent="0.2">
      <c r="A1028" s="277" t="s">
        <v>1</v>
      </c>
      <c r="B1028" s="270" t="s">
        <v>0</v>
      </c>
      <c r="C1028" s="271" t="s">
        <v>76</v>
      </c>
      <c r="D1028" s="275" t="s">
        <v>9</v>
      </c>
      <c r="E1028" s="275"/>
      <c r="F1028" s="276" t="s">
        <v>14</v>
      </c>
      <c r="G1028" s="276"/>
    </row>
    <row r="1029" spans="1:7" x14ac:dyDescent="0.2">
      <c r="A1029" s="277"/>
      <c r="B1029" s="270"/>
      <c r="C1029" s="272"/>
      <c r="D1029" s="58" t="s">
        <v>10</v>
      </c>
      <c r="E1029" s="58" t="s">
        <v>11</v>
      </c>
      <c r="F1029" s="58" t="s">
        <v>12</v>
      </c>
      <c r="G1029" s="32" t="s">
        <v>13</v>
      </c>
    </row>
    <row r="1030" spans="1:7" x14ac:dyDescent="0.2">
      <c r="A1030" s="59">
        <v>700</v>
      </c>
      <c r="B1030" s="1" t="s">
        <v>30</v>
      </c>
      <c r="C1030" s="10"/>
      <c r="D1030" s="58">
        <v>170</v>
      </c>
      <c r="E1030" s="58">
        <v>0</v>
      </c>
      <c r="F1030" s="58">
        <f>(D1030-E1030)</f>
        <v>170</v>
      </c>
      <c r="G1030" s="32" t="e">
        <f>F1030/E1030</f>
        <v>#DIV/0!</v>
      </c>
    </row>
    <row r="1031" spans="1:7" x14ac:dyDescent="0.2">
      <c r="A1031" s="59">
        <v>701</v>
      </c>
      <c r="B1031" s="1" t="s">
        <v>31</v>
      </c>
      <c r="C1031" s="10"/>
      <c r="D1031" s="58"/>
      <c r="E1031" s="58"/>
      <c r="F1031" s="58">
        <f t="shared" ref="F1031:F1033" si="361">(D1031-E1031)</f>
        <v>0</v>
      </c>
      <c r="G1031" s="32" t="e">
        <f t="shared" ref="G1031:G1033" si="362">F1031/E1031</f>
        <v>#DIV/0!</v>
      </c>
    </row>
    <row r="1032" spans="1:7" x14ac:dyDescent="0.2">
      <c r="A1032" s="59">
        <v>704</v>
      </c>
      <c r="B1032" s="1" t="s">
        <v>32</v>
      </c>
      <c r="C1032" s="10"/>
      <c r="D1032" s="58"/>
      <c r="E1032" s="58"/>
      <c r="F1032" s="58">
        <f t="shared" si="361"/>
        <v>0</v>
      </c>
      <c r="G1032" s="32" t="e">
        <f t="shared" si="362"/>
        <v>#DIV/0!</v>
      </c>
    </row>
    <row r="1033" spans="1:7" x14ac:dyDescent="0.2">
      <c r="A1033" s="59">
        <v>706</v>
      </c>
      <c r="B1033" s="1" t="s">
        <v>33</v>
      </c>
      <c r="C1033" s="10"/>
      <c r="D1033" s="58">
        <v>10273</v>
      </c>
      <c r="E1033" s="58">
        <v>0</v>
      </c>
      <c r="F1033" s="58">
        <f t="shared" si="361"/>
        <v>10273</v>
      </c>
      <c r="G1033" s="32" t="e">
        <f t="shared" si="362"/>
        <v>#DIV/0!</v>
      </c>
    </row>
    <row r="1034" spans="1:7" x14ac:dyDescent="0.2">
      <c r="A1034" s="59"/>
      <c r="B1034" s="13" t="s">
        <v>6</v>
      </c>
      <c r="C1034" s="27"/>
      <c r="D1034" s="39"/>
      <c r="E1034" s="39"/>
      <c r="F1034" s="39"/>
      <c r="G1034" s="33"/>
    </row>
    <row r="1035" spans="1:7" x14ac:dyDescent="0.2">
      <c r="A1035" s="59"/>
      <c r="B1035" s="14" t="s">
        <v>19</v>
      </c>
      <c r="C1035" s="11"/>
      <c r="D1035" s="39"/>
      <c r="E1035" s="39"/>
      <c r="F1035" s="58">
        <f t="shared" ref="F1035:F1040" si="363">(D1035-E1035)</f>
        <v>0</v>
      </c>
      <c r="G1035" s="32" t="e">
        <f t="shared" ref="G1035:G1040" si="364">F1035/E1035</f>
        <v>#DIV/0!</v>
      </c>
    </row>
    <row r="1036" spans="1:7" x14ac:dyDescent="0.2">
      <c r="A1036" s="59"/>
      <c r="B1036" s="14" t="s">
        <v>20</v>
      </c>
      <c r="C1036" s="11"/>
      <c r="D1036" s="39"/>
      <c r="E1036" s="39"/>
      <c r="F1036" s="58">
        <f t="shared" si="363"/>
        <v>0</v>
      </c>
      <c r="G1036" s="32" t="e">
        <f t="shared" si="364"/>
        <v>#DIV/0!</v>
      </c>
    </row>
    <row r="1037" spans="1:7" x14ac:dyDescent="0.2">
      <c r="A1037" s="59"/>
      <c r="B1037" s="14" t="s">
        <v>27</v>
      </c>
      <c r="C1037" s="11"/>
      <c r="D1037" s="39"/>
      <c r="E1037" s="39"/>
      <c r="F1037" s="58">
        <f t="shared" si="363"/>
        <v>0</v>
      </c>
      <c r="G1037" s="32" t="e">
        <f t="shared" si="364"/>
        <v>#DIV/0!</v>
      </c>
    </row>
    <row r="1038" spans="1:7" x14ac:dyDescent="0.2">
      <c r="A1038" s="59">
        <v>706</v>
      </c>
      <c r="B1038" s="2" t="s">
        <v>34</v>
      </c>
      <c r="C1038" s="11"/>
      <c r="D1038" s="39"/>
      <c r="E1038" s="39"/>
      <c r="F1038" s="58">
        <f t="shared" si="363"/>
        <v>0</v>
      </c>
      <c r="G1038" s="32" t="e">
        <f t="shared" si="364"/>
        <v>#DIV/0!</v>
      </c>
    </row>
    <row r="1039" spans="1:7" ht="15.75" customHeight="1" x14ac:dyDescent="0.2">
      <c r="A1039" s="59" t="s">
        <v>35</v>
      </c>
      <c r="B1039" s="1" t="s">
        <v>36</v>
      </c>
      <c r="C1039" s="10"/>
      <c r="D1039" s="39">
        <v>1031</v>
      </c>
      <c r="E1039" s="39">
        <v>0</v>
      </c>
      <c r="F1039" s="58">
        <f t="shared" si="363"/>
        <v>1031</v>
      </c>
      <c r="G1039" s="32" t="e">
        <f t="shared" si="364"/>
        <v>#DIV/0!</v>
      </c>
    </row>
    <row r="1040" spans="1:7" ht="25.5" x14ac:dyDescent="0.2">
      <c r="A1040" s="22"/>
      <c r="B1040" s="26" t="s">
        <v>45</v>
      </c>
      <c r="C1040" s="55"/>
      <c r="D1040" s="40">
        <f>D1030+D1031+D1032+D1033+D1038+D1039</f>
        <v>11474</v>
      </c>
      <c r="E1040" s="40">
        <f>E1030+E1031+E1032+E1033+E1038+E1039</f>
        <v>0</v>
      </c>
      <c r="F1040" s="40">
        <f t="shared" si="363"/>
        <v>11474</v>
      </c>
      <c r="G1040" s="34" t="e">
        <f t="shared" si="364"/>
        <v>#DIV/0!</v>
      </c>
    </row>
    <row r="1041" spans="1:7" x14ac:dyDescent="0.2">
      <c r="B1041" s="18"/>
      <c r="C1041" s="28"/>
      <c r="D1041" s="41"/>
      <c r="E1041" s="42"/>
      <c r="F1041" s="42"/>
      <c r="G1041" s="35"/>
    </row>
    <row r="1042" spans="1:7" x14ac:dyDescent="0.2">
      <c r="B1042" s="13" t="s">
        <v>6</v>
      </c>
      <c r="C1042" s="28"/>
      <c r="D1042" s="41"/>
      <c r="E1042" s="42"/>
      <c r="F1042" s="42"/>
      <c r="G1042" s="35"/>
    </row>
    <row r="1043" spans="1:7" x14ac:dyDescent="0.2">
      <c r="B1043" s="1" t="s">
        <v>28</v>
      </c>
      <c r="C1043" s="10"/>
      <c r="D1043" s="58"/>
      <c r="E1043" s="58"/>
      <c r="F1043" s="58">
        <f t="shared" ref="F1043" si="365">(D1043-E1043)</f>
        <v>0</v>
      </c>
      <c r="G1043" s="32" t="e">
        <f t="shared" ref="G1043" si="366">F1043/E1043</f>
        <v>#DIV/0!</v>
      </c>
    </row>
    <row r="1044" spans="1:7" x14ac:dyDescent="0.2">
      <c r="B1044" s="3"/>
      <c r="C1044" s="57"/>
      <c r="D1044" s="60"/>
      <c r="E1044" s="60"/>
      <c r="F1044" s="60"/>
      <c r="G1044" s="36"/>
    </row>
    <row r="1045" spans="1:7" x14ac:dyDescent="0.2">
      <c r="A1045" s="59">
        <v>72</v>
      </c>
      <c r="B1045" s="1" t="s">
        <v>37</v>
      </c>
      <c r="C1045" s="10"/>
      <c r="D1045" s="58"/>
      <c r="E1045" s="58"/>
      <c r="F1045" s="58">
        <f t="shared" ref="F1045:F1057" si="367">(D1045-E1045)</f>
        <v>0</v>
      </c>
      <c r="G1045" s="32" t="e">
        <f t="shared" ref="G1045:G1057" si="368">F1045/E1045</f>
        <v>#DIV/0!</v>
      </c>
    </row>
    <row r="1046" spans="1:7" x14ac:dyDescent="0.2">
      <c r="A1046" s="59">
        <v>73</v>
      </c>
      <c r="B1046" s="1" t="s">
        <v>38</v>
      </c>
      <c r="C1046" s="10"/>
      <c r="D1046" s="58"/>
      <c r="E1046" s="58"/>
      <c r="F1046" s="58">
        <f t="shared" si="367"/>
        <v>0</v>
      </c>
      <c r="G1046" s="32" t="e">
        <f t="shared" si="368"/>
        <v>#DIV/0!</v>
      </c>
    </row>
    <row r="1047" spans="1:7" x14ac:dyDescent="0.2">
      <c r="A1047" s="59">
        <v>74</v>
      </c>
      <c r="B1047" s="2" t="s">
        <v>39</v>
      </c>
      <c r="C1047" s="11"/>
      <c r="D1047" s="39"/>
      <c r="E1047" s="39"/>
      <c r="F1047" s="58">
        <f t="shared" si="367"/>
        <v>0</v>
      </c>
      <c r="G1047" s="32" t="e">
        <f t="shared" si="368"/>
        <v>#DIV/0!</v>
      </c>
    </row>
    <row r="1048" spans="1:7" ht="25.5" x14ac:dyDescent="0.2">
      <c r="A1048" s="22"/>
      <c r="B1048" s="26" t="s">
        <v>44</v>
      </c>
      <c r="C1048" s="54"/>
      <c r="D1048" s="58">
        <f>D1040+D1045+D1046+D1047</f>
        <v>11474</v>
      </c>
      <c r="E1048" s="58">
        <f>E1040+E1045+E1046+E1047</f>
        <v>0</v>
      </c>
      <c r="F1048" s="58">
        <f t="shared" si="367"/>
        <v>11474</v>
      </c>
      <c r="G1048" s="32" t="e">
        <f t="shared" si="368"/>
        <v>#DIV/0!</v>
      </c>
    </row>
    <row r="1049" spans="1:7" x14ac:dyDescent="0.2">
      <c r="A1049" s="59">
        <v>60</v>
      </c>
      <c r="B1049" s="3" t="s">
        <v>40</v>
      </c>
      <c r="C1049" s="57"/>
      <c r="D1049" s="60">
        <f>D1050+D1051+D1052</f>
        <v>2889</v>
      </c>
      <c r="E1049" s="60">
        <f>E1050+E1051+E1052</f>
        <v>2537</v>
      </c>
      <c r="F1049" s="58">
        <f t="shared" si="367"/>
        <v>352</v>
      </c>
      <c r="G1049" s="32">
        <f t="shared" si="368"/>
        <v>0.13874655104454078</v>
      </c>
    </row>
    <row r="1050" spans="1:7" x14ac:dyDescent="0.2">
      <c r="A1050" s="59">
        <v>600</v>
      </c>
      <c r="B1050" s="1" t="s">
        <v>2</v>
      </c>
      <c r="C1050" s="10"/>
      <c r="D1050" s="58">
        <v>88</v>
      </c>
      <c r="E1050" s="58">
        <v>0</v>
      </c>
      <c r="F1050" s="58">
        <f t="shared" si="367"/>
        <v>88</v>
      </c>
      <c r="G1050" s="32" t="e">
        <f t="shared" si="368"/>
        <v>#DIV/0!</v>
      </c>
    </row>
    <row r="1051" spans="1:7" x14ac:dyDescent="0.2">
      <c r="A1051" s="59">
        <v>601</v>
      </c>
      <c r="B1051" s="1" t="s">
        <v>3</v>
      </c>
      <c r="C1051" s="10"/>
      <c r="D1051" s="58">
        <v>550</v>
      </c>
      <c r="E1051" s="58">
        <v>0</v>
      </c>
      <c r="F1051" s="58">
        <f t="shared" si="367"/>
        <v>550</v>
      </c>
      <c r="G1051" s="32" t="e">
        <f t="shared" si="368"/>
        <v>#DIV/0!</v>
      </c>
    </row>
    <row r="1052" spans="1:7" x14ac:dyDescent="0.2">
      <c r="A1052" s="59">
        <v>604</v>
      </c>
      <c r="B1052" s="1" t="s">
        <v>4</v>
      </c>
      <c r="C1052" s="10"/>
      <c r="D1052" s="58">
        <v>2251</v>
      </c>
      <c r="E1052" s="58">
        <v>2537</v>
      </c>
      <c r="F1052" s="58">
        <f t="shared" si="367"/>
        <v>-286</v>
      </c>
      <c r="G1052" s="32">
        <f t="shared" si="368"/>
        <v>-0.1127315727236894</v>
      </c>
    </row>
    <row r="1053" spans="1:7" x14ac:dyDescent="0.2">
      <c r="A1053" s="59">
        <v>61</v>
      </c>
      <c r="B1053" s="1" t="s">
        <v>41</v>
      </c>
      <c r="C1053" s="10"/>
      <c r="D1053" s="58">
        <v>181</v>
      </c>
      <c r="E1053" s="58">
        <v>338</v>
      </c>
      <c r="F1053" s="58">
        <f t="shared" si="367"/>
        <v>-157</v>
      </c>
      <c r="G1053" s="32">
        <f t="shared" si="368"/>
        <v>-0.46449704142011833</v>
      </c>
    </row>
    <row r="1054" spans="1:7" x14ac:dyDescent="0.2">
      <c r="A1054" s="59">
        <v>62</v>
      </c>
      <c r="B1054" s="2" t="s">
        <v>42</v>
      </c>
      <c r="C1054" s="11"/>
      <c r="D1054" s="39">
        <v>189</v>
      </c>
      <c r="E1054" s="39">
        <v>830</v>
      </c>
      <c r="F1054" s="58">
        <f t="shared" si="367"/>
        <v>-641</v>
      </c>
      <c r="G1054" s="32">
        <f t="shared" si="368"/>
        <v>-0.77228915662650599</v>
      </c>
    </row>
    <row r="1055" spans="1:7" ht="25.5" x14ac:dyDescent="0.2">
      <c r="A1055" s="22"/>
      <c r="B1055" s="26" t="s">
        <v>43</v>
      </c>
      <c r="C1055" s="54"/>
      <c r="D1055" s="58">
        <f>D1049+D1053+D1054</f>
        <v>3259</v>
      </c>
      <c r="E1055" s="58">
        <f>E1049+E1053+E1054</f>
        <v>3705</v>
      </c>
      <c r="F1055" s="58">
        <f t="shared" si="367"/>
        <v>-446</v>
      </c>
      <c r="G1055" s="32">
        <f t="shared" si="368"/>
        <v>-0.12037786774628879</v>
      </c>
    </row>
    <row r="1056" spans="1:7" ht="25.5" x14ac:dyDescent="0.2">
      <c r="A1056" s="22"/>
      <c r="B1056" s="26" t="s">
        <v>48</v>
      </c>
      <c r="C1056" s="54"/>
      <c r="D1056" s="58">
        <f>D1048-D1055</f>
        <v>8215</v>
      </c>
      <c r="E1056" s="58">
        <f>E1048-E1055</f>
        <v>-3705</v>
      </c>
      <c r="F1056" s="58">
        <f t="shared" si="367"/>
        <v>11920</v>
      </c>
      <c r="G1056" s="32">
        <f t="shared" si="368"/>
        <v>-3.2172739541160595</v>
      </c>
    </row>
    <row r="1057" spans="1:7" x14ac:dyDescent="0.2">
      <c r="A1057" s="59">
        <v>63</v>
      </c>
      <c r="B1057" s="3" t="s">
        <v>46</v>
      </c>
      <c r="C1057" s="57"/>
      <c r="D1057" s="60">
        <v>8566</v>
      </c>
      <c r="E1057" s="60">
        <v>13803</v>
      </c>
      <c r="F1057" s="58">
        <f t="shared" si="367"/>
        <v>-5237</v>
      </c>
      <c r="G1057" s="32">
        <f t="shared" si="368"/>
        <v>-0.37941027312902992</v>
      </c>
    </row>
    <row r="1058" spans="1:7" x14ac:dyDescent="0.2">
      <c r="A1058" s="59"/>
      <c r="B1058" s="13" t="s">
        <v>6</v>
      </c>
      <c r="C1058" s="27"/>
      <c r="D1058" s="58"/>
      <c r="E1058" s="58"/>
      <c r="F1058" s="58"/>
      <c r="G1058" s="32"/>
    </row>
    <row r="1059" spans="1:7" x14ac:dyDescent="0.2">
      <c r="A1059" s="59">
        <v>631</v>
      </c>
      <c r="B1059" s="15" t="s">
        <v>21</v>
      </c>
      <c r="C1059" s="21"/>
      <c r="D1059" s="60">
        <v>4152</v>
      </c>
      <c r="E1059" s="60">
        <v>4964</v>
      </c>
      <c r="F1059" s="58">
        <f t="shared" ref="F1059" si="369">(D1059-E1059)</f>
        <v>-812</v>
      </c>
      <c r="G1059" s="32">
        <f t="shared" ref="G1059" si="370">F1059/E1059</f>
        <v>-0.1635777598710717</v>
      </c>
    </row>
    <row r="1060" spans="1:7" x14ac:dyDescent="0.2">
      <c r="A1060" s="59"/>
      <c r="B1060" s="15"/>
      <c r="C1060" s="21"/>
      <c r="D1060" s="58"/>
      <c r="E1060" s="58"/>
      <c r="F1060" s="58"/>
      <c r="G1060" s="32"/>
    </row>
    <row r="1061" spans="1:7" x14ac:dyDescent="0.2">
      <c r="A1061" s="59">
        <v>64</v>
      </c>
      <c r="B1061" s="2" t="s">
        <v>47</v>
      </c>
      <c r="C1061" s="11"/>
      <c r="D1061" s="39">
        <v>229</v>
      </c>
      <c r="E1061" s="39">
        <v>1</v>
      </c>
      <c r="F1061" s="58">
        <f t="shared" ref="F1061:F1071" si="371">(D1061-E1061)</f>
        <v>228</v>
      </c>
      <c r="G1061" s="32">
        <f t="shared" ref="G1061:G1071" si="372">F1061/E1061</f>
        <v>228</v>
      </c>
    </row>
    <row r="1062" spans="1:7" ht="25.5" x14ac:dyDescent="0.2">
      <c r="A1062" s="22"/>
      <c r="B1062" s="26" t="s">
        <v>49</v>
      </c>
      <c r="C1062" s="54"/>
      <c r="D1062" s="58">
        <f>D1056-D1057-D1061</f>
        <v>-580</v>
      </c>
      <c r="E1062" s="58">
        <f>E1056-E1057-E1061</f>
        <v>-17509</v>
      </c>
      <c r="F1062" s="58">
        <f t="shared" si="371"/>
        <v>16929</v>
      </c>
      <c r="G1062" s="32">
        <f t="shared" si="372"/>
        <v>-0.96687417899366035</v>
      </c>
    </row>
    <row r="1063" spans="1:7" x14ac:dyDescent="0.2">
      <c r="A1063" s="59">
        <v>75</v>
      </c>
      <c r="B1063" s="3" t="s">
        <v>50</v>
      </c>
      <c r="C1063" s="57"/>
      <c r="D1063" s="60">
        <v>15</v>
      </c>
      <c r="E1063" s="60">
        <v>0</v>
      </c>
      <c r="F1063" s="58">
        <f t="shared" si="371"/>
        <v>15</v>
      </c>
      <c r="G1063" s="32" t="e">
        <f t="shared" si="372"/>
        <v>#DIV/0!</v>
      </c>
    </row>
    <row r="1064" spans="1:7" x14ac:dyDescent="0.2">
      <c r="A1064" s="59">
        <v>65</v>
      </c>
      <c r="B1064" s="1" t="s">
        <v>51</v>
      </c>
      <c r="C1064" s="10"/>
      <c r="D1064" s="58">
        <v>45</v>
      </c>
      <c r="E1064" s="58">
        <v>305</v>
      </c>
      <c r="F1064" s="58">
        <f t="shared" si="371"/>
        <v>-260</v>
      </c>
      <c r="G1064" s="32">
        <f t="shared" si="372"/>
        <v>-0.85245901639344257</v>
      </c>
    </row>
    <row r="1065" spans="1:7" ht="25.5" x14ac:dyDescent="0.2">
      <c r="A1065" s="59">
        <v>68</v>
      </c>
      <c r="B1065" s="16" t="s">
        <v>52</v>
      </c>
      <c r="C1065" s="17"/>
      <c r="D1065" s="58">
        <v>6000</v>
      </c>
      <c r="E1065" s="58">
        <v>4500</v>
      </c>
      <c r="F1065" s="58">
        <f t="shared" si="371"/>
        <v>1500</v>
      </c>
      <c r="G1065" s="32">
        <f t="shared" si="372"/>
        <v>0.33333333333333331</v>
      </c>
    </row>
    <row r="1066" spans="1:7" x14ac:dyDescent="0.2">
      <c r="A1066" s="59">
        <v>78</v>
      </c>
      <c r="B1066" s="2" t="s">
        <v>53</v>
      </c>
      <c r="C1066" s="11"/>
      <c r="D1066" s="39">
        <v>0</v>
      </c>
      <c r="E1066" s="39">
        <v>2102</v>
      </c>
      <c r="F1066" s="58">
        <f t="shared" si="371"/>
        <v>-2102</v>
      </c>
      <c r="G1066" s="32">
        <f t="shared" si="372"/>
        <v>-1</v>
      </c>
    </row>
    <row r="1067" spans="1:7" ht="25.5" x14ac:dyDescent="0.2">
      <c r="A1067" s="22"/>
      <c r="B1067" s="26" t="s">
        <v>77</v>
      </c>
      <c r="C1067" s="54"/>
      <c r="D1067" s="58">
        <f>D1062+D1063-D1064-D1065+D1066</f>
        <v>-6610</v>
      </c>
      <c r="E1067" s="58">
        <f>E1062+E1063-E1064-E1065+E1066</f>
        <v>-20212</v>
      </c>
      <c r="F1067" s="58">
        <f t="shared" si="371"/>
        <v>13602</v>
      </c>
      <c r="G1067" s="32">
        <f t="shared" si="372"/>
        <v>-0.67296655452206611</v>
      </c>
    </row>
    <row r="1068" spans="1:7" x14ac:dyDescent="0.2">
      <c r="A1068" s="59">
        <v>76</v>
      </c>
      <c r="B1068" s="1" t="s">
        <v>54</v>
      </c>
      <c r="C1068" s="10"/>
      <c r="D1068" s="58">
        <v>13</v>
      </c>
      <c r="E1068" s="58">
        <v>0</v>
      </c>
      <c r="F1068" s="58">
        <f t="shared" si="371"/>
        <v>13</v>
      </c>
      <c r="G1068" s="32" t="e">
        <f t="shared" si="372"/>
        <v>#DIV/0!</v>
      </c>
    </row>
    <row r="1069" spans="1:7" x14ac:dyDescent="0.2">
      <c r="A1069" s="59">
        <v>66</v>
      </c>
      <c r="B1069" s="1" t="s">
        <v>55</v>
      </c>
      <c r="C1069" s="10"/>
      <c r="D1069" s="58">
        <v>0</v>
      </c>
      <c r="E1069" s="58">
        <v>0</v>
      </c>
      <c r="F1069" s="58">
        <f t="shared" si="371"/>
        <v>0</v>
      </c>
      <c r="G1069" s="32" t="e">
        <f t="shared" si="372"/>
        <v>#DIV/0!</v>
      </c>
    </row>
    <row r="1070" spans="1:7" x14ac:dyDescent="0.2">
      <c r="B1070" s="2" t="s">
        <v>56</v>
      </c>
      <c r="C1070" s="11"/>
      <c r="D1070" s="39">
        <f>D1068-D1069</f>
        <v>13</v>
      </c>
      <c r="E1070" s="39">
        <f>E1068-E1069</f>
        <v>0</v>
      </c>
      <c r="F1070" s="58">
        <f t="shared" si="371"/>
        <v>13</v>
      </c>
      <c r="G1070" s="32" t="e">
        <f t="shared" si="372"/>
        <v>#DIV/0!</v>
      </c>
    </row>
    <row r="1071" spans="1:7" x14ac:dyDescent="0.2">
      <c r="A1071" s="22"/>
      <c r="B1071" s="19" t="s">
        <v>57</v>
      </c>
      <c r="C1071" s="54"/>
      <c r="D1071" s="58">
        <f>D1067+D1070</f>
        <v>-6597</v>
      </c>
      <c r="E1071" s="58">
        <f>E1067+E1070</f>
        <v>-20212</v>
      </c>
      <c r="F1071" s="58">
        <f t="shared" si="371"/>
        <v>13615</v>
      </c>
      <c r="G1071" s="32">
        <f t="shared" si="372"/>
        <v>-0.67360973679002578</v>
      </c>
    </row>
    <row r="1073" spans="1:10" x14ac:dyDescent="0.2">
      <c r="B1073" s="251" t="s">
        <v>5</v>
      </c>
      <c r="C1073" s="252"/>
      <c r="D1073" s="275" t="s">
        <v>9</v>
      </c>
      <c r="E1073" s="275"/>
      <c r="F1073" s="276" t="s">
        <v>14</v>
      </c>
      <c r="G1073" s="276"/>
    </row>
    <row r="1074" spans="1:10" x14ac:dyDescent="0.2">
      <c r="B1074" s="5"/>
      <c r="C1074" s="28"/>
      <c r="D1074" s="42" t="s">
        <v>10</v>
      </c>
      <c r="E1074" s="42" t="s">
        <v>11</v>
      </c>
      <c r="F1074" s="42" t="s">
        <v>12</v>
      </c>
      <c r="G1074" s="37" t="s">
        <v>13</v>
      </c>
    </row>
    <row r="1075" spans="1:10" x14ac:dyDescent="0.2">
      <c r="A1075" s="59">
        <v>5</v>
      </c>
      <c r="B1075" s="1" t="s">
        <v>22</v>
      </c>
      <c r="C1075" s="10"/>
      <c r="D1075" s="58">
        <v>238130</v>
      </c>
      <c r="E1075" s="58">
        <v>161781</v>
      </c>
      <c r="F1075" s="58">
        <f t="shared" ref="F1075" si="373">(D1075-E1075)</f>
        <v>76349</v>
      </c>
      <c r="G1075" s="32">
        <f t="shared" ref="G1075" si="374">F1075/E1075</f>
        <v>0.47192810033316646</v>
      </c>
    </row>
    <row r="1076" spans="1:10" x14ac:dyDescent="0.2">
      <c r="B1076" s="6"/>
      <c r="C1076" s="28"/>
    </row>
    <row r="1077" spans="1:10" x14ac:dyDescent="0.2">
      <c r="B1077" s="7" t="s">
        <v>6</v>
      </c>
      <c r="C1077" s="29"/>
    </row>
    <row r="1078" spans="1:10" x14ac:dyDescent="0.2">
      <c r="B1078" s="6"/>
      <c r="C1078" s="28"/>
    </row>
    <row r="1079" spans="1:10" x14ac:dyDescent="0.2">
      <c r="A1079" s="59">
        <v>51</v>
      </c>
      <c r="B1079" s="20" t="s">
        <v>29</v>
      </c>
      <c r="C1079" s="30"/>
      <c r="D1079" s="58"/>
      <c r="E1079" s="58"/>
      <c r="F1079" s="58">
        <f t="shared" ref="F1079:F1080" si="375">(D1079-E1079)</f>
        <v>0</v>
      </c>
      <c r="G1079" s="32" t="e">
        <f t="shared" ref="G1079:G1080" si="376">F1079/E1079</f>
        <v>#DIV/0!</v>
      </c>
    </row>
    <row r="1080" spans="1:10" x14ac:dyDescent="0.2">
      <c r="A1080" s="59">
        <v>510</v>
      </c>
      <c r="B1080" s="1" t="s">
        <v>7</v>
      </c>
      <c r="C1080" s="10"/>
      <c r="D1080" s="58">
        <v>200000</v>
      </c>
      <c r="E1080" s="58">
        <v>200000</v>
      </c>
      <c r="F1080" s="58">
        <f t="shared" si="375"/>
        <v>0</v>
      </c>
      <c r="G1080" s="32">
        <f t="shared" si="376"/>
        <v>0</v>
      </c>
    </row>
    <row r="1081" spans="1:10" x14ac:dyDescent="0.2">
      <c r="B1081" s="3"/>
      <c r="C1081" s="28"/>
    </row>
    <row r="1082" spans="1:10" x14ac:dyDescent="0.2">
      <c r="A1082" s="59">
        <v>41</v>
      </c>
      <c r="B1082" s="1" t="s">
        <v>8</v>
      </c>
      <c r="C1082" s="10"/>
      <c r="D1082" s="58">
        <f>D1086+D1087+D1088</f>
        <v>45311</v>
      </c>
      <c r="E1082" s="58">
        <f>E1086+E1087+E1088</f>
        <v>70426</v>
      </c>
      <c r="F1082" s="58">
        <f t="shared" ref="F1082" si="377">(D1082-E1082)</f>
        <v>-25115</v>
      </c>
      <c r="G1082" s="32">
        <f t="shared" ref="G1082" si="378">F1082/E1082</f>
        <v>-0.35661545451963761</v>
      </c>
    </row>
    <row r="1083" spans="1:10" x14ac:dyDescent="0.2">
      <c r="A1083" s="59"/>
      <c r="B1083" s="1"/>
      <c r="C1083" s="10"/>
      <c r="D1083" s="58"/>
      <c r="E1083" s="58"/>
      <c r="F1083" s="58"/>
      <c r="G1083" s="32"/>
    </row>
    <row r="1084" spans="1:10" x14ac:dyDescent="0.2">
      <c r="A1084" s="59"/>
      <c r="B1084" s="7" t="s">
        <v>6</v>
      </c>
      <c r="C1084" s="29"/>
      <c r="D1084" s="58"/>
      <c r="E1084" s="58"/>
      <c r="F1084" s="58"/>
      <c r="G1084" s="32"/>
    </row>
    <row r="1085" spans="1:10" x14ac:dyDescent="0.2">
      <c r="A1085" s="59"/>
      <c r="B1085" s="1"/>
      <c r="C1085" s="10"/>
      <c r="D1085" s="58"/>
      <c r="E1085" s="58"/>
      <c r="F1085" s="58"/>
      <c r="G1085" s="32"/>
    </row>
    <row r="1086" spans="1:10" x14ac:dyDescent="0.2">
      <c r="A1086" s="59"/>
      <c r="B1086" s="23" t="s">
        <v>23</v>
      </c>
      <c r="C1086" s="10"/>
      <c r="D1086" s="58">
        <v>45311</v>
      </c>
      <c r="E1086" s="58">
        <v>70426</v>
      </c>
      <c r="F1086" s="58">
        <f t="shared" ref="F1086:F1088" si="379">(D1086-E1086)</f>
        <v>-25115</v>
      </c>
      <c r="G1086" s="32">
        <f t="shared" ref="G1086:G1088" si="380">F1086/E1086</f>
        <v>-0.35661545451963761</v>
      </c>
    </row>
    <row r="1087" spans="1:10" ht="25.5" x14ac:dyDescent="0.2">
      <c r="A1087" s="59"/>
      <c r="B1087" s="24" t="s">
        <v>58</v>
      </c>
      <c r="C1087" s="17"/>
      <c r="D1087" s="58"/>
      <c r="E1087" s="58"/>
      <c r="F1087" s="58">
        <f t="shared" si="379"/>
        <v>0</v>
      </c>
      <c r="G1087" s="32" t="e">
        <f t="shared" si="380"/>
        <v>#DIV/0!</v>
      </c>
      <c r="J1087" s="45"/>
    </row>
    <row r="1088" spans="1:10" x14ac:dyDescent="0.2">
      <c r="A1088" s="59"/>
      <c r="B1088" s="23" t="s">
        <v>24</v>
      </c>
      <c r="C1088" s="10"/>
      <c r="D1088" s="58"/>
      <c r="E1088" s="58"/>
      <c r="F1088" s="58">
        <f t="shared" si="379"/>
        <v>0</v>
      </c>
      <c r="G1088" s="32" t="e">
        <f t="shared" si="380"/>
        <v>#DIV/0!</v>
      </c>
    </row>
    <row r="1089" spans="1:7" x14ac:dyDescent="0.2">
      <c r="A1089" s="59"/>
      <c r="B1089" s="1"/>
      <c r="C1089" s="10"/>
      <c r="D1089" s="58"/>
      <c r="E1089" s="58"/>
      <c r="F1089" s="58"/>
      <c r="G1089" s="32"/>
    </row>
    <row r="1090" spans="1:7" x14ac:dyDescent="0.2">
      <c r="A1090" s="59"/>
      <c r="B1090" s="8" t="s">
        <v>26</v>
      </c>
      <c r="C1090" s="31"/>
      <c r="D1090" s="58">
        <v>30207</v>
      </c>
      <c r="E1090" s="58">
        <v>46950</v>
      </c>
      <c r="F1090" s="58">
        <f t="shared" ref="F1090" si="381">(D1090-E1090)</f>
        <v>-16743</v>
      </c>
      <c r="G1090" s="32">
        <f t="shared" ref="G1090" si="382">F1090/E1090</f>
        <v>-0.35661341853035144</v>
      </c>
    </row>
    <row r="1091" spans="1:7" x14ac:dyDescent="0.2">
      <c r="A1091" s="59"/>
      <c r="B1091" s="8"/>
      <c r="C1091" s="31"/>
      <c r="D1091" s="58"/>
      <c r="E1091" s="58"/>
      <c r="F1091" s="58"/>
      <c r="G1091" s="32"/>
    </row>
    <row r="1092" spans="1:7" x14ac:dyDescent="0.2">
      <c r="A1092" s="59">
        <v>3</v>
      </c>
      <c r="B1092" s="8" t="s">
        <v>15</v>
      </c>
      <c r="C1092" s="31"/>
      <c r="D1092" s="58">
        <f>D1095+D1096+D1097+D1098</f>
        <v>10484</v>
      </c>
      <c r="E1092" s="58">
        <f>E1095+E1096+E1097+E1098</f>
        <v>11369</v>
      </c>
      <c r="F1092" s="58">
        <f t="shared" ref="F1092" si="383">(D1092-E1092)</f>
        <v>-885</v>
      </c>
      <c r="G1092" s="32">
        <f t="shared" ref="G1092" si="384">F1092/E1092</f>
        <v>-7.7843257982232392E-2</v>
      </c>
    </row>
    <row r="1093" spans="1:7" x14ac:dyDescent="0.2">
      <c r="A1093" s="59"/>
      <c r="B1093" s="7" t="s">
        <v>6</v>
      </c>
      <c r="C1093" s="29"/>
      <c r="D1093" s="58"/>
      <c r="E1093" s="58"/>
      <c r="F1093" s="58"/>
      <c r="G1093" s="32"/>
    </row>
    <row r="1094" spans="1:7" x14ac:dyDescent="0.2">
      <c r="A1094" s="59"/>
      <c r="B1094" s="8"/>
      <c r="C1094" s="31"/>
      <c r="D1094" s="58"/>
      <c r="E1094" s="58"/>
      <c r="F1094" s="58"/>
      <c r="G1094" s="32"/>
    </row>
    <row r="1095" spans="1:7" x14ac:dyDescent="0.2">
      <c r="A1095" s="59">
        <v>30</v>
      </c>
      <c r="B1095" s="25" t="s">
        <v>16</v>
      </c>
      <c r="C1095" s="31"/>
      <c r="D1095" s="58">
        <v>0</v>
      </c>
      <c r="E1095" s="58">
        <v>253</v>
      </c>
      <c r="F1095" s="58">
        <f t="shared" ref="F1095:F1098" si="385">(D1095-E1095)</f>
        <v>-253</v>
      </c>
      <c r="G1095" s="32">
        <f t="shared" ref="G1095:G1097" si="386">F1095/E1095</f>
        <v>-1</v>
      </c>
    </row>
    <row r="1096" spans="1:7" x14ac:dyDescent="0.2">
      <c r="A1096" s="59">
        <v>31</v>
      </c>
      <c r="B1096" s="25" t="s">
        <v>17</v>
      </c>
      <c r="C1096" s="31"/>
      <c r="D1096" s="58">
        <v>484</v>
      </c>
      <c r="E1096" s="58"/>
      <c r="F1096" s="58">
        <f t="shared" si="385"/>
        <v>484</v>
      </c>
      <c r="G1096" s="32" t="e">
        <f t="shared" si="386"/>
        <v>#DIV/0!</v>
      </c>
    </row>
    <row r="1097" spans="1:7" x14ac:dyDescent="0.2">
      <c r="A1097" s="59">
        <v>32</v>
      </c>
      <c r="B1097" s="25" t="s">
        <v>18</v>
      </c>
      <c r="C1097" s="31"/>
      <c r="D1097" s="58">
        <v>10000</v>
      </c>
      <c r="E1097" s="58">
        <v>11116</v>
      </c>
      <c r="F1097" s="58">
        <f t="shared" si="385"/>
        <v>-1116</v>
      </c>
      <c r="G1097" s="32">
        <f t="shared" si="386"/>
        <v>-0.10039582583663188</v>
      </c>
    </row>
    <row r="1098" spans="1:7" x14ac:dyDescent="0.2">
      <c r="A1098" s="59">
        <v>37</v>
      </c>
      <c r="B1098" s="25" t="s">
        <v>25</v>
      </c>
      <c r="C1098" s="31"/>
      <c r="D1098" s="58"/>
      <c r="E1098" s="58"/>
      <c r="F1098" s="58">
        <f t="shared" si="385"/>
        <v>0</v>
      </c>
      <c r="G1098" s="32"/>
    </row>
    <row r="1099" spans="1:7" ht="13.5" thickBot="1" x14ac:dyDescent="0.25"/>
    <row r="1100" spans="1:7" ht="16.5" thickBot="1" x14ac:dyDescent="0.3">
      <c r="A1100" s="257" t="s">
        <v>74</v>
      </c>
      <c r="B1100" s="258"/>
      <c r="C1100" s="258"/>
      <c r="D1100" s="258"/>
      <c r="E1100" s="258"/>
      <c r="F1100" s="258"/>
      <c r="G1100" s="259"/>
    </row>
    <row r="1101" spans="1:7" ht="12.75" customHeight="1" x14ac:dyDescent="0.2">
      <c r="A1101" s="277" t="s">
        <v>1</v>
      </c>
      <c r="B1101" s="270" t="s">
        <v>0</v>
      </c>
      <c r="C1101" s="271" t="s">
        <v>76</v>
      </c>
      <c r="D1101" s="275" t="s">
        <v>9</v>
      </c>
      <c r="E1101" s="275"/>
      <c r="F1101" s="276" t="s">
        <v>14</v>
      </c>
      <c r="G1101" s="276"/>
    </row>
    <row r="1102" spans="1:7" x14ac:dyDescent="0.2">
      <c r="A1102" s="277"/>
      <c r="B1102" s="270"/>
      <c r="C1102" s="272"/>
      <c r="D1102" s="58" t="s">
        <v>10</v>
      </c>
      <c r="E1102" s="58" t="s">
        <v>11</v>
      </c>
      <c r="F1102" s="58" t="s">
        <v>12</v>
      </c>
      <c r="G1102" s="32" t="s">
        <v>13</v>
      </c>
    </row>
    <row r="1103" spans="1:7" x14ac:dyDescent="0.2">
      <c r="A1103" s="59">
        <v>700</v>
      </c>
      <c r="B1103" s="1" t="s">
        <v>30</v>
      </c>
      <c r="C1103" s="10"/>
      <c r="D1103" s="58">
        <v>115</v>
      </c>
      <c r="E1103" s="58">
        <v>0</v>
      </c>
      <c r="F1103" s="58">
        <f>(D1103-E1103)</f>
        <v>115</v>
      </c>
      <c r="G1103" s="32" t="e">
        <f>F1103/E1103</f>
        <v>#DIV/0!</v>
      </c>
    </row>
    <row r="1104" spans="1:7" x14ac:dyDescent="0.2">
      <c r="A1104" s="59">
        <v>701</v>
      </c>
      <c r="B1104" s="1" t="s">
        <v>31</v>
      </c>
      <c r="C1104" s="10"/>
      <c r="D1104" s="58">
        <v>604</v>
      </c>
      <c r="E1104" s="58">
        <v>0</v>
      </c>
      <c r="F1104" s="58">
        <f t="shared" ref="F1104:F1106" si="387">(D1104-E1104)</f>
        <v>604</v>
      </c>
      <c r="G1104" s="32" t="e">
        <f t="shared" ref="G1104:G1106" si="388">F1104/E1104</f>
        <v>#DIV/0!</v>
      </c>
    </row>
    <row r="1105" spans="1:7" x14ac:dyDescent="0.2">
      <c r="A1105" s="59">
        <v>704</v>
      </c>
      <c r="B1105" s="1" t="s">
        <v>32</v>
      </c>
      <c r="C1105" s="10"/>
      <c r="D1105" s="58"/>
      <c r="E1105" s="58"/>
      <c r="F1105" s="58">
        <f t="shared" si="387"/>
        <v>0</v>
      </c>
      <c r="G1105" s="32" t="e">
        <f t="shared" si="388"/>
        <v>#DIV/0!</v>
      </c>
    </row>
    <row r="1106" spans="1:7" x14ac:dyDescent="0.2">
      <c r="A1106" s="59">
        <v>706</v>
      </c>
      <c r="B1106" s="1" t="s">
        <v>33</v>
      </c>
      <c r="C1106" s="10"/>
      <c r="D1106" s="58">
        <v>2771</v>
      </c>
      <c r="E1106" s="58">
        <v>204</v>
      </c>
      <c r="F1106" s="58">
        <f t="shared" si="387"/>
        <v>2567</v>
      </c>
      <c r="G1106" s="32">
        <f t="shared" si="388"/>
        <v>12.583333333333334</v>
      </c>
    </row>
    <row r="1107" spans="1:7" x14ac:dyDescent="0.2">
      <c r="A1107" s="59"/>
      <c r="B1107" s="13" t="s">
        <v>6</v>
      </c>
      <c r="C1107" s="27"/>
      <c r="D1107" s="39"/>
      <c r="E1107" s="39"/>
      <c r="F1107" s="39"/>
      <c r="G1107" s="33"/>
    </row>
    <row r="1108" spans="1:7" x14ac:dyDescent="0.2">
      <c r="A1108" s="59"/>
      <c r="B1108" s="14" t="s">
        <v>19</v>
      </c>
      <c r="C1108" s="11"/>
      <c r="D1108" s="39"/>
      <c r="E1108" s="39"/>
      <c r="F1108" s="58">
        <f t="shared" ref="F1108:F1113" si="389">(D1108-E1108)</f>
        <v>0</v>
      </c>
      <c r="G1108" s="32" t="e">
        <f t="shared" ref="G1108:G1113" si="390">F1108/E1108</f>
        <v>#DIV/0!</v>
      </c>
    </row>
    <row r="1109" spans="1:7" x14ac:dyDescent="0.2">
      <c r="A1109" s="59"/>
      <c r="B1109" s="14" t="s">
        <v>20</v>
      </c>
      <c r="C1109" s="11"/>
      <c r="D1109" s="39"/>
      <c r="E1109" s="39"/>
      <c r="F1109" s="58">
        <f t="shared" si="389"/>
        <v>0</v>
      </c>
      <c r="G1109" s="32" t="e">
        <f t="shared" si="390"/>
        <v>#DIV/0!</v>
      </c>
    </row>
    <row r="1110" spans="1:7" x14ac:dyDescent="0.2">
      <c r="A1110" s="59"/>
      <c r="B1110" s="14" t="s">
        <v>27</v>
      </c>
      <c r="C1110" s="11"/>
      <c r="D1110" s="39"/>
      <c r="E1110" s="39"/>
      <c r="F1110" s="58">
        <f t="shared" si="389"/>
        <v>0</v>
      </c>
      <c r="G1110" s="32" t="e">
        <f t="shared" si="390"/>
        <v>#DIV/0!</v>
      </c>
    </row>
    <row r="1111" spans="1:7" x14ac:dyDescent="0.2">
      <c r="A1111" s="59">
        <v>706</v>
      </c>
      <c r="B1111" s="2" t="s">
        <v>34</v>
      </c>
      <c r="C1111" s="11"/>
      <c r="D1111" s="39"/>
      <c r="E1111" s="39"/>
      <c r="F1111" s="58">
        <f t="shared" si="389"/>
        <v>0</v>
      </c>
      <c r="G1111" s="32" t="e">
        <f t="shared" si="390"/>
        <v>#DIV/0!</v>
      </c>
    </row>
    <row r="1112" spans="1:7" x14ac:dyDescent="0.2">
      <c r="A1112" s="59" t="s">
        <v>35</v>
      </c>
      <c r="B1112" s="2" t="s">
        <v>36</v>
      </c>
      <c r="C1112" s="11"/>
      <c r="D1112" s="39"/>
      <c r="E1112" s="39"/>
      <c r="F1112" s="58">
        <f t="shared" si="389"/>
        <v>0</v>
      </c>
      <c r="G1112" s="32" t="e">
        <f t="shared" si="390"/>
        <v>#DIV/0!</v>
      </c>
    </row>
    <row r="1113" spans="1:7" ht="25.5" x14ac:dyDescent="0.2">
      <c r="A1113" s="22"/>
      <c r="B1113" s="26" t="s">
        <v>45</v>
      </c>
      <c r="C1113" s="55"/>
      <c r="D1113" s="40">
        <f>D1103+D1104+D1105+D1106+D1111+D1112</f>
        <v>3490</v>
      </c>
      <c r="E1113" s="40">
        <f>E1103+E1104+E1105+E1106+E1111+E1112</f>
        <v>204</v>
      </c>
      <c r="F1113" s="40">
        <f t="shared" si="389"/>
        <v>3286</v>
      </c>
      <c r="G1113" s="34">
        <f t="shared" si="390"/>
        <v>16.107843137254903</v>
      </c>
    </row>
    <row r="1114" spans="1:7" x14ac:dyDescent="0.2">
      <c r="B1114" s="18"/>
      <c r="C1114" s="28"/>
      <c r="D1114" s="41"/>
      <c r="E1114" s="42"/>
      <c r="F1114" s="42"/>
      <c r="G1114" s="35"/>
    </row>
    <row r="1115" spans="1:7" x14ac:dyDescent="0.2">
      <c r="B1115" s="13" t="s">
        <v>6</v>
      </c>
      <c r="C1115" s="28"/>
      <c r="D1115" s="41"/>
      <c r="E1115" s="42"/>
      <c r="F1115" s="42"/>
      <c r="G1115" s="35"/>
    </row>
    <row r="1116" spans="1:7" x14ac:dyDescent="0.2">
      <c r="B1116" s="1" t="s">
        <v>28</v>
      </c>
      <c r="C1116" s="10"/>
      <c r="D1116" s="58"/>
      <c r="E1116" s="58"/>
      <c r="F1116" s="58">
        <f t="shared" ref="F1116" si="391">(D1116-E1116)</f>
        <v>0</v>
      </c>
      <c r="G1116" s="32" t="e">
        <f t="shared" ref="G1116" si="392">F1116/E1116</f>
        <v>#DIV/0!</v>
      </c>
    </row>
    <row r="1117" spans="1:7" x14ac:dyDescent="0.2">
      <c r="B1117" s="3"/>
      <c r="C1117" s="57"/>
      <c r="D1117" s="60"/>
      <c r="E1117" s="60"/>
      <c r="F1117" s="60"/>
      <c r="G1117" s="36"/>
    </row>
    <row r="1118" spans="1:7" x14ac:dyDescent="0.2">
      <c r="A1118" s="59">
        <v>72</v>
      </c>
      <c r="B1118" s="1" t="s">
        <v>37</v>
      </c>
      <c r="C1118" s="10"/>
      <c r="D1118" s="58"/>
      <c r="E1118" s="58"/>
      <c r="F1118" s="58">
        <f t="shared" ref="F1118:F1130" si="393">(D1118-E1118)</f>
        <v>0</v>
      </c>
      <c r="G1118" s="32" t="e">
        <f t="shared" ref="G1118:G1130" si="394">F1118/E1118</f>
        <v>#DIV/0!</v>
      </c>
    </row>
    <row r="1119" spans="1:7" x14ac:dyDescent="0.2">
      <c r="A1119" s="59">
        <v>73</v>
      </c>
      <c r="B1119" s="1" t="s">
        <v>38</v>
      </c>
      <c r="C1119" s="10"/>
      <c r="D1119" s="58"/>
      <c r="E1119" s="58"/>
      <c r="F1119" s="58">
        <f t="shared" si="393"/>
        <v>0</v>
      </c>
      <c r="G1119" s="32" t="e">
        <f t="shared" si="394"/>
        <v>#DIV/0!</v>
      </c>
    </row>
    <row r="1120" spans="1:7" x14ac:dyDescent="0.2">
      <c r="A1120" s="59">
        <v>74</v>
      </c>
      <c r="B1120" s="2" t="s">
        <v>39</v>
      </c>
      <c r="C1120" s="11"/>
      <c r="D1120" s="39"/>
      <c r="E1120" s="39"/>
      <c r="F1120" s="58">
        <f t="shared" si="393"/>
        <v>0</v>
      </c>
      <c r="G1120" s="32" t="e">
        <f t="shared" si="394"/>
        <v>#DIV/0!</v>
      </c>
    </row>
    <row r="1121" spans="1:11" ht="25.5" x14ac:dyDescent="0.2">
      <c r="A1121" s="22"/>
      <c r="B1121" s="26" t="s">
        <v>44</v>
      </c>
      <c r="C1121" s="54"/>
      <c r="D1121" s="58">
        <f>D1113+D1118+D1119+D1120</f>
        <v>3490</v>
      </c>
      <c r="E1121" s="58">
        <f>E1113+E1118+E1119+E1120</f>
        <v>204</v>
      </c>
      <c r="F1121" s="58">
        <f t="shared" si="393"/>
        <v>3286</v>
      </c>
      <c r="G1121" s="32">
        <f t="shared" si="394"/>
        <v>16.107843137254903</v>
      </c>
    </row>
    <row r="1122" spans="1:11" x14ac:dyDescent="0.2">
      <c r="A1122" s="59">
        <v>60</v>
      </c>
      <c r="B1122" s="3" t="s">
        <v>40</v>
      </c>
      <c r="C1122" s="57"/>
      <c r="D1122" s="60">
        <f>D1123+D1124+D1125</f>
        <v>1390</v>
      </c>
      <c r="E1122" s="60">
        <f>E1123+E1124+E1125</f>
        <v>458</v>
      </c>
      <c r="F1122" s="58">
        <f t="shared" si="393"/>
        <v>932</v>
      </c>
      <c r="G1122" s="32">
        <f t="shared" si="394"/>
        <v>2.034934497816594</v>
      </c>
    </row>
    <row r="1123" spans="1:11" x14ac:dyDescent="0.2">
      <c r="A1123" s="59">
        <v>600</v>
      </c>
      <c r="B1123" s="1" t="s">
        <v>2</v>
      </c>
      <c r="C1123" s="10"/>
      <c r="D1123" s="58">
        <v>52</v>
      </c>
      <c r="E1123" s="58">
        <v>0</v>
      </c>
      <c r="F1123" s="58">
        <f t="shared" si="393"/>
        <v>52</v>
      </c>
      <c r="G1123" s="32" t="e">
        <f t="shared" si="394"/>
        <v>#DIV/0!</v>
      </c>
    </row>
    <row r="1124" spans="1:11" x14ac:dyDescent="0.2">
      <c r="A1124" s="59">
        <v>601</v>
      </c>
      <c r="B1124" s="1" t="s">
        <v>3</v>
      </c>
      <c r="C1124" s="10"/>
      <c r="D1124" s="58">
        <v>1338</v>
      </c>
      <c r="E1124" s="58">
        <v>458</v>
      </c>
      <c r="F1124" s="58">
        <f t="shared" si="393"/>
        <v>880</v>
      </c>
      <c r="G1124" s="32">
        <f t="shared" si="394"/>
        <v>1.9213973799126638</v>
      </c>
    </row>
    <row r="1125" spans="1:11" x14ac:dyDescent="0.2">
      <c r="A1125" s="59">
        <v>604</v>
      </c>
      <c r="B1125" s="1" t="s">
        <v>4</v>
      </c>
      <c r="C1125" s="10"/>
      <c r="D1125" s="58"/>
      <c r="E1125" s="58"/>
      <c r="F1125" s="58">
        <f t="shared" si="393"/>
        <v>0</v>
      </c>
      <c r="G1125" s="32" t="e">
        <f t="shared" si="394"/>
        <v>#DIV/0!</v>
      </c>
    </row>
    <row r="1126" spans="1:11" x14ac:dyDescent="0.2">
      <c r="A1126" s="59">
        <v>61</v>
      </c>
      <c r="B1126" s="1" t="s">
        <v>41</v>
      </c>
      <c r="C1126" s="10"/>
      <c r="D1126" s="58">
        <v>99</v>
      </c>
      <c r="E1126" s="58">
        <v>114</v>
      </c>
      <c r="F1126" s="58">
        <f t="shared" si="393"/>
        <v>-15</v>
      </c>
      <c r="G1126" s="32">
        <f t="shared" si="394"/>
        <v>-0.13157894736842105</v>
      </c>
    </row>
    <row r="1127" spans="1:11" x14ac:dyDescent="0.2">
      <c r="A1127" s="59">
        <v>62</v>
      </c>
      <c r="B1127" s="2" t="s">
        <v>42</v>
      </c>
      <c r="C1127" s="11"/>
      <c r="D1127" s="39">
        <v>426</v>
      </c>
      <c r="E1127" s="39">
        <v>119</v>
      </c>
      <c r="F1127" s="58">
        <f t="shared" si="393"/>
        <v>307</v>
      </c>
      <c r="G1127" s="32">
        <f t="shared" si="394"/>
        <v>2.5798319327731094</v>
      </c>
    </row>
    <row r="1128" spans="1:11" ht="25.5" x14ac:dyDescent="0.2">
      <c r="A1128" s="22"/>
      <c r="B1128" s="26" t="s">
        <v>43</v>
      </c>
      <c r="C1128" s="54"/>
      <c r="D1128" s="58">
        <f>D1122+D1126+D1127</f>
        <v>1915</v>
      </c>
      <c r="E1128" s="58">
        <f>E1122+E1126+E1127</f>
        <v>691</v>
      </c>
      <c r="F1128" s="58">
        <f t="shared" si="393"/>
        <v>1224</v>
      </c>
      <c r="G1128" s="32">
        <f t="shared" si="394"/>
        <v>1.7713458755426919</v>
      </c>
      <c r="J1128" s="45"/>
      <c r="K1128" s="45"/>
    </row>
    <row r="1129" spans="1:11" ht="25.5" x14ac:dyDescent="0.2">
      <c r="A1129" s="22"/>
      <c r="B1129" s="26" t="s">
        <v>48</v>
      </c>
      <c r="C1129" s="54"/>
      <c r="D1129" s="58">
        <f>D1121-D1128</f>
        <v>1575</v>
      </c>
      <c r="E1129" s="58">
        <f>E1121-E1128</f>
        <v>-487</v>
      </c>
      <c r="F1129" s="58">
        <f t="shared" si="393"/>
        <v>2062</v>
      </c>
      <c r="G1129" s="32">
        <f t="shared" si="394"/>
        <v>-4.2340862422997949</v>
      </c>
    </row>
    <row r="1130" spans="1:11" x14ac:dyDescent="0.2">
      <c r="A1130" s="59">
        <v>63</v>
      </c>
      <c r="B1130" s="3" t="s">
        <v>46</v>
      </c>
      <c r="C1130" s="57"/>
      <c r="D1130" s="60">
        <v>6230</v>
      </c>
      <c r="E1130" s="60">
        <v>5285</v>
      </c>
      <c r="F1130" s="58">
        <f t="shared" si="393"/>
        <v>945</v>
      </c>
      <c r="G1130" s="32">
        <f t="shared" si="394"/>
        <v>0.17880794701986755</v>
      </c>
    </row>
    <row r="1131" spans="1:11" x14ac:dyDescent="0.2">
      <c r="A1131" s="59"/>
      <c r="B1131" s="13" t="s">
        <v>6</v>
      </c>
      <c r="C1131" s="27"/>
      <c r="D1131" s="58"/>
      <c r="E1131" s="58"/>
      <c r="F1131" s="58"/>
      <c r="G1131" s="32"/>
    </row>
    <row r="1132" spans="1:11" x14ac:dyDescent="0.2">
      <c r="A1132" s="59">
        <v>631</v>
      </c>
      <c r="B1132" s="15" t="s">
        <v>21</v>
      </c>
      <c r="C1132" s="21"/>
      <c r="D1132" s="60">
        <v>6230</v>
      </c>
      <c r="E1132" s="60">
        <v>5285</v>
      </c>
      <c r="F1132" s="58">
        <f t="shared" ref="F1132" si="395">(D1132-E1132)</f>
        <v>945</v>
      </c>
      <c r="G1132" s="32">
        <f t="shared" ref="G1132" si="396">F1132/E1132</f>
        <v>0.17880794701986755</v>
      </c>
    </row>
    <row r="1133" spans="1:11" x14ac:dyDescent="0.2">
      <c r="A1133" s="59"/>
      <c r="B1133" s="15"/>
      <c r="C1133" s="21"/>
      <c r="D1133" s="58"/>
      <c r="E1133" s="58"/>
      <c r="F1133" s="58"/>
      <c r="G1133" s="32"/>
    </row>
    <row r="1134" spans="1:11" x14ac:dyDescent="0.2">
      <c r="A1134" s="59">
        <v>64</v>
      </c>
      <c r="B1134" s="2" t="s">
        <v>47</v>
      </c>
      <c r="C1134" s="11"/>
      <c r="D1134" s="39">
        <v>116</v>
      </c>
      <c r="E1134" s="39">
        <v>10</v>
      </c>
      <c r="F1134" s="58">
        <f t="shared" ref="F1134:F1144" si="397">(D1134-E1134)</f>
        <v>106</v>
      </c>
      <c r="G1134" s="32">
        <f t="shared" ref="G1134:G1144" si="398">F1134/E1134</f>
        <v>10.6</v>
      </c>
    </row>
    <row r="1135" spans="1:11" ht="25.5" x14ac:dyDescent="0.2">
      <c r="A1135" s="22"/>
      <c r="B1135" s="26" t="s">
        <v>49</v>
      </c>
      <c r="C1135" s="54"/>
      <c r="D1135" s="58">
        <f>D1129-D1130-D1134</f>
        <v>-4771</v>
      </c>
      <c r="E1135" s="58">
        <f>E1129-E1130-E1134</f>
        <v>-5782</v>
      </c>
      <c r="F1135" s="58">
        <f t="shared" si="397"/>
        <v>1011</v>
      </c>
      <c r="G1135" s="32">
        <f t="shared" si="398"/>
        <v>-0.17485299204427535</v>
      </c>
    </row>
    <row r="1136" spans="1:11" x14ac:dyDescent="0.2">
      <c r="A1136" s="59">
        <v>75</v>
      </c>
      <c r="B1136" s="3" t="s">
        <v>50</v>
      </c>
      <c r="C1136" s="57"/>
      <c r="D1136" s="60"/>
      <c r="E1136" s="60"/>
      <c r="F1136" s="58">
        <f t="shared" si="397"/>
        <v>0</v>
      </c>
      <c r="G1136" s="32" t="e">
        <f t="shared" si="398"/>
        <v>#DIV/0!</v>
      </c>
    </row>
    <row r="1137" spans="1:7" x14ac:dyDescent="0.2">
      <c r="A1137" s="59">
        <v>65</v>
      </c>
      <c r="B1137" s="1" t="s">
        <v>51</v>
      </c>
      <c r="C1137" s="10"/>
      <c r="D1137" s="58"/>
      <c r="E1137" s="58"/>
      <c r="F1137" s="58">
        <f t="shared" si="397"/>
        <v>0</v>
      </c>
      <c r="G1137" s="32" t="e">
        <f t="shared" si="398"/>
        <v>#DIV/0!</v>
      </c>
    </row>
    <row r="1138" spans="1:7" ht="25.5" x14ac:dyDescent="0.2">
      <c r="A1138" s="59">
        <v>68</v>
      </c>
      <c r="B1138" s="16" t="s">
        <v>52</v>
      </c>
      <c r="C1138" s="17"/>
      <c r="D1138" s="58">
        <v>2100</v>
      </c>
      <c r="E1138" s="58">
        <v>2100</v>
      </c>
      <c r="F1138" s="58">
        <f t="shared" si="397"/>
        <v>0</v>
      </c>
      <c r="G1138" s="32">
        <f t="shared" si="398"/>
        <v>0</v>
      </c>
    </row>
    <row r="1139" spans="1:7" x14ac:dyDescent="0.2">
      <c r="A1139" s="59">
        <v>78</v>
      </c>
      <c r="B1139" s="2" t="s">
        <v>53</v>
      </c>
      <c r="C1139" s="11"/>
      <c r="D1139" s="39"/>
      <c r="E1139" s="39"/>
      <c r="F1139" s="58">
        <f t="shared" si="397"/>
        <v>0</v>
      </c>
      <c r="G1139" s="32" t="e">
        <f t="shared" si="398"/>
        <v>#DIV/0!</v>
      </c>
    </row>
    <row r="1140" spans="1:7" ht="25.5" x14ac:dyDescent="0.2">
      <c r="A1140" s="22"/>
      <c r="B1140" s="26" t="s">
        <v>77</v>
      </c>
      <c r="C1140" s="54"/>
      <c r="D1140" s="58">
        <f>D1135+D1136-D1137-D1138+D1139</f>
        <v>-6871</v>
      </c>
      <c r="E1140" s="58">
        <f>E1135+E1136-E1137-E1138+E1139</f>
        <v>-7882</v>
      </c>
      <c r="F1140" s="58">
        <f t="shared" si="397"/>
        <v>1011</v>
      </c>
      <c r="G1140" s="32">
        <f t="shared" si="398"/>
        <v>-0.12826693732555189</v>
      </c>
    </row>
    <row r="1141" spans="1:7" x14ac:dyDescent="0.2">
      <c r="A1141" s="59">
        <v>76</v>
      </c>
      <c r="B1141" s="1" t="s">
        <v>54</v>
      </c>
      <c r="C1141" s="10"/>
      <c r="D1141" s="58"/>
      <c r="E1141" s="58"/>
      <c r="F1141" s="58">
        <f t="shared" si="397"/>
        <v>0</v>
      </c>
      <c r="G1141" s="32" t="e">
        <f t="shared" si="398"/>
        <v>#DIV/0!</v>
      </c>
    </row>
    <row r="1142" spans="1:7" x14ac:dyDescent="0.2">
      <c r="A1142" s="59">
        <v>66</v>
      </c>
      <c r="B1142" s="1" t="s">
        <v>55</v>
      </c>
      <c r="C1142" s="10"/>
      <c r="D1142" s="58"/>
      <c r="E1142" s="58"/>
      <c r="F1142" s="58">
        <f t="shared" si="397"/>
        <v>0</v>
      </c>
      <c r="G1142" s="32" t="e">
        <f t="shared" si="398"/>
        <v>#DIV/0!</v>
      </c>
    </row>
    <row r="1143" spans="1:7" x14ac:dyDescent="0.2">
      <c r="B1143" s="2" t="s">
        <v>56</v>
      </c>
      <c r="C1143" s="11"/>
      <c r="D1143" s="39">
        <f>D1141-D1142</f>
        <v>0</v>
      </c>
      <c r="E1143" s="39">
        <f>E1141-E1142</f>
        <v>0</v>
      </c>
      <c r="F1143" s="58">
        <f t="shared" si="397"/>
        <v>0</v>
      </c>
      <c r="G1143" s="32" t="e">
        <f t="shared" si="398"/>
        <v>#DIV/0!</v>
      </c>
    </row>
    <row r="1144" spans="1:7" x14ac:dyDescent="0.2">
      <c r="A1144" s="22"/>
      <c r="B1144" s="19" t="s">
        <v>57</v>
      </c>
      <c r="C1144" s="54"/>
      <c r="D1144" s="58">
        <f>D1140+D1143</f>
        <v>-6871</v>
      </c>
      <c r="E1144" s="58">
        <f>E1140+E1143</f>
        <v>-7882</v>
      </c>
      <c r="F1144" s="58">
        <f t="shared" si="397"/>
        <v>1011</v>
      </c>
      <c r="G1144" s="32">
        <f t="shared" si="398"/>
        <v>-0.12826693732555189</v>
      </c>
    </row>
    <row r="1146" spans="1:7" x14ac:dyDescent="0.2">
      <c r="B1146" s="251" t="s">
        <v>5</v>
      </c>
      <c r="C1146" s="252"/>
      <c r="D1146" s="275" t="s">
        <v>9</v>
      </c>
      <c r="E1146" s="275"/>
      <c r="F1146" s="276" t="s">
        <v>14</v>
      </c>
      <c r="G1146" s="276"/>
    </row>
    <row r="1147" spans="1:7" x14ac:dyDescent="0.2">
      <c r="B1147" s="5"/>
      <c r="C1147" s="28"/>
      <c r="D1147" s="42" t="s">
        <v>10</v>
      </c>
      <c r="E1147" s="42" t="s">
        <v>11</v>
      </c>
      <c r="F1147" s="42" t="s">
        <v>12</v>
      </c>
      <c r="G1147" s="37" t="s">
        <v>13</v>
      </c>
    </row>
    <row r="1148" spans="1:7" x14ac:dyDescent="0.2">
      <c r="A1148" s="59">
        <v>5</v>
      </c>
      <c r="B1148" s="1" t="s">
        <v>22</v>
      </c>
      <c r="C1148" s="10"/>
      <c r="D1148" s="58">
        <v>7199</v>
      </c>
      <c r="E1148" s="58">
        <v>3393</v>
      </c>
      <c r="F1148" s="58">
        <f t="shared" ref="F1148" si="399">(D1148-E1148)</f>
        <v>3806</v>
      </c>
      <c r="G1148" s="32">
        <f t="shared" ref="G1148" si="400">F1148/E1148</f>
        <v>1.1217211906867079</v>
      </c>
    </row>
    <row r="1149" spans="1:7" x14ac:dyDescent="0.2">
      <c r="B1149" s="6"/>
      <c r="C1149" s="28"/>
    </row>
    <row r="1150" spans="1:7" x14ac:dyDescent="0.2">
      <c r="B1150" s="7" t="s">
        <v>6</v>
      </c>
      <c r="C1150" s="29"/>
    </row>
    <row r="1151" spans="1:7" x14ac:dyDescent="0.2">
      <c r="B1151" s="6"/>
      <c r="C1151" s="28"/>
    </row>
    <row r="1152" spans="1:7" x14ac:dyDescent="0.2">
      <c r="A1152" s="59">
        <v>51</v>
      </c>
      <c r="B1152" s="20" t="s">
        <v>29</v>
      </c>
      <c r="C1152" s="30"/>
      <c r="D1152" s="58">
        <v>0</v>
      </c>
      <c r="E1152" s="58">
        <v>0</v>
      </c>
      <c r="F1152" s="58">
        <f t="shared" ref="F1152:F1153" si="401">(D1152-E1152)</f>
        <v>0</v>
      </c>
      <c r="G1152" s="32" t="e">
        <f t="shared" ref="G1152:G1153" si="402">F1152/E1152</f>
        <v>#DIV/0!</v>
      </c>
    </row>
    <row r="1153" spans="1:7" x14ac:dyDescent="0.2">
      <c r="A1153" s="59">
        <v>510</v>
      </c>
      <c r="B1153" s="1" t="s">
        <v>7</v>
      </c>
      <c r="C1153" s="10"/>
      <c r="D1153" s="58">
        <v>0</v>
      </c>
      <c r="E1153" s="58">
        <v>0</v>
      </c>
      <c r="F1153" s="58">
        <f t="shared" si="401"/>
        <v>0</v>
      </c>
      <c r="G1153" s="32" t="e">
        <f t="shared" si="402"/>
        <v>#DIV/0!</v>
      </c>
    </row>
    <row r="1154" spans="1:7" x14ac:dyDescent="0.2">
      <c r="B1154" s="3"/>
      <c r="C1154" s="28"/>
    </row>
    <row r="1155" spans="1:7" x14ac:dyDescent="0.2">
      <c r="A1155" s="59">
        <v>41</v>
      </c>
      <c r="B1155" s="1" t="s">
        <v>8</v>
      </c>
      <c r="C1155" s="10"/>
      <c r="D1155" s="58">
        <f>D1159+D1160+D1161</f>
        <v>13827</v>
      </c>
      <c r="E1155" s="58">
        <f>E1159+E1160+E1161</f>
        <v>12421</v>
      </c>
      <c r="F1155" s="58">
        <f t="shared" ref="F1155" si="403">(D1155-E1155)</f>
        <v>1406</v>
      </c>
      <c r="G1155" s="32">
        <f t="shared" ref="G1155" si="404">F1155/E1155</f>
        <v>0.11319539489574108</v>
      </c>
    </row>
    <row r="1156" spans="1:7" x14ac:dyDescent="0.2">
      <c r="A1156" s="59"/>
      <c r="B1156" s="1"/>
      <c r="C1156" s="10"/>
      <c r="D1156" s="58"/>
      <c r="E1156" s="58"/>
      <c r="F1156" s="58"/>
      <c r="G1156" s="32"/>
    </row>
    <row r="1157" spans="1:7" x14ac:dyDescent="0.2">
      <c r="A1157" s="59"/>
      <c r="B1157" s="7" t="s">
        <v>6</v>
      </c>
      <c r="C1157" s="29"/>
      <c r="D1157" s="58"/>
      <c r="E1157" s="58"/>
      <c r="F1157" s="58"/>
      <c r="G1157" s="32"/>
    </row>
    <row r="1158" spans="1:7" x14ac:dyDescent="0.2">
      <c r="A1158" s="59"/>
      <c r="B1158" s="1"/>
      <c r="C1158" s="10"/>
      <c r="D1158" s="58"/>
      <c r="E1158" s="58"/>
      <c r="F1158" s="58"/>
      <c r="G1158" s="32"/>
    </row>
    <row r="1159" spans="1:7" x14ac:dyDescent="0.2">
      <c r="A1159" s="59"/>
      <c r="B1159" s="23" t="s">
        <v>23</v>
      </c>
      <c r="C1159" s="10"/>
      <c r="D1159" s="58">
        <v>7511</v>
      </c>
      <c r="E1159" s="58">
        <v>9731</v>
      </c>
      <c r="F1159" s="58">
        <f t="shared" ref="F1159:F1161" si="405">(D1159-E1159)</f>
        <v>-2220</v>
      </c>
      <c r="G1159" s="32">
        <f t="shared" ref="G1159:G1161" si="406">F1159/E1159</f>
        <v>-0.22813688212927757</v>
      </c>
    </row>
    <row r="1160" spans="1:7" ht="25.5" x14ac:dyDescent="0.2">
      <c r="A1160" s="59"/>
      <c r="B1160" s="24" t="s">
        <v>58</v>
      </c>
      <c r="C1160" s="17"/>
      <c r="D1160" s="58">
        <v>6101</v>
      </c>
      <c r="E1160" s="58">
        <v>2530</v>
      </c>
      <c r="F1160" s="58">
        <f t="shared" si="405"/>
        <v>3571</v>
      </c>
      <c r="G1160" s="32">
        <f t="shared" si="406"/>
        <v>1.4114624505928854</v>
      </c>
    </row>
    <row r="1161" spans="1:7" x14ac:dyDescent="0.2">
      <c r="A1161" s="59"/>
      <c r="B1161" s="23" t="s">
        <v>24</v>
      </c>
      <c r="C1161" s="10"/>
      <c r="D1161" s="58">
        <v>215</v>
      </c>
      <c r="E1161" s="58">
        <v>160</v>
      </c>
      <c r="F1161" s="58">
        <f t="shared" si="405"/>
        <v>55</v>
      </c>
      <c r="G1161" s="32">
        <f t="shared" si="406"/>
        <v>0.34375</v>
      </c>
    </row>
    <row r="1162" spans="1:7" x14ac:dyDescent="0.2">
      <c r="A1162" s="59"/>
      <c r="B1162" s="1"/>
      <c r="C1162" s="10"/>
      <c r="D1162" s="58"/>
      <c r="E1162" s="58"/>
      <c r="F1162" s="58"/>
      <c r="G1162" s="32"/>
    </row>
    <row r="1163" spans="1:7" x14ac:dyDescent="0.2">
      <c r="A1163" s="59"/>
      <c r="B1163" s="8" t="s">
        <v>26</v>
      </c>
      <c r="C1163" s="31"/>
      <c r="D1163" s="58">
        <v>7574</v>
      </c>
      <c r="E1163" s="58">
        <v>13958</v>
      </c>
      <c r="F1163" s="58">
        <f t="shared" ref="F1163" si="407">(D1163-E1163)</f>
        <v>-6384</v>
      </c>
      <c r="G1163" s="32">
        <f t="shared" ref="G1163" si="408">F1163/E1163</f>
        <v>-0.45737211634904712</v>
      </c>
    </row>
    <row r="1164" spans="1:7" x14ac:dyDescent="0.2">
      <c r="A1164" s="59"/>
      <c r="B1164" s="8"/>
      <c r="C1164" s="31"/>
      <c r="D1164" s="58"/>
      <c r="E1164" s="58"/>
      <c r="F1164" s="58"/>
      <c r="G1164" s="32"/>
    </row>
    <row r="1165" spans="1:7" x14ac:dyDescent="0.2">
      <c r="A1165" s="59">
        <v>3</v>
      </c>
      <c r="B1165" s="8" t="s">
        <v>15</v>
      </c>
      <c r="C1165" s="31"/>
      <c r="D1165" s="58">
        <f>D1168+D1169+D1170+D1171</f>
        <v>8865</v>
      </c>
      <c r="E1165" s="58">
        <f>E1168+E1169+E1170+E1171</f>
        <v>8719</v>
      </c>
      <c r="F1165" s="58">
        <f t="shared" ref="F1165" si="409">(D1165-E1165)</f>
        <v>146</v>
      </c>
      <c r="G1165" s="32">
        <f t="shared" ref="G1165" si="410">F1165/E1165</f>
        <v>1.6745039568757884E-2</v>
      </c>
    </row>
    <row r="1166" spans="1:7" x14ac:dyDescent="0.2">
      <c r="A1166" s="59"/>
      <c r="B1166" s="7" t="s">
        <v>6</v>
      </c>
      <c r="C1166" s="29"/>
      <c r="D1166" s="58"/>
      <c r="E1166" s="58"/>
      <c r="F1166" s="58"/>
      <c r="G1166" s="32"/>
    </row>
    <row r="1167" spans="1:7" x14ac:dyDescent="0.2">
      <c r="A1167" s="59"/>
      <c r="B1167" s="8"/>
      <c r="C1167" s="31"/>
      <c r="D1167" s="58"/>
      <c r="E1167" s="58"/>
      <c r="F1167" s="58"/>
      <c r="G1167" s="32"/>
    </row>
    <row r="1168" spans="1:7" x14ac:dyDescent="0.2">
      <c r="A1168" s="59">
        <v>30</v>
      </c>
      <c r="B1168" s="25" t="s">
        <v>16</v>
      </c>
      <c r="C1168" s="31"/>
      <c r="D1168" s="58">
        <v>18</v>
      </c>
      <c r="E1168" s="58">
        <v>125</v>
      </c>
      <c r="F1168" s="58">
        <f t="shared" ref="F1168:F1171" si="411">(D1168-E1168)</f>
        <v>-107</v>
      </c>
      <c r="G1168" s="32">
        <f t="shared" ref="G1168:G1170" si="412">F1168/E1168</f>
        <v>-0.85599999999999998</v>
      </c>
    </row>
    <row r="1169" spans="1:7" x14ac:dyDescent="0.2">
      <c r="A1169" s="59">
        <v>31</v>
      </c>
      <c r="B1169" s="25" t="s">
        <v>17</v>
      </c>
      <c r="C1169" s="31"/>
      <c r="D1169" s="58">
        <v>342</v>
      </c>
      <c r="E1169" s="58">
        <v>402</v>
      </c>
      <c r="F1169" s="58">
        <f t="shared" si="411"/>
        <v>-60</v>
      </c>
      <c r="G1169" s="32">
        <f t="shared" si="412"/>
        <v>-0.14925373134328357</v>
      </c>
    </row>
    <row r="1170" spans="1:7" x14ac:dyDescent="0.2">
      <c r="A1170" s="59">
        <v>32</v>
      </c>
      <c r="B1170" s="25" t="s">
        <v>18</v>
      </c>
      <c r="C1170" s="31"/>
      <c r="D1170" s="58">
        <v>8505</v>
      </c>
      <c r="E1170" s="58">
        <v>8192</v>
      </c>
      <c r="F1170" s="58">
        <f t="shared" si="411"/>
        <v>313</v>
      </c>
      <c r="G1170" s="32">
        <f t="shared" si="412"/>
        <v>3.82080078125E-2</v>
      </c>
    </row>
    <row r="1171" spans="1:7" x14ac:dyDescent="0.2">
      <c r="A1171" s="59">
        <v>37</v>
      </c>
      <c r="B1171" s="25" t="s">
        <v>25</v>
      </c>
      <c r="C1171" s="31"/>
      <c r="D1171" s="58">
        <v>0</v>
      </c>
      <c r="E1171" s="58">
        <v>0</v>
      </c>
      <c r="F1171" s="58">
        <f t="shared" si="411"/>
        <v>0</v>
      </c>
      <c r="G1171" s="32" t="e">
        <f>F1171/E1171</f>
        <v>#DIV/0!</v>
      </c>
    </row>
    <row r="1173" spans="1:7" ht="13.5" thickBot="1" x14ac:dyDescent="0.25"/>
    <row r="1174" spans="1:7" ht="16.5" thickBot="1" x14ac:dyDescent="0.3">
      <c r="A1174" s="257" t="s">
        <v>79</v>
      </c>
      <c r="B1174" s="258"/>
      <c r="C1174" s="258"/>
      <c r="D1174" s="258"/>
      <c r="E1174" s="258"/>
      <c r="F1174" s="258"/>
      <c r="G1174" s="259"/>
    </row>
    <row r="1175" spans="1:7" ht="12.75" customHeight="1" x14ac:dyDescent="0.2">
      <c r="A1175" s="277" t="s">
        <v>1</v>
      </c>
      <c r="B1175" s="270" t="s">
        <v>0</v>
      </c>
      <c r="C1175" s="271" t="s">
        <v>76</v>
      </c>
      <c r="D1175" s="275" t="s">
        <v>9</v>
      </c>
      <c r="E1175" s="275"/>
      <c r="F1175" s="276" t="s">
        <v>14</v>
      </c>
      <c r="G1175" s="276"/>
    </row>
    <row r="1176" spans="1:7" x14ac:dyDescent="0.2">
      <c r="A1176" s="277"/>
      <c r="B1176" s="270"/>
      <c r="C1176" s="272"/>
      <c r="D1176" s="58" t="s">
        <v>10</v>
      </c>
      <c r="E1176" s="58" t="s">
        <v>11</v>
      </c>
      <c r="F1176" s="58" t="s">
        <v>12</v>
      </c>
      <c r="G1176" s="32" t="s">
        <v>13</v>
      </c>
    </row>
    <row r="1177" spans="1:7" x14ac:dyDescent="0.2">
      <c r="A1177" s="59">
        <v>700</v>
      </c>
      <c r="B1177" s="1" t="s">
        <v>30</v>
      </c>
      <c r="C1177" s="10"/>
      <c r="D1177" s="58">
        <v>2008</v>
      </c>
      <c r="E1177" s="58">
        <v>500</v>
      </c>
      <c r="F1177" s="58">
        <f>(D1177-E1177)</f>
        <v>1508</v>
      </c>
      <c r="G1177" s="32">
        <f>F1177/E1177</f>
        <v>3.016</v>
      </c>
    </row>
    <row r="1178" spans="1:7" x14ac:dyDescent="0.2">
      <c r="A1178" s="59">
        <v>701</v>
      </c>
      <c r="B1178" s="1" t="s">
        <v>31</v>
      </c>
      <c r="C1178" s="10"/>
      <c r="D1178" s="58">
        <v>2747</v>
      </c>
      <c r="E1178" s="58">
        <v>1426</v>
      </c>
      <c r="F1178" s="58">
        <f t="shared" ref="F1178:F1180" si="413">(D1178-E1178)</f>
        <v>1321</v>
      </c>
      <c r="G1178" s="32">
        <f t="shared" ref="G1178:G1180" si="414">F1178/E1178</f>
        <v>0.92636746143057502</v>
      </c>
    </row>
    <row r="1179" spans="1:7" x14ac:dyDescent="0.2">
      <c r="A1179" s="59">
        <v>704</v>
      </c>
      <c r="B1179" s="1" t="s">
        <v>32</v>
      </c>
      <c r="C1179" s="10"/>
      <c r="D1179" s="58"/>
      <c r="E1179" s="58"/>
      <c r="F1179" s="58">
        <f t="shared" si="413"/>
        <v>0</v>
      </c>
      <c r="G1179" s="32" t="e">
        <f t="shared" si="414"/>
        <v>#DIV/0!</v>
      </c>
    </row>
    <row r="1180" spans="1:7" x14ac:dyDescent="0.2">
      <c r="A1180" s="59">
        <v>706</v>
      </c>
      <c r="B1180" s="1" t="s">
        <v>33</v>
      </c>
      <c r="C1180" s="10"/>
      <c r="D1180" s="58">
        <v>2420</v>
      </c>
      <c r="E1180" s="58">
        <v>1729</v>
      </c>
      <c r="F1180" s="58">
        <f t="shared" si="413"/>
        <v>691</v>
      </c>
      <c r="G1180" s="32">
        <f t="shared" si="414"/>
        <v>0.39965297860034704</v>
      </c>
    </row>
    <row r="1181" spans="1:7" x14ac:dyDescent="0.2">
      <c r="A1181" s="59"/>
      <c r="B1181" s="13" t="s">
        <v>6</v>
      </c>
      <c r="C1181" s="27"/>
      <c r="D1181" s="39"/>
      <c r="E1181" s="39"/>
      <c r="F1181" s="39"/>
      <c r="G1181" s="33"/>
    </row>
    <row r="1182" spans="1:7" x14ac:dyDescent="0.2">
      <c r="A1182" s="59"/>
      <c r="B1182" s="14" t="s">
        <v>19</v>
      </c>
      <c r="C1182" s="11"/>
      <c r="D1182" s="39"/>
      <c r="E1182" s="39"/>
      <c r="F1182" s="58">
        <f t="shared" ref="F1182:F1187" si="415">(D1182-E1182)</f>
        <v>0</v>
      </c>
      <c r="G1182" s="32" t="e">
        <f t="shared" ref="G1182:G1187" si="416">F1182/E1182</f>
        <v>#DIV/0!</v>
      </c>
    </row>
    <row r="1183" spans="1:7" x14ac:dyDescent="0.2">
      <c r="A1183" s="59"/>
      <c r="B1183" s="14" t="s">
        <v>20</v>
      </c>
      <c r="C1183" s="11"/>
      <c r="D1183" s="39"/>
      <c r="E1183" s="39"/>
      <c r="F1183" s="58">
        <f t="shared" si="415"/>
        <v>0</v>
      </c>
      <c r="G1183" s="32" t="e">
        <f t="shared" si="416"/>
        <v>#DIV/0!</v>
      </c>
    </row>
    <row r="1184" spans="1:7" x14ac:dyDescent="0.2">
      <c r="A1184" s="59"/>
      <c r="B1184" s="14" t="s">
        <v>27</v>
      </c>
      <c r="C1184" s="11"/>
      <c r="D1184" s="39"/>
      <c r="E1184" s="39"/>
      <c r="F1184" s="58">
        <f t="shared" si="415"/>
        <v>0</v>
      </c>
      <c r="G1184" s="32" t="e">
        <f t="shared" si="416"/>
        <v>#DIV/0!</v>
      </c>
    </row>
    <row r="1185" spans="1:7" x14ac:dyDescent="0.2">
      <c r="A1185" s="59">
        <v>706</v>
      </c>
      <c r="B1185" s="2" t="s">
        <v>34</v>
      </c>
      <c r="C1185" s="11"/>
      <c r="D1185" s="39"/>
      <c r="E1185" s="39"/>
      <c r="F1185" s="58">
        <f t="shared" si="415"/>
        <v>0</v>
      </c>
      <c r="G1185" s="32" t="e">
        <f t="shared" si="416"/>
        <v>#DIV/0!</v>
      </c>
    </row>
    <row r="1186" spans="1:7" x14ac:dyDescent="0.2">
      <c r="A1186" s="59" t="s">
        <v>35</v>
      </c>
      <c r="B1186" s="2" t="s">
        <v>36</v>
      </c>
      <c r="C1186" s="11"/>
      <c r="D1186" s="39"/>
      <c r="E1186" s="39"/>
      <c r="F1186" s="58">
        <f t="shared" si="415"/>
        <v>0</v>
      </c>
      <c r="G1186" s="32" t="e">
        <f t="shared" si="416"/>
        <v>#DIV/0!</v>
      </c>
    </row>
    <row r="1187" spans="1:7" ht="25.5" x14ac:dyDescent="0.2">
      <c r="A1187" s="22"/>
      <c r="B1187" s="26" t="s">
        <v>45</v>
      </c>
      <c r="C1187" s="55"/>
      <c r="D1187" s="40">
        <f>D1177+D1178+D1179+D1180+D1185+D1186</f>
        <v>7175</v>
      </c>
      <c r="E1187" s="40">
        <f>E1177+E1178+E1179+E1180+E1185+E1186</f>
        <v>3655</v>
      </c>
      <c r="F1187" s="40">
        <f t="shared" si="415"/>
        <v>3520</v>
      </c>
      <c r="G1187" s="34">
        <f t="shared" si="416"/>
        <v>0.9630642954856361</v>
      </c>
    </row>
    <row r="1188" spans="1:7" x14ac:dyDescent="0.2">
      <c r="B1188" s="18"/>
      <c r="C1188" s="28"/>
      <c r="D1188" s="41"/>
      <c r="E1188" s="42"/>
      <c r="F1188" s="42"/>
      <c r="G1188" s="35"/>
    </row>
    <row r="1189" spans="1:7" x14ac:dyDescent="0.2">
      <c r="B1189" s="13" t="s">
        <v>6</v>
      </c>
      <c r="C1189" s="28"/>
      <c r="D1189" s="41"/>
      <c r="E1189" s="42"/>
      <c r="F1189" s="42"/>
      <c r="G1189" s="35"/>
    </row>
    <row r="1190" spans="1:7" x14ac:dyDescent="0.2">
      <c r="B1190" s="1" t="s">
        <v>28</v>
      </c>
      <c r="C1190" s="10"/>
      <c r="D1190" s="58"/>
      <c r="E1190" s="58"/>
      <c r="F1190" s="58">
        <f t="shared" ref="F1190" si="417">(D1190-E1190)</f>
        <v>0</v>
      </c>
      <c r="G1190" s="32" t="e">
        <f t="shared" ref="G1190" si="418">F1190/E1190</f>
        <v>#DIV/0!</v>
      </c>
    </row>
    <row r="1191" spans="1:7" x14ac:dyDescent="0.2">
      <c r="B1191" s="3"/>
      <c r="C1191" s="57"/>
      <c r="D1191" s="60"/>
      <c r="E1191" s="60"/>
      <c r="F1191" s="60"/>
      <c r="G1191" s="36"/>
    </row>
    <row r="1192" spans="1:7" x14ac:dyDescent="0.2">
      <c r="A1192" s="59">
        <v>72</v>
      </c>
      <c r="B1192" s="1" t="s">
        <v>37</v>
      </c>
      <c r="C1192" s="10"/>
      <c r="D1192" s="58"/>
      <c r="E1192" s="58"/>
      <c r="F1192" s="58">
        <f t="shared" ref="F1192:F1204" si="419">(D1192-E1192)</f>
        <v>0</v>
      </c>
      <c r="G1192" s="32" t="e">
        <f t="shared" ref="G1192:G1204" si="420">F1192/E1192</f>
        <v>#DIV/0!</v>
      </c>
    </row>
    <row r="1193" spans="1:7" x14ac:dyDescent="0.2">
      <c r="A1193" s="59">
        <v>73</v>
      </c>
      <c r="B1193" s="1" t="s">
        <v>38</v>
      </c>
      <c r="C1193" s="10"/>
      <c r="D1193" s="58"/>
      <c r="E1193" s="58"/>
      <c r="F1193" s="58">
        <f t="shared" si="419"/>
        <v>0</v>
      </c>
      <c r="G1193" s="32" t="e">
        <f t="shared" si="420"/>
        <v>#DIV/0!</v>
      </c>
    </row>
    <row r="1194" spans="1:7" x14ac:dyDescent="0.2">
      <c r="A1194" s="59">
        <v>74</v>
      </c>
      <c r="B1194" s="2" t="s">
        <v>39</v>
      </c>
      <c r="C1194" s="11"/>
      <c r="D1194" s="39"/>
      <c r="E1194" s="39"/>
      <c r="F1194" s="58">
        <f t="shared" si="419"/>
        <v>0</v>
      </c>
      <c r="G1194" s="32" t="e">
        <f t="shared" si="420"/>
        <v>#DIV/0!</v>
      </c>
    </row>
    <row r="1195" spans="1:7" ht="25.5" x14ac:dyDescent="0.2">
      <c r="A1195" s="22"/>
      <c r="B1195" s="26" t="s">
        <v>44</v>
      </c>
      <c r="C1195" s="54"/>
      <c r="D1195" s="58">
        <f>D1187+D1192+D1193+D1194</f>
        <v>7175</v>
      </c>
      <c r="E1195" s="58">
        <f>E1187+E1192+E1193+E1194</f>
        <v>3655</v>
      </c>
      <c r="F1195" s="58">
        <f t="shared" si="419"/>
        <v>3520</v>
      </c>
      <c r="G1195" s="32">
        <f t="shared" si="420"/>
        <v>0.9630642954856361</v>
      </c>
    </row>
    <row r="1196" spans="1:7" x14ac:dyDescent="0.2">
      <c r="A1196" s="59">
        <v>60</v>
      </c>
      <c r="B1196" s="3" t="s">
        <v>40</v>
      </c>
      <c r="C1196" s="57"/>
      <c r="D1196" s="60">
        <f>D1197+D1198+D1199</f>
        <v>2457</v>
      </c>
      <c r="E1196" s="60">
        <f>E1197+E1198+E1199</f>
        <v>1509</v>
      </c>
      <c r="F1196" s="58">
        <f t="shared" si="419"/>
        <v>948</v>
      </c>
      <c r="G1196" s="32">
        <f t="shared" si="420"/>
        <v>0.62823061630218691</v>
      </c>
    </row>
    <row r="1197" spans="1:7" x14ac:dyDescent="0.2">
      <c r="A1197" s="59">
        <v>600</v>
      </c>
      <c r="B1197" s="1" t="s">
        <v>2</v>
      </c>
      <c r="C1197" s="10"/>
      <c r="D1197" s="58">
        <v>672</v>
      </c>
      <c r="E1197" s="58">
        <v>160</v>
      </c>
      <c r="F1197" s="58">
        <f t="shared" si="419"/>
        <v>512</v>
      </c>
      <c r="G1197" s="32">
        <f t="shared" si="420"/>
        <v>3.2</v>
      </c>
    </row>
    <row r="1198" spans="1:7" x14ac:dyDescent="0.2">
      <c r="A1198" s="59">
        <v>601</v>
      </c>
      <c r="B1198" s="1" t="s">
        <v>3</v>
      </c>
      <c r="C1198" s="10"/>
      <c r="D1198" s="58">
        <v>1785</v>
      </c>
      <c r="E1198" s="58">
        <v>1349</v>
      </c>
      <c r="F1198" s="58">
        <f t="shared" si="419"/>
        <v>436</v>
      </c>
      <c r="G1198" s="32">
        <f t="shared" si="420"/>
        <v>0.32320237212750186</v>
      </c>
    </row>
    <row r="1199" spans="1:7" x14ac:dyDescent="0.2">
      <c r="A1199" s="59">
        <v>604</v>
      </c>
      <c r="B1199" s="1" t="s">
        <v>4</v>
      </c>
      <c r="C1199" s="10"/>
      <c r="D1199" s="58">
        <v>0</v>
      </c>
      <c r="E1199" s="58">
        <v>0</v>
      </c>
      <c r="F1199" s="58">
        <f t="shared" si="419"/>
        <v>0</v>
      </c>
      <c r="G1199" s="32" t="e">
        <f t="shared" si="420"/>
        <v>#DIV/0!</v>
      </c>
    </row>
    <row r="1200" spans="1:7" x14ac:dyDescent="0.2">
      <c r="A1200" s="59">
        <v>61</v>
      </c>
      <c r="B1200" s="1" t="s">
        <v>41</v>
      </c>
      <c r="C1200" s="10"/>
      <c r="D1200" s="58">
        <v>336</v>
      </c>
      <c r="E1200" s="58">
        <v>23</v>
      </c>
      <c r="F1200" s="58">
        <f t="shared" si="419"/>
        <v>313</v>
      </c>
      <c r="G1200" s="32">
        <f t="shared" si="420"/>
        <v>13.608695652173912</v>
      </c>
    </row>
    <row r="1201" spans="1:7" x14ac:dyDescent="0.2">
      <c r="A1201" s="59">
        <v>62</v>
      </c>
      <c r="B1201" s="2" t="s">
        <v>42</v>
      </c>
      <c r="C1201" s="11"/>
      <c r="D1201" s="39">
        <v>0</v>
      </c>
      <c r="E1201" s="39">
        <v>0</v>
      </c>
      <c r="F1201" s="58">
        <f t="shared" si="419"/>
        <v>0</v>
      </c>
      <c r="G1201" s="32" t="e">
        <f t="shared" si="420"/>
        <v>#DIV/0!</v>
      </c>
    </row>
    <row r="1202" spans="1:7" ht="25.5" x14ac:dyDescent="0.2">
      <c r="A1202" s="22"/>
      <c r="B1202" s="26" t="s">
        <v>43</v>
      </c>
      <c r="C1202" s="54"/>
      <c r="D1202" s="58">
        <f>D1196+D1200+D1201</f>
        <v>2793</v>
      </c>
      <c r="E1202" s="58">
        <f>E1196+E1200+E1201</f>
        <v>1532</v>
      </c>
      <c r="F1202" s="58">
        <f t="shared" si="419"/>
        <v>1261</v>
      </c>
      <c r="G1202" s="32">
        <f t="shared" si="420"/>
        <v>0.82310704960835512</v>
      </c>
    </row>
    <row r="1203" spans="1:7" ht="25.5" x14ac:dyDescent="0.2">
      <c r="A1203" s="22"/>
      <c r="B1203" s="26" t="s">
        <v>48</v>
      </c>
      <c r="C1203" s="54"/>
      <c r="D1203" s="58">
        <f>D1195-D1202</f>
        <v>4382</v>
      </c>
      <c r="E1203" s="58">
        <f>E1195-E1202</f>
        <v>2123</v>
      </c>
      <c r="F1203" s="58">
        <f t="shared" si="419"/>
        <v>2259</v>
      </c>
      <c r="G1203" s="32">
        <f t="shared" si="420"/>
        <v>1.0640602920395668</v>
      </c>
    </row>
    <row r="1204" spans="1:7" x14ac:dyDescent="0.2">
      <c r="A1204" s="59">
        <v>63</v>
      </c>
      <c r="B1204" s="3" t="s">
        <v>46</v>
      </c>
      <c r="C1204" s="57"/>
      <c r="D1204" s="60">
        <v>3943</v>
      </c>
      <c r="E1204" s="60">
        <v>4612</v>
      </c>
      <c r="F1204" s="58">
        <f t="shared" si="419"/>
        <v>-669</v>
      </c>
      <c r="G1204" s="32">
        <f t="shared" si="420"/>
        <v>-0.14505637467476148</v>
      </c>
    </row>
    <row r="1205" spans="1:7" x14ac:dyDescent="0.2">
      <c r="A1205" s="59"/>
      <c r="B1205" s="13" t="s">
        <v>6</v>
      </c>
      <c r="C1205" s="27"/>
      <c r="D1205" s="58"/>
      <c r="E1205" s="58"/>
      <c r="F1205" s="58"/>
      <c r="G1205" s="32"/>
    </row>
    <row r="1206" spans="1:7" x14ac:dyDescent="0.2">
      <c r="A1206" s="59">
        <v>631</v>
      </c>
      <c r="B1206" s="15" t="s">
        <v>21</v>
      </c>
      <c r="C1206" s="21"/>
      <c r="D1206" s="60">
        <v>3943</v>
      </c>
      <c r="E1206" s="60">
        <v>4612</v>
      </c>
      <c r="F1206" s="58">
        <f t="shared" ref="F1206" si="421">(D1206-E1206)</f>
        <v>-669</v>
      </c>
      <c r="G1206" s="32">
        <f t="shared" ref="G1206" si="422">F1206/E1206</f>
        <v>-0.14505637467476148</v>
      </c>
    </row>
    <row r="1207" spans="1:7" x14ac:dyDescent="0.2">
      <c r="A1207" s="59"/>
      <c r="B1207" s="15"/>
      <c r="C1207" s="21"/>
      <c r="D1207" s="58"/>
      <c r="E1207" s="58"/>
      <c r="F1207" s="58"/>
      <c r="G1207" s="32"/>
    </row>
    <row r="1208" spans="1:7" x14ac:dyDescent="0.2">
      <c r="A1208" s="59">
        <v>64</v>
      </c>
      <c r="B1208" s="2" t="s">
        <v>47</v>
      </c>
      <c r="C1208" s="11"/>
      <c r="D1208" s="39">
        <v>225</v>
      </c>
      <c r="E1208" s="39">
        <v>165</v>
      </c>
      <c r="F1208" s="58">
        <f t="shared" ref="F1208:F1218" si="423">(D1208-E1208)</f>
        <v>60</v>
      </c>
      <c r="G1208" s="32">
        <f t="shared" ref="G1208:G1218" si="424">F1208/E1208</f>
        <v>0.36363636363636365</v>
      </c>
    </row>
    <row r="1209" spans="1:7" ht="25.5" x14ac:dyDescent="0.2">
      <c r="A1209" s="22"/>
      <c r="B1209" s="26" t="s">
        <v>49</v>
      </c>
      <c r="C1209" s="54"/>
      <c r="D1209" s="58">
        <f>D1203-D1204-D1208</f>
        <v>214</v>
      </c>
      <c r="E1209" s="58">
        <f>E1203-E1204-E1208</f>
        <v>-2654</v>
      </c>
      <c r="F1209" s="58">
        <f t="shared" si="423"/>
        <v>2868</v>
      </c>
      <c r="G1209" s="32">
        <f t="shared" si="424"/>
        <v>-1.0806330067822156</v>
      </c>
    </row>
    <row r="1210" spans="1:7" x14ac:dyDescent="0.2">
      <c r="A1210" s="59">
        <v>75</v>
      </c>
      <c r="B1210" s="3" t="s">
        <v>50</v>
      </c>
      <c r="C1210" s="57"/>
      <c r="D1210" s="60">
        <v>791</v>
      </c>
      <c r="E1210" s="60">
        <v>220</v>
      </c>
      <c r="F1210" s="58">
        <f t="shared" si="423"/>
        <v>571</v>
      </c>
      <c r="G1210" s="32">
        <f t="shared" si="424"/>
        <v>2.5954545454545452</v>
      </c>
    </row>
    <row r="1211" spans="1:7" x14ac:dyDescent="0.2">
      <c r="A1211" s="59">
        <v>65</v>
      </c>
      <c r="B1211" s="1" t="s">
        <v>51</v>
      </c>
      <c r="C1211" s="10"/>
      <c r="D1211" s="58">
        <v>432</v>
      </c>
      <c r="E1211" s="58">
        <v>426</v>
      </c>
      <c r="F1211" s="58">
        <f t="shared" si="423"/>
        <v>6</v>
      </c>
      <c r="G1211" s="32">
        <f t="shared" si="424"/>
        <v>1.4084507042253521E-2</v>
      </c>
    </row>
    <row r="1212" spans="1:7" ht="25.5" x14ac:dyDescent="0.2">
      <c r="A1212" s="59">
        <v>68</v>
      </c>
      <c r="B1212" s="16" t="s">
        <v>52</v>
      </c>
      <c r="C1212" s="17"/>
      <c r="D1212" s="58">
        <v>473</v>
      </c>
      <c r="E1212" s="58">
        <v>501</v>
      </c>
      <c r="F1212" s="58">
        <f t="shared" si="423"/>
        <v>-28</v>
      </c>
      <c r="G1212" s="32">
        <f t="shared" si="424"/>
        <v>-5.588822355289421E-2</v>
      </c>
    </row>
    <row r="1213" spans="1:7" x14ac:dyDescent="0.2">
      <c r="A1213" s="59">
        <v>78</v>
      </c>
      <c r="B1213" s="2" t="s">
        <v>53</v>
      </c>
      <c r="C1213" s="11"/>
      <c r="D1213" s="39"/>
      <c r="E1213" s="39"/>
      <c r="F1213" s="58">
        <f t="shared" si="423"/>
        <v>0</v>
      </c>
      <c r="G1213" s="32" t="e">
        <f t="shared" si="424"/>
        <v>#DIV/0!</v>
      </c>
    </row>
    <row r="1214" spans="1:7" ht="25.5" x14ac:dyDescent="0.2">
      <c r="A1214" s="22"/>
      <c r="B1214" s="26" t="s">
        <v>77</v>
      </c>
      <c r="C1214" s="54"/>
      <c r="D1214" s="58">
        <f>D1209+D1210-D1211-D1212+D1213</f>
        <v>100</v>
      </c>
      <c r="E1214" s="58">
        <f>E1209+E1210-E1211-E1212+E1213</f>
        <v>-3361</v>
      </c>
      <c r="F1214" s="58">
        <f t="shared" si="423"/>
        <v>3461</v>
      </c>
      <c r="G1214" s="32">
        <f t="shared" si="424"/>
        <v>-1.0297530496875931</v>
      </c>
    </row>
    <row r="1215" spans="1:7" x14ac:dyDescent="0.2">
      <c r="A1215" s="59">
        <v>76</v>
      </c>
      <c r="B1215" s="1" t="s">
        <v>54</v>
      </c>
      <c r="C1215" s="10"/>
      <c r="D1215" s="58"/>
      <c r="E1215" s="58"/>
      <c r="F1215" s="58">
        <f t="shared" si="423"/>
        <v>0</v>
      </c>
      <c r="G1215" s="32" t="e">
        <f t="shared" si="424"/>
        <v>#DIV/0!</v>
      </c>
    </row>
    <row r="1216" spans="1:7" x14ac:dyDescent="0.2">
      <c r="A1216" s="59">
        <v>66</v>
      </c>
      <c r="B1216" s="1" t="s">
        <v>55</v>
      </c>
      <c r="C1216" s="10"/>
      <c r="D1216" s="58"/>
      <c r="E1216" s="58"/>
      <c r="F1216" s="58">
        <f t="shared" si="423"/>
        <v>0</v>
      </c>
      <c r="G1216" s="32" t="e">
        <f t="shared" si="424"/>
        <v>#DIV/0!</v>
      </c>
    </row>
    <row r="1217" spans="1:7" x14ac:dyDescent="0.2">
      <c r="B1217" s="2" t="s">
        <v>56</v>
      </c>
      <c r="C1217" s="11"/>
      <c r="D1217" s="39">
        <f>D1215-D1216</f>
        <v>0</v>
      </c>
      <c r="E1217" s="39">
        <f>E1215-E1216</f>
        <v>0</v>
      </c>
      <c r="F1217" s="58">
        <f t="shared" si="423"/>
        <v>0</v>
      </c>
      <c r="G1217" s="32" t="e">
        <f t="shared" si="424"/>
        <v>#DIV/0!</v>
      </c>
    </row>
    <row r="1218" spans="1:7" x14ac:dyDescent="0.2">
      <c r="A1218" s="22"/>
      <c r="B1218" s="19" t="s">
        <v>57</v>
      </c>
      <c r="C1218" s="54"/>
      <c r="D1218" s="58">
        <f>D1214+D1217</f>
        <v>100</v>
      </c>
      <c r="E1218" s="58">
        <f>E1214+E1217</f>
        <v>-3361</v>
      </c>
      <c r="F1218" s="58">
        <f t="shared" si="423"/>
        <v>3461</v>
      </c>
      <c r="G1218" s="32">
        <f t="shared" si="424"/>
        <v>-1.0297530496875931</v>
      </c>
    </row>
    <row r="1220" spans="1:7" x14ac:dyDescent="0.2">
      <c r="B1220" s="251" t="s">
        <v>5</v>
      </c>
      <c r="C1220" s="252"/>
      <c r="D1220" s="275" t="s">
        <v>9</v>
      </c>
      <c r="E1220" s="275"/>
      <c r="F1220" s="276" t="s">
        <v>14</v>
      </c>
      <c r="G1220" s="276"/>
    </row>
    <row r="1221" spans="1:7" x14ac:dyDescent="0.2">
      <c r="B1221" s="5"/>
      <c r="C1221" s="28"/>
      <c r="D1221" s="42" t="s">
        <v>10</v>
      </c>
      <c r="E1221" s="42" t="s">
        <v>11</v>
      </c>
      <c r="F1221" s="42" t="s">
        <v>12</v>
      </c>
      <c r="G1221" s="37" t="s">
        <v>13</v>
      </c>
    </row>
    <row r="1222" spans="1:7" x14ac:dyDescent="0.2">
      <c r="A1222" s="59">
        <v>5</v>
      </c>
      <c r="B1222" s="1" t="s">
        <v>22</v>
      </c>
      <c r="C1222" s="10"/>
      <c r="D1222" s="58">
        <v>37046</v>
      </c>
      <c r="E1222" s="58">
        <v>39992</v>
      </c>
      <c r="F1222" s="58">
        <f t="shared" ref="F1222" si="425">(D1222-E1222)</f>
        <v>-2946</v>
      </c>
      <c r="G1222" s="32">
        <f t="shared" ref="G1222" si="426">F1222/E1222</f>
        <v>-7.3664732946589317E-2</v>
      </c>
    </row>
    <row r="1223" spans="1:7" x14ac:dyDescent="0.2">
      <c r="B1223" s="6"/>
      <c r="C1223" s="28"/>
    </row>
    <row r="1224" spans="1:7" x14ac:dyDescent="0.2">
      <c r="B1224" s="7" t="s">
        <v>6</v>
      </c>
      <c r="C1224" s="29"/>
    </row>
    <row r="1225" spans="1:7" x14ac:dyDescent="0.2">
      <c r="B1225" s="6"/>
      <c r="C1225" s="28"/>
    </row>
    <row r="1226" spans="1:7" x14ac:dyDescent="0.2">
      <c r="A1226" s="59">
        <v>51</v>
      </c>
      <c r="B1226" s="20" t="s">
        <v>29</v>
      </c>
      <c r="C1226" s="30"/>
      <c r="D1226" s="58">
        <v>0</v>
      </c>
      <c r="E1226" s="58">
        <v>0</v>
      </c>
      <c r="F1226" s="58">
        <f t="shared" ref="F1226:F1227" si="427">(D1226-E1226)</f>
        <v>0</v>
      </c>
      <c r="G1226" s="32" t="e">
        <f t="shared" ref="G1226:G1227" si="428">F1226/E1226</f>
        <v>#DIV/0!</v>
      </c>
    </row>
    <row r="1227" spans="1:7" x14ac:dyDescent="0.2">
      <c r="A1227" s="59">
        <v>510</v>
      </c>
      <c r="B1227" s="1" t="s">
        <v>7</v>
      </c>
      <c r="C1227" s="10"/>
      <c r="D1227" s="58">
        <v>0</v>
      </c>
      <c r="E1227" s="58">
        <v>0</v>
      </c>
      <c r="F1227" s="58">
        <f t="shared" si="427"/>
        <v>0</v>
      </c>
      <c r="G1227" s="32" t="e">
        <f t="shared" si="428"/>
        <v>#DIV/0!</v>
      </c>
    </row>
    <row r="1228" spans="1:7" x14ac:dyDescent="0.2">
      <c r="B1228" s="3"/>
      <c r="C1228" s="28"/>
    </row>
    <row r="1229" spans="1:7" x14ac:dyDescent="0.2">
      <c r="A1229" s="59">
        <v>41</v>
      </c>
      <c r="B1229" s="1" t="s">
        <v>8</v>
      </c>
      <c r="C1229" s="10"/>
      <c r="D1229" s="58">
        <f>D1233+D1234+D1235</f>
        <v>43842</v>
      </c>
      <c r="E1229" s="58">
        <f>E1233+E1234+E1235</f>
        <v>34969</v>
      </c>
      <c r="F1229" s="58">
        <f t="shared" ref="F1229" si="429">(D1229-E1229)</f>
        <v>8873</v>
      </c>
      <c r="G1229" s="32">
        <f t="shared" ref="G1229" si="430">F1229/E1229</f>
        <v>0.25373902599445225</v>
      </c>
    </row>
    <row r="1230" spans="1:7" x14ac:dyDescent="0.2">
      <c r="A1230" s="59"/>
      <c r="B1230" s="1"/>
      <c r="C1230" s="10"/>
      <c r="D1230" s="58"/>
      <c r="E1230" s="58"/>
      <c r="F1230" s="58"/>
      <c r="G1230" s="32"/>
    </row>
    <row r="1231" spans="1:7" ht="12.75" customHeight="1" x14ac:dyDescent="0.2">
      <c r="A1231" s="59"/>
      <c r="B1231" s="7" t="s">
        <v>6</v>
      </c>
      <c r="C1231" s="29"/>
      <c r="D1231" s="58"/>
      <c r="E1231" s="58"/>
      <c r="F1231" s="58"/>
      <c r="G1231" s="32"/>
    </row>
    <row r="1232" spans="1:7" x14ac:dyDescent="0.2">
      <c r="A1232" s="59"/>
      <c r="B1232" s="1"/>
      <c r="C1232" s="10"/>
      <c r="D1232" s="58"/>
      <c r="E1232" s="58"/>
      <c r="F1232" s="58"/>
      <c r="G1232" s="32"/>
    </row>
    <row r="1233" spans="1:7" x14ac:dyDescent="0.2">
      <c r="A1233" s="59"/>
      <c r="B1233" s="23" t="s">
        <v>23</v>
      </c>
      <c r="C1233" s="10"/>
      <c r="D1233" s="58">
        <v>16557</v>
      </c>
      <c r="E1233" s="58">
        <v>12325</v>
      </c>
      <c r="F1233" s="58">
        <f t="shared" ref="F1233:F1235" si="431">(D1233-E1233)</f>
        <v>4232</v>
      </c>
      <c r="G1233" s="32">
        <f t="shared" ref="G1233:G1235" si="432">F1233/E1233</f>
        <v>0.34336713995943202</v>
      </c>
    </row>
    <row r="1234" spans="1:7" ht="25.5" x14ac:dyDescent="0.2">
      <c r="A1234" s="59"/>
      <c r="B1234" s="24" t="s">
        <v>58</v>
      </c>
      <c r="C1234" s="17"/>
      <c r="D1234" s="58">
        <v>26661</v>
      </c>
      <c r="E1234" s="58">
        <v>22007</v>
      </c>
      <c r="F1234" s="58">
        <f t="shared" si="431"/>
        <v>4654</v>
      </c>
      <c r="G1234" s="32">
        <f t="shared" si="432"/>
        <v>0.21147816603807879</v>
      </c>
    </row>
    <row r="1235" spans="1:7" x14ac:dyDescent="0.2">
      <c r="A1235" s="59"/>
      <c r="B1235" s="23" t="s">
        <v>24</v>
      </c>
      <c r="C1235" s="10"/>
      <c r="D1235" s="58">
        <v>624</v>
      </c>
      <c r="E1235" s="58">
        <v>637</v>
      </c>
      <c r="F1235" s="58">
        <f t="shared" si="431"/>
        <v>-13</v>
      </c>
      <c r="G1235" s="32">
        <f t="shared" si="432"/>
        <v>-2.0408163265306121E-2</v>
      </c>
    </row>
    <row r="1236" spans="1:7" x14ac:dyDescent="0.2">
      <c r="A1236" s="59"/>
      <c r="B1236" s="1"/>
      <c r="C1236" s="10"/>
      <c r="D1236" s="58"/>
      <c r="E1236" s="58"/>
      <c r="F1236" s="58"/>
      <c r="G1236" s="32"/>
    </row>
    <row r="1237" spans="1:7" x14ac:dyDescent="0.2">
      <c r="A1237" s="59"/>
      <c r="B1237" s="8" t="s">
        <v>26</v>
      </c>
      <c r="C1237" s="31"/>
      <c r="D1237" s="58">
        <v>12141</v>
      </c>
      <c r="E1237" s="58">
        <v>11033</v>
      </c>
      <c r="F1237" s="58">
        <f t="shared" ref="F1237" si="433">(D1237-E1237)</f>
        <v>1108</v>
      </c>
      <c r="G1237" s="32">
        <f t="shared" ref="G1237" si="434">F1237/E1237</f>
        <v>0.1004259947430436</v>
      </c>
    </row>
    <row r="1238" spans="1:7" x14ac:dyDescent="0.2">
      <c r="A1238" s="59"/>
      <c r="B1238" s="8"/>
      <c r="C1238" s="31"/>
      <c r="D1238" s="58"/>
      <c r="E1238" s="58"/>
      <c r="F1238" s="58"/>
      <c r="G1238" s="32"/>
    </row>
    <row r="1239" spans="1:7" x14ac:dyDescent="0.2">
      <c r="A1239" s="59">
        <v>3</v>
      </c>
      <c r="B1239" s="8" t="s">
        <v>15</v>
      </c>
      <c r="C1239" s="31"/>
      <c r="D1239" s="58">
        <f>D1242+D1243+D1244+D1245</f>
        <v>4868</v>
      </c>
      <c r="E1239" s="58">
        <f>E1242+E1243+E1244+E1245</f>
        <v>5874</v>
      </c>
      <c r="F1239" s="58">
        <f t="shared" ref="F1239" si="435">(D1239-E1239)</f>
        <v>-1006</v>
      </c>
      <c r="G1239" s="32">
        <f t="shared" ref="G1239" si="436">F1239/E1239</f>
        <v>-0.17126319373510385</v>
      </c>
    </row>
    <row r="1240" spans="1:7" x14ac:dyDescent="0.2">
      <c r="A1240" s="59"/>
      <c r="B1240" s="7" t="s">
        <v>6</v>
      </c>
      <c r="C1240" s="29"/>
      <c r="D1240" s="58"/>
      <c r="E1240" s="58"/>
      <c r="F1240" s="58"/>
      <c r="G1240" s="32"/>
    </row>
    <row r="1241" spans="1:7" x14ac:dyDescent="0.2">
      <c r="A1241" s="59"/>
      <c r="B1241" s="8"/>
      <c r="C1241" s="31"/>
      <c r="D1241" s="58"/>
      <c r="E1241" s="58"/>
      <c r="F1241" s="58"/>
      <c r="G1241" s="32"/>
    </row>
    <row r="1242" spans="1:7" x14ac:dyDescent="0.2">
      <c r="A1242" s="59">
        <v>30</v>
      </c>
      <c r="B1242" s="25" t="s">
        <v>16</v>
      </c>
      <c r="C1242" s="31"/>
      <c r="D1242" s="58">
        <v>2185</v>
      </c>
      <c r="E1242" s="58">
        <v>2841</v>
      </c>
      <c r="F1242" s="58">
        <f t="shared" ref="F1242:F1244" si="437">(D1242-E1242)</f>
        <v>-656</v>
      </c>
      <c r="G1242" s="32">
        <f t="shared" ref="G1242:G1244" si="438">F1242/E1242</f>
        <v>-0.23090461105244633</v>
      </c>
    </row>
    <row r="1243" spans="1:7" x14ac:dyDescent="0.2">
      <c r="A1243" s="59">
        <v>31</v>
      </c>
      <c r="B1243" s="25" t="s">
        <v>17</v>
      </c>
      <c r="C1243" s="31"/>
      <c r="D1243" s="58">
        <v>798</v>
      </c>
      <c r="E1243" s="58">
        <v>642</v>
      </c>
      <c r="F1243" s="58">
        <f t="shared" si="437"/>
        <v>156</v>
      </c>
      <c r="G1243" s="32">
        <f t="shared" si="438"/>
        <v>0.24299065420560748</v>
      </c>
    </row>
    <row r="1244" spans="1:7" x14ac:dyDescent="0.2">
      <c r="A1244" s="59">
        <v>32</v>
      </c>
      <c r="B1244" s="25" t="s">
        <v>18</v>
      </c>
      <c r="C1244" s="31"/>
      <c r="D1244" s="58">
        <v>1885</v>
      </c>
      <c r="E1244" s="58">
        <v>2391</v>
      </c>
      <c r="F1244" s="58">
        <f t="shared" si="437"/>
        <v>-506</v>
      </c>
      <c r="G1244" s="32">
        <f t="shared" si="438"/>
        <v>-0.21162693433709745</v>
      </c>
    </row>
    <row r="1245" spans="1:7" x14ac:dyDescent="0.2">
      <c r="A1245" s="59">
        <v>37</v>
      </c>
      <c r="B1245" s="25" t="s">
        <v>25</v>
      </c>
      <c r="C1245" s="31"/>
      <c r="D1245" s="58">
        <v>0</v>
      </c>
      <c r="E1245" s="58">
        <v>0</v>
      </c>
      <c r="F1245" s="58">
        <v>0</v>
      </c>
      <c r="G1245" s="32" t="e">
        <f>F1245/E1245</f>
        <v>#DIV/0!</v>
      </c>
    </row>
    <row r="1246" spans="1:7" ht="13.5" thickBot="1" x14ac:dyDescent="0.25"/>
    <row r="1247" spans="1:7" ht="16.5" thickBot="1" x14ac:dyDescent="0.3">
      <c r="A1247" s="257" t="s">
        <v>75</v>
      </c>
      <c r="B1247" s="258"/>
      <c r="C1247" s="258"/>
      <c r="D1247" s="258"/>
      <c r="E1247" s="258"/>
      <c r="F1247" s="258"/>
      <c r="G1247" s="259"/>
    </row>
    <row r="1248" spans="1:7" ht="12.75" customHeight="1" x14ac:dyDescent="0.2">
      <c r="A1248" s="260" t="s">
        <v>1</v>
      </c>
      <c r="B1248" s="262" t="s">
        <v>0</v>
      </c>
      <c r="C1248" s="264" t="s">
        <v>76</v>
      </c>
      <c r="D1248" s="266" t="s">
        <v>9</v>
      </c>
      <c r="E1248" s="267"/>
      <c r="F1248" s="268" t="s">
        <v>14</v>
      </c>
      <c r="G1248" s="269"/>
    </row>
    <row r="1249" spans="1:15" x14ac:dyDescent="0.2">
      <c r="A1249" s="261"/>
      <c r="B1249" s="263"/>
      <c r="C1249" s="265"/>
      <c r="D1249" s="58" t="s">
        <v>10</v>
      </c>
      <c r="E1249" s="58" t="s">
        <v>11</v>
      </c>
      <c r="F1249" s="58" t="s">
        <v>12</v>
      </c>
      <c r="G1249" s="32" t="s">
        <v>13</v>
      </c>
    </row>
    <row r="1250" spans="1:15" x14ac:dyDescent="0.2">
      <c r="A1250" s="59">
        <v>700</v>
      </c>
      <c r="B1250" s="1" t="s">
        <v>30</v>
      </c>
      <c r="C1250" s="10"/>
      <c r="D1250" s="58">
        <f>D4+D79+D153+D227+D300+D373+D446+D519+D592+D665+D738+D811+D884+D957+D1030+D1103+D1177</f>
        <v>134880</v>
      </c>
      <c r="E1250" s="58">
        <f>E4+E79+E153+E227+E300+E373+E446+E519+E592+E665+E738+E811+E884+E957+E1030+E1103+E1177</f>
        <v>108898</v>
      </c>
      <c r="F1250" s="58">
        <f>(D1250-E1250)</f>
        <v>25982</v>
      </c>
      <c r="G1250" s="32">
        <f>F1250/E1250</f>
        <v>0.23859024040845561</v>
      </c>
    </row>
    <row r="1251" spans="1:15" x14ac:dyDescent="0.2">
      <c r="A1251" s="59">
        <v>701</v>
      </c>
      <c r="B1251" s="1" t="s">
        <v>31</v>
      </c>
      <c r="C1251" s="10"/>
      <c r="D1251" s="58">
        <f t="shared" ref="D1251:E1253" si="439">D5+D80+D154+D228+D301+D374+D447+D520+D593+D666+D739+D812+D885+D958+D1031+D1104+D1178</f>
        <v>156018</v>
      </c>
      <c r="E1251" s="58">
        <f t="shared" si="439"/>
        <v>160626</v>
      </c>
      <c r="F1251" s="58">
        <f t="shared" ref="F1251:F1253" si="440">(D1251-E1251)</f>
        <v>-4608</v>
      </c>
      <c r="G1251" s="32">
        <f t="shared" ref="G1251:G1253" si="441">F1251/E1251</f>
        <v>-2.8687759142355534E-2</v>
      </c>
    </row>
    <row r="1252" spans="1:15" x14ac:dyDescent="0.2">
      <c r="A1252" s="59">
        <v>704</v>
      </c>
      <c r="B1252" s="1" t="s">
        <v>32</v>
      </c>
      <c r="C1252" s="10"/>
      <c r="D1252" s="58">
        <f t="shared" si="439"/>
        <v>1119</v>
      </c>
      <c r="E1252" s="58">
        <f t="shared" si="439"/>
        <v>123</v>
      </c>
      <c r="F1252" s="58">
        <f t="shared" si="440"/>
        <v>996</v>
      </c>
      <c r="G1252" s="32">
        <f t="shared" si="441"/>
        <v>8.0975609756097562</v>
      </c>
    </row>
    <row r="1253" spans="1:15" x14ac:dyDescent="0.2">
      <c r="A1253" s="59">
        <v>706</v>
      </c>
      <c r="B1253" s="1" t="s">
        <v>33</v>
      </c>
      <c r="C1253" s="10"/>
      <c r="D1253" s="58">
        <f t="shared" si="439"/>
        <v>441538</v>
      </c>
      <c r="E1253" s="58">
        <f t="shared" si="439"/>
        <v>304910</v>
      </c>
      <c r="F1253" s="58">
        <f t="shared" si="440"/>
        <v>136628</v>
      </c>
      <c r="G1253" s="32">
        <f t="shared" si="441"/>
        <v>0.44809287986619001</v>
      </c>
    </row>
    <row r="1254" spans="1:15" x14ac:dyDescent="0.2">
      <c r="A1254" s="59"/>
      <c r="B1254" s="13" t="s">
        <v>6</v>
      </c>
      <c r="C1254" s="27"/>
      <c r="D1254" s="39"/>
      <c r="E1254" s="39"/>
      <c r="F1254" s="39"/>
      <c r="G1254" s="33"/>
    </row>
    <row r="1255" spans="1:15" x14ac:dyDescent="0.2">
      <c r="A1255" s="59"/>
      <c r="B1255" s="14" t="s">
        <v>19</v>
      </c>
      <c r="C1255" s="11"/>
      <c r="D1255" s="58">
        <f t="shared" ref="D1255:E1257" si="442">D9+D84+D158+D232+D305+D378+D451+D524+D597+D670+D743+D816+D889+D962+D1035+D1108</f>
        <v>0</v>
      </c>
      <c r="E1255" s="58">
        <f t="shared" si="442"/>
        <v>0</v>
      </c>
      <c r="F1255" s="58">
        <f t="shared" ref="F1255:F1260" si="443">(D1255-E1255)</f>
        <v>0</v>
      </c>
      <c r="G1255" s="32" t="e">
        <f t="shared" ref="G1255:G1260" si="444">F1255/E1255</f>
        <v>#DIV/0!</v>
      </c>
    </row>
    <row r="1256" spans="1:15" x14ac:dyDescent="0.2">
      <c r="A1256" s="59"/>
      <c r="B1256" s="14" t="s">
        <v>20</v>
      </c>
      <c r="C1256" s="11"/>
      <c r="D1256" s="58">
        <f t="shared" si="442"/>
        <v>0</v>
      </c>
      <c r="E1256" s="58">
        <f t="shared" si="442"/>
        <v>0</v>
      </c>
      <c r="F1256" s="58">
        <f t="shared" si="443"/>
        <v>0</v>
      </c>
      <c r="G1256" s="32" t="e">
        <f t="shared" si="444"/>
        <v>#DIV/0!</v>
      </c>
    </row>
    <row r="1257" spans="1:15" x14ac:dyDescent="0.2">
      <c r="A1257" s="59"/>
      <c r="B1257" s="14" t="s">
        <v>27</v>
      </c>
      <c r="C1257" s="11"/>
      <c r="D1257" s="58">
        <f t="shared" si="442"/>
        <v>0</v>
      </c>
      <c r="E1257" s="58">
        <f t="shared" si="442"/>
        <v>0</v>
      </c>
      <c r="F1257" s="58">
        <f t="shared" si="443"/>
        <v>0</v>
      </c>
      <c r="G1257" s="32" t="e">
        <f t="shared" si="444"/>
        <v>#DIV/0!</v>
      </c>
    </row>
    <row r="1258" spans="1:15" x14ac:dyDescent="0.2">
      <c r="A1258" s="59">
        <v>706</v>
      </c>
      <c r="B1258" s="2" t="s">
        <v>34</v>
      </c>
      <c r="C1258" s="11"/>
      <c r="D1258" s="58">
        <f t="shared" ref="D1258:E1259" si="445">D12+D87+D161+D235+D308+D381+D454+D527+D600+D673+D746+D819+D892+D965+D1038+D1111+D1185</f>
        <v>11720</v>
      </c>
      <c r="E1258" s="58">
        <f t="shared" si="445"/>
        <v>10462</v>
      </c>
      <c r="F1258" s="58">
        <f t="shared" si="443"/>
        <v>1258</v>
      </c>
      <c r="G1258" s="32">
        <f t="shared" si="444"/>
        <v>0.12024469508698146</v>
      </c>
    </row>
    <row r="1259" spans="1:15" x14ac:dyDescent="0.2">
      <c r="A1259" s="59" t="s">
        <v>35</v>
      </c>
      <c r="B1259" s="2" t="s">
        <v>36</v>
      </c>
      <c r="C1259" s="11"/>
      <c r="D1259" s="58">
        <f t="shared" si="445"/>
        <v>2002</v>
      </c>
      <c r="E1259" s="58">
        <f t="shared" si="445"/>
        <v>869</v>
      </c>
      <c r="F1259" s="58">
        <f t="shared" si="443"/>
        <v>1133</v>
      </c>
      <c r="G1259" s="32">
        <f t="shared" si="444"/>
        <v>1.3037974683544304</v>
      </c>
    </row>
    <row r="1260" spans="1:15" ht="25.5" x14ac:dyDescent="0.2">
      <c r="A1260" s="22"/>
      <c r="B1260" s="26" t="s">
        <v>45</v>
      </c>
      <c r="C1260" s="55"/>
      <c r="D1260" s="40">
        <f>D1250+D1251+D1252+D1253+D1258+D1259</f>
        <v>747277</v>
      </c>
      <c r="E1260" s="40">
        <f>E1250+E1251+E1252+E1253+E1258+E1259</f>
        <v>585888</v>
      </c>
      <c r="F1260" s="40">
        <f t="shared" si="443"/>
        <v>161389</v>
      </c>
      <c r="G1260" s="34">
        <f t="shared" si="444"/>
        <v>0.27546049756950136</v>
      </c>
      <c r="M1260" s="45"/>
      <c r="O1260" s="45"/>
    </row>
    <row r="1261" spans="1:15" x14ac:dyDescent="0.2">
      <c r="B1261" s="18"/>
      <c r="C1261" s="28"/>
      <c r="D1261" s="41"/>
      <c r="E1261" s="42"/>
      <c r="F1261" s="42"/>
      <c r="G1261" s="35"/>
    </row>
    <row r="1262" spans="1:15" x14ac:dyDescent="0.2">
      <c r="B1262" s="13" t="s">
        <v>6</v>
      </c>
      <c r="C1262" s="28"/>
      <c r="D1262" s="41"/>
      <c r="E1262" s="42"/>
      <c r="F1262" s="42"/>
      <c r="G1262" s="35"/>
    </row>
    <row r="1263" spans="1:15" x14ac:dyDescent="0.2">
      <c r="B1263" s="1" t="s">
        <v>28</v>
      </c>
      <c r="C1263" s="10"/>
      <c r="D1263" s="58">
        <f t="shared" ref="D1263:E1267" si="446">D17+D92+D166+D240+D313+D386+D459+D532+D605+D678+D751+D824+D897+D970+D1043+D1116+D1190</f>
        <v>26539</v>
      </c>
      <c r="E1263" s="58">
        <f t="shared" si="446"/>
        <v>54046</v>
      </c>
      <c r="F1263" s="58">
        <f t="shared" ref="F1263" si="447">(D1263-E1263)</f>
        <v>-27507</v>
      </c>
      <c r="G1263" s="32">
        <f t="shared" ref="G1263" si="448">F1263/E1263</f>
        <v>-0.50895533434481732</v>
      </c>
    </row>
    <row r="1264" spans="1:15" x14ac:dyDescent="0.2">
      <c r="B1264" s="3"/>
      <c r="C1264" s="57"/>
      <c r="D1264" s="58">
        <f t="shared" si="446"/>
        <v>0</v>
      </c>
      <c r="E1264" s="58">
        <f t="shared" si="446"/>
        <v>0</v>
      </c>
      <c r="F1264" s="60"/>
      <c r="G1264" s="36"/>
    </row>
    <row r="1265" spans="1:7" x14ac:dyDescent="0.2">
      <c r="A1265" s="59">
        <v>72</v>
      </c>
      <c r="B1265" s="1" t="s">
        <v>37</v>
      </c>
      <c r="C1265" s="10"/>
      <c r="D1265" s="58">
        <f t="shared" si="446"/>
        <v>0</v>
      </c>
      <c r="E1265" s="58">
        <f t="shared" si="446"/>
        <v>0</v>
      </c>
      <c r="F1265" s="58">
        <f t="shared" ref="F1265:F1277" si="449">(D1265-E1265)</f>
        <v>0</v>
      </c>
      <c r="G1265" s="32" t="e">
        <f t="shared" ref="G1265:G1277" si="450">F1265/E1265</f>
        <v>#DIV/0!</v>
      </c>
    </row>
    <row r="1266" spans="1:7" x14ac:dyDescent="0.2">
      <c r="A1266" s="59">
        <v>73</v>
      </c>
      <c r="B1266" s="1" t="s">
        <v>38</v>
      </c>
      <c r="C1266" s="10"/>
      <c r="D1266" s="58">
        <f t="shared" si="446"/>
        <v>726</v>
      </c>
      <c r="E1266" s="58">
        <f t="shared" si="446"/>
        <v>2220</v>
      </c>
      <c r="F1266" s="58">
        <f t="shared" si="449"/>
        <v>-1494</v>
      </c>
      <c r="G1266" s="32">
        <f t="shared" si="450"/>
        <v>-0.67297297297297298</v>
      </c>
    </row>
    <row r="1267" spans="1:7" x14ac:dyDescent="0.2">
      <c r="A1267" s="59">
        <v>74</v>
      </c>
      <c r="B1267" s="2" t="s">
        <v>39</v>
      </c>
      <c r="C1267" s="11"/>
      <c r="D1267" s="58">
        <f t="shared" si="446"/>
        <v>0</v>
      </c>
      <c r="E1267" s="58">
        <f t="shared" si="446"/>
        <v>0</v>
      </c>
      <c r="F1267" s="58">
        <f t="shared" si="449"/>
        <v>0</v>
      </c>
      <c r="G1267" s="32" t="e">
        <f t="shared" si="450"/>
        <v>#DIV/0!</v>
      </c>
    </row>
    <row r="1268" spans="1:7" ht="25.5" x14ac:dyDescent="0.2">
      <c r="A1268" s="22"/>
      <c r="B1268" s="26" t="s">
        <v>44</v>
      </c>
      <c r="C1268" s="54"/>
      <c r="D1268" s="58">
        <f>D1260+D1265+D1266+D1267</f>
        <v>748003</v>
      </c>
      <c r="E1268" s="58">
        <f>E1260+E1265+E1266+E1267</f>
        <v>588108</v>
      </c>
      <c r="F1268" s="58">
        <f t="shared" si="449"/>
        <v>159895</v>
      </c>
      <c r="G1268" s="32">
        <f t="shared" si="450"/>
        <v>0.27188033490447333</v>
      </c>
    </row>
    <row r="1269" spans="1:7" x14ac:dyDescent="0.2">
      <c r="A1269" s="59">
        <v>60</v>
      </c>
      <c r="B1269" s="3" t="s">
        <v>40</v>
      </c>
      <c r="C1269" s="57"/>
      <c r="D1269" s="60">
        <f>D1270+D1271+D1272</f>
        <v>178866</v>
      </c>
      <c r="E1269" s="60">
        <f>E1270+E1271+E1272</f>
        <v>152248</v>
      </c>
      <c r="F1269" s="58">
        <f t="shared" si="449"/>
        <v>26618</v>
      </c>
      <c r="G1269" s="32">
        <f t="shared" si="450"/>
        <v>0.17483316693815354</v>
      </c>
    </row>
    <row r="1270" spans="1:7" x14ac:dyDescent="0.2">
      <c r="A1270" s="59">
        <v>600</v>
      </c>
      <c r="B1270" s="1" t="s">
        <v>2</v>
      </c>
      <c r="C1270" s="10"/>
      <c r="D1270" s="58">
        <f t="shared" ref="D1270:E1274" si="451">D24+D99+D173+D247+D320+D393+D466+D539+D612+D685+D758+D831+D904+D977+D1050+D1123+D1197</f>
        <v>60779</v>
      </c>
      <c r="E1270" s="58">
        <f t="shared" si="451"/>
        <v>40577</v>
      </c>
      <c r="F1270" s="58">
        <f t="shared" si="449"/>
        <v>20202</v>
      </c>
      <c r="G1270" s="32">
        <f t="shared" si="450"/>
        <v>0.49786825048672895</v>
      </c>
    </row>
    <row r="1271" spans="1:7" x14ac:dyDescent="0.2">
      <c r="A1271" s="59">
        <v>601</v>
      </c>
      <c r="B1271" s="1" t="s">
        <v>3</v>
      </c>
      <c r="C1271" s="10"/>
      <c r="D1271" s="58">
        <f t="shared" si="451"/>
        <v>106458</v>
      </c>
      <c r="E1271" s="58">
        <f t="shared" si="451"/>
        <v>100790</v>
      </c>
      <c r="F1271" s="58">
        <f t="shared" si="449"/>
        <v>5668</v>
      </c>
      <c r="G1271" s="32">
        <f t="shared" si="450"/>
        <v>5.6235737672388132E-2</v>
      </c>
    </row>
    <row r="1272" spans="1:7" x14ac:dyDescent="0.2">
      <c r="A1272" s="59">
        <v>604</v>
      </c>
      <c r="B1272" s="1" t="s">
        <v>4</v>
      </c>
      <c r="C1272" s="10"/>
      <c r="D1272" s="58">
        <f t="shared" si="451"/>
        <v>11629</v>
      </c>
      <c r="E1272" s="58">
        <f t="shared" si="451"/>
        <v>10881</v>
      </c>
      <c r="F1272" s="58">
        <f t="shared" si="449"/>
        <v>748</v>
      </c>
      <c r="G1272" s="32">
        <f t="shared" si="450"/>
        <v>6.8743681646907459E-2</v>
      </c>
    </row>
    <row r="1273" spans="1:7" x14ac:dyDescent="0.2">
      <c r="A1273" s="59">
        <v>61</v>
      </c>
      <c r="B1273" s="1" t="s">
        <v>41</v>
      </c>
      <c r="C1273" s="10"/>
      <c r="D1273" s="58">
        <f t="shared" si="451"/>
        <v>36349</v>
      </c>
      <c r="E1273" s="58">
        <f t="shared" si="451"/>
        <v>54895</v>
      </c>
      <c r="F1273" s="58">
        <f t="shared" si="449"/>
        <v>-18546</v>
      </c>
      <c r="G1273" s="32">
        <f t="shared" si="450"/>
        <v>-0.33784497677384095</v>
      </c>
    </row>
    <row r="1274" spans="1:7" x14ac:dyDescent="0.2">
      <c r="A1274" s="59">
        <v>62</v>
      </c>
      <c r="B1274" s="2" t="s">
        <v>42</v>
      </c>
      <c r="C1274" s="11"/>
      <c r="D1274" s="58">
        <f t="shared" si="451"/>
        <v>47695</v>
      </c>
      <c r="E1274" s="58">
        <f t="shared" si="451"/>
        <v>33443</v>
      </c>
      <c r="F1274" s="58">
        <f t="shared" si="449"/>
        <v>14252</v>
      </c>
      <c r="G1274" s="32">
        <f t="shared" si="450"/>
        <v>0.42615794037616245</v>
      </c>
    </row>
    <row r="1275" spans="1:7" ht="25.5" x14ac:dyDescent="0.2">
      <c r="A1275" s="22"/>
      <c r="B1275" s="26" t="s">
        <v>43</v>
      </c>
      <c r="C1275" s="54"/>
      <c r="D1275" s="58">
        <f>D1269+D1273+D1274</f>
        <v>262910</v>
      </c>
      <c r="E1275" s="58">
        <f>E1269+E1273+E1274</f>
        <v>240586</v>
      </c>
      <c r="F1275" s="58">
        <f t="shared" si="449"/>
        <v>22324</v>
      </c>
      <c r="G1275" s="32">
        <f t="shared" si="450"/>
        <v>9.2790104162336962E-2</v>
      </c>
    </row>
    <row r="1276" spans="1:7" ht="25.5" x14ac:dyDescent="0.2">
      <c r="A1276" s="22"/>
      <c r="B1276" s="26" t="s">
        <v>48</v>
      </c>
      <c r="C1276" s="54"/>
      <c r="D1276" s="58">
        <f>D1268-D1275</f>
        <v>485093</v>
      </c>
      <c r="E1276" s="58">
        <f>E1268-E1275</f>
        <v>347522</v>
      </c>
      <c r="F1276" s="58">
        <f t="shared" si="449"/>
        <v>137571</v>
      </c>
      <c r="G1276" s="32">
        <f t="shared" si="450"/>
        <v>0.39586270797244488</v>
      </c>
    </row>
    <row r="1277" spans="1:7" x14ac:dyDescent="0.2">
      <c r="A1277" s="59">
        <v>63</v>
      </c>
      <c r="B1277" s="3" t="s">
        <v>46</v>
      </c>
      <c r="C1277" s="57"/>
      <c r="D1277" s="58">
        <f t="shared" ref="D1277:E1281" si="452">D31+D106+D180+D254+D327+D400+D473+D546+D619+D692+D765+D838+D911+D984+D1057+D1130+D1204</f>
        <v>398240</v>
      </c>
      <c r="E1277" s="58">
        <f t="shared" si="452"/>
        <v>460072</v>
      </c>
      <c r="F1277" s="58">
        <f t="shared" si="449"/>
        <v>-61832</v>
      </c>
      <c r="G1277" s="32">
        <f t="shared" si="450"/>
        <v>-0.13439635535307518</v>
      </c>
    </row>
    <row r="1278" spans="1:7" x14ac:dyDescent="0.2">
      <c r="A1278" s="59"/>
      <c r="B1278" s="13" t="s">
        <v>6</v>
      </c>
      <c r="C1278" s="27"/>
      <c r="D1278" s="58">
        <f t="shared" si="452"/>
        <v>0</v>
      </c>
      <c r="E1278" s="58">
        <f t="shared" si="452"/>
        <v>0</v>
      </c>
      <c r="F1278" s="58"/>
      <c r="G1278" s="32"/>
    </row>
    <row r="1279" spans="1:7" x14ac:dyDescent="0.2">
      <c r="A1279" s="59">
        <v>631</v>
      </c>
      <c r="B1279" s="15" t="s">
        <v>21</v>
      </c>
      <c r="C1279" s="21"/>
      <c r="D1279" s="58">
        <f t="shared" si="452"/>
        <v>141426</v>
      </c>
      <c r="E1279" s="58">
        <f t="shared" si="452"/>
        <v>159426</v>
      </c>
      <c r="F1279" s="58">
        <f t="shared" ref="F1279" si="453">(D1279-E1279)</f>
        <v>-18000</v>
      </c>
      <c r="G1279" s="32">
        <f t="shared" ref="G1279" si="454">F1279/E1279</f>
        <v>-0.11290504685559445</v>
      </c>
    </row>
    <row r="1280" spans="1:7" x14ac:dyDescent="0.2">
      <c r="A1280" s="59"/>
      <c r="B1280" s="15"/>
      <c r="C1280" s="21"/>
      <c r="D1280" s="58">
        <f t="shared" si="452"/>
        <v>0</v>
      </c>
      <c r="E1280" s="58">
        <f t="shared" si="452"/>
        <v>0</v>
      </c>
      <c r="F1280" s="58"/>
      <c r="G1280" s="32"/>
    </row>
    <row r="1281" spans="1:7" x14ac:dyDescent="0.2">
      <c r="A1281" s="59">
        <v>64</v>
      </c>
      <c r="B1281" s="2" t="s">
        <v>47</v>
      </c>
      <c r="C1281" s="11"/>
      <c r="D1281" s="58">
        <f t="shared" si="452"/>
        <v>28022</v>
      </c>
      <c r="E1281" s="58">
        <f t="shared" si="452"/>
        <v>20247</v>
      </c>
      <c r="F1281" s="58">
        <f t="shared" ref="F1281:F1291" si="455">(D1281-E1281)</f>
        <v>7775</v>
      </c>
      <c r="G1281" s="32">
        <f t="shared" ref="G1281:G1291" si="456">F1281/E1281</f>
        <v>0.38400750728502986</v>
      </c>
    </row>
    <row r="1282" spans="1:7" ht="25.5" x14ac:dyDescent="0.2">
      <c r="A1282" s="22"/>
      <c r="B1282" s="26" t="s">
        <v>49</v>
      </c>
      <c r="C1282" s="54"/>
      <c r="D1282" s="58">
        <f>D1276-D1277-D1281</f>
        <v>58831</v>
      </c>
      <c r="E1282" s="58">
        <f>E1276-E1277-E1281</f>
        <v>-132797</v>
      </c>
      <c r="F1282" s="58">
        <f t="shared" si="455"/>
        <v>191628</v>
      </c>
      <c r="G1282" s="32">
        <f t="shared" si="456"/>
        <v>-1.4430145259305556</v>
      </c>
    </row>
    <row r="1283" spans="1:7" x14ac:dyDescent="0.2">
      <c r="A1283" s="59">
        <v>75</v>
      </c>
      <c r="B1283" s="3" t="s">
        <v>50</v>
      </c>
      <c r="C1283" s="57"/>
      <c r="D1283" s="58">
        <f t="shared" ref="D1283:E1286" si="457">D37+D112+D186+D260+D333+D406+D479+D552+D625+D698+D771+D844+D917+D990+D1063+D1136+D1210</f>
        <v>4678</v>
      </c>
      <c r="E1283" s="58">
        <f t="shared" si="457"/>
        <v>2610</v>
      </c>
      <c r="F1283" s="58">
        <f t="shared" si="455"/>
        <v>2068</v>
      </c>
      <c r="G1283" s="32">
        <f t="shared" si="456"/>
        <v>0.79233716475095783</v>
      </c>
    </row>
    <row r="1284" spans="1:7" x14ac:dyDescent="0.2">
      <c r="A1284" s="59">
        <v>65</v>
      </c>
      <c r="B1284" s="1" t="s">
        <v>51</v>
      </c>
      <c r="C1284" s="10"/>
      <c r="D1284" s="58">
        <f t="shared" si="457"/>
        <v>4124</v>
      </c>
      <c r="E1284" s="58">
        <f t="shared" si="457"/>
        <v>3189</v>
      </c>
      <c r="F1284" s="58">
        <f t="shared" si="455"/>
        <v>935</v>
      </c>
      <c r="G1284" s="32">
        <f t="shared" si="456"/>
        <v>0.29319535904672311</v>
      </c>
    </row>
    <row r="1285" spans="1:7" ht="25.5" x14ac:dyDescent="0.2">
      <c r="A1285" s="59">
        <v>68</v>
      </c>
      <c r="B1285" s="16" t="s">
        <v>52</v>
      </c>
      <c r="C1285" s="17"/>
      <c r="D1285" s="58">
        <f t="shared" si="457"/>
        <v>139178</v>
      </c>
      <c r="E1285" s="58">
        <f t="shared" si="457"/>
        <v>108504</v>
      </c>
      <c r="F1285" s="58">
        <f t="shared" si="455"/>
        <v>30674</v>
      </c>
      <c r="G1285" s="32">
        <f t="shared" si="456"/>
        <v>0.28269925532699253</v>
      </c>
    </row>
    <row r="1286" spans="1:7" x14ac:dyDescent="0.2">
      <c r="A1286" s="59">
        <v>78</v>
      </c>
      <c r="B1286" s="2" t="s">
        <v>53</v>
      </c>
      <c r="C1286" s="11"/>
      <c r="D1286" s="58">
        <f t="shared" si="457"/>
        <v>4799</v>
      </c>
      <c r="E1286" s="58">
        <f t="shared" si="457"/>
        <v>22660</v>
      </c>
      <c r="F1286" s="58">
        <f t="shared" si="455"/>
        <v>-17861</v>
      </c>
      <c r="G1286" s="32">
        <f t="shared" si="456"/>
        <v>-0.78821712268314215</v>
      </c>
    </row>
    <row r="1287" spans="1:7" ht="25.5" x14ac:dyDescent="0.2">
      <c r="A1287" s="22"/>
      <c r="B1287" s="26" t="s">
        <v>77</v>
      </c>
      <c r="C1287" s="54"/>
      <c r="D1287" s="58">
        <f>D1282+D1283-D1284-D1285+D1286</f>
        <v>-74994</v>
      </c>
      <c r="E1287" s="58">
        <f>E1282+E1283-E1284-E1285+E1286</f>
        <v>-219220</v>
      </c>
      <c r="F1287" s="58">
        <f t="shared" si="455"/>
        <v>144226</v>
      </c>
      <c r="G1287" s="32">
        <f t="shared" si="456"/>
        <v>-0.65790530061125807</v>
      </c>
    </row>
    <row r="1288" spans="1:7" x14ac:dyDescent="0.2">
      <c r="A1288" s="59">
        <v>76</v>
      </c>
      <c r="B1288" s="1" t="s">
        <v>54</v>
      </c>
      <c r="C1288" s="10"/>
      <c r="D1288" s="58">
        <f t="shared" ref="D1288:E1289" si="458">D42+D117+D191+D265+D338+D411+D484+D557+D630+D703+D776+D849+D922+D995+D1068+D1141+D1215</f>
        <v>4822</v>
      </c>
      <c r="E1288" s="58">
        <f t="shared" si="458"/>
        <v>6011</v>
      </c>
      <c r="F1288" s="58">
        <f t="shared" si="455"/>
        <v>-1189</v>
      </c>
      <c r="G1288" s="32">
        <f t="shared" si="456"/>
        <v>-0.19780402595242055</v>
      </c>
    </row>
    <row r="1289" spans="1:7" x14ac:dyDescent="0.2">
      <c r="A1289" s="59">
        <v>66</v>
      </c>
      <c r="B1289" s="1" t="s">
        <v>55</v>
      </c>
      <c r="C1289" s="10"/>
      <c r="D1289" s="58">
        <f t="shared" si="458"/>
        <v>5383</v>
      </c>
      <c r="E1289" s="58">
        <f t="shared" si="458"/>
        <v>5431</v>
      </c>
      <c r="F1289" s="58">
        <f t="shared" si="455"/>
        <v>-48</v>
      </c>
      <c r="G1289" s="32">
        <f t="shared" si="456"/>
        <v>-8.8381513533419259E-3</v>
      </c>
    </row>
    <row r="1290" spans="1:7" x14ac:dyDescent="0.2">
      <c r="B1290" s="2" t="s">
        <v>56</v>
      </c>
      <c r="C1290" s="11"/>
      <c r="D1290" s="39">
        <f>D1288-D1289</f>
        <v>-561</v>
      </c>
      <c r="E1290" s="39">
        <f>E1288-E1289</f>
        <v>580</v>
      </c>
      <c r="F1290" s="58">
        <f t="shared" si="455"/>
        <v>-1141</v>
      </c>
      <c r="G1290" s="32">
        <f t="shared" si="456"/>
        <v>-1.9672413793103449</v>
      </c>
    </row>
    <row r="1291" spans="1:7" x14ac:dyDescent="0.2">
      <c r="A1291" s="22"/>
      <c r="B1291" s="19" t="s">
        <v>57</v>
      </c>
      <c r="C1291" s="54"/>
      <c r="D1291" s="58">
        <f>D1287+D1290</f>
        <v>-75555</v>
      </c>
      <c r="E1291" s="58">
        <f>E1287+E1290</f>
        <v>-218640</v>
      </c>
      <c r="F1291" s="58">
        <f t="shared" si="455"/>
        <v>143085</v>
      </c>
      <c r="G1291" s="32">
        <f t="shared" si="456"/>
        <v>-0.65443194291986828</v>
      </c>
    </row>
    <row r="1293" spans="1:7" x14ac:dyDescent="0.2">
      <c r="B1293" s="251" t="s">
        <v>5</v>
      </c>
      <c r="C1293" s="252"/>
      <c r="D1293" s="253" t="s">
        <v>9</v>
      </c>
      <c r="E1293" s="254"/>
      <c r="F1293" s="255" t="s">
        <v>14</v>
      </c>
      <c r="G1293" s="256"/>
    </row>
    <row r="1294" spans="1:7" x14ac:dyDescent="0.2">
      <c r="B1294" s="5"/>
      <c r="C1294" s="28"/>
      <c r="D1294" s="42" t="s">
        <v>10</v>
      </c>
      <c r="E1294" s="42" t="s">
        <v>11</v>
      </c>
      <c r="F1294" s="42" t="s">
        <v>12</v>
      </c>
      <c r="G1294" s="37" t="s">
        <v>13</v>
      </c>
    </row>
    <row r="1295" spans="1:7" x14ac:dyDescent="0.2">
      <c r="A1295" s="59">
        <v>5</v>
      </c>
      <c r="B1295" s="1" t="s">
        <v>22</v>
      </c>
      <c r="C1295" s="10"/>
      <c r="D1295" s="58">
        <f t="shared" ref="D1295:E1295" si="459">D49+D124+D198+D272+D345+D418+D491+D564+D637+D710+D783+D856+D929+D1002+D1075+D1148+D1222</f>
        <v>8666557</v>
      </c>
      <c r="E1295" s="58">
        <f t="shared" si="459"/>
        <v>7414809</v>
      </c>
      <c r="F1295" s="58">
        <f t="shared" ref="F1295" si="460">(D1295-E1295)</f>
        <v>1251748</v>
      </c>
      <c r="G1295" s="32">
        <f t="shared" ref="G1295" si="461">F1295/E1295</f>
        <v>0.16881729522635039</v>
      </c>
    </row>
    <row r="1296" spans="1:7" x14ac:dyDescent="0.2">
      <c r="B1296" s="6"/>
      <c r="C1296" s="28"/>
    </row>
    <row r="1297" spans="1:7" x14ac:dyDescent="0.2">
      <c r="B1297" s="7" t="s">
        <v>6</v>
      </c>
      <c r="C1297" s="29"/>
    </row>
    <row r="1298" spans="1:7" x14ac:dyDescent="0.2">
      <c r="B1298" s="6"/>
      <c r="C1298" s="28"/>
    </row>
    <row r="1299" spans="1:7" x14ac:dyDescent="0.2">
      <c r="A1299" s="59">
        <v>51</v>
      </c>
      <c r="B1299" s="20" t="s">
        <v>29</v>
      </c>
      <c r="C1299" s="30"/>
      <c r="D1299" s="58">
        <f t="shared" ref="D1299:E1302" si="462">D53+D128+D202+D276+D349+D422+D495+D568+D641+D714+D787+D860+D933+D1006+D1079+D1152</f>
        <v>91098</v>
      </c>
      <c r="E1299" s="58">
        <f t="shared" si="462"/>
        <v>0</v>
      </c>
      <c r="F1299" s="58">
        <f t="shared" ref="F1299:F1300" si="463">(D1299-E1299)</f>
        <v>91098</v>
      </c>
      <c r="G1299" s="32" t="e">
        <f t="shared" ref="G1299:G1300" si="464">F1299/E1299</f>
        <v>#DIV/0!</v>
      </c>
    </row>
    <row r="1300" spans="1:7" x14ac:dyDescent="0.2">
      <c r="A1300" s="59">
        <v>510</v>
      </c>
      <c r="B1300" s="1" t="s">
        <v>7</v>
      </c>
      <c r="C1300" s="10"/>
      <c r="D1300" s="58">
        <f t="shared" ref="D1300:E1300" si="465">D54+D129+D203+D277+D350+D423+D496+D569+D642+D715+D788+D861+D934+D1007+D1080+D1153+D1227</f>
        <v>2639612</v>
      </c>
      <c r="E1300" s="58">
        <f t="shared" si="465"/>
        <v>2493070</v>
      </c>
      <c r="F1300" s="58">
        <f t="shared" si="463"/>
        <v>146542</v>
      </c>
      <c r="G1300" s="32">
        <f t="shared" si="464"/>
        <v>5.8779737432161951E-2</v>
      </c>
    </row>
    <row r="1301" spans="1:7" x14ac:dyDescent="0.2">
      <c r="B1301" s="3"/>
      <c r="C1301" s="28"/>
    </row>
    <row r="1302" spans="1:7" x14ac:dyDescent="0.2">
      <c r="A1302" s="59">
        <v>41</v>
      </c>
      <c r="B1302" s="1" t="s">
        <v>8</v>
      </c>
      <c r="C1302" s="10"/>
      <c r="D1302" s="58">
        <f t="shared" si="462"/>
        <v>4344046</v>
      </c>
      <c r="E1302" s="58">
        <f t="shared" si="462"/>
        <v>4018258</v>
      </c>
      <c r="F1302" s="58">
        <f t="shared" ref="F1302" si="466">(D1302-E1302)</f>
        <v>325788</v>
      </c>
      <c r="G1302" s="32">
        <f t="shared" ref="G1302" si="467">F1302/E1302</f>
        <v>8.1076924378673546E-2</v>
      </c>
    </row>
    <row r="1303" spans="1:7" x14ac:dyDescent="0.2">
      <c r="A1303" s="59"/>
      <c r="B1303" s="1"/>
      <c r="C1303" s="10"/>
      <c r="D1303" s="58"/>
      <c r="E1303" s="58"/>
      <c r="F1303" s="58"/>
      <c r="G1303" s="32"/>
    </row>
    <row r="1304" spans="1:7" x14ac:dyDescent="0.2">
      <c r="A1304" s="59"/>
      <c r="B1304" s="7" t="s">
        <v>6</v>
      </c>
      <c r="C1304" s="29"/>
      <c r="D1304" s="58"/>
      <c r="E1304" s="58"/>
      <c r="F1304" s="58"/>
      <c r="G1304" s="32"/>
    </row>
    <row r="1305" spans="1:7" x14ac:dyDescent="0.2">
      <c r="A1305" s="59"/>
      <c r="B1305" s="1"/>
      <c r="C1305" s="10"/>
      <c r="D1305" s="58"/>
      <c r="E1305" s="58"/>
      <c r="F1305" s="58"/>
      <c r="G1305" s="32"/>
    </row>
    <row r="1306" spans="1:7" x14ac:dyDescent="0.2">
      <c r="A1306" s="59"/>
      <c r="B1306" s="23" t="s">
        <v>23</v>
      </c>
      <c r="C1306" s="10"/>
      <c r="D1306" s="58">
        <f t="shared" ref="D1306:E1308" si="468">D60+D135+D209+D283+D356+D429+D502+D575+D648+D721+D794+D867+D940+D1013+D1086+D1159+D1233</f>
        <v>2191867</v>
      </c>
      <c r="E1306" s="58">
        <f t="shared" si="468"/>
        <v>1977825</v>
      </c>
      <c r="F1306" s="58">
        <f t="shared" ref="F1306:F1308" si="469">(D1306-E1306)</f>
        <v>214042</v>
      </c>
      <c r="G1306" s="32">
        <f t="shared" ref="G1306:G1308" si="470">F1306/E1306</f>
        <v>0.10822089922010289</v>
      </c>
    </row>
    <row r="1307" spans="1:7" ht="25.5" x14ac:dyDescent="0.2">
      <c r="A1307" s="59"/>
      <c r="B1307" s="24" t="s">
        <v>58</v>
      </c>
      <c r="C1307" s="17"/>
      <c r="D1307" s="58">
        <f t="shared" si="468"/>
        <v>1392950</v>
      </c>
      <c r="E1307" s="58">
        <f t="shared" si="468"/>
        <v>1309609</v>
      </c>
      <c r="F1307" s="58">
        <f t="shared" si="469"/>
        <v>83341</v>
      </c>
      <c r="G1307" s="32">
        <f t="shared" si="470"/>
        <v>6.3638078235564971E-2</v>
      </c>
    </row>
    <row r="1308" spans="1:7" x14ac:dyDescent="0.2">
      <c r="A1308" s="59"/>
      <c r="B1308" s="23" t="s">
        <v>24</v>
      </c>
      <c r="C1308" s="10"/>
      <c r="D1308" s="58">
        <f t="shared" si="468"/>
        <v>803071</v>
      </c>
      <c r="E1308" s="58">
        <f t="shared" si="468"/>
        <v>765793</v>
      </c>
      <c r="F1308" s="58">
        <f t="shared" si="469"/>
        <v>37278</v>
      </c>
      <c r="G1308" s="32">
        <f t="shared" si="470"/>
        <v>4.8678951100362633E-2</v>
      </c>
    </row>
    <row r="1309" spans="1:7" x14ac:dyDescent="0.2">
      <c r="A1309" s="59"/>
      <c r="B1309" s="1"/>
      <c r="C1309" s="10"/>
      <c r="D1309" s="58"/>
      <c r="E1309" s="58"/>
      <c r="F1309" s="58"/>
      <c r="G1309" s="32"/>
    </row>
    <row r="1310" spans="1:7" x14ac:dyDescent="0.2">
      <c r="A1310" s="59"/>
      <c r="B1310" s="8" t="s">
        <v>26</v>
      </c>
      <c r="C1310" s="31"/>
      <c r="D1310" s="58">
        <f t="shared" ref="D1310:E1310" si="471">D64+D139+D213+D287+D360+D433+D506+D579+D652+D725+D798+D871+D944+D1017+D1090+D1163+D1237</f>
        <v>1060859</v>
      </c>
      <c r="E1310" s="58">
        <f t="shared" si="471"/>
        <v>1284843</v>
      </c>
      <c r="F1310" s="58">
        <f t="shared" ref="F1310" si="472">(D1310-E1310)</f>
        <v>-223984</v>
      </c>
      <c r="G1310" s="32">
        <f t="shared" ref="G1310" si="473">F1310/E1310</f>
        <v>-0.17432791399416114</v>
      </c>
    </row>
    <row r="1311" spans="1:7" x14ac:dyDescent="0.2">
      <c r="A1311" s="59"/>
      <c r="B1311" s="8"/>
      <c r="C1311" s="31"/>
      <c r="D1311" s="58"/>
      <c r="E1311" s="58"/>
      <c r="F1311" s="58"/>
      <c r="G1311" s="32"/>
    </row>
    <row r="1312" spans="1:7" x14ac:dyDescent="0.2">
      <c r="A1312" s="59">
        <v>3</v>
      </c>
      <c r="B1312" s="8" t="s">
        <v>15</v>
      </c>
      <c r="C1312" s="31"/>
      <c r="D1312" s="58">
        <f t="shared" ref="D1312:E1312" si="474">D66+D141+D215+D289+D362+D435+D508+D581+D654+D727+D800+D873+D946+D1019+D1092+D1165</f>
        <v>929399</v>
      </c>
      <c r="E1312" s="58">
        <f t="shared" si="474"/>
        <v>919019</v>
      </c>
      <c r="F1312" s="58">
        <f t="shared" ref="F1312" si="475">(D1312-E1312)</f>
        <v>10380</v>
      </c>
      <c r="G1312" s="32">
        <f t="shared" ref="G1312" si="476">F1312/E1312</f>
        <v>1.1294652232434803E-2</v>
      </c>
    </row>
    <row r="1313" spans="1:7" x14ac:dyDescent="0.2">
      <c r="A1313" s="59"/>
      <c r="B1313" s="7" t="s">
        <v>6</v>
      </c>
      <c r="C1313" s="29"/>
      <c r="D1313" s="58"/>
      <c r="E1313" s="58"/>
      <c r="F1313" s="58"/>
      <c r="G1313" s="32"/>
    </row>
    <row r="1314" spans="1:7" x14ac:dyDescent="0.2">
      <c r="A1314" s="59"/>
      <c r="B1314" s="8"/>
      <c r="C1314" s="31"/>
      <c r="D1314" s="58"/>
      <c r="E1314" s="58"/>
      <c r="F1314" s="58"/>
      <c r="G1314" s="32"/>
    </row>
    <row r="1315" spans="1:7" x14ac:dyDescent="0.2">
      <c r="A1315" s="59">
        <v>30</v>
      </c>
      <c r="B1315" s="25" t="s">
        <v>16</v>
      </c>
      <c r="C1315" s="31"/>
      <c r="D1315" s="58">
        <f t="shared" ref="D1315:E1318" si="477">D69+D144+D218+D292+D365+D438+D511+D584+D657+D730+D803+D876+D949+D1022+D1095+D1168+D1242</f>
        <v>73795</v>
      </c>
      <c r="E1315" s="58">
        <f t="shared" si="477"/>
        <v>62995</v>
      </c>
      <c r="F1315" s="58">
        <f t="shared" ref="F1315:F1318" si="478">(D1315-E1315)</f>
        <v>10800</v>
      </c>
      <c r="G1315" s="32">
        <f t="shared" ref="G1315:G1318" si="479">F1315/E1315</f>
        <v>0.17144217795063099</v>
      </c>
    </row>
    <row r="1316" spans="1:7" x14ac:dyDescent="0.2">
      <c r="A1316" s="59">
        <v>31</v>
      </c>
      <c r="B1316" s="25" t="s">
        <v>17</v>
      </c>
      <c r="C1316" s="31"/>
      <c r="D1316" s="58">
        <f t="shared" si="477"/>
        <v>167079</v>
      </c>
      <c r="E1316" s="58">
        <f t="shared" si="477"/>
        <v>165614</v>
      </c>
      <c r="F1316" s="58">
        <f t="shared" si="478"/>
        <v>1465</v>
      </c>
      <c r="G1316" s="32">
        <f t="shared" si="479"/>
        <v>8.8458705181929057E-3</v>
      </c>
    </row>
    <row r="1317" spans="1:7" x14ac:dyDescent="0.2">
      <c r="A1317" s="59">
        <v>32</v>
      </c>
      <c r="B1317" s="25" t="s">
        <v>18</v>
      </c>
      <c r="C1317" s="31"/>
      <c r="D1317" s="58">
        <f t="shared" si="477"/>
        <v>691607</v>
      </c>
      <c r="E1317" s="58">
        <f t="shared" si="477"/>
        <v>693211</v>
      </c>
      <c r="F1317" s="58">
        <f t="shared" si="478"/>
        <v>-1604</v>
      </c>
      <c r="G1317" s="32">
        <f t="shared" si="479"/>
        <v>-2.3138698029892776E-3</v>
      </c>
    </row>
    <row r="1318" spans="1:7" x14ac:dyDescent="0.2">
      <c r="A1318" s="59">
        <v>37</v>
      </c>
      <c r="B1318" s="25" t="s">
        <v>25</v>
      </c>
      <c r="C1318" s="31"/>
      <c r="D1318" s="58">
        <f t="shared" si="477"/>
        <v>1786</v>
      </c>
      <c r="E1318" s="58">
        <f t="shared" si="477"/>
        <v>3073</v>
      </c>
      <c r="F1318" s="58">
        <f t="shared" si="478"/>
        <v>-1287</v>
      </c>
      <c r="G1318" s="32">
        <f t="shared" si="479"/>
        <v>-0.41880898145135048</v>
      </c>
    </row>
  </sheetData>
  <mergeCells count="162">
    <mergeCell ref="A1:G1"/>
    <mergeCell ref="A2:A3"/>
    <mergeCell ref="B2:B3"/>
    <mergeCell ref="C2:C3"/>
    <mergeCell ref="D2:E2"/>
    <mergeCell ref="F2:G2"/>
    <mergeCell ref="B47:C47"/>
    <mergeCell ref="D47:E47"/>
    <mergeCell ref="F47:G47"/>
    <mergeCell ref="A76:G76"/>
    <mergeCell ref="A77:A78"/>
    <mergeCell ref="B77:B78"/>
    <mergeCell ref="C77:C78"/>
    <mergeCell ref="D77:E77"/>
    <mergeCell ref="F77:G77"/>
    <mergeCell ref="B122:C122"/>
    <mergeCell ref="D122:E122"/>
    <mergeCell ref="F122:G122"/>
    <mergeCell ref="A150:G150"/>
    <mergeCell ref="A151:A152"/>
    <mergeCell ref="B151:B152"/>
    <mergeCell ref="C151:C152"/>
    <mergeCell ref="D151:E151"/>
    <mergeCell ref="F151:G151"/>
    <mergeCell ref="B196:C196"/>
    <mergeCell ref="D196:E196"/>
    <mergeCell ref="F196:G196"/>
    <mergeCell ref="A224:G224"/>
    <mergeCell ref="A225:A226"/>
    <mergeCell ref="B225:B226"/>
    <mergeCell ref="C225:C226"/>
    <mergeCell ref="D225:E225"/>
    <mergeCell ref="F225:G225"/>
    <mergeCell ref="B270:C270"/>
    <mergeCell ref="D270:E270"/>
    <mergeCell ref="F270:G270"/>
    <mergeCell ref="A297:G297"/>
    <mergeCell ref="A298:A299"/>
    <mergeCell ref="B298:B299"/>
    <mergeCell ref="C298:C299"/>
    <mergeCell ref="D298:E298"/>
    <mergeCell ref="F298:G298"/>
    <mergeCell ref="B343:C343"/>
    <mergeCell ref="D343:E343"/>
    <mergeCell ref="F343:G343"/>
    <mergeCell ref="A370:G370"/>
    <mergeCell ref="A371:A372"/>
    <mergeCell ref="B371:B372"/>
    <mergeCell ref="C371:C372"/>
    <mergeCell ref="D371:E371"/>
    <mergeCell ref="F371:G371"/>
    <mergeCell ref="B416:C416"/>
    <mergeCell ref="D416:E416"/>
    <mergeCell ref="F416:G416"/>
    <mergeCell ref="A443:G443"/>
    <mergeCell ref="A444:A445"/>
    <mergeCell ref="B444:B445"/>
    <mergeCell ref="C444:C445"/>
    <mergeCell ref="D444:E444"/>
    <mergeCell ref="F444:G444"/>
    <mergeCell ref="B489:C489"/>
    <mergeCell ref="D489:E489"/>
    <mergeCell ref="F489:G489"/>
    <mergeCell ref="A516:G516"/>
    <mergeCell ref="A517:A518"/>
    <mergeCell ref="B517:B518"/>
    <mergeCell ref="C517:C518"/>
    <mergeCell ref="D517:E517"/>
    <mergeCell ref="F517:G517"/>
    <mergeCell ref="B562:C562"/>
    <mergeCell ref="D562:E562"/>
    <mergeCell ref="F562:G562"/>
    <mergeCell ref="A589:G589"/>
    <mergeCell ref="A590:A591"/>
    <mergeCell ref="B590:B591"/>
    <mergeCell ref="C590:C591"/>
    <mergeCell ref="D590:E590"/>
    <mergeCell ref="F590:G590"/>
    <mergeCell ref="B635:C635"/>
    <mergeCell ref="D635:E635"/>
    <mergeCell ref="F635:G635"/>
    <mergeCell ref="A662:G662"/>
    <mergeCell ref="A663:A664"/>
    <mergeCell ref="B663:B664"/>
    <mergeCell ref="C663:C664"/>
    <mergeCell ref="D663:E663"/>
    <mergeCell ref="F663:G663"/>
    <mergeCell ref="B708:C708"/>
    <mergeCell ref="D708:E708"/>
    <mergeCell ref="F708:G708"/>
    <mergeCell ref="A735:G735"/>
    <mergeCell ref="A736:A737"/>
    <mergeCell ref="B736:B737"/>
    <mergeCell ref="C736:C737"/>
    <mergeCell ref="D736:E736"/>
    <mergeCell ref="F736:G736"/>
    <mergeCell ref="B781:C781"/>
    <mergeCell ref="D781:E781"/>
    <mergeCell ref="F781:G781"/>
    <mergeCell ref="A808:G808"/>
    <mergeCell ref="A809:A810"/>
    <mergeCell ref="B809:B810"/>
    <mergeCell ref="C809:C810"/>
    <mergeCell ref="D809:E809"/>
    <mergeCell ref="F809:G809"/>
    <mergeCell ref="B854:C854"/>
    <mergeCell ref="D854:E854"/>
    <mergeCell ref="F854:G854"/>
    <mergeCell ref="A881:G881"/>
    <mergeCell ref="A882:A883"/>
    <mergeCell ref="B882:B883"/>
    <mergeCell ref="C882:C883"/>
    <mergeCell ref="D882:E882"/>
    <mergeCell ref="F882:G882"/>
    <mergeCell ref="B927:C927"/>
    <mergeCell ref="D927:E927"/>
    <mergeCell ref="F927:G927"/>
    <mergeCell ref="A954:G954"/>
    <mergeCell ref="A955:A956"/>
    <mergeCell ref="B955:B956"/>
    <mergeCell ref="C955:C956"/>
    <mergeCell ref="D955:E955"/>
    <mergeCell ref="F955:G955"/>
    <mergeCell ref="B1000:C1000"/>
    <mergeCell ref="D1000:E1000"/>
    <mergeCell ref="F1000:G1000"/>
    <mergeCell ref="A1027:G1027"/>
    <mergeCell ref="A1028:A1029"/>
    <mergeCell ref="B1028:B1029"/>
    <mergeCell ref="C1028:C1029"/>
    <mergeCell ref="D1028:E1028"/>
    <mergeCell ref="F1028:G1028"/>
    <mergeCell ref="B1073:C1073"/>
    <mergeCell ref="D1073:E1073"/>
    <mergeCell ref="F1073:G1073"/>
    <mergeCell ref="A1100:G1100"/>
    <mergeCell ref="A1101:A1102"/>
    <mergeCell ref="B1101:B1102"/>
    <mergeCell ref="C1101:C1102"/>
    <mergeCell ref="D1101:E1101"/>
    <mergeCell ref="F1101:G1101"/>
    <mergeCell ref="B1146:C1146"/>
    <mergeCell ref="D1146:E1146"/>
    <mergeCell ref="F1146:G1146"/>
    <mergeCell ref="A1174:G1174"/>
    <mergeCell ref="A1175:A1176"/>
    <mergeCell ref="B1175:B1176"/>
    <mergeCell ref="C1175:C1176"/>
    <mergeCell ref="D1175:E1175"/>
    <mergeCell ref="F1175:G1175"/>
    <mergeCell ref="B1293:C1293"/>
    <mergeCell ref="D1293:E1293"/>
    <mergeCell ref="F1293:G1293"/>
    <mergeCell ref="B1220:C1220"/>
    <mergeCell ref="D1220:E1220"/>
    <mergeCell ref="F1220:G1220"/>
    <mergeCell ref="A1247:G1247"/>
    <mergeCell ref="A1248:A1249"/>
    <mergeCell ref="B1248:B1249"/>
    <mergeCell ref="C1248:C1249"/>
    <mergeCell ref="D1248:E1248"/>
    <mergeCell ref="F1248:G1248"/>
  </mergeCells>
  <printOptions horizontalCentered="1" verticalCentered="1"/>
  <pageMargins left="0.31496062992125984" right="0.31496062992125984" top="0.94488188976377963" bottom="0" header="0.11811023622047245" footer="0"/>
  <pageSetup paperSize="9" orientation="portrait" verticalDpi="300" r:id="rId1"/>
  <headerFooter>
    <oddHeader>&amp;L&amp;"-,Gras italique"&amp;10SOCIETE DE GESTION DES PARTICIPATIONS TOURISME / HOTELLERIE&amp;C&amp;"-,Gras"&amp;14
TABLEAU  DE BORD  DU MOIS D'AoûT  2012</oddHeader>
  </headerFooter>
  <rowBreaks count="35" manualBreakCount="35">
    <brk id="46" max="16383" man="1"/>
    <brk id="74" max="16383" man="1"/>
    <brk id="121" max="16383" man="1"/>
    <brk id="149" max="16383" man="1"/>
    <brk id="195" max="16383" man="1"/>
    <brk id="223" max="16383" man="1"/>
    <brk id="269" max="16383" man="1"/>
    <brk id="296" max="16383" man="1"/>
    <brk id="342" max="16383" man="1"/>
    <brk id="369" max="16383" man="1"/>
    <brk id="415" max="16383" man="1"/>
    <brk id="442" max="16383" man="1"/>
    <brk id="488" max="16383" man="1"/>
    <brk id="515" max="16383" man="1"/>
    <brk id="561" max="16383" man="1"/>
    <brk id="588" max="16383" man="1"/>
    <brk id="634" max="16383" man="1"/>
    <brk id="661" max="16383" man="1"/>
    <brk id="707" max="16383" man="1"/>
    <brk id="734" max="16383" man="1"/>
    <brk id="780" max="16383" man="1"/>
    <brk id="807" max="16383" man="1"/>
    <brk id="853" max="16383" man="1"/>
    <brk id="880" max="16383" man="1"/>
    <brk id="926" max="16383" man="1"/>
    <brk id="953" max="16383" man="1"/>
    <brk id="999" max="16383" man="1"/>
    <brk id="1026" max="16383" man="1"/>
    <brk id="1072" max="16383" man="1"/>
    <brk id="1099" max="16383" man="1"/>
    <brk id="1145" max="16383" man="1"/>
    <brk id="1172" max="16383" man="1"/>
    <brk id="1219" max="16383" man="1"/>
    <brk id="1246" max="16383" man="1"/>
    <brk id="1292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53</vt:i4>
      </vt:variant>
      <vt:variant>
        <vt:lpstr>Plages nommées</vt:lpstr>
      </vt:variant>
      <vt:variant>
        <vt:i4>29</vt:i4>
      </vt:variant>
    </vt:vector>
  </HeadingPairs>
  <TitlesOfParts>
    <vt:vector size="82" baseType="lpstr">
      <vt:lpstr>TAB  SCF  JANV</vt:lpstr>
      <vt:lpstr>TAB  SCF  FEVR</vt:lpstr>
      <vt:lpstr>TAB  CUM A FEVR</vt:lpstr>
      <vt:lpstr>TAB MARS</vt:lpstr>
      <vt:lpstr>1T 2021</vt:lpstr>
      <vt:lpstr>cumul mars 2021</vt:lpstr>
      <vt:lpstr>TAB Av</vt:lpstr>
      <vt:lpstr>TAB CUMUL AVRIL</vt:lpstr>
      <vt:lpstr>TAB mai</vt:lpstr>
      <vt:lpstr>cumu à mai</vt:lpstr>
      <vt:lpstr>TAB juin</vt:lpstr>
      <vt:lpstr>2 T 21</vt:lpstr>
      <vt:lpstr>cumul juin 21</vt:lpstr>
      <vt:lpstr>TAB juillet</vt:lpstr>
      <vt:lpstr>CUMUL JUIllet </vt:lpstr>
      <vt:lpstr>TAB aout</vt:lpstr>
      <vt:lpstr>CUMUL aout</vt:lpstr>
      <vt:lpstr>septe</vt:lpstr>
      <vt:lpstr>CUMUL septembre</vt:lpstr>
      <vt:lpstr>3T 2021</vt:lpstr>
      <vt:lpstr>octo 21</vt:lpstr>
      <vt:lpstr>CUMUL OCT 21</vt:lpstr>
      <vt:lpstr>NOVE 20 </vt:lpstr>
      <vt:lpstr>CUMUL NOVE 20 </vt:lpstr>
      <vt:lpstr>dec 20</vt:lpstr>
      <vt:lpstr>cumul dec 20</vt:lpstr>
      <vt:lpstr>4T 20</vt:lpstr>
      <vt:lpstr>calcul de contrôle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Feuil3</vt:lpstr>
      <vt:lpstr>Feuil14</vt:lpstr>
      <vt:lpstr>Feuil15</vt:lpstr>
      <vt:lpstr>TAB  SCF  GEST aout 12 (3)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'1T 2021'!Zone_d_impression</vt:lpstr>
      <vt:lpstr>'2 T 21'!Zone_d_impression</vt:lpstr>
      <vt:lpstr>'3T 2021'!Zone_d_impression</vt:lpstr>
      <vt:lpstr>'4T 20'!Zone_d_impression</vt:lpstr>
      <vt:lpstr>'calcul de contrôle'!Zone_d_impression</vt:lpstr>
      <vt:lpstr>'cumu à mai'!Zone_d_impression</vt:lpstr>
      <vt:lpstr>'CUMUL aout'!Zone_d_impression</vt:lpstr>
      <vt:lpstr>'cumul dec 20'!Zone_d_impression</vt:lpstr>
      <vt:lpstr>'cumul juin 21'!Zone_d_impression</vt:lpstr>
      <vt:lpstr>'cumul mars 2021'!Zone_d_impression</vt:lpstr>
      <vt:lpstr>'CUMUL NOVE 20 '!Zone_d_impression</vt:lpstr>
      <vt:lpstr>'CUMUL OCT 21'!Zone_d_impression</vt:lpstr>
      <vt:lpstr>'CUMUL septembre'!Zone_d_impression</vt:lpstr>
      <vt:lpstr>'dec 20'!Zone_d_impression</vt:lpstr>
      <vt:lpstr>Feuil8!Zone_d_impression</vt:lpstr>
      <vt:lpstr>'NOVE 20 '!Zone_d_impression</vt:lpstr>
      <vt:lpstr>'octo 21'!Zone_d_impression</vt:lpstr>
      <vt:lpstr>septe!Zone_d_impression</vt:lpstr>
      <vt:lpstr>'TAB  CUM A FEVR'!Zone_d_impression</vt:lpstr>
      <vt:lpstr>'TAB  SCF  FEVR'!Zone_d_impression</vt:lpstr>
      <vt:lpstr>'TAB  SCF  GEST aout 12 (3)'!Zone_d_impression</vt:lpstr>
      <vt:lpstr>'TAB  SCF  JANV'!Zone_d_impression</vt:lpstr>
      <vt:lpstr>'TAB aout'!Zone_d_impression</vt:lpstr>
      <vt:lpstr>'TAB Av'!Zone_d_impression</vt:lpstr>
      <vt:lpstr>'TAB CUMUL AVRIL'!Zone_d_impression</vt:lpstr>
      <vt:lpstr>'TAB juillet'!Zone_d_impression</vt:lpstr>
      <vt:lpstr>'TAB juin'!Zone_d_impression</vt:lpstr>
      <vt:lpstr>'TAB mai'!Zone_d_impression</vt:lpstr>
      <vt:lpstr>'TAB MARS'!Zone_d_impression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2021-11-21T09:39:02Z</cp:lastPrinted>
  <dcterms:created xsi:type="dcterms:W3CDTF">2011-03-01T08:14:59Z</dcterms:created>
  <dcterms:modified xsi:type="dcterms:W3CDTF">2021-11-21T09:42:20Z</dcterms:modified>
</cp:coreProperties>
</file>